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drawings/drawing18.xml" ContentType="application/vnd.openxmlformats-officedocument.drawing+xml"/>
  <Override PartName="/xl/comments15.xml" ContentType="application/vnd.openxmlformats-officedocument.spreadsheetml.comments+xml"/>
  <Override PartName="/xl/drawings/drawing19.xml" ContentType="application/vnd.openxmlformats-officedocument.drawing+xml"/>
  <Override PartName="/xl/comments16.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comments17.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drawings/drawing22.xml" ContentType="application/vnd.openxmlformats-officedocument.drawing+xml"/>
  <Override PartName="/xl/comments18.xml" ContentType="application/vnd.openxmlformats-officedocument.spreadsheetml.comments+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drawings/drawing23.xml" ContentType="application/vnd.openxmlformats-officedocument.drawing+xml"/>
  <Override PartName="/xl/charts/chart154.xml" ContentType="application/vnd.openxmlformats-officedocument.drawingml.chart+xml"/>
  <Override PartName="/xl/charts/chart155.xml" ContentType="application/vnd.openxmlformats-officedocument.drawingml.chart+xml"/>
  <Override PartName="/xl/drawings/drawing24.xml" ContentType="application/vnd.openxmlformats-officedocument.drawingml.chartshapes+xml"/>
  <Override PartName="/xl/charts/chart156.xml" ContentType="application/vnd.openxmlformats-officedocument.drawingml.chart+xml"/>
  <Override PartName="/xl/charts/chart157.xml" ContentType="application/vnd.openxmlformats-officedocument.drawingml.chart+xml"/>
  <Override PartName="/xl/drawings/drawing25.xml" ContentType="application/vnd.openxmlformats-officedocument.drawing+xml"/>
  <Override PartName="/xl/embeddings/oleObject1.bin" ContentType="application/vnd.openxmlformats-officedocument.oleObject"/>
  <Override PartName="/xl/charts/chart158.xml" ContentType="application/vnd.openxmlformats-officedocument.drawingml.chart+xml"/>
  <Override PartName="/xl/charts/chart159.xml" ContentType="application/vnd.openxmlformats-officedocument.drawingml.chart+xml"/>
  <Override PartName="/xl/drawings/drawing26.xml" ContentType="application/vnd.openxmlformats-officedocument.drawingml.chartshapes+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harts/chart163.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bookViews>
    <workbookView xWindow="1020" yWindow="900" windowWidth="7680" windowHeight="6645" tabRatio="871"/>
  </bookViews>
  <sheets>
    <sheet name="Versões" sheetId="46" r:id="rId1"/>
    <sheet name="Capa" sheetId="60" r:id="rId2"/>
    <sheet name="Instruções" sheetId="49" r:id="rId3"/>
    <sheet name="Máximo" sheetId="65" r:id="rId4"/>
    <sheet name="Informações Gerais" sheetId="61" r:id="rId5"/>
    <sheet name="Prop A" sheetId="70" r:id="rId6"/>
    <sheet name="3. Req Produto - Prop A" sheetId="95" r:id="rId7"/>
    <sheet name="Prop B" sheetId="73" r:id="rId8"/>
    <sheet name="3. Req Produto - Prop B" sheetId="119" r:id="rId9"/>
    <sheet name="Prop C" sheetId="74" r:id="rId10"/>
    <sheet name="3. Req Produto - Prop C" sheetId="121" r:id="rId11"/>
    <sheet name="Prop D" sheetId="75" r:id="rId12"/>
    <sheet name="3. Req Produto - Prop D" sheetId="122" r:id="rId13"/>
    <sheet name="Prop E" sheetId="76" r:id="rId14"/>
    <sheet name="3. Req Produto - Prop E" sheetId="123" r:id="rId15"/>
    <sheet name="Prop F" sheetId="77" r:id="rId16"/>
    <sheet name="3. Req Produto - Prop F" sheetId="127" r:id="rId17"/>
    <sheet name="Prop G" sheetId="78" r:id="rId18"/>
    <sheet name="3. Req Produto - Prop G" sheetId="128" r:id="rId19"/>
    <sheet name="Comparativo Analítico" sheetId="69" r:id="rId20"/>
    <sheet name="Modelo - Parecer Final 1" sheetId="48" state="hidden" r:id="rId21"/>
    <sheet name="Parecer Final 1" sheetId="124" r:id="rId22"/>
    <sheet name="Modelo - Parecer Final 2" sheetId="105" state="hidden" r:id="rId23"/>
    <sheet name="Parecer Final 2" sheetId="125" r:id="rId24"/>
    <sheet name="Modelo - Parecer Final 3" sheetId="115" state="hidden" r:id="rId25"/>
    <sheet name="Parecer Final 3" sheetId="126" r:id="rId26"/>
    <sheet name="Auxiliar" sheetId="50" state="hidden" r:id="rId27"/>
    <sheet name="Parâmetros" sheetId="28" state="hidden" r:id="rId28"/>
  </sheets>
  <externalReferences>
    <externalReference r:id="rId29"/>
    <externalReference r:id="rId30"/>
  </externalReferences>
  <definedNames>
    <definedName name="ARBOR" localSheetId="8">#REF!</definedName>
    <definedName name="ARBOR" localSheetId="10">#REF!</definedName>
    <definedName name="ARBOR" localSheetId="12">#REF!</definedName>
    <definedName name="ARBOR" localSheetId="14">#REF!</definedName>
    <definedName name="ARBOR" localSheetId="16">#REF!</definedName>
    <definedName name="ARBOR" localSheetId="18">#REF!</definedName>
    <definedName name="ARBOR" localSheetId="22">#REF!</definedName>
    <definedName name="ARBOR" localSheetId="24">#REF!</definedName>
    <definedName name="ARBOR" localSheetId="21">#REF!</definedName>
    <definedName name="ARBOR" localSheetId="23">#REF!</definedName>
    <definedName name="ARBOR" localSheetId="25">#REF!</definedName>
    <definedName name="ARBOR" localSheetId="5">#REF!</definedName>
    <definedName name="ARBOR" localSheetId="7">#REF!</definedName>
    <definedName name="ARBOR" localSheetId="9">#REF!</definedName>
    <definedName name="ARBOR" localSheetId="11">#REF!</definedName>
    <definedName name="ARBOR" localSheetId="13">#REF!</definedName>
    <definedName name="ARBOR" localSheetId="15">#REF!</definedName>
    <definedName name="ARBOR" localSheetId="17">#REF!</definedName>
    <definedName name="ARBOR">#REF!</definedName>
    <definedName name="_xlnm.Print_Area" localSheetId="1">Capa!$B$1:$O$40</definedName>
    <definedName name="_xlnm.Print_Area" localSheetId="20">'Modelo - Parecer Final 1'!$A$1:$Q$2820</definedName>
    <definedName name="_xlnm.Print_Area" localSheetId="22">'Modelo - Parecer Final 2'!$A$1:$Q$119</definedName>
    <definedName name="_xlnm.Print_Area" localSheetId="24">'Modelo - Parecer Final 3'!$A$1:$Q$190</definedName>
    <definedName name="_xlnm.Print_Area" localSheetId="21">'Parecer Final 1'!$A$1:$Q$1980</definedName>
    <definedName name="_xlnm.Print_Area" localSheetId="23">'Parecer Final 2'!$A$1:$Q$119</definedName>
    <definedName name="_xlnm.Print_Area" localSheetId="25">'Parecer Final 3'!$A$1:$Q$138</definedName>
    <definedName name="atende_req" localSheetId="6">[1]Parâmetros!$G$3:$G$5</definedName>
    <definedName name="atende_req" localSheetId="8">[1]Parâmetros!$G$3:$G$5</definedName>
    <definedName name="atende_req" localSheetId="10">[1]Parâmetros!$G$3:$G$5</definedName>
    <definedName name="atende_req" localSheetId="12">[1]Parâmetros!$G$3:$G$5</definedName>
    <definedName name="atende_req" localSheetId="14">[1]Parâmetros!$G$3:$G$5</definedName>
    <definedName name="atende_req" localSheetId="16">[1]Parâmetros!$G$3:$G$5</definedName>
    <definedName name="atende_req" localSheetId="18">[1]Parâmetros!$G$3:$G$5</definedName>
    <definedName name="atende_req">Parâmetros!$K$3:$K$5</definedName>
    <definedName name="Clausulas" localSheetId="6">[1]Parâmetros!$M$3:$M$4</definedName>
    <definedName name="Clausulas" localSheetId="8">[1]Parâmetros!$M$3:$M$4</definedName>
    <definedName name="Clausulas" localSheetId="10">[1]Parâmetros!$M$3:$M$4</definedName>
    <definedName name="Clausulas" localSheetId="12">[1]Parâmetros!$M$3:$M$4</definedName>
    <definedName name="Clausulas" localSheetId="14">[1]Parâmetros!$M$3:$M$4</definedName>
    <definedName name="Clausulas" localSheetId="16">[1]Parâmetros!$M$3:$M$4</definedName>
    <definedName name="Clausulas" localSheetId="18">[1]Parâmetros!$M$3:$M$4</definedName>
    <definedName name="Clausulas">Parâmetros!$Q$3:$Q$4</definedName>
    <definedName name="Nivel_Custom" localSheetId="6">[1]Parâmetros!$J$3:$J$8</definedName>
    <definedName name="Nivel_Custom" localSheetId="8">[1]Parâmetros!$J$3:$J$8</definedName>
    <definedName name="Nivel_Custom" localSheetId="10">[1]Parâmetros!$J$3:$J$8</definedName>
    <definedName name="Nivel_Custom" localSheetId="12">[1]Parâmetros!$J$3:$J$8</definedName>
    <definedName name="Nivel_Custom" localSheetId="14">[1]Parâmetros!$J$3:$J$8</definedName>
    <definedName name="Nivel_Custom" localSheetId="16">[1]Parâmetros!$J$3:$J$8</definedName>
    <definedName name="Nivel_Custom" localSheetId="18">[1]Parâmetros!$J$3:$J$8</definedName>
    <definedName name="Nivel_Custom">Parâmetros!$N$3:$N$8</definedName>
    <definedName name="Req_exclusão" localSheetId="6">[1]Parâmetros!$E$3:$E$4</definedName>
    <definedName name="Req_exclusão" localSheetId="8">[1]Parâmetros!$E$3:$E$4</definedName>
    <definedName name="Req_exclusão" localSheetId="10">[1]Parâmetros!$E$3:$E$4</definedName>
    <definedName name="Req_exclusão" localSheetId="12">[1]Parâmetros!$E$3:$E$4</definedName>
    <definedName name="Req_exclusão" localSheetId="14">[1]Parâmetros!$E$3:$E$4</definedName>
    <definedName name="Req_exclusão" localSheetId="16">[1]Parâmetros!$E$3:$E$4</definedName>
    <definedName name="Req_exclusão" localSheetId="18">[1]Parâmetros!$E$3:$E$4</definedName>
    <definedName name="Req_exclusão">Parâmetros!$I$3:$I$4</definedName>
    <definedName name="requerimentos" localSheetId="6">[1]Parâmetros!$B$3:$B$6</definedName>
    <definedName name="requerimentos" localSheetId="8">[1]Parâmetros!$B$3:$B$6</definedName>
    <definedName name="requerimentos" localSheetId="10">[1]Parâmetros!$B$3:$B$6</definedName>
    <definedName name="requerimentos" localSheetId="12">[1]Parâmetros!$B$3:$B$6</definedName>
    <definedName name="requerimentos" localSheetId="14">[1]Parâmetros!$B$3:$B$6</definedName>
    <definedName name="requerimentos" localSheetId="16">[1]Parâmetros!$B$3:$B$6</definedName>
    <definedName name="requerimentos" localSheetId="18">[1]Parâmetros!$B$3:$B$6</definedName>
    <definedName name="requerimentos">Parâmetros!$B$3:$B$6</definedName>
    <definedName name="requisito" localSheetId="6">[1]Parâmetros!#REF!</definedName>
    <definedName name="requisito" localSheetId="8">[1]Parâmetros!#REF!</definedName>
    <definedName name="requisito" localSheetId="10">[1]Parâmetros!#REF!</definedName>
    <definedName name="requisito" localSheetId="12">[1]Parâmetros!#REF!</definedName>
    <definedName name="requisito" localSheetId="14">[1]Parâmetros!#REF!</definedName>
    <definedName name="requisito" localSheetId="16">[1]Parâmetros!#REF!</definedName>
    <definedName name="requisito" localSheetId="18">[1]Parâmetros!#REF!</definedName>
    <definedName name="requisito" localSheetId="3">Parâmetros!#REF!</definedName>
    <definedName name="requisito" localSheetId="22">Parâmetros!#REF!</definedName>
    <definedName name="requisito" localSheetId="24">Parâmetros!#REF!</definedName>
    <definedName name="requisito" localSheetId="21">Parâmetros!#REF!</definedName>
    <definedName name="requisito" localSheetId="23">Parâmetros!#REF!</definedName>
    <definedName name="requisito" localSheetId="25">Parâmetros!#REF!</definedName>
    <definedName name="requisito" localSheetId="5">Parâmetros!#REF!</definedName>
    <definedName name="requisito" localSheetId="7">Parâmetros!#REF!</definedName>
    <definedName name="requisito" localSheetId="9">Parâmetros!#REF!</definedName>
    <definedName name="requisito" localSheetId="11">Parâmetros!#REF!</definedName>
    <definedName name="requisito" localSheetId="13">Parâmetros!#REF!</definedName>
    <definedName name="requisito" localSheetId="15">Parâmetros!#REF!</definedName>
    <definedName name="requisito" localSheetId="17">Parâmetros!#REF!</definedName>
    <definedName name="requisito">Parâmetros!#REF!</definedName>
    <definedName name="Requisitos">'[2]Macro Requisitos'!$K$2:$K$5</definedName>
    <definedName name="Sistema" localSheetId="8">#REF!</definedName>
    <definedName name="Sistema" localSheetId="10">#REF!</definedName>
    <definedName name="Sistema" localSheetId="12">#REF!</definedName>
    <definedName name="Sistema" localSheetId="14">#REF!</definedName>
    <definedName name="Sistema" localSheetId="16">#REF!</definedName>
    <definedName name="Sistema" localSheetId="18">#REF!</definedName>
    <definedName name="Sistema" localSheetId="22">#REF!</definedName>
    <definedName name="Sistema" localSheetId="24">#REF!</definedName>
    <definedName name="Sistema" localSheetId="21">#REF!</definedName>
    <definedName name="Sistema" localSheetId="23">#REF!</definedName>
    <definedName name="Sistema" localSheetId="25">#REF!</definedName>
    <definedName name="Sistema" localSheetId="5">#REF!</definedName>
    <definedName name="Sistema" localSheetId="7">#REF!</definedName>
    <definedName name="Sistema" localSheetId="9">#REF!</definedName>
    <definedName name="Sistema" localSheetId="11">#REF!</definedName>
    <definedName name="Sistema" localSheetId="13">#REF!</definedName>
    <definedName name="Sistema" localSheetId="15">#REF!</definedName>
    <definedName name="Sistema" localSheetId="17">#REF!</definedName>
    <definedName name="Sistema">#REF!</definedName>
    <definedName name="sistemas" localSheetId="8">#REF!</definedName>
    <definedName name="sistemas" localSheetId="10">#REF!</definedName>
    <definedName name="sistemas" localSheetId="12">#REF!</definedName>
    <definedName name="sistemas" localSheetId="14">#REF!</definedName>
    <definedName name="sistemas" localSheetId="16">#REF!</definedName>
    <definedName name="sistemas" localSheetId="18">#REF!</definedName>
    <definedName name="sistemas" localSheetId="22">#REF!</definedName>
    <definedName name="sistemas" localSheetId="24">#REF!</definedName>
    <definedName name="sistemas" localSheetId="21">#REF!</definedName>
    <definedName name="sistemas" localSheetId="23">#REF!</definedName>
    <definedName name="sistemas" localSheetId="25">#REF!</definedName>
    <definedName name="sistemas" localSheetId="5">#REF!</definedName>
    <definedName name="sistemas" localSheetId="7">#REF!</definedName>
    <definedName name="sistemas" localSheetId="9">#REF!</definedName>
    <definedName name="sistemas" localSheetId="11">#REF!</definedName>
    <definedName name="sistemas" localSheetId="13">#REF!</definedName>
    <definedName name="sistemas" localSheetId="15">#REF!</definedName>
    <definedName name="sistemas" localSheetId="17">#REF!</definedName>
    <definedName name="sistemas">#REF!</definedName>
    <definedName name="Tipo_Item" localSheetId="8">#REF!</definedName>
    <definedName name="Tipo_Item" localSheetId="10">#REF!</definedName>
    <definedName name="Tipo_Item" localSheetId="12">#REF!</definedName>
    <definedName name="Tipo_Item" localSheetId="14">#REF!</definedName>
    <definedName name="Tipo_Item" localSheetId="16">#REF!</definedName>
    <definedName name="Tipo_Item" localSheetId="18">#REF!</definedName>
    <definedName name="Tipo_Item" localSheetId="22">#REF!</definedName>
    <definedName name="Tipo_Item" localSheetId="24">#REF!</definedName>
    <definedName name="Tipo_Item" localSheetId="21">#REF!</definedName>
    <definedName name="Tipo_Item" localSheetId="23">#REF!</definedName>
    <definedName name="Tipo_Item" localSheetId="25">#REF!</definedName>
    <definedName name="Tipo_Item" localSheetId="5">#REF!</definedName>
    <definedName name="Tipo_Item" localSheetId="7">#REF!</definedName>
    <definedName name="Tipo_Item" localSheetId="9">#REF!</definedName>
    <definedName name="Tipo_Item" localSheetId="11">#REF!</definedName>
    <definedName name="Tipo_Item" localSheetId="13">#REF!</definedName>
    <definedName name="Tipo_Item" localSheetId="15">#REF!</definedName>
    <definedName name="Tipo_Item" localSheetId="17">#REF!</definedName>
    <definedName name="Tipo_Item">#REF!</definedName>
  </definedNames>
  <calcPr calcId="145621"/>
</workbook>
</file>

<file path=xl/calcChain.xml><?xml version="1.0" encoding="utf-8"?>
<calcChain xmlns="http://schemas.openxmlformats.org/spreadsheetml/2006/main">
  <c r="B40" i="70" l="1"/>
  <c r="A5" i="128" l="1"/>
  <c r="I5" i="128"/>
  <c r="I3" i="128" l="1"/>
  <c r="A5" i="127" l="1"/>
  <c r="I5" i="127"/>
  <c r="A5" i="123"/>
  <c r="I5" i="123"/>
  <c r="I3" i="127" l="1"/>
  <c r="I3" i="123"/>
  <c r="A5" i="122"/>
  <c r="I5" i="122"/>
  <c r="I3" i="122" l="1"/>
  <c r="A5" i="121" l="1"/>
  <c r="I5" i="121"/>
  <c r="I3" i="121" s="1"/>
  <c r="A5" i="95" l="1"/>
  <c r="I5" i="95"/>
  <c r="I5" i="119"/>
  <c r="I3" i="119" s="1"/>
  <c r="A5" i="119"/>
  <c r="I3" i="95" l="1"/>
  <c r="H284" i="70" l="1"/>
  <c r="H778" i="78" l="1"/>
  <c r="G778" i="78"/>
  <c r="F778" i="78"/>
  <c r="B778" i="78"/>
  <c r="H777" i="78"/>
  <c r="G777" i="78"/>
  <c r="F777" i="78"/>
  <c r="B777" i="78"/>
  <c r="H776" i="78"/>
  <c r="G776" i="78"/>
  <c r="F776" i="78"/>
  <c r="B776" i="78"/>
  <c r="H775" i="78"/>
  <c r="G775" i="78"/>
  <c r="F775" i="78"/>
  <c r="B775" i="78"/>
  <c r="H774" i="78"/>
  <c r="G774" i="78"/>
  <c r="F774" i="78"/>
  <c r="B774" i="78"/>
  <c r="H773" i="78"/>
  <c r="G773" i="78"/>
  <c r="F773" i="78"/>
  <c r="B773" i="78"/>
  <c r="H772" i="78"/>
  <c r="G772" i="78"/>
  <c r="F772" i="78"/>
  <c r="B772" i="78"/>
  <c r="H771" i="78"/>
  <c r="G771" i="78"/>
  <c r="F771" i="78"/>
  <c r="B771" i="78"/>
  <c r="H770" i="78"/>
  <c r="G770" i="78"/>
  <c r="F770" i="78"/>
  <c r="B770" i="78"/>
  <c r="H769" i="78"/>
  <c r="G769" i="78"/>
  <c r="F769" i="78"/>
  <c r="B769" i="78"/>
  <c r="H768" i="78"/>
  <c r="G768" i="78"/>
  <c r="F768" i="78"/>
  <c r="B768" i="78"/>
  <c r="H767" i="78"/>
  <c r="G767" i="78"/>
  <c r="F767" i="78"/>
  <c r="B767" i="78"/>
  <c r="H766" i="78"/>
  <c r="G766" i="78"/>
  <c r="F766" i="78"/>
  <c r="B766" i="78"/>
  <c r="H765" i="78"/>
  <c r="G765" i="78"/>
  <c r="F765" i="78"/>
  <c r="B765" i="78"/>
  <c r="H764" i="78"/>
  <c r="G764" i="78"/>
  <c r="F764" i="78"/>
  <c r="B764" i="78"/>
  <c r="H763" i="78"/>
  <c r="G763" i="78"/>
  <c r="F763" i="78"/>
  <c r="B763" i="78"/>
  <c r="H762" i="78"/>
  <c r="G762" i="78"/>
  <c r="F762" i="78"/>
  <c r="B762" i="78"/>
  <c r="H761" i="78"/>
  <c r="G761" i="78"/>
  <c r="F761" i="78"/>
  <c r="B761" i="78"/>
  <c r="H760" i="78"/>
  <c r="G760" i="78"/>
  <c r="F760" i="78"/>
  <c r="B760" i="78"/>
  <c r="H759" i="78"/>
  <c r="G759" i="78"/>
  <c r="F759" i="78"/>
  <c r="B759" i="78"/>
  <c r="H758" i="78"/>
  <c r="G758" i="78"/>
  <c r="F758" i="78"/>
  <c r="B758" i="78"/>
  <c r="H757" i="78"/>
  <c r="G757" i="78"/>
  <c r="F757" i="78"/>
  <c r="B757" i="78"/>
  <c r="H756" i="78"/>
  <c r="G756" i="78"/>
  <c r="F756" i="78"/>
  <c r="B756" i="78"/>
  <c r="H755" i="78"/>
  <c r="G755" i="78"/>
  <c r="F755" i="78"/>
  <c r="B755" i="78"/>
  <c r="H754" i="78"/>
  <c r="G754" i="78"/>
  <c r="F754" i="78"/>
  <c r="B754" i="78"/>
  <c r="H753" i="78"/>
  <c r="G753" i="78"/>
  <c r="F753" i="78"/>
  <c r="B753" i="78"/>
  <c r="H752" i="78"/>
  <c r="G752" i="78"/>
  <c r="F752" i="78"/>
  <c r="B752" i="78"/>
  <c r="H751" i="78"/>
  <c r="G751" i="78"/>
  <c r="F751" i="78"/>
  <c r="B751" i="78"/>
  <c r="H750" i="78"/>
  <c r="G750" i="78"/>
  <c r="F750" i="78"/>
  <c r="B750" i="78"/>
  <c r="H749" i="78"/>
  <c r="G749" i="78"/>
  <c r="F749" i="78"/>
  <c r="B749" i="78"/>
  <c r="H748" i="78"/>
  <c r="G748" i="78"/>
  <c r="F748" i="78"/>
  <c r="B748" i="78"/>
  <c r="H747" i="78"/>
  <c r="G747" i="78"/>
  <c r="F747" i="78"/>
  <c r="B747" i="78"/>
  <c r="H746" i="78"/>
  <c r="G746" i="78"/>
  <c r="F746" i="78"/>
  <c r="B746" i="78"/>
  <c r="H745" i="78"/>
  <c r="G745" i="78"/>
  <c r="F745" i="78"/>
  <c r="B745" i="78"/>
  <c r="H778" i="77"/>
  <c r="G778" i="77"/>
  <c r="F778" i="77"/>
  <c r="B778" i="77"/>
  <c r="H777" i="77"/>
  <c r="G777" i="77"/>
  <c r="F777" i="77"/>
  <c r="B777" i="77"/>
  <c r="H776" i="77"/>
  <c r="G776" i="77"/>
  <c r="F776" i="77"/>
  <c r="B776" i="77"/>
  <c r="H775" i="77"/>
  <c r="G775" i="77"/>
  <c r="F775" i="77"/>
  <c r="B775" i="77"/>
  <c r="H774" i="77"/>
  <c r="G774" i="77"/>
  <c r="F774" i="77"/>
  <c r="B774" i="77"/>
  <c r="H773" i="77"/>
  <c r="G773" i="77"/>
  <c r="F773" i="77"/>
  <c r="B773" i="77"/>
  <c r="H772" i="77"/>
  <c r="G772" i="77"/>
  <c r="F772" i="77"/>
  <c r="B772" i="77"/>
  <c r="H771" i="77"/>
  <c r="G771" i="77"/>
  <c r="F771" i="77"/>
  <c r="B771" i="77"/>
  <c r="H770" i="77"/>
  <c r="G770" i="77"/>
  <c r="F770" i="77"/>
  <c r="B770" i="77"/>
  <c r="H769" i="77"/>
  <c r="G769" i="77"/>
  <c r="F769" i="77"/>
  <c r="B769" i="77"/>
  <c r="H768" i="77"/>
  <c r="G768" i="77"/>
  <c r="F768" i="77"/>
  <c r="B768" i="77"/>
  <c r="H767" i="77"/>
  <c r="G767" i="77"/>
  <c r="F767" i="77"/>
  <c r="B767" i="77"/>
  <c r="H766" i="77"/>
  <c r="G766" i="77"/>
  <c r="F766" i="77"/>
  <c r="B766" i="77"/>
  <c r="H765" i="77"/>
  <c r="G765" i="77"/>
  <c r="F765" i="77"/>
  <c r="B765" i="77"/>
  <c r="H764" i="77"/>
  <c r="G764" i="77"/>
  <c r="F764" i="77"/>
  <c r="B764" i="77"/>
  <c r="H763" i="77"/>
  <c r="G763" i="77"/>
  <c r="F763" i="77"/>
  <c r="B763" i="77"/>
  <c r="H762" i="77"/>
  <c r="G762" i="77"/>
  <c r="F762" i="77"/>
  <c r="B762" i="77"/>
  <c r="H761" i="77"/>
  <c r="G761" i="77"/>
  <c r="F761" i="77"/>
  <c r="B761" i="77"/>
  <c r="H760" i="77"/>
  <c r="G760" i="77"/>
  <c r="F760" i="77"/>
  <c r="B760" i="77"/>
  <c r="H759" i="77"/>
  <c r="G759" i="77"/>
  <c r="F759" i="77"/>
  <c r="B759" i="77"/>
  <c r="H758" i="77"/>
  <c r="G758" i="77"/>
  <c r="F758" i="77"/>
  <c r="B758" i="77"/>
  <c r="H757" i="77"/>
  <c r="G757" i="77"/>
  <c r="F757" i="77"/>
  <c r="B757" i="77"/>
  <c r="H756" i="77"/>
  <c r="G756" i="77"/>
  <c r="F756" i="77"/>
  <c r="B756" i="77"/>
  <c r="H755" i="77"/>
  <c r="G755" i="77"/>
  <c r="F755" i="77"/>
  <c r="B755" i="77"/>
  <c r="H754" i="77"/>
  <c r="G754" i="77"/>
  <c r="F754" i="77"/>
  <c r="B754" i="77"/>
  <c r="H753" i="77"/>
  <c r="G753" i="77"/>
  <c r="F753" i="77"/>
  <c r="B753" i="77"/>
  <c r="H752" i="77"/>
  <c r="G752" i="77"/>
  <c r="F752" i="77"/>
  <c r="B752" i="77"/>
  <c r="H751" i="77"/>
  <c r="G751" i="77"/>
  <c r="F751" i="77"/>
  <c r="B751" i="77"/>
  <c r="H750" i="77"/>
  <c r="G750" i="77"/>
  <c r="F750" i="77"/>
  <c r="B750" i="77"/>
  <c r="H749" i="77"/>
  <c r="G749" i="77"/>
  <c r="F749" i="77"/>
  <c r="B749" i="77"/>
  <c r="H748" i="77"/>
  <c r="G748" i="77"/>
  <c r="F748" i="77"/>
  <c r="B748" i="77"/>
  <c r="H747" i="77"/>
  <c r="G747" i="77"/>
  <c r="F747" i="77"/>
  <c r="B747" i="77"/>
  <c r="H746" i="77"/>
  <c r="G746" i="77"/>
  <c r="F746" i="77"/>
  <c r="B746" i="77"/>
  <c r="H745" i="77"/>
  <c r="G745" i="77"/>
  <c r="F745" i="77"/>
  <c r="B745" i="77"/>
  <c r="H778" i="76"/>
  <c r="J778" i="76" s="1"/>
  <c r="G778" i="76"/>
  <c r="F778" i="76"/>
  <c r="B778" i="76"/>
  <c r="H777" i="76"/>
  <c r="J777" i="76" s="1"/>
  <c r="G777" i="76"/>
  <c r="F777" i="76"/>
  <c r="B777" i="76"/>
  <c r="H776" i="76"/>
  <c r="J776" i="76" s="1"/>
  <c r="G776" i="76"/>
  <c r="F776" i="76"/>
  <c r="B776" i="76"/>
  <c r="H775" i="76"/>
  <c r="J775" i="76" s="1"/>
  <c r="G775" i="76"/>
  <c r="F775" i="76"/>
  <c r="B775" i="76"/>
  <c r="H774" i="76"/>
  <c r="J774" i="76" s="1"/>
  <c r="G774" i="76"/>
  <c r="F774" i="76"/>
  <c r="B774" i="76"/>
  <c r="H773" i="76"/>
  <c r="J773" i="76" s="1"/>
  <c r="G773" i="76"/>
  <c r="F773" i="76"/>
  <c r="B773" i="76"/>
  <c r="H772" i="76"/>
  <c r="J772" i="76" s="1"/>
  <c r="G772" i="76"/>
  <c r="F772" i="76"/>
  <c r="B772" i="76"/>
  <c r="H771" i="76"/>
  <c r="J771" i="76" s="1"/>
  <c r="G771" i="76"/>
  <c r="F771" i="76"/>
  <c r="B771" i="76"/>
  <c r="H770" i="76"/>
  <c r="J770" i="76" s="1"/>
  <c r="G770" i="76"/>
  <c r="F770" i="76"/>
  <c r="B770" i="76"/>
  <c r="H769" i="76"/>
  <c r="J769" i="76" s="1"/>
  <c r="G769" i="76"/>
  <c r="F769" i="76"/>
  <c r="B769" i="76"/>
  <c r="H768" i="76"/>
  <c r="J768" i="76" s="1"/>
  <c r="G768" i="76"/>
  <c r="F768" i="76"/>
  <c r="B768" i="76"/>
  <c r="H767" i="76"/>
  <c r="J767" i="76" s="1"/>
  <c r="G767" i="76"/>
  <c r="F767" i="76"/>
  <c r="B767" i="76"/>
  <c r="H766" i="76"/>
  <c r="J766" i="76" s="1"/>
  <c r="G766" i="76"/>
  <c r="F766" i="76"/>
  <c r="B766" i="76"/>
  <c r="H765" i="76"/>
  <c r="J765" i="76" s="1"/>
  <c r="G765" i="76"/>
  <c r="F765" i="76"/>
  <c r="B765" i="76"/>
  <c r="H764" i="76"/>
  <c r="J764" i="76" s="1"/>
  <c r="G764" i="76"/>
  <c r="F764" i="76"/>
  <c r="B764" i="76"/>
  <c r="H763" i="76"/>
  <c r="J763" i="76" s="1"/>
  <c r="G763" i="76"/>
  <c r="F763" i="76"/>
  <c r="B763" i="76"/>
  <c r="H762" i="76"/>
  <c r="J762" i="76" s="1"/>
  <c r="G762" i="76"/>
  <c r="F762" i="76"/>
  <c r="B762" i="76"/>
  <c r="H761" i="76"/>
  <c r="J761" i="76" s="1"/>
  <c r="G761" i="76"/>
  <c r="F761" i="76"/>
  <c r="B761" i="76"/>
  <c r="H760" i="76"/>
  <c r="J760" i="76" s="1"/>
  <c r="G760" i="76"/>
  <c r="F760" i="76"/>
  <c r="B760" i="76"/>
  <c r="H759" i="76"/>
  <c r="J759" i="76" s="1"/>
  <c r="G759" i="76"/>
  <c r="F759" i="76"/>
  <c r="B759" i="76"/>
  <c r="H758" i="76"/>
  <c r="J758" i="76" s="1"/>
  <c r="G758" i="76"/>
  <c r="F758" i="76"/>
  <c r="B758" i="76"/>
  <c r="H757" i="76"/>
  <c r="J757" i="76" s="1"/>
  <c r="G757" i="76"/>
  <c r="F757" i="76"/>
  <c r="B757" i="76"/>
  <c r="H756" i="76"/>
  <c r="J756" i="76" s="1"/>
  <c r="G756" i="76"/>
  <c r="F756" i="76"/>
  <c r="B756" i="76"/>
  <c r="H755" i="76"/>
  <c r="J755" i="76" s="1"/>
  <c r="G755" i="76"/>
  <c r="F755" i="76"/>
  <c r="B755" i="76"/>
  <c r="H754" i="76"/>
  <c r="J754" i="76" s="1"/>
  <c r="G754" i="76"/>
  <c r="F754" i="76"/>
  <c r="B754" i="76"/>
  <c r="H753" i="76"/>
  <c r="J753" i="76" s="1"/>
  <c r="G753" i="76"/>
  <c r="F753" i="76"/>
  <c r="B753" i="76"/>
  <c r="H752" i="76"/>
  <c r="J752" i="76" s="1"/>
  <c r="G752" i="76"/>
  <c r="F752" i="76"/>
  <c r="B752" i="76"/>
  <c r="H751" i="76"/>
  <c r="J751" i="76" s="1"/>
  <c r="G751" i="76"/>
  <c r="F751" i="76"/>
  <c r="B751" i="76"/>
  <c r="H750" i="76"/>
  <c r="J750" i="76" s="1"/>
  <c r="G750" i="76"/>
  <c r="F750" i="76"/>
  <c r="B750" i="76"/>
  <c r="H749" i="76"/>
  <c r="J749" i="76" s="1"/>
  <c r="G749" i="76"/>
  <c r="F749" i="76"/>
  <c r="B749" i="76"/>
  <c r="H748" i="76"/>
  <c r="J748" i="76" s="1"/>
  <c r="G748" i="76"/>
  <c r="F748" i="76"/>
  <c r="B748" i="76"/>
  <c r="H747" i="76"/>
  <c r="J747" i="76" s="1"/>
  <c r="G747" i="76"/>
  <c r="F747" i="76"/>
  <c r="B747" i="76"/>
  <c r="H746" i="76"/>
  <c r="J746" i="76" s="1"/>
  <c r="G746" i="76"/>
  <c r="F746" i="76"/>
  <c r="B746" i="76"/>
  <c r="H745" i="76"/>
  <c r="J745" i="76" s="1"/>
  <c r="G745" i="76"/>
  <c r="F745" i="76"/>
  <c r="B745" i="76"/>
  <c r="H778" i="75"/>
  <c r="G778" i="75"/>
  <c r="F778" i="75"/>
  <c r="B778" i="75"/>
  <c r="H777" i="75"/>
  <c r="G777" i="75"/>
  <c r="F777" i="75"/>
  <c r="B777" i="75"/>
  <c r="H776" i="75"/>
  <c r="G776" i="75"/>
  <c r="F776" i="75"/>
  <c r="B776" i="75"/>
  <c r="H775" i="75"/>
  <c r="G775" i="75"/>
  <c r="F775" i="75"/>
  <c r="B775" i="75"/>
  <c r="H774" i="75"/>
  <c r="G774" i="75"/>
  <c r="F774" i="75"/>
  <c r="B774" i="75"/>
  <c r="H773" i="75"/>
  <c r="G773" i="75"/>
  <c r="F773" i="75"/>
  <c r="B773" i="75"/>
  <c r="H772" i="75"/>
  <c r="G772" i="75"/>
  <c r="F772" i="75"/>
  <c r="B772" i="75"/>
  <c r="H771" i="75"/>
  <c r="G771" i="75"/>
  <c r="F771" i="75"/>
  <c r="B771" i="75"/>
  <c r="H770" i="75"/>
  <c r="G770" i="75"/>
  <c r="F770" i="75"/>
  <c r="B770" i="75"/>
  <c r="H769" i="75"/>
  <c r="G769" i="75"/>
  <c r="F769" i="75"/>
  <c r="B769" i="75"/>
  <c r="H768" i="75"/>
  <c r="G768" i="75"/>
  <c r="F768" i="75"/>
  <c r="B768" i="75"/>
  <c r="H767" i="75"/>
  <c r="G767" i="75"/>
  <c r="F767" i="75"/>
  <c r="B767" i="75"/>
  <c r="H766" i="75"/>
  <c r="G766" i="75"/>
  <c r="F766" i="75"/>
  <c r="B766" i="75"/>
  <c r="H765" i="75"/>
  <c r="G765" i="75"/>
  <c r="F765" i="75"/>
  <c r="B765" i="75"/>
  <c r="H764" i="75"/>
  <c r="G764" i="75"/>
  <c r="F764" i="75"/>
  <c r="B764" i="75"/>
  <c r="H763" i="75"/>
  <c r="G763" i="75"/>
  <c r="F763" i="75"/>
  <c r="B763" i="75"/>
  <c r="H762" i="75"/>
  <c r="G762" i="75"/>
  <c r="F762" i="75"/>
  <c r="B762" i="75"/>
  <c r="H761" i="75"/>
  <c r="G761" i="75"/>
  <c r="F761" i="75"/>
  <c r="B761" i="75"/>
  <c r="H760" i="75"/>
  <c r="G760" i="75"/>
  <c r="F760" i="75"/>
  <c r="B760" i="75"/>
  <c r="H759" i="75"/>
  <c r="G759" i="75"/>
  <c r="F759" i="75"/>
  <c r="B759" i="75"/>
  <c r="H758" i="75"/>
  <c r="G758" i="75"/>
  <c r="F758" i="75"/>
  <c r="B758" i="75"/>
  <c r="H757" i="75"/>
  <c r="G757" i="75"/>
  <c r="F757" i="75"/>
  <c r="B757" i="75"/>
  <c r="H756" i="75"/>
  <c r="G756" i="75"/>
  <c r="F756" i="75"/>
  <c r="B756" i="75"/>
  <c r="H755" i="75"/>
  <c r="G755" i="75"/>
  <c r="F755" i="75"/>
  <c r="B755" i="75"/>
  <c r="H754" i="75"/>
  <c r="G754" i="75"/>
  <c r="F754" i="75"/>
  <c r="B754" i="75"/>
  <c r="H753" i="75"/>
  <c r="G753" i="75"/>
  <c r="F753" i="75"/>
  <c r="B753" i="75"/>
  <c r="H752" i="75"/>
  <c r="G752" i="75"/>
  <c r="F752" i="75"/>
  <c r="B752" i="75"/>
  <c r="H751" i="75"/>
  <c r="G751" i="75"/>
  <c r="F751" i="75"/>
  <c r="B751" i="75"/>
  <c r="H750" i="75"/>
  <c r="G750" i="75"/>
  <c r="F750" i="75"/>
  <c r="B750" i="75"/>
  <c r="H749" i="75"/>
  <c r="G749" i="75"/>
  <c r="F749" i="75"/>
  <c r="B749" i="75"/>
  <c r="H748" i="75"/>
  <c r="G748" i="75"/>
  <c r="F748" i="75"/>
  <c r="B748" i="75"/>
  <c r="H747" i="75"/>
  <c r="G747" i="75"/>
  <c r="F747" i="75"/>
  <c r="B747" i="75"/>
  <c r="H746" i="75"/>
  <c r="G746" i="75"/>
  <c r="F746" i="75"/>
  <c r="B746" i="75"/>
  <c r="H745" i="75"/>
  <c r="G745" i="75"/>
  <c r="F745" i="75"/>
  <c r="B745" i="75"/>
  <c r="H778" i="74"/>
  <c r="G778" i="74"/>
  <c r="F778" i="74"/>
  <c r="B778" i="74"/>
  <c r="H777" i="74"/>
  <c r="G777" i="74"/>
  <c r="F777" i="74"/>
  <c r="B777" i="74"/>
  <c r="H776" i="74"/>
  <c r="G776" i="74"/>
  <c r="F776" i="74"/>
  <c r="B776" i="74"/>
  <c r="H775" i="74"/>
  <c r="G775" i="74"/>
  <c r="F775" i="74"/>
  <c r="B775" i="74"/>
  <c r="H774" i="74"/>
  <c r="G774" i="74"/>
  <c r="F774" i="74"/>
  <c r="B774" i="74"/>
  <c r="H773" i="74"/>
  <c r="G773" i="74"/>
  <c r="F773" i="74"/>
  <c r="B773" i="74"/>
  <c r="H772" i="74"/>
  <c r="G772" i="74"/>
  <c r="F772" i="74"/>
  <c r="B772" i="74"/>
  <c r="H771" i="74"/>
  <c r="G771" i="74"/>
  <c r="F771" i="74"/>
  <c r="B771" i="74"/>
  <c r="H770" i="74"/>
  <c r="G770" i="74"/>
  <c r="F770" i="74"/>
  <c r="B770" i="74"/>
  <c r="H769" i="74"/>
  <c r="G769" i="74"/>
  <c r="F769" i="74"/>
  <c r="B769" i="74"/>
  <c r="H768" i="74"/>
  <c r="G768" i="74"/>
  <c r="F768" i="74"/>
  <c r="B768" i="74"/>
  <c r="H767" i="74"/>
  <c r="G767" i="74"/>
  <c r="F767" i="74"/>
  <c r="B767" i="74"/>
  <c r="H766" i="74"/>
  <c r="G766" i="74"/>
  <c r="F766" i="74"/>
  <c r="B766" i="74"/>
  <c r="H765" i="74"/>
  <c r="G765" i="74"/>
  <c r="F765" i="74"/>
  <c r="B765" i="74"/>
  <c r="H764" i="74"/>
  <c r="G764" i="74"/>
  <c r="F764" i="74"/>
  <c r="B764" i="74"/>
  <c r="H763" i="74"/>
  <c r="G763" i="74"/>
  <c r="F763" i="74"/>
  <c r="B763" i="74"/>
  <c r="H762" i="74"/>
  <c r="G762" i="74"/>
  <c r="F762" i="74"/>
  <c r="B762" i="74"/>
  <c r="H761" i="74"/>
  <c r="G761" i="74"/>
  <c r="F761" i="74"/>
  <c r="B761" i="74"/>
  <c r="H760" i="74"/>
  <c r="G760" i="74"/>
  <c r="F760" i="74"/>
  <c r="B760" i="74"/>
  <c r="H759" i="74"/>
  <c r="G759" i="74"/>
  <c r="F759" i="74"/>
  <c r="B759" i="74"/>
  <c r="H758" i="74"/>
  <c r="G758" i="74"/>
  <c r="F758" i="74"/>
  <c r="B758" i="74"/>
  <c r="H757" i="74"/>
  <c r="G757" i="74"/>
  <c r="F757" i="74"/>
  <c r="B757" i="74"/>
  <c r="H756" i="74"/>
  <c r="G756" i="74"/>
  <c r="F756" i="74"/>
  <c r="B756" i="74"/>
  <c r="H755" i="74"/>
  <c r="G755" i="74"/>
  <c r="F755" i="74"/>
  <c r="B755" i="74"/>
  <c r="H754" i="74"/>
  <c r="G754" i="74"/>
  <c r="F754" i="74"/>
  <c r="B754" i="74"/>
  <c r="H753" i="74"/>
  <c r="G753" i="74"/>
  <c r="F753" i="74"/>
  <c r="B753" i="74"/>
  <c r="H752" i="74"/>
  <c r="G752" i="74"/>
  <c r="F752" i="74"/>
  <c r="B752" i="74"/>
  <c r="H751" i="74"/>
  <c r="G751" i="74"/>
  <c r="F751" i="74"/>
  <c r="B751" i="74"/>
  <c r="H750" i="74"/>
  <c r="G750" i="74"/>
  <c r="F750" i="74"/>
  <c r="B750" i="74"/>
  <c r="H749" i="74"/>
  <c r="G749" i="74"/>
  <c r="F749" i="74"/>
  <c r="B749" i="74"/>
  <c r="H748" i="74"/>
  <c r="G748" i="74"/>
  <c r="F748" i="74"/>
  <c r="B748" i="74"/>
  <c r="H747" i="74"/>
  <c r="G747" i="74"/>
  <c r="F747" i="74"/>
  <c r="B747" i="74"/>
  <c r="H746" i="74"/>
  <c r="G746" i="74"/>
  <c r="F746" i="74"/>
  <c r="B746" i="74"/>
  <c r="H745" i="74"/>
  <c r="G745" i="74"/>
  <c r="F745" i="74"/>
  <c r="B745" i="74"/>
  <c r="H778" i="73"/>
  <c r="G778" i="73"/>
  <c r="F778" i="73"/>
  <c r="B778" i="73"/>
  <c r="H777" i="73"/>
  <c r="G777" i="73"/>
  <c r="F777" i="73"/>
  <c r="B777" i="73"/>
  <c r="H776" i="73"/>
  <c r="G776" i="73"/>
  <c r="F776" i="73"/>
  <c r="B776" i="73"/>
  <c r="H775" i="73"/>
  <c r="G775" i="73"/>
  <c r="F775" i="73"/>
  <c r="B775" i="73"/>
  <c r="H774" i="73"/>
  <c r="G774" i="73"/>
  <c r="F774" i="73"/>
  <c r="B774" i="73"/>
  <c r="H773" i="73"/>
  <c r="G773" i="73"/>
  <c r="F773" i="73"/>
  <c r="B773" i="73"/>
  <c r="H772" i="73"/>
  <c r="G772" i="73"/>
  <c r="F772" i="73"/>
  <c r="B772" i="73"/>
  <c r="H771" i="73"/>
  <c r="G771" i="73"/>
  <c r="F771" i="73"/>
  <c r="B771" i="73"/>
  <c r="H770" i="73"/>
  <c r="G770" i="73"/>
  <c r="F770" i="73"/>
  <c r="B770" i="73"/>
  <c r="H769" i="73"/>
  <c r="G769" i="73"/>
  <c r="F769" i="73"/>
  <c r="B769" i="73"/>
  <c r="H768" i="73"/>
  <c r="G768" i="73"/>
  <c r="F768" i="73"/>
  <c r="B768" i="73"/>
  <c r="H767" i="73"/>
  <c r="G767" i="73"/>
  <c r="F767" i="73"/>
  <c r="B767" i="73"/>
  <c r="H766" i="73"/>
  <c r="G766" i="73"/>
  <c r="F766" i="73"/>
  <c r="B766" i="73"/>
  <c r="H765" i="73"/>
  <c r="G765" i="73"/>
  <c r="F765" i="73"/>
  <c r="B765" i="73"/>
  <c r="H764" i="73"/>
  <c r="G764" i="73"/>
  <c r="F764" i="73"/>
  <c r="B764" i="73"/>
  <c r="H763" i="73"/>
  <c r="G763" i="73"/>
  <c r="F763" i="73"/>
  <c r="B763" i="73"/>
  <c r="H762" i="73"/>
  <c r="G762" i="73"/>
  <c r="F762" i="73"/>
  <c r="B762" i="73"/>
  <c r="H761" i="73"/>
  <c r="G761" i="73"/>
  <c r="F761" i="73"/>
  <c r="B761" i="73"/>
  <c r="H760" i="73"/>
  <c r="G760" i="73"/>
  <c r="F760" i="73"/>
  <c r="B760" i="73"/>
  <c r="H759" i="73"/>
  <c r="G759" i="73"/>
  <c r="F759" i="73"/>
  <c r="B759" i="73"/>
  <c r="H758" i="73"/>
  <c r="G758" i="73"/>
  <c r="F758" i="73"/>
  <c r="B758" i="73"/>
  <c r="H757" i="73"/>
  <c r="G757" i="73"/>
  <c r="F757" i="73"/>
  <c r="B757" i="73"/>
  <c r="H756" i="73"/>
  <c r="G756" i="73"/>
  <c r="F756" i="73"/>
  <c r="B756" i="73"/>
  <c r="H755" i="73"/>
  <c r="G755" i="73"/>
  <c r="F755" i="73"/>
  <c r="B755" i="73"/>
  <c r="H754" i="73"/>
  <c r="G754" i="73"/>
  <c r="F754" i="73"/>
  <c r="B754" i="73"/>
  <c r="H753" i="73"/>
  <c r="G753" i="73"/>
  <c r="F753" i="73"/>
  <c r="B753" i="73"/>
  <c r="H752" i="73"/>
  <c r="G752" i="73"/>
  <c r="F752" i="73"/>
  <c r="B752" i="73"/>
  <c r="H751" i="73"/>
  <c r="G751" i="73"/>
  <c r="F751" i="73"/>
  <c r="B751" i="73"/>
  <c r="H750" i="73"/>
  <c r="G750" i="73"/>
  <c r="F750" i="73"/>
  <c r="B750" i="73"/>
  <c r="H749" i="73"/>
  <c r="G749" i="73"/>
  <c r="F749" i="73"/>
  <c r="B749" i="73"/>
  <c r="H748" i="73"/>
  <c r="G748" i="73"/>
  <c r="F748" i="73"/>
  <c r="B748" i="73"/>
  <c r="H747" i="73"/>
  <c r="G747" i="73"/>
  <c r="F747" i="73"/>
  <c r="B747" i="73"/>
  <c r="H746" i="73"/>
  <c r="G746" i="73"/>
  <c r="F746" i="73"/>
  <c r="B746" i="73"/>
  <c r="H745" i="73"/>
  <c r="G745" i="73"/>
  <c r="F745" i="73"/>
  <c r="B745" i="73"/>
  <c r="H778" i="70"/>
  <c r="G778" i="70"/>
  <c r="F778" i="70"/>
  <c r="B778" i="70"/>
  <c r="H777" i="70"/>
  <c r="G777" i="70"/>
  <c r="F777" i="70"/>
  <c r="B777" i="70"/>
  <c r="H776" i="70"/>
  <c r="G776" i="70"/>
  <c r="F776" i="70"/>
  <c r="B776" i="70"/>
  <c r="H775" i="70"/>
  <c r="G775" i="70"/>
  <c r="F775" i="70"/>
  <c r="B775" i="70"/>
  <c r="H774" i="70"/>
  <c r="G774" i="70"/>
  <c r="F774" i="70"/>
  <c r="B774" i="70"/>
  <c r="H773" i="70"/>
  <c r="G773" i="70"/>
  <c r="F773" i="70"/>
  <c r="B773" i="70"/>
  <c r="H772" i="70"/>
  <c r="G772" i="70"/>
  <c r="F772" i="70"/>
  <c r="B772" i="70"/>
  <c r="H771" i="70"/>
  <c r="G771" i="70"/>
  <c r="F771" i="70"/>
  <c r="B771" i="70"/>
  <c r="H770" i="70"/>
  <c r="G770" i="70"/>
  <c r="F770" i="70"/>
  <c r="B770" i="70"/>
  <c r="H769" i="70"/>
  <c r="G769" i="70"/>
  <c r="F769" i="70"/>
  <c r="B769" i="70"/>
  <c r="H768" i="70"/>
  <c r="G768" i="70"/>
  <c r="F768" i="70"/>
  <c r="B768" i="70"/>
  <c r="H767" i="70"/>
  <c r="G767" i="70"/>
  <c r="F767" i="70"/>
  <c r="B767" i="70"/>
  <c r="H766" i="70"/>
  <c r="G766" i="70"/>
  <c r="F766" i="70"/>
  <c r="B766" i="70"/>
  <c r="H765" i="70"/>
  <c r="G765" i="70"/>
  <c r="F765" i="70"/>
  <c r="B765" i="70"/>
  <c r="H764" i="70"/>
  <c r="G764" i="70"/>
  <c r="F764" i="70"/>
  <c r="B764" i="70"/>
  <c r="H763" i="70"/>
  <c r="G763" i="70"/>
  <c r="F763" i="70"/>
  <c r="B763" i="70"/>
  <c r="H762" i="70"/>
  <c r="G762" i="70"/>
  <c r="F762" i="70"/>
  <c r="B762" i="70"/>
  <c r="H761" i="70"/>
  <c r="G761" i="70"/>
  <c r="F761" i="70"/>
  <c r="B761" i="70"/>
  <c r="H760" i="70"/>
  <c r="G760" i="70"/>
  <c r="F760" i="70"/>
  <c r="B760" i="70"/>
  <c r="H759" i="70"/>
  <c r="G759" i="70"/>
  <c r="F759" i="70"/>
  <c r="B759" i="70"/>
  <c r="H758" i="70"/>
  <c r="G758" i="70"/>
  <c r="F758" i="70"/>
  <c r="B758" i="70"/>
  <c r="H757" i="70"/>
  <c r="G757" i="70"/>
  <c r="F757" i="70"/>
  <c r="B757" i="70"/>
  <c r="H756" i="70"/>
  <c r="G756" i="70"/>
  <c r="F756" i="70"/>
  <c r="B756" i="70"/>
  <c r="H755" i="70"/>
  <c r="G755" i="70"/>
  <c r="F755" i="70"/>
  <c r="B755" i="70"/>
  <c r="H754" i="70"/>
  <c r="G754" i="70"/>
  <c r="F754" i="70"/>
  <c r="B754" i="70"/>
  <c r="H753" i="70"/>
  <c r="G753" i="70"/>
  <c r="F753" i="70"/>
  <c r="B753" i="70"/>
  <c r="H752" i="70"/>
  <c r="G752" i="70"/>
  <c r="F752" i="70"/>
  <c r="B752" i="70"/>
  <c r="H751" i="70"/>
  <c r="G751" i="70"/>
  <c r="F751" i="70"/>
  <c r="B751" i="70"/>
  <c r="H750" i="70"/>
  <c r="G750" i="70"/>
  <c r="F750" i="70"/>
  <c r="B750" i="70"/>
  <c r="H749" i="70"/>
  <c r="G749" i="70"/>
  <c r="F749" i="70"/>
  <c r="B749" i="70"/>
  <c r="H748" i="70"/>
  <c r="G748" i="70"/>
  <c r="F748" i="70"/>
  <c r="B748" i="70"/>
  <c r="H747" i="70"/>
  <c r="G747" i="70"/>
  <c r="F747" i="70"/>
  <c r="B747" i="70"/>
  <c r="H746" i="70"/>
  <c r="G746" i="70"/>
  <c r="F746" i="70"/>
  <c r="B746" i="70"/>
  <c r="H745" i="70"/>
  <c r="G745" i="70"/>
  <c r="F745" i="70"/>
  <c r="B745" i="70"/>
  <c r="B17" i="73" l="1"/>
  <c r="K13" i="78"/>
  <c r="J745" i="78" s="1"/>
  <c r="K13" i="77"/>
  <c r="K13" i="76"/>
  <c r="K13" i="75"/>
  <c r="K13" i="74"/>
  <c r="J745" i="74" s="1"/>
  <c r="K13" i="70"/>
  <c r="J778" i="70" s="1"/>
  <c r="K13" i="73"/>
  <c r="J756" i="73" s="1"/>
  <c r="K13" i="65"/>
  <c r="B14" i="70"/>
  <c r="J776" i="74" l="1"/>
  <c r="J768" i="74"/>
  <c r="J764" i="74"/>
  <c r="J760" i="74"/>
  <c r="J756" i="74"/>
  <c r="J752" i="74"/>
  <c r="J748" i="74"/>
  <c r="J775" i="74"/>
  <c r="J771" i="74"/>
  <c r="J767" i="74"/>
  <c r="J763" i="74"/>
  <c r="J759" i="74"/>
  <c r="J755" i="74"/>
  <c r="J751" i="74"/>
  <c r="J747" i="74"/>
  <c r="J772" i="74"/>
  <c r="J778" i="74"/>
  <c r="J774" i="74"/>
  <c r="J770" i="74"/>
  <c r="J766" i="74"/>
  <c r="J762" i="74"/>
  <c r="J758" i="74"/>
  <c r="J754" i="74"/>
  <c r="J750" i="74"/>
  <c r="J746" i="74"/>
  <c r="J777" i="74"/>
  <c r="J773" i="74"/>
  <c r="J769" i="74"/>
  <c r="J765" i="74"/>
  <c r="J761" i="74"/>
  <c r="J757" i="74"/>
  <c r="J753" i="74"/>
  <c r="J749" i="74"/>
  <c r="J777" i="73"/>
  <c r="J769" i="73"/>
  <c r="J761" i="73"/>
  <c r="J748" i="73"/>
  <c r="J776" i="73"/>
  <c r="J772" i="73"/>
  <c r="J768" i="73"/>
  <c r="J764" i="73"/>
  <c r="J760" i="73"/>
  <c r="J755" i="73"/>
  <c r="J751" i="73"/>
  <c r="J747" i="73"/>
  <c r="J773" i="73"/>
  <c r="J765" i="73"/>
  <c r="J757" i="73"/>
  <c r="J752" i="73"/>
  <c r="J775" i="73"/>
  <c r="J771" i="73"/>
  <c r="J767" i="73"/>
  <c r="J763" i="73"/>
  <c r="J759" i="73"/>
  <c r="J754" i="73"/>
  <c r="J750" i="73"/>
  <c r="J746" i="73"/>
  <c r="J778" i="73"/>
  <c r="J774" i="73"/>
  <c r="J770" i="73"/>
  <c r="J766" i="73"/>
  <c r="J762" i="73"/>
  <c r="J758" i="73"/>
  <c r="J753" i="73"/>
  <c r="J749" i="73"/>
  <c r="J745" i="73"/>
  <c r="J748" i="78"/>
  <c r="J777" i="78"/>
  <c r="J772" i="78"/>
  <c r="J768" i="78"/>
  <c r="J764" i="78"/>
  <c r="J760" i="78"/>
  <c r="J756" i="78"/>
  <c r="J752" i="78"/>
  <c r="J775" i="78"/>
  <c r="J771" i="78"/>
  <c r="J767" i="78"/>
  <c r="J763" i="78"/>
  <c r="J759" i="78"/>
  <c r="J755" i="78"/>
  <c r="J751" i="78"/>
  <c r="J747" i="78"/>
  <c r="J778" i="78"/>
  <c r="J774" i="78"/>
  <c r="J770" i="78"/>
  <c r="J766" i="78"/>
  <c r="J762" i="78"/>
  <c r="J758" i="78"/>
  <c r="J754" i="78"/>
  <c r="J750" i="78"/>
  <c r="J746" i="78"/>
  <c r="J776" i="78"/>
  <c r="J773" i="78"/>
  <c r="J769" i="78"/>
  <c r="J765" i="78"/>
  <c r="J761" i="78"/>
  <c r="J757" i="78"/>
  <c r="J753" i="78"/>
  <c r="J749" i="78"/>
  <c r="J777" i="65"/>
  <c r="K777" i="65" s="1"/>
  <c r="J775" i="65"/>
  <c r="K775" i="65" s="1"/>
  <c r="J773" i="65"/>
  <c r="K773" i="65" s="1"/>
  <c r="J771" i="65"/>
  <c r="K771" i="65" s="1"/>
  <c r="J769" i="65"/>
  <c r="K769" i="65" s="1"/>
  <c r="J767" i="65"/>
  <c r="K767" i="65" s="1"/>
  <c r="J765" i="65"/>
  <c r="K765" i="65" s="1"/>
  <c r="J763" i="65"/>
  <c r="K763" i="65" s="1"/>
  <c r="J761" i="65"/>
  <c r="K761" i="65" s="1"/>
  <c r="J759" i="65"/>
  <c r="K759" i="65" s="1"/>
  <c r="J757" i="65"/>
  <c r="K757" i="65" s="1"/>
  <c r="J755" i="65"/>
  <c r="K755" i="65" s="1"/>
  <c r="J753" i="65"/>
  <c r="K753" i="65" s="1"/>
  <c r="J751" i="65"/>
  <c r="K751" i="65" s="1"/>
  <c r="J749" i="65"/>
  <c r="K749" i="65" s="1"/>
  <c r="J747" i="65"/>
  <c r="K747" i="65" s="1"/>
  <c r="J745" i="65"/>
  <c r="K745" i="65" s="1"/>
  <c r="J776" i="65"/>
  <c r="K776" i="65" s="1"/>
  <c r="J766" i="65"/>
  <c r="K766" i="65" s="1"/>
  <c r="J762" i="65"/>
  <c r="K762" i="65" s="1"/>
  <c r="J760" i="65"/>
  <c r="K760" i="65" s="1"/>
  <c r="J756" i="65"/>
  <c r="K756" i="65" s="1"/>
  <c r="J754" i="65"/>
  <c r="K754" i="65" s="1"/>
  <c r="J750" i="65"/>
  <c r="K750" i="65" s="1"/>
  <c r="J748" i="65"/>
  <c r="K748" i="65" s="1"/>
  <c r="J778" i="65"/>
  <c r="K778" i="65" s="1"/>
  <c r="J774" i="65"/>
  <c r="K774" i="65" s="1"/>
  <c r="J772" i="65"/>
  <c r="K772" i="65" s="1"/>
  <c r="J770" i="65"/>
  <c r="K770" i="65" s="1"/>
  <c r="J768" i="65"/>
  <c r="K768" i="65" s="1"/>
  <c r="J764" i="65"/>
  <c r="K764" i="65" s="1"/>
  <c r="J758" i="65"/>
  <c r="K758" i="65" s="1"/>
  <c r="J752" i="65"/>
  <c r="K752" i="65" s="1"/>
  <c r="J746" i="65"/>
  <c r="K746" i="65" s="1"/>
  <c r="J754" i="70"/>
  <c r="J755" i="70"/>
  <c r="J750" i="70"/>
  <c r="J751" i="70"/>
  <c r="J765" i="70"/>
  <c r="J749" i="70"/>
  <c r="J776" i="70"/>
  <c r="J760" i="70"/>
  <c r="J775" i="70"/>
  <c r="J759" i="70"/>
  <c r="J753" i="70"/>
  <c r="J764" i="70"/>
  <c r="J766" i="70"/>
  <c r="J762" i="70"/>
  <c r="J746" i="70"/>
  <c r="J777" i="70"/>
  <c r="J761" i="70"/>
  <c r="J771" i="70"/>
  <c r="J772" i="70"/>
  <c r="J756" i="70"/>
  <c r="J763" i="70"/>
  <c r="J770" i="70"/>
  <c r="J769" i="70"/>
  <c r="J748" i="70"/>
  <c r="J774" i="70"/>
  <c r="J758" i="70"/>
  <c r="J745" i="70"/>
  <c r="J773" i="70"/>
  <c r="J757" i="70"/>
  <c r="J767" i="70"/>
  <c r="J768" i="70"/>
  <c r="J752" i="70"/>
  <c r="J747" i="70"/>
  <c r="J777" i="75"/>
  <c r="J775" i="75"/>
  <c r="J773" i="75"/>
  <c r="J771" i="75"/>
  <c r="J769" i="75"/>
  <c r="J767" i="75"/>
  <c r="J765" i="75"/>
  <c r="J763" i="75"/>
  <c r="J761" i="75"/>
  <c r="J759" i="75"/>
  <c r="J757" i="75"/>
  <c r="J755" i="75"/>
  <c r="J753" i="75"/>
  <c r="J751" i="75"/>
  <c r="J749" i="75"/>
  <c r="J747" i="75"/>
  <c r="J745" i="75"/>
  <c r="J778" i="75"/>
  <c r="J776" i="75"/>
  <c r="J774" i="75"/>
  <c r="J772" i="75"/>
  <c r="J770" i="75"/>
  <c r="J768" i="75"/>
  <c r="J766" i="75"/>
  <c r="J764" i="75"/>
  <c r="J762" i="75"/>
  <c r="J760" i="75"/>
  <c r="J758" i="75"/>
  <c r="J756" i="75"/>
  <c r="J754" i="75"/>
  <c r="J752" i="75"/>
  <c r="J750" i="75"/>
  <c r="J748" i="75"/>
  <c r="J746" i="75"/>
  <c r="J778" i="77"/>
  <c r="J774" i="77"/>
  <c r="J772" i="77"/>
  <c r="J770" i="77"/>
  <c r="J768" i="77"/>
  <c r="J766" i="77"/>
  <c r="J764" i="77"/>
  <c r="J762" i="77"/>
  <c r="J760" i="77"/>
  <c r="J758" i="77"/>
  <c r="J756" i="77"/>
  <c r="J754" i="77"/>
  <c r="J752" i="77"/>
  <c r="J750" i="77"/>
  <c r="J748" i="77"/>
  <c r="J746" i="77"/>
  <c r="J775" i="77"/>
  <c r="J777" i="77"/>
  <c r="J773" i="77"/>
  <c r="J771" i="77"/>
  <c r="J769" i="77"/>
  <c r="J767" i="77"/>
  <c r="J765" i="77"/>
  <c r="J763" i="77"/>
  <c r="J761" i="77"/>
  <c r="J759" i="77"/>
  <c r="J757" i="77"/>
  <c r="J755" i="77"/>
  <c r="J753" i="77"/>
  <c r="J751" i="77"/>
  <c r="J749" i="77"/>
  <c r="J747" i="77"/>
  <c r="J745" i="77"/>
  <c r="J776" i="77"/>
  <c r="N100" i="125"/>
  <c r="P100" i="125"/>
  <c r="O100" i="125"/>
  <c r="N86" i="125"/>
  <c r="K293" i="128" l="1"/>
  <c r="K292" i="128"/>
  <c r="K291" i="128"/>
  <c r="K290" i="128"/>
  <c r="K289" i="128"/>
  <c r="K288" i="128"/>
  <c r="K287" i="128"/>
  <c r="K286" i="128"/>
  <c r="K285" i="128"/>
  <c r="K284" i="128"/>
  <c r="K283" i="128"/>
  <c r="K282" i="128"/>
  <c r="K281" i="128"/>
  <c r="K280" i="128"/>
  <c r="K279" i="128"/>
  <c r="K278" i="128"/>
  <c r="K277" i="128"/>
  <c r="K276" i="128"/>
  <c r="K275" i="128"/>
  <c r="K274" i="128"/>
  <c r="K273" i="128"/>
  <c r="K272" i="128"/>
  <c r="A272" i="128"/>
  <c r="A273" i="128" s="1"/>
  <c r="A274" i="128" s="1"/>
  <c r="A275" i="128" s="1"/>
  <c r="A276" i="128" s="1"/>
  <c r="A277" i="128" s="1"/>
  <c r="A278" i="128" s="1"/>
  <c r="A279" i="128" s="1"/>
  <c r="A280" i="128" s="1"/>
  <c r="A281" i="128" s="1"/>
  <c r="A282" i="128" s="1"/>
  <c r="A283" i="128" s="1"/>
  <c r="A284" i="128" s="1"/>
  <c r="A285" i="128" s="1"/>
  <c r="A286" i="128" s="1"/>
  <c r="A287" i="128" s="1"/>
  <c r="A288" i="128" s="1"/>
  <c r="A289" i="128" s="1"/>
  <c r="A290" i="128" s="1"/>
  <c r="A291" i="128" s="1"/>
  <c r="A292" i="128" s="1"/>
  <c r="A293" i="128" s="1"/>
  <c r="K271" i="128"/>
  <c r="A271" i="128"/>
  <c r="K267" i="128"/>
  <c r="K266" i="128"/>
  <c r="K265" i="128"/>
  <c r="A265" i="128"/>
  <c r="A266" i="128" s="1"/>
  <c r="A267" i="128" s="1"/>
  <c r="K264" i="128"/>
  <c r="A264" i="128"/>
  <c r="K260" i="128"/>
  <c r="G260" i="128"/>
  <c r="K259" i="128"/>
  <c r="G259" i="128"/>
  <c r="K258" i="128"/>
  <c r="G258" i="128"/>
  <c r="K257" i="128"/>
  <c r="G257" i="128"/>
  <c r="K256" i="128"/>
  <c r="G256" i="128"/>
  <c r="K255" i="128"/>
  <c r="G255" i="128"/>
  <c r="K254" i="128"/>
  <c r="G254" i="128"/>
  <c r="K253" i="128"/>
  <c r="G253" i="128"/>
  <c r="K252" i="128"/>
  <c r="G252" i="128"/>
  <c r="K251" i="128"/>
  <c r="G251" i="128"/>
  <c r="K250" i="128"/>
  <c r="G250" i="128"/>
  <c r="K249" i="128"/>
  <c r="G249" i="128"/>
  <c r="K248" i="128"/>
  <c r="G248" i="128"/>
  <c r="K247" i="128"/>
  <c r="G247" i="128"/>
  <c r="K246" i="128"/>
  <c r="G246" i="128"/>
  <c r="K245" i="128"/>
  <c r="G245" i="128"/>
  <c r="K244" i="128"/>
  <c r="G244" i="128"/>
  <c r="K243" i="128"/>
  <c r="G243" i="128"/>
  <c r="K242" i="128"/>
  <c r="G242" i="128"/>
  <c r="K241" i="128"/>
  <c r="G241" i="128"/>
  <c r="K240" i="128"/>
  <c r="G240" i="128"/>
  <c r="K239" i="128"/>
  <c r="G239" i="128"/>
  <c r="K238" i="128"/>
  <c r="G238" i="128"/>
  <c r="K237" i="128"/>
  <c r="G237" i="128"/>
  <c r="K236" i="128"/>
  <c r="G236" i="128"/>
  <c r="K235" i="128"/>
  <c r="G235" i="128"/>
  <c r="K234" i="128"/>
  <c r="G234" i="128"/>
  <c r="K233" i="128"/>
  <c r="G233" i="128"/>
  <c r="K232" i="128"/>
  <c r="G232" i="128"/>
  <c r="K231" i="128"/>
  <c r="G231" i="128"/>
  <c r="K230" i="128"/>
  <c r="G230" i="128"/>
  <c r="K229" i="128"/>
  <c r="G229" i="128"/>
  <c r="K228" i="128"/>
  <c r="G228" i="128"/>
  <c r="K227" i="128"/>
  <c r="G227" i="128"/>
  <c r="K226" i="128"/>
  <c r="G226" i="128"/>
  <c r="K225" i="128"/>
  <c r="G225" i="128"/>
  <c r="K224" i="128"/>
  <c r="G224" i="128"/>
  <c r="K223" i="128"/>
  <c r="G223" i="128"/>
  <c r="K222" i="128"/>
  <c r="G222" i="128"/>
  <c r="K221" i="128"/>
  <c r="G221" i="128"/>
  <c r="K220" i="128"/>
  <c r="G220" i="128"/>
  <c r="K219" i="128"/>
  <c r="G219" i="128"/>
  <c r="K218" i="128"/>
  <c r="G218" i="128"/>
  <c r="K217" i="128"/>
  <c r="G217" i="128"/>
  <c r="K216" i="128"/>
  <c r="G216" i="128"/>
  <c r="K215" i="128"/>
  <c r="G215" i="128"/>
  <c r="K214" i="128"/>
  <c r="G214" i="128"/>
  <c r="K213" i="128"/>
  <c r="G213" i="128"/>
  <c r="K212" i="128"/>
  <c r="G212" i="128"/>
  <c r="K211" i="128"/>
  <c r="G211" i="128"/>
  <c r="K210" i="128"/>
  <c r="G210" i="128"/>
  <c r="K209" i="128"/>
  <c r="G209" i="128"/>
  <c r="K208" i="128"/>
  <c r="G208" i="128"/>
  <c r="K207" i="128"/>
  <c r="G207" i="128"/>
  <c r="K206" i="128"/>
  <c r="G206" i="128"/>
  <c r="K205" i="128"/>
  <c r="G205" i="128"/>
  <c r="K204" i="128"/>
  <c r="G204" i="128"/>
  <c r="K203" i="128"/>
  <c r="G203" i="128"/>
  <c r="K202" i="128"/>
  <c r="G202" i="128"/>
  <c r="K201" i="128"/>
  <c r="G201" i="128"/>
  <c r="K200" i="128"/>
  <c r="G200" i="128"/>
  <c r="K199" i="128"/>
  <c r="G199" i="128"/>
  <c r="K198" i="128"/>
  <c r="G198" i="128"/>
  <c r="K197" i="128"/>
  <c r="G197" i="128"/>
  <c r="K196" i="128"/>
  <c r="G196" i="128"/>
  <c r="K195" i="128"/>
  <c r="G195" i="128"/>
  <c r="K194" i="128"/>
  <c r="G194" i="128"/>
  <c r="K193" i="128"/>
  <c r="G193" i="128"/>
  <c r="K192" i="128"/>
  <c r="G192" i="128"/>
  <c r="K191" i="128"/>
  <c r="G191" i="128"/>
  <c r="K190" i="128"/>
  <c r="G190" i="128"/>
  <c r="K189" i="128"/>
  <c r="G189" i="128"/>
  <c r="K188" i="128"/>
  <c r="G188" i="128"/>
  <c r="K187" i="128"/>
  <c r="G187" i="128"/>
  <c r="K186" i="128"/>
  <c r="G186" i="128"/>
  <c r="K185" i="128"/>
  <c r="G185" i="128"/>
  <c r="K184" i="128"/>
  <c r="G184" i="128"/>
  <c r="K183" i="128"/>
  <c r="G183" i="128"/>
  <c r="K182" i="128"/>
  <c r="G182" i="128"/>
  <c r="K181" i="128"/>
  <c r="G181" i="128"/>
  <c r="K180" i="128"/>
  <c r="G180" i="128"/>
  <c r="K179" i="128"/>
  <c r="G179" i="128"/>
  <c r="K178" i="128"/>
  <c r="G178" i="128"/>
  <c r="K177" i="128"/>
  <c r="G177" i="128"/>
  <c r="K176" i="128"/>
  <c r="G176" i="128"/>
  <c r="K175" i="128"/>
  <c r="G175" i="128"/>
  <c r="K174" i="128"/>
  <c r="G174" i="128"/>
  <c r="K173" i="128"/>
  <c r="G173" i="128"/>
  <c r="K172" i="128"/>
  <c r="G172" i="128"/>
  <c r="K171" i="128"/>
  <c r="G171" i="128"/>
  <c r="K170" i="128"/>
  <c r="G170" i="128"/>
  <c r="K169" i="128"/>
  <c r="G169" i="128"/>
  <c r="K168" i="128"/>
  <c r="G168" i="128"/>
  <c r="K167" i="128"/>
  <c r="G167" i="128"/>
  <c r="K166" i="128"/>
  <c r="G166" i="128"/>
  <c r="K165" i="128"/>
  <c r="G165" i="128"/>
  <c r="K164" i="128"/>
  <c r="G164" i="128"/>
  <c r="K163" i="128"/>
  <c r="G163" i="128"/>
  <c r="K162" i="128"/>
  <c r="G162" i="128"/>
  <c r="K161" i="128"/>
  <c r="G161" i="128"/>
  <c r="K160" i="128"/>
  <c r="G160" i="128"/>
  <c r="K159" i="128"/>
  <c r="G159" i="128"/>
  <c r="K158" i="128"/>
  <c r="G158" i="128"/>
  <c r="K157" i="128"/>
  <c r="G157" i="128"/>
  <c r="K156" i="128"/>
  <c r="G156" i="128"/>
  <c r="K155" i="128"/>
  <c r="G155" i="128"/>
  <c r="K154" i="128"/>
  <c r="G154" i="128"/>
  <c r="K153" i="128"/>
  <c r="G153" i="128"/>
  <c r="K152" i="128"/>
  <c r="G152" i="128"/>
  <c r="K151" i="128"/>
  <c r="G151" i="128"/>
  <c r="K150" i="128"/>
  <c r="G150" i="128"/>
  <c r="K149" i="128"/>
  <c r="G149" i="128"/>
  <c r="K148" i="128"/>
  <c r="G148" i="128"/>
  <c r="K147" i="128"/>
  <c r="G147" i="128"/>
  <c r="K146" i="128"/>
  <c r="G146" i="128"/>
  <c r="K145" i="128"/>
  <c r="G145" i="128"/>
  <c r="K144" i="128"/>
  <c r="G144" i="128"/>
  <c r="K143" i="128"/>
  <c r="G143" i="128"/>
  <c r="K142" i="128"/>
  <c r="G142" i="128"/>
  <c r="K141" i="128"/>
  <c r="G141" i="128"/>
  <c r="K140" i="128"/>
  <c r="G140" i="128"/>
  <c r="K139" i="128"/>
  <c r="G139" i="128"/>
  <c r="K138" i="128"/>
  <c r="G138" i="128"/>
  <c r="K137" i="128"/>
  <c r="G137" i="128"/>
  <c r="K136" i="128"/>
  <c r="G136" i="128"/>
  <c r="K135" i="128"/>
  <c r="G135" i="128"/>
  <c r="K134" i="128"/>
  <c r="G134" i="128"/>
  <c r="K133" i="128"/>
  <c r="G133" i="128"/>
  <c r="K132" i="128"/>
  <c r="G132" i="128"/>
  <c r="K131" i="128"/>
  <c r="G131" i="128"/>
  <c r="A131" i="128"/>
  <c r="A132" i="128" s="1"/>
  <c r="A133" i="128" s="1"/>
  <c r="A134" i="128" s="1"/>
  <c r="A135" i="128" s="1"/>
  <c r="A136" i="128" s="1"/>
  <c r="A137" i="128" s="1"/>
  <c r="A138" i="128" s="1"/>
  <c r="A139" i="128" s="1"/>
  <c r="A140" i="128" s="1"/>
  <c r="A141" i="128" s="1"/>
  <c r="A142" i="128" s="1"/>
  <c r="A143" i="128" s="1"/>
  <c r="A144" i="128" s="1"/>
  <c r="A145" i="128" s="1"/>
  <c r="A146" i="128" s="1"/>
  <c r="A147" i="128" s="1"/>
  <c r="A148" i="128" s="1"/>
  <c r="A149" i="128" s="1"/>
  <c r="A150" i="128" s="1"/>
  <c r="A151" i="128" s="1"/>
  <c r="A152" i="128" s="1"/>
  <c r="A153" i="128" s="1"/>
  <c r="A154" i="128" s="1"/>
  <c r="A155" i="128" s="1"/>
  <c r="A156" i="128" s="1"/>
  <c r="A157" i="128" s="1"/>
  <c r="A158" i="128" s="1"/>
  <c r="A159" i="128" s="1"/>
  <c r="A160" i="128" s="1"/>
  <c r="A161" i="128" s="1"/>
  <c r="A162" i="128" s="1"/>
  <c r="A163" i="128" s="1"/>
  <c r="A164" i="128" s="1"/>
  <c r="A165" i="128" s="1"/>
  <c r="A166" i="128" s="1"/>
  <c r="A167" i="128" s="1"/>
  <c r="A168" i="128" s="1"/>
  <c r="A169" i="128" s="1"/>
  <c r="A170" i="128" s="1"/>
  <c r="A171" i="128" s="1"/>
  <c r="A172" i="128" s="1"/>
  <c r="A173" i="128" s="1"/>
  <c r="A174" i="128" s="1"/>
  <c r="A175" i="128" s="1"/>
  <c r="A176" i="128" s="1"/>
  <c r="A177" i="128" s="1"/>
  <c r="A178" i="128" s="1"/>
  <c r="A179" i="128" s="1"/>
  <c r="A180" i="128" s="1"/>
  <c r="A181" i="128" s="1"/>
  <c r="A182" i="128" s="1"/>
  <c r="A183" i="128" s="1"/>
  <c r="A184" i="128" s="1"/>
  <c r="A185" i="128" s="1"/>
  <c r="A186" i="128" s="1"/>
  <c r="A187" i="128" s="1"/>
  <c r="A188" i="128" s="1"/>
  <c r="A189" i="128" s="1"/>
  <c r="A190" i="128" s="1"/>
  <c r="A191" i="128" s="1"/>
  <c r="A192" i="128" s="1"/>
  <c r="A193" i="128" s="1"/>
  <c r="A194" i="128" s="1"/>
  <c r="A195" i="128" s="1"/>
  <c r="A196" i="128" s="1"/>
  <c r="A197" i="128" s="1"/>
  <c r="A198" i="128" s="1"/>
  <c r="A199" i="128" s="1"/>
  <c r="A200" i="128" s="1"/>
  <c r="A201" i="128" s="1"/>
  <c r="A202" i="128" s="1"/>
  <c r="A203" i="128" s="1"/>
  <c r="A204" i="128" s="1"/>
  <c r="A205" i="128" s="1"/>
  <c r="A206" i="128" s="1"/>
  <c r="A207" i="128" s="1"/>
  <c r="A208" i="128" s="1"/>
  <c r="A209" i="128" s="1"/>
  <c r="A210" i="128" s="1"/>
  <c r="A211" i="128" s="1"/>
  <c r="A212" i="128" s="1"/>
  <c r="A213" i="128" s="1"/>
  <c r="A214" i="128" s="1"/>
  <c r="A215" i="128" s="1"/>
  <c r="A216" i="128" s="1"/>
  <c r="A217" i="128" s="1"/>
  <c r="A218" i="128" s="1"/>
  <c r="A219" i="128" s="1"/>
  <c r="A220" i="128" s="1"/>
  <c r="A221" i="128" s="1"/>
  <c r="A222" i="128" s="1"/>
  <c r="A223" i="128" s="1"/>
  <c r="A224" i="128" s="1"/>
  <c r="A225" i="128" s="1"/>
  <c r="A226" i="128" s="1"/>
  <c r="A227" i="128" s="1"/>
  <c r="A228" i="128" s="1"/>
  <c r="A229" i="128" s="1"/>
  <c r="A230" i="128" s="1"/>
  <c r="A231" i="128" s="1"/>
  <c r="A232" i="128" s="1"/>
  <c r="A233" i="128" s="1"/>
  <c r="A234" i="128" s="1"/>
  <c r="A235" i="128" s="1"/>
  <c r="A236" i="128" s="1"/>
  <c r="A237" i="128" s="1"/>
  <c r="A238" i="128" s="1"/>
  <c r="A239" i="128" s="1"/>
  <c r="A240" i="128" s="1"/>
  <c r="A241" i="128" s="1"/>
  <c r="A242" i="128" s="1"/>
  <c r="A243" i="128" s="1"/>
  <c r="A244" i="128" s="1"/>
  <c r="A245" i="128" s="1"/>
  <c r="A246" i="128" s="1"/>
  <c r="A247" i="128" s="1"/>
  <c r="A248" i="128" s="1"/>
  <c r="A249" i="128" s="1"/>
  <c r="A250" i="128" s="1"/>
  <c r="A251" i="128" s="1"/>
  <c r="A252" i="128" s="1"/>
  <c r="A253" i="128" s="1"/>
  <c r="A254" i="128" s="1"/>
  <c r="A255" i="128" s="1"/>
  <c r="A256" i="128" s="1"/>
  <c r="A257" i="128" s="1"/>
  <c r="A258" i="128" s="1"/>
  <c r="A259" i="128" s="1"/>
  <c r="A260" i="128" s="1"/>
  <c r="K127" i="128"/>
  <c r="K126" i="128"/>
  <c r="K125" i="128"/>
  <c r="K124" i="128"/>
  <c r="K123" i="128"/>
  <c r="K122" i="128"/>
  <c r="K121" i="128"/>
  <c r="K120" i="128"/>
  <c r="K119" i="128"/>
  <c r="K118" i="128"/>
  <c r="K117" i="128"/>
  <c r="K116" i="128"/>
  <c r="K115" i="128"/>
  <c r="K114" i="128"/>
  <c r="K113" i="128"/>
  <c r="K112" i="128"/>
  <c r="K111" i="128"/>
  <c r="K110" i="128"/>
  <c r="K109" i="128"/>
  <c r="K108" i="128"/>
  <c r="K107" i="128"/>
  <c r="K106" i="128"/>
  <c r="K105" i="128"/>
  <c r="K104" i="128"/>
  <c r="K103" i="128"/>
  <c r="K102" i="128"/>
  <c r="K101" i="128"/>
  <c r="K100" i="128"/>
  <c r="A100" i="128"/>
  <c r="A101" i="128" s="1"/>
  <c r="A102" i="128" s="1"/>
  <c r="A103" i="128" s="1"/>
  <c r="A104" i="128" s="1"/>
  <c r="A105" i="128" s="1"/>
  <c r="A106" i="128" s="1"/>
  <c r="A107" i="128" s="1"/>
  <c r="A108" i="128" s="1"/>
  <c r="A109" i="128" s="1"/>
  <c r="A110" i="128" s="1"/>
  <c r="A111" i="128" s="1"/>
  <c r="A112" i="128" s="1"/>
  <c r="A113" i="128" s="1"/>
  <c r="A114" i="128" s="1"/>
  <c r="A115" i="128" s="1"/>
  <c r="A116" i="128" s="1"/>
  <c r="A117" i="128" s="1"/>
  <c r="A118" i="128" s="1"/>
  <c r="A119" i="128" s="1"/>
  <c r="A120" i="128" s="1"/>
  <c r="A121" i="128" s="1"/>
  <c r="A122" i="128" s="1"/>
  <c r="A123" i="128" s="1"/>
  <c r="A124" i="128" s="1"/>
  <c r="A125" i="128" s="1"/>
  <c r="A126" i="128" s="1"/>
  <c r="A127" i="128" s="1"/>
  <c r="K96" i="128"/>
  <c r="K95" i="128"/>
  <c r="K94" i="128"/>
  <c r="K93" i="128"/>
  <c r="K92" i="128"/>
  <c r="K91" i="128"/>
  <c r="K90" i="128"/>
  <c r="K89" i="128"/>
  <c r="K88" i="128"/>
  <c r="K87" i="128"/>
  <c r="K86" i="128"/>
  <c r="K85" i="128"/>
  <c r="K84" i="128"/>
  <c r="K83" i="128"/>
  <c r="K82" i="128"/>
  <c r="K81" i="128"/>
  <c r="K80" i="128"/>
  <c r="K79" i="128"/>
  <c r="K78" i="128"/>
  <c r="K77" i="128"/>
  <c r="K76" i="128"/>
  <c r="K75" i="128"/>
  <c r="K74" i="128"/>
  <c r="K73" i="128"/>
  <c r="K72" i="128"/>
  <c r="K71" i="128"/>
  <c r="K70" i="128"/>
  <c r="K69" i="128"/>
  <c r="K68" i="128"/>
  <c r="K67" i="128"/>
  <c r="K66" i="128"/>
  <c r="K65" i="128"/>
  <c r="K64" i="128"/>
  <c r="K63" i="128"/>
  <c r="K62" i="128"/>
  <c r="K61" i="128"/>
  <c r="K60" i="128"/>
  <c r="K59" i="128"/>
  <c r="K58" i="128"/>
  <c r="K57" i="128"/>
  <c r="K56" i="128"/>
  <c r="K55" i="128"/>
  <c r="K54" i="128"/>
  <c r="K53" i="128"/>
  <c r="K52" i="128"/>
  <c r="K51" i="128"/>
  <c r="K50" i="128"/>
  <c r="K49" i="128"/>
  <c r="K48" i="128"/>
  <c r="K47" i="128"/>
  <c r="K46" i="128"/>
  <c r="K45" i="128"/>
  <c r="K44" i="128"/>
  <c r="K43" i="128"/>
  <c r="K42" i="128"/>
  <c r="K41" i="128"/>
  <c r="K40" i="128"/>
  <c r="K39" i="128"/>
  <c r="K38" i="128"/>
  <c r="K37" i="128"/>
  <c r="K36" i="128"/>
  <c r="K35" i="128"/>
  <c r="K34" i="128"/>
  <c r="K33" i="128"/>
  <c r="K32" i="128"/>
  <c r="K31" i="128"/>
  <c r="K30" i="128"/>
  <c r="K29" i="128"/>
  <c r="K28" i="128"/>
  <c r="K27" i="128"/>
  <c r="K26" i="128"/>
  <c r="K25" i="128"/>
  <c r="K24" i="128"/>
  <c r="K23" i="128"/>
  <c r="K22" i="128"/>
  <c r="K21" i="128"/>
  <c r="K20" i="128"/>
  <c r="K19" i="128"/>
  <c r="K18" i="128"/>
  <c r="K17" i="128"/>
  <c r="K16" i="128"/>
  <c r="K15" i="128"/>
  <c r="K14" i="128"/>
  <c r="K13" i="128"/>
  <c r="K12" i="128"/>
  <c r="K11" i="128"/>
  <c r="K10" i="128"/>
  <c r="K9" i="128"/>
  <c r="K8" i="128"/>
  <c r="A8" i="128"/>
  <c r="A9" i="128" s="1"/>
  <c r="A10" i="128" s="1"/>
  <c r="A11" i="128" s="1"/>
  <c r="A12" i="128" s="1"/>
  <c r="A13" i="128" s="1"/>
  <c r="A14" i="128" s="1"/>
  <c r="A15" i="128" s="1"/>
  <c r="A16" i="128" s="1"/>
  <c r="A17" i="128" s="1"/>
  <c r="A18" i="128" s="1"/>
  <c r="A19" i="128" s="1"/>
  <c r="A20" i="128" s="1"/>
  <c r="A21" i="128" s="1"/>
  <c r="A22" i="128" s="1"/>
  <c r="A23" i="128" s="1"/>
  <c r="A24" i="128" s="1"/>
  <c r="A25" i="128" s="1"/>
  <c r="A26" i="128" s="1"/>
  <c r="A27" i="128" s="1"/>
  <c r="A28" i="128" s="1"/>
  <c r="A29" i="128" s="1"/>
  <c r="A30" i="128" s="1"/>
  <c r="A31" i="128" s="1"/>
  <c r="A32" i="128" s="1"/>
  <c r="A33" i="128" s="1"/>
  <c r="A34" i="128" s="1"/>
  <c r="A35" i="128" s="1"/>
  <c r="A36" i="128" s="1"/>
  <c r="A37" i="128" s="1"/>
  <c r="A38" i="128" s="1"/>
  <c r="A39" i="128" s="1"/>
  <c r="A40" i="128" s="1"/>
  <c r="A41" i="128" s="1"/>
  <c r="A42" i="128" s="1"/>
  <c r="A43" i="128" s="1"/>
  <c r="A44" i="128" s="1"/>
  <c r="A45" i="128" s="1"/>
  <c r="A46" i="128" s="1"/>
  <c r="A47" i="128" s="1"/>
  <c r="A48" i="128" s="1"/>
  <c r="A49" i="128" s="1"/>
  <c r="A50" i="128" s="1"/>
  <c r="A51" i="128" s="1"/>
  <c r="A52" i="128" s="1"/>
  <c r="A53" i="128" s="1"/>
  <c r="A54" i="128" s="1"/>
  <c r="A55" i="128" s="1"/>
  <c r="A56" i="128" s="1"/>
  <c r="A57" i="128" s="1"/>
  <c r="A58" i="128" s="1"/>
  <c r="A59" i="128" s="1"/>
  <c r="A60" i="128" s="1"/>
  <c r="A61" i="128" s="1"/>
  <c r="A62" i="128" s="1"/>
  <c r="A63" i="128" s="1"/>
  <c r="A64" i="128" s="1"/>
  <c r="A65" i="128" s="1"/>
  <c r="A66" i="128" s="1"/>
  <c r="A67" i="128" s="1"/>
  <c r="A68" i="128" s="1"/>
  <c r="A69" i="128" s="1"/>
  <c r="A70" i="128" s="1"/>
  <c r="A71" i="128" s="1"/>
  <c r="A72" i="128" s="1"/>
  <c r="A73" i="128" s="1"/>
  <c r="A74" i="128" s="1"/>
  <c r="A75" i="128" s="1"/>
  <c r="A76" i="128" s="1"/>
  <c r="A77" i="128" s="1"/>
  <c r="A78" i="128" s="1"/>
  <c r="A79" i="128" s="1"/>
  <c r="A80" i="128" s="1"/>
  <c r="A81" i="128" s="1"/>
  <c r="A82" i="128" s="1"/>
  <c r="A83" i="128" s="1"/>
  <c r="A84" i="128" s="1"/>
  <c r="A85" i="128" s="1"/>
  <c r="A86" i="128" s="1"/>
  <c r="A87" i="128" s="1"/>
  <c r="A88" i="128" s="1"/>
  <c r="A89" i="128" s="1"/>
  <c r="A90" i="128" s="1"/>
  <c r="A91" i="128" s="1"/>
  <c r="A92" i="128" s="1"/>
  <c r="A93" i="128" s="1"/>
  <c r="A94" i="128" s="1"/>
  <c r="A95" i="128" s="1"/>
  <c r="A96" i="128" s="1"/>
  <c r="K293" i="127"/>
  <c r="K292" i="127"/>
  <c r="K291" i="127"/>
  <c r="K290" i="127"/>
  <c r="K289" i="127"/>
  <c r="K288" i="127"/>
  <c r="K287" i="127"/>
  <c r="K286" i="127"/>
  <c r="K285" i="127"/>
  <c r="K284" i="127"/>
  <c r="K283" i="127"/>
  <c r="K282" i="127"/>
  <c r="K281" i="127"/>
  <c r="K280" i="127"/>
  <c r="K279" i="127"/>
  <c r="K278" i="127"/>
  <c r="K277" i="127"/>
  <c r="K276" i="127"/>
  <c r="K275" i="127"/>
  <c r="K274" i="127"/>
  <c r="K273" i="127"/>
  <c r="A273" i="127"/>
  <c r="A274" i="127" s="1"/>
  <c r="A275" i="127" s="1"/>
  <c r="A276" i="127" s="1"/>
  <c r="A277" i="127" s="1"/>
  <c r="A278" i="127" s="1"/>
  <c r="A279" i="127" s="1"/>
  <c r="A280" i="127" s="1"/>
  <c r="A281" i="127" s="1"/>
  <c r="A282" i="127" s="1"/>
  <c r="A283" i="127" s="1"/>
  <c r="A284" i="127" s="1"/>
  <c r="A285" i="127" s="1"/>
  <c r="A286" i="127" s="1"/>
  <c r="A287" i="127" s="1"/>
  <c r="A288" i="127" s="1"/>
  <c r="A289" i="127" s="1"/>
  <c r="A290" i="127" s="1"/>
  <c r="A291" i="127" s="1"/>
  <c r="A292" i="127" s="1"/>
  <c r="A293" i="127" s="1"/>
  <c r="K272" i="127"/>
  <c r="K271" i="127"/>
  <c r="A271" i="127"/>
  <c r="A272" i="127" s="1"/>
  <c r="K267" i="127"/>
  <c r="K266" i="127"/>
  <c r="K265" i="127"/>
  <c r="K264" i="127"/>
  <c r="A264" i="127"/>
  <c r="A265" i="127" s="1"/>
  <c r="A266" i="127" s="1"/>
  <c r="A267" i="127" s="1"/>
  <c r="K260" i="127"/>
  <c r="G260" i="127"/>
  <c r="K259" i="127"/>
  <c r="G259" i="127"/>
  <c r="K258" i="127"/>
  <c r="G258" i="127"/>
  <c r="K257" i="127"/>
  <c r="G257" i="127"/>
  <c r="K256" i="127"/>
  <c r="G256" i="127"/>
  <c r="K255" i="127"/>
  <c r="G255" i="127"/>
  <c r="K254" i="127"/>
  <c r="G254" i="127"/>
  <c r="K253" i="127"/>
  <c r="G253" i="127"/>
  <c r="K252" i="127"/>
  <c r="G252" i="127"/>
  <c r="K251" i="127"/>
  <c r="G251" i="127"/>
  <c r="K250" i="127"/>
  <c r="G250" i="127"/>
  <c r="K249" i="127"/>
  <c r="G249" i="127"/>
  <c r="K248" i="127"/>
  <c r="G248" i="127"/>
  <c r="K247" i="127"/>
  <c r="G247" i="127"/>
  <c r="K246" i="127"/>
  <c r="G246" i="127"/>
  <c r="K245" i="127"/>
  <c r="G245" i="127"/>
  <c r="K244" i="127"/>
  <c r="G244" i="127"/>
  <c r="K243" i="127"/>
  <c r="G243" i="127"/>
  <c r="K242" i="127"/>
  <c r="G242" i="127"/>
  <c r="K241" i="127"/>
  <c r="G241" i="127"/>
  <c r="K240" i="127"/>
  <c r="G240" i="127"/>
  <c r="K239" i="127"/>
  <c r="G239" i="127"/>
  <c r="K238" i="127"/>
  <c r="G238" i="127"/>
  <c r="K237" i="127"/>
  <c r="G237" i="127"/>
  <c r="K236" i="127"/>
  <c r="G236" i="127"/>
  <c r="K235" i="127"/>
  <c r="G235" i="127"/>
  <c r="K234" i="127"/>
  <c r="G234" i="127"/>
  <c r="K233" i="127"/>
  <c r="G233" i="127"/>
  <c r="K232" i="127"/>
  <c r="G232" i="127"/>
  <c r="K231" i="127"/>
  <c r="G231" i="127"/>
  <c r="K230" i="127"/>
  <c r="G230" i="127"/>
  <c r="K229" i="127"/>
  <c r="G229" i="127"/>
  <c r="K228" i="127"/>
  <c r="G228" i="127"/>
  <c r="K227" i="127"/>
  <c r="G227" i="127"/>
  <c r="K226" i="127"/>
  <c r="G226" i="127"/>
  <c r="K225" i="127"/>
  <c r="G225" i="127"/>
  <c r="K224" i="127"/>
  <c r="G224" i="127"/>
  <c r="K223" i="127"/>
  <c r="G223" i="127"/>
  <c r="K222" i="127"/>
  <c r="G222" i="127"/>
  <c r="K221" i="127"/>
  <c r="G221" i="127"/>
  <c r="K220" i="127"/>
  <c r="G220" i="127"/>
  <c r="K219" i="127"/>
  <c r="G219" i="127"/>
  <c r="K218" i="127"/>
  <c r="G218" i="127"/>
  <c r="K217" i="127"/>
  <c r="G217" i="127"/>
  <c r="K216" i="127"/>
  <c r="G216" i="127"/>
  <c r="K215" i="127"/>
  <c r="G215" i="127"/>
  <c r="K214" i="127"/>
  <c r="G214" i="127"/>
  <c r="K213" i="127"/>
  <c r="G213" i="127"/>
  <c r="K212" i="127"/>
  <c r="G212" i="127"/>
  <c r="K211" i="127"/>
  <c r="G211" i="127"/>
  <c r="K210" i="127"/>
  <c r="G210" i="127"/>
  <c r="K209" i="127"/>
  <c r="G209" i="127"/>
  <c r="K208" i="127"/>
  <c r="G208" i="127"/>
  <c r="K207" i="127"/>
  <c r="G207" i="127"/>
  <c r="K206" i="127"/>
  <c r="G206" i="127"/>
  <c r="K205" i="127"/>
  <c r="G205" i="127"/>
  <c r="K204" i="127"/>
  <c r="G204" i="127"/>
  <c r="K203" i="127"/>
  <c r="G203" i="127"/>
  <c r="K202" i="127"/>
  <c r="G202" i="127"/>
  <c r="K201" i="127"/>
  <c r="G201" i="127"/>
  <c r="K200" i="127"/>
  <c r="G200" i="127"/>
  <c r="K199" i="127"/>
  <c r="G199" i="127"/>
  <c r="K198" i="127"/>
  <c r="G198" i="127"/>
  <c r="K197" i="127"/>
  <c r="G197" i="127"/>
  <c r="K196" i="127"/>
  <c r="G196" i="127"/>
  <c r="K195" i="127"/>
  <c r="G195" i="127"/>
  <c r="K194" i="127"/>
  <c r="G194" i="127"/>
  <c r="K193" i="127"/>
  <c r="G193" i="127"/>
  <c r="K192" i="127"/>
  <c r="G192" i="127"/>
  <c r="K191" i="127"/>
  <c r="G191" i="127"/>
  <c r="K190" i="127"/>
  <c r="G190" i="127"/>
  <c r="K189" i="127"/>
  <c r="G189" i="127"/>
  <c r="K188" i="127"/>
  <c r="G188" i="127"/>
  <c r="K187" i="127"/>
  <c r="G187" i="127"/>
  <c r="K186" i="127"/>
  <c r="G186" i="127"/>
  <c r="K185" i="127"/>
  <c r="G185" i="127"/>
  <c r="K184" i="127"/>
  <c r="G184" i="127"/>
  <c r="K183" i="127"/>
  <c r="G183" i="127"/>
  <c r="K182" i="127"/>
  <c r="G182" i="127"/>
  <c r="K181" i="127"/>
  <c r="G181" i="127"/>
  <c r="K180" i="127"/>
  <c r="G180" i="127"/>
  <c r="K179" i="127"/>
  <c r="G179" i="127"/>
  <c r="K178" i="127"/>
  <c r="G178" i="127"/>
  <c r="K177" i="127"/>
  <c r="G177" i="127"/>
  <c r="K176" i="127"/>
  <c r="G176" i="127"/>
  <c r="K175" i="127"/>
  <c r="G175" i="127"/>
  <c r="K174" i="127"/>
  <c r="G174" i="127"/>
  <c r="K173" i="127"/>
  <c r="G173" i="127"/>
  <c r="K172" i="127"/>
  <c r="G172" i="127"/>
  <c r="K171" i="127"/>
  <c r="G171" i="127"/>
  <c r="K170" i="127"/>
  <c r="G170" i="127"/>
  <c r="K169" i="127"/>
  <c r="G169" i="127"/>
  <c r="K168" i="127"/>
  <c r="G168" i="127"/>
  <c r="K167" i="127"/>
  <c r="G167" i="127"/>
  <c r="K166" i="127"/>
  <c r="G166" i="127"/>
  <c r="K165" i="127"/>
  <c r="G165" i="127"/>
  <c r="K164" i="127"/>
  <c r="G164" i="127"/>
  <c r="K163" i="127"/>
  <c r="G163" i="127"/>
  <c r="K162" i="127"/>
  <c r="G162" i="127"/>
  <c r="K161" i="127"/>
  <c r="G161" i="127"/>
  <c r="K160" i="127"/>
  <c r="G160" i="127"/>
  <c r="K159" i="127"/>
  <c r="G159" i="127"/>
  <c r="K158" i="127"/>
  <c r="G158" i="127"/>
  <c r="K157" i="127"/>
  <c r="G157" i="127"/>
  <c r="K156" i="127"/>
  <c r="G156" i="127"/>
  <c r="K155" i="127"/>
  <c r="G155" i="127"/>
  <c r="K154" i="127"/>
  <c r="G154" i="127"/>
  <c r="K153" i="127"/>
  <c r="G153" i="127"/>
  <c r="K152" i="127"/>
  <c r="G152" i="127"/>
  <c r="K151" i="127"/>
  <c r="G151" i="127"/>
  <c r="K150" i="127"/>
  <c r="G150" i="127"/>
  <c r="K149" i="127"/>
  <c r="G149" i="127"/>
  <c r="K148" i="127"/>
  <c r="G148" i="127"/>
  <c r="K147" i="127"/>
  <c r="G147" i="127"/>
  <c r="K146" i="127"/>
  <c r="G146" i="127"/>
  <c r="K145" i="127"/>
  <c r="G145" i="127"/>
  <c r="K144" i="127"/>
  <c r="G144" i="127"/>
  <c r="K143" i="127"/>
  <c r="G143" i="127"/>
  <c r="K142" i="127"/>
  <c r="G142" i="127"/>
  <c r="K141" i="127"/>
  <c r="G141" i="127"/>
  <c r="K140" i="127"/>
  <c r="G140" i="127"/>
  <c r="K139" i="127"/>
  <c r="G139" i="127"/>
  <c r="K138" i="127"/>
  <c r="G138" i="127"/>
  <c r="K137" i="127"/>
  <c r="G137" i="127"/>
  <c r="K136" i="127"/>
  <c r="G136" i="127"/>
  <c r="K135" i="127"/>
  <c r="G135" i="127"/>
  <c r="K134" i="127"/>
  <c r="G134" i="127"/>
  <c r="K133" i="127"/>
  <c r="G133" i="127"/>
  <c r="A133" i="127"/>
  <c r="A134" i="127" s="1"/>
  <c r="A135" i="127" s="1"/>
  <c r="A136" i="127" s="1"/>
  <c r="A137" i="127" s="1"/>
  <c r="A138" i="127" s="1"/>
  <c r="A139" i="127" s="1"/>
  <c r="A140" i="127" s="1"/>
  <c r="A141" i="127" s="1"/>
  <c r="A142" i="127" s="1"/>
  <c r="A143" i="127" s="1"/>
  <c r="A144" i="127" s="1"/>
  <c r="A145" i="127" s="1"/>
  <c r="A146" i="127" s="1"/>
  <c r="A147" i="127" s="1"/>
  <c r="A148" i="127" s="1"/>
  <c r="A149" i="127" s="1"/>
  <c r="A150" i="127" s="1"/>
  <c r="A151" i="127" s="1"/>
  <c r="A152" i="127" s="1"/>
  <c r="A153" i="127" s="1"/>
  <c r="A154" i="127" s="1"/>
  <c r="A155" i="127" s="1"/>
  <c r="A156" i="127" s="1"/>
  <c r="A157" i="127" s="1"/>
  <c r="A158" i="127" s="1"/>
  <c r="A159" i="127" s="1"/>
  <c r="A160" i="127" s="1"/>
  <c r="A161" i="127" s="1"/>
  <c r="A162" i="127" s="1"/>
  <c r="A163" i="127" s="1"/>
  <c r="A164" i="127" s="1"/>
  <c r="A165" i="127" s="1"/>
  <c r="A166" i="127" s="1"/>
  <c r="A167" i="127" s="1"/>
  <c r="A168" i="127" s="1"/>
  <c r="A169" i="127" s="1"/>
  <c r="A170" i="127" s="1"/>
  <c r="A171" i="127" s="1"/>
  <c r="A172" i="127" s="1"/>
  <c r="A173" i="127" s="1"/>
  <c r="A174" i="127" s="1"/>
  <c r="A175" i="127" s="1"/>
  <c r="A176" i="127" s="1"/>
  <c r="A177" i="127" s="1"/>
  <c r="A178" i="127" s="1"/>
  <c r="A179" i="127" s="1"/>
  <c r="A180" i="127" s="1"/>
  <c r="A181" i="127" s="1"/>
  <c r="A182" i="127" s="1"/>
  <c r="A183" i="127" s="1"/>
  <c r="A184" i="127" s="1"/>
  <c r="A185" i="127" s="1"/>
  <c r="A186" i="127" s="1"/>
  <c r="A187" i="127" s="1"/>
  <c r="A188" i="127" s="1"/>
  <c r="A189" i="127" s="1"/>
  <c r="A190" i="127" s="1"/>
  <c r="A191" i="127" s="1"/>
  <c r="A192" i="127" s="1"/>
  <c r="A193" i="127" s="1"/>
  <c r="A194" i="127" s="1"/>
  <c r="A195" i="127" s="1"/>
  <c r="A196" i="127" s="1"/>
  <c r="A197" i="127" s="1"/>
  <c r="A198" i="127" s="1"/>
  <c r="A199" i="127" s="1"/>
  <c r="A200" i="127" s="1"/>
  <c r="A201" i="127" s="1"/>
  <c r="A202" i="127" s="1"/>
  <c r="A203" i="127" s="1"/>
  <c r="A204" i="127" s="1"/>
  <c r="A205" i="127" s="1"/>
  <c r="A206" i="127" s="1"/>
  <c r="A207" i="127" s="1"/>
  <c r="A208" i="127" s="1"/>
  <c r="A209" i="127" s="1"/>
  <c r="A210" i="127" s="1"/>
  <c r="A211" i="127" s="1"/>
  <c r="A212" i="127" s="1"/>
  <c r="A213" i="127" s="1"/>
  <c r="A214" i="127" s="1"/>
  <c r="A215" i="127" s="1"/>
  <c r="A216" i="127" s="1"/>
  <c r="A217" i="127" s="1"/>
  <c r="A218" i="127" s="1"/>
  <c r="A219" i="127" s="1"/>
  <c r="A220" i="127" s="1"/>
  <c r="A221" i="127" s="1"/>
  <c r="A222" i="127" s="1"/>
  <c r="A223" i="127" s="1"/>
  <c r="A224" i="127" s="1"/>
  <c r="A225" i="127" s="1"/>
  <c r="A226" i="127" s="1"/>
  <c r="A227" i="127" s="1"/>
  <c r="A228" i="127" s="1"/>
  <c r="A229" i="127" s="1"/>
  <c r="A230" i="127" s="1"/>
  <c r="A231" i="127" s="1"/>
  <c r="A232" i="127" s="1"/>
  <c r="A233" i="127" s="1"/>
  <c r="A234" i="127" s="1"/>
  <c r="A235" i="127" s="1"/>
  <c r="A236" i="127" s="1"/>
  <c r="A237" i="127" s="1"/>
  <c r="A238" i="127" s="1"/>
  <c r="A239" i="127" s="1"/>
  <c r="A240" i="127" s="1"/>
  <c r="A241" i="127" s="1"/>
  <c r="A242" i="127" s="1"/>
  <c r="A243" i="127" s="1"/>
  <c r="A244" i="127" s="1"/>
  <c r="A245" i="127" s="1"/>
  <c r="A246" i="127" s="1"/>
  <c r="A247" i="127" s="1"/>
  <c r="A248" i="127" s="1"/>
  <c r="A249" i="127" s="1"/>
  <c r="A250" i="127" s="1"/>
  <c r="A251" i="127" s="1"/>
  <c r="A252" i="127" s="1"/>
  <c r="A253" i="127" s="1"/>
  <c r="A254" i="127" s="1"/>
  <c r="A255" i="127" s="1"/>
  <c r="A256" i="127" s="1"/>
  <c r="A257" i="127" s="1"/>
  <c r="A258" i="127" s="1"/>
  <c r="A259" i="127" s="1"/>
  <c r="A260" i="127" s="1"/>
  <c r="K132" i="127"/>
  <c r="G132" i="127"/>
  <c r="K131" i="127"/>
  <c r="G131" i="127"/>
  <c r="A131" i="127"/>
  <c r="A132" i="127" s="1"/>
  <c r="K127" i="127"/>
  <c r="K126" i="127"/>
  <c r="K125" i="127"/>
  <c r="K124" i="127"/>
  <c r="K123" i="127"/>
  <c r="K122" i="127"/>
  <c r="K121" i="127"/>
  <c r="K120" i="127"/>
  <c r="K119" i="127"/>
  <c r="K118" i="127"/>
  <c r="K117" i="127"/>
  <c r="K116" i="127"/>
  <c r="K115" i="127"/>
  <c r="K114" i="127"/>
  <c r="K113" i="127"/>
  <c r="K112" i="127"/>
  <c r="K111" i="127"/>
  <c r="K110" i="127"/>
  <c r="K109" i="127"/>
  <c r="K108" i="127"/>
  <c r="K107" i="127"/>
  <c r="K106" i="127"/>
  <c r="K105" i="127"/>
  <c r="K104" i="127"/>
  <c r="K103" i="127"/>
  <c r="A103" i="127"/>
  <c r="A104" i="127" s="1"/>
  <c r="A105" i="127" s="1"/>
  <c r="A106" i="127" s="1"/>
  <c r="A107" i="127" s="1"/>
  <c r="A108" i="127" s="1"/>
  <c r="A109" i="127" s="1"/>
  <c r="A110" i="127" s="1"/>
  <c r="A111" i="127" s="1"/>
  <c r="A112" i="127" s="1"/>
  <c r="A113" i="127" s="1"/>
  <c r="A114" i="127" s="1"/>
  <c r="A115" i="127" s="1"/>
  <c r="A116" i="127" s="1"/>
  <c r="A117" i="127" s="1"/>
  <c r="A118" i="127" s="1"/>
  <c r="A119" i="127" s="1"/>
  <c r="A120" i="127" s="1"/>
  <c r="A121" i="127" s="1"/>
  <c r="A122" i="127" s="1"/>
  <c r="A123" i="127" s="1"/>
  <c r="A124" i="127" s="1"/>
  <c r="A125" i="127" s="1"/>
  <c r="A126" i="127" s="1"/>
  <c r="A127" i="127" s="1"/>
  <c r="K102" i="127"/>
  <c r="K101" i="127"/>
  <c r="A101" i="127"/>
  <c r="A102" i="127" s="1"/>
  <c r="K100" i="127"/>
  <c r="A100" i="127"/>
  <c r="K96" i="127"/>
  <c r="K95" i="127"/>
  <c r="K94" i="127"/>
  <c r="K93" i="127"/>
  <c r="K92" i="127"/>
  <c r="K91" i="127"/>
  <c r="K90" i="127"/>
  <c r="K89" i="127"/>
  <c r="K88" i="127"/>
  <c r="K87" i="127"/>
  <c r="K86" i="127"/>
  <c r="K85" i="127"/>
  <c r="K84" i="127"/>
  <c r="K83" i="127"/>
  <c r="K82" i="127"/>
  <c r="K81" i="127"/>
  <c r="K80" i="127"/>
  <c r="K79" i="127"/>
  <c r="K78" i="127"/>
  <c r="K77" i="127"/>
  <c r="K76" i="127"/>
  <c r="K75" i="127"/>
  <c r="K74" i="127"/>
  <c r="K73" i="127"/>
  <c r="K72" i="127"/>
  <c r="K71" i="127"/>
  <c r="K70" i="127"/>
  <c r="K69" i="127"/>
  <c r="K68" i="127"/>
  <c r="K67" i="127"/>
  <c r="K66" i="127"/>
  <c r="K65" i="127"/>
  <c r="K64" i="127"/>
  <c r="K63" i="127"/>
  <c r="K62" i="127"/>
  <c r="K61" i="127"/>
  <c r="K60" i="127"/>
  <c r="K59" i="127"/>
  <c r="K58" i="127"/>
  <c r="K57" i="127"/>
  <c r="K56" i="127"/>
  <c r="K55" i="127"/>
  <c r="K54" i="127"/>
  <c r="K53" i="127"/>
  <c r="K52" i="127"/>
  <c r="K51" i="127"/>
  <c r="K50" i="127"/>
  <c r="K49" i="127"/>
  <c r="K48" i="127"/>
  <c r="K47" i="127"/>
  <c r="K46" i="127"/>
  <c r="K45" i="127"/>
  <c r="K44" i="127"/>
  <c r="K43" i="127"/>
  <c r="K42" i="127"/>
  <c r="K41" i="127"/>
  <c r="K40" i="127"/>
  <c r="K39" i="127"/>
  <c r="K38" i="127"/>
  <c r="K37" i="127"/>
  <c r="K36" i="127"/>
  <c r="K35" i="127"/>
  <c r="K34" i="127"/>
  <c r="K33" i="127"/>
  <c r="K32" i="127"/>
  <c r="K31" i="127"/>
  <c r="K30" i="127"/>
  <c r="K29" i="127"/>
  <c r="K28" i="127"/>
  <c r="K27" i="127"/>
  <c r="K26" i="127"/>
  <c r="K25" i="127"/>
  <c r="K24" i="127"/>
  <c r="K23" i="127"/>
  <c r="K22" i="127"/>
  <c r="K21" i="127"/>
  <c r="K20" i="127"/>
  <c r="K19" i="127"/>
  <c r="K18" i="127"/>
  <c r="K17" i="127"/>
  <c r="K16" i="127"/>
  <c r="K15" i="127"/>
  <c r="K14" i="127"/>
  <c r="K13" i="127"/>
  <c r="K12" i="127"/>
  <c r="K11" i="127"/>
  <c r="K10" i="127"/>
  <c r="K9" i="127"/>
  <c r="K8" i="127"/>
  <c r="A8" i="127"/>
  <c r="A9" i="127" s="1"/>
  <c r="A10" i="127" s="1"/>
  <c r="A11" i="127" s="1"/>
  <c r="A12" i="127" s="1"/>
  <c r="A13" i="127" s="1"/>
  <c r="A14" i="127" s="1"/>
  <c r="A15" i="127" s="1"/>
  <c r="A16" i="127" s="1"/>
  <c r="A17" i="127" s="1"/>
  <c r="A18" i="127" s="1"/>
  <c r="A19" i="127" s="1"/>
  <c r="A20" i="127" s="1"/>
  <c r="A21" i="127" s="1"/>
  <c r="A22" i="127" s="1"/>
  <c r="A23" i="127" s="1"/>
  <c r="A24" i="127" s="1"/>
  <c r="A25" i="127" s="1"/>
  <c r="A26" i="127" s="1"/>
  <c r="A27" i="127" s="1"/>
  <c r="A28" i="127" s="1"/>
  <c r="A29" i="127" s="1"/>
  <c r="A30" i="127" s="1"/>
  <c r="A31" i="127" s="1"/>
  <c r="A32" i="127" s="1"/>
  <c r="A33" i="127" s="1"/>
  <c r="A34" i="127" s="1"/>
  <c r="A35" i="127" s="1"/>
  <c r="A36" i="127" s="1"/>
  <c r="A37" i="127" s="1"/>
  <c r="A38" i="127" s="1"/>
  <c r="A39" i="127" s="1"/>
  <c r="A40" i="127" s="1"/>
  <c r="A41" i="127" s="1"/>
  <c r="A42" i="127" s="1"/>
  <c r="A43" i="127" s="1"/>
  <c r="A44" i="127" s="1"/>
  <c r="A45" i="127" s="1"/>
  <c r="A46" i="127" s="1"/>
  <c r="A47" i="127" s="1"/>
  <c r="A48" i="127" s="1"/>
  <c r="A49" i="127" s="1"/>
  <c r="A50" i="127" s="1"/>
  <c r="A51" i="127" s="1"/>
  <c r="A52" i="127" s="1"/>
  <c r="A53" i="127" s="1"/>
  <c r="A54" i="127" s="1"/>
  <c r="A55" i="127" s="1"/>
  <c r="A56" i="127" s="1"/>
  <c r="A57" i="127" s="1"/>
  <c r="A58" i="127" s="1"/>
  <c r="A59" i="127" s="1"/>
  <c r="A60" i="127" s="1"/>
  <c r="A61" i="127" s="1"/>
  <c r="A62" i="127" s="1"/>
  <c r="A63" i="127" s="1"/>
  <c r="A64" i="127" s="1"/>
  <c r="A65" i="127" s="1"/>
  <c r="A66" i="127" s="1"/>
  <c r="A67" i="127" s="1"/>
  <c r="A68" i="127" s="1"/>
  <c r="A69" i="127" s="1"/>
  <c r="A70" i="127" s="1"/>
  <c r="A71" i="127" s="1"/>
  <c r="A72" i="127" s="1"/>
  <c r="A73" i="127" s="1"/>
  <c r="A74" i="127" s="1"/>
  <c r="A75" i="127" s="1"/>
  <c r="A76" i="127" s="1"/>
  <c r="A77" i="127" s="1"/>
  <c r="A78" i="127" s="1"/>
  <c r="A79" i="127" s="1"/>
  <c r="A80" i="127" s="1"/>
  <c r="A81" i="127" s="1"/>
  <c r="A82" i="127" s="1"/>
  <c r="A83" i="127" s="1"/>
  <c r="A84" i="127" s="1"/>
  <c r="A85" i="127" s="1"/>
  <c r="A86" i="127" s="1"/>
  <c r="A87" i="127" s="1"/>
  <c r="A88" i="127" s="1"/>
  <c r="A89" i="127" s="1"/>
  <c r="A90" i="127" s="1"/>
  <c r="A91" i="127" s="1"/>
  <c r="A92" i="127" s="1"/>
  <c r="A93" i="127" s="1"/>
  <c r="A94" i="127" s="1"/>
  <c r="A95" i="127" s="1"/>
  <c r="A96" i="127" s="1"/>
  <c r="K11" i="125"/>
  <c r="I137" i="126"/>
  <c r="E137" i="126"/>
  <c r="D137" i="126"/>
  <c r="C137" i="126"/>
  <c r="B137" i="126"/>
  <c r="I136" i="126"/>
  <c r="E136" i="126"/>
  <c r="D136" i="126"/>
  <c r="C136" i="126"/>
  <c r="B136" i="126"/>
  <c r="I135" i="126"/>
  <c r="E135" i="126"/>
  <c r="D135" i="126"/>
  <c r="C135" i="126"/>
  <c r="B135" i="126"/>
  <c r="I134" i="126"/>
  <c r="E134" i="126"/>
  <c r="D134" i="126"/>
  <c r="C134" i="126"/>
  <c r="B134" i="126"/>
  <c r="I133" i="126"/>
  <c r="E133" i="126"/>
  <c r="D133" i="126"/>
  <c r="C133" i="126"/>
  <c r="B133" i="126"/>
  <c r="J126" i="126"/>
  <c r="G126" i="126"/>
  <c r="B126" i="126"/>
  <c r="I120" i="126"/>
  <c r="E120" i="126"/>
  <c r="D120" i="126"/>
  <c r="C120" i="126"/>
  <c r="B120" i="126"/>
  <c r="I119" i="126"/>
  <c r="E119" i="126"/>
  <c r="D119" i="126"/>
  <c r="C119" i="126"/>
  <c r="B119" i="126"/>
  <c r="I118" i="126"/>
  <c r="E118" i="126"/>
  <c r="D118" i="126"/>
  <c r="C118" i="126"/>
  <c r="B118" i="126"/>
  <c r="I117" i="126"/>
  <c r="E117" i="126"/>
  <c r="D117" i="126"/>
  <c r="C117" i="126"/>
  <c r="B117" i="126"/>
  <c r="I116" i="126"/>
  <c r="E116" i="126"/>
  <c r="D116" i="126"/>
  <c r="C116" i="126"/>
  <c r="B116" i="126"/>
  <c r="J109" i="126"/>
  <c r="G109" i="126"/>
  <c r="B109" i="126"/>
  <c r="I103" i="126"/>
  <c r="E103" i="126"/>
  <c r="D103" i="126"/>
  <c r="C103" i="126"/>
  <c r="B103" i="126"/>
  <c r="I102" i="126"/>
  <c r="E102" i="126"/>
  <c r="D102" i="126"/>
  <c r="C102" i="126"/>
  <c r="B102" i="126"/>
  <c r="I101" i="126"/>
  <c r="E101" i="126"/>
  <c r="D101" i="126"/>
  <c r="C101" i="126"/>
  <c r="B101" i="126"/>
  <c r="I100" i="126"/>
  <c r="E100" i="126"/>
  <c r="D100" i="126"/>
  <c r="C100" i="126"/>
  <c r="B100" i="126"/>
  <c r="I99" i="126"/>
  <c r="E99" i="126"/>
  <c r="D99" i="126"/>
  <c r="C99" i="126"/>
  <c r="B99" i="126"/>
  <c r="J92" i="126"/>
  <c r="G92" i="126"/>
  <c r="B92" i="126"/>
  <c r="I86" i="126"/>
  <c r="E86" i="126"/>
  <c r="D86" i="126"/>
  <c r="C86" i="126"/>
  <c r="B86" i="126"/>
  <c r="I85" i="126"/>
  <c r="E85" i="126"/>
  <c r="D85" i="126"/>
  <c r="C85" i="126"/>
  <c r="B85" i="126"/>
  <c r="I84" i="126"/>
  <c r="E84" i="126"/>
  <c r="D84" i="126"/>
  <c r="C84" i="126"/>
  <c r="B84" i="126"/>
  <c r="I83" i="126"/>
  <c r="E83" i="126"/>
  <c r="D83" i="126"/>
  <c r="C83" i="126"/>
  <c r="B83" i="126"/>
  <c r="I82" i="126"/>
  <c r="E82" i="126"/>
  <c r="D82" i="126"/>
  <c r="C82" i="126"/>
  <c r="B82" i="126"/>
  <c r="J75" i="126"/>
  <c r="G75" i="126"/>
  <c r="B75" i="126"/>
  <c r="I69" i="126"/>
  <c r="E69" i="126"/>
  <c r="D69" i="126"/>
  <c r="C69" i="126"/>
  <c r="B69" i="126"/>
  <c r="I68" i="126"/>
  <c r="E68" i="126"/>
  <c r="D68" i="126"/>
  <c r="C68" i="126"/>
  <c r="B68" i="126"/>
  <c r="I67" i="126"/>
  <c r="E67" i="126"/>
  <c r="D67" i="126"/>
  <c r="C67" i="126"/>
  <c r="B67" i="126"/>
  <c r="I66" i="126"/>
  <c r="E66" i="126"/>
  <c r="D66" i="126"/>
  <c r="C66" i="126"/>
  <c r="B66" i="126"/>
  <c r="I65" i="126"/>
  <c r="E65" i="126"/>
  <c r="D65" i="126"/>
  <c r="C65" i="126"/>
  <c r="B65" i="126"/>
  <c r="J58" i="126"/>
  <c r="G58" i="126"/>
  <c r="B58" i="126"/>
  <c r="I52" i="126"/>
  <c r="E52" i="126"/>
  <c r="D52" i="126"/>
  <c r="C52" i="126"/>
  <c r="B52" i="126"/>
  <c r="I51" i="126"/>
  <c r="E51" i="126"/>
  <c r="D51" i="126"/>
  <c r="C51" i="126"/>
  <c r="B51" i="126"/>
  <c r="I50" i="126"/>
  <c r="E50" i="126"/>
  <c r="D50" i="126"/>
  <c r="C50" i="126"/>
  <c r="B50" i="126"/>
  <c r="I49" i="126"/>
  <c r="E49" i="126"/>
  <c r="D49" i="126"/>
  <c r="C49" i="126"/>
  <c r="B49" i="126"/>
  <c r="I48" i="126"/>
  <c r="E48" i="126"/>
  <c r="D48" i="126"/>
  <c r="C48" i="126"/>
  <c r="B48" i="126"/>
  <c r="J41" i="126"/>
  <c r="G41" i="126"/>
  <c r="B41" i="126"/>
  <c r="I35" i="126"/>
  <c r="H35" i="126"/>
  <c r="G35" i="126"/>
  <c r="F35" i="126"/>
  <c r="E35" i="126"/>
  <c r="D35" i="126"/>
  <c r="C35" i="126"/>
  <c r="B35" i="126"/>
  <c r="I34" i="126"/>
  <c r="H34" i="126"/>
  <c r="G34" i="126"/>
  <c r="F34" i="126"/>
  <c r="E34" i="126"/>
  <c r="D34" i="126"/>
  <c r="C34" i="126"/>
  <c r="B34" i="126"/>
  <c r="I33" i="126"/>
  <c r="H33" i="126"/>
  <c r="G33" i="126"/>
  <c r="F33" i="126"/>
  <c r="E33" i="126"/>
  <c r="D33" i="126"/>
  <c r="C33" i="126"/>
  <c r="B33" i="126"/>
  <c r="I32" i="126"/>
  <c r="H32" i="126"/>
  <c r="G32" i="126"/>
  <c r="F32" i="126"/>
  <c r="E32" i="126"/>
  <c r="D32" i="126"/>
  <c r="C32" i="126"/>
  <c r="B32" i="126"/>
  <c r="I31" i="126"/>
  <c r="E31" i="126"/>
  <c r="D31" i="126"/>
  <c r="C31" i="126"/>
  <c r="B31" i="126"/>
  <c r="J24" i="126"/>
  <c r="G24" i="126"/>
  <c r="B24" i="126"/>
  <c r="E13" i="126"/>
  <c r="K11" i="126"/>
  <c r="E11" i="126"/>
  <c r="K9" i="126"/>
  <c r="E9" i="126"/>
  <c r="M100" i="125"/>
  <c r="L100" i="125"/>
  <c r="K100" i="125"/>
  <c r="J100" i="125"/>
  <c r="I100" i="125"/>
  <c r="H100" i="125"/>
  <c r="G100" i="125"/>
  <c r="F100" i="125"/>
  <c r="B101" i="125" s="1"/>
  <c r="C96" i="125"/>
  <c r="C95" i="125"/>
  <c r="C94" i="125"/>
  <c r="C93" i="125"/>
  <c r="C92" i="125"/>
  <c r="C91" i="125"/>
  <c r="C90" i="125"/>
  <c r="C89" i="125"/>
  <c r="C88" i="125"/>
  <c r="C87" i="125"/>
  <c r="C86" i="125"/>
  <c r="F85" i="125"/>
  <c r="E13" i="125"/>
  <c r="E11" i="125"/>
  <c r="K9" i="125"/>
  <c r="E9" i="125"/>
  <c r="J1972" i="124"/>
  <c r="C1972" i="124"/>
  <c r="G1963" i="124"/>
  <c r="N1958" i="124"/>
  <c r="G1958" i="124"/>
  <c r="G1952" i="124"/>
  <c r="K1950" i="124"/>
  <c r="G1948" i="124"/>
  <c r="N1943" i="124"/>
  <c r="N1940" i="124"/>
  <c r="C1940" i="124"/>
  <c r="N1935" i="124"/>
  <c r="G1935" i="124"/>
  <c r="N1931" i="124"/>
  <c r="G1931" i="124"/>
  <c r="K1923" i="124"/>
  <c r="C1923" i="124"/>
  <c r="N1916" i="124"/>
  <c r="G1916" i="124"/>
  <c r="K1905" i="124"/>
  <c r="C1905" i="124"/>
  <c r="K1900" i="124"/>
  <c r="G1899" i="124"/>
  <c r="P1896" i="124"/>
  <c r="O1896" i="124"/>
  <c r="N1896" i="124"/>
  <c r="M1896" i="124"/>
  <c r="L1896" i="124"/>
  <c r="K1896" i="124"/>
  <c r="J1896" i="124"/>
  <c r="I1896" i="124"/>
  <c r="H1896" i="124"/>
  <c r="G1896" i="124"/>
  <c r="F1896" i="124"/>
  <c r="E1896" i="124"/>
  <c r="D1896" i="124"/>
  <c r="B1896" i="124"/>
  <c r="P1895" i="124"/>
  <c r="O1895" i="124"/>
  <c r="N1895" i="124"/>
  <c r="M1895" i="124"/>
  <c r="L1895" i="124"/>
  <c r="K1895" i="124"/>
  <c r="J1895" i="124"/>
  <c r="I1895" i="124"/>
  <c r="H1895" i="124"/>
  <c r="G1895" i="124"/>
  <c r="F1895" i="124"/>
  <c r="E1895" i="124"/>
  <c r="D1895" i="124"/>
  <c r="B1895" i="124"/>
  <c r="P1894" i="124"/>
  <c r="O1894" i="124"/>
  <c r="N1894" i="124"/>
  <c r="M1894" i="124"/>
  <c r="L1894" i="124"/>
  <c r="K1894" i="124"/>
  <c r="J1894" i="124"/>
  <c r="I1894" i="124"/>
  <c r="H1894" i="124"/>
  <c r="G1894" i="124"/>
  <c r="F1894" i="124"/>
  <c r="E1894" i="124"/>
  <c r="D1894" i="124"/>
  <c r="B1894" i="124"/>
  <c r="P1893" i="124"/>
  <c r="O1893" i="124"/>
  <c r="N1893" i="124"/>
  <c r="M1893" i="124"/>
  <c r="L1893" i="124"/>
  <c r="K1893" i="124"/>
  <c r="J1893" i="124"/>
  <c r="I1893" i="124"/>
  <c r="H1893" i="124"/>
  <c r="G1893" i="124"/>
  <c r="F1893" i="124"/>
  <c r="E1893" i="124"/>
  <c r="D1893" i="124"/>
  <c r="B1893" i="124"/>
  <c r="P1892" i="124"/>
  <c r="O1892" i="124"/>
  <c r="N1892" i="124"/>
  <c r="M1892" i="124"/>
  <c r="L1892" i="124"/>
  <c r="K1892" i="124"/>
  <c r="J1892" i="124"/>
  <c r="I1892" i="124"/>
  <c r="H1892" i="124"/>
  <c r="G1892" i="124"/>
  <c r="F1892" i="124"/>
  <c r="E1892" i="124"/>
  <c r="D1892" i="124"/>
  <c r="B1892" i="124"/>
  <c r="P1891" i="124"/>
  <c r="O1891" i="124"/>
  <c r="N1891" i="124"/>
  <c r="M1891" i="124"/>
  <c r="L1891" i="124"/>
  <c r="K1891" i="124"/>
  <c r="J1891" i="124"/>
  <c r="I1891" i="124"/>
  <c r="H1891" i="124"/>
  <c r="G1891" i="124"/>
  <c r="F1891" i="124"/>
  <c r="E1891" i="124"/>
  <c r="D1891" i="124"/>
  <c r="B1891" i="124"/>
  <c r="P1890" i="124"/>
  <c r="O1890" i="124"/>
  <c r="N1890" i="124"/>
  <c r="M1890" i="124"/>
  <c r="L1890" i="124"/>
  <c r="K1890" i="124"/>
  <c r="J1890" i="124"/>
  <c r="I1890" i="124"/>
  <c r="H1890" i="124"/>
  <c r="G1890" i="124"/>
  <c r="F1890" i="124"/>
  <c r="E1890" i="124"/>
  <c r="D1890" i="124"/>
  <c r="B1890" i="124"/>
  <c r="P1889" i="124"/>
  <c r="O1889" i="124"/>
  <c r="N1889" i="124"/>
  <c r="M1889" i="124"/>
  <c r="L1889" i="124"/>
  <c r="K1889" i="124"/>
  <c r="J1889" i="124"/>
  <c r="I1889" i="124"/>
  <c r="H1889" i="124"/>
  <c r="G1889" i="124"/>
  <c r="F1889" i="124"/>
  <c r="E1889" i="124"/>
  <c r="D1889" i="124"/>
  <c r="B1889" i="124"/>
  <c r="P1888" i="124"/>
  <c r="O1888" i="124"/>
  <c r="N1888" i="124"/>
  <c r="M1888" i="124"/>
  <c r="L1888" i="124"/>
  <c r="K1888" i="124"/>
  <c r="J1888" i="124"/>
  <c r="I1888" i="124"/>
  <c r="H1888" i="124"/>
  <c r="G1888" i="124"/>
  <c r="F1888" i="124"/>
  <c r="E1888" i="124"/>
  <c r="D1888" i="124"/>
  <c r="B1888" i="124"/>
  <c r="P1887" i="124"/>
  <c r="O1887" i="124"/>
  <c r="N1887" i="124"/>
  <c r="M1887" i="124"/>
  <c r="L1887" i="124"/>
  <c r="K1887" i="124"/>
  <c r="J1887" i="124"/>
  <c r="I1887" i="124"/>
  <c r="H1887" i="124"/>
  <c r="G1887" i="124"/>
  <c r="F1887" i="124"/>
  <c r="E1887" i="124"/>
  <c r="D1887" i="124"/>
  <c r="B1887" i="124"/>
  <c r="K1882" i="124"/>
  <c r="G1881" i="124"/>
  <c r="O1876" i="124"/>
  <c r="M1876" i="124"/>
  <c r="L1876" i="124"/>
  <c r="K1876" i="124"/>
  <c r="I1876" i="124"/>
  <c r="G1876" i="124"/>
  <c r="E1876" i="124"/>
  <c r="C1876" i="124"/>
  <c r="O1875" i="124"/>
  <c r="M1875" i="124"/>
  <c r="L1875" i="124"/>
  <c r="K1875" i="124"/>
  <c r="I1875" i="124"/>
  <c r="G1875" i="124"/>
  <c r="E1875" i="124"/>
  <c r="C1875" i="124"/>
  <c r="O1874" i="124"/>
  <c r="M1874" i="124"/>
  <c r="L1874" i="124"/>
  <c r="K1874" i="124"/>
  <c r="I1874" i="124"/>
  <c r="G1874" i="124"/>
  <c r="E1874" i="124"/>
  <c r="C1874" i="124"/>
  <c r="O1873" i="124"/>
  <c r="M1873" i="124"/>
  <c r="L1873" i="124"/>
  <c r="K1873" i="124"/>
  <c r="I1873" i="124"/>
  <c r="G1873" i="124"/>
  <c r="E1873" i="124"/>
  <c r="C1873" i="124"/>
  <c r="O1872" i="124"/>
  <c r="M1872" i="124"/>
  <c r="L1872" i="124"/>
  <c r="K1872" i="124"/>
  <c r="I1872" i="124"/>
  <c r="G1872" i="124"/>
  <c r="E1872" i="124"/>
  <c r="C1872" i="124"/>
  <c r="O1871" i="124"/>
  <c r="M1871" i="124"/>
  <c r="L1871" i="124"/>
  <c r="K1871" i="124"/>
  <c r="I1871" i="124"/>
  <c r="G1871" i="124"/>
  <c r="E1871" i="124"/>
  <c r="C1871" i="124"/>
  <c r="O1870" i="124"/>
  <c r="M1870" i="124"/>
  <c r="L1870" i="124"/>
  <c r="K1870" i="124"/>
  <c r="I1870" i="124"/>
  <c r="G1870" i="124"/>
  <c r="E1870" i="124"/>
  <c r="C1870" i="124"/>
  <c r="O1869" i="124"/>
  <c r="M1869" i="124"/>
  <c r="L1869" i="124"/>
  <c r="K1869" i="124"/>
  <c r="I1869" i="124"/>
  <c r="G1869" i="124"/>
  <c r="E1869" i="124"/>
  <c r="C1869" i="124"/>
  <c r="O1868" i="124"/>
  <c r="M1868" i="124"/>
  <c r="L1868" i="124"/>
  <c r="K1868" i="124"/>
  <c r="I1868" i="124"/>
  <c r="G1868" i="124"/>
  <c r="E1868" i="124"/>
  <c r="C1868" i="124"/>
  <c r="O1867" i="124"/>
  <c r="M1867" i="124"/>
  <c r="L1867" i="124"/>
  <c r="K1867" i="124"/>
  <c r="I1867" i="124"/>
  <c r="G1867" i="124"/>
  <c r="E1867" i="124"/>
  <c r="C1867" i="124"/>
  <c r="O1866" i="124"/>
  <c r="M1866" i="124"/>
  <c r="L1866" i="124"/>
  <c r="K1866" i="124"/>
  <c r="I1866" i="124"/>
  <c r="G1866" i="124"/>
  <c r="E1866" i="124"/>
  <c r="C1866" i="124"/>
  <c r="C1854" i="124"/>
  <c r="G1851" i="124"/>
  <c r="K1843" i="124"/>
  <c r="C1843" i="124"/>
  <c r="M1840" i="124"/>
  <c r="G1840" i="124"/>
  <c r="M1838" i="124"/>
  <c r="G1838" i="124"/>
  <c r="B1836" i="124"/>
  <c r="C1827" i="124"/>
  <c r="B1824" i="124"/>
  <c r="B1819" i="124"/>
  <c r="G1816" i="124"/>
  <c r="G1814" i="124"/>
  <c r="K1813" i="124"/>
  <c r="G1812" i="124"/>
  <c r="B1810" i="124"/>
  <c r="C1801" i="124"/>
  <c r="B1798" i="124"/>
  <c r="B1781" i="124"/>
  <c r="B1764" i="124"/>
  <c r="G1724" i="124"/>
  <c r="B1722" i="124"/>
  <c r="B1706" i="124"/>
  <c r="B1703" i="124"/>
  <c r="J1692" i="124"/>
  <c r="C1692" i="124"/>
  <c r="G1683" i="124"/>
  <c r="N1678" i="124"/>
  <c r="G1678" i="124"/>
  <c r="G1672" i="124"/>
  <c r="K1670" i="124"/>
  <c r="G1668" i="124"/>
  <c r="N1663" i="124"/>
  <c r="N1660" i="124"/>
  <c r="C1660" i="124"/>
  <c r="N1655" i="124"/>
  <c r="G1655" i="124"/>
  <c r="N1651" i="124"/>
  <c r="G1651" i="124"/>
  <c r="K1643" i="124"/>
  <c r="C1643" i="124"/>
  <c r="N1636" i="124"/>
  <c r="G1636" i="124"/>
  <c r="K1625" i="124"/>
  <c r="C1625" i="124"/>
  <c r="K1620" i="124"/>
  <c r="G1619" i="124"/>
  <c r="P1616" i="124"/>
  <c r="O1616" i="124"/>
  <c r="N1616" i="124"/>
  <c r="M1616" i="124"/>
  <c r="L1616" i="124"/>
  <c r="K1616" i="124"/>
  <c r="J1616" i="124"/>
  <c r="I1616" i="124"/>
  <c r="H1616" i="124"/>
  <c r="G1616" i="124"/>
  <c r="F1616" i="124"/>
  <c r="E1616" i="124"/>
  <c r="D1616" i="124"/>
  <c r="B1616" i="124"/>
  <c r="P1615" i="124"/>
  <c r="O1615" i="124"/>
  <c r="N1615" i="124"/>
  <c r="M1615" i="124"/>
  <c r="L1615" i="124"/>
  <c r="K1615" i="124"/>
  <c r="J1615" i="124"/>
  <c r="I1615" i="124"/>
  <c r="H1615" i="124"/>
  <c r="G1615" i="124"/>
  <c r="F1615" i="124"/>
  <c r="E1615" i="124"/>
  <c r="D1615" i="124"/>
  <c r="B1615" i="124"/>
  <c r="P1614" i="124"/>
  <c r="O1614" i="124"/>
  <c r="N1614" i="124"/>
  <c r="M1614" i="124"/>
  <c r="L1614" i="124"/>
  <c r="K1614" i="124"/>
  <c r="J1614" i="124"/>
  <c r="I1614" i="124"/>
  <c r="H1614" i="124"/>
  <c r="G1614" i="124"/>
  <c r="F1614" i="124"/>
  <c r="E1614" i="124"/>
  <c r="D1614" i="124"/>
  <c r="B1614" i="124"/>
  <c r="P1613" i="124"/>
  <c r="O1613" i="124"/>
  <c r="N1613" i="124"/>
  <c r="M1613" i="124"/>
  <c r="L1613" i="124"/>
  <c r="K1613" i="124"/>
  <c r="J1613" i="124"/>
  <c r="I1613" i="124"/>
  <c r="H1613" i="124"/>
  <c r="G1613" i="124"/>
  <c r="F1613" i="124"/>
  <c r="E1613" i="124"/>
  <c r="D1613" i="124"/>
  <c r="B1613" i="124"/>
  <c r="P1612" i="124"/>
  <c r="O1612" i="124"/>
  <c r="N1612" i="124"/>
  <c r="M1612" i="124"/>
  <c r="L1612" i="124"/>
  <c r="K1612" i="124"/>
  <c r="J1612" i="124"/>
  <c r="I1612" i="124"/>
  <c r="H1612" i="124"/>
  <c r="G1612" i="124"/>
  <c r="F1612" i="124"/>
  <c r="E1612" i="124"/>
  <c r="D1612" i="124"/>
  <c r="B1612" i="124"/>
  <c r="P1611" i="124"/>
  <c r="O1611" i="124"/>
  <c r="N1611" i="124"/>
  <c r="M1611" i="124"/>
  <c r="L1611" i="124"/>
  <c r="K1611" i="124"/>
  <c r="J1611" i="124"/>
  <c r="I1611" i="124"/>
  <c r="H1611" i="124"/>
  <c r="G1611" i="124"/>
  <c r="F1611" i="124"/>
  <c r="E1611" i="124"/>
  <c r="D1611" i="124"/>
  <c r="B1611" i="124"/>
  <c r="P1610" i="124"/>
  <c r="O1610" i="124"/>
  <c r="N1610" i="124"/>
  <c r="M1610" i="124"/>
  <c r="L1610" i="124"/>
  <c r="K1610" i="124"/>
  <c r="J1610" i="124"/>
  <c r="I1610" i="124"/>
  <c r="H1610" i="124"/>
  <c r="G1610" i="124"/>
  <c r="F1610" i="124"/>
  <c r="E1610" i="124"/>
  <c r="D1610" i="124"/>
  <c r="B1610" i="124"/>
  <c r="P1609" i="124"/>
  <c r="O1609" i="124"/>
  <c r="N1609" i="124"/>
  <c r="M1609" i="124"/>
  <c r="L1609" i="124"/>
  <c r="K1609" i="124"/>
  <c r="J1609" i="124"/>
  <c r="I1609" i="124"/>
  <c r="H1609" i="124"/>
  <c r="G1609" i="124"/>
  <c r="F1609" i="124"/>
  <c r="E1609" i="124"/>
  <c r="D1609" i="124"/>
  <c r="B1609" i="124"/>
  <c r="P1608" i="124"/>
  <c r="O1608" i="124"/>
  <c r="N1608" i="124"/>
  <c r="M1608" i="124"/>
  <c r="L1608" i="124"/>
  <c r="K1608" i="124"/>
  <c r="J1608" i="124"/>
  <c r="I1608" i="124"/>
  <c r="H1608" i="124"/>
  <c r="G1608" i="124"/>
  <c r="F1608" i="124"/>
  <c r="E1608" i="124"/>
  <c r="D1608" i="124"/>
  <c r="B1608" i="124"/>
  <c r="P1607" i="124"/>
  <c r="O1607" i="124"/>
  <c r="N1607" i="124"/>
  <c r="M1607" i="124"/>
  <c r="L1607" i="124"/>
  <c r="K1607" i="124"/>
  <c r="J1607" i="124"/>
  <c r="I1607" i="124"/>
  <c r="H1607" i="124"/>
  <c r="G1607" i="124"/>
  <c r="F1607" i="124"/>
  <c r="E1607" i="124"/>
  <c r="D1607" i="124"/>
  <c r="B1607" i="124"/>
  <c r="K1602" i="124"/>
  <c r="G1601" i="124"/>
  <c r="O1596" i="124"/>
  <c r="M1596" i="124"/>
  <c r="L1596" i="124"/>
  <c r="K1596" i="124"/>
  <c r="I1596" i="124"/>
  <c r="G1596" i="124"/>
  <c r="E1596" i="124"/>
  <c r="C1596" i="124"/>
  <c r="O1595" i="124"/>
  <c r="M1595" i="124"/>
  <c r="L1595" i="124"/>
  <c r="K1595" i="124"/>
  <c r="I1595" i="124"/>
  <c r="G1595" i="124"/>
  <c r="E1595" i="124"/>
  <c r="C1595" i="124"/>
  <c r="O1594" i="124"/>
  <c r="M1594" i="124"/>
  <c r="L1594" i="124"/>
  <c r="K1594" i="124"/>
  <c r="I1594" i="124"/>
  <c r="G1594" i="124"/>
  <c r="E1594" i="124"/>
  <c r="C1594" i="124"/>
  <c r="O1593" i="124"/>
  <c r="M1593" i="124"/>
  <c r="L1593" i="124"/>
  <c r="K1593" i="124"/>
  <c r="I1593" i="124"/>
  <c r="G1593" i="124"/>
  <c r="E1593" i="124"/>
  <c r="C1593" i="124"/>
  <c r="O1592" i="124"/>
  <c r="M1592" i="124"/>
  <c r="L1592" i="124"/>
  <c r="K1592" i="124"/>
  <c r="I1592" i="124"/>
  <c r="G1592" i="124"/>
  <c r="E1592" i="124"/>
  <c r="C1592" i="124"/>
  <c r="O1591" i="124"/>
  <c r="M1591" i="124"/>
  <c r="L1591" i="124"/>
  <c r="K1591" i="124"/>
  <c r="I1591" i="124"/>
  <c r="G1591" i="124"/>
  <c r="E1591" i="124"/>
  <c r="C1591" i="124"/>
  <c r="O1590" i="124"/>
  <c r="M1590" i="124"/>
  <c r="L1590" i="124"/>
  <c r="K1590" i="124"/>
  <c r="I1590" i="124"/>
  <c r="G1590" i="124"/>
  <c r="E1590" i="124"/>
  <c r="C1590" i="124"/>
  <c r="O1589" i="124"/>
  <c r="M1589" i="124"/>
  <c r="L1589" i="124"/>
  <c r="K1589" i="124"/>
  <c r="I1589" i="124"/>
  <c r="G1589" i="124"/>
  <c r="E1589" i="124"/>
  <c r="C1589" i="124"/>
  <c r="O1588" i="124"/>
  <c r="M1588" i="124"/>
  <c r="L1588" i="124"/>
  <c r="K1588" i="124"/>
  <c r="I1588" i="124"/>
  <c r="G1588" i="124"/>
  <c r="E1588" i="124"/>
  <c r="C1588" i="124"/>
  <c r="O1587" i="124"/>
  <c r="M1587" i="124"/>
  <c r="L1587" i="124"/>
  <c r="K1587" i="124"/>
  <c r="I1587" i="124"/>
  <c r="G1587" i="124"/>
  <c r="E1587" i="124"/>
  <c r="C1587" i="124"/>
  <c r="O1586" i="124"/>
  <c r="M1586" i="124"/>
  <c r="L1586" i="124"/>
  <c r="K1586" i="124"/>
  <c r="I1586" i="124"/>
  <c r="G1586" i="124"/>
  <c r="E1586" i="124"/>
  <c r="C1586" i="124"/>
  <c r="C1574" i="124"/>
  <c r="G1571" i="124"/>
  <c r="K1563" i="124"/>
  <c r="C1563" i="124"/>
  <c r="M1560" i="124"/>
  <c r="G1560" i="124"/>
  <c r="M1558" i="124"/>
  <c r="G1558" i="124"/>
  <c r="B1556" i="124"/>
  <c r="C1547" i="124"/>
  <c r="B1544" i="124"/>
  <c r="B1539" i="124"/>
  <c r="G1536" i="124"/>
  <c r="G1534" i="124"/>
  <c r="K1533" i="124"/>
  <c r="G1532" i="124"/>
  <c r="B1530" i="124"/>
  <c r="C1521" i="124"/>
  <c r="B1518" i="124"/>
  <c r="B1501" i="124"/>
  <c r="B1484" i="124"/>
  <c r="G1444" i="124"/>
  <c r="B1442" i="124"/>
  <c r="B1426" i="124"/>
  <c r="B1423" i="124"/>
  <c r="J1412" i="124"/>
  <c r="C1412" i="124"/>
  <c r="G1403" i="124"/>
  <c r="N1398" i="124"/>
  <c r="G1398" i="124"/>
  <c r="G1392" i="124"/>
  <c r="K1390" i="124"/>
  <c r="G1388" i="124"/>
  <c r="N1383" i="124"/>
  <c r="N1380" i="124"/>
  <c r="C1380" i="124"/>
  <c r="N1375" i="124"/>
  <c r="G1375" i="124"/>
  <c r="N1371" i="124"/>
  <c r="G1371" i="124"/>
  <c r="K1363" i="124"/>
  <c r="C1363" i="124"/>
  <c r="N1356" i="124"/>
  <c r="G1356" i="124"/>
  <c r="K1345" i="124"/>
  <c r="C1345" i="124"/>
  <c r="K1340" i="124"/>
  <c r="G1339" i="124"/>
  <c r="P1336" i="124"/>
  <c r="O1336" i="124"/>
  <c r="N1336" i="124"/>
  <c r="M1336" i="124"/>
  <c r="L1336" i="124"/>
  <c r="K1336" i="124"/>
  <c r="J1336" i="124"/>
  <c r="I1336" i="124"/>
  <c r="H1336" i="124"/>
  <c r="G1336" i="124"/>
  <c r="F1336" i="124"/>
  <c r="E1336" i="124"/>
  <c r="D1336" i="124"/>
  <c r="B1336" i="124"/>
  <c r="P1335" i="124"/>
  <c r="O1335" i="124"/>
  <c r="N1335" i="124"/>
  <c r="M1335" i="124"/>
  <c r="L1335" i="124"/>
  <c r="K1335" i="124"/>
  <c r="J1335" i="124"/>
  <c r="I1335" i="124"/>
  <c r="H1335" i="124"/>
  <c r="G1335" i="124"/>
  <c r="F1335" i="124"/>
  <c r="E1335" i="124"/>
  <c r="D1335" i="124"/>
  <c r="B1335" i="124"/>
  <c r="P1334" i="124"/>
  <c r="O1334" i="124"/>
  <c r="N1334" i="124"/>
  <c r="M1334" i="124"/>
  <c r="L1334" i="124"/>
  <c r="K1334" i="124"/>
  <c r="J1334" i="124"/>
  <c r="I1334" i="124"/>
  <c r="H1334" i="124"/>
  <c r="G1334" i="124"/>
  <c r="F1334" i="124"/>
  <c r="E1334" i="124"/>
  <c r="D1334" i="124"/>
  <c r="B1334" i="124"/>
  <c r="P1333" i="124"/>
  <c r="O1333" i="124"/>
  <c r="N1333" i="124"/>
  <c r="M1333" i="124"/>
  <c r="L1333" i="124"/>
  <c r="K1333" i="124"/>
  <c r="J1333" i="124"/>
  <c r="I1333" i="124"/>
  <c r="H1333" i="124"/>
  <c r="G1333" i="124"/>
  <c r="F1333" i="124"/>
  <c r="E1333" i="124"/>
  <c r="D1333" i="124"/>
  <c r="B1333" i="124"/>
  <c r="P1332" i="124"/>
  <c r="O1332" i="124"/>
  <c r="N1332" i="124"/>
  <c r="M1332" i="124"/>
  <c r="L1332" i="124"/>
  <c r="K1332" i="124"/>
  <c r="J1332" i="124"/>
  <c r="I1332" i="124"/>
  <c r="H1332" i="124"/>
  <c r="G1332" i="124"/>
  <c r="F1332" i="124"/>
  <c r="E1332" i="124"/>
  <c r="D1332" i="124"/>
  <c r="B1332" i="124"/>
  <c r="P1331" i="124"/>
  <c r="O1331" i="124"/>
  <c r="N1331" i="124"/>
  <c r="M1331" i="124"/>
  <c r="L1331" i="124"/>
  <c r="K1331" i="124"/>
  <c r="J1331" i="124"/>
  <c r="I1331" i="124"/>
  <c r="H1331" i="124"/>
  <c r="G1331" i="124"/>
  <c r="F1331" i="124"/>
  <c r="E1331" i="124"/>
  <c r="D1331" i="124"/>
  <c r="B1331" i="124"/>
  <c r="P1330" i="124"/>
  <c r="O1330" i="124"/>
  <c r="N1330" i="124"/>
  <c r="M1330" i="124"/>
  <c r="L1330" i="124"/>
  <c r="K1330" i="124"/>
  <c r="J1330" i="124"/>
  <c r="I1330" i="124"/>
  <c r="H1330" i="124"/>
  <c r="G1330" i="124"/>
  <c r="F1330" i="124"/>
  <c r="E1330" i="124"/>
  <c r="D1330" i="124"/>
  <c r="B1330" i="124"/>
  <c r="P1329" i="124"/>
  <c r="O1329" i="124"/>
  <c r="N1329" i="124"/>
  <c r="M1329" i="124"/>
  <c r="L1329" i="124"/>
  <c r="K1329" i="124"/>
  <c r="J1329" i="124"/>
  <c r="I1329" i="124"/>
  <c r="H1329" i="124"/>
  <c r="G1329" i="124"/>
  <c r="F1329" i="124"/>
  <c r="E1329" i="124"/>
  <c r="D1329" i="124"/>
  <c r="B1329" i="124"/>
  <c r="P1328" i="124"/>
  <c r="O1328" i="124"/>
  <c r="N1328" i="124"/>
  <c r="M1328" i="124"/>
  <c r="L1328" i="124"/>
  <c r="K1328" i="124"/>
  <c r="J1328" i="124"/>
  <c r="I1328" i="124"/>
  <c r="H1328" i="124"/>
  <c r="G1328" i="124"/>
  <c r="F1328" i="124"/>
  <c r="E1328" i="124"/>
  <c r="D1328" i="124"/>
  <c r="B1328" i="124"/>
  <c r="P1327" i="124"/>
  <c r="O1327" i="124"/>
  <c r="N1327" i="124"/>
  <c r="M1327" i="124"/>
  <c r="L1327" i="124"/>
  <c r="K1327" i="124"/>
  <c r="J1327" i="124"/>
  <c r="I1327" i="124"/>
  <c r="H1327" i="124"/>
  <c r="G1327" i="124"/>
  <c r="F1327" i="124"/>
  <c r="E1327" i="124"/>
  <c r="D1327" i="124"/>
  <c r="B1327" i="124"/>
  <c r="K1322" i="124"/>
  <c r="G1321" i="124"/>
  <c r="O1316" i="124"/>
  <c r="M1316" i="124"/>
  <c r="L1316" i="124"/>
  <c r="K1316" i="124"/>
  <c r="I1316" i="124"/>
  <c r="G1316" i="124"/>
  <c r="E1316" i="124"/>
  <c r="C1316" i="124"/>
  <c r="O1315" i="124"/>
  <c r="M1315" i="124"/>
  <c r="L1315" i="124"/>
  <c r="K1315" i="124"/>
  <c r="I1315" i="124"/>
  <c r="G1315" i="124"/>
  <c r="E1315" i="124"/>
  <c r="C1315" i="124"/>
  <c r="O1314" i="124"/>
  <c r="M1314" i="124"/>
  <c r="L1314" i="124"/>
  <c r="K1314" i="124"/>
  <c r="I1314" i="124"/>
  <c r="G1314" i="124"/>
  <c r="E1314" i="124"/>
  <c r="C1314" i="124"/>
  <c r="O1313" i="124"/>
  <c r="M1313" i="124"/>
  <c r="L1313" i="124"/>
  <c r="K1313" i="124"/>
  <c r="I1313" i="124"/>
  <c r="G1313" i="124"/>
  <c r="E1313" i="124"/>
  <c r="C1313" i="124"/>
  <c r="O1312" i="124"/>
  <c r="M1312" i="124"/>
  <c r="L1312" i="124"/>
  <c r="K1312" i="124"/>
  <c r="I1312" i="124"/>
  <c r="G1312" i="124"/>
  <c r="E1312" i="124"/>
  <c r="C1312" i="124"/>
  <c r="O1311" i="124"/>
  <c r="M1311" i="124"/>
  <c r="L1311" i="124"/>
  <c r="K1311" i="124"/>
  <c r="I1311" i="124"/>
  <c r="G1311" i="124"/>
  <c r="E1311" i="124"/>
  <c r="C1311" i="124"/>
  <c r="O1310" i="124"/>
  <c r="M1310" i="124"/>
  <c r="L1310" i="124"/>
  <c r="K1310" i="124"/>
  <c r="I1310" i="124"/>
  <c r="G1310" i="124"/>
  <c r="E1310" i="124"/>
  <c r="C1310" i="124"/>
  <c r="O1309" i="124"/>
  <c r="M1309" i="124"/>
  <c r="L1309" i="124"/>
  <c r="K1309" i="124"/>
  <c r="I1309" i="124"/>
  <c r="G1309" i="124"/>
  <c r="E1309" i="124"/>
  <c r="C1309" i="124"/>
  <c r="O1308" i="124"/>
  <c r="M1308" i="124"/>
  <c r="L1308" i="124"/>
  <c r="K1308" i="124"/>
  <c r="I1308" i="124"/>
  <c r="G1308" i="124"/>
  <c r="E1308" i="124"/>
  <c r="C1308" i="124"/>
  <c r="O1307" i="124"/>
  <c r="M1307" i="124"/>
  <c r="L1307" i="124"/>
  <c r="K1307" i="124"/>
  <c r="I1307" i="124"/>
  <c r="G1307" i="124"/>
  <c r="E1307" i="124"/>
  <c r="C1307" i="124"/>
  <c r="O1306" i="124"/>
  <c r="M1306" i="124"/>
  <c r="L1306" i="124"/>
  <c r="K1306" i="124"/>
  <c r="I1306" i="124"/>
  <c r="G1306" i="124"/>
  <c r="E1306" i="124"/>
  <c r="C1306" i="124"/>
  <c r="C1294" i="124"/>
  <c r="G1291" i="124"/>
  <c r="K1283" i="124"/>
  <c r="C1283" i="124"/>
  <c r="M1280" i="124"/>
  <c r="G1280" i="124"/>
  <c r="M1278" i="124"/>
  <c r="G1278" i="124"/>
  <c r="B1276" i="124"/>
  <c r="C1267" i="124"/>
  <c r="B1264" i="124"/>
  <c r="B1259" i="124"/>
  <c r="G1256" i="124"/>
  <c r="G1254" i="124"/>
  <c r="K1253" i="124"/>
  <c r="G1252" i="124"/>
  <c r="B1250" i="124"/>
  <c r="C1241" i="124"/>
  <c r="B1238" i="124"/>
  <c r="B1221" i="124"/>
  <c r="B1204" i="124"/>
  <c r="G1164" i="124"/>
  <c r="B1162" i="124"/>
  <c r="B1146" i="124"/>
  <c r="B1143" i="124"/>
  <c r="J1132" i="124"/>
  <c r="C1132" i="124"/>
  <c r="G1123" i="124"/>
  <c r="N1118" i="124"/>
  <c r="G1118" i="124"/>
  <c r="G1112" i="124"/>
  <c r="K1110" i="124"/>
  <c r="G1108" i="124"/>
  <c r="N1103" i="124"/>
  <c r="N1100" i="124"/>
  <c r="C1100" i="124"/>
  <c r="N1095" i="124"/>
  <c r="G1095" i="124"/>
  <c r="N1091" i="124"/>
  <c r="G1091" i="124"/>
  <c r="K1083" i="124"/>
  <c r="C1083" i="124"/>
  <c r="N1076" i="124"/>
  <c r="G1076" i="124"/>
  <c r="K1065" i="124"/>
  <c r="C1065" i="124"/>
  <c r="K1060" i="124"/>
  <c r="G1059" i="124"/>
  <c r="P1056" i="124"/>
  <c r="O1056" i="124"/>
  <c r="N1056" i="124"/>
  <c r="M1056" i="124"/>
  <c r="L1056" i="124"/>
  <c r="K1056" i="124"/>
  <c r="J1056" i="124"/>
  <c r="I1056" i="124"/>
  <c r="H1056" i="124"/>
  <c r="G1056" i="124"/>
  <c r="F1056" i="124"/>
  <c r="E1056" i="124"/>
  <c r="D1056" i="124"/>
  <c r="B1056" i="124"/>
  <c r="P1055" i="124"/>
  <c r="O1055" i="124"/>
  <c r="N1055" i="124"/>
  <c r="M1055" i="124"/>
  <c r="L1055" i="124"/>
  <c r="K1055" i="124"/>
  <c r="J1055" i="124"/>
  <c r="I1055" i="124"/>
  <c r="H1055" i="124"/>
  <c r="G1055" i="124"/>
  <c r="F1055" i="124"/>
  <c r="E1055" i="124"/>
  <c r="D1055" i="124"/>
  <c r="B1055" i="124"/>
  <c r="P1054" i="124"/>
  <c r="O1054" i="124"/>
  <c r="N1054" i="124"/>
  <c r="M1054" i="124"/>
  <c r="L1054" i="124"/>
  <c r="K1054" i="124"/>
  <c r="J1054" i="124"/>
  <c r="I1054" i="124"/>
  <c r="H1054" i="124"/>
  <c r="G1054" i="124"/>
  <c r="F1054" i="124"/>
  <c r="E1054" i="124"/>
  <c r="D1054" i="124"/>
  <c r="B1054" i="124"/>
  <c r="P1053" i="124"/>
  <c r="O1053" i="124"/>
  <c r="N1053" i="124"/>
  <c r="M1053" i="124"/>
  <c r="L1053" i="124"/>
  <c r="K1053" i="124"/>
  <c r="J1053" i="124"/>
  <c r="I1053" i="124"/>
  <c r="H1053" i="124"/>
  <c r="G1053" i="124"/>
  <c r="F1053" i="124"/>
  <c r="E1053" i="124"/>
  <c r="D1053" i="124"/>
  <c r="B1053" i="124"/>
  <c r="P1052" i="124"/>
  <c r="O1052" i="124"/>
  <c r="N1052" i="124"/>
  <c r="M1052" i="124"/>
  <c r="L1052" i="124"/>
  <c r="K1052" i="124"/>
  <c r="J1052" i="124"/>
  <c r="I1052" i="124"/>
  <c r="H1052" i="124"/>
  <c r="G1052" i="124"/>
  <c r="F1052" i="124"/>
  <c r="E1052" i="124"/>
  <c r="D1052" i="124"/>
  <c r="B1052" i="124"/>
  <c r="P1051" i="124"/>
  <c r="O1051" i="124"/>
  <c r="N1051" i="124"/>
  <c r="M1051" i="124"/>
  <c r="L1051" i="124"/>
  <c r="K1051" i="124"/>
  <c r="J1051" i="124"/>
  <c r="I1051" i="124"/>
  <c r="H1051" i="124"/>
  <c r="G1051" i="124"/>
  <c r="F1051" i="124"/>
  <c r="E1051" i="124"/>
  <c r="D1051" i="124"/>
  <c r="B1051" i="124"/>
  <c r="P1050" i="124"/>
  <c r="O1050" i="124"/>
  <c r="N1050" i="124"/>
  <c r="M1050" i="124"/>
  <c r="L1050" i="124"/>
  <c r="K1050" i="124"/>
  <c r="J1050" i="124"/>
  <c r="I1050" i="124"/>
  <c r="H1050" i="124"/>
  <c r="G1050" i="124"/>
  <c r="F1050" i="124"/>
  <c r="E1050" i="124"/>
  <c r="D1050" i="124"/>
  <c r="B1050" i="124"/>
  <c r="P1049" i="124"/>
  <c r="O1049" i="124"/>
  <c r="N1049" i="124"/>
  <c r="M1049" i="124"/>
  <c r="L1049" i="124"/>
  <c r="K1049" i="124"/>
  <c r="J1049" i="124"/>
  <c r="I1049" i="124"/>
  <c r="H1049" i="124"/>
  <c r="G1049" i="124"/>
  <c r="F1049" i="124"/>
  <c r="E1049" i="124"/>
  <c r="D1049" i="124"/>
  <c r="B1049" i="124"/>
  <c r="P1048" i="124"/>
  <c r="O1048" i="124"/>
  <c r="N1048" i="124"/>
  <c r="M1048" i="124"/>
  <c r="L1048" i="124"/>
  <c r="K1048" i="124"/>
  <c r="J1048" i="124"/>
  <c r="I1048" i="124"/>
  <c r="H1048" i="124"/>
  <c r="G1048" i="124"/>
  <c r="F1048" i="124"/>
  <c r="E1048" i="124"/>
  <c r="D1048" i="124"/>
  <c r="B1048" i="124"/>
  <c r="P1047" i="124"/>
  <c r="O1047" i="124"/>
  <c r="N1047" i="124"/>
  <c r="M1047" i="124"/>
  <c r="L1047" i="124"/>
  <c r="K1047" i="124"/>
  <c r="J1047" i="124"/>
  <c r="I1047" i="124"/>
  <c r="H1047" i="124"/>
  <c r="G1047" i="124"/>
  <c r="F1047" i="124"/>
  <c r="E1047" i="124"/>
  <c r="D1047" i="124"/>
  <c r="B1047" i="124"/>
  <c r="K1042" i="124"/>
  <c r="G1041" i="124"/>
  <c r="O1036" i="124"/>
  <c r="M1036" i="124"/>
  <c r="L1036" i="124"/>
  <c r="K1036" i="124"/>
  <c r="I1036" i="124"/>
  <c r="G1036" i="124"/>
  <c r="E1036" i="124"/>
  <c r="C1036" i="124"/>
  <c r="O1035" i="124"/>
  <c r="M1035" i="124"/>
  <c r="L1035" i="124"/>
  <c r="K1035" i="124"/>
  <c r="I1035" i="124"/>
  <c r="G1035" i="124"/>
  <c r="E1035" i="124"/>
  <c r="C1035" i="124"/>
  <c r="O1034" i="124"/>
  <c r="M1034" i="124"/>
  <c r="L1034" i="124"/>
  <c r="K1034" i="124"/>
  <c r="I1034" i="124"/>
  <c r="G1034" i="124"/>
  <c r="E1034" i="124"/>
  <c r="C1034" i="124"/>
  <c r="O1033" i="124"/>
  <c r="M1033" i="124"/>
  <c r="L1033" i="124"/>
  <c r="K1033" i="124"/>
  <c r="I1033" i="124"/>
  <c r="G1033" i="124"/>
  <c r="E1033" i="124"/>
  <c r="C1033" i="124"/>
  <c r="O1032" i="124"/>
  <c r="M1032" i="124"/>
  <c r="L1032" i="124"/>
  <c r="K1032" i="124"/>
  <c r="I1032" i="124"/>
  <c r="G1032" i="124"/>
  <c r="E1032" i="124"/>
  <c r="C1032" i="124"/>
  <c r="O1031" i="124"/>
  <c r="M1031" i="124"/>
  <c r="L1031" i="124"/>
  <c r="K1031" i="124"/>
  <c r="I1031" i="124"/>
  <c r="G1031" i="124"/>
  <c r="E1031" i="124"/>
  <c r="C1031" i="124"/>
  <c r="O1030" i="124"/>
  <c r="M1030" i="124"/>
  <c r="L1030" i="124"/>
  <c r="K1030" i="124"/>
  <c r="I1030" i="124"/>
  <c r="G1030" i="124"/>
  <c r="E1030" i="124"/>
  <c r="C1030" i="124"/>
  <c r="O1029" i="124"/>
  <c r="M1029" i="124"/>
  <c r="L1029" i="124"/>
  <c r="K1029" i="124"/>
  <c r="I1029" i="124"/>
  <c r="G1029" i="124"/>
  <c r="E1029" i="124"/>
  <c r="C1029" i="124"/>
  <c r="O1028" i="124"/>
  <c r="M1028" i="124"/>
  <c r="L1028" i="124"/>
  <c r="K1028" i="124"/>
  <c r="I1028" i="124"/>
  <c r="G1028" i="124"/>
  <c r="E1028" i="124"/>
  <c r="C1028" i="124"/>
  <c r="O1027" i="124"/>
  <c r="M1027" i="124"/>
  <c r="L1027" i="124"/>
  <c r="K1027" i="124"/>
  <c r="I1027" i="124"/>
  <c r="G1027" i="124"/>
  <c r="E1027" i="124"/>
  <c r="C1027" i="124"/>
  <c r="O1026" i="124"/>
  <c r="M1026" i="124"/>
  <c r="L1026" i="124"/>
  <c r="K1026" i="124"/>
  <c r="I1026" i="124"/>
  <c r="G1026" i="124"/>
  <c r="E1026" i="124"/>
  <c r="C1026" i="124"/>
  <c r="C1014" i="124"/>
  <c r="G1011" i="124"/>
  <c r="K1003" i="124"/>
  <c r="C1003" i="124"/>
  <c r="M1000" i="124"/>
  <c r="G1000" i="124"/>
  <c r="M998" i="124"/>
  <c r="G998" i="124"/>
  <c r="B996" i="124"/>
  <c r="C987" i="124"/>
  <c r="B984" i="124"/>
  <c r="B979" i="124"/>
  <c r="G976" i="124"/>
  <c r="G974" i="124"/>
  <c r="K973" i="124"/>
  <c r="G972" i="124"/>
  <c r="B970" i="124"/>
  <c r="C961" i="124"/>
  <c r="B958" i="124"/>
  <c r="B941" i="124"/>
  <c r="B924" i="124"/>
  <c r="G884" i="124"/>
  <c r="B882" i="124"/>
  <c r="B866" i="124"/>
  <c r="B863" i="124"/>
  <c r="J852" i="124"/>
  <c r="C852" i="124"/>
  <c r="G843" i="124"/>
  <c r="N838" i="124"/>
  <c r="G838" i="124"/>
  <c r="G832" i="124"/>
  <c r="K830" i="124"/>
  <c r="G828" i="124"/>
  <c r="N823" i="124"/>
  <c r="N820" i="124"/>
  <c r="C820" i="124"/>
  <c r="N815" i="124"/>
  <c r="G815" i="124"/>
  <c r="N811" i="124"/>
  <c r="G811" i="124"/>
  <c r="K803" i="124"/>
  <c r="C803" i="124"/>
  <c r="N796" i="124"/>
  <c r="G796" i="124"/>
  <c r="K785" i="124"/>
  <c r="C785" i="124"/>
  <c r="K780" i="124"/>
  <c r="G779" i="124"/>
  <c r="P776" i="124"/>
  <c r="O776" i="124"/>
  <c r="N776" i="124"/>
  <c r="M776" i="124"/>
  <c r="L776" i="124"/>
  <c r="K776" i="124"/>
  <c r="J776" i="124"/>
  <c r="I776" i="124"/>
  <c r="H776" i="124"/>
  <c r="G776" i="124"/>
  <c r="F776" i="124"/>
  <c r="E776" i="124"/>
  <c r="D776" i="124"/>
  <c r="B776" i="124"/>
  <c r="P775" i="124"/>
  <c r="O775" i="124"/>
  <c r="N775" i="124"/>
  <c r="M775" i="124"/>
  <c r="L775" i="124"/>
  <c r="K775" i="124"/>
  <c r="J775" i="124"/>
  <c r="I775" i="124"/>
  <c r="H775" i="124"/>
  <c r="G775" i="124"/>
  <c r="F775" i="124"/>
  <c r="E775" i="124"/>
  <c r="D775" i="124"/>
  <c r="B775" i="124"/>
  <c r="P774" i="124"/>
  <c r="O774" i="124"/>
  <c r="N774" i="124"/>
  <c r="M774" i="124"/>
  <c r="L774" i="124"/>
  <c r="K774" i="124"/>
  <c r="J774" i="124"/>
  <c r="I774" i="124"/>
  <c r="H774" i="124"/>
  <c r="G774" i="124"/>
  <c r="F774" i="124"/>
  <c r="E774" i="124"/>
  <c r="D774" i="124"/>
  <c r="B774" i="124"/>
  <c r="P773" i="124"/>
  <c r="O773" i="124"/>
  <c r="N773" i="124"/>
  <c r="M773" i="124"/>
  <c r="L773" i="124"/>
  <c r="K773" i="124"/>
  <c r="J773" i="124"/>
  <c r="I773" i="124"/>
  <c r="H773" i="124"/>
  <c r="G773" i="124"/>
  <c r="F773" i="124"/>
  <c r="E773" i="124"/>
  <c r="D773" i="124"/>
  <c r="B773" i="124"/>
  <c r="P772" i="124"/>
  <c r="O772" i="124"/>
  <c r="N772" i="124"/>
  <c r="M772" i="124"/>
  <c r="L772" i="124"/>
  <c r="K772" i="124"/>
  <c r="J772" i="124"/>
  <c r="I772" i="124"/>
  <c r="H772" i="124"/>
  <c r="G772" i="124"/>
  <c r="F772" i="124"/>
  <c r="E772" i="124"/>
  <c r="D772" i="124"/>
  <c r="B772" i="124"/>
  <c r="P771" i="124"/>
  <c r="O771" i="124"/>
  <c r="N771" i="124"/>
  <c r="M771" i="124"/>
  <c r="L771" i="124"/>
  <c r="K771" i="124"/>
  <c r="J771" i="124"/>
  <c r="I771" i="124"/>
  <c r="H771" i="124"/>
  <c r="G771" i="124"/>
  <c r="F771" i="124"/>
  <c r="E771" i="124"/>
  <c r="D771" i="124"/>
  <c r="B771" i="124"/>
  <c r="P770" i="124"/>
  <c r="O770" i="124"/>
  <c r="N770" i="124"/>
  <c r="M770" i="124"/>
  <c r="L770" i="124"/>
  <c r="K770" i="124"/>
  <c r="J770" i="124"/>
  <c r="I770" i="124"/>
  <c r="H770" i="124"/>
  <c r="G770" i="124"/>
  <c r="F770" i="124"/>
  <c r="E770" i="124"/>
  <c r="D770" i="124"/>
  <c r="B770" i="124"/>
  <c r="P769" i="124"/>
  <c r="O769" i="124"/>
  <c r="N769" i="124"/>
  <c r="M769" i="124"/>
  <c r="L769" i="124"/>
  <c r="K769" i="124"/>
  <c r="J769" i="124"/>
  <c r="I769" i="124"/>
  <c r="H769" i="124"/>
  <c r="G769" i="124"/>
  <c r="F769" i="124"/>
  <c r="E769" i="124"/>
  <c r="D769" i="124"/>
  <c r="B769" i="124"/>
  <c r="P768" i="124"/>
  <c r="O768" i="124"/>
  <c r="N768" i="124"/>
  <c r="M768" i="124"/>
  <c r="L768" i="124"/>
  <c r="K768" i="124"/>
  <c r="J768" i="124"/>
  <c r="I768" i="124"/>
  <c r="H768" i="124"/>
  <c r="G768" i="124"/>
  <c r="F768" i="124"/>
  <c r="E768" i="124"/>
  <c r="D768" i="124"/>
  <c r="B768" i="124"/>
  <c r="P767" i="124"/>
  <c r="O767" i="124"/>
  <c r="N767" i="124"/>
  <c r="M767" i="124"/>
  <c r="L767" i="124"/>
  <c r="K767" i="124"/>
  <c r="J767" i="124"/>
  <c r="I767" i="124"/>
  <c r="H767" i="124"/>
  <c r="G767" i="124"/>
  <c r="F767" i="124"/>
  <c r="E767" i="124"/>
  <c r="D767" i="124"/>
  <c r="B767" i="124"/>
  <c r="K762" i="124"/>
  <c r="G761" i="124"/>
  <c r="O756" i="124"/>
  <c r="M756" i="124"/>
  <c r="L756" i="124"/>
  <c r="K756" i="124"/>
  <c r="I756" i="124"/>
  <c r="G756" i="124"/>
  <c r="E756" i="124"/>
  <c r="C756" i="124"/>
  <c r="O755" i="124"/>
  <c r="M755" i="124"/>
  <c r="L755" i="124"/>
  <c r="K755" i="124"/>
  <c r="I755" i="124"/>
  <c r="G755" i="124"/>
  <c r="E755" i="124"/>
  <c r="C755" i="124"/>
  <c r="O754" i="124"/>
  <c r="M754" i="124"/>
  <c r="L754" i="124"/>
  <c r="K754" i="124"/>
  <c r="I754" i="124"/>
  <c r="G754" i="124"/>
  <c r="E754" i="124"/>
  <c r="C754" i="124"/>
  <c r="O753" i="124"/>
  <c r="M753" i="124"/>
  <c r="L753" i="124"/>
  <c r="K753" i="124"/>
  <c r="I753" i="124"/>
  <c r="G753" i="124"/>
  <c r="E753" i="124"/>
  <c r="C753" i="124"/>
  <c r="O752" i="124"/>
  <c r="M752" i="124"/>
  <c r="L752" i="124"/>
  <c r="K752" i="124"/>
  <c r="I752" i="124"/>
  <c r="G752" i="124"/>
  <c r="E752" i="124"/>
  <c r="C752" i="124"/>
  <c r="O751" i="124"/>
  <c r="M751" i="124"/>
  <c r="L751" i="124"/>
  <c r="K751" i="124"/>
  <c r="I751" i="124"/>
  <c r="G751" i="124"/>
  <c r="E751" i="124"/>
  <c r="C751" i="124"/>
  <c r="O750" i="124"/>
  <c r="M750" i="124"/>
  <c r="L750" i="124"/>
  <c r="K750" i="124"/>
  <c r="I750" i="124"/>
  <c r="G750" i="124"/>
  <c r="E750" i="124"/>
  <c r="C750" i="124"/>
  <c r="O749" i="124"/>
  <c r="M749" i="124"/>
  <c r="L749" i="124"/>
  <c r="K749" i="124"/>
  <c r="I749" i="124"/>
  <c r="G749" i="124"/>
  <c r="E749" i="124"/>
  <c r="C749" i="124"/>
  <c r="O748" i="124"/>
  <c r="M748" i="124"/>
  <c r="L748" i="124"/>
  <c r="K748" i="124"/>
  <c r="I748" i="124"/>
  <c r="G748" i="124"/>
  <c r="E748" i="124"/>
  <c r="C748" i="124"/>
  <c r="O747" i="124"/>
  <c r="M747" i="124"/>
  <c r="L747" i="124"/>
  <c r="K747" i="124"/>
  <c r="I747" i="124"/>
  <c r="G747" i="124"/>
  <c r="E747" i="124"/>
  <c r="C747" i="124"/>
  <c r="O746" i="124"/>
  <c r="M746" i="124"/>
  <c r="L746" i="124"/>
  <c r="K746" i="124"/>
  <c r="I746" i="124"/>
  <c r="G746" i="124"/>
  <c r="E746" i="124"/>
  <c r="C746" i="124"/>
  <c r="C734" i="124"/>
  <c r="G731" i="124"/>
  <c r="K723" i="124"/>
  <c r="C723" i="124"/>
  <c r="M720" i="124"/>
  <c r="G720" i="124"/>
  <c r="M718" i="124"/>
  <c r="G718" i="124"/>
  <c r="B716" i="124"/>
  <c r="C707" i="124"/>
  <c r="B704" i="124"/>
  <c r="B699" i="124"/>
  <c r="G696" i="124"/>
  <c r="G694" i="124"/>
  <c r="K693" i="124"/>
  <c r="G692" i="124"/>
  <c r="B690" i="124"/>
  <c r="C681" i="124"/>
  <c r="B678" i="124"/>
  <c r="B661" i="124"/>
  <c r="B644" i="124"/>
  <c r="G604" i="124"/>
  <c r="B602" i="124"/>
  <c r="B586" i="124"/>
  <c r="B583" i="124"/>
  <c r="J572" i="124"/>
  <c r="C572" i="124"/>
  <c r="G563" i="124"/>
  <c r="N558" i="124"/>
  <c r="G558" i="124"/>
  <c r="G552" i="124"/>
  <c r="K550" i="124"/>
  <c r="G548" i="124"/>
  <c r="N543" i="124"/>
  <c r="N540" i="124"/>
  <c r="C540" i="124"/>
  <c r="N535" i="124"/>
  <c r="G535" i="124"/>
  <c r="N531" i="124"/>
  <c r="G531" i="124"/>
  <c r="K523" i="124"/>
  <c r="C523" i="124"/>
  <c r="N516" i="124"/>
  <c r="G516" i="124"/>
  <c r="K505" i="124"/>
  <c r="C505" i="124"/>
  <c r="K500" i="124"/>
  <c r="G499" i="124"/>
  <c r="P496" i="124"/>
  <c r="O496" i="124"/>
  <c r="N496" i="124"/>
  <c r="M496" i="124"/>
  <c r="L496" i="124"/>
  <c r="K496" i="124"/>
  <c r="J496" i="124"/>
  <c r="I496" i="124"/>
  <c r="H496" i="124"/>
  <c r="G496" i="124"/>
  <c r="F496" i="124"/>
  <c r="E496" i="124"/>
  <c r="D496" i="124"/>
  <c r="B496" i="124"/>
  <c r="P495" i="124"/>
  <c r="O495" i="124"/>
  <c r="N495" i="124"/>
  <c r="M495" i="124"/>
  <c r="L495" i="124"/>
  <c r="K495" i="124"/>
  <c r="J495" i="124"/>
  <c r="I495" i="124"/>
  <c r="H495" i="124"/>
  <c r="G495" i="124"/>
  <c r="F495" i="124"/>
  <c r="E495" i="124"/>
  <c r="D495" i="124"/>
  <c r="B495" i="124"/>
  <c r="P494" i="124"/>
  <c r="O494" i="124"/>
  <c r="N494" i="124"/>
  <c r="M494" i="124"/>
  <c r="L494" i="124"/>
  <c r="K494" i="124"/>
  <c r="J494" i="124"/>
  <c r="I494" i="124"/>
  <c r="H494" i="124"/>
  <c r="G494" i="124"/>
  <c r="F494" i="124"/>
  <c r="E494" i="124"/>
  <c r="D494" i="124"/>
  <c r="B494" i="124"/>
  <c r="P493" i="124"/>
  <c r="O493" i="124"/>
  <c r="N493" i="124"/>
  <c r="M493" i="124"/>
  <c r="L493" i="124"/>
  <c r="K493" i="124"/>
  <c r="J493" i="124"/>
  <c r="I493" i="124"/>
  <c r="H493" i="124"/>
  <c r="G493" i="124"/>
  <c r="F493" i="124"/>
  <c r="E493" i="124"/>
  <c r="D493" i="124"/>
  <c r="B493" i="124"/>
  <c r="P492" i="124"/>
  <c r="O492" i="124"/>
  <c r="N492" i="124"/>
  <c r="M492" i="124"/>
  <c r="L492" i="124"/>
  <c r="K492" i="124"/>
  <c r="J492" i="124"/>
  <c r="I492" i="124"/>
  <c r="H492" i="124"/>
  <c r="G492" i="124"/>
  <c r="F492" i="124"/>
  <c r="E492" i="124"/>
  <c r="D492" i="124"/>
  <c r="B492" i="124"/>
  <c r="P491" i="124"/>
  <c r="O491" i="124"/>
  <c r="N491" i="124"/>
  <c r="M491" i="124"/>
  <c r="L491" i="124"/>
  <c r="K491" i="124"/>
  <c r="J491" i="124"/>
  <c r="I491" i="124"/>
  <c r="H491" i="124"/>
  <c r="G491" i="124"/>
  <c r="F491" i="124"/>
  <c r="E491" i="124"/>
  <c r="D491" i="124"/>
  <c r="B491" i="124"/>
  <c r="P490" i="124"/>
  <c r="O490" i="124"/>
  <c r="N490" i="124"/>
  <c r="M490" i="124"/>
  <c r="L490" i="124"/>
  <c r="K490" i="124"/>
  <c r="J490" i="124"/>
  <c r="I490" i="124"/>
  <c r="H490" i="124"/>
  <c r="G490" i="124"/>
  <c r="F490" i="124"/>
  <c r="E490" i="124"/>
  <c r="D490" i="124"/>
  <c r="B490" i="124"/>
  <c r="P489" i="124"/>
  <c r="O489" i="124"/>
  <c r="N489" i="124"/>
  <c r="M489" i="124"/>
  <c r="L489" i="124"/>
  <c r="K489" i="124"/>
  <c r="J489" i="124"/>
  <c r="I489" i="124"/>
  <c r="H489" i="124"/>
  <c r="G489" i="124"/>
  <c r="F489" i="124"/>
  <c r="E489" i="124"/>
  <c r="D489" i="124"/>
  <c r="B489" i="124"/>
  <c r="P488" i="124"/>
  <c r="O488" i="124"/>
  <c r="N488" i="124"/>
  <c r="M488" i="124"/>
  <c r="L488" i="124"/>
  <c r="K488" i="124"/>
  <c r="J488" i="124"/>
  <c r="I488" i="124"/>
  <c r="H488" i="124"/>
  <c r="G488" i="124"/>
  <c r="F488" i="124"/>
  <c r="E488" i="124"/>
  <c r="D488" i="124"/>
  <c r="B488" i="124"/>
  <c r="P487" i="124"/>
  <c r="O487" i="124"/>
  <c r="N487" i="124"/>
  <c r="M487" i="124"/>
  <c r="L487" i="124"/>
  <c r="K487" i="124"/>
  <c r="J487" i="124"/>
  <c r="I487" i="124"/>
  <c r="H487" i="124"/>
  <c r="G487" i="124"/>
  <c r="F487" i="124"/>
  <c r="E487" i="124"/>
  <c r="D487" i="124"/>
  <c r="B487" i="124"/>
  <c r="K482" i="124"/>
  <c r="G481" i="124"/>
  <c r="O476" i="124"/>
  <c r="M476" i="124"/>
  <c r="L476" i="124"/>
  <c r="K476" i="124"/>
  <c r="I476" i="124"/>
  <c r="G476" i="124"/>
  <c r="E476" i="124"/>
  <c r="C476" i="124"/>
  <c r="O475" i="124"/>
  <c r="M475" i="124"/>
  <c r="L475" i="124"/>
  <c r="K475" i="124"/>
  <c r="I475" i="124"/>
  <c r="G475" i="124"/>
  <c r="E475" i="124"/>
  <c r="C475" i="124"/>
  <c r="O474" i="124"/>
  <c r="M474" i="124"/>
  <c r="L474" i="124"/>
  <c r="K474" i="124"/>
  <c r="I474" i="124"/>
  <c r="G474" i="124"/>
  <c r="E474" i="124"/>
  <c r="C474" i="124"/>
  <c r="O473" i="124"/>
  <c r="M473" i="124"/>
  <c r="L473" i="124"/>
  <c r="K473" i="124"/>
  <c r="I473" i="124"/>
  <c r="G473" i="124"/>
  <c r="E473" i="124"/>
  <c r="C473" i="124"/>
  <c r="O472" i="124"/>
  <c r="M472" i="124"/>
  <c r="L472" i="124"/>
  <c r="K472" i="124"/>
  <c r="I472" i="124"/>
  <c r="G472" i="124"/>
  <c r="E472" i="124"/>
  <c r="C472" i="124"/>
  <c r="O471" i="124"/>
  <c r="M471" i="124"/>
  <c r="L471" i="124"/>
  <c r="K471" i="124"/>
  <c r="I471" i="124"/>
  <c r="G471" i="124"/>
  <c r="E471" i="124"/>
  <c r="C471" i="124"/>
  <c r="O470" i="124"/>
  <c r="M470" i="124"/>
  <c r="L470" i="124"/>
  <c r="K470" i="124"/>
  <c r="I470" i="124"/>
  <c r="G470" i="124"/>
  <c r="E470" i="124"/>
  <c r="C470" i="124"/>
  <c r="O469" i="124"/>
  <c r="M469" i="124"/>
  <c r="L469" i="124"/>
  <c r="K469" i="124"/>
  <c r="I469" i="124"/>
  <c r="G469" i="124"/>
  <c r="E469" i="124"/>
  <c r="C469" i="124"/>
  <c r="O468" i="124"/>
  <c r="M468" i="124"/>
  <c r="L468" i="124"/>
  <c r="K468" i="124"/>
  <c r="I468" i="124"/>
  <c r="G468" i="124"/>
  <c r="E468" i="124"/>
  <c r="C468" i="124"/>
  <c r="O467" i="124"/>
  <c r="M467" i="124"/>
  <c r="L467" i="124"/>
  <c r="K467" i="124"/>
  <c r="I467" i="124"/>
  <c r="G467" i="124"/>
  <c r="E467" i="124"/>
  <c r="C467" i="124"/>
  <c r="O466" i="124"/>
  <c r="M466" i="124"/>
  <c r="L466" i="124"/>
  <c r="K466" i="124"/>
  <c r="I466" i="124"/>
  <c r="G466" i="124"/>
  <c r="E466" i="124"/>
  <c r="C466" i="124"/>
  <c r="C454" i="124"/>
  <c r="G451" i="124"/>
  <c r="K443" i="124"/>
  <c r="C443" i="124"/>
  <c r="M440" i="124"/>
  <c r="G440" i="124"/>
  <c r="M438" i="124"/>
  <c r="G438" i="124"/>
  <c r="B436" i="124"/>
  <c r="C427" i="124"/>
  <c r="B424" i="124"/>
  <c r="B419" i="124"/>
  <c r="G416" i="124"/>
  <c r="G414" i="124"/>
  <c r="K413" i="124"/>
  <c r="G412" i="124"/>
  <c r="B410" i="124"/>
  <c r="C401" i="124"/>
  <c r="B398" i="124"/>
  <c r="B381" i="124"/>
  <c r="B364" i="124"/>
  <c r="G324" i="124"/>
  <c r="B322" i="124"/>
  <c r="B306" i="124"/>
  <c r="B303" i="124"/>
  <c r="J292" i="124"/>
  <c r="C292" i="124"/>
  <c r="G283" i="124"/>
  <c r="N278" i="124"/>
  <c r="G278" i="124"/>
  <c r="G272" i="124"/>
  <c r="K270" i="124"/>
  <c r="G268" i="124"/>
  <c r="N263" i="124"/>
  <c r="N260" i="124"/>
  <c r="C260" i="124"/>
  <c r="N255" i="124"/>
  <c r="G255" i="124"/>
  <c r="N251" i="124"/>
  <c r="G251" i="124"/>
  <c r="K243" i="124"/>
  <c r="C243" i="124"/>
  <c r="N236" i="124"/>
  <c r="G236" i="124"/>
  <c r="K225" i="124"/>
  <c r="C225" i="124"/>
  <c r="K220" i="124"/>
  <c r="G219" i="124"/>
  <c r="P216" i="124"/>
  <c r="O216" i="124"/>
  <c r="N216" i="124"/>
  <c r="M216" i="124"/>
  <c r="L216" i="124"/>
  <c r="K216" i="124"/>
  <c r="J216" i="124"/>
  <c r="I216" i="124"/>
  <c r="H216" i="124"/>
  <c r="G216" i="124"/>
  <c r="F216" i="124"/>
  <c r="E216" i="124"/>
  <c r="D216" i="124"/>
  <c r="B216" i="124"/>
  <c r="P215" i="124"/>
  <c r="O215" i="124"/>
  <c r="N215" i="124"/>
  <c r="M215" i="124"/>
  <c r="L215" i="124"/>
  <c r="K215" i="124"/>
  <c r="J215" i="124"/>
  <c r="I215" i="124"/>
  <c r="H215" i="124"/>
  <c r="G215" i="124"/>
  <c r="F215" i="124"/>
  <c r="E215" i="124"/>
  <c r="D215" i="124"/>
  <c r="B215" i="124"/>
  <c r="P214" i="124"/>
  <c r="O214" i="124"/>
  <c r="N214" i="124"/>
  <c r="M214" i="124"/>
  <c r="L214" i="124"/>
  <c r="K214" i="124"/>
  <c r="J214" i="124"/>
  <c r="I214" i="124"/>
  <c r="H214" i="124"/>
  <c r="G214" i="124"/>
  <c r="F214" i="124"/>
  <c r="E214" i="124"/>
  <c r="D214" i="124"/>
  <c r="B214" i="124"/>
  <c r="P213" i="124"/>
  <c r="O213" i="124"/>
  <c r="N213" i="124"/>
  <c r="M213" i="124"/>
  <c r="L213" i="124"/>
  <c r="K213" i="124"/>
  <c r="J213" i="124"/>
  <c r="I213" i="124"/>
  <c r="H213" i="124"/>
  <c r="G213" i="124"/>
  <c r="F213" i="124"/>
  <c r="E213" i="124"/>
  <c r="D213" i="124"/>
  <c r="B213" i="124"/>
  <c r="P212" i="124"/>
  <c r="O212" i="124"/>
  <c r="N212" i="124"/>
  <c r="M212" i="124"/>
  <c r="L212" i="124"/>
  <c r="K212" i="124"/>
  <c r="J212" i="124"/>
  <c r="I212" i="124"/>
  <c r="H212" i="124"/>
  <c r="G212" i="124"/>
  <c r="F212" i="124"/>
  <c r="E212" i="124"/>
  <c r="D212" i="124"/>
  <c r="B212" i="124"/>
  <c r="P211" i="124"/>
  <c r="O211" i="124"/>
  <c r="N211" i="124"/>
  <c r="M211" i="124"/>
  <c r="L211" i="124"/>
  <c r="K211" i="124"/>
  <c r="J211" i="124"/>
  <c r="I211" i="124"/>
  <c r="H211" i="124"/>
  <c r="G211" i="124"/>
  <c r="F211" i="124"/>
  <c r="E211" i="124"/>
  <c r="D211" i="124"/>
  <c r="B211" i="124"/>
  <c r="P210" i="124"/>
  <c r="O210" i="124"/>
  <c r="N210" i="124"/>
  <c r="M210" i="124"/>
  <c r="L210" i="124"/>
  <c r="K210" i="124"/>
  <c r="J210" i="124"/>
  <c r="I210" i="124"/>
  <c r="H210" i="124"/>
  <c r="G210" i="124"/>
  <c r="F210" i="124"/>
  <c r="E210" i="124"/>
  <c r="D210" i="124"/>
  <c r="B210" i="124"/>
  <c r="P209" i="124"/>
  <c r="O209" i="124"/>
  <c r="N209" i="124"/>
  <c r="M209" i="124"/>
  <c r="L209" i="124"/>
  <c r="K209" i="124"/>
  <c r="J209" i="124"/>
  <c r="I209" i="124"/>
  <c r="H209" i="124"/>
  <c r="G209" i="124"/>
  <c r="F209" i="124"/>
  <c r="E209" i="124"/>
  <c r="D209" i="124"/>
  <c r="B209" i="124"/>
  <c r="P208" i="124"/>
  <c r="O208" i="124"/>
  <c r="N208" i="124"/>
  <c r="M208" i="124"/>
  <c r="L208" i="124"/>
  <c r="K208" i="124"/>
  <c r="J208" i="124"/>
  <c r="I208" i="124"/>
  <c r="H208" i="124"/>
  <c r="G208" i="124"/>
  <c r="F208" i="124"/>
  <c r="E208" i="124"/>
  <c r="D208" i="124"/>
  <c r="B208" i="124"/>
  <c r="P207" i="124"/>
  <c r="O207" i="124"/>
  <c r="N207" i="124"/>
  <c r="M207" i="124"/>
  <c r="L207" i="124"/>
  <c r="K207" i="124"/>
  <c r="J207" i="124"/>
  <c r="I207" i="124"/>
  <c r="H207" i="124"/>
  <c r="G207" i="124"/>
  <c r="F207" i="124"/>
  <c r="E207" i="124"/>
  <c r="D207" i="124"/>
  <c r="B207" i="124"/>
  <c r="K202" i="124"/>
  <c r="G201" i="124"/>
  <c r="O196" i="124"/>
  <c r="M196" i="124"/>
  <c r="L196" i="124"/>
  <c r="K196" i="124"/>
  <c r="I196" i="124"/>
  <c r="G196" i="124"/>
  <c r="E196" i="124"/>
  <c r="C196" i="124"/>
  <c r="O195" i="124"/>
  <c r="M195" i="124"/>
  <c r="L195" i="124"/>
  <c r="K195" i="124"/>
  <c r="I195" i="124"/>
  <c r="G195" i="124"/>
  <c r="E195" i="124"/>
  <c r="C195" i="124"/>
  <c r="O194" i="124"/>
  <c r="M194" i="124"/>
  <c r="L194" i="124"/>
  <c r="K194" i="124"/>
  <c r="I194" i="124"/>
  <c r="G194" i="124"/>
  <c r="E194" i="124"/>
  <c r="C194" i="124"/>
  <c r="O193" i="124"/>
  <c r="M193" i="124"/>
  <c r="L193" i="124"/>
  <c r="K193" i="124"/>
  <c r="I193" i="124"/>
  <c r="G193" i="124"/>
  <c r="E193" i="124"/>
  <c r="C193" i="124"/>
  <c r="O192" i="124"/>
  <c r="M192" i="124"/>
  <c r="L192" i="124"/>
  <c r="K192" i="124"/>
  <c r="I192" i="124"/>
  <c r="G192" i="124"/>
  <c r="E192" i="124"/>
  <c r="C192" i="124"/>
  <c r="O191" i="124"/>
  <c r="M191" i="124"/>
  <c r="L191" i="124"/>
  <c r="K191" i="124"/>
  <c r="I191" i="124"/>
  <c r="G191" i="124"/>
  <c r="E191" i="124"/>
  <c r="C191" i="124"/>
  <c r="O190" i="124"/>
  <c r="M190" i="124"/>
  <c r="L190" i="124"/>
  <c r="K190" i="124"/>
  <c r="I190" i="124"/>
  <c r="G190" i="124"/>
  <c r="E190" i="124"/>
  <c r="C190" i="124"/>
  <c r="O189" i="124"/>
  <c r="M189" i="124"/>
  <c r="L189" i="124"/>
  <c r="K189" i="124"/>
  <c r="I189" i="124"/>
  <c r="G189" i="124"/>
  <c r="E189" i="124"/>
  <c r="C189" i="124"/>
  <c r="O188" i="124"/>
  <c r="M188" i="124"/>
  <c r="L188" i="124"/>
  <c r="K188" i="124"/>
  <c r="I188" i="124"/>
  <c r="G188" i="124"/>
  <c r="E188" i="124"/>
  <c r="C188" i="124"/>
  <c r="O187" i="124"/>
  <c r="M187" i="124"/>
  <c r="L187" i="124"/>
  <c r="K187" i="124"/>
  <c r="I187" i="124"/>
  <c r="G187" i="124"/>
  <c r="E187" i="124"/>
  <c r="C187" i="124"/>
  <c r="O186" i="124"/>
  <c r="M186" i="124"/>
  <c r="L186" i="124"/>
  <c r="K186" i="124"/>
  <c r="I186" i="124"/>
  <c r="G186" i="124"/>
  <c r="E186" i="124"/>
  <c r="C186" i="124"/>
  <c r="C174" i="124"/>
  <c r="G171" i="124"/>
  <c r="K163" i="124"/>
  <c r="C163" i="124"/>
  <c r="M160" i="124"/>
  <c r="G160" i="124"/>
  <c r="M158" i="124"/>
  <c r="G158" i="124"/>
  <c r="B156" i="124"/>
  <c r="C147" i="124"/>
  <c r="B144" i="124"/>
  <c r="B139" i="124"/>
  <c r="G136" i="124"/>
  <c r="G134" i="124"/>
  <c r="K133" i="124"/>
  <c r="G132" i="124"/>
  <c r="B130" i="124"/>
  <c r="C121" i="124"/>
  <c r="B118" i="124"/>
  <c r="B101" i="124"/>
  <c r="B84" i="124"/>
  <c r="G44" i="124"/>
  <c r="B42" i="124"/>
  <c r="B26" i="124"/>
  <c r="B23" i="124"/>
  <c r="E13" i="124"/>
  <c r="K11" i="124"/>
  <c r="E11" i="124"/>
  <c r="K9" i="124"/>
  <c r="E9" i="124"/>
  <c r="K293" i="123"/>
  <c r="K292" i="123"/>
  <c r="K291" i="123"/>
  <c r="K290" i="123"/>
  <c r="K289" i="123"/>
  <c r="K288" i="123"/>
  <c r="K287" i="123"/>
  <c r="K286" i="123"/>
  <c r="K285" i="123"/>
  <c r="K284" i="123"/>
  <c r="K283" i="123"/>
  <c r="K282" i="123"/>
  <c r="K281" i="123"/>
  <c r="K280" i="123"/>
  <c r="K279" i="123"/>
  <c r="K278" i="123"/>
  <c r="K277" i="123"/>
  <c r="K276" i="123"/>
  <c r="K275" i="123"/>
  <c r="K274" i="123"/>
  <c r="K273" i="123"/>
  <c r="K272" i="123"/>
  <c r="A272" i="123"/>
  <c r="A273" i="123" s="1"/>
  <c r="A274" i="123" s="1"/>
  <c r="A275" i="123" s="1"/>
  <c r="A276" i="123" s="1"/>
  <c r="A277" i="123" s="1"/>
  <c r="A278" i="123" s="1"/>
  <c r="A279" i="123" s="1"/>
  <c r="A280" i="123" s="1"/>
  <c r="A281" i="123" s="1"/>
  <c r="A282" i="123" s="1"/>
  <c r="A283" i="123" s="1"/>
  <c r="A284" i="123" s="1"/>
  <c r="A285" i="123" s="1"/>
  <c r="A286" i="123" s="1"/>
  <c r="A287" i="123" s="1"/>
  <c r="A288" i="123" s="1"/>
  <c r="A289" i="123" s="1"/>
  <c r="A290" i="123" s="1"/>
  <c r="A291" i="123" s="1"/>
  <c r="A292" i="123" s="1"/>
  <c r="A293" i="123" s="1"/>
  <c r="K271" i="123"/>
  <c r="A271" i="123"/>
  <c r="K267" i="123"/>
  <c r="K266" i="123"/>
  <c r="K265" i="123"/>
  <c r="A265" i="123"/>
  <c r="A266" i="123" s="1"/>
  <c r="A267" i="123" s="1"/>
  <c r="K264" i="123"/>
  <c r="A264" i="123"/>
  <c r="K260" i="123"/>
  <c r="G260" i="123"/>
  <c r="K259" i="123"/>
  <c r="G259" i="123"/>
  <c r="K258" i="123"/>
  <c r="G258" i="123"/>
  <c r="K257" i="123"/>
  <c r="G257" i="123"/>
  <c r="K256" i="123"/>
  <c r="G256" i="123"/>
  <c r="K255" i="123"/>
  <c r="G255" i="123"/>
  <c r="K254" i="123"/>
  <c r="G254" i="123"/>
  <c r="K253" i="123"/>
  <c r="G253" i="123"/>
  <c r="K252" i="123"/>
  <c r="G252" i="123"/>
  <c r="K251" i="123"/>
  <c r="G251" i="123"/>
  <c r="K250" i="123"/>
  <c r="G250" i="123"/>
  <c r="K249" i="123"/>
  <c r="G249" i="123"/>
  <c r="K248" i="123"/>
  <c r="G248" i="123"/>
  <c r="K247" i="123"/>
  <c r="G247" i="123"/>
  <c r="K246" i="123"/>
  <c r="G246" i="123"/>
  <c r="K245" i="123"/>
  <c r="G245" i="123"/>
  <c r="K244" i="123"/>
  <c r="G244" i="123"/>
  <c r="K243" i="123"/>
  <c r="G243" i="123"/>
  <c r="K242" i="123"/>
  <c r="G242" i="123"/>
  <c r="K241" i="123"/>
  <c r="G241" i="123"/>
  <c r="K240" i="123"/>
  <c r="G240" i="123"/>
  <c r="K239" i="123"/>
  <c r="G239" i="123"/>
  <c r="K238" i="123"/>
  <c r="G238" i="123"/>
  <c r="K237" i="123"/>
  <c r="G237" i="123"/>
  <c r="K236" i="123"/>
  <c r="G236" i="123"/>
  <c r="K235" i="123"/>
  <c r="G235" i="123"/>
  <c r="K234" i="123"/>
  <c r="G234" i="123"/>
  <c r="K233" i="123"/>
  <c r="G233" i="123"/>
  <c r="K232" i="123"/>
  <c r="G232" i="123"/>
  <c r="K231" i="123"/>
  <c r="G231" i="123"/>
  <c r="K230" i="123"/>
  <c r="G230" i="123"/>
  <c r="K229" i="123"/>
  <c r="G229" i="123"/>
  <c r="K228" i="123"/>
  <c r="G228" i="123"/>
  <c r="K227" i="123"/>
  <c r="G227" i="123"/>
  <c r="K226" i="123"/>
  <c r="G226" i="123"/>
  <c r="K225" i="123"/>
  <c r="G225" i="123"/>
  <c r="K224" i="123"/>
  <c r="G224" i="123"/>
  <c r="K223" i="123"/>
  <c r="G223" i="123"/>
  <c r="K222" i="123"/>
  <c r="G222" i="123"/>
  <c r="K221" i="123"/>
  <c r="G221" i="123"/>
  <c r="K220" i="123"/>
  <c r="G220" i="123"/>
  <c r="K219" i="123"/>
  <c r="G219" i="123"/>
  <c r="K218" i="123"/>
  <c r="G218" i="123"/>
  <c r="K217" i="123"/>
  <c r="G217" i="123"/>
  <c r="K216" i="123"/>
  <c r="G216" i="123"/>
  <c r="K215" i="123"/>
  <c r="G215" i="123"/>
  <c r="K214" i="123"/>
  <c r="G214" i="123"/>
  <c r="K213" i="123"/>
  <c r="G213" i="123"/>
  <c r="K212" i="123"/>
  <c r="G212" i="123"/>
  <c r="K211" i="123"/>
  <c r="G211" i="123"/>
  <c r="K210" i="123"/>
  <c r="G210" i="123"/>
  <c r="K209" i="123"/>
  <c r="G209" i="123"/>
  <c r="K208" i="123"/>
  <c r="G208" i="123"/>
  <c r="K207" i="123"/>
  <c r="G207" i="123"/>
  <c r="K206" i="123"/>
  <c r="G206" i="123"/>
  <c r="K205" i="123"/>
  <c r="G205" i="123"/>
  <c r="K204" i="123"/>
  <c r="G204" i="123"/>
  <c r="K203" i="123"/>
  <c r="G203" i="123"/>
  <c r="K202" i="123"/>
  <c r="G202" i="123"/>
  <c r="K201" i="123"/>
  <c r="G201" i="123"/>
  <c r="K200" i="123"/>
  <c r="G200" i="123"/>
  <c r="K199" i="123"/>
  <c r="G199" i="123"/>
  <c r="K198" i="123"/>
  <c r="G198" i="123"/>
  <c r="K197" i="123"/>
  <c r="G197" i="123"/>
  <c r="K196" i="123"/>
  <c r="G196" i="123"/>
  <c r="K195" i="123"/>
  <c r="G195" i="123"/>
  <c r="K194" i="123"/>
  <c r="G194" i="123"/>
  <c r="K193" i="123"/>
  <c r="G193" i="123"/>
  <c r="K192" i="123"/>
  <c r="G192" i="123"/>
  <c r="K191" i="123"/>
  <c r="G191" i="123"/>
  <c r="K190" i="123"/>
  <c r="G190" i="123"/>
  <c r="K189" i="123"/>
  <c r="G189" i="123"/>
  <c r="K188" i="123"/>
  <c r="G188" i="123"/>
  <c r="K187" i="123"/>
  <c r="G187" i="123"/>
  <c r="K186" i="123"/>
  <c r="G186" i="123"/>
  <c r="K185" i="123"/>
  <c r="G185" i="123"/>
  <c r="K184" i="123"/>
  <c r="G184" i="123"/>
  <c r="K183" i="123"/>
  <c r="G183" i="123"/>
  <c r="K182" i="123"/>
  <c r="G182" i="123"/>
  <c r="K181" i="123"/>
  <c r="G181" i="123"/>
  <c r="K180" i="123"/>
  <c r="G180" i="123"/>
  <c r="K179" i="123"/>
  <c r="G179" i="123"/>
  <c r="K178" i="123"/>
  <c r="G178" i="123"/>
  <c r="K177" i="123"/>
  <c r="G177" i="123"/>
  <c r="K176" i="123"/>
  <c r="G176" i="123"/>
  <c r="K175" i="123"/>
  <c r="G175" i="123"/>
  <c r="K174" i="123"/>
  <c r="G174" i="123"/>
  <c r="K173" i="123"/>
  <c r="G173" i="123"/>
  <c r="K172" i="123"/>
  <c r="G172" i="123"/>
  <c r="K171" i="123"/>
  <c r="G171" i="123"/>
  <c r="K170" i="123"/>
  <c r="G170" i="123"/>
  <c r="K169" i="123"/>
  <c r="G169" i="123"/>
  <c r="K168" i="123"/>
  <c r="G168" i="123"/>
  <c r="K167" i="123"/>
  <c r="G167" i="123"/>
  <c r="K166" i="123"/>
  <c r="G166" i="123"/>
  <c r="K165" i="123"/>
  <c r="G165" i="123"/>
  <c r="K164" i="123"/>
  <c r="G164" i="123"/>
  <c r="K163" i="123"/>
  <c r="G163" i="123"/>
  <c r="K162" i="123"/>
  <c r="G162" i="123"/>
  <c r="K161" i="123"/>
  <c r="G161" i="123"/>
  <c r="K160" i="123"/>
  <c r="G160" i="123"/>
  <c r="K159" i="123"/>
  <c r="G159" i="123"/>
  <c r="K158" i="123"/>
  <c r="G158" i="123"/>
  <c r="K157" i="123"/>
  <c r="G157" i="123"/>
  <c r="K156" i="123"/>
  <c r="G156" i="123"/>
  <c r="K155" i="123"/>
  <c r="G155" i="123"/>
  <c r="K154" i="123"/>
  <c r="G154" i="123"/>
  <c r="K153" i="123"/>
  <c r="G153" i="123"/>
  <c r="K152" i="123"/>
  <c r="G152" i="123"/>
  <c r="K151" i="123"/>
  <c r="G151" i="123"/>
  <c r="K150" i="123"/>
  <c r="G150" i="123"/>
  <c r="K149" i="123"/>
  <c r="G149" i="123"/>
  <c r="K148" i="123"/>
  <c r="G148" i="123"/>
  <c r="K147" i="123"/>
  <c r="G147" i="123"/>
  <c r="K146" i="123"/>
  <c r="G146" i="123"/>
  <c r="K145" i="123"/>
  <c r="G145" i="123"/>
  <c r="K144" i="123"/>
  <c r="G144" i="123"/>
  <c r="K143" i="123"/>
  <c r="G143" i="123"/>
  <c r="K142" i="123"/>
  <c r="G142" i="123"/>
  <c r="K141" i="123"/>
  <c r="G141" i="123"/>
  <c r="K140" i="123"/>
  <c r="G140" i="123"/>
  <c r="K139" i="123"/>
  <c r="G139" i="123"/>
  <c r="K138" i="123"/>
  <c r="G138" i="123"/>
  <c r="K137" i="123"/>
  <c r="G137" i="123"/>
  <c r="K136" i="123"/>
  <c r="G136" i="123"/>
  <c r="K135" i="123"/>
  <c r="G135" i="123"/>
  <c r="K134" i="123"/>
  <c r="G134" i="123"/>
  <c r="A134" i="123"/>
  <c r="A135" i="123" s="1"/>
  <c r="A136" i="123" s="1"/>
  <c r="A137" i="123" s="1"/>
  <c r="A138" i="123" s="1"/>
  <c r="A139" i="123" s="1"/>
  <c r="A140" i="123" s="1"/>
  <c r="A141" i="123" s="1"/>
  <c r="A142" i="123" s="1"/>
  <c r="A143" i="123" s="1"/>
  <c r="A144" i="123" s="1"/>
  <c r="A145" i="123" s="1"/>
  <c r="A146" i="123" s="1"/>
  <c r="A147" i="123" s="1"/>
  <c r="A148" i="123" s="1"/>
  <c r="A149" i="123" s="1"/>
  <c r="A150" i="123" s="1"/>
  <c r="A151" i="123" s="1"/>
  <c r="A152" i="123" s="1"/>
  <c r="A153" i="123" s="1"/>
  <c r="A154" i="123" s="1"/>
  <c r="A155" i="123" s="1"/>
  <c r="A156" i="123" s="1"/>
  <c r="A157" i="123" s="1"/>
  <c r="A158" i="123" s="1"/>
  <c r="A159" i="123" s="1"/>
  <c r="A160" i="123" s="1"/>
  <c r="A161" i="123" s="1"/>
  <c r="A162" i="123" s="1"/>
  <c r="A163" i="123" s="1"/>
  <c r="A164" i="123" s="1"/>
  <c r="A165" i="123" s="1"/>
  <c r="A166" i="123" s="1"/>
  <c r="A167" i="123" s="1"/>
  <c r="A168" i="123" s="1"/>
  <c r="A169" i="123" s="1"/>
  <c r="A170" i="123" s="1"/>
  <c r="A171" i="123" s="1"/>
  <c r="A172" i="123" s="1"/>
  <c r="A173" i="123" s="1"/>
  <c r="A174" i="123" s="1"/>
  <c r="A175" i="123" s="1"/>
  <c r="A176" i="123" s="1"/>
  <c r="A177" i="123" s="1"/>
  <c r="A178" i="123" s="1"/>
  <c r="A179" i="123" s="1"/>
  <c r="A180" i="123" s="1"/>
  <c r="A181" i="123" s="1"/>
  <c r="A182" i="123" s="1"/>
  <c r="A183" i="123" s="1"/>
  <c r="A184" i="123" s="1"/>
  <c r="A185" i="123" s="1"/>
  <c r="A186" i="123" s="1"/>
  <c r="A187" i="123" s="1"/>
  <c r="A188" i="123" s="1"/>
  <c r="A189" i="123" s="1"/>
  <c r="A190" i="123" s="1"/>
  <c r="A191" i="123" s="1"/>
  <c r="A192" i="123" s="1"/>
  <c r="A193" i="123" s="1"/>
  <c r="A194" i="123" s="1"/>
  <c r="A195" i="123" s="1"/>
  <c r="A196" i="123" s="1"/>
  <c r="A197" i="123" s="1"/>
  <c r="A198" i="123" s="1"/>
  <c r="A199" i="123" s="1"/>
  <c r="A200" i="123" s="1"/>
  <c r="A201" i="123" s="1"/>
  <c r="A202" i="123" s="1"/>
  <c r="A203" i="123" s="1"/>
  <c r="A204" i="123" s="1"/>
  <c r="A205" i="123" s="1"/>
  <c r="A206" i="123" s="1"/>
  <c r="A207" i="123" s="1"/>
  <c r="A208" i="123" s="1"/>
  <c r="A209" i="123" s="1"/>
  <c r="A210" i="123" s="1"/>
  <c r="A211" i="123" s="1"/>
  <c r="A212" i="123" s="1"/>
  <c r="A213" i="123" s="1"/>
  <c r="A214" i="123" s="1"/>
  <c r="A215" i="123" s="1"/>
  <c r="A216" i="123" s="1"/>
  <c r="A217" i="123" s="1"/>
  <c r="A218" i="123" s="1"/>
  <c r="A219" i="123" s="1"/>
  <c r="A220" i="123" s="1"/>
  <c r="A221" i="123" s="1"/>
  <c r="A222" i="123" s="1"/>
  <c r="A223" i="123" s="1"/>
  <c r="A224" i="123" s="1"/>
  <c r="A225" i="123" s="1"/>
  <c r="A226" i="123" s="1"/>
  <c r="A227" i="123" s="1"/>
  <c r="A228" i="123" s="1"/>
  <c r="A229" i="123" s="1"/>
  <c r="A230" i="123" s="1"/>
  <c r="A231" i="123" s="1"/>
  <c r="A232" i="123" s="1"/>
  <c r="A233" i="123" s="1"/>
  <c r="A234" i="123" s="1"/>
  <c r="A235" i="123" s="1"/>
  <c r="A236" i="123" s="1"/>
  <c r="A237" i="123" s="1"/>
  <c r="A238" i="123" s="1"/>
  <c r="A239" i="123" s="1"/>
  <c r="A240" i="123" s="1"/>
  <c r="A241" i="123" s="1"/>
  <c r="A242" i="123" s="1"/>
  <c r="A243" i="123" s="1"/>
  <c r="A244" i="123" s="1"/>
  <c r="A245" i="123" s="1"/>
  <c r="A246" i="123" s="1"/>
  <c r="A247" i="123" s="1"/>
  <c r="A248" i="123" s="1"/>
  <c r="A249" i="123" s="1"/>
  <c r="A250" i="123" s="1"/>
  <c r="A251" i="123" s="1"/>
  <c r="A252" i="123" s="1"/>
  <c r="A253" i="123" s="1"/>
  <c r="A254" i="123" s="1"/>
  <c r="A255" i="123" s="1"/>
  <c r="A256" i="123" s="1"/>
  <c r="A257" i="123" s="1"/>
  <c r="A258" i="123" s="1"/>
  <c r="A259" i="123" s="1"/>
  <c r="A260" i="123" s="1"/>
  <c r="K133" i="123"/>
  <c r="G133" i="123"/>
  <c r="K132" i="123"/>
  <c r="G132" i="123"/>
  <c r="K131" i="123"/>
  <c r="G131" i="123"/>
  <c r="A131" i="123"/>
  <c r="A132" i="123" s="1"/>
  <c r="A133" i="123" s="1"/>
  <c r="K127" i="123"/>
  <c r="K126" i="123"/>
  <c r="K125" i="123"/>
  <c r="K124" i="123"/>
  <c r="K123" i="123"/>
  <c r="K122" i="123"/>
  <c r="K121" i="123"/>
  <c r="K120" i="123"/>
  <c r="K119" i="123"/>
  <c r="K118" i="123"/>
  <c r="K117" i="123"/>
  <c r="K116" i="123"/>
  <c r="K115" i="123"/>
  <c r="K114" i="123"/>
  <c r="K113" i="123"/>
  <c r="K112" i="123"/>
  <c r="K111" i="123"/>
  <c r="K110" i="123"/>
  <c r="K109" i="123"/>
  <c r="K108" i="123"/>
  <c r="K107" i="123"/>
  <c r="K106" i="123"/>
  <c r="K105" i="123"/>
  <c r="K104" i="123"/>
  <c r="K103" i="123"/>
  <c r="K102" i="123"/>
  <c r="K101" i="123"/>
  <c r="K100" i="123"/>
  <c r="A100" i="123"/>
  <c r="A101" i="123" s="1"/>
  <c r="A102" i="123" s="1"/>
  <c r="A103" i="123" s="1"/>
  <c r="A104" i="123" s="1"/>
  <c r="A105" i="123" s="1"/>
  <c r="A106" i="123" s="1"/>
  <c r="A107" i="123" s="1"/>
  <c r="A108" i="123" s="1"/>
  <c r="A109" i="123" s="1"/>
  <c r="A110" i="123" s="1"/>
  <c r="A111" i="123" s="1"/>
  <c r="A112" i="123" s="1"/>
  <c r="A113" i="123" s="1"/>
  <c r="A114" i="123" s="1"/>
  <c r="A115" i="123" s="1"/>
  <c r="A116" i="123" s="1"/>
  <c r="A117" i="123" s="1"/>
  <c r="A118" i="123" s="1"/>
  <c r="A119" i="123" s="1"/>
  <c r="A120" i="123" s="1"/>
  <c r="A121" i="123" s="1"/>
  <c r="A122" i="123" s="1"/>
  <c r="A123" i="123" s="1"/>
  <c r="A124" i="123" s="1"/>
  <c r="A125" i="123" s="1"/>
  <c r="A126" i="123" s="1"/>
  <c r="A127" i="123" s="1"/>
  <c r="K96" i="123"/>
  <c r="K95" i="123"/>
  <c r="K94" i="123"/>
  <c r="K93" i="123"/>
  <c r="K92" i="123"/>
  <c r="K91" i="123"/>
  <c r="K90" i="123"/>
  <c r="K89" i="123"/>
  <c r="K88" i="123"/>
  <c r="K87" i="123"/>
  <c r="K86" i="123"/>
  <c r="K85" i="123"/>
  <c r="K84" i="123"/>
  <c r="K83" i="123"/>
  <c r="K82" i="123"/>
  <c r="K81" i="123"/>
  <c r="K80" i="123"/>
  <c r="K79" i="123"/>
  <c r="K78" i="123"/>
  <c r="K77" i="123"/>
  <c r="K76" i="123"/>
  <c r="K75" i="123"/>
  <c r="K74" i="123"/>
  <c r="K73" i="123"/>
  <c r="K72" i="123"/>
  <c r="K71" i="123"/>
  <c r="K70" i="123"/>
  <c r="K69" i="123"/>
  <c r="K68" i="123"/>
  <c r="K67" i="123"/>
  <c r="K66" i="123"/>
  <c r="K65" i="123"/>
  <c r="K64" i="123"/>
  <c r="K63" i="123"/>
  <c r="K62" i="123"/>
  <c r="K61" i="123"/>
  <c r="K60" i="123"/>
  <c r="K59" i="123"/>
  <c r="K58" i="123"/>
  <c r="K57" i="123"/>
  <c r="K56" i="123"/>
  <c r="K55" i="123"/>
  <c r="K54" i="123"/>
  <c r="K53" i="123"/>
  <c r="K52" i="123"/>
  <c r="K51" i="123"/>
  <c r="K50" i="123"/>
  <c r="K49" i="123"/>
  <c r="K48" i="123"/>
  <c r="K47" i="123"/>
  <c r="K46" i="123"/>
  <c r="K45" i="123"/>
  <c r="K44" i="123"/>
  <c r="K43" i="123"/>
  <c r="K42" i="123"/>
  <c r="K41" i="123"/>
  <c r="K40" i="123"/>
  <c r="K39" i="123"/>
  <c r="K38" i="123"/>
  <c r="K37" i="123"/>
  <c r="K36" i="123"/>
  <c r="K35" i="123"/>
  <c r="K34" i="123"/>
  <c r="K33" i="123"/>
  <c r="K32" i="123"/>
  <c r="K31" i="123"/>
  <c r="K30" i="123"/>
  <c r="K29" i="123"/>
  <c r="K28" i="123"/>
  <c r="K27" i="123"/>
  <c r="K26" i="123"/>
  <c r="K25" i="123"/>
  <c r="K24" i="123"/>
  <c r="K23" i="123"/>
  <c r="K22" i="123"/>
  <c r="I2" i="123" s="1"/>
  <c r="K21" i="123"/>
  <c r="K20" i="123"/>
  <c r="K19" i="123"/>
  <c r="K18" i="123"/>
  <c r="K17" i="123"/>
  <c r="K16" i="123"/>
  <c r="K15" i="123"/>
  <c r="K14" i="123"/>
  <c r="K13" i="123"/>
  <c r="K12" i="123"/>
  <c r="K11" i="123"/>
  <c r="A11" i="123"/>
  <c r="A12" i="123" s="1"/>
  <c r="A13" i="123" s="1"/>
  <c r="A14" i="123" s="1"/>
  <c r="A15" i="123" s="1"/>
  <c r="A16" i="123" s="1"/>
  <c r="A17" i="123" s="1"/>
  <c r="A18" i="123" s="1"/>
  <c r="A19" i="123" s="1"/>
  <c r="A20" i="123" s="1"/>
  <c r="A21" i="123" s="1"/>
  <c r="A22" i="123" s="1"/>
  <c r="A23" i="123" s="1"/>
  <c r="A24" i="123" s="1"/>
  <c r="A25" i="123" s="1"/>
  <c r="A26" i="123" s="1"/>
  <c r="A27" i="123" s="1"/>
  <c r="A28" i="123" s="1"/>
  <c r="A29" i="123" s="1"/>
  <c r="A30" i="123" s="1"/>
  <c r="A31" i="123" s="1"/>
  <c r="A32" i="123" s="1"/>
  <c r="A33" i="123" s="1"/>
  <c r="A34" i="123" s="1"/>
  <c r="A35" i="123" s="1"/>
  <c r="A36" i="123" s="1"/>
  <c r="A37" i="123" s="1"/>
  <c r="A38" i="123" s="1"/>
  <c r="A39" i="123" s="1"/>
  <c r="A40" i="123" s="1"/>
  <c r="A41" i="123" s="1"/>
  <c r="A42" i="123" s="1"/>
  <c r="A43" i="123" s="1"/>
  <c r="A44" i="123" s="1"/>
  <c r="A45" i="123" s="1"/>
  <c r="A46" i="123" s="1"/>
  <c r="A47" i="123" s="1"/>
  <c r="A48" i="123" s="1"/>
  <c r="A49" i="123" s="1"/>
  <c r="A50" i="123" s="1"/>
  <c r="A51" i="123" s="1"/>
  <c r="A52" i="123" s="1"/>
  <c r="A53" i="123" s="1"/>
  <c r="A54" i="123" s="1"/>
  <c r="A55" i="123" s="1"/>
  <c r="A56" i="123" s="1"/>
  <c r="A57" i="123" s="1"/>
  <c r="A58" i="123" s="1"/>
  <c r="A59" i="123" s="1"/>
  <c r="A60" i="123" s="1"/>
  <c r="A61" i="123" s="1"/>
  <c r="A62" i="123" s="1"/>
  <c r="A63" i="123" s="1"/>
  <c r="A64" i="123" s="1"/>
  <c r="A65" i="123" s="1"/>
  <c r="A66" i="123" s="1"/>
  <c r="A67" i="123" s="1"/>
  <c r="A68" i="123" s="1"/>
  <c r="A69" i="123" s="1"/>
  <c r="A70" i="123" s="1"/>
  <c r="A71" i="123" s="1"/>
  <c r="A72" i="123" s="1"/>
  <c r="A73" i="123" s="1"/>
  <c r="A74" i="123" s="1"/>
  <c r="A75" i="123" s="1"/>
  <c r="A76" i="123" s="1"/>
  <c r="A77" i="123" s="1"/>
  <c r="A78" i="123" s="1"/>
  <c r="A79" i="123" s="1"/>
  <c r="A80" i="123" s="1"/>
  <c r="A81" i="123" s="1"/>
  <c r="A82" i="123" s="1"/>
  <c r="A83" i="123" s="1"/>
  <c r="A84" i="123" s="1"/>
  <c r="A85" i="123" s="1"/>
  <c r="A86" i="123" s="1"/>
  <c r="A87" i="123" s="1"/>
  <c r="A88" i="123" s="1"/>
  <c r="A89" i="123" s="1"/>
  <c r="A90" i="123" s="1"/>
  <c r="A91" i="123" s="1"/>
  <c r="A92" i="123" s="1"/>
  <c r="A93" i="123" s="1"/>
  <c r="A94" i="123" s="1"/>
  <c r="A95" i="123" s="1"/>
  <c r="A96" i="123" s="1"/>
  <c r="K10" i="123"/>
  <c r="K9" i="123"/>
  <c r="A9" i="123"/>
  <c r="A10" i="123" s="1"/>
  <c r="K8" i="123"/>
  <c r="A8" i="123"/>
  <c r="K293" i="122"/>
  <c r="K292" i="122"/>
  <c r="K291" i="122"/>
  <c r="K290" i="122"/>
  <c r="K289" i="122"/>
  <c r="K288" i="122"/>
  <c r="K287" i="122"/>
  <c r="K286" i="122"/>
  <c r="K285" i="122"/>
  <c r="K284" i="122"/>
  <c r="K283" i="122"/>
  <c r="K282" i="122"/>
  <c r="K281" i="122"/>
  <c r="K280" i="122"/>
  <c r="K279" i="122"/>
  <c r="K278" i="122"/>
  <c r="K277" i="122"/>
  <c r="K276" i="122"/>
  <c r="K275" i="122"/>
  <c r="K274" i="122"/>
  <c r="K273" i="122"/>
  <c r="K272" i="122"/>
  <c r="A272" i="122"/>
  <c r="A273" i="122" s="1"/>
  <c r="A274" i="122" s="1"/>
  <c r="A275" i="122" s="1"/>
  <c r="A276" i="122" s="1"/>
  <c r="A277" i="122" s="1"/>
  <c r="A278" i="122" s="1"/>
  <c r="A279" i="122" s="1"/>
  <c r="A280" i="122" s="1"/>
  <c r="A281" i="122" s="1"/>
  <c r="A282" i="122" s="1"/>
  <c r="A283" i="122" s="1"/>
  <c r="A284" i="122" s="1"/>
  <c r="A285" i="122" s="1"/>
  <c r="A286" i="122" s="1"/>
  <c r="A287" i="122" s="1"/>
  <c r="A288" i="122" s="1"/>
  <c r="A289" i="122" s="1"/>
  <c r="A290" i="122" s="1"/>
  <c r="A291" i="122" s="1"/>
  <c r="A292" i="122" s="1"/>
  <c r="A293" i="122" s="1"/>
  <c r="K271" i="122"/>
  <c r="A271" i="122"/>
  <c r="K267" i="122"/>
  <c r="K266" i="122"/>
  <c r="K265" i="122"/>
  <c r="A265" i="122"/>
  <c r="A266" i="122" s="1"/>
  <c r="A267" i="122" s="1"/>
  <c r="K264" i="122"/>
  <c r="A264" i="122"/>
  <c r="K260" i="122"/>
  <c r="G260" i="122"/>
  <c r="K259" i="122"/>
  <c r="G259" i="122"/>
  <c r="K258" i="122"/>
  <c r="G258" i="122"/>
  <c r="K257" i="122"/>
  <c r="G257" i="122"/>
  <c r="K256" i="122"/>
  <c r="G256" i="122"/>
  <c r="K255" i="122"/>
  <c r="G255" i="122"/>
  <c r="K254" i="122"/>
  <c r="G254" i="122"/>
  <c r="K253" i="122"/>
  <c r="G253" i="122"/>
  <c r="K252" i="122"/>
  <c r="G252" i="122"/>
  <c r="K251" i="122"/>
  <c r="G251" i="122"/>
  <c r="K250" i="122"/>
  <c r="G250" i="122"/>
  <c r="K249" i="122"/>
  <c r="G249" i="122"/>
  <c r="K248" i="122"/>
  <c r="G248" i="122"/>
  <c r="K247" i="122"/>
  <c r="G247" i="122"/>
  <c r="K246" i="122"/>
  <c r="G246" i="122"/>
  <c r="K245" i="122"/>
  <c r="G245" i="122"/>
  <c r="K244" i="122"/>
  <c r="G244" i="122"/>
  <c r="K243" i="122"/>
  <c r="G243" i="122"/>
  <c r="K242" i="122"/>
  <c r="G242" i="122"/>
  <c r="K241" i="122"/>
  <c r="G241" i="122"/>
  <c r="K240" i="122"/>
  <c r="G240" i="122"/>
  <c r="K239" i="122"/>
  <c r="G239" i="122"/>
  <c r="K238" i="122"/>
  <c r="G238" i="122"/>
  <c r="K237" i="122"/>
  <c r="G237" i="122"/>
  <c r="K236" i="122"/>
  <c r="G236" i="122"/>
  <c r="K235" i="122"/>
  <c r="G235" i="122"/>
  <c r="K234" i="122"/>
  <c r="G234" i="122"/>
  <c r="K233" i="122"/>
  <c r="G233" i="122"/>
  <c r="K232" i="122"/>
  <c r="G232" i="122"/>
  <c r="K231" i="122"/>
  <c r="G231" i="122"/>
  <c r="K230" i="122"/>
  <c r="G230" i="122"/>
  <c r="K229" i="122"/>
  <c r="G229" i="122"/>
  <c r="K228" i="122"/>
  <c r="G228" i="122"/>
  <c r="K227" i="122"/>
  <c r="G227" i="122"/>
  <c r="K226" i="122"/>
  <c r="G226" i="122"/>
  <c r="K225" i="122"/>
  <c r="G225" i="122"/>
  <c r="K224" i="122"/>
  <c r="G224" i="122"/>
  <c r="K223" i="122"/>
  <c r="G223" i="122"/>
  <c r="K222" i="122"/>
  <c r="G222" i="122"/>
  <c r="K221" i="122"/>
  <c r="G221" i="122"/>
  <c r="K220" i="122"/>
  <c r="G220" i="122"/>
  <c r="K219" i="122"/>
  <c r="G219" i="122"/>
  <c r="K218" i="122"/>
  <c r="G218" i="122"/>
  <c r="K217" i="122"/>
  <c r="G217" i="122"/>
  <c r="K216" i="122"/>
  <c r="G216" i="122"/>
  <c r="K215" i="122"/>
  <c r="G215" i="122"/>
  <c r="K214" i="122"/>
  <c r="G214" i="122"/>
  <c r="K213" i="122"/>
  <c r="G213" i="122"/>
  <c r="K212" i="122"/>
  <c r="G212" i="122"/>
  <c r="K211" i="122"/>
  <c r="G211" i="122"/>
  <c r="K210" i="122"/>
  <c r="G210" i="122"/>
  <c r="K209" i="122"/>
  <c r="G209" i="122"/>
  <c r="K208" i="122"/>
  <c r="G208" i="122"/>
  <c r="K207" i="122"/>
  <c r="G207" i="122"/>
  <c r="K206" i="122"/>
  <c r="G206" i="122"/>
  <c r="K205" i="122"/>
  <c r="G205" i="122"/>
  <c r="K204" i="122"/>
  <c r="G204" i="122"/>
  <c r="K203" i="122"/>
  <c r="G203" i="122"/>
  <c r="K202" i="122"/>
  <c r="G202" i="122"/>
  <c r="K201" i="122"/>
  <c r="G201" i="122"/>
  <c r="K200" i="122"/>
  <c r="G200" i="122"/>
  <c r="K199" i="122"/>
  <c r="G199" i="122"/>
  <c r="K198" i="122"/>
  <c r="G198" i="122"/>
  <c r="K197" i="122"/>
  <c r="G197" i="122"/>
  <c r="K196" i="122"/>
  <c r="G196" i="122"/>
  <c r="K195" i="122"/>
  <c r="G195" i="122"/>
  <c r="K194" i="122"/>
  <c r="G194" i="122"/>
  <c r="K193" i="122"/>
  <c r="G193" i="122"/>
  <c r="K192" i="122"/>
  <c r="G192" i="122"/>
  <c r="K191" i="122"/>
  <c r="G191" i="122"/>
  <c r="K190" i="122"/>
  <c r="G190" i="122"/>
  <c r="K189" i="122"/>
  <c r="G189" i="122"/>
  <c r="K188" i="122"/>
  <c r="G188" i="122"/>
  <c r="K187" i="122"/>
  <c r="G187" i="122"/>
  <c r="K186" i="122"/>
  <c r="G186" i="122"/>
  <c r="K185" i="122"/>
  <c r="G185" i="122"/>
  <c r="K184" i="122"/>
  <c r="G184" i="122"/>
  <c r="K183" i="122"/>
  <c r="G183" i="122"/>
  <c r="K182" i="122"/>
  <c r="G182" i="122"/>
  <c r="K181" i="122"/>
  <c r="G181" i="122"/>
  <c r="K180" i="122"/>
  <c r="G180" i="122"/>
  <c r="K179" i="122"/>
  <c r="G179" i="122"/>
  <c r="K178" i="122"/>
  <c r="G178" i="122"/>
  <c r="K177" i="122"/>
  <c r="G177" i="122"/>
  <c r="K176" i="122"/>
  <c r="G176" i="122"/>
  <c r="K175" i="122"/>
  <c r="G175" i="122"/>
  <c r="K174" i="122"/>
  <c r="G174" i="122"/>
  <c r="K173" i="122"/>
  <c r="G173" i="122"/>
  <c r="K172" i="122"/>
  <c r="G172" i="122"/>
  <c r="K171" i="122"/>
  <c r="G171" i="122"/>
  <c r="K170" i="122"/>
  <c r="G170" i="122"/>
  <c r="K169" i="122"/>
  <c r="G169" i="122"/>
  <c r="K168" i="122"/>
  <c r="G168" i="122"/>
  <c r="K167" i="122"/>
  <c r="G167" i="122"/>
  <c r="K166" i="122"/>
  <c r="G166" i="122"/>
  <c r="K165" i="122"/>
  <c r="G165" i="122"/>
  <c r="K164" i="122"/>
  <c r="G164" i="122"/>
  <c r="K163" i="122"/>
  <c r="G163" i="122"/>
  <c r="K162" i="122"/>
  <c r="G162" i="122"/>
  <c r="K161" i="122"/>
  <c r="G161" i="122"/>
  <c r="K160" i="122"/>
  <c r="G160" i="122"/>
  <c r="K159" i="122"/>
  <c r="G159" i="122"/>
  <c r="K158" i="122"/>
  <c r="G158" i="122"/>
  <c r="K157" i="122"/>
  <c r="G157" i="122"/>
  <c r="K156" i="122"/>
  <c r="G156" i="122"/>
  <c r="K155" i="122"/>
  <c r="G155" i="122"/>
  <c r="K154" i="122"/>
  <c r="G154" i="122"/>
  <c r="K153" i="122"/>
  <c r="G153" i="122"/>
  <c r="K152" i="122"/>
  <c r="G152" i="122"/>
  <c r="K151" i="122"/>
  <c r="G151" i="122"/>
  <c r="K150" i="122"/>
  <c r="G150" i="122"/>
  <c r="K149" i="122"/>
  <c r="G149" i="122"/>
  <c r="K148" i="122"/>
  <c r="G148" i="122"/>
  <c r="K147" i="122"/>
  <c r="G147" i="122"/>
  <c r="K146" i="122"/>
  <c r="G146" i="122"/>
  <c r="K145" i="122"/>
  <c r="G145" i="122"/>
  <c r="K144" i="122"/>
  <c r="G144" i="122"/>
  <c r="K143" i="122"/>
  <c r="G143" i="122"/>
  <c r="K142" i="122"/>
  <c r="G142" i="122"/>
  <c r="K141" i="122"/>
  <c r="G141" i="122"/>
  <c r="K140" i="122"/>
  <c r="G140" i="122"/>
  <c r="K139" i="122"/>
  <c r="G139" i="122"/>
  <c r="K138" i="122"/>
  <c r="G138" i="122"/>
  <c r="K137" i="122"/>
  <c r="G137" i="122"/>
  <c r="K136" i="122"/>
  <c r="G136" i="122"/>
  <c r="K135" i="122"/>
  <c r="G135" i="122"/>
  <c r="K134" i="122"/>
  <c r="G134" i="122"/>
  <c r="A134" i="122"/>
  <c r="A135" i="122" s="1"/>
  <c r="A136" i="122" s="1"/>
  <c r="A137" i="122" s="1"/>
  <c r="A138" i="122" s="1"/>
  <c r="A139" i="122" s="1"/>
  <c r="A140" i="122" s="1"/>
  <c r="A141" i="122" s="1"/>
  <c r="A142" i="122" s="1"/>
  <c r="A143" i="122" s="1"/>
  <c r="A144" i="122" s="1"/>
  <c r="A145" i="122" s="1"/>
  <c r="A146" i="122" s="1"/>
  <c r="A147" i="122" s="1"/>
  <c r="A148" i="122" s="1"/>
  <c r="A149" i="122" s="1"/>
  <c r="A150" i="122" s="1"/>
  <c r="A151" i="122" s="1"/>
  <c r="A152" i="122" s="1"/>
  <c r="A153" i="122" s="1"/>
  <c r="A154" i="122" s="1"/>
  <c r="A155" i="122" s="1"/>
  <c r="A156" i="122" s="1"/>
  <c r="A157" i="122" s="1"/>
  <c r="A158" i="122" s="1"/>
  <c r="A159" i="122" s="1"/>
  <c r="A160" i="122" s="1"/>
  <c r="A161" i="122" s="1"/>
  <c r="A162" i="122" s="1"/>
  <c r="A163" i="122" s="1"/>
  <c r="A164" i="122" s="1"/>
  <c r="A165" i="122" s="1"/>
  <c r="A166" i="122" s="1"/>
  <c r="A167" i="122" s="1"/>
  <c r="A168" i="122" s="1"/>
  <c r="A169" i="122" s="1"/>
  <c r="A170" i="122" s="1"/>
  <c r="A171" i="122" s="1"/>
  <c r="A172" i="122" s="1"/>
  <c r="A173" i="122" s="1"/>
  <c r="A174" i="122" s="1"/>
  <c r="A175" i="122" s="1"/>
  <c r="A176" i="122" s="1"/>
  <c r="A177" i="122" s="1"/>
  <c r="A178" i="122" s="1"/>
  <c r="A179" i="122" s="1"/>
  <c r="A180" i="122" s="1"/>
  <c r="A181" i="122" s="1"/>
  <c r="A182" i="122" s="1"/>
  <c r="A183" i="122" s="1"/>
  <c r="A184" i="122" s="1"/>
  <c r="A185" i="122" s="1"/>
  <c r="A186" i="122" s="1"/>
  <c r="A187" i="122" s="1"/>
  <c r="A188" i="122" s="1"/>
  <c r="A189" i="122" s="1"/>
  <c r="A190" i="122" s="1"/>
  <c r="A191" i="122" s="1"/>
  <c r="A192" i="122" s="1"/>
  <c r="A193" i="122" s="1"/>
  <c r="A194" i="122" s="1"/>
  <c r="A195" i="122" s="1"/>
  <c r="A196" i="122" s="1"/>
  <c r="A197" i="122" s="1"/>
  <c r="A198" i="122" s="1"/>
  <c r="A199" i="122" s="1"/>
  <c r="A200" i="122" s="1"/>
  <c r="A201" i="122" s="1"/>
  <c r="A202" i="122" s="1"/>
  <c r="A203" i="122" s="1"/>
  <c r="A204" i="122" s="1"/>
  <c r="A205" i="122" s="1"/>
  <c r="A206" i="122" s="1"/>
  <c r="A207" i="122" s="1"/>
  <c r="A208" i="122" s="1"/>
  <c r="A209" i="122" s="1"/>
  <c r="A210" i="122" s="1"/>
  <c r="A211" i="122" s="1"/>
  <c r="A212" i="122" s="1"/>
  <c r="A213" i="122" s="1"/>
  <c r="A214" i="122" s="1"/>
  <c r="A215" i="122" s="1"/>
  <c r="A216" i="122" s="1"/>
  <c r="A217" i="122" s="1"/>
  <c r="A218" i="122" s="1"/>
  <c r="A219" i="122" s="1"/>
  <c r="A220" i="122" s="1"/>
  <c r="A221" i="122" s="1"/>
  <c r="A222" i="122" s="1"/>
  <c r="A223" i="122" s="1"/>
  <c r="A224" i="122" s="1"/>
  <c r="A225" i="122" s="1"/>
  <c r="A226" i="122" s="1"/>
  <c r="A227" i="122" s="1"/>
  <c r="A228" i="122" s="1"/>
  <c r="A229" i="122" s="1"/>
  <c r="A230" i="122" s="1"/>
  <c r="A231" i="122" s="1"/>
  <c r="A232" i="122" s="1"/>
  <c r="A233" i="122" s="1"/>
  <c r="A234" i="122" s="1"/>
  <c r="A235" i="122" s="1"/>
  <c r="A236" i="122" s="1"/>
  <c r="A237" i="122" s="1"/>
  <c r="A238" i="122" s="1"/>
  <c r="A239" i="122" s="1"/>
  <c r="A240" i="122" s="1"/>
  <c r="A241" i="122" s="1"/>
  <c r="A242" i="122" s="1"/>
  <c r="A243" i="122" s="1"/>
  <c r="A244" i="122" s="1"/>
  <c r="A245" i="122" s="1"/>
  <c r="A246" i="122" s="1"/>
  <c r="A247" i="122" s="1"/>
  <c r="A248" i="122" s="1"/>
  <c r="A249" i="122" s="1"/>
  <c r="A250" i="122" s="1"/>
  <c r="A251" i="122" s="1"/>
  <c r="A252" i="122" s="1"/>
  <c r="A253" i="122" s="1"/>
  <c r="A254" i="122" s="1"/>
  <c r="A255" i="122" s="1"/>
  <c r="A256" i="122" s="1"/>
  <c r="A257" i="122" s="1"/>
  <c r="A258" i="122" s="1"/>
  <c r="A259" i="122" s="1"/>
  <c r="A260" i="122" s="1"/>
  <c r="K133" i="122"/>
  <c r="G133" i="122"/>
  <c r="K132" i="122"/>
  <c r="G132" i="122"/>
  <c r="K131" i="122"/>
  <c r="G131" i="122"/>
  <c r="A131" i="122"/>
  <c r="A132" i="122" s="1"/>
  <c r="A133" i="122" s="1"/>
  <c r="K127" i="122"/>
  <c r="K126" i="122"/>
  <c r="K125" i="122"/>
  <c r="K124" i="122"/>
  <c r="K123" i="122"/>
  <c r="K122" i="122"/>
  <c r="K121" i="122"/>
  <c r="K120" i="122"/>
  <c r="K119" i="122"/>
  <c r="K118" i="122"/>
  <c r="K117" i="122"/>
  <c r="K116" i="122"/>
  <c r="K115" i="122"/>
  <c r="K114" i="122"/>
  <c r="K113" i="122"/>
  <c r="K112" i="122"/>
  <c r="K111" i="122"/>
  <c r="K110" i="122"/>
  <c r="K109" i="122"/>
  <c r="K108" i="122"/>
  <c r="K107" i="122"/>
  <c r="K106" i="122"/>
  <c r="K105" i="122"/>
  <c r="K104" i="122"/>
  <c r="K103" i="122"/>
  <c r="K102" i="122"/>
  <c r="K101" i="122"/>
  <c r="K100" i="122"/>
  <c r="A100" i="122"/>
  <c r="A101" i="122" s="1"/>
  <c r="A102" i="122" s="1"/>
  <c r="A103" i="122" s="1"/>
  <c r="A104" i="122" s="1"/>
  <c r="A105" i="122" s="1"/>
  <c r="A106" i="122" s="1"/>
  <c r="A107" i="122" s="1"/>
  <c r="A108" i="122" s="1"/>
  <c r="A109" i="122" s="1"/>
  <c r="A110" i="122" s="1"/>
  <c r="A111" i="122" s="1"/>
  <c r="A112" i="122" s="1"/>
  <c r="A113" i="122" s="1"/>
  <c r="A114" i="122" s="1"/>
  <c r="A115" i="122" s="1"/>
  <c r="A116" i="122" s="1"/>
  <c r="A117" i="122" s="1"/>
  <c r="A118" i="122" s="1"/>
  <c r="A119" i="122" s="1"/>
  <c r="A120" i="122" s="1"/>
  <c r="A121" i="122" s="1"/>
  <c r="A122" i="122" s="1"/>
  <c r="A123" i="122" s="1"/>
  <c r="A124" i="122" s="1"/>
  <c r="A125" i="122" s="1"/>
  <c r="A126" i="122" s="1"/>
  <c r="A127" i="122" s="1"/>
  <c r="K96" i="122"/>
  <c r="K95" i="122"/>
  <c r="K94" i="122"/>
  <c r="K93" i="122"/>
  <c r="K92" i="122"/>
  <c r="K91" i="122"/>
  <c r="K90" i="122"/>
  <c r="K89" i="122"/>
  <c r="K88" i="122"/>
  <c r="K87" i="122"/>
  <c r="K86" i="122"/>
  <c r="K85" i="122"/>
  <c r="K84" i="122"/>
  <c r="K83" i="122"/>
  <c r="K82" i="122"/>
  <c r="K81" i="122"/>
  <c r="K80" i="122"/>
  <c r="K79" i="122"/>
  <c r="K78" i="122"/>
  <c r="K77" i="122"/>
  <c r="K76" i="122"/>
  <c r="K75" i="122"/>
  <c r="K74" i="122"/>
  <c r="K73" i="122"/>
  <c r="K72" i="122"/>
  <c r="K71" i="122"/>
  <c r="K70" i="122"/>
  <c r="K69" i="122"/>
  <c r="K68" i="122"/>
  <c r="K67" i="122"/>
  <c r="K66" i="122"/>
  <c r="K65" i="122"/>
  <c r="K64" i="122"/>
  <c r="K63" i="122"/>
  <c r="K62" i="122"/>
  <c r="K61" i="122"/>
  <c r="K60" i="122"/>
  <c r="K59" i="122"/>
  <c r="K58" i="122"/>
  <c r="K57" i="122"/>
  <c r="K56" i="122"/>
  <c r="K55" i="122"/>
  <c r="K54" i="122"/>
  <c r="K53" i="122"/>
  <c r="K52" i="122"/>
  <c r="K51" i="122"/>
  <c r="K50" i="122"/>
  <c r="K49" i="122"/>
  <c r="K48" i="122"/>
  <c r="K47" i="122"/>
  <c r="K46" i="122"/>
  <c r="K45" i="122"/>
  <c r="K44" i="122"/>
  <c r="K43" i="122"/>
  <c r="K42" i="122"/>
  <c r="K41" i="122"/>
  <c r="K40" i="122"/>
  <c r="K39" i="122"/>
  <c r="K38" i="122"/>
  <c r="K37" i="122"/>
  <c r="K36" i="122"/>
  <c r="K35" i="122"/>
  <c r="K34" i="122"/>
  <c r="K33" i="122"/>
  <c r="K32" i="122"/>
  <c r="K31" i="122"/>
  <c r="K30" i="122"/>
  <c r="K29" i="122"/>
  <c r="K28" i="122"/>
  <c r="K27" i="122"/>
  <c r="K26" i="122"/>
  <c r="K25" i="122"/>
  <c r="K24" i="122"/>
  <c r="K23" i="122"/>
  <c r="K22" i="122"/>
  <c r="K21" i="122"/>
  <c r="K20" i="122"/>
  <c r="K19" i="122"/>
  <c r="K18" i="122"/>
  <c r="K17" i="122"/>
  <c r="K16" i="122"/>
  <c r="K15" i="122"/>
  <c r="K14" i="122"/>
  <c r="K13" i="122"/>
  <c r="K12" i="122"/>
  <c r="K11" i="122"/>
  <c r="K10" i="122"/>
  <c r="K9" i="122"/>
  <c r="K8" i="122"/>
  <c r="A8" i="122"/>
  <c r="A9" i="122" s="1"/>
  <c r="A10" i="122" s="1"/>
  <c r="A11" i="122" s="1"/>
  <c r="A12" i="122" s="1"/>
  <c r="A13" i="122" s="1"/>
  <c r="A14" i="122" s="1"/>
  <c r="A15" i="122" s="1"/>
  <c r="A16" i="122" s="1"/>
  <c r="A17" i="122" s="1"/>
  <c r="A18" i="122" s="1"/>
  <c r="A19" i="122" s="1"/>
  <c r="A20" i="122" s="1"/>
  <c r="A21" i="122" s="1"/>
  <c r="A22" i="122" s="1"/>
  <c r="A23" i="122" s="1"/>
  <c r="A24" i="122" s="1"/>
  <c r="A25" i="122" s="1"/>
  <c r="A26" i="122" s="1"/>
  <c r="A27" i="122" s="1"/>
  <c r="A28" i="122" s="1"/>
  <c r="A29" i="122" s="1"/>
  <c r="A30" i="122" s="1"/>
  <c r="A31" i="122" s="1"/>
  <c r="A32" i="122" s="1"/>
  <c r="A33" i="122" s="1"/>
  <c r="A34" i="122" s="1"/>
  <c r="A35" i="122" s="1"/>
  <c r="A36" i="122" s="1"/>
  <c r="A37" i="122" s="1"/>
  <c r="A38" i="122" s="1"/>
  <c r="A39" i="122" s="1"/>
  <c r="A40" i="122" s="1"/>
  <c r="A41" i="122" s="1"/>
  <c r="A42" i="122" s="1"/>
  <c r="A43" i="122" s="1"/>
  <c r="A44" i="122" s="1"/>
  <c r="A45" i="122" s="1"/>
  <c r="A46" i="122" s="1"/>
  <c r="A47" i="122" s="1"/>
  <c r="A48" i="122" s="1"/>
  <c r="A49" i="122" s="1"/>
  <c r="A50" i="122" s="1"/>
  <c r="A51" i="122" s="1"/>
  <c r="A52" i="122" s="1"/>
  <c r="A53" i="122" s="1"/>
  <c r="A54" i="122" s="1"/>
  <c r="A55" i="122" s="1"/>
  <c r="A56" i="122" s="1"/>
  <c r="A57" i="122" s="1"/>
  <c r="A58" i="122" s="1"/>
  <c r="A59" i="122" s="1"/>
  <c r="A60" i="122" s="1"/>
  <c r="A61" i="122" s="1"/>
  <c r="A62" i="122" s="1"/>
  <c r="A63" i="122" s="1"/>
  <c r="A64" i="122" s="1"/>
  <c r="A65" i="122" s="1"/>
  <c r="A66" i="122" s="1"/>
  <c r="A67" i="122" s="1"/>
  <c r="A68" i="122" s="1"/>
  <c r="A69" i="122" s="1"/>
  <c r="A70" i="122" s="1"/>
  <c r="A71" i="122" s="1"/>
  <c r="A72" i="122" s="1"/>
  <c r="A73" i="122" s="1"/>
  <c r="A74" i="122" s="1"/>
  <c r="A75" i="122" s="1"/>
  <c r="A76" i="122" s="1"/>
  <c r="A77" i="122" s="1"/>
  <c r="A78" i="122" s="1"/>
  <c r="A79" i="122" s="1"/>
  <c r="A80" i="122" s="1"/>
  <c r="A81" i="122" s="1"/>
  <c r="A82" i="122" s="1"/>
  <c r="A83" i="122" s="1"/>
  <c r="A84" i="122" s="1"/>
  <c r="A85" i="122" s="1"/>
  <c r="A86" i="122" s="1"/>
  <c r="A87" i="122" s="1"/>
  <c r="A88" i="122" s="1"/>
  <c r="A89" i="122" s="1"/>
  <c r="A90" i="122" s="1"/>
  <c r="A91" i="122" s="1"/>
  <c r="A92" i="122" s="1"/>
  <c r="A93" i="122" s="1"/>
  <c r="A94" i="122" s="1"/>
  <c r="A95" i="122" s="1"/>
  <c r="A96" i="122" s="1"/>
  <c r="K293" i="121"/>
  <c r="K292" i="121"/>
  <c r="K291" i="121"/>
  <c r="K290" i="121"/>
  <c r="K289" i="121"/>
  <c r="K288" i="121"/>
  <c r="K287" i="121"/>
  <c r="K286" i="121"/>
  <c r="K285" i="121"/>
  <c r="K284" i="121"/>
  <c r="K283" i="121"/>
  <c r="K282" i="121"/>
  <c r="K281" i="121"/>
  <c r="K280" i="121"/>
  <c r="K279" i="121"/>
  <c r="K278" i="121"/>
  <c r="K277" i="121"/>
  <c r="K276" i="121"/>
  <c r="K275" i="121"/>
  <c r="K274" i="121"/>
  <c r="K273" i="121"/>
  <c r="K272" i="121"/>
  <c r="A272" i="121"/>
  <c r="A273" i="121" s="1"/>
  <c r="A274" i="121" s="1"/>
  <c r="A275" i="121" s="1"/>
  <c r="A276" i="121" s="1"/>
  <c r="A277" i="121" s="1"/>
  <c r="A278" i="121" s="1"/>
  <c r="A279" i="121" s="1"/>
  <c r="A280" i="121" s="1"/>
  <c r="A281" i="121" s="1"/>
  <c r="A282" i="121" s="1"/>
  <c r="A283" i="121" s="1"/>
  <c r="A284" i="121" s="1"/>
  <c r="A285" i="121" s="1"/>
  <c r="A286" i="121" s="1"/>
  <c r="A287" i="121" s="1"/>
  <c r="A288" i="121" s="1"/>
  <c r="A289" i="121" s="1"/>
  <c r="A290" i="121" s="1"/>
  <c r="A291" i="121" s="1"/>
  <c r="A292" i="121" s="1"/>
  <c r="A293" i="121" s="1"/>
  <c r="K271" i="121"/>
  <c r="A271" i="121"/>
  <c r="K267" i="121"/>
  <c r="K266" i="121"/>
  <c r="K265" i="121"/>
  <c r="A265" i="121"/>
  <c r="A266" i="121" s="1"/>
  <c r="A267" i="121" s="1"/>
  <c r="K264" i="121"/>
  <c r="A264" i="121"/>
  <c r="K260" i="121"/>
  <c r="G260" i="121"/>
  <c r="K259" i="121"/>
  <c r="G259" i="121"/>
  <c r="K258" i="121"/>
  <c r="G258" i="121"/>
  <c r="K257" i="121"/>
  <c r="G257" i="121"/>
  <c r="K256" i="121"/>
  <c r="G256" i="121"/>
  <c r="K255" i="121"/>
  <c r="G255" i="121"/>
  <c r="K254" i="121"/>
  <c r="G254" i="121"/>
  <c r="K253" i="121"/>
  <c r="G253" i="121"/>
  <c r="K252" i="121"/>
  <c r="G252" i="121"/>
  <c r="K251" i="121"/>
  <c r="G251" i="121"/>
  <c r="K250" i="121"/>
  <c r="G250" i="121"/>
  <c r="K249" i="121"/>
  <c r="G249" i="121"/>
  <c r="K248" i="121"/>
  <c r="G248" i="121"/>
  <c r="K247" i="121"/>
  <c r="G247" i="121"/>
  <c r="K246" i="121"/>
  <c r="G246" i="121"/>
  <c r="K245" i="121"/>
  <c r="G245" i="121"/>
  <c r="K244" i="121"/>
  <c r="G244" i="121"/>
  <c r="K243" i="121"/>
  <c r="G243" i="121"/>
  <c r="K242" i="121"/>
  <c r="G242" i="121"/>
  <c r="K241" i="121"/>
  <c r="G241" i="121"/>
  <c r="K240" i="121"/>
  <c r="G240" i="121"/>
  <c r="K239" i="121"/>
  <c r="G239" i="121"/>
  <c r="K238" i="121"/>
  <c r="G238" i="121"/>
  <c r="K237" i="121"/>
  <c r="G237" i="121"/>
  <c r="K236" i="121"/>
  <c r="G236" i="121"/>
  <c r="K235" i="121"/>
  <c r="G235" i="121"/>
  <c r="K234" i="121"/>
  <c r="G234" i="121"/>
  <c r="K233" i="121"/>
  <c r="G233" i="121"/>
  <c r="K232" i="121"/>
  <c r="G232" i="121"/>
  <c r="K231" i="121"/>
  <c r="G231" i="121"/>
  <c r="K230" i="121"/>
  <c r="G230" i="121"/>
  <c r="K229" i="121"/>
  <c r="G229" i="121"/>
  <c r="K228" i="121"/>
  <c r="G228" i="121"/>
  <c r="K227" i="121"/>
  <c r="G227" i="121"/>
  <c r="K226" i="121"/>
  <c r="G226" i="121"/>
  <c r="K225" i="121"/>
  <c r="G225" i="121"/>
  <c r="K224" i="121"/>
  <c r="G224" i="121"/>
  <c r="K223" i="121"/>
  <c r="G223" i="121"/>
  <c r="K222" i="121"/>
  <c r="G222" i="121"/>
  <c r="K221" i="121"/>
  <c r="G221" i="121"/>
  <c r="K220" i="121"/>
  <c r="G220" i="121"/>
  <c r="K219" i="121"/>
  <c r="G219" i="121"/>
  <c r="K218" i="121"/>
  <c r="G218" i="121"/>
  <c r="K217" i="121"/>
  <c r="G217" i="121"/>
  <c r="K216" i="121"/>
  <c r="G216" i="121"/>
  <c r="K215" i="121"/>
  <c r="G215" i="121"/>
  <c r="K214" i="121"/>
  <c r="G214" i="121"/>
  <c r="K213" i="121"/>
  <c r="G213" i="121"/>
  <c r="K212" i="121"/>
  <c r="G212" i="121"/>
  <c r="K211" i="121"/>
  <c r="G211" i="121"/>
  <c r="K210" i="121"/>
  <c r="G210" i="121"/>
  <c r="K209" i="121"/>
  <c r="G209" i="121"/>
  <c r="K208" i="121"/>
  <c r="G208" i="121"/>
  <c r="K207" i="121"/>
  <c r="G207" i="121"/>
  <c r="K206" i="121"/>
  <c r="G206" i="121"/>
  <c r="K205" i="121"/>
  <c r="G205" i="121"/>
  <c r="K204" i="121"/>
  <c r="G204" i="121"/>
  <c r="K203" i="121"/>
  <c r="G203" i="121"/>
  <c r="K202" i="121"/>
  <c r="G202" i="121"/>
  <c r="K201" i="121"/>
  <c r="G201" i="121"/>
  <c r="K200" i="121"/>
  <c r="G200" i="121"/>
  <c r="K199" i="121"/>
  <c r="G199" i="121"/>
  <c r="K198" i="121"/>
  <c r="G198" i="121"/>
  <c r="K197" i="121"/>
  <c r="G197" i="121"/>
  <c r="K196" i="121"/>
  <c r="G196" i="121"/>
  <c r="K195" i="121"/>
  <c r="G195" i="121"/>
  <c r="K194" i="121"/>
  <c r="G194" i="121"/>
  <c r="K193" i="121"/>
  <c r="G193" i="121"/>
  <c r="K192" i="121"/>
  <c r="G192" i="121"/>
  <c r="K191" i="121"/>
  <c r="G191" i="121"/>
  <c r="K190" i="121"/>
  <c r="G190" i="121"/>
  <c r="K189" i="121"/>
  <c r="G189" i="121"/>
  <c r="K188" i="121"/>
  <c r="G188" i="121"/>
  <c r="K187" i="121"/>
  <c r="G187" i="121"/>
  <c r="K186" i="121"/>
  <c r="G186" i="121"/>
  <c r="K185" i="121"/>
  <c r="G185" i="121"/>
  <c r="K184" i="121"/>
  <c r="G184" i="121"/>
  <c r="K183" i="121"/>
  <c r="G183" i="121"/>
  <c r="K182" i="121"/>
  <c r="G182" i="121"/>
  <c r="K181" i="121"/>
  <c r="G181" i="121"/>
  <c r="K180" i="121"/>
  <c r="G180" i="121"/>
  <c r="K179" i="121"/>
  <c r="G179" i="121"/>
  <c r="K178" i="121"/>
  <c r="G178" i="121"/>
  <c r="K177" i="121"/>
  <c r="G177" i="121"/>
  <c r="K176" i="121"/>
  <c r="G176" i="121"/>
  <c r="K175" i="121"/>
  <c r="G175" i="121"/>
  <c r="K174" i="121"/>
  <c r="G174" i="121"/>
  <c r="K173" i="121"/>
  <c r="G173" i="121"/>
  <c r="K172" i="121"/>
  <c r="G172" i="121"/>
  <c r="K171" i="121"/>
  <c r="G171" i="121"/>
  <c r="K170" i="121"/>
  <c r="G170" i="121"/>
  <c r="K169" i="121"/>
  <c r="G169" i="121"/>
  <c r="K168" i="121"/>
  <c r="G168" i="121"/>
  <c r="K167" i="121"/>
  <c r="G167" i="121"/>
  <c r="K166" i="121"/>
  <c r="G166" i="121"/>
  <c r="K165" i="121"/>
  <c r="G165" i="121"/>
  <c r="K164" i="121"/>
  <c r="G164" i="121"/>
  <c r="K163" i="121"/>
  <c r="G163" i="121"/>
  <c r="K162" i="121"/>
  <c r="G162" i="121"/>
  <c r="K161" i="121"/>
  <c r="G161" i="121"/>
  <c r="K160" i="121"/>
  <c r="G160" i="121"/>
  <c r="K159" i="121"/>
  <c r="G159" i="121"/>
  <c r="K158" i="121"/>
  <c r="G158" i="121"/>
  <c r="K157" i="121"/>
  <c r="G157" i="121"/>
  <c r="K156" i="121"/>
  <c r="G156" i="121"/>
  <c r="K155" i="121"/>
  <c r="G155" i="121"/>
  <c r="K154" i="121"/>
  <c r="G154" i="121"/>
  <c r="K153" i="121"/>
  <c r="G153" i="121"/>
  <c r="K152" i="121"/>
  <c r="G152" i="121"/>
  <c r="K151" i="121"/>
  <c r="G151" i="121"/>
  <c r="K150" i="121"/>
  <c r="G150" i="121"/>
  <c r="K149" i="121"/>
  <c r="G149" i="121"/>
  <c r="K148" i="121"/>
  <c r="G148" i="121"/>
  <c r="K147" i="121"/>
  <c r="G147" i="121"/>
  <c r="K146" i="121"/>
  <c r="G146" i="121"/>
  <c r="K145" i="121"/>
  <c r="G145" i="121"/>
  <c r="K144" i="121"/>
  <c r="G144" i="121"/>
  <c r="K143" i="121"/>
  <c r="G143" i="121"/>
  <c r="K142" i="121"/>
  <c r="G142" i="121"/>
  <c r="K141" i="121"/>
  <c r="G141" i="121"/>
  <c r="K140" i="121"/>
  <c r="G140" i="121"/>
  <c r="K139" i="121"/>
  <c r="G139" i="121"/>
  <c r="K138" i="121"/>
  <c r="G138" i="121"/>
  <c r="K137" i="121"/>
  <c r="G137" i="121"/>
  <c r="K136" i="121"/>
  <c r="G136" i="121"/>
  <c r="K135" i="121"/>
  <c r="G135" i="121"/>
  <c r="K134" i="121"/>
  <c r="G134" i="121"/>
  <c r="K133" i="121"/>
  <c r="G133" i="121"/>
  <c r="K132" i="121"/>
  <c r="G132" i="121"/>
  <c r="A132" i="121"/>
  <c r="A133" i="121" s="1"/>
  <c r="A134" i="121" s="1"/>
  <c r="A135" i="121" s="1"/>
  <c r="A136" i="121" s="1"/>
  <c r="A137" i="121" s="1"/>
  <c r="A138" i="121" s="1"/>
  <c r="A139" i="121" s="1"/>
  <c r="A140" i="121" s="1"/>
  <c r="A141" i="121" s="1"/>
  <c r="A142" i="121" s="1"/>
  <c r="A143" i="121" s="1"/>
  <c r="A144" i="121" s="1"/>
  <c r="A145" i="121" s="1"/>
  <c r="A146" i="121" s="1"/>
  <c r="A147" i="121" s="1"/>
  <c r="A148" i="121" s="1"/>
  <c r="A149" i="121" s="1"/>
  <c r="A150" i="121" s="1"/>
  <c r="A151" i="121" s="1"/>
  <c r="A152" i="121" s="1"/>
  <c r="A153" i="121" s="1"/>
  <c r="A154" i="121" s="1"/>
  <c r="A155" i="121" s="1"/>
  <c r="A156" i="121" s="1"/>
  <c r="A157" i="121" s="1"/>
  <c r="A158" i="121" s="1"/>
  <c r="A159" i="121" s="1"/>
  <c r="A160" i="121" s="1"/>
  <c r="A161" i="121" s="1"/>
  <c r="A162" i="121" s="1"/>
  <c r="A163" i="121" s="1"/>
  <c r="A164" i="121" s="1"/>
  <c r="A165" i="121" s="1"/>
  <c r="A166" i="121" s="1"/>
  <c r="A167" i="121" s="1"/>
  <c r="A168" i="121" s="1"/>
  <c r="A169" i="121" s="1"/>
  <c r="A170" i="121" s="1"/>
  <c r="A171" i="121" s="1"/>
  <c r="A172" i="121" s="1"/>
  <c r="A173" i="121" s="1"/>
  <c r="A174" i="121" s="1"/>
  <c r="A175" i="121" s="1"/>
  <c r="A176" i="121" s="1"/>
  <c r="A177" i="121" s="1"/>
  <c r="A178" i="121" s="1"/>
  <c r="A179" i="121" s="1"/>
  <c r="A180" i="121" s="1"/>
  <c r="A181" i="121" s="1"/>
  <c r="A182" i="121" s="1"/>
  <c r="A183" i="121" s="1"/>
  <c r="A184" i="121" s="1"/>
  <c r="A185" i="121" s="1"/>
  <c r="A186" i="121" s="1"/>
  <c r="A187" i="121" s="1"/>
  <c r="A188" i="121" s="1"/>
  <c r="A189" i="121" s="1"/>
  <c r="A190" i="121" s="1"/>
  <c r="A191" i="121" s="1"/>
  <c r="A192" i="121" s="1"/>
  <c r="A193" i="121" s="1"/>
  <c r="A194" i="121" s="1"/>
  <c r="A195" i="121" s="1"/>
  <c r="A196" i="121" s="1"/>
  <c r="A197" i="121" s="1"/>
  <c r="A198" i="121" s="1"/>
  <c r="A199" i="121" s="1"/>
  <c r="A200" i="121" s="1"/>
  <c r="A201" i="121" s="1"/>
  <c r="A202" i="121" s="1"/>
  <c r="A203" i="121" s="1"/>
  <c r="A204" i="121" s="1"/>
  <c r="A205" i="121" s="1"/>
  <c r="A206" i="121" s="1"/>
  <c r="A207" i="121" s="1"/>
  <c r="A208" i="121" s="1"/>
  <c r="A209" i="121" s="1"/>
  <c r="A210" i="121" s="1"/>
  <c r="A211" i="121" s="1"/>
  <c r="A212" i="121" s="1"/>
  <c r="A213" i="121" s="1"/>
  <c r="A214" i="121" s="1"/>
  <c r="A215" i="121" s="1"/>
  <c r="A216" i="121" s="1"/>
  <c r="A217" i="121" s="1"/>
  <c r="A218" i="121" s="1"/>
  <c r="A219" i="121" s="1"/>
  <c r="A220" i="121" s="1"/>
  <c r="A221" i="121" s="1"/>
  <c r="A222" i="121" s="1"/>
  <c r="A223" i="121" s="1"/>
  <c r="A224" i="121" s="1"/>
  <c r="A225" i="121" s="1"/>
  <c r="A226" i="121" s="1"/>
  <c r="A227" i="121" s="1"/>
  <c r="A228" i="121" s="1"/>
  <c r="A229" i="121" s="1"/>
  <c r="A230" i="121" s="1"/>
  <c r="A231" i="121" s="1"/>
  <c r="A232" i="121" s="1"/>
  <c r="A233" i="121" s="1"/>
  <c r="A234" i="121" s="1"/>
  <c r="A235" i="121" s="1"/>
  <c r="A236" i="121" s="1"/>
  <c r="A237" i="121" s="1"/>
  <c r="A238" i="121" s="1"/>
  <c r="A239" i="121" s="1"/>
  <c r="A240" i="121" s="1"/>
  <c r="A241" i="121" s="1"/>
  <c r="A242" i="121" s="1"/>
  <c r="A243" i="121" s="1"/>
  <c r="A244" i="121" s="1"/>
  <c r="A245" i="121" s="1"/>
  <c r="A246" i="121" s="1"/>
  <c r="A247" i="121" s="1"/>
  <c r="A248" i="121" s="1"/>
  <c r="A249" i="121" s="1"/>
  <c r="A250" i="121" s="1"/>
  <c r="A251" i="121" s="1"/>
  <c r="A252" i="121" s="1"/>
  <c r="A253" i="121" s="1"/>
  <c r="A254" i="121" s="1"/>
  <c r="A255" i="121" s="1"/>
  <c r="A256" i="121" s="1"/>
  <c r="A257" i="121" s="1"/>
  <c r="A258" i="121" s="1"/>
  <c r="A259" i="121" s="1"/>
  <c r="A260" i="121" s="1"/>
  <c r="K131" i="121"/>
  <c r="G131" i="121"/>
  <c r="A131" i="121"/>
  <c r="K127" i="121"/>
  <c r="K126" i="121"/>
  <c r="K125" i="121"/>
  <c r="K124" i="121"/>
  <c r="K123" i="121"/>
  <c r="K122" i="121"/>
  <c r="K121" i="121"/>
  <c r="K120" i="121"/>
  <c r="K119" i="121"/>
  <c r="K118" i="121"/>
  <c r="K117" i="121"/>
  <c r="K116" i="121"/>
  <c r="K115" i="121"/>
  <c r="K114" i="121"/>
  <c r="K113" i="121"/>
  <c r="K112" i="121"/>
  <c r="K111" i="121"/>
  <c r="K110" i="121"/>
  <c r="K109" i="121"/>
  <c r="K108" i="121"/>
  <c r="K107" i="121"/>
  <c r="K106" i="121"/>
  <c r="K105" i="121"/>
  <c r="K104" i="121"/>
  <c r="K103" i="121"/>
  <c r="K102" i="121"/>
  <c r="K101" i="121"/>
  <c r="K100" i="121"/>
  <c r="A100" i="121"/>
  <c r="A101" i="121" s="1"/>
  <c r="A102" i="121" s="1"/>
  <c r="A103" i="121" s="1"/>
  <c r="A104" i="121" s="1"/>
  <c r="A105" i="121" s="1"/>
  <c r="A106" i="121" s="1"/>
  <c r="A107" i="121" s="1"/>
  <c r="A108" i="121" s="1"/>
  <c r="A109" i="121" s="1"/>
  <c r="A110" i="121" s="1"/>
  <c r="A111" i="121" s="1"/>
  <c r="A112" i="121" s="1"/>
  <c r="A113" i="121" s="1"/>
  <c r="A114" i="121" s="1"/>
  <c r="A115" i="121" s="1"/>
  <c r="A116" i="121" s="1"/>
  <c r="A117" i="121" s="1"/>
  <c r="A118" i="121" s="1"/>
  <c r="A119" i="121" s="1"/>
  <c r="A120" i="121" s="1"/>
  <c r="A121" i="121" s="1"/>
  <c r="A122" i="121" s="1"/>
  <c r="A123" i="121" s="1"/>
  <c r="A124" i="121" s="1"/>
  <c r="A125" i="121" s="1"/>
  <c r="A126" i="121" s="1"/>
  <c r="A127" i="121" s="1"/>
  <c r="K96" i="121"/>
  <c r="K95" i="121"/>
  <c r="K94" i="121"/>
  <c r="K93" i="121"/>
  <c r="K92" i="121"/>
  <c r="K91" i="121"/>
  <c r="K90" i="121"/>
  <c r="K89" i="121"/>
  <c r="K88" i="121"/>
  <c r="K87" i="121"/>
  <c r="K86" i="121"/>
  <c r="K85" i="121"/>
  <c r="K84" i="121"/>
  <c r="K83" i="121"/>
  <c r="K82" i="121"/>
  <c r="K81" i="121"/>
  <c r="K80" i="121"/>
  <c r="K79" i="121"/>
  <c r="K78" i="121"/>
  <c r="K77" i="121"/>
  <c r="K76" i="121"/>
  <c r="K75" i="121"/>
  <c r="K74" i="121"/>
  <c r="K73" i="121"/>
  <c r="K72" i="121"/>
  <c r="K71" i="121"/>
  <c r="K70" i="121"/>
  <c r="K69" i="121"/>
  <c r="K68" i="121"/>
  <c r="K67" i="121"/>
  <c r="K66" i="121"/>
  <c r="K65" i="121"/>
  <c r="K64" i="121"/>
  <c r="K63" i="121"/>
  <c r="K62" i="121"/>
  <c r="K61" i="121"/>
  <c r="K60" i="121"/>
  <c r="K59" i="121"/>
  <c r="K58" i="121"/>
  <c r="K57" i="121"/>
  <c r="K56" i="121"/>
  <c r="K55" i="121"/>
  <c r="K54" i="121"/>
  <c r="K53" i="121"/>
  <c r="K52" i="121"/>
  <c r="K51" i="121"/>
  <c r="K50" i="121"/>
  <c r="K49" i="121"/>
  <c r="K48" i="121"/>
  <c r="K47" i="121"/>
  <c r="K46" i="121"/>
  <c r="K45" i="121"/>
  <c r="K44" i="121"/>
  <c r="K43" i="121"/>
  <c r="K42" i="121"/>
  <c r="K41" i="121"/>
  <c r="K40" i="121"/>
  <c r="K39" i="121"/>
  <c r="K38" i="121"/>
  <c r="K37" i="121"/>
  <c r="K36" i="121"/>
  <c r="K35" i="121"/>
  <c r="K34" i="121"/>
  <c r="K33" i="121"/>
  <c r="K32" i="121"/>
  <c r="K31" i="121"/>
  <c r="K30" i="121"/>
  <c r="K29" i="121"/>
  <c r="K28" i="121"/>
  <c r="K27" i="121"/>
  <c r="K26" i="121"/>
  <c r="K25" i="121"/>
  <c r="K24" i="121"/>
  <c r="K23" i="121"/>
  <c r="K22" i="121"/>
  <c r="K21" i="121"/>
  <c r="K20" i="121"/>
  <c r="K19" i="121"/>
  <c r="K18" i="121"/>
  <c r="K17" i="121"/>
  <c r="K16" i="121"/>
  <c r="K15" i="121"/>
  <c r="K14" i="121"/>
  <c r="K13" i="121"/>
  <c r="K12" i="121"/>
  <c r="K11" i="121"/>
  <c r="K10" i="121"/>
  <c r="K9" i="121"/>
  <c r="A9" i="121"/>
  <c r="A10" i="121" s="1"/>
  <c r="A11" i="121" s="1"/>
  <c r="A12" i="121" s="1"/>
  <c r="A13" i="121" s="1"/>
  <c r="A14" i="121" s="1"/>
  <c r="A15" i="121" s="1"/>
  <c r="A16" i="121" s="1"/>
  <c r="A17" i="121" s="1"/>
  <c r="A18" i="121" s="1"/>
  <c r="A19" i="121" s="1"/>
  <c r="A20" i="121" s="1"/>
  <c r="A21" i="121" s="1"/>
  <c r="A22" i="121" s="1"/>
  <c r="A23" i="121" s="1"/>
  <c r="A24" i="121" s="1"/>
  <c r="A25" i="121" s="1"/>
  <c r="A26" i="121" s="1"/>
  <c r="A27" i="121" s="1"/>
  <c r="A28" i="121" s="1"/>
  <c r="A29" i="121" s="1"/>
  <c r="A30" i="121" s="1"/>
  <c r="A31" i="121" s="1"/>
  <c r="A32" i="121" s="1"/>
  <c r="A33" i="121" s="1"/>
  <c r="A34" i="121" s="1"/>
  <c r="A35" i="121" s="1"/>
  <c r="A36" i="121" s="1"/>
  <c r="A37" i="121" s="1"/>
  <c r="A38" i="121" s="1"/>
  <c r="A39" i="121" s="1"/>
  <c r="A40" i="121" s="1"/>
  <c r="A41" i="121" s="1"/>
  <c r="A42" i="121" s="1"/>
  <c r="A43" i="121" s="1"/>
  <c r="A44" i="121" s="1"/>
  <c r="A45" i="121" s="1"/>
  <c r="A46" i="121" s="1"/>
  <c r="A47" i="121" s="1"/>
  <c r="A48" i="121" s="1"/>
  <c r="A49" i="121" s="1"/>
  <c r="A50" i="121" s="1"/>
  <c r="A51" i="121" s="1"/>
  <c r="A52" i="121" s="1"/>
  <c r="A53" i="121" s="1"/>
  <c r="A54" i="121" s="1"/>
  <c r="A55" i="121" s="1"/>
  <c r="A56" i="121" s="1"/>
  <c r="A57" i="121" s="1"/>
  <c r="A58" i="121" s="1"/>
  <c r="A59" i="121" s="1"/>
  <c r="A60" i="121" s="1"/>
  <c r="A61" i="121" s="1"/>
  <c r="A62" i="121" s="1"/>
  <c r="A63" i="121" s="1"/>
  <c r="A64" i="121" s="1"/>
  <c r="A65" i="121" s="1"/>
  <c r="A66" i="121" s="1"/>
  <c r="A67" i="121" s="1"/>
  <c r="A68" i="121" s="1"/>
  <c r="A69" i="121" s="1"/>
  <c r="A70" i="121" s="1"/>
  <c r="A71" i="121" s="1"/>
  <c r="A72" i="121" s="1"/>
  <c r="A73" i="121" s="1"/>
  <c r="A74" i="121" s="1"/>
  <c r="A75" i="121" s="1"/>
  <c r="A76" i="121" s="1"/>
  <c r="A77" i="121" s="1"/>
  <c r="A78" i="121" s="1"/>
  <c r="A79" i="121" s="1"/>
  <c r="A80" i="121" s="1"/>
  <c r="A81" i="121" s="1"/>
  <c r="A82" i="121" s="1"/>
  <c r="A83" i="121" s="1"/>
  <c r="A84" i="121" s="1"/>
  <c r="A85" i="121" s="1"/>
  <c r="A86" i="121" s="1"/>
  <c r="A87" i="121" s="1"/>
  <c r="A88" i="121" s="1"/>
  <c r="A89" i="121" s="1"/>
  <c r="A90" i="121" s="1"/>
  <c r="A91" i="121" s="1"/>
  <c r="A92" i="121" s="1"/>
  <c r="A93" i="121" s="1"/>
  <c r="A94" i="121" s="1"/>
  <c r="A95" i="121" s="1"/>
  <c r="A96" i="121" s="1"/>
  <c r="K8" i="121"/>
  <c r="A8" i="121"/>
  <c r="K293" i="119"/>
  <c r="K292" i="119"/>
  <c r="K291" i="119"/>
  <c r="K290" i="119"/>
  <c r="K289" i="119"/>
  <c r="K288" i="119"/>
  <c r="K287" i="119"/>
  <c r="K286" i="119"/>
  <c r="K285" i="119"/>
  <c r="K284" i="119"/>
  <c r="K283" i="119"/>
  <c r="K282" i="119"/>
  <c r="K281" i="119"/>
  <c r="K280" i="119"/>
  <c r="K279" i="119"/>
  <c r="K278" i="119"/>
  <c r="K277" i="119"/>
  <c r="K276" i="119"/>
  <c r="K275" i="119"/>
  <c r="K274" i="119"/>
  <c r="K273" i="119"/>
  <c r="K272" i="119"/>
  <c r="A272" i="119"/>
  <c r="A273" i="119" s="1"/>
  <c r="A274" i="119" s="1"/>
  <c r="A275" i="119" s="1"/>
  <c r="A276" i="119" s="1"/>
  <c r="A277" i="119" s="1"/>
  <c r="A278" i="119" s="1"/>
  <c r="A279" i="119" s="1"/>
  <c r="A280" i="119" s="1"/>
  <c r="A281" i="119" s="1"/>
  <c r="A282" i="119" s="1"/>
  <c r="A283" i="119" s="1"/>
  <c r="A284" i="119" s="1"/>
  <c r="A285" i="119" s="1"/>
  <c r="A286" i="119" s="1"/>
  <c r="A287" i="119" s="1"/>
  <c r="A288" i="119" s="1"/>
  <c r="A289" i="119" s="1"/>
  <c r="A290" i="119" s="1"/>
  <c r="A291" i="119" s="1"/>
  <c r="A292" i="119" s="1"/>
  <c r="A293" i="119" s="1"/>
  <c r="K271" i="119"/>
  <c r="A271" i="119"/>
  <c r="K267" i="119"/>
  <c r="A267" i="119"/>
  <c r="K266" i="119"/>
  <c r="K265" i="119"/>
  <c r="A265" i="119"/>
  <c r="A266" i="119" s="1"/>
  <c r="K264" i="119"/>
  <c r="A264" i="119"/>
  <c r="K260" i="119"/>
  <c r="G260" i="119"/>
  <c r="K259" i="119"/>
  <c r="G259" i="119"/>
  <c r="K258" i="119"/>
  <c r="G258" i="119"/>
  <c r="K257" i="119"/>
  <c r="G257" i="119"/>
  <c r="K256" i="119"/>
  <c r="G256" i="119"/>
  <c r="K255" i="119"/>
  <c r="G255" i="119"/>
  <c r="K254" i="119"/>
  <c r="G254" i="119"/>
  <c r="K253" i="119"/>
  <c r="G253" i="119"/>
  <c r="K252" i="119"/>
  <c r="G252" i="119"/>
  <c r="K251" i="119"/>
  <c r="G251" i="119"/>
  <c r="K250" i="119"/>
  <c r="G250" i="119"/>
  <c r="K249" i="119"/>
  <c r="G249" i="119"/>
  <c r="K248" i="119"/>
  <c r="G248" i="119"/>
  <c r="K247" i="119"/>
  <c r="G247" i="119"/>
  <c r="K246" i="119"/>
  <c r="G246" i="119"/>
  <c r="K245" i="119"/>
  <c r="G245" i="119"/>
  <c r="K244" i="119"/>
  <c r="G244" i="119"/>
  <c r="K243" i="119"/>
  <c r="G243" i="119"/>
  <c r="K242" i="119"/>
  <c r="G242" i="119"/>
  <c r="K241" i="119"/>
  <c r="G241" i="119"/>
  <c r="K240" i="119"/>
  <c r="G240" i="119"/>
  <c r="K239" i="119"/>
  <c r="G239" i="119"/>
  <c r="K238" i="119"/>
  <c r="G238" i="119"/>
  <c r="K237" i="119"/>
  <c r="G237" i="119"/>
  <c r="K236" i="119"/>
  <c r="G236" i="119"/>
  <c r="K235" i="119"/>
  <c r="G235" i="119"/>
  <c r="K234" i="119"/>
  <c r="G234" i="119"/>
  <c r="K233" i="119"/>
  <c r="G233" i="119"/>
  <c r="K232" i="119"/>
  <c r="G232" i="119"/>
  <c r="K231" i="119"/>
  <c r="G231" i="119"/>
  <c r="K230" i="119"/>
  <c r="G230" i="119"/>
  <c r="K229" i="119"/>
  <c r="G229" i="119"/>
  <c r="K228" i="119"/>
  <c r="G228" i="119"/>
  <c r="K227" i="119"/>
  <c r="G227" i="119"/>
  <c r="K226" i="119"/>
  <c r="G226" i="119"/>
  <c r="K225" i="119"/>
  <c r="G225" i="119"/>
  <c r="K224" i="119"/>
  <c r="G224" i="119"/>
  <c r="K223" i="119"/>
  <c r="G223" i="119"/>
  <c r="K222" i="119"/>
  <c r="G222" i="119"/>
  <c r="K221" i="119"/>
  <c r="G221" i="119"/>
  <c r="K220" i="119"/>
  <c r="G220" i="119"/>
  <c r="K219" i="119"/>
  <c r="G219" i="119"/>
  <c r="K218" i="119"/>
  <c r="G218" i="119"/>
  <c r="K217" i="119"/>
  <c r="G217" i="119"/>
  <c r="K216" i="119"/>
  <c r="G216" i="119"/>
  <c r="K215" i="119"/>
  <c r="G215" i="119"/>
  <c r="K214" i="119"/>
  <c r="G214" i="119"/>
  <c r="K213" i="119"/>
  <c r="G213" i="119"/>
  <c r="K212" i="119"/>
  <c r="G212" i="119"/>
  <c r="K211" i="119"/>
  <c r="G211" i="119"/>
  <c r="K210" i="119"/>
  <c r="G210" i="119"/>
  <c r="K209" i="119"/>
  <c r="G209" i="119"/>
  <c r="K208" i="119"/>
  <c r="G208" i="119"/>
  <c r="K207" i="119"/>
  <c r="G207" i="119"/>
  <c r="K206" i="119"/>
  <c r="G206" i="119"/>
  <c r="K205" i="119"/>
  <c r="G205" i="119"/>
  <c r="K204" i="119"/>
  <c r="G204" i="119"/>
  <c r="K203" i="119"/>
  <c r="G203" i="119"/>
  <c r="K202" i="119"/>
  <c r="G202" i="119"/>
  <c r="K201" i="119"/>
  <c r="G201" i="119"/>
  <c r="K200" i="119"/>
  <c r="G200" i="119"/>
  <c r="K199" i="119"/>
  <c r="G199" i="119"/>
  <c r="K198" i="119"/>
  <c r="G198" i="119"/>
  <c r="K197" i="119"/>
  <c r="G197" i="119"/>
  <c r="K196" i="119"/>
  <c r="G196" i="119"/>
  <c r="K195" i="119"/>
  <c r="G195" i="119"/>
  <c r="K194" i="119"/>
  <c r="G194" i="119"/>
  <c r="K193" i="119"/>
  <c r="G193" i="119"/>
  <c r="K192" i="119"/>
  <c r="G192" i="119"/>
  <c r="K191" i="119"/>
  <c r="G191" i="119"/>
  <c r="K190" i="119"/>
  <c r="G190" i="119"/>
  <c r="K189" i="119"/>
  <c r="G189" i="119"/>
  <c r="K188" i="119"/>
  <c r="G188" i="119"/>
  <c r="K187" i="119"/>
  <c r="G187" i="119"/>
  <c r="K186" i="119"/>
  <c r="G186" i="119"/>
  <c r="K185" i="119"/>
  <c r="G185" i="119"/>
  <c r="K184" i="119"/>
  <c r="G184" i="119"/>
  <c r="K183" i="119"/>
  <c r="G183" i="119"/>
  <c r="K182" i="119"/>
  <c r="G182" i="119"/>
  <c r="K181" i="119"/>
  <c r="G181" i="119"/>
  <c r="K180" i="119"/>
  <c r="G180" i="119"/>
  <c r="K179" i="119"/>
  <c r="G179" i="119"/>
  <c r="K178" i="119"/>
  <c r="G178" i="119"/>
  <c r="K177" i="119"/>
  <c r="G177" i="119"/>
  <c r="K176" i="119"/>
  <c r="G176" i="119"/>
  <c r="K175" i="119"/>
  <c r="G175" i="119"/>
  <c r="K174" i="119"/>
  <c r="G174" i="119"/>
  <c r="K173" i="119"/>
  <c r="G173" i="119"/>
  <c r="K172" i="119"/>
  <c r="G172" i="119"/>
  <c r="K171" i="119"/>
  <c r="G171" i="119"/>
  <c r="K170" i="119"/>
  <c r="G170" i="119"/>
  <c r="K169" i="119"/>
  <c r="G169" i="119"/>
  <c r="K168" i="119"/>
  <c r="G168" i="119"/>
  <c r="K167" i="119"/>
  <c r="G167" i="119"/>
  <c r="K166" i="119"/>
  <c r="G166" i="119"/>
  <c r="K165" i="119"/>
  <c r="G165" i="119"/>
  <c r="K164" i="119"/>
  <c r="G164" i="119"/>
  <c r="K163" i="119"/>
  <c r="G163" i="119"/>
  <c r="K162" i="119"/>
  <c r="G162" i="119"/>
  <c r="K161" i="119"/>
  <c r="G161" i="119"/>
  <c r="K160" i="119"/>
  <c r="G160" i="119"/>
  <c r="K159" i="119"/>
  <c r="G159" i="119"/>
  <c r="K158" i="119"/>
  <c r="G158" i="119"/>
  <c r="K157" i="119"/>
  <c r="G157" i="119"/>
  <c r="K156" i="119"/>
  <c r="G156" i="119"/>
  <c r="K155" i="119"/>
  <c r="G155" i="119"/>
  <c r="K154" i="119"/>
  <c r="G154" i="119"/>
  <c r="K153" i="119"/>
  <c r="G153" i="119"/>
  <c r="K152" i="119"/>
  <c r="G152" i="119"/>
  <c r="K151" i="119"/>
  <c r="G151" i="119"/>
  <c r="K150" i="119"/>
  <c r="G150" i="119"/>
  <c r="K149" i="119"/>
  <c r="G149" i="119"/>
  <c r="K148" i="119"/>
  <c r="G148" i="119"/>
  <c r="K147" i="119"/>
  <c r="G147" i="119"/>
  <c r="K146" i="119"/>
  <c r="G146" i="119"/>
  <c r="K145" i="119"/>
  <c r="G145" i="119"/>
  <c r="K144" i="119"/>
  <c r="G144" i="119"/>
  <c r="K143" i="119"/>
  <c r="G143" i="119"/>
  <c r="K142" i="119"/>
  <c r="G142" i="119"/>
  <c r="K141" i="119"/>
  <c r="G141" i="119"/>
  <c r="K140" i="119"/>
  <c r="G140" i="119"/>
  <c r="K139" i="119"/>
  <c r="G139" i="119"/>
  <c r="K138" i="119"/>
  <c r="G138" i="119"/>
  <c r="K137" i="119"/>
  <c r="G137" i="119"/>
  <c r="K136" i="119"/>
  <c r="G136" i="119"/>
  <c r="K135" i="119"/>
  <c r="G135" i="119"/>
  <c r="K134" i="119"/>
  <c r="G134" i="119"/>
  <c r="K133" i="119"/>
  <c r="G133" i="119"/>
  <c r="K132" i="119"/>
  <c r="G132" i="119"/>
  <c r="K131" i="119"/>
  <c r="G131" i="119"/>
  <c r="A131" i="119"/>
  <c r="A132" i="119" s="1"/>
  <c r="A133" i="119" s="1"/>
  <c r="A134" i="119" s="1"/>
  <c r="A135" i="119" s="1"/>
  <c r="A136" i="119" s="1"/>
  <c r="A137" i="119" s="1"/>
  <c r="A138" i="119" s="1"/>
  <c r="A139" i="119" s="1"/>
  <c r="A140" i="119" s="1"/>
  <c r="A141" i="119" s="1"/>
  <c r="A142" i="119" s="1"/>
  <c r="A143" i="119" s="1"/>
  <c r="A144" i="119" s="1"/>
  <c r="A145" i="119" s="1"/>
  <c r="A146" i="119" s="1"/>
  <c r="A147" i="119" s="1"/>
  <c r="A148" i="119" s="1"/>
  <c r="A149" i="119" s="1"/>
  <c r="A150" i="119" s="1"/>
  <c r="A151" i="119" s="1"/>
  <c r="A152" i="119" s="1"/>
  <c r="A153" i="119" s="1"/>
  <c r="A154" i="119" s="1"/>
  <c r="A155" i="119" s="1"/>
  <c r="A156" i="119" s="1"/>
  <c r="A157" i="119" s="1"/>
  <c r="A158" i="119" s="1"/>
  <c r="A159" i="119" s="1"/>
  <c r="A160" i="119" s="1"/>
  <c r="A161" i="119" s="1"/>
  <c r="A162" i="119" s="1"/>
  <c r="A163" i="119" s="1"/>
  <c r="A164" i="119" s="1"/>
  <c r="A165" i="119" s="1"/>
  <c r="A166" i="119" s="1"/>
  <c r="A167" i="119" s="1"/>
  <c r="A168" i="119" s="1"/>
  <c r="A169" i="119" s="1"/>
  <c r="A170" i="119" s="1"/>
  <c r="A171" i="119" s="1"/>
  <c r="A172" i="119" s="1"/>
  <c r="A173" i="119" s="1"/>
  <c r="A174" i="119" s="1"/>
  <c r="A175" i="119" s="1"/>
  <c r="A176" i="119" s="1"/>
  <c r="A177" i="119" s="1"/>
  <c r="A178" i="119" s="1"/>
  <c r="A179" i="119" s="1"/>
  <c r="A180" i="119" s="1"/>
  <c r="A181" i="119" s="1"/>
  <c r="A182" i="119" s="1"/>
  <c r="A183" i="119" s="1"/>
  <c r="A184" i="119" s="1"/>
  <c r="A185" i="119" s="1"/>
  <c r="A186" i="119" s="1"/>
  <c r="A187" i="119" s="1"/>
  <c r="A188" i="119" s="1"/>
  <c r="A189" i="119" s="1"/>
  <c r="A190" i="119" s="1"/>
  <c r="A191" i="119" s="1"/>
  <c r="A192" i="119" s="1"/>
  <c r="A193" i="119" s="1"/>
  <c r="A194" i="119" s="1"/>
  <c r="A195" i="119" s="1"/>
  <c r="A196" i="119" s="1"/>
  <c r="A197" i="119" s="1"/>
  <c r="A198" i="119" s="1"/>
  <c r="A199" i="119" s="1"/>
  <c r="A200" i="119" s="1"/>
  <c r="A201" i="119" s="1"/>
  <c r="A202" i="119" s="1"/>
  <c r="A203" i="119" s="1"/>
  <c r="A204" i="119" s="1"/>
  <c r="A205" i="119" s="1"/>
  <c r="A206" i="119" s="1"/>
  <c r="A207" i="119" s="1"/>
  <c r="A208" i="119" s="1"/>
  <c r="A209" i="119" s="1"/>
  <c r="A210" i="119" s="1"/>
  <c r="A211" i="119" s="1"/>
  <c r="A212" i="119" s="1"/>
  <c r="A213" i="119" s="1"/>
  <c r="A214" i="119" s="1"/>
  <c r="A215" i="119" s="1"/>
  <c r="A216" i="119" s="1"/>
  <c r="A217" i="119" s="1"/>
  <c r="A218" i="119" s="1"/>
  <c r="A219" i="119" s="1"/>
  <c r="A220" i="119" s="1"/>
  <c r="A221" i="119" s="1"/>
  <c r="A222" i="119" s="1"/>
  <c r="A223" i="119" s="1"/>
  <c r="A224" i="119" s="1"/>
  <c r="A225" i="119" s="1"/>
  <c r="A226" i="119" s="1"/>
  <c r="A227" i="119" s="1"/>
  <c r="A228" i="119" s="1"/>
  <c r="A229" i="119" s="1"/>
  <c r="A230" i="119" s="1"/>
  <c r="A231" i="119" s="1"/>
  <c r="A232" i="119" s="1"/>
  <c r="A233" i="119" s="1"/>
  <c r="A234" i="119" s="1"/>
  <c r="A235" i="119" s="1"/>
  <c r="A236" i="119" s="1"/>
  <c r="A237" i="119" s="1"/>
  <c r="A238" i="119" s="1"/>
  <c r="A239" i="119" s="1"/>
  <c r="A240" i="119" s="1"/>
  <c r="A241" i="119" s="1"/>
  <c r="A242" i="119" s="1"/>
  <c r="A243" i="119" s="1"/>
  <c r="A244" i="119" s="1"/>
  <c r="A245" i="119" s="1"/>
  <c r="A246" i="119" s="1"/>
  <c r="A247" i="119" s="1"/>
  <c r="A248" i="119" s="1"/>
  <c r="A249" i="119" s="1"/>
  <c r="A250" i="119" s="1"/>
  <c r="A251" i="119" s="1"/>
  <c r="A252" i="119" s="1"/>
  <c r="A253" i="119" s="1"/>
  <c r="A254" i="119" s="1"/>
  <c r="A255" i="119" s="1"/>
  <c r="A256" i="119" s="1"/>
  <c r="A257" i="119" s="1"/>
  <c r="A258" i="119" s="1"/>
  <c r="A259" i="119" s="1"/>
  <c r="A260" i="119" s="1"/>
  <c r="K127" i="119"/>
  <c r="K126" i="119"/>
  <c r="K125" i="119"/>
  <c r="K124" i="119"/>
  <c r="K123" i="119"/>
  <c r="K122" i="119"/>
  <c r="K121" i="119"/>
  <c r="K120" i="119"/>
  <c r="K119" i="119"/>
  <c r="K118" i="119"/>
  <c r="K117" i="119"/>
  <c r="K116" i="119"/>
  <c r="K115" i="119"/>
  <c r="K114" i="119"/>
  <c r="K113" i="119"/>
  <c r="K112" i="119"/>
  <c r="K111" i="119"/>
  <c r="K110" i="119"/>
  <c r="K109" i="119"/>
  <c r="K108" i="119"/>
  <c r="K107" i="119"/>
  <c r="K106" i="119"/>
  <c r="K105" i="119"/>
  <c r="K104" i="119"/>
  <c r="K103" i="119"/>
  <c r="K102" i="119"/>
  <c r="K101" i="119"/>
  <c r="K100" i="119"/>
  <c r="A100" i="119"/>
  <c r="A101" i="119" s="1"/>
  <c r="A102" i="119" s="1"/>
  <c r="A103" i="119" s="1"/>
  <c r="A104" i="119" s="1"/>
  <c r="A105" i="119" s="1"/>
  <c r="A106" i="119" s="1"/>
  <c r="A107" i="119" s="1"/>
  <c r="A108" i="119" s="1"/>
  <c r="A109" i="119" s="1"/>
  <c r="A110" i="119" s="1"/>
  <c r="A111" i="119" s="1"/>
  <c r="A112" i="119" s="1"/>
  <c r="A113" i="119" s="1"/>
  <c r="A114" i="119" s="1"/>
  <c r="A115" i="119" s="1"/>
  <c r="A116" i="119" s="1"/>
  <c r="A117" i="119" s="1"/>
  <c r="A118" i="119" s="1"/>
  <c r="A119" i="119" s="1"/>
  <c r="A120" i="119" s="1"/>
  <c r="A121" i="119" s="1"/>
  <c r="A122" i="119" s="1"/>
  <c r="A123" i="119" s="1"/>
  <c r="A124" i="119" s="1"/>
  <c r="A125" i="119" s="1"/>
  <c r="A126" i="119" s="1"/>
  <c r="A127" i="119" s="1"/>
  <c r="K96" i="119"/>
  <c r="K95" i="119"/>
  <c r="K94" i="119"/>
  <c r="K93" i="119"/>
  <c r="K92" i="119"/>
  <c r="K91" i="119"/>
  <c r="K90" i="119"/>
  <c r="K89" i="119"/>
  <c r="K88" i="119"/>
  <c r="K87" i="119"/>
  <c r="K86" i="119"/>
  <c r="K85" i="119"/>
  <c r="K84" i="119"/>
  <c r="K83" i="119"/>
  <c r="K82" i="119"/>
  <c r="K81" i="119"/>
  <c r="K80" i="119"/>
  <c r="K79" i="119"/>
  <c r="K78" i="119"/>
  <c r="K77" i="119"/>
  <c r="K76" i="119"/>
  <c r="K75" i="119"/>
  <c r="K74" i="119"/>
  <c r="K73" i="119"/>
  <c r="K72" i="119"/>
  <c r="K71" i="119"/>
  <c r="K70" i="119"/>
  <c r="K69" i="119"/>
  <c r="K68" i="119"/>
  <c r="K67" i="119"/>
  <c r="K66" i="119"/>
  <c r="K65" i="119"/>
  <c r="K64" i="119"/>
  <c r="K63" i="119"/>
  <c r="K62" i="119"/>
  <c r="K61" i="119"/>
  <c r="K60" i="119"/>
  <c r="K59" i="119"/>
  <c r="K58" i="119"/>
  <c r="K57" i="119"/>
  <c r="K56" i="119"/>
  <c r="K55" i="119"/>
  <c r="K54" i="119"/>
  <c r="K53" i="119"/>
  <c r="K52" i="119"/>
  <c r="K51" i="119"/>
  <c r="K50" i="119"/>
  <c r="K49" i="119"/>
  <c r="K48" i="119"/>
  <c r="K47" i="119"/>
  <c r="K46" i="119"/>
  <c r="K45" i="119"/>
  <c r="K44" i="119"/>
  <c r="K43" i="119"/>
  <c r="K42" i="119"/>
  <c r="K41" i="119"/>
  <c r="K40" i="119"/>
  <c r="K39" i="119"/>
  <c r="K38" i="119"/>
  <c r="K37" i="119"/>
  <c r="K36" i="119"/>
  <c r="K35" i="119"/>
  <c r="K34" i="119"/>
  <c r="K33" i="119"/>
  <c r="K32" i="119"/>
  <c r="K31" i="119"/>
  <c r="K30" i="119"/>
  <c r="K29" i="119"/>
  <c r="K28" i="119"/>
  <c r="K27" i="119"/>
  <c r="K26" i="119"/>
  <c r="K25" i="119"/>
  <c r="K24" i="119"/>
  <c r="K23" i="119"/>
  <c r="K22" i="119"/>
  <c r="K21" i="119"/>
  <c r="K20" i="119"/>
  <c r="K19" i="119"/>
  <c r="K18" i="119"/>
  <c r="K17" i="119"/>
  <c r="K16" i="119"/>
  <c r="K15" i="119"/>
  <c r="K14" i="119"/>
  <c r="K13" i="119"/>
  <c r="K12" i="119"/>
  <c r="K11" i="119"/>
  <c r="K10" i="119"/>
  <c r="K9" i="119"/>
  <c r="K8" i="119"/>
  <c r="A8" i="119"/>
  <c r="A9" i="119" s="1"/>
  <c r="A10" i="119" s="1"/>
  <c r="A11" i="119" s="1"/>
  <c r="A12" i="119" s="1"/>
  <c r="A13" i="119" s="1"/>
  <c r="A14" i="119" s="1"/>
  <c r="A15" i="119" s="1"/>
  <c r="A16" i="119" s="1"/>
  <c r="A17" i="119" s="1"/>
  <c r="A18" i="119" s="1"/>
  <c r="A19" i="119" s="1"/>
  <c r="A20" i="119" s="1"/>
  <c r="A21" i="119" s="1"/>
  <c r="A22" i="119" s="1"/>
  <c r="A23" i="119" s="1"/>
  <c r="A24" i="119" s="1"/>
  <c r="A25" i="119" s="1"/>
  <c r="A26" i="119" s="1"/>
  <c r="A27" i="119" s="1"/>
  <c r="A28" i="119" s="1"/>
  <c r="A29" i="119" s="1"/>
  <c r="A30" i="119" s="1"/>
  <c r="A31" i="119" s="1"/>
  <c r="A32" i="119" s="1"/>
  <c r="A33" i="119" s="1"/>
  <c r="A34" i="119" s="1"/>
  <c r="A35" i="119" s="1"/>
  <c r="A36" i="119" s="1"/>
  <c r="A37" i="119" s="1"/>
  <c r="A38" i="119" s="1"/>
  <c r="A39" i="119" s="1"/>
  <c r="A40" i="119" s="1"/>
  <c r="A41" i="119" s="1"/>
  <c r="A42" i="119" s="1"/>
  <c r="A43" i="119" s="1"/>
  <c r="A44" i="119" s="1"/>
  <c r="A45" i="119" s="1"/>
  <c r="A46" i="119" s="1"/>
  <c r="A47" i="119" s="1"/>
  <c r="A48" i="119" s="1"/>
  <c r="A49" i="119" s="1"/>
  <c r="A50" i="119" s="1"/>
  <c r="A51" i="119" s="1"/>
  <c r="A52" i="119" s="1"/>
  <c r="A53" i="119" s="1"/>
  <c r="A54" i="119" s="1"/>
  <c r="A55" i="119" s="1"/>
  <c r="A56" i="119" s="1"/>
  <c r="A57" i="119" s="1"/>
  <c r="A58" i="119" s="1"/>
  <c r="A59" i="119" s="1"/>
  <c r="A60" i="119" s="1"/>
  <c r="A61" i="119" s="1"/>
  <c r="A62" i="119" s="1"/>
  <c r="A63" i="119" s="1"/>
  <c r="A64" i="119" s="1"/>
  <c r="A65" i="119" s="1"/>
  <c r="A66" i="119" s="1"/>
  <c r="A67" i="119" s="1"/>
  <c r="A68" i="119" s="1"/>
  <c r="A69" i="119" s="1"/>
  <c r="A70" i="119" s="1"/>
  <c r="A71" i="119" s="1"/>
  <c r="A72" i="119" s="1"/>
  <c r="A73" i="119" s="1"/>
  <c r="A74" i="119" s="1"/>
  <c r="A75" i="119" s="1"/>
  <c r="A76" i="119" s="1"/>
  <c r="A77" i="119" s="1"/>
  <c r="A78" i="119" s="1"/>
  <c r="A79" i="119" s="1"/>
  <c r="A80" i="119" s="1"/>
  <c r="A81" i="119" s="1"/>
  <c r="A82" i="119" s="1"/>
  <c r="A83" i="119" s="1"/>
  <c r="A84" i="119" s="1"/>
  <c r="A85" i="119" s="1"/>
  <c r="A86" i="119" s="1"/>
  <c r="A87" i="119" s="1"/>
  <c r="A88" i="119" s="1"/>
  <c r="A89" i="119" s="1"/>
  <c r="A90" i="119" s="1"/>
  <c r="A91" i="119" s="1"/>
  <c r="A92" i="119" s="1"/>
  <c r="A93" i="119" s="1"/>
  <c r="A94" i="119" s="1"/>
  <c r="A95" i="119" s="1"/>
  <c r="A96" i="119" s="1"/>
  <c r="I2" i="128" l="1"/>
  <c r="I2" i="127"/>
  <c r="I2" i="122"/>
  <c r="I2" i="121"/>
  <c r="I2" i="119"/>
  <c r="H744" i="78"/>
  <c r="G744" i="78"/>
  <c r="F744" i="78"/>
  <c r="B744" i="78"/>
  <c r="H743" i="78"/>
  <c r="G743" i="78"/>
  <c r="F743" i="78"/>
  <c r="B743" i="78"/>
  <c r="H742" i="78"/>
  <c r="G742" i="78"/>
  <c r="F742" i="78"/>
  <c r="B742" i="78"/>
  <c r="H741" i="78"/>
  <c r="G741" i="78"/>
  <c r="F741" i="78"/>
  <c r="B741" i="78"/>
  <c r="H740" i="78"/>
  <c r="G740" i="78"/>
  <c r="F740" i="78"/>
  <c r="B740" i="78"/>
  <c r="H739" i="78"/>
  <c r="G739" i="78"/>
  <c r="F739" i="78"/>
  <c r="B739" i="78"/>
  <c r="H738" i="78"/>
  <c r="G738" i="78"/>
  <c r="F738" i="78"/>
  <c r="B738" i="78"/>
  <c r="H737" i="78"/>
  <c r="G737" i="78"/>
  <c r="F737" i="78"/>
  <c r="B737" i="78"/>
  <c r="H736" i="78"/>
  <c r="G736" i="78"/>
  <c r="F736" i="78"/>
  <c r="B736" i="78"/>
  <c r="H735" i="78"/>
  <c r="G735" i="78"/>
  <c r="F735" i="78"/>
  <c r="B735" i="78"/>
  <c r="H734" i="78"/>
  <c r="G734" i="78"/>
  <c r="F734" i="78"/>
  <c r="B734" i="78"/>
  <c r="H733" i="78"/>
  <c r="G733" i="78"/>
  <c r="F733" i="78"/>
  <c r="B733" i="78"/>
  <c r="H732" i="78"/>
  <c r="G732" i="78"/>
  <c r="F732" i="78"/>
  <c r="B732" i="78"/>
  <c r="H731" i="78"/>
  <c r="G731" i="78"/>
  <c r="F731" i="78"/>
  <c r="B731" i="78"/>
  <c r="H730" i="78"/>
  <c r="G730" i="78"/>
  <c r="F730" i="78"/>
  <c r="B730" i="78"/>
  <c r="H729" i="78"/>
  <c r="G729" i="78"/>
  <c r="F729" i="78"/>
  <c r="B729" i="78"/>
  <c r="H728" i="78"/>
  <c r="G728" i="78"/>
  <c r="F728" i="78"/>
  <c r="B728" i="78"/>
  <c r="H727" i="78"/>
  <c r="G727" i="78"/>
  <c r="F727" i="78"/>
  <c r="B727" i="78"/>
  <c r="H726" i="78"/>
  <c r="G726" i="78"/>
  <c r="F726" i="78"/>
  <c r="B726" i="78"/>
  <c r="H725" i="78"/>
  <c r="G725" i="78"/>
  <c r="F725" i="78"/>
  <c r="B725" i="78"/>
  <c r="H724" i="78"/>
  <c r="G724" i="78"/>
  <c r="F724" i="78"/>
  <c r="B724" i="78"/>
  <c r="H723" i="78"/>
  <c r="G723" i="78"/>
  <c r="F723" i="78"/>
  <c r="B723" i="78"/>
  <c r="H722" i="78"/>
  <c r="G722" i="78"/>
  <c r="F722" i="78"/>
  <c r="B722" i="78"/>
  <c r="H721" i="78"/>
  <c r="G721" i="78"/>
  <c r="F721" i="78"/>
  <c r="B721" i="78"/>
  <c r="H720" i="78"/>
  <c r="G720" i="78"/>
  <c r="F720" i="78"/>
  <c r="B720" i="78"/>
  <c r="H719" i="78"/>
  <c r="G719" i="78"/>
  <c r="F719" i="78"/>
  <c r="B719" i="78"/>
  <c r="H718" i="78"/>
  <c r="G718" i="78"/>
  <c r="F718" i="78"/>
  <c r="B718" i="78"/>
  <c r="H717" i="78"/>
  <c r="G717" i="78"/>
  <c r="F717" i="78"/>
  <c r="B717" i="78"/>
  <c r="H716" i="78"/>
  <c r="G716" i="78"/>
  <c r="F716" i="78"/>
  <c r="B716" i="78"/>
  <c r="H715" i="78"/>
  <c r="G715" i="78"/>
  <c r="F715" i="78"/>
  <c r="B715" i="78"/>
  <c r="H714" i="78"/>
  <c r="G714" i="78"/>
  <c r="F714" i="78"/>
  <c r="B714" i="78"/>
  <c r="H713" i="78"/>
  <c r="G713" i="78"/>
  <c r="F713" i="78"/>
  <c r="B713" i="78"/>
  <c r="H712" i="78"/>
  <c r="G712" i="78"/>
  <c r="F712" i="78"/>
  <c r="B712" i="78"/>
  <c r="H711" i="78"/>
  <c r="G711" i="78"/>
  <c r="F711" i="78"/>
  <c r="B711" i="78"/>
  <c r="H710" i="78"/>
  <c r="G710" i="78"/>
  <c r="F710" i="78"/>
  <c r="B710" i="78"/>
  <c r="H709" i="78"/>
  <c r="G709" i="78"/>
  <c r="F709" i="78"/>
  <c r="B709" i="78"/>
  <c r="H708" i="78"/>
  <c r="G708" i="78"/>
  <c r="F708" i="78"/>
  <c r="B708" i="78"/>
  <c r="H707" i="78"/>
  <c r="G707" i="78"/>
  <c r="F707" i="78"/>
  <c r="B707" i="78"/>
  <c r="H706" i="78"/>
  <c r="G706" i="78"/>
  <c r="F706" i="78"/>
  <c r="B706" i="78"/>
  <c r="H705" i="78"/>
  <c r="G705" i="78"/>
  <c r="F705" i="78"/>
  <c r="B705" i="78"/>
  <c r="H704" i="78"/>
  <c r="G704" i="78"/>
  <c r="F704" i="78"/>
  <c r="B704" i="78"/>
  <c r="H703" i="78"/>
  <c r="G703" i="78"/>
  <c r="F703" i="78"/>
  <c r="B703" i="78"/>
  <c r="H702" i="78"/>
  <c r="G702" i="78"/>
  <c r="F702" i="78"/>
  <c r="B702" i="78"/>
  <c r="H701" i="78"/>
  <c r="G701" i="78"/>
  <c r="F701" i="78"/>
  <c r="B701" i="78"/>
  <c r="H700" i="78"/>
  <c r="G700" i="78"/>
  <c r="F700" i="78"/>
  <c r="B700" i="78"/>
  <c r="H699" i="78"/>
  <c r="G699" i="78"/>
  <c r="F699" i="78"/>
  <c r="B699" i="78"/>
  <c r="H698" i="78"/>
  <c r="G698" i="78"/>
  <c r="F698" i="78"/>
  <c r="B698" i="78"/>
  <c r="H697" i="78"/>
  <c r="G697" i="78"/>
  <c r="F697" i="78"/>
  <c r="B697" i="78"/>
  <c r="H696" i="78"/>
  <c r="G696" i="78"/>
  <c r="F696" i="78"/>
  <c r="B696" i="78"/>
  <c r="H695" i="78"/>
  <c r="G695" i="78"/>
  <c r="F695" i="78"/>
  <c r="B695" i="78"/>
  <c r="H694" i="78"/>
  <c r="G694" i="78"/>
  <c r="F694" i="78"/>
  <c r="B694" i="78"/>
  <c r="H693" i="78"/>
  <c r="G693" i="78"/>
  <c r="F693" i="78"/>
  <c r="B693" i="78"/>
  <c r="H692" i="78"/>
  <c r="G692" i="78"/>
  <c r="F692" i="78"/>
  <c r="B692" i="78"/>
  <c r="H691" i="78"/>
  <c r="G691" i="78"/>
  <c r="F691" i="78"/>
  <c r="B691" i="78"/>
  <c r="H690" i="78"/>
  <c r="G690" i="78"/>
  <c r="F690" i="78"/>
  <c r="B690" i="78"/>
  <c r="H689" i="78"/>
  <c r="G689" i="78"/>
  <c r="F689" i="78"/>
  <c r="B689" i="78"/>
  <c r="H688" i="78"/>
  <c r="G688" i="78"/>
  <c r="F688" i="78"/>
  <c r="B688" i="78"/>
  <c r="H687" i="78"/>
  <c r="G687" i="78"/>
  <c r="F687" i="78"/>
  <c r="B687" i="78"/>
  <c r="H686" i="78"/>
  <c r="G686" i="78"/>
  <c r="F686" i="78"/>
  <c r="B686" i="78"/>
  <c r="H685" i="78"/>
  <c r="G685" i="78"/>
  <c r="F685" i="78"/>
  <c r="B685" i="78"/>
  <c r="H684" i="78"/>
  <c r="G684" i="78"/>
  <c r="F684" i="78"/>
  <c r="B684" i="78"/>
  <c r="H683" i="78"/>
  <c r="G683" i="78"/>
  <c r="F683" i="78"/>
  <c r="B683" i="78"/>
  <c r="H682" i="78"/>
  <c r="G682" i="78"/>
  <c r="F682" i="78"/>
  <c r="B682" i="78"/>
  <c r="H681" i="78"/>
  <c r="G681" i="78"/>
  <c r="F681" i="78"/>
  <c r="B681" i="78"/>
  <c r="H680" i="78"/>
  <c r="G680" i="78"/>
  <c r="F680" i="78"/>
  <c r="B680" i="78"/>
  <c r="H679" i="78"/>
  <c r="G679" i="78"/>
  <c r="F679" i="78"/>
  <c r="B679" i="78"/>
  <c r="H678" i="78"/>
  <c r="G678" i="78"/>
  <c r="F678" i="78"/>
  <c r="B678" i="78"/>
  <c r="H677" i="78"/>
  <c r="G677" i="78"/>
  <c r="F677" i="78"/>
  <c r="B677" i="78"/>
  <c r="H676" i="78"/>
  <c r="G676" i="78"/>
  <c r="F676" i="78"/>
  <c r="B676" i="78"/>
  <c r="H675" i="78"/>
  <c r="G675" i="78"/>
  <c r="F675" i="78"/>
  <c r="B675" i="78"/>
  <c r="H674" i="78"/>
  <c r="G674" i="78"/>
  <c r="F674" i="78"/>
  <c r="B674" i="78"/>
  <c r="H673" i="78"/>
  <c r="G673" i="78"/>
  <c r="F673" i="78"/>
  <c r="B673" i="78"/>
  <c r="H672" i="78"/>
  <c r="G672" i="78"/>
  <c r="F672" i="78"/>
  <c r="B672" i="78"/>
  <c r="H671" i="78"/>
  <c r="G671" i="78"/>
  <c r="F671" i="78"/>
  <c r="B671" i="78"/>
  <c r="H670" i="78"/>
  <c r="G670" i="78"/>
  <c r="F670" i="78"/>
  <c r="B670" i="78"/>
  <c r="H669" i="78"/>
  <c r="G669" i="78"/>
  <c r="F669" i="78"/>
  <c r="B669" i="78"/>
  <c r="H668" i="78"/>
  <c r="G668" i="78"/>
  <c r="F668" i="78"/>
  <c r="B668" i="78"/>
  <c r="H667" i="78"/>
  <c r="G667" i="78"/>
  <c r="F667" i="78"/>
  <c r="B667" i="78"/>
  <c r="H666" i="78"/>
  <c r="G666" i="78"/>
  <c r="F666" i="78"/>
  <c r="B666" i="78"/>
  <c r="H665" i="78"/>
  <c r="G665" i="78"/>
  <c r="F665" i="78"/>
  <c r="B665" i="78"/>
  <c r="H664" i="78"/>
  <c r="G664" i="78"/>
  <c r="F664" i="78"/>
  <c r="B664" i="78"/>
  <c r="H663" i="78"/>
  <c r="G663" i="78"/>
  <c r="F663" i="78"/>
  <c r="B663" i="78"/>
  <c r="H662" i="78"/>
  <c r="G662" i="78"/>
  <c r="F662" i="78"/>
  <c r="B662" i="78"/>
  <c r="H661" i="78"/>
  <c r="G661" i="78"/>
  <c r="F661" i="78"/>
  <c r="B661" i="78"/>
  <c r="H660" i="78"/>
  <c r="G660" i="78"/>
  <c r="F660" i="78"/>
  <c r="B660" i="78"/>
  <c r="H659" i="78"/>
  <c r="G659" i="78"/>
  <c r="F659" i="78"/>
  <c r="B659" i="78"/>
  <c r="H658" i="78"/>
  <c r="G658" i="78"/>
  <c r="F658" i="78"/>
  <c r="B658" i="78"/>
  <c r="H657" i="78"/>
  <c r="G657" i="78"/>
  <c r="F657" i="78"/>
  <c r="B657" i="78"/>
  <c r="H656" i="78"/>
  <c r="G656" i="78"/>
  <c r="F656" i="78"/>
  <c r="B656" i="78"/>
  <c r="H655" i="78"/>
  <c r="G655" i="78"/>
  <c r="F655" i="78"/>
  <c r="B655" i="78"/>
  <c r="H654" i="78"/>
  <c r="G654" i="78"/>
  <c r="F654" i="78"/>
  <c r="B654" i="78"/>
  <c r="H653" i="78"/>
  <c r="G653" i="78"/>
  <c r="F653" i="78"/>
  <c r="B653" i="78"/>
  <c r="H652" i="78"/>
  <c r="G652" i="78"/>
  <c r="F652" i="78"/>
  <c r="B652" i="78"/>
  <c r="H651" i="78"/>
  <c r="G651" i="78"/>
  <c r="F651" i="78"/>
  <c r="B651" i="78"/>
  <c r="H650" i="78"/>
  <c r="G650" i="78"/>
  <c r="F650" i="78"/>
  <c r="B650" i="78"/>
  <c r="H649" i="78"/>
  <c r="G649" i="78"/>
  <c r="F649" i="78"/>
  <c r="B649" i="78"/>
  <c r="H648" i="78"/>
  <c r="G648" i="78"/>
  <c r="F648" i="78"/>
  <c r="B648" i="78"/>
  <c r="H647" i="78"/>
  <c r="G647" i="78"/>
  <c r="F647" i="78"/>
  <c r="B647" i="78"/>
  <c r="H646" i="78"/>
  <c r="G646" i="78"/>
  <c r="F646" i="78"/>
  <c r="B646" i="78"/>
  <c r="H645" i="78"/>
  <c r="G645" i="78"/>
  <c r="F645" i="78"/>
  <c r="B645" i="78"/>
  <c r="H644" i="78"/>
  <c r="G644" i="78"/>
  <c r="F644" i="78"/>
  <c r="B644" i="78"/>
  <c r="H643" i="78"/>
  <c r="G643" i="78"/>
  <c r="F643" i="78"/>
  <c r="B643" i="78"/>
  <c r="H642" i="78"/>
  <c r="G642" i="78"/>
  <c r="F642" i="78"/>
  <c r="B642" i="78"/>
  <c r="H641" i="78"/>
  <c r="G641" i="78"/>
  <c r="F641" i="78"/>
  <c r="B641" i="78"/>
  <c r="H640" i="78"/>
  <c r="G640" i="78"/>
  <c r="F640" i="78"/>
  <c r="B640" i="78"/>
  <c r="H639" i="78"/>
  <c r="G639" i="78"/>
  <c r="F639" i="78"/>
  <c r="B639" i="78"/>
  <c r="H638" i="78"/>
  <c r="G638" i="78"/>
  <c r="F638" i="78"/>
  <c r="B638" i="78"/>
  <c r="H637" i="78"/>
  <c r="G637" i="78"/>
  <c r="F637" i="78"/>
  <c r="B637" i="78"/>
  <c r="H636" i="78"/>
  <c r="G636" i="78"/>
  <c r="F636" i="78"/>
  <c r="B636" i="78"/>
  <c r="H635" i="78"/>
  <c r="G635" i="78"/>
  <c r="F635" i="78"/>
  <c r="B635" i="78"/>
  <c r="H634" i="78"/>
  <c r="G634" i="78"/>
  <c r="F634" i="78"/>
  <c r="B634" i="78"/>
  <c r="H633" i="78"/>
  <c r="G633" i="78"/>
  <c r="F633" i="78"/>
  <c r="B633" i="78"/>
  <c r="H632" i="78"/>
  <c r="G632" i="78"/>
  <c r="F632" i="78"/>
  <c r="B632" i="78"/>
  <c r="H631" i="78"/>
  <c r="G631" i="78"/>
  <c r="F631" i="78"/>
  <c r="B631" i="78"/>
  <c r="H630" i="78"/>
  <c r="G630" i="78"/>
  <c r="F630" i="78"/>
  <c r="B630" i="78"/>
  <c r="H629" i="78"/>
  <c r="G629" i="78"/>
  <c r="F629" i="78"/>
  <c r="B629" i="78"/>
  <c r="H628" i="78"/>
  <c r="G628" i="78"/>
  <c r="F628" i="78"/>
  <c r="B628" i="78"/>
  <c r="H627" i="78"/>
  <c r="G627" i="78"/>
  <c r="F627" i="78"/>
  <c r="B627" i="78"/>
  <c r="H626" i="78"/>
  <c r="G626" i="78"/>
  <c r="F626" i="78"/>
  <c r="B626" i="78"/>
  <c r="H625" i="78"/>
  <c r="G625" i="78"/>
  <c r="F625" i="78"/>
  <c r="B625" i="78"/>
  <c r="H624" i="78"/>
  <c r="G624" i="78"/>
  <c r="F624" i="78"/>
  <c r="B624" i="78"/>
  <c r="H623" i="78"/>
  <c r="G623" i="78"/>
  <c r="F623" i="78"/>
  <c r="B623" i="78"/>
  <c r="H622" i="78"/>
  <c r="G622" i="78"/>
  <c r="F622" i="78"/>
  <c r="B622" i="78"/>
  <c r="H621" i="78"/>
  <c r="G621" i="78"/>
  <c r="F621" i="78"/>
  <c r="B621" i="78"/>
  <c r="H620" i="78"/>
  <c r="G620" i="78"/>
  <c r="F620" i="78"/>
  <c r="B620" i="78"/>
  <c r="H619" i="78"/>
  <c r="G619" i="78"/>
  <c r="F619" i="78"/>
  <c r="B619" i="78"/>
  <c r="H618" i="78"/>
  <c r="G618" i="78"/>
  <c r="F618" i="78"/>
  <c r="B618" i="78"/>
  <c r="H617" i="78"/>
  <c r="G617" i="78"/>
  <c r="F617" i="78"/>
  <c r="B617" i="78"/>
  <c r="H616" i="78"/>
  <c r="G616" i="78"/>
  <c r="F616" i="78"/>
  <c r="B616" i="78"/>
  <c r="H615" i="78"/>
  <c r="G615" i="78"/>
  <c r="F615" i="78"/>
  <c r="B615" i="78"/>
  <c r="H614" i="78"/>
  <c r="G614" i="78"/>
  <c r="F614" i="78"/>
  <c r="B614" i="78"/>
  <c r="H613" i="78"/>
  <c r="G613" i="78"/>
  <c r="F613" i="78"/>
  <c r="B613" i="78"/>
  <c r="H612" i="78"/>
  <c r="G612" i="78"/>
  <c r="F612" i="78"/>
  <c r="B612" i="78"/>
  <c r="H611" i="78"/>
  <c r="G611" i="78"/>
  <c r="F611" i="78"/>
  <c r="B611" i="78"/>
  <c r="H610" i="78"/>
  <c r="G610" i="78"/>
  <c r="F610" i="78"/>
  <c r="B610" i="78"/>
  <c r="H609" i="78"/>
  <c r="G609" i="78"/>
  <c r="F609" i="78"/>
  <c r="B609" i="78"/>
  <c r="H608" i="78"/>
  <c r="G608" i="78"/>
  <c r="F608" i="78"/>
  <c r="B608" i="78"/>
  <c r="H607" i="78"/>
  <c r="G607" i="78"/>
  <c r="F607" i="78"/>
  <c r="B607" i="78"/>
  <c r="H606" i="78"/>
  <c r="G606" i="78"/>
  <c r="F606" i="78"/>
  <c r="B606" i="78"/>
  <c r="H605" i="78"/>
  <c r="G605" i="78"/>
  <c r="F605" i="78"/>
  <c r="B605" i="78"/>
  <c r="H604" i="78"/>
  <c r="G604" i="78"/>
  <c r="F604" i="78"/>
  <c r="B604" i="78"/>
  <c r="H603" i="78"/>
  <c r="G603" i="78"/>
  <c r="F603" i="78"/>
  <c r="B603" i="78"/>
  <c r="H602" i="78"/>
  <c r="G602" i="78"/>
  <c r="F602" i="78"/>
  <c r="B602" i="78"/>
  <c r="H601" i="78"/>
  <c r="G601" i="78"/>
  <c r="F601" i="78"/>
  <c r="B601" i="78"/>
  <c r="H600" i="78"/>
  <c r="G600" i="78"/>
  <c r="F600" i="78"/>
  <c r="B600" i="78"/>
  <c r="H599" i="78"/>
  <c r="G599" i="78"/>
  <c r="F599" i="78"/>
  <c r="B599" i="78"/>
  <c r="H598" i="78"/>
  <c r="G598" i="78"/>
  <c r="F598" i="78"/>
  <c r="B598" i="78"/>
  <c r="H597" i="78"/>
  <c r="G597" i="78"/>
  <c r="F597" i="78"/>
  <c r="B597" i="78"/>
  <c r="H596" i="78"/>
  <c r="G596" i="78"/>
  <c r="F596" i="78"/>
  <c r="B596" i="78"/>
  <c r="H595" i="78"/>
  <c r="G595" i="78"/>
  <c r="F595" i="78"/>
  <c r="B595" i="78"/>
  <c r="H594" i="78"/>
  <c r="G594" i="78"/>
  <c r="F594" i="78"/>
  <c r="B594" i="78"/>
  <c r="H593" i="78"/>
  <c r="G593" i="78"/>
  <c r="F593" i="78"/>
  <c r="B593" i="78"/>
  <c r="H592" i="78"/>
  <c r="G592" i="78"/>
  <c r="F592" i="78"/>
  <c r="B592" i="78"/>
  <c r="H591" i="78"/>
  <c r="G591" i="78"/>
  <c r="F591" i="78"/>
  <c r="B591" i="78"/>
  <c r="H590" i="78"/>
  <c r="G590" i="78"/>
  <c r="F590" i="78"/>
  <c r="B590" i="78"/>
  <c r="H589" i="78"/>
  <c r="G589" i="78"/>
  <c r="F589" i="78"/>
  <c r="B589" i="78"/>
  <c r="H588" i="78"/>
  <c r="G588" i="78"/>
  <c r="F588" i="78"/>
  <c r="B588" i="78"/>
  <c r="H587" i="78"/>
  <c r="G587" i="78"/>
  <c r="F587" i="78"/>
  <c r="B587" i="78"/>
  <c r="H586" i="78"/>
  <c r="G586" i="78"/>
  <c r="F586" i="78"/>
  <c r="B586" i="78"/>
  <c r="H585" i="78"/>
  <c r="G585" i="78"/>
  <c r="F585" i="78"/>
  <c r="B585" i="78"/>
  <c r="H584" i="78"/>
  <c r="G584" i="78"/>
  <c r="F584" i="78"/>
  <c r="B584" i="78"/>
  <c r="H583" i="78"/>
  <c r="G583" i="78"/>
  <c r="F583" i="78"/>
  <c r="B583" i="78"/>
  <c r="H582" i="78"/>
  <c r="G582" i="78"/>
  <c r="F582" i="78"/>
  <c r="B582" i="78"/>
  <c r="H581" i="78"/>
  <c r="G581" i="78"/>
  <c r="F581" i="78"/>
  <c r="B581" i="78"/>
  <c r="H580" i="78"/>
  <c r="G580" i="78"/>
  <c r="F580" i="78"/>
  <c r="B580" i="78"/>
  <c r="H579" i="78"/>
  <c r="G579" i="78"/>
  <c r="F579" i="78"/>
  <c r="B579" i="78"/>
  <c r="H578" i="78"/>
  <c r="G578" i="78"/>
  <c r="F578" i="78"/>
  <c r="B578" i="78"/>
  <c r="H577" i="78"/>
  <c r="G577" i="78"/>
  <c r="F577" i="78"/>
  <c r="B577" i="78"/>
  <c r="H576" i="78"/>
  <c r="G576" i="78"/>
  <c r="F576" i="78"/>
  <c r="B576" i="78"/>
  <c r="H575" i="78"/>
  <c r="G575" i="78"/>
  <c r="F575" i="78"/>
  <c r="B575" i="78"/>
  <c r="H574" i="78"/>
  <c r="G574" i="78"/>
  <c r="F574" i="78"/>
  <c r="B574" i="78"/>
  <c r="H573" i="78"/>
  <c r="G573" i="78"/>
  <c r="F573" i="78"/>
  <c r="B573" i="78"/>
  <c r="H572" i="78"/>
  <c r="G572" i="78"/>
  <c r="F572" i="78"/>
  <c r="B572" i="78"/>
  <c r="H571" i="78"/>
  <c r="G571" i="78"/>
  <c r="F571" i="78"/>
  <c r="B571" i="78"/>
  <c r="H570" i="78"/>
  <c r="G570" i="78"/>
  <c r="F570" i="78"/>
  <c r="B570" i="78"/>
  <c r="H569" i="78"/>
  <c r="G569" i="78"/>
  <c r="F569" i="78"/>
  <c r="B569" i="78"/>
  <c r="H568" i="78"/>
  <c r="G568" i="78"/>
  <c r="F568" i="78"/>
  <c r="B568" i="78"/>
  <c r="H567" i="78"/>
  <c r="G567" i="78"/>
  <c r="F567" i="78"/>
  <c r="B567" i="78"/>
  <c r="H566" i="78"/>
  <c r="G566" i="78"/>
  <c r="F566" i="78"/>
  <c r="B566" i="78"/>
  <c r="H565" i="78"/>
  <c r="G565" i="78"/>
  <c r="F565" i="78"/>
  <c r="B565" i="78"/>
  <c r="H564" i="78"/>
  <c r="G564" i="78"/>
  <c r="F564" i="78"/>
  <c r="B564" i="78"/>
  <c r="H563" i="78"/>
  <c r="G563" i="78"/>
  <c r="F563" i="78"/>
  <c r="B563" i="78"/>
  <c r="H562" i="78"/>
  <c r="G562" i="78"/>
  <c r="F562" i="78"/>
  <c r="B562" i="78"/>
  <c r="H561" i="78"/>
  <c r="G561" i="78"/>
  <c r="F561" i="78"/>
  <c r="B561" i="78"/>
  <c r="H560" i="78"/>
  <c r="G560" i="78"/>
  <c r="F560" i="78"/>
  <c r="B560" i="78"/>
  <c r="H559" i="78"/>
  <c r="G559" i="78"/>
  <c r="F559" i="78"/>
  <c r="B559" i="78"/>
  <c r="H558" i="78"/>
  <c r="G558" i="78"/>
  <c r="F558" i="78"/>
  <c r="B558" i="78"/>
  <c r="H557" i="78"/>
  <c r="G557" i="78"/>
  <c r="F557" i="78"/>
  <c r="B557" i="78"/>
  <c r="H556" i="78"/>
  <c r="G556" i="78"/>
  <c r="F556" i="78"/>
  <c r="B556" i="78"/>
  <c r="H555" i="78"/>
  <c r="G555" i="78"/>
  <c r="F555" i="78"/>
  <c r="B555" i="78"/>
  <c r="H554" i="78"/>
  <c r="G554" i="78"/>
  <c r="F554" i="78"/>
  <c r="B554" i="78"/>
  <c r="H553" i="78"/>
  <c r="G553" i="78"/>
  <c r="F553" i="78"/>
  <c r="B553" i="78"/>
  <c r="H552" i="78"/>
  <c r="G552" i="78"/>
  <c r="F552" i="78"/>
  <c r="B552" i="78"/>
  <c r="H551" i="78"/>
  <c r="G551" i="78"/>
  <c r="F551" i="78"/>
  <c r="B551" i="78"/>
  <c r="H550" i="78"/>
  <c r="G550" i="78"/>
  <c r="F550" i="78"/>
  <c r="B550" i="78"/>
  <c r="H549" i="78"/>
  <c r="G549" i="78"/>
  <c r="F549" i="78"/>
  <c r="B549" i="78"/>
  <c r="H548" i="78"/>
  <c r="G548" i="78"/>
  <c r="F548" i="78"/>
  <c r="B548" i="78"/>
  <c r="H547" i="78"/>
  <c r="G547" i="78"/>
  <c r="F547" i="78"/>
  <c r="B547" i="78"/>
  <c r="H546" i="78"/>
  <c r="G546" i="78"/>
  <c r="F546" i="78"/>
  <c r="B546" i="78"/>
  <c r="H545" i="78"/>
  <c r="G545" i="78"/>
  <c r="F545" i="78"/>
  <c r="B545" i="78"/>
  <c r="H544" i="78"/>
  <c r="G544" i="78"/>
  <c r="F544" i="78"/>
  <c r="B544" i="78"/>
  <c r="H543" i="78"/>
  <c r="G543" i="78"/>
  <c r="F543" i="78"/>
  <c r="B543" i="78"/>
  <c r="H542" i="78"/>
  <c r="G542" i="78"/>
  <c r="F542" i="78"/>
  <c r="B542" i="78"/>
  <c r="H541" i="78"/>
  <c r="G541" i="78"/>
  <c r="F541" i="78"/>
  <c r="B541" i="78"/>
  <c r="H540" i="78"/>
  <c r="G540" i="78"/>
  <c r="F540" i="78"/>
  <c r="B540" i="78"/>
  <c r="H539" i="78"/>
  <c r="G539" i="78"/>
  <c r="F539" i="78"/>
  <c r="B539" i="78"/>
  <c r="H538" i="78"/>
  <c r="G538" i="78"/>
  <c r="F538" i="78"/>
  <c r="B538" i="78"/>
  <c r="H537" i="78"/>
  <c r="G537" i="78"/>
  <c r="F537" i="78"/>
  <c r="B537" i="78"/>
  <c r="H536" i="78"/>
  <c r="G536" i="78"/>
  <c r="F536" i="78"/>
  <c r="B536" i="78"/>
  <c r="H535" i="78"/>
  <c r="G535" i="78"/>
  <c r="F535" i="78"/>
  <c r="B535" i="78"/>
  <c r="H534" i="78"/>
  <c r="G534" i="78"/>
  <c r="F534" i="78"/>
  <c r="B534" i="78"/>
  <c r="H533" i="78"/>
  <c r="G533" i="78"/>
  <c r="F533" i="78"/>
  <c r="B533" i="78"/>
  <c r="H532" i="78"/>
  <c r="G532" i="78"/>
  <c r="F532" i="78"/>
  <c r="B532" i="78"/>
  <c r="H531" i="78"/>
  <c r="G531" i="78"/>
  <c r="F531" i="78"/>
  <c r="B531" i="78"/>
  <c r="H530" i="78"/>
  <c r="G530" i="78"/>
  <c r="F530" i="78"/>
  <c r="B530" i="78"/>
  <c r="H529" i="78"/>
  <c r="G529" i="78"/>
  <c r="F529" i="78"/>
  <c r="B529" i="78"/>
  <c r="H528" i="78"/>
  <c r="G528" i="78"/>
  <c r="F528" i="78"/>
  <c r="B528" i="78"/>
  <c r="H527" i="78"/>
  <c r="G527" i="78"/>
  <c r="F527" i="78"/>
  <c r="B527" i="78"/>
  <c r="H526" i="78"/>
  <c r="G526" i="78"/>
  <c r="F526" i="78"/>
  <c r="B526" i="78"/>
  <c r="H525" i="78"/>
  <c r="G525" i="78"/>
  <c r="F525" i="78"/>
  <c r="B525" i="78"/>
  <c r="H524" i="78"/>
  <c r="G524" i="78"/>
  <c r="F524" i="78"/>
  <c r="B524" i="78"/>
  <c r="H523" i="78"/>
  <c r="G523" i="78"/>
  <c r="F523" i="78"/>
  <c r="B523" i="78"/>
  <c r="H522" i="78"/>
  <c r="G522" i="78"/>
  <c r="F522" i="78"/>
  <c r="B522" i="78"/>
  <c r="H521" i="78"/>
  <c r="G521" i="78"/>
  <c r="F521" i="78"/>
  <c r="B521" i="78"/>
  <c r="H520" i="78"/>
  <c r="G520" i="78"/>
  <c r="F520" i="78"/>
  <c r="B520" i="78"/>
  <c r="H519" i="78"/>
  <c r="G519" i="78"/>
  <c r="F519" i="78"/>
  <c r="B519" i="78"/>
  <c r="H518" i="78"/>
  <c r="G518" i="78"/>
  <c r="F518" i="78"/>
  <c r="B518" i="78"/>
  <c r="H517" i="78"/>
  <c r="G517" i="78"/>
  <c r="F517" i="78"/>
  <c r="B517" i="78"/>
  <c r="H516" i="78"/>
  <c r="G516" i="78"/>
  <c r="F516" i="78"/>
  <c r="B516" i="78"/>
  <c r="H515" i="78"/>
  <c r="G515" i="78"/>
  <c r="F515" i="78"/>
  <c r="B515" i="78"/>
  <c r="H514" i="78"/>
  <c r="G514" i="78"/>
  <c r="F514" i="78"/>
  <c r="B514" i="78"/>
  <c r="H513" i="78"/>
  <c r="G513" i="78"/>
  <c r="F513" i="78"/>
  <c r="B513" i="78"/>
  <c r="H512" i="78"/>
  <c r="G512" i="78"/>
  <c r="F512" i="78"/>
  <c r="B512" i="78"/>
  <c r="H511" i="78"/>
  <c r="G511" i="78"/>
  <c r="F511" i="78"/>
  <c r="B511" i="78"/>
  <c r="H510" i="78"/>
  <c r="G510" i="78"/>
  <c r="F510" i="78"/>
  <c r="B510" i="78"/>
  <c r="H509" i="78"/>
  <c r="G509" i="78"/>
  <c r="F509" i="78"/>
  <c r="B509" i="78"/>
  <c r="H508" i="78"/>
  <c r="G508" i="78"/>
  <c r="F508" i="78"/>
  <c r="B508" i="78"/>
  <c r="H507" i="78"/>
  <c r="G507" i="78"/>
  <c r="F507" i="78"/>
  <c r="B507" i="78"/>
  <c r="H506" i="78"/>
  <c r="G506" i="78"/>
  <c r="F506" i="78"/>
  <c r="B506" i="78"/>
  <c r="H505" i="78"/>
  <c r="G505" i="78"/>
  <c r="F505" i="78"/>
  <c r="B505" i="78"/>
  <c r="H504" i="78"/>
  <c r="G504" i="78"/>
  <c r="F504" i="78"/>
  <c r="B504" i="78"/>
  <c r="H503" i="78"/>
  <c r="G503" i="78"/>
  <c r="F503" i="78"/>
  <c r="B503" i="78"/>
  <c r="H502" i="78"/>
  <c r="G502" i="78"/>
  <c r="F502" i="78"/>
  <c r="B502" i="78"/>
  <c r="H501" i="78"/>
  <c r="G501" i="78"/>
  <c r="F501" i="78"/>
  <c r="B501" i="78"/>
  <c r="H500" i="78"/>
  <c r="G500" i="78"/>
  <c r="F500" i="78"/>
  <c r="B500" i="78"/>
  <c r="H499" i="78"/>
  <c r="G499" i="78"/>
  <c r="F499" i="78"/>
  <c r="B499" i="78"/>
  <c r="H498" i="78"/>
  <c r="G498" i="78"/>
  <c r="F498" i="78"/>
  <c r="B498" i="78"/>
  <c r="H497" i="78"/>
  <c r="G497" i="78"/>
  <c r="F497" i="78"/>
  <c r="B497" i="78"/>
  <c r="H496" i="78"/>
  <c r="G496" i="78"/>
  <c r="F496" i="78"/>
  <c r="B496" i="78"/>
  <c r="H495" i="78"/>
  <c r="G495" i="78"/>
  <c r="F495" i="78"/>
  <c r="B495" i="78"/>
  <c r="H494" i="78"/>
  <c r="G494" i="78"/>
  <c r="F494" i="78"/>
  <c r="B494" i="78"/>
  <c r="H493" i="78"/>
  <c r="G493" i="78"/>
  <c r="F493" i="78"/>
  <c r="B493" i="78"/>
  <c r="H492" i="78"/>
  <c r="G492" i="78"/>
  <c r="F492" i="78"/>
  <c r="B492" i="78"/>
  <c r="H491" i="78"/>
  <c r="G491" i="78"/>
  <c r="F491" i="78"/>
  <c r="B491" i="78"/>
  <c r="H490" i="78"/>
  <c r="G490" i="78"/>
  <c r="F490" i="78"/>
  <c r="B490" i="78"/>
  <c r="H489" i="78"/>
  <c r="G489" i="78"/>
  <c r="F489" i="78"/>
  <c r="B489" i="78"/>
  <c r="H488" i="78"/>
  <c r="G488" i="78"/>
  <c r="F488" i="78"/>
  <c r="B488" i="78"/>
  <c r="H487" i="78"/>
  <c r="G487" i="78"/>
  <c r="F487" i="78"/>
  <c r="B487" i="78"/>
  <c r="H486" i="78"/>
  <c r="G486" i="78"/>
  <c r="F486" i="78"/>
  <c r="B486" i="78"/>
  <c r="H485" i="78"/>
  <c r="G485" i="78"/>
  <c r="F485" i="78"/>
  <c r="B485" i="78"/>
  <c r="H484" i="78"/>
  <c r="G484" i="78"/>
  <c r="F484" i="78"/>
  <c r="B484" i="78"/>
  <c r="H483" i="78"/>
  <c r="G483" i="78"/>
  <c r="F483" i="78"/>
  <c r="B483" i="78"/>
  <c r="H482" i="78"/>
  <c r="G482" i="78"/>
  <c r="F482" i="78"/>
  <c r="B482" i="78"/>
  <c r="H481" i="78"/>
  <c r="G481" i="78"/>
  <c r="F481" i="78"/>
  <c r="B481" i="78"/>
  <c r="H480" i="78"/>
  <c r="G480" i="78"/>
  <c r="F480" i="78"/>
  <c r="B480" i="78"/>
  <c r="H479" i="78"/>
  <c r="G479" i="78"/>
  <c r="F479" i="78"/>
  <c r="B479" i="78"/>
  <c r="H478" i="78"/>
  <c r="G478" i="78"/>
  <c r="F478" i="78"/>
  <c r="B478" i="78"/>
  <c r="H477" i="78"/>
  <c r="G477" i="78"/>
  <c r="F477" i="78"/>
  <c r="B477" i="78"/>
  <c r="H476" i="78"/>
  <c r="G476" i="78"/>
  <c r="F476" i="78"/>
  <c r="B476" i="78"/>
  <c r="H475" i="78"/>
  <c r="G475" i="78"/>
  <c r="F475" i="78"/>
  <c r="B475" i="78"/>
  <c r="H474" i="78"/>
  <c r="G474" i="78"/>
  <c r="F474" i="78"/>
  <c r="B474" i="78"/>
  <c r="H473" i="78"/>
  <c r="G473" i="78"/>
  <c r="F473" i="78"/>
  <c r="B473" i="78"/>
  <c r="H472" i="78"/>
  <c r="G472" i="78"/>
  <c r="F472" i="78"/>
  <c r="B472" i="78"/>
  <c r="H471" i="78"/>
  <c r="G471" i="78"/>
  <c r="F471" i="78"/>
  <c r="B471" i="78"/>
  <c r="H470" i="78"/>
  <c r="G470" i="78"/>
  <c r="F470" i="78"/>
  <c r="B470" i="78"/>
  <c r="H469" i="78"/>
  <c r="G469" i="78"/>
  <c r="F469" i="78"/>
  <c r="B469" i="78"/>
  <c r="H468" i="78"/>
  <c r="G468" i="78"/>
  <c r="F468" i="78"/>
  <c r="B468" i="78"/>
  <c r="H467" i="78"/>
  <c r="G467" i="78"/>
  <c r="F467" i="78"/>
  <c r="B467" i="78"/>
  <c r="H466" i="78"/>
  <c r="G466" i="78"/>
  <c r="F466" i="78"/>
  <c r="B466" i="78"/>
  <c r="H465" i="78"/>
  <c r="G465" i="78"/>
  <c r="F465" i="78"/>
  <c r="B465" i="78"/>
  <c r="H464" i="78"/>
  <c r="G464" i="78"/>
  <c r="F464" i="78"/>
  <c r="B464" i="78"/>
  <c r="H463" i="78"/>
  <c r="G463" i="78"/>
  <c r="F463" i="78"/>
  <c r="B463" i="78"/>
  <c r="H462" i="78"/>
  <c r="G462" i="78"/>
  <c r="F462" i="78"/>
  <c r="B462" i="78"/>
  <c r="H461" i="78"/>
  <c r="G461" i="78"/>
  <c r="F461" i="78"/>
  <c r="B461" i="78"/>
  <c r="H460" i="78"/>
  <c r="G460" i="78"/>
  <c r="F460" i="78"/>
  <c r="B460" i="78"/>
  <c r="H459" i="78"/>
  <c r="G459" i="78"/>
  <c r="F459" i="78"/>
  <c r="B459" i="78"/>
  <c r="H458" i="78"/>
  <c r="G458" i="78"/>
  <c r="F458" i="78"/>
  <c r="B458" i="78"/>
  <c r="H457" i="78"/>
  <c r="G457" i="78"/>
  <c r="F457" i="78"/>
  <c r="B457" i="78"/>
  <c r="H456" i="78"/>
  <c r="G456" i="78"/>
  <c r="F456" i="78"/>
  <c r="B456" i="78"/>
  <c r="H455" i="78"/>
  <c r="G455" i="78"/>
  <c r="F455" i="78"/>
  <c r="B455" i="78"/>
  <c r="H454" i="78"/>
  <c r="G454" i="78"/>
  <c r="F454" i="78"/>
  <c r="B454" i="78"/>
  <c r="H453" i="78"/>
  <c r="G453" i="78"/>
  <c r="F453" i="78"/>
  <c r="B453" i="78"/>
  <c r="H452" i="78"/>
  <c r="G452" i="78"/>
  <c r="F452" i="78"/>
  <c r="B452" i="78"/>
  <c r="H451" i="78"/>
  <c r="G451" i="78"/>
  <c r="F451" i="78"/>
  <c r="B451" i="78"/>
  <c r="H450" i="78"/>
  <c r="G450" i="78"/>
  <c r="F450" i="78"/>
  <c r="B450" i="78"/>
  <c r="H449" i="78"/>
  <c r="G449" i="78"/>
  <c r="F449" i="78"/>
  <c r="B449" i="78"/>
  <c r="H448" i="78"/>
  <c r="G448" i="78"/>
  <c r="F448" i="78"/>
  <c r="B448" i="78"/>
  <c r="H447" i="78"/>
  <c r="G447" i="78"/>
  <c r="F447" i="78"/>
  <c r="B447" i="78"/>
  <c r="H446" i="78"/>
  <c r="G446" i="78"/>
  <c r="F446" i="78"/>
  <c r="B446" i="78"/>
  <c r="H445" i="78"/>
  <c r="G445" i="78"/>
  <c r="F445" i="78"/>
  <c r="B445" i="78"/>
  <c r="H444" i="78"/>
  <c r="G444" i="78"/>
  <c r="F444" i="78"/>
  <c r="B444" i="78"/>
  <c r="H443" i="78"/>
  <c r="G443" i="78"/>
  <c r="F443" i="78"/>
  <c r="B443" i="78"/>
  <c r="H442" i="78"/>
  <c r="G442" i="78"/>
  <c r="F442" i="78"/>
  <c r="B442" i="78"/>
  <c r="H441" i="78"/>
  <c r="G441" i="78"/>
  <c r="F441" i="78"/>
  <c r="B441" i="78"/>
  <c r="H440" i="78"/>
  <c r="G440" i="78"/>
  <c r="F440" i="78"/>
  <c r="B440" i="78"/>
  <c r="H439" i="78"/>
  <c r="G439" i="78"/>
  <c r="F439" i="78"/>
  <c r="B439" i="78"/>
  <c r="H438" i="78"/>
  <c r="G438" i="78"/>
  <c r="F438" i="78"/>
  <c r="B438" i="78"/>
  <c r="H437" i="78"/>
  <c r="G437" i="78"/>
  <c r="F437" i="78"/>
  <c r="B437" i="78"/>
  <c r="H436" i="78"/>
  <c r="G436" i="78"/>
  <c r="F436" i="78"/>
  <c r="B436" i="78"/>
  <c r="H435" i="78"/>
  <c r="G435" i="78"/>
  <c r="F435" i="78"/>
  <c r="B435" i="78"/>
  <c r="H434" i="78"/>
  <c r="G434" i="78"/>
  <c r="F434" i="78"/>
  <c r="B434" i="78"/>
  <c r="H433" i="78"/>
  <c r="G433" i="78"/>
  <c r="F433" i="78"/>
  <c r="B433" i="78"/>
  <c r="H432" i="78"/>
  <c r="G432" i="78"/>
  <c r="F432" i="78"/>
  <c r="B432" i="78"/>
  <c r="H431" i="78"/>
  <c r="G431" i="78"/>
  <c r="F431" i="78"/>
  <c r="B431" i="78"/>
  <c r="H430" i="78"/>
  <c r="G430" i="78"/>
  <c r="F430" i="78"/>
  <c r="B430" i="78"/>
  <c r="H429" i="78"/>
  <c r="G429" i="78"/>
  <c r="F429" i="78"/>
  <c r="B429" i="78"/>
  <c r="H428" i="78"/>
  <c r="G428" i="78"/>
  <c r="F428" i="78"/>
  <c r="B428" i="78"/>
  <c r="H427" i="78"/>
  <c r="G427" i="78"/>
  <c r="F427" i="78"/>
  <c r="B427" i="78"/>
  <c r="H426" i="78"/>
  <c r="G426" i="78"/>
  <c r="F426" i="78"/>
  <c r="B426" i="78"/>
  <c r="H425" i="78"/>
  <c r="G425" i="78"/>
  <c r="F425" i="78"/>
  <c r="B425" i="78"/>
  <c r="H424" i="78"/>
  <c r="G424" i="78"/>
  <c r="F424" i="78"/>
  <c r="B424" i="78"/>
  <c r="H423" i="78"/>
  <c r="G423" i="78"/>
  <c r="F423" i="78"/>
  <c r="B423" i="78"/>
  <c r="H422" i="78"/>
  <c r="G422" i="78"/>
  <c r="F422" i="78"/>
  <c r="B422" i="78"/>
  <c r="H421" i="78"/>
  <c r="G421" i="78"/>
  <c r="F421" i="78"/>
  <c r="B421" i="78"/>
  <c r="H420" i="78"/>
  <c r="G420" i="78"/>
  <c r="F420" i="78"/>
  <c r="B420" i="78"/>
  <c r="H419" i="78"/>
  <c r="G419" i="78"/>
  <c r="F419" i="78"/>
  <c r="B419" i="78"/>
  <c r="H418" i="78"/>
  <c r="G418" i="78"/>
  <c r="F418" i="78"/>
  <c r="B418" i="78"/>
  <c r="H417" i="78"/>
  <c r="G417" i="78"/>
  <c r="F417" i="78"/>
  <c r="B417" i="78"/>
  <c r="H416" i="78"/>
  <c r="G416" i="78"/>
  <c r="F416" i="78"/>
  <c r="B416" i="78"/>
  <c r="H415" i="78"/>
  <c r="G415" i="78"/>
  <c r="F415" i="78"/>
  <c r="B415" i="78"/>
  <c r="H414" i="78"/>
  <c r="G414" i="78"/>
  <c r="F414" i="78"/>
  <c r="B414" i="78"/>
  <c r="H413" i="78"/>
  <c r="G413" i="78"/>
  <c r="F413" i="78"/>
  <c r="B413" i="78"/>
  <c r="H412" i="78"/>
  <c r="G412" i="78"/>
  <c r="F412" i="78"/>
  <c r="B412" i="78"/>
  <c r="H411" i="78"/>
  <c r="G411" i="78"/>
  <c r="F411" i="78"/>
  <c r="B411" i="78"/>
  <c r="H410" i="78"/>
  <c r="G410" i="78"/>
  <c r="F410" i="78"/>
  <c r="B410" i="78"/>
  <c r="H409" i="78"/>
  <c r="G409" i="78"/>
  <c r="F409" i="78"/>
  <c r="B409" i="78"/>
  <c r="H408" i="78"/>
  <c r="G408" i="78"/>
  <c r="F408" i="78"/>
  <c r="B408" i="78"/>
  <c r="H407" i="78"/>
  <c r="G407" i="78"/>
  <c r="F407" i="78"/>
  <c r="B407" i="78"/>
  <c r="H406" i="78"/>
  <c r="G406" i="78"/>
  <c r="F406" i="78"/>
  <c r="B406" i="78"/>
  <c r="H405" i="78"/>
  <c r="G405" i="78"/>
  <c r="F405" i="78"/>
  <c r="B405" i="78"/>
  <c r="H404" i="78"/>
  <c r="G404" i="78"/>
  <c r="F404" i="78"/>
  <c r="B404" i="78"/>
  <c r="H403" i="78"/>
  <c r="G403" i="78"/>
  <c r="F403" i="78"/>
  <c r="B403" i="78"/>
  <c r="H402" i="78"/>
  <c r="G402" i="78"/>
  <c r="F402" i="78"/>
  <c r="B402" i="78"/>
  <c r="H401" i="78"/>
  <c r="G401" i="78"/>
  <c r="F401" i="78"/>
  <c r="B401" i="78"/>
  <c r="H400" i="78"/>
  <c r="G400" i="78"/>
  <c r="F400" i="78"/>
  <c r="B400" i="78"/>
  <c r="H399" i="78"/>
  <c r="G399" i="78"/>
  <c r="F399" i="78"/>
  <c r="B399" i="78"/>
  <c r="H398" i="78"/>
  <c r="G398" i="78"/>
  <c r="F398" i="78"/>
  <c r="B398" i="78"/>
  <c r="H397" i="78"/>
  <c r="G397" i="78"/>
  <c r="F397" i="78"/>
  <c r="B397" i="78"/>
  <c r="H396" i="78"/>
  <c r="G396" i="78"/>
  <c r="F396" i="78"/>
  <c r="B396" i="78"/>
  <c r="H395" i="78"/>
  <c r="G395" i="78"/>
  <c r="F395" i="78"/>
  <c r="B395" i="78"/>
  <c r="H394" i="78"/>
  <c r="G394" i="78"/>
  <c r="F394" i="78"/>
  <c r="B394" i="78"/>
  <c r="H393" i="78"/>
  <c r="G393" i="78"/>
  <c r="F393" i="78"/>
  <c r="B393" i="78"/>
  <c r="H392" i="78"/>
  <c r="G392" i="78"/>
  <c r="F392" i="78"/>
  <c r="B392" i="78"/>
  <c r="H391" i="78"/>
  <c r="G391" i="78"/>
  <c r="F391" i="78"/>
  <c r="B391" i="78"/>
  <c r="H390" i="78"/>
  <c r="G390" i="78"/>
  <c r="F390" i="78"/>
  <c r="B390" i="78"/>
  <c r="H389" i="78"/>
  <c r="G389" i="78"/>
  <c r="F389" i="78"/>
  <c r="B389" i="78"/>
  <c r="H388" i="78"/>
  <c r="G388" i="78"/>
  <c r="F388" i="78"/>
  <c r="B388" i="78"/>
  <c r="H387" i="78"/>
  <c r="G387" i="78"/>
  <c r="F387" i="78"/>
  <c r="B387" i="78"/>
  <c r="H386" i="78"/>
  <c r="G386" i="78"/>
  <c r="F386" i="78"/>
  <c r="B386" i="78"/>
  <c r="H385" i="78"/>
  <c r="G385" i="78"/>
  <c r="F385" i="78"/>
  <c r="B385" i="78"/>
  <c r="H384" i="78"/>
  <c r="G384" i="78"/>
  <c r="F384" i="78"/>
  <c r="B384" i="78"/>
  <c r="H383" i="78"/>
  <c r="G383" i="78"/>
  <c r="F383" i="78"/>
  <c r="B383" i="78"/>
  <c r="H382" i="78"/>
  <c r="G382" i="78"/>
  <c r="F382" i="78"/>
  <c r="B382" i="78"/>
  <c r="H381" i="78"/>
  <c r="G381" i="78"/>
  <c r="F381" i="78"/>
  <c r="B381" i="78"/>
  <c r="H380" i="78"/>
  <c r="G380" i="78"/>
  <c r="F380" i="78"/>
  <c r="B380" i="78"/>
  <c r="H379" i="78"/>
  <c r="G379" i="78"/>
  <c r="F379" i="78"/>
  <c r="B379" i="78"/>
  <c r="H378" i="78"/>
  <c r="G378" i="78"/>
  <c r="F378" i="78"/>
  <c r="B378" i="78"/>
  <c r="H377" i="78"/>
  <c r="G377" i="78"/>
  <c r="F377" i="78"/>
  <c r="B377" i="78"/>
  <c r="H376" i="78"/>
  <c r="G376" i="78"/>
  <c r="F376" i="78"/>
  <c r="B376" i="78"/>
  <c r="H375" i="78"/>
  <c r="G375" i="78"/>
  <c r="F375" i="78"/>
  <c r="B375" i="78"/>
  <c r="H374" i="78"/>
  <c r="G374" i="78"/>
  <c r="F374" i="78"/>
  <c r="B374" i="78"/>
  <c r="H373" i="78"/>
  <c r="G373" i="78"/>
  <c r="F373" i="78"/>
  <c r="B373" i="78"/>
  <c r="H372" i="78"/>
  <c r="G372" i="78"/>
  <c r="F372" i="78"/>
  <c r="B372" i="78"/>
  <c r="H371" i="78"/>
  <c r="G371" i="78"/>
  <c r="F371" i="78"/>
  <c r="B371" i="78"/>
  <c r="H370" i="78"/>
  <c r="G370" i="78"/>
  <c r="F370" i="78"/>
  <c r="B370" i="78"/>
  <c r="H369" i="78"/>
  <c r="G369" i="78"/>
  <c r="F369" i="78"/>
  <c r="B369" i="78"/>
  <c r="H368" i="78"/>
  <c r="G368" i="78"/>
  <c r="F368" i="78"/>
  <c r="B368" i="78"/>
  <c r="H367" i="78"/>
  <c r="G367" i="78"/>
  <c r="F367" i="78"/>
  <c r="B367" i="78"/>
  <c r="H366" i="78"/>
  <c r="G366" i="78"/>
  <c r="F366" i="78"/>
  <c r="B366" i="78"/>
  <c r="H365" i="78"/>
  <c r="G365" i="78"/>
  <c r="F365" i="78"/>
  <c r="B365" i="78"/>
  <c r="H364" i="78"/>
  <c r="G364" i="78"/>
  <c r="F364" i="78"/>
  <c r="B364" i="78"/>
  <c r="H363" i="78"/>
  <c r="G363" i="78"/>
  <c r="F363" i="78"/>
  <c r="B363" i="78"/>
  <c r="H362" i="78"/>
  <c r="G362" i="78"/>
  <c r="F362" i="78"/>
  <c r="B362" i="78"/>
  <c r="H361" i="78"/>
  <c r="G361" i="78"/>
  <c r="F361" i="78"/>
  <c r="B361" i="78"/>
  <c r="H360" i="78"/>
  <c r="G360" i="78"/>
  <c r="F360" i="78"/>
  <c r="B360" i="78"/>
  <c r="H359" i="78"/>
  <c r="G359" i="78"/>
  <c r="F359" i="78"/>
  <c r="B359" i="78"/>
  <c r="H358" i="78"/>
  <c r="G358" i="78"/>
  <c r="F358" i="78"/>
  <c r="B358" i="78"/>
  <c r="H357" i="78"/>
  <c r="G357" i="78"/>
  <c r="F357" i="78"/>
  <c r="B357" i="78"/>
  <c r="H356" i="78"/>
  <c r="G356" i="78"/>
  <c r="F356" i="78"/>
  <c r="B356" i="78"/>
  <c r="H355" i="78"/>
  <c r="G355" i="78"/>
  <c r="F355" i="78"/>
  <c r="B355" i="78"/>
  <c r="H354" i="78"/>
  <c r="G354" i="78"/>
  <c r="F354" i="78"/>
  <c r="B354" i="78"/>
  <c r="H353" i="78"/>
  <c r="G353" i="78"/>
  <c r="F353" i="78"/>
  <c r="B353" i="78"/>
  <c r="H352" i="78"/>
  <c r="G352" i="78"/>
  <c r="F352" i="78"/>
  <c r="B352" i="78"/>
  <c r="H351" i="78"/>
  <c r="G351" i="78"/>
  <c r="F351" i="78"/>
  <c r="B351" i="78"/>
  <c r="H350" i="78"/>
  <c r="G350" i="78"/>
  <c r="F350" i="78"/>
  <c r="B350" i="78"/>
  <c r="H349" i="78"/>
  <c r="G349" i="78"/>
  <c r="F349" i="78"/>
  <c r="B349" i="78"/>
  <c r="H348" i="78"/>
  <c r="G348" i="78"/>
  <c r="F348" i="78"/>
  <c r="B348" i="78"/>
  <c r="H347" i="78"/>
  <c r="G347" i="78"/>
  <c r="F347" i="78"/>
  <c r="B347" i="78"/>
  <c r="H346" i="78"/>
  <c r="G346" i="78"/>
  <c r="F346" i="78"/>
  <c r="B346" i="78"/>
  <c r="H345" i="78"/>
  <c r="G345" i="78"/>
  <c r="F345" i="78"/>
  <c r="B345" i="78"/>
  <c r="H344" i="78"/>
  <c r="G344" i="78"/>
  <c r="F344" i="78"/>
  <c r="B344" i="78"/>
  <c r="H343" i="78"/>
  <c r="G343" i="78"/>
  <c r="F343" i="78"/>
  <c r="B343" i="78"/>
  <c r="H342" i="78"/>
  <c r="G342" i="78"/>
  <c r="F342" i="78"/>
  <c r="B342" i="78"/>
  <c r="H341" i="78"/>
  <c r="G341" i="78"/>
  <c r="F341" i="78"/>
  <c r="B341" i="78"/>
  <c r="H340" i="78"/>
  <c r="G340" i="78"/>
  <c r="F340" i="78"/>
  <c r="B340" i="78"/>
  <c r="H339" i="78"/>
  <c r="G339" i="78"/>
  <c r="F339" i="78"/>
  <c r="B339" i="78"/>
  <c r="H338" i="78"/>
  <c r="G338" i="78"/>
  <c r="F338" i="78"/>
  <c r="B338" i="78"/>
  <c r="H337" i="78"/>
  <c r="G337" i="78"/>
  <c r="F337" i="78"/>
  <c r="B337" i="78"/>
  <c r="H336" i="78"/>
  <c r="G336" i="78"/>
  <c r="F336" i="78"/>
  <c r="B336" i="78"/>
  <c r="H335" i="78"/>
  <c r="G335" i="78"/>
  <c r="F335" i="78"/>
  <c r="B335" i="78"/>
  <c r="H334" i="78"/>
  <c r="G334" i="78"/>
  <c r="F334" i="78"/>
  <c r="B334" i="78"/>
  <c r="H333" i="78"/>
  <c r="G333" i="78"/>
  <c r="F333" i="78"/>
  <c r="B333" i="78"/>
  <c r="H332" i="78"/>
  <c r="G332" i="78"/>
  <c r="F332" i="78"/>
  <c r="B332" i="78"/>
  <c r="H331" i="78"/>
  <c r="G331" i="78"/>
  <c r="F331" i="78"/>
  <c r="B331" i="78"/>
  <c r="H330" i="78"/>
  <c r="G330" i="78"/>
  <c r="F330" i="78"/>
  <c r="B330" i="78"/>
  <c r="H329" i="78"/>
  <c r="G329" i="78"/>
  <c r="F329" i="78"/>
  <c r="B329" i="78"/>
  <c r="H328" i="78"/>
  <c r="G328" i="78"/>
  <c r="F328" i="78"/>
  <c r="B328" i="78"/>
  <c r="H327" i="78"/>
  <c r="G327" i="78"/>
  <c r="F327" i="78"/>
  <c r="B327" i="78"/>
  <c r="H326" i="78"/>
  <c r="G326" i="78"/>
  <c r="F326" i="78"/>
  <c r="B326" i="78"/>
  <c r="H325" i="78"/>
  <c r="G325" i="78"/>
  <c r="F325" i="78"/>
  <c r="B325" i="78"/>
  <c r="H324" i="78"/>
  <c r="G324" i="78"/>
  <c r="F324" i="78"/>
  <c r="B324" i="78"/>
  <c r="H323" i="78"/>
  <c r="G323" i="78"/>
  <c r="F323" i="78"/>
  <c r="B323" i="78"/>
  <c r="H322" i="78"/>
  <c r="G322" i="78"/>
  <c r="F322" i="78"/>
  <c r="B322" i="78"/>
  <c r="H321" i="78"/>
  <c r="G321" i="78"/>
  <c r="F321" i="78"/>
  <c r="B321" i="78"/>
  <c r="H320" i="78"/>
  <c r="G320" i="78"/>
  <c r="F320" i="78"/>
  <c r="B320" i="78"/>
  <c r="H319" i="78"/>
  <c r="G319" i="78"/>
  <c r="F319" i="78"/>
  <c r="B319" i="78"/>
  <c r="H318" i="78"/>
  <c r="G318" i="78"/>
  <c r="F318" i="78"/>
  <c r="B318" i="78"/>
  <c r="H317" i="78"/>
  <c r="G317" i="78"/>
  <c r="F317" i="78"/>
  <c r="B317" i="78"/>
  <c r="H316" i="78"/>
  <c r="G316" i="78"/>
  <c r="F316" i="78"/>
  <c r="B316" i="78"/>
  <c r="H315" i="78"/>
  <c r="G315" i="78"/>
  <c r="F315" i="78"/>
  <c r="B315" i="78"/>
  <c r="H314" i="78"/>
  <c r="G314" i="78"/>
  <c r="F314" i="78"/>
  <c r="B314" i="78"/>
  <c r="H744" i="77"/>
  <c r="G744" i="77"/>
  <c r="F744" i="77"/>
  <c r="B744" i="77"/>
  <c r="H743" i="77"/>
  <c r="G743" i="77"/>
  <c r="F743" i="77"/>
  <c r="B743" i="77"/>
  <c r="H742" i="77"/>
  <c r="G742" i="77"/>
  <c r="F742" i="77"/>
  <c r="B742" i="77"/>
  <c r="H741" i="77"/>
  <c r="G741" i="77"/>
  <c r="F741" i="77"/>
  <c r="B741" i="77"/>
  <c r="H740" i="77"/>
  <c r="G740" i="77"/>
  <c r="F740" i="77"/>
  <c r="B740" i="77"/>
  <c r="H739" i="77"/>
  <c r="G739" i="77"/>
  <c r="F739" i="77"/>
  <c r="B739" i="77"/>
  <c r="H738" i="77"/>
  <c r="G738" i="77"/>
  <c r="F738" i="77"/>
  <c r="B738" i="77"/>
  <c r="H737" i="77"/>
  <c r="G737" i="77"/>
  <c r="F737" i="77"/>
  <c r="B737" i="77"/>
  <c r="H736" i="77"/>
  <c r="G736" i="77"/>
  <c r="F736" i="77"/>
  <c r="B736" i="77"/>
  <c r="H735" i="77"/>
  <c r="G735" i="77"/>
  <c r="F735" i="77"/>
  <c r="B735" i="77"/>
  <c r="H734" i="77"/>
  <c r="G734" i="77"/>
  <c r="F734" i="77"/>
  <c r="B734" i="77"/>
  <c r="H733" i="77"/>
  <c r="G733" i="77"/>
  <c r="F733" i="77"/>
  <c r="B733" i="77"/>
  <c r="H732" i="77"/>
  <c r="G732" i="77"/>
  <c r="F732" i="77"/>
  <c r="B732" i="77"/>
  <c r="H731" i="77"/>
  <c r="G731" i="77"/>
  <c r="F731" i="77"/>
  <c r="B731" i="77"/>
  <c r="H730" i="77"/>
  <c r="G730" i="77"/>
  <c r="F730" i="77"/>
  <c r="B730" i="77"/>
  <c r="H729" i="77"/>
  <c r="G729" i="77"/>
  <c r="F729" i="77"/>
  <c r="B729" i="77"/>
  <c r="H728" i="77"/>
  <c r="G728" i="77"/>
  <c r="F728" i="77"/>
  <c r="B728" i="77"/>
  <c r="H727" i="77"/>
  <c r="G727" i="77"/>
  <c r="F727" i="77"/>
  <c r="B727" i="77"/>
  <c r="H726" i="77"/>
  <c r="G726" i="77"/>
  <c r="F726" i="77"/>
  <c r="B726" i="77"/>
  <c r="H725" i="77"/>
  <c r="G725" i="77"/>
  <c r="F725" i="77"/>
  <c r="B725" i="77"/>
  <c r="H724" i="77"/>
  <c r="G724" i="77"/>
  <c r="F724" i="77"/>
  <c r="B724" i="77"/>
  <c r="H723" i="77"/>
  <c r="G723" i="77"/>
  <c r="F723" i="77"/>
  <c r="B723" i="77"/>
  <c r="H722" i="77"/>
  <c r="G722" i="77"/>
  <c r="F722" i="77"/>
  <c r="B722" i="77"/>
  <c r="H721" i="77"/>
  <c r="G721" i="77"/>
  <c r="F721" i="77"/>
  <c r="B721" i="77"/>
  <c r="H720" i="77"/>
  <c r="G720" i="77"/>
  <c r="F720" i="77"/>
  <c r="B720" i="77"/>
  <c r="H719" i="77"/>
  <c r="G719" i="77"/>
  <c r="F719" i="77"/>
  <c r="B719" i="77"/>
  <c r="H718" i="77"/>
  <c r="G718" i="77"/>
  <c r="F718" i="77"/>
  <c r="B718" i="77"/>
  <c r="H717" i="77"/>
  <c r="G717" i="77"/>
  <c r="F717" i="77"/>
  <c r="B717" i="77"/>
  <c r="H716" i="77"/>
  <c r="G716" i="77"/>
  <c r="F716" i="77"/>
  <c r="B716" i="77"/>
  <c r="H715" i="77"/>
  <c r="G715" i="77"/>
  <c r="F715" i="77"/>
  <c r="B715" i="77"/>
  <c r="H714" i="77"/>
  <c r="G714" i="77"/>
  <c r="F714" i="77"/>
  <c r="B714" i="77"/>
  <c r="H713" i="77"/>
  <c r="G713" i="77"/>
  <c r="F713" i="77"/>
  <c r="B713" i="77"/>
  <c r="H712" i="77"/>
  <c r="G712" i="77"/>
  <c r="F712" i="77"/>
  <c r="B712" i="77"/>
  <c r="H711" i="77"/>
  <c r="G711" i="77"/>
  <c r="F711" i="77"/>
  <c r="B711" i="77"/>
  <c r="H710" i="77"/>
  <c r="G710" i="77"/>
  <c r="F710" i="77"/>
  <c r="B710" i="77"/>
  <c r="H709" i="77"/>
  <c r="G709" i="77"/>
  <c r="F709" i="77"/>
  <c r="B709" i="77"/>
  <c r="H708" i="77"/>
  <c r="G708" i="77"/>
  <c r="F708" i="77"/>
  <c r="B708" i="77"/>
  <c r="H707" i="77"/>
  <c r="G707" i="77"/>
  <c r="F707" i="77"/>
  <c r="B707" i="77"/>
  <c r="H706" i="77"/>
  <c r="G706" i="77"/>
  <c r="F706" i="77"/>
  <c r="B706" i="77"/>
  <c r="H705" i="77"/>
  <c r="G705" i="77"/>
  <c r="F705" i="77"/>
  <c r="B705" i="77"/>
  <c r="H704" i="77"/>
  <c r="G704" i="77"/>
  <c r="F704" i="77"/>
  <c r="B704" i="77"/>
  <c r="H703" i="77"/>
  <c r="G703" i="77"/>
  <c r="F703" i="77"/>
  <c r="B703" i="77"/>
  <c r="H702" i="77"/>
  <c r="G702" i="77"/>
  <c r="F702" i="77"/>
  <c r="B702" i="77"/>
  <c r="H701" i="77"/>
  <c r="G701" i="77"/>
  <c r="F701" i="77"/>
  <c r="B701" i="77"/>
  <c r="H700" i="77"/>
  <c r="G700" i="77"/>
  <c r="F700" i="77"/>
  <c r="B700" i="77"/>
  <c r="H699" i="77"/>
  <c r="G699" i="77"/>
  <c r="F699" i="77"/>
  <c r="B699" i="77"/>
  <c r="H698" i="77"/>
  <c r="G698" i="77"/>
  <c r="F698" i="77"/>
  <c r="B698" i="77"/>
  <c r="H697" i="77"/>
  <c r="G697" i="77"/>
  <c r="F697" i="77"/>
  <c r="B697" i="77"/>
  <c r="H696" i="77"/>
  <c r="G696" i="77"/>
  <c r="F696" i="77"/>
  <c r="B696" i="77"/>
  <c r="H695" i="77"/>
  <c r="G695" i="77"/>
  <c r="F695" i="77"/>
  <c r="B695" i="77"/>
  <c r="H694" i="77"/>
  <c r="G694" i="77"/>
  <c r="F694" i="77"/>
  <c r="B694" i="77"/>
  <c r="H693" i="77"/>
  <c r="G693" i="77"/>
  <c r="F693" i="77"/>
  <c r="B693" i="77"/>
  <c r="H692" i="77"/>
  <c r="G692" i="77"/>
  <c r="F692" i="77"/>
  <c r="B692" i="77"/>
  <c r="H691" i="77"/>
  <c r="G691" i="77"/>
  <c r="F691" i="77"/>
  <c r="B691" i="77"/>
  <c r="H690" i="77"/>
  <c r="G690" i="77"/>
  <c r="F690" i="77"/>
  <c r="B690" i="77"/>
  <c r="H689" i="77"/>
  <c r="G689" i="77"/>
  <c r="F689" i="77"/>
  <c r="B689" i="77"/>
  <c r="H688" i="77"/>
  <c r="G688" i="77"/>
  <c r="F688" i="77"/>
  <c r="B688" i="77"/>
  <c r="H687" i="77"/>
  <c r="G687" i="77"/>
  <c r="F687" i="77"/>
  <c r="B687" i="77"/>
  <c r="H686" i="77"/>
  <c r="G686" i="77"/>
  <c r="F686" i="77"/>
  <c r="B686" i="77"/>
  <c r="H685" i="77"/>
  <c r="G685" i="77"/>
  <c r="F685" i="77"/>
  <c r="B685" i="77"/>
  <c r="H684" i="77"/>
  <c r="G684" i="77"/>
  <c r="F684" i="77"/>
  <c r="B684" i="77"/>
  <c r="H683" i="77"/>
  <c r="G683" i="77"/>
  <c r="F683" i="77"/>
  <c r="B683" i="77"/>
  <c r="H682" i="77"/>
  <c r="G682" i="77"/>
  <c r="F682" i="77"/>
  <c r="B682" i="77"/>
  <c r="H681" i="77"/>
  <c r="G681" i="77"/>
  <c r="F681" i="77"/>
  <c r="B681" i="77"/>
  <c r="H680" i="77"/>
  <c r="G680" i="77"/>
  <c r="F680" i="77"/>
  <c r="B680" i="77"/>
  <c r="H679" i="77"/>
  <c r="G679" i="77"/>
  <c r="F679" i="77"/>
  <c r="B679" i="77"/>
  <c r="H678" i="77"/>
  <c r="G678" i="77"/>
  <c r="F678" i="77"/>
  <c r="B678" i="77"/>
  <c r="H677" i="77"/>
  <c r="G677" i="77"/>
  <c r="F677" i="77"/>
  <c r="B677" i="77"/>
  <c r="H676" i="77"/>
  <c r="G676" i="77"/>
  <c r="F676" i="77"/>
  <c r="B676" i="77"/>
  <c r="H675" i="77"/>
  <c r="G675" i="77"/>
  <c r="F675" i="77"/>
  <c r="B675" i="77"/>
  <c r="H674" i="77"/>
  <c r="G674" i="77"/>
  <c r="F674" i="77"/>
  <c r="B674" i="77"/>
  <c r="H673" i="77"/>
  <c r="G673" i="77"/>
  <c r="F673" i="77"/>
  <c r="B673" i="77"/>
  <c r="H672" i="77"/>
  <c r="G672" i="77"/>
  <c r="F672" i="77"/>
  <c r="B672" i="77"/>
  <c r="H671" i="77"/>
  <c r="G671" i="77"/>
  <c r="F671" i="77"/>
  <c r="B671" i="77"/>
  <c r="H670" i="77"/>
  <c r="G670" i="77"/>
  <c r="F670" i="77"/>
  <c r="B670" i="77"/>
  <c r="H669" i="77"/>
  <c r="G669" i="77"/>
  <c r="F669" i="77"/>
  <c r="B669" i="77"/>
  <c r="H668" i="77"/>
  <c r="G668" i="77"/>
  <c r="F668" i="77"/>
  <c r="B668" i="77"/>
  <c r="H667" i="77"/>
  <c r="G667" i="77"/>
  <c r="F667" i="77"/>
  <c r="B667" i="77"/>
  <c r="H666" i="77"/>
  <c r="G666" i="77"/>
  <c r="F666" i="77"/>
  <c r="B666" i="77"/>
  <c r="H665" i="77"/>
  <c r="G665" i="77"/>
  <c r="F665" i="77"/>
  <c r="B665" i="77"/>
  <c r="H664" i="77"/>
  <c r="G664" i="77"/>
  <c r="F664" i="77"/>
  <c r="B664" i="77"/>
  <c r="H663" i="77"/>
  <c r="G663" i="77"/>
  <c r="F663" i="77"/>
  <c r="B663" i="77"/>
  <c r="H662" i="77"/>
  <c r="G662" i="77"/>
  <c r="F662" i="77"/>
  <c r="B662" i="77"/>
  <c r="H661" i="77"/>
  <c r="G661" i="77"/>
  <c r="F661" i="77"/>
  <c r="B661" i="77"/>
  <c r="H660" i="77"/>
  <c r="G660" i="77"/>
  <c r="F660" i="77"/>
  <c r="B660" i="77"/>
  <c r="H659" i="77"/>
  <c r="G659" i="77"/>
  <c r="F659" i="77"/>
  <c r="B659" i="77"/>
  <c r="H658" i="77"/>
  <c r="G658" i="77"/>
  <c r="F658" i="77"/>
  <c r="B658" i="77"/>
  <c r="H657" i="77"/>
  <c r="G657" i="77"/>
  <c r="F657" i="77"/>
  <c r="B657" i="77"/>
  <c r="H656" i="77"/>
  <c r="G656" i="77"/>
  <c r="F656" i="77"/>
  <c r="B656" i="77"/>
  <c r="H655" i="77"/>
  <c r="G655" i="77"/>
  <c r="F655" i="77"/>
  <c r="B655" i="77"/>
  <c r="H654" i="77"/>
  <c r="G654" i="77"/>
  <c r="F654" i="77"/>
  <c r="B654" i="77"/>
  <c r="H653" i="77"/>
  <c r="G653" i="77"/>
  <c r="F653" i="77"/>
  <c r="B653" i="77"/>
  <c r="H652" i="77"/>
  <c r="G652" i="77"/>
  <c r="F652" i="77"/>
  <c r="B652" i="77"/>
  <c r="H651" i="77"/>
  <c r="G651" i="77"/>
  <c r="F651" i="77"/>
  <c r="B651" i="77"/>
  <c r="H650" i="77"/>
  <c r="G650" i="77"/>
  <c r="F650" i="77"/>
  <c r="B650" i="77"/>
  <c r="H649" i="77"/>
  <c r="G649" i="77"/>
  <c r="F649" i="77"/>
  <c r="B649" i="77"/>
  <c r="H648" i="77"/>
  <c r="G648" i="77"/>
  <c r="F648" i="77"/>
  <c r="B648" i="77"/>
  <c r="H647" i="77"/>
  <c r="G647" i="77"/>
  <c r="F647" i="77"/>
  <c r="B647" i="77"/>
  <c r="H646" i="77"/>
  <c r="G646" i="77"/>
  <c r="F646" i="77"/>
  <c r="B646" i="77"/>
  <c r="H645" i="77"/>
  <c r="G645" i="77"/>
  <c r="F645" i="77"/>
  <c r="B645" i="77"/>
  <c r="H644" i="77"/>
  <c r="G644" i="77"/>
  <c r="F644" i="77"/>
  <c r="B644" i="77"/>
  <c r="H643" i="77"/>
  <c r="G643" i="77"/>
  <c r="F643" i="77"/>
  <c r="B643" i="77"/>
  <c r="H642" i="77"/>
  <c r="G642" i="77"/>
  <c r="F642" i="77"/>
  <c r="B642" i="77"/>
  <c r="H641" i="77"/>
  <c r="G641" i="77"/>
  <c r="F641" i="77"/>
  <c r="B641" i="77"/>
  <c r="H640" i="77"/>
  <c r="G640" i="77"/>
  <c r="F640" i="77"/>
  <c r="B640" i="77"/>
  <c r="H639" i="77"/>
  <c r="G639" i="77"/>
  <c r="F639" i="77"/>
  <c r="B639" i="77"/>
  <c r="H638" i="77"/>
  <c r="G638" i="77"/>
  <c r="F638" i="77"/>
  <c r="B638" i="77"/>
  <c r="H637" i="77"/>
  <c r="G637" i="77"/>
  <c r="F637" i="77"/>
  <c r="B637" i="77"/>
  <c r="H636" i="77"/>
  <c r="G636" i="77"/>
  <c r="F636" i="77"/>
  <c r="B636" i="77"/>
  <c r="H635" i="77"/>
  <c r="G635" i="77"/>
  <c r="F635" i="77"/>
  <c r="B635" i="77"/>
  <c r="H634" i="77"/>
  <c r="G634" i="77"/>
  <c r="F634" i="77"/>
  <c r="B634" i="77"/>
  <c r="H633" i="77"/>
  <c r="G633" i="77"/>
  <c r="F633" i="77"/>
  <c r="B633" i="77"/>
  <c r="H632" i="77"/>
  <c r="G632" i="77"/>
  <c r="F632" i="77"/>
  <c r="B632" i="77"/>
  <c r="H631" i="77"/>
  <c r="G631" i="77"/>
  <c r="F631" i="77"/>
  <c r="B631" i="77"/>
  <c r="H630" i="77"/>
  <c r="G630" i="77"/>
  <c r="F630" i="77"/>
  <c r="B630" i="77"/>
  <c r="H629" i="77"/>
  <c r="G629" i="77"/>
  <c r="F629" i="77"/>
  <c r="B629" i="77"/>
  <c r="H628" i="77"/>
  <c r="G628" i="77"/>
  <c r="F628" i="77"/>
  <c r="B628" i="77"/>
  <c r="H627" i="77"/>
  <c r="G627" i="77"/>
  <c r="F627" i="77"/>
  <c r="B627" i="77"/>
  <c r="H626" i="77"/>
  <c r="G626" i="77"/>
  <c r="F626" i="77"/>
  <c r="B626" i="77"/>
  <c r="H625" i="77"/>
  <c r="G625" i="77"/>
  <c r="F625" i="77"/>
  <c r="B625" i="77"/>
  <c r="H624" i="77"/>
  <c r="G624" i="77"/>
  <c r="F624" i="77"/>
  <c r="B624" i="77"/>
  <c r="H623" i="77"/>
  <c r="G623" i="77"/>
  <c r="F623" i="77"/>
  <c r="B623" i="77"/>
  <c r="H622" i="77"/>
  <c r="G622" i="77"/>
  <c r="F622" i="77"/>
  <c r="B622" i="77"/>
  <c r="H621" i="77"/>
  <c r="G621" i="77"/>
  <c r="F621" i="77"/>
  <c r="B621" i="77"/>
  <c r="H620" i="77"/>
  <c r="G620" i="77"/>
  <c r="F620" i="77"/>
  <c r="B620" i="77"/>
  <c r="H619" i="77"/>
  <c r="G619" i="77"/>
  <c r="F619" i="77"/>
  <c r="B619" i="77"/>
  <c r="H618" i="77"/>
  <c r="G618" i="77"/>
  <c r="F618" i="77"/>
  <c r="B618" i="77"/>
  <c r="H617" i="77"/>
  <c r="G617" i="77"/>
  <c r="F617" i="77"/>
  <c r="B617" i="77"/>
  <c r="H616" i="77"/>
  <c r="G616" i="77"/>
  <c r="F616" i="77"/>
  <c r="B616" i="77"/>
  <c r="H615" i="77"/>
  <c r="G615" i="77"/>
  <c r="F615" i="77"/>
  <c r="B615" i="77"/>
  <c r="H614" i="77"/>
  <c r="G614" i="77"/>
  <c r="F614" i="77"/>
  <c r="B614" i="77"/>
  <c r="H613" i="77"/>
  <c r="G613" i="77"/>
  <c r="F613" i="77"/>
  <c r="B613" i="77"/>
  <c r="H612" i="77"/>
  <c r="G612" i="77"/>
  <c r="F612" i="77"/>
  <c r="B612" i="77"/>
  <c r="H611" i="77"/>
  <c r="G611" i="77"/>
  <c r="F611" i="77"/>
  <c r="B611" i="77"/>
  <c r="H610" i="77"/>
  <c r="G610" i="77"/>
  <c r="F610" i="77"/>
  <c r="B610" i="77"/>
  <c r="H609" i="77"/>
  <c r="G609" i="77"/>
  <c r="F609" i="77"/>
  <c r="B609" i="77"/>
  <c r="H608" i="77"/>
  <c r="G608" i="77"/>
  <c r="F608" i="77"/>
  <c r="B608" i="77"/>
  <c r="H607" i="77"/>
  <c r="G607" i="77"/>
  <c r="F607" i="77"/>
  <c r="B607" i="77"/>
  <c r="H606" i="77"/>
  <c r="G606" i="77"/>
  <c r="F606" i="77"/>
  <c r="B606" i="77"/>
  <c r="H605" i="77"/>
  <c r="G605" i="77"/>
  <c r="F605" i="77"/>
  <c r="B605" i="77"/>
  <c r="H604" i="77"/>
  <c r="G604" i="77"/>
  <c r="F604" i="77"/>
  <c r="B604" i="77"/>
  <c r="H603" i="77"/>
  <c r="G603" i="77"/>
  <c r="F603" i="77"/>
  <c r="B603" i="77"/>
  <c r="H602" i="77"/>
  <c r="G602" i="77"/>
  <c r="F602" i="77"/>
  <c r="B602" i="77"/>
  <c r="H601" i="77"/>
  <c r="G601" i="77"/>
  <c r="F601" i="77"/>
  <c r="B601" i="77"/>
  <c r="H600" i="77"/>
  <c r="G600" i="77"/>
  <c r="F600" i="77"/>
  <c r="B600" i="77"/>
  <c r="H599" i="77"/>
  <c r="G599" i="77"/>
  <c r="F599" i="77"/>
  <c r="B599" i="77"/>
  <c r="H598" i="77"/>
  <c r="G598" i="77"/>
  <c r="F598" i="77"/>
  <c r="B598" i="77"/>
  <c r="H597" i="77"/>
  <c r="G597" i="77"/>
  <c r="F597" i="77"/>
  <c r="B597" i="77"/>
  <c r="H596" i="77"/>
  <c r="G596" i="77"/>
  <c r="F596" i="77"/>
  <c r="B596" i="77"/>
  <c r="H595" i="77"/>
  <c r="G595" i="77"/>
  <c r="F595" i="77"/>
  <c r="B595" i="77"/>
  <c r="H594" i="77"/>
  <c r="G594" i="77"/>
  <c r="F594" i="77"/>
  <c r="B594" i="77"/>
  <c r="H593" i="77"/>
  <c r="G593" i="77"/>
  <c r="F593" i="77"/>
  <c r="B593" i="77"/>
  <c r="H592" i="77"/>
  <c r="G592" i="77"/>
  <c r="F592" i="77"/>
  <c r="B592" i="77"/>
  <c r="H591" i="77"/>
  <c r="G591" i="77"/>
  <c r="F591" i="77"/>
  <c r="B591" i="77"/>
  <c r="H590" i="77"/>
  <c r="G590" i="77"/>
  <c r="F590" i="77"/>
  <c r="B590" i="77"/>
  <c r="H589" i="77"/>
  <c r="G589" i="77"/>
  <c r="F589" i="77"/>
  <c r="B589" i="77"/>
  <c r="H588" i="77"/>
  <c r="G588" i="77"/>
  <c r="F588" i="77"/>
  <c r="B588" i="77"/>
  <c r="H587" i="77"/>
  <c r="G587" i="77"/>
  <c r="F587" i="77"/>
  <c r="B587" i="77"/>
  <c r="H586" i="77"/>
  <c r="G586" i="77"/>
  <c r="F586" i="77"/>
  <c r="B586" i="77"/>
  <c r="H585" i="77"/>
  <c r="G585" i="77"/>
  <c r="F585" i="77"/>
  <c r="B585" i="77"/>
  <c r="H584" i="77"/>
  <c r="G584" i="77"/>
  <c r="F584" i="77"/>
  <c r="B584" i="77"/>
  <c r="H583" i="77"/>
  <c r="G583" i="77"/>
  <c r="F583" i="77"/>
  <c r="B583" i="77"/>
  <c r="H582" i="77"/>
  <c r="G582" i="77"/>
  <c r="F582" i="77"/>
  <c r="B582" i="77"/>
  <c r="H581" i="77"/>
  <c r="G581" i="77"/>
  <c r="F581" i="77"/>
  <c r="B581" i="77"/>
  <c r="H580" i="77"/>
  <c r="G580" i="77"/>
  <c r="F580" i="77"/>
  <c r="B580" i="77"/>
  <c r="H579" i="77"/>
  <c r="G579" i="77"/>
  <c r="F579" i="77"/>
  <c r="B579" i="77"/>
  <c r="H578" i="77"/>
  <c r="G578" i="77"/>
  <c r="F578" i="77"/>
  <c r="B578" i="77"/>
  <c r="H577" i="77"/>
  <c r="G577" i="77"/>
  <c r="F577" i="77"/>
  <c r="B577" i="77"/>
  <c r="H576" i="77"/>
  <c r="G576" i="77"/>
  <c r="F576" i="77"/>
  <c r="B576" i="77"/>
  <c r="H575" i="77"/>
  <c r="G575" i="77"/>
  <c r="F575" i="77"/>
  <c r="B575" i="77"/>
  <c r="H574" i="77"/>
  <c r="G574" i="77"/>
  <c r="F574" i="77"/>
  <c r="B574" i="77"/>
  <c r="H573" i="77"/>
  <c r="G573" i="77"/>
  <c r="F573" i="77"/>
  <c r="B573" i="77"/>
  <c r="H572" i="77"/>
  <c r="G572" i="77"/>
  <c r="F572" i="77"/>
  <c r="B572" i="77"/>
  <c r="H571" i="77"/>
  <c r="G571" i="77"/>
  <c r="F571" i="77"/>
  <c r="B571" i="77"/>
  <c r="H570" i="77"/>
  <c r="G570" i="77"/>
  <c r="F570" i="77"/>
  <c r="B570" i="77"/>
  <c r="H569" i="77"/>
  <c r="G569" i="77"/>
  <c r="F569" i="77"/>
  <c r="B569" i="77"/>
  <c r="H568" i="77"/>
  <c r="G568" i="77"/>
  <c r="F568" i="77"/>
  <c r="B568" i="77"/>
  <c r="H567" i="77"/>
  <c r="G567" i="77"/>
  <c r="F567" i="77"/>
  <c r="B567" i="77"/>
  <c r="H566" i="77"/>
  <c r="G566" i="77"/>
  <c r="F566" i="77"/>
  <c r="B566" i="77"/>
  <c r="H565" i="77"/>
  <c r="G565" i="77"/>
  <c r="F565" i="77"/>
  <c r="B565" i="77"/>
  <c r="H564" i="77"/>
  <c r="G564" i="77"/>
  <c r="F564" i="77"/>
  <c r="B564" i="77"/>
  <c r="H563" i="77"/>
  <c r="G563" i="77"/>
  <c r="F563" i="77"/>
  <c r="B563" i="77"/>
  <c r="H562" i="77"/>
  <c r="G562" i="77"/>
  <c r="F562" i="77"/>
  <c r="B562" i="77"/>
  <c r="H561" i="77"/>
  <c r="G561" i="77"/>
  <c r="F561" i="77"/>
  <c r="B561" i="77"/>
  <c r="H560" i="77"/>
  <c r="G560" i="77"/>
  <c r="F560" i="77"/>
  <c r="B560" i="77"/>
  <c r="H559" i="77"/>
  <c r="G559" i="77"/>
  <c r="F559" i="77"/>
  <c r="B559" i="77"/>
  <c r="H558" i="77"/>
  <c r="G558" i="77"/>
  <c r="F558" i="77"/>
  <c r="B558" i="77"/>
  <c r="H557" i="77"/>
  <c r="G557" i="77"/>
  <c r="F557" i="77"/>
  <c r="B557" i="77"/>
  <c r="H556" i="77"/>
  <c r="G556" i="77"/>
  <c r="F556" i="77"/>
  <c r="B556" i="77"/>
  <c r="H555" i="77"/>
  <c r="G555" i="77"/>
  <c r="F555" i="77"/>
  <c r="B555" i="77"/>
  <c r="H554" i="77"/>
  <c r="G554" i="77"/>
  <c r="F554" i="77"/>
  <c r="B554" i="77"/>
  <c r="H553" i="77"/>
  <c r="G553" i="77"/>
  <c r="F553" i="77"/>
  <c r="B553" i="77"/>
  <c r="H552" i="77"/>
  <c r="G552" i="77"/>
  <c r="F552" i="77"/>
  <c r="B552" i="77"/>
  <c r="H551" i="77"/>
  <c r="G551" i="77"/>
  <c r="F551" i="77"/>
  <c r="B551" i="77"/>
  <c r="H550" i="77"/>
  <c r="G550" i="77"/>
  <c r="F550" i="77"/>
  <c r="B550" i="77"/>
  <c r="H549" i="77"/>
  <c r="G549" i="77"/>
  <c r="F549" i="77"/>
  <c r="B549" i="77"/>
  <c r="H548" i="77"/>
  <c r="G548" i="77"/>
  <c r="F548" i="77"/>
  <c r="B548" i="77"/>
  <c r="H547" i="77"/>
  <c r="G547" i="77"/>
  <c r="F547" i="77"/>
  <c r="B547" i="77"/>
  <c r="H546" i="77"/>
  <c r="G546" i="77"/>
  <c r="F546" i="77"/>
  <c r="B546" i="77"/>
  <c r="H545" i="77"/>
  <c r="G545" i="77"/>
  <c r="F545" i="77"/>
  <c r="B545" i="77"/>
  <c r="H544" i="77"/>
  <c r="G544" i="77"/>
  <c r="F544" i="77"/>
  <c r="B544" i="77"/>
  <c r="H543" i="77"/>
  <c r="G543" i="77"/>
  <c r="F543" i="77"/>
  <c r="B543" i="77"/>
  <c r="H542" i="77"/>
  <c r="G542" i="77"/>
  <c r="F542" i="77"/>
  <c r="B542" i="77"/>
  <c r="H541" i="77"/>
  <c r="G541" i="77"/>
  <c r="F541" i="77"/>
  <c r="B541" i="77"/>
  <c r="H540" i="77"/>
  <c r="G540" i="77"/>
  <c r="F540" i="77"/>
  <c r="B540" i="77"/>
  <c r="H539" i="77"/>
  <c r="G539" i="77"/>
  <c r="F539" i="77"/>
  <c r="B539" i="77"/>
  <c r="H538" i="77"/>
  <c r="G538" i="77"/>
  <c r="F538" i="77"/>
  <c r="B538" i="77"/>
  <c r="H537" i="77"/>
  <c r="G537" i="77"/>
  <c r="F537" i="77"/>
  <c r="B537" i="77"/>
  <c r="H536" i="77"/>
  <c r="G536" i="77"/>
  <c r="F536" i="77"/>
  <c r="B536" i="77"/>
  <c r="H535" i="77"/>
  <c r="G535" i="77"/>
  <c r="F535" i="77"/>
  <c r="B535" i="77"/>
  <c r="H534" i="77"/>
  <c r="G534" i="77"/>
  <c r="F534" i="77"/>
  <c r="B534" i="77"/>
  <c r="H533" i="77"/>
  <c r="G533" i="77"/>
  <c r="F533" i="77"/>
  <c r="B533" i="77"/>
  <c r="H532" i="77"/>
  <c r="G532" i="77"/>
  <c r="F532" i="77"/>
  <c r="B532" i="77"/>
  <c r="H531" i="77"/>
  <c r="G531" i="77"/>
  <c r="F531" i="77"/>
  <c r="B531" i="77"/>
  <c r="H530" i="77"/>
  <c r="G530" i="77"/>
  <c r="F530" i="77"/>
  <c r="B530" i="77"/>
  <c r="H529" i="77"/>
  <c r="G529" i="77"/>
  <c r="F529" i="77"/>
  <c r="B529" i="77"/>
  <c r="H528" i="77"/>
  <c r="G528" i="77"/>
  <c r="F528" i="77"/>
  <c r="B528" i="77"/>
  <c r="H527" i="77"/>
  <c r="G527" i="77"/>
  <c r="F527" i="77"/>
  <c r="B527" i="77"/>
  <c r="H526" i="77"/>
  <c r="G526" i="77"/>
  <c r="F526" i="77"/>
  <c r="B526" i="77"/>
  <c r="H525" i="77"/>
  <c r="G525" i="77"/>
  <c r="F525" i="77"/>
  <c r="B525" i="77"/>
  <c r="H524" i="77"/>
  <c r="G524" i="77"/>
  <c r="F524" i="77"/>
  <c r="B524" i="77"/>
  <c r="H523" i="77"/>
  <c r="G523" i="77"/>
  <c r="F523" i="77"/>
  <c r="B523" i="77"/>
  <c r="H522" i="77"/>
  <c r="G522" i="77"/>
  <c r="F522" i="77"/>
  <c r="B522" i="77"/>
  <c r="H521" i="77"/>
  <c r="G521" i="77"/>
  <c r="F521" i="77"/>
  <c r="B521" i="77"/>
  <c r="H520" i="77"/>
  <c r="G520" i="77"/>
  <c r="F520" i="77"/>
  <c r="B520" i="77"/>
  <c r="H519" i="77"/>
  <c r="G519" i="77"/>
  <c r="F519" i="77"/>
  <c r="B519" i="77"/>
  <c r="H518" i="77"/>
  <c r="G518" i="77"/>
  <c r="F518" i="77"/>
  <c r="B518" i="77"/>
  <c r="H517" i="77"/>
  <c r="G517" i="77"/>
  <c r="F517" i="77"/>
  <c r="B517" i="77"/>
  <c r="H516" i="77"/>
  <c r="G516" i="77"/>
  <c r="F516" i="77"/>
  <c r="B516" i="77"/>
  <c r="H515" i="77"/>
  <c r="G515" i="77"/>
  <c r="F515" i="77"/>
  <c r="B515" i="77"/>
  <c r="H514" i="77"/>
  <c r="G514" i="77"/>
  <c r="F514" i="77"/>
  <c r="B514" i="77"/>
  <c r="H513" i="77"/>
  <c r="G513" i="77"/>
  <c r="F513" i="77"/>
  <c r="B513" i="77"/>
  <c r="H512" i="77"/>
  <c r="G512" i="77"/>
  <c r="F512" i="77"/>
  <c r="B512" i="77"/>
  <c r="H511" i="77"/>
  <c r="G511" i="77"/>
  <c r="F511" i="77"/>
  <c r="B511" i="77"/>
  <c r="H510" i="77"/>
  <c r="G510" i="77"/>
  <c r="F510" i="77"/>
  <c r="B510" i="77"/>
  <c r="H509" i="77"/>
  <c r="G509" i="77"/>
  <c r="F509" i="77"/>
  <c r="B509" i="77"/>
  <c r="H508" i="77"/>
  <c r="G508" i="77"/>
  <c r="F508" i="77"/>
  <c r="B508" i="77"/>
  <c r="H507" i="77"/>
  <c r="G507" i="77"/>
  <c r="F507" i="77"/>
  <c r="B507" i="77"/>
  <c r="H506" i="77"/>
  <c r="G506" i="77"/>
  <c r="F506" i="77"/>
  <c r="B506" i="77"/>
  <c r="H505" i="77"/>
  <c r="G505" i="77"/>
  <c r="F505" i="77"/>
  <c r="B505" i="77"/>
  <c r="H504" i="77"/>
  <c r="G504" i="77"/>
  <c r="F504" i="77"/>
  <c r="B504" i="77"/>
  <c r="H503" i="77"/>
  <c r="G503" i="77"/>
  <c r="F503" i="77"/>
  <c r="B503" i="77"/>
  <c r="H502" i="77"/>
  <c r="G502" i="77"/>
  <c r="F502" i="77"/>
  <c r="B502" i="77"/>
  <c r="H501" i="77"/>
  <c r="G501" i="77"/>
  <c r="F501" i="77"/>
  <c r="B501" i="77"/>
  <c r="H500" i="77"/>
  <c r="G500" i="77"/>
  <c r="F500" i="77"/>
  <c r="B500" i="77"/>
  <c r="H499" i="77"/>
  <c r="G499" i="77"/>
  <c r="F499" i="77"/>
  <c r="B499" i="77"/>
  <c r="H498" i="77"/>
  <c r="G498" i="77"/>
  <c r="F498" i="77"/>
  <c r="B498" i="77"/>
  <c r="H497" i="77"/>
  <c r="G497" i="77"/>
  <c r="F497" i="77"/>
  <c r="B497" i="77"/>
  <c r="H496" i="77"/>
  <c r="G496" i="77"/>
  <c r="F496" i="77"/>
  <c r="B496" i="77"/>
  <c r="H495" i="77"/>
  <c r="G495" i="77"/>
  <c r="F495" i="77"/>
  <c r="B495" i="77"/>
  <c r="H494" i="77"/>
  <c r="G494" i="77"/>
  <c r="F494" i="77"/>
  <c r="B494" i="77"/>
  <c r="H493" i="77"/>
  <c r="G493" i="77"/>
  <c r="F493" i="77"/>
  <c r="B493" i="77"/>
  <c r="H492" i="77"/>
  <c r="G492" i="77"/>
  <c r="F492" i="77"/>
  <c r="B492" i="77"/>
  <c r="H491" i="77"/>
  <c r="G491" i="77"/>
  <c r="F491" i="77"/>
  <c r="B491" i="77"/>
  <c r="H490" i="77"/>
  <c r="G490" i="77"/>
  <c r="F490" i="77"/>
  <c r="B490" i="77"/>
  <c r="H489" i="77"/>
  <c r="G489" i="77"/>
  <c r="F489" i="77"/>
  <c r="B489" i="77"/>
  <c r="H488" i="77"/>
  <c r="G488" i="77"/>
  <c r="F488" i="77"/>
  <c r="B488" i="77"/>
  <c r="H487" i="77"/>
  <c r="G487" i="77"/>
  <c r="F487" i="77"/>
  <c r="B487" i="77"/>
  <c r="H486" i="77"/>
  <c r="G486" i="77"/>
  <c r="F486" i="77"/>
  <c r="B486" i="77"/>
  <c r="H485" i="77"/>
  <c r="G485" i="77"/>
  <c r="F485" i="77"/>
  <c r="B485" i="77"/>
  <c r="H484" i="77"/>
  <c r="G484" i="77"/>
  <c r="F484" i="77"/>
  <c r="B484" i="77"/>
  <c r="H483" i="77"/>
  <c r="G483" i="77"/>
  <c r="F483" i="77"/>
  <c r="B483" i="77"/>
  <c r="H482" i="77"/>
  <c r="G482" i="77"/>
  <c r="F482" i="77"/>
  <c r="B482" i="77"/>
  <c r="H481" i="77"/>
  <c r="G481" i="77"/>
  <c r="F481" i="77"/>
  <c r="B481" i="77"/>
  <c r="H480" i="77"/>
  <c r="G480" i="77"/>
  <c r="F480" i="77"/>
  <c r="B480" i="77"/>
  <c r="H479" i="77"/>
  <c r="G479" i="77"/>
  <c r="F479" i="77"/>
  <c r="B479" i="77"/>
  <c r="H478" i="77"/>
  <c r="G478" i="77"/>
  <c r="F478" i="77"/>
  <c r="B478" i="77"/>
  <c r="H477" i="77"/>
  <c r="G477" i="77"/>
  <c r="F477" i="77"/>
  <c r="B477" i="77"/>
  <c r="H476" i="77"/>
  <c r="G476" i="77"/>
  <c r="F476" i="77"/>
  <c r="B476" i="77"/>
  <c r="H475" i="77"/>
  <c r="G475" i="77"/>
  <c r="F475" i="77"/>
  <c r="B475" i="77"/>
  <c r="H474" i="77"/>
  <c r="G474" i="77"/>
  <c r="F474" i="77"/>
  <c r="B474" i="77"/>
  <c r="H473" i="77"/>
  <c r="G473" i="77"/>
  <c r="F473" i="77"/>
  <c r="B473" i="77"/>
  <c r="H472" i="77"/>
  <c r="G472" i="77"/>
  <c r="F472" i="77"/>
  <c r="B472" i="77"/>
  <c r="H471" i="77"/>
  <c r="G471" i="77"/>
  <c r="F471" i="77"/>
  <c r="B471" i="77"/>
  <c r="H470" i="77"/>
  <c r="G470" i="77"/>
  <c r="F470" i="77"/>
  <c r="B470" i="77"/>
  <c r="H469" i="77"/>
  <c r="G469" i="77"/>
  <c r="F469" i="77"/>
  <c r="B469" i="77"/>
  <c r="H468" i="77"/>
  <c r="G468" i="77"/>
  <c r="F468" i="77"/>
  <c r="B468" i="77"/>
  <c r="H467" i="77"/>
  <c r="G467" i="77"/>
  <c r="F467" i="77"/>
  <c r="B467" i="77"/>
  <c r="H466" i="77"/>
  <c r="G466" i="77"/>
  <c r="F466" i="77"/>
  <c r="B466" i="77"/>
  <c r="H465" i="77"/>
  <c r="G465" i="77"/>
  <c r="F465" i="77"/>
  <c r="B465" i="77"/>
  <c r="H464" i="77"/>
  <c r="G464" i="77"/>
  <c r="F464" i="77"/>
  <c r="B464" i="77"/>
  <c r="H463" i="77"/>
  <c r="G463" i="77"/>
  <c r="F463" i="77"/>
  <c r="B463" i="77"/>
  <c r="H462" i="77"/>
  <c r="G462" i="77"/>
  <c r="F462" i="77"/>
  <c r="B462" i="77"/>
  <c r="H461" i="77"/>
  <c r="G461" i="77"/>
  <c r="F461" i="77"/>
  <c r="B461" i="77"/>
  <c r="H460" i="77"/>
  <c r="G460" i="77"/>
  <c r="F460" i="77"/>
  <c r="B460" i="77"/>
  <c r="H459" i="77"/>
  <c r="G459" i="77"/>
  <c r="F459" i="77"/>
  <c r="B459" i="77"/>
  <c r="H458" i="77"/>
  <c r="G458" i="77"/>
  <c r="F458" i="77"/>
  <c r="B458" i="77"/>
  <c r="H457" i="77"/>
  <c r="G457" i="77"/>
  <c r="F457" i="77"/>
  <c r="B457" i="77"/>
  <c r="H456" i="77"/>
  <c r="G456" i="77"/>
  <c r="F456" i="77"/>
  <c r="B456" i="77"/>
  <c r="H455" i="77"/>
  <c r="G455" i="77"/>
  <c r="F455" i="77"/>
  <c r="B455" i="77"/>
  <c r="H454" i="77"/>
  <c r="G454" i="77"/>
  <c r="F454" i="77"/>
  <c r="B454" i="77"/>
  <c r="H453" i="77"/>
  <c r="G453" i="77"/>
  <c r="F453" i="77"/>
  <c r="B453" i="77"/>
  <c r="H452" i="77"/>
  <c r="G452" i="77"/>
  <c r="F452" i="77"/>
  <c r="B452" i="77"/>
  <c r="H451" i="77"/>
  <c r="G451" i="77"/>
  <c r="F451" i="77"/>
  <c r="B451" i="77"/>
  <c r="H450" i="77"/>
  <c r="G450" i="77"/>
  <c r="F450" i="77"/>
  <c r="B450" i="77"/>
  <c r="H449" i="77"/>
  <c r="G449" i="77"/>
  <c r="F449" i="77"/>
  <c r="B449" i="77"/>
  <c r="H448" i="77"/>
  <c r="G448" i="77"/>
  <c r="F448" i="77"/>
  <c r="B448" i="77"/>
  <c r="H447" i="77"/>
  <c r="G447" i="77"/>
  <c r="F447" i="77"/>
  <c r="B447" i="77"/>
  <c r="H446" i="77"/>
  <c r="G446" i="77"/>
  <c r="F446" i="77"/>
  <c r="B446" i="77"/>
  <c r="H445" i="77"/>
  <c r="G445" i="77"/>
  <c r="F445" i="77"/>
  <c r="B445" i="77"/>
  <c r="H444" i="77"/>
  <c r="G444" i="77"/>
  <c r="F444" i="77"/>
  <c r="B444" i="77"/>
  <c r="H443" i="77"/>
  <c r="G443" i="77"/>
  <c r="F443" i="77"/>
  <c r="B443" i="77"/>
  <c r="H442" i="77"/>
  <c r="G442" i="77"/>
  <c r="F442" i="77"/>
  <c r="B442" i="77"/>
  <c r="H441" i="77"/>
  <c r="G441" i="77"/>
  <c r="F441" i="77"/>
  <c r="B441" i="77"/>
  <c r="H440" i="77"/>
  <c r="G440" i="77"/>
  <c r="F440" i="77"/>
  <c r="B440" i="77"/>
  <c r="H439" i="77"/>
  <c r="G439" i="77"/>
  <c r="F439" i="77"/>
  <c r="B439" i="77"/>
  <c r="H438" i="77"/>
  <c r="G438" i="77"/>
  <c r="F438" i="77"/>
  <c r="B438" i="77"/>
  <c r="H437" i="77"/>
  <c r="G437" i="77"/>
  <c r="F437" i="77"/>
  <c r="B437" i="77"/>
  <c r="H436" i="77"/>
  <c r="G436" i="77"/>
  <c r="F436" i="77"/>
  <c r="B436" i="77"/>
  <c r="H435" i="77"/>
  <c r="G435" i="77"/>
  <c r="F435" i="77"/>
  <c r="B435" i="77"/>
  <c r="H434" i="77"/>
  <c r="G434" i="77"/>
  <c r="F434" i="77"/>
  <c r="B434" i="77"/>
  <c r="H433" i="77"/>
  <c r="G433" i="77"/>
  <c r="F433" i="77"/>
  <c r="B433" i="77"/>
  <c r="H432" i="77"/>
  <c r="G432" i="77"/>
  <c r="F432" i="77"/>
  <c r="B432" i="77"/>
  <c r="H431" i="77"/>
  <c r="G431" i="77"/>
  <c r="F431" i="77"/>
  <c r="B431" i="77"/>
  <c r="H430" i="77"/>
  <c r="G430" i="77"/>
  <c r="F430" i="77"/>
  <c r="B430" i="77"/>
  <c r="H429" i="77"/>
  <c r="G429" i="77"/>
  <c r="F429" i="77"/>
  <c r="B429" i="77"/>
  <c r="H428" i="77"/>
  <c r="G428" i="77"/>
  <c r="F428" i="77"/>
  <c r="B428" i="77"/>
  <c r="H427" i="77"/>
  <c r="G427" i="77"/>
  <c r="F427" i="77"/>
  <c r="B427" i="77"/>
  <c r="H426" i="77"/>
  <c r="G426" i="77"/>
  <c r="F426" i="77"/>
  <c r="B426" i="77"/>
  <c r="H425" i="77"/>
  <c r="G425" i="77"/>
  <c r="F425" i="77"/>
  <c r="B425" i="77"/>
  <c r="H424" i="77"/>
  <c r="G424" i="77"/>
  <c r="F424" i="77"/>
  <c r="B424" i="77"/>
  <c r="H423" i="77"/>
  <c r="G423" i="77"/>
  <c r="F423" i="77"/>
  <c r="B423" i="77"/>
  <c r="H422" i="77"/>
  <c r="G422" i="77"/>
  <c r="F422" i="77"/>
  <c r="B422" i="77"/>
  <c r="H421" i="77"/>
  <c r="G421" i="77"/>
  <c r="F421" i="77"/>
  <c r="B421" i="77"/>
  <c r="H420" i="77"/>
  <c r="G420" i="77"/>
  <c r="F420" i="77"/>
  <c r="B420" i="77"/>
  <c r="H419" i="77"/>
  <c r="G419" i="77"/>
  <c r="F419" i="77"/>
  <c r="B419" i="77"/>
  <c r="H418" i="77"/>
  <c r="G418" i="77"/>
  <c r="F418" i="77"/>
  <c r="B418" i="77"/>
  <c r="H417" i="77"/>
  <c r="G417" i="77"/>
  <c r="F417" i="77"/>
  <c r="B417" i="77"/>
  <c r="H416" i="77"/>
  <c r="G416" i="77"/>
  <c r="F416" i="77"/>
  <c r="B416" i="77"/>
  <c r="H415" i="77"/>
  <c r="G415" i="77"/>
  <c r="F415" i="77"/>
  <c r="B415" i="77"/>
  <c r="H414" i="77"/>
  <c r="G414" i="77"/>
  <c r="F414" i="77"/>
  <c r="B414" i="77"/>
  <c r="H413" i="77"/>
  <c r="G413" i="77"/>
  <c r="F413" i="77"/>
  <c r="B413" i="77"/>
  <c r="H412" i="77"/>
  <c r="G412" i="77"/>
  <c r="F412" i="77"/>
  <c r="B412" i="77"/>
  <c r="H411" i="77"/>
  <c r="G411" i="77"/>
  <c r="F411" i="77"/>
  <c r="B411" i="77"/>
  <c r="H410" i="77"/>
  <c r="G410" i="77"/>
  <c r="F410" i="77"/>
  <c r="B410" i="77"/>
  <c r="H409" i="77"/>
  <c r="G409" i="77"/>
  <c r="F409" i="77"/>
  <c r="B409" i="77"/>
  <c r="H408" i="77"/>
  <c r="G408" i="77"/>
  <c r="F408" i="77"/>
  <c r="B408" i="77"/>
  <c r="H407" i="77"/>
  <c r="G407" i="77"/>
  <c r="F407" i="77"/>
  <c r="B407" i="77"/>
  <c r="H406" i="77"/>
  <c r="G406" i="77"/>
  <c r="F406" i="77"/>
  <c r="B406" i="77"/>
  <c r="H405" i="77"/>
  <c r="G405" i="77"/>
  <c r="F405" i="77"/>
  <c r="B405" i="77"/>
  <c r="H404" i="77"/>
  <c r="G404" i="77"/>
  <c r="F404" i="77"/>
  <c r="B404" i="77"/>
  <c r="H403" i="77"/>
  <c r="G403" i="77"/>
  <c r="F403" i="77"/>
  <c r="B403" i="77"/>
  <c r="H402" i="77"/>
  <c r="G402" i="77"/>
  <c r="F402" i="77"/>
  <c r="B402" i="77"/>
  <c r="H401" i="77"/>
  <c r="G401" i="77"/>
  <c r="F401" i="77"/>
  <c r="B401" i="77"/>
  <c r="H400" i="77"/>
  <c r="G400" i="77"/>
  <c r="F400" i="77"/>
  <c r="B400" i="77"/>
  <c r="H399" i="77"/>
  <c r="G399" i="77"/>
  <c r="F399" i="77"/>
  <c r="B399" i="77"/>
  <c r="H398" i="77"/>
  <c r="G398" i="77"/>
  <c r="F398" i="77"/>
  <c r="B398" i="77"/>
  <c r="H397" i="77"/>
  <c r="G397" i="77"/>
  <c r="F397" i="77"/>
  <c r="B397" i="77"/>
  <c r="H396" i="77"/>
  <c r="G396" i="77"/>
  <c r="F396" i="77"/>
  <c r="B396" i="77"/>
  <c r="H395" i="77"/>
  <c r="G395" i="77"/>
  <c r="F395" i="77"/>
  <c r="B395" i="77"/>
  <c r="H394" i="77"/>
  <c r="G394" i="77"/>
  <c r="F394" i="77"/>
  <c r="B394" i="77"/>
  <c r="H393" i="77"/>
  <c r="G393" i="77"/>
  <c r="F393" i="77"/>
  <c r="B393" i="77"/>
  <c r="H392" i="77"/>
  <c r="G392" i="77"/>
  <c r="F392" i="77"/>
  <c r="B392" i="77"/>
  <c r="H391" i="77"/>
  <c r="G391" i="77"/>
  <c r="F391" i="77"/>
  <c r="B391" i="77"/>
  <c r="H390" i="77"/>
  <c r="G390" i="77"/>
  <c r="F390" i="77"/>
  <c r="B390" i="77"/>
  <c r="H389" i="77"/>
  <c r="G389" i="77"/>
  <c r="F389" i="77"/>
  <c r="B389" i="77"/>
  <c r="H388" i="77"/>
  <c r="G388" i="77"/>
  <c r="F388" i="77"/>
  <c r="B388" i="77"/>
  <c r="H387" i="77"/>
  <c r="G387" i="77"/>
  <c r="F387" i="77"/>
  <c r="B387" i="77"/>
  <c r="H386" i="77"/>
  <c r="G386" i="77"/>
  <c r="F386" i="77"/>
  <c r="B386" i="77"/>
  <c r="H385" i="77"/>
  <c r="G385" i="77"/>
  <c r="F385" i="77"/>
  <c r="B385" i="77"/>
  <c r="H384" i="77"/>
  <c r="G384" i="77"/>
  <c r="F384" i="77"/>
  <c r="B384" i="77"/>
  <c r="H383" i="77"/>
  <c r="G383" i="77"/>
  <c r="F383" i="77"/>
  <c r="B383" i="77"/>
  <c r="H382" i="77"/>
  <c r="G382" i="77"/>
  <c r="F382" i="77"/>
  <c r="B382" i="77"/>
  <c r="H381" i="77"/>
  <c r="G381" i="77"/>
  <c r="F381" i="77"/>
  <c r="B381" i="77"/>
  <c r="H380" i="77"/>
  <c r="G380" i="77"/>
  <c r="F380" i="77"/>
  <c r="B380" i="77"/>
  <c r="H379" i="77"/>
  <c r="G379" i="77"/>
  <c r="F379" i="77"/>
  <c r="B379" i="77"/>
  <c r="H378" i="77"/>
  <c r="G378" i="77"/>
  <c r="F378" i="77"/>
  <c r="B378" i="77"/>
  <c r="H377" i="77"/>
  <c r="G377" i="77"/>
  <c r="F377" i="77"/>
  <c r="B377" i="77"/>
  <c r="H376" i="77"/>
  <c r="G376" i="77"/>
  <c r="F376" i="77"/>
  <c r="B376" i="77"/>
  <c r="H375" i="77"/>
  <c r="G375" i="77"/>
  <c r="F375" i="77"/>
  <c r="B375" i="77"/>
  <c r="H374" i="77"/>
  <c r="G374" i="77"/>
  <c r="F374" i="77"/>
  <c r="B374" i="77"/>
  <c r="H373" i="77"/>
  <c r="G373" i="77"/>
  <c r="F373" i="77"/>
  <c r="B373" i="77"/>
  <c r="H372" i="77"/>
  <c r="G372" i="77"/>
  <c r="F372" i="77"/>
  <c r="B372" i="77"/>
  <c r="H371" i="77"/>
  <c r="G371" i="77"/>
  <c r="F371" i="77"/>
  <c r="B371" i="77"/>
  <c r="H370" i="77"/>
  <c r="G370" i="77"/>
  <c r="F370" i="77"/>
  <c r="B370" i="77"/>
  <c r="H369" i="77"/>
  <c r="G369" i="77"/>
  <c r="F369" i="77"/>
  <c r="B369" i="77"/>
  <c r="H368" i="77"/>
  <c r="G368" i="77"/>
  <c r="F368" i="77"/>
  <c r="B368" i="77"/>
  <c r="H367" i="77"/>
  <c r="G367" i="77"/>
  <c r="F367" i="77"/>
  <c r="B367" i="77"/>
  <c r="H366" i="77"/>
  <c r="G366" i="77"/>
  <c r="F366" i="77"/>
  <c r="B366" i="77"/>
  <c r="H365" i="77"/>
  <c r="G365" i="77"/>
  <c r="F365" i="77"/>
  <c r="B365" i="77"/>
  <c r="H364" i="77"/>
  <c r="G364" i="77"/>
  <c r="F364" i="77"/>
  <c r="B364" i="77"/>
  <c r="H363" i="77"/>
  <c r="G363" i="77"/>
  <c r="F363" i="77"/>
  <c r="B363" i="77"/>
  <c r="H362" i="77"/>
  <c r="G362" i="77"/>
  <c r="F362" i="77"/>
  <c r="B362" i="77"/>
  <c r="H361" i="77"/>
  <c r="G361" i="77"/>
  <c r="F361" i="77"/>
  <c r="B361" i="77"/>
  <c r="H360" i="77"/>
  <c r="G360" i="77"/>
  <c r="F360" i="77"/>
  <c r="B360" i="77"/>
  <c r="H359" i="77"/>
  <c r="G359" i="77"/>
  <c r="F359" i="77"/>
  <c r="B359" i="77"/>
  <c r="H358" i="77"/>
  <c r="G358" i="77"/>
  <c r="F358" i="77"/>
  <c r="B358" i="77"/>
  <c r="H357" i="77"/>
  <c r="G357" i="77"/>
  <c r="F357" i="77"/>
  <c r="B357" i="77"/>
  <c r="H356" i="77"/>
  <c r="G356" i="77"/>
  <c r="F356" i="77"/>
  <c r="B356" i="77"/>
  <c r="H355" i="77"/>
  <c r="G355" i="77"/>
  <c r="F355" i="77"/>
  <c r="B355" i="77"/>
  <c r="H354" i="77"/>
  <c r="G354" i="77"/>
  <c r="F354" i="77"/>
  <c r="B354" i="77"/>
  <c r="H353" i="77"/>
  <c r="G353" i="77"/>
  <c r="F353" i="77"/>
  <c r="B353" i="77"/>
  <c r="H352" i="77"/>
  <c r="G352" i="77"/>
  <c r="F352" i="77"/>
  <c r="B352" i="77"/>
  <c r="H351" i="77"/>
  <c r="G351" i="77"/>
  <c r="F351" i="77"/>
  <c r="B351" i="77"/>
  <c r="H350" i="77"/>
  <c r="G350" i="77"/>
  <c r="F350" i="77"/>
  <c r="B350" i="77"/>
  <c r="H349" i="77"/>
  <c r="G349" i="77"/>
  <c r="F349" i="77"/>
  <c r="B349" i="77"/>
  <c r="H348" i="77"/>
  <c r="G348" i="77"/>
  <c r="F348" i="77"/>
  <c r="B348" i="77"/>
  <c r="H347" i="77"/>
  <c r="G347" i="77"/>
  <c r="F347" i="77"/>
  <c r="B347" i="77"/>
  <c r="H346" i="77"/>
  <c r="G346" i="77"/>
  <c r="F346" i="77"/>
  <c r="B346" i="77"/>
  <c r="H345" i="77"/>
  <c r="G345" i="77"/>
  <c r="F345" i="77"/>
  <c r="B345" i="77"/>
  <c r="H344" i="77"/>
  <c r="G344" i="77"/>
  <c r="F344" i="77"/>
  <c r="B344" i="77"/>
  <c r="H343" i="77"/>
  <c r="G343" i="77"/>
  <c r="F343" i="77"/>
  <c r="B343" i="77"/>
  <c r="H342" i="77"/>
  <c r="G342" i="77"/>
  <c r="F342" i="77"/>
  <c r="B342" i="77"/>
  <c r="H341" i="77"/>
  <c r="G341" i="77"/>
  <c r="F341" i="77"/>
  <c r="B341" i="77"/>
  <c r="H340" i="77"/>
  <c r="G340" i="77"/>
  <c r="F340" i="77"/>
  <c r="B340" i="77"/>
  <c r="H339" i="77"/>
  <c r="G339" i="77"/>
  <c r="F339" i="77"/>
  <c r="B339" i="77"/>
  <c r="H338" i="77"/>
  <c r="G338" i="77"/>
  <c r="F338" i="77"/>
  <c r="B338" i="77"/>
  <c r="H337" i="77"/>
  <c r="G337" i="77"/>
  <c r="F337" i="77"/>
  <c r="B337" i="77"/>
  <c r="H336" i="77"/>
  <c r="G336" i="77"/>
  <c r="F336" i="77"/>
  <c r="B336" i="77"/>
  <c r="H335" i="77"/>
  <c r="G335" i="77"/>
  <c r="F335" i="77"/>
  <c r="B335" i="77"/>
  <c r="H334" i="77"/>
  <c r="G334" i="77"/>
  <c r="F334" i="77"/>
  <c r="B334" i="77"/>
  <c r="H333" i="77"/>
  <c r="G333" i="77"/>
  <c r="F333" i="77"/>
  <c r="B333" i="77"/>
  <c r="H332" i="77"/>
  <c r="G332" i="77"/>
  <c r="F332" i="77"/>
  <c r="B332" i="77"/>
  <c r="H331" i="77"/>
  <c r="G331" i="77"/>
  <c r="F331" i="77"/>
  <c r="B331" i="77"/>
  <c r="H330" i="77"/>
  <c r="G330" i="77"/>
  <c r="F330" i="77"/>
  <c r="B330" i="77"/>
  <c r="H329" i="77"/>
  <c r="G329" i="77"/>
  <c r="F329" i="77"/>
  <c r="B329" i="77"/>
  <c r="H328" i="77"/>
  <c r="G328" i="77"/>
  <c r="F328" i="77"/>
  <c r="B328" i="77"/>
  <c r="H327" i="77"/>
  <c r="G327" i="77"/>
  <c r="F327" i="77"/>
  <c r="B327" i="77"/>
  <c r="H326" i="77"/>
  <c r="G326" i="77"/>
  <c r="F326" i="77"/>
  <c r="B326" i="77"/>
  <c r="H325" i="77"/>
  <c r="G325" i="77"/>
  <c r="F325" i="77"/>
  <c r="B325" i="77"/>
  <c r="H324" i="77"/>
  <c r="G324" i="77"/>
  <c r="F324" i="77"/>
  <c r="B324" i="77"/>
  <c r="H323" i="77"/>
  <c r="G323" i="77"/>
  <c r="F323" i="77"/>
  <c r="B323" i="77"/>
  <c r="H322" i="77"/>
  <c r="G322" i="77"/>
  <c r="F322" i="77"/>
  <c r="B322" i="77"/>
  <c r="H321" i="77"/>
  <c r="G321" i="77"/>
  <c r="F321" i="77"/>
  <c r="B321" i="77"/>
  <c r="H320" i="77"/>
  <c r="G320" i="77"/>
  <c r="F320" i="77"/>
  <c r="B320" i="77"/>
  <c r="H319" i="77"/>
  <c r="G319" i="77"/>
  <c r="F319" i="77"/>
  <c r="B319" i="77"/>
  <c r="H318" i="77"/>
  <c r="G318" i="77"/>
  <c r="F318" i="77"/>
  <c r="B318" i="77"/>
  <c r="H317" i="77"/>
  <c r="G317" i="77"/>
  <c r="F317" i="77"/>
  <c r="B317" i="77"/>
  <c r="H316" i="77"/>
  <c r="G316" i="77"/>
  <c r="F316" i="77"/>
  <c r="B316" i="77"/>
  <c r="H315" i="77"/>
  <c r="G315" i="77"/>
  <c r="F315" i="77"/>
  <c r="B315" i="77"/>
  <c r="H314" i="77"/>
  <c r="G314" i="77"/>
  <c r="F314" i="77"/>
  <c r="B314" i="77"/>
  <c r="H744" i="76"/>
  <c r="G744" i="76"/>
  <c r="F744" i="76"/>
  <c r="B744" i="76"/>
  <c r="H743" i="76"/>
  <c r="G743" i="76"/>
  <c r="F743" i="76"/>
  <c r="B743" i="76"/>
  <c r="H742" i="76"/>
  <c r="G742" i="76"/>
  <c r="F742" i="76"/>
  <c r="B742" i="76"/>
  <c r="H741" i="76"/>
  <c r="G741" i="76"/>
  <c r="F741" i="76"/>
  <c r="B741" i="76"/>
  <c r="H740" i="76"/>
  <c r="G740" i="76"/>
  <c r="F740" i="76"/>
  <c r="B740" i="76"/>
  <c r="H739" i="76"/>
  <c r="G739" i="76"/>
  <c r="F739" i="76"/>
  <c r="B739" i="76"/>
  <c r="H738" i="76"/>
  <c r="G738" i="76"/>
  <c r="F738" i="76"/>
  <c r="B738" i="76"/>
  <c r="H737" i="76"/>
  <c r="G737" i="76"/>
  <c r="F737" i="76"/>
  <c r="B737" i="76"/>
  <c r="H736" i="76"/>
  <c r="G736" i="76"/>
  <c r="F736" i="76"/>
  <c r="B736" i="76"/>
  <c r="H735" i="76"/>
  <c r="G735" i="76"/>
  <c r="F735" i="76"/>
  <c r="B735" i="76"/>
  <c r="H734" i="76"/>
  <c r="G734" i="76"/>
  <c r="F734" i="76"/>
  <c r="B734" i="76"/>
  <c r="H733" i="76"/>
  <c r="G733" i="76"/>
  <c r="F733" i="76"/>
  <c r="B733" i="76"/>
  <c r="H732" i="76"/>
  <c r="G732" i="76"/>
  <c r="F732" i="76"/>
  <c r="B732" i="76"/>
  <c r="H731" i="76"/>
  <c r="G731" i="76"/>
  <c r="F731" i="76"/>
  <c r="B731" i="76"/>
  <c r="H730" i="76"/>
  <c r="G730" i="76"/>
  <c r="F730" i="76"/>
  <c r="B730" i="76"/>
  <c r="H729" i="76"/>
  <c r="G729" i="76"/>
  <c r="F729" i="76"/>
  <c r="B729" i="76"/>
  <c r="H728" i="76"/>
  <c r="G728" i="76"/>
  <c r="F728" i="76"/>
  <c r="B728" i="76"/>
  <c r="H727" i="76"/>
  <c r="G727" i="76"/>
  <c r="F727" i="76"/>
  <c r="B727" i="76"/>
  <c r="H726" i="76"/>
  <c r="G726" i="76"/>
  <c r="F726" i="76"/>
  <c r="B726" i="76"/>
  <c r="H725" i="76"/>
  <c r="G725" i="76"/>
  <c r="F725" i="76"/>
  <c r="B725" i="76"/>
  <c r="H724" i="76"/>
  <c r="G724" i="76"/>
  <c r="F724" i="76"/>
  <c r="B724" i="76"/>
  <c r="H723" i="76"/>
  <c r="G723" i="76"/>
  <c r="F723" i="76"/>
  <c r="B723" i="76"/>
  <c r="H722" i="76"/>
  <c r="G722" i="76"/>
  <c r="F722" i="76"/>
  <c r="B722" i="76"/>
  <c r="H721" i="76"/>
  <c r="G721" i="76"/>
  <c r="F721" i="76"/>
  <c r="B721" i="76"/>
  <c r="H720" i="76"/>
  <c r="G720" i="76"/>
  <c r="F720" i="76"/>
  <c r="B720" i="76"/>
  <c r="H719" i="76"/>
  <c r="G719" i="76"/>
  <c r="F719" i="76"/>
  <c r="B719" i="76"/>
  <c r="H718" i="76"/>
  <c r="G718" i="76"/>
  <c r="F718" i="76"/>
  <c r="B718" i="76"/>
  <c r="H717" i="76"/>
  <c r="G717" i="76"/>
  <c r="F717" i="76"/>
  <c r="B717" i="76"/>
  <c r="H716" i="76"/>
  <c r="G716" i="76"/>
  <c r="F716" i="76"/>
  <c r="B716" i="76"/>
  <c r="H715" i="76"/>
  <c r="G715" i="76"/>
  <c r="F715" i="76"/>
  <c r="B715" i="76"/>
  <c r="H714" i="76"/>
  <c r="G714" i="76"/>
  <c r="F714" i="76"/>
  <c r="B714" i="76"/>
  <c r="H713" i="76"/>
  <c r="G713" i="76"/>
  <c r="F713" i="76"/>
  <c r="B713" i="76"/>
  <c r="H712" i="76"/>
  <c r="G712" i="76"/>
  <c r="F712" i="76"/>
  <c r="B712" i="76"/>
  <c r="H711" i="76"/>
  <c r="G711" i="76"/>
  <c r="F711" i="76"/>
  <c r="B711" i="76"/>
  <c r="H710" i="76"/>
  <c r="G710" i="76"/>
  <c r="F710" i="76"/>
  <c r="B710" i="76"/>
  <c r="H709" i="76"/>
  <c r="G709" i="76"/>
  <c r="F709" i="76"/>
  <c r="B709" i="76"/>
  <c r="H708" i="76"/>
  <c r="G708" i="76"/>
  <c r="F708" i="76"/>
  <c r="B708" i="76"/>
  <c r="H707" i="76"/>
  <c r="G707" i="76"/>
  <c r="F707" i="76"/>
  <c r="B707" i="76"/>
  <c r="H706" i="76"/>
  <c r="G706" i="76"/>
  <c r="F706" i="76"/>
  <c r="B706" i="76"/>
  <c r="H705" i="76"/>
  <c r="G705" i="76"/>
  <c r="F705" i="76"/>
  <c r="B705" i="76"/>
  <c r="H704" i="76"/>
  <c r="G704" i="76"/>
  <c r="F704" i="76"/>
  <c r="B704" i="76"/>
  <c r="H703" i="76"/>
  <c r="G703" i="76"/>
  <c r="F703" i="76"/>
  <c r="B703" i="76"/>
  <c r="H702" i="76"/>
  <c r="G702" i="76"/>
  <c r="F702" i="76"/>
  <c r="B702" i="76"/>
  <c r="H701" i="76"/>
  <c r="G701" i="76"/>
  <c r="F701" i="76"/>
  <c r="B701" i="76"/>
  <c r="H700" i="76"/>
  <c r="G700" i="76"/>
  <c r="F700" i="76"/>
  <c r="B700" i="76"/>
  <c r="H699" i="76"/>
  <c r="G699" i="76"/>
  <c r="F699" i="76"/>
  <c r="B699" i="76"/>
  <c r="H698" i="76"/>
  <c r="G698" i="76"/>
  <c r="F698" i="76"/>
  <c r="B698" i="76"/>
  <c r="H697" i="76"/>
  <c r="G697" i="76"/>
  <c r="F697" i="76"/>
  <c r="B697" i="76"/>
  <c r="H696" i="76"/>
  <c r="G696" i="76"/>
  <c r="F696" i="76"/>
  <c r="B696" i="76"/>
  <c r="H695" i="76"/>
  <c r="G695" i="76"/>
  <c r="F695" i="76"/>
  <c r="B695" i="76"/>
  <c r="H694" i="76"/>
  <c r="G694" i="76"/>
  <c r="F694" i="76"/>
  <c r="B694" i="76"/>
  <c r="H693" i="76"/>
  <c r="G693" i="76"/>
  <c r="F693" i="76"/>
  <c r="B693" i="76"/>
  <c r="H692" i="76"/>
  <c r="G692" i="76"/>
  <c r="F692" i="76"/>
  <c r="B692" i="76"/>
  <c r="H691" i="76"/>
  <c r="G691" i="76"/>
  <c r="F691" i="76"/>
  <c r="B691" i="76"/>
  <c r="H690" i="76"/>
  <c r="G690" i="76"/>
  <c r="F690" i="76"/>
  <c r="B690" i="76"/>
  <c r="H689" i="76"/>
  <c r="G689" i="76"/>
  <c r="F689" i="76"/>
  <c r="B689" i="76"/>
  <c r="H688" i="76"/>
  <c r="G688" i="76"/>
  <c r="F688" i="76"/>
  <c r="B688" i="76"/>
  <c r="H687" i="76"/>
  <c r="G687" i="76"/>
  <c r="F687" i="76"/>
  <c r="B687" i="76"/>
  <c r="H686" i="76"/>
  <c r="G686" i="76"/>
  <c r="F686" i="76"/>
  <c r="B686" i="76"/>
  <c r="H685" i="76"/>
  <c r="G685" i="76"/>
  <c r="F685" i="76"/>
  <c r="B685" i="76"/>
  <c r="H684" i="76"/>
  <c r="G684" i="76"/>
  <c r="F684" i="76"/>
  <c r="B684" i="76"/>
  <c r="H683" i="76"/>
  <c r="G683" i="76"/>
  <c r="F683" i="76"/>
  <c r="B683" i="76"/>
  <c r="H682" i="76"/>
  <c r="G682" i="76"/>
  <c r="F682" i="76"/>
  <c r="B682" i="76"/>
  <c r="H681" i="76"/>
  <c r="G681" i="76"/>
  <c r="F681" i="76"/>
  <c r="B681" i="76"/>
  <c r="H680" i="76"/>
  <c r="G680" i="76"/>
  <c r="F680" i="76"/>
  <c r="B680" i="76"/>
  <c r="H679" i="76"/>
  <c r="G679" i="76"/>
  <c r="F679" i="76"/>
  <c r="B679" i="76"/>
  <c r="H678" i="76"/>
  <c r="G678" i="76"/>
  <c r="F678" i="76"/>
  <c r="B678" i="76"/>
  <c r="H677" i="76"/>
  <c r="G677" i="76"/>
  <c r="F677" i="76"/>
  <c r="B677" i="76"/>
  <c r="H676" i="76"/>
  <c r="G676" i="76"/>
  <c r="F676" i="76"/>
  <c r="B676" i="76"/>
  <c r="H675" i="76"/>
  <c r="G675" i="76"/>
  <c r="F675" i="76"/>
  <c r="B675" i="76"/>
  <c r="H674" i="76"/>
  <c r="G674" i="76"/>
  <c r="F674" i="76"/>
  <c r="B674" i="76"/>
  <c r="H673" i="76"/>
  <c r="G673" i="76"/>
  <c r="F673" i="76"/>
  <c r="B673" i="76"/>
  <c r="H672" i="76"/>
  <c r="G672" i="76"/>
  <c r="F672" i="76"/>
  <c r="B672" i="76"/>
  <c r="H671" i="76"/>
  <c r="G671" i="76"/>
  <c r="F671" i="76"/>
  <c r="B671" i="76"/>
  <c r="H670" i="76"/>
  <c r="G670" i="76"/>
  <c r="F670" i="76"/>
  <c r="B670" i="76"/>
  <c r="H669" i="76"/>
  <c r="G669" i="76"/>
  <c r="F669" i="76"/>
  <c r="B669" i="76"/>
  <c r="H668" i="76"/>
  <c r="G668" i="76"/>
  <c r="F668" i="76"/>
  <c r="B668" i="76"/>
  <c r="H667" i="76"/>
  <c r="G667" i="76"/>
  <c r="F667" i="76"/>
  <c r="B667" i="76"/>
  <c r="H666" i="76"/>
  <c r="G666" i="76"/>
  <c r="F666" i="76"/>
  <c r="B666" i="76"/>
  <c r="H665" i="76"/>
  <c r="G665" i="76"/>
  <c r="F665" i="76"/>
  <c r="B665" i="76"/>
  <c r="H664" i="76"/>
  <c r="G664" i="76"/>
  <c r="F664" i="76"/>
  <c r="B664" i="76"/>
  <c r="H663" i="76"/>
  <c r="G663" i="76"/>
  <c r="F663" i="76"/>
  <c r="B663" i="76"/>
  <c r="H662" i="76"/>
  <c r="G662" i="76"/>
  <c r="F662" i="76"/>
  <c r="B662" i="76"/>
  <c r="H661" i="76"/>
  <c r="G661" i="76"/>
  <c r="F661" i="76"/>
  <c r="B661" i="76"/>
  <c r="H660" i="76"/>
  <c r="G660" i="76"/>
  <c r="F660" i="76"/>
  <c r="B660" i="76"/>
  <c r="H659" i="76"/>
  <c r="G659" i="76"/>
  <c r="F659" i="76"/>
  <c r="B659" i="76"/>
  <c r="H658" i="76"/>
  <c r="G658" i="76"/>
  <c r="F658" i="76"/>
  <c r="B658" i="76"/>
  <c r="H657" i="76"/>
  <c r="G657" i="76"/>
  <c r="F657" i="76"/>
  <c r="B657" i="76"/>
  <c r="H656" i="76"/>
  <c r="G656" i="76"/>
  <c r="F656" i="76"/>
  <c r="B656" i="76"/>
  <c r="H655" i="76"/>
  <c r="G655" i="76"/>
  <c r="F655" i="76"/>
  <c r="B655" i="76"/>
  <c r="H654" i="76"/>
  <c r="G654" i="76"/>
  <c r="F654" i="76"/>
  <c r="B654" i="76"/>
  <c r="H653" i="76"/>
  <c r="G653" i="76"/>
  <c r="F653" i="76"/>
  <c r="B653" i="76"/>
  <c r="H652" i="76"/>
  <c r="G652" i="76"/>
  <c r="F652" i="76"/>
  <c r="B652" i="76"/>
  <c r="H651" i="76"/>
  <c r="G651" i="76"/>
  <c r="F651" i="76"/>
  <c r="B651" i="76"/>
  <c r="H650" i="76"/>
  <c r="G650" i="76"/>
  <c r="F650" i="76"/>
  <c r="B650" i="76"/>
  <c r="H649" i="76"/>
  <c r="G649" i="76"/>
  <c r="F649" i="76"/>
  <c r="B649" i="76"/>
  <c r="H648" i="76"/>
  <c r="G648" i="76"/>
  <c r="F648" i="76"/>
  <c r="B648" i="76"/>
  <c r="H647" i="76"/>
  <c r="G647" i="76"/>
  <c r="F647" i="76"/>
  <c r="B647" i="76"/>
  <c r="H646" i="76"/>
  <c r="G646" i="76"/>
  <c r="F646" i="76"/>
  <c r="B646" i="76"/>
  <c r="H645" i="76"/>
  <c r="G645" i="76"/>
  <c r="F645" i="76"/>
  <c r="B645" i="76"/>
  <c r="H644" i="76"/>
  <c r="G644" i="76"/>
  <c r="F644" i="76"/>
  <c r="B644" i="76"/>
  <c r="H643" i="76"/>
  <c r="G643" i="76"/>
  <c r="F643" i="76"/>
  <c r="B643" i="76"/>
  <c r="H642" i="76"/>
  <c r="G642" i="76"/>
  <c r="F642" i="76"/>
  <c r="B642" i="76"/>
  <c r="H641" i="76"/>
  <c r="G641" i="76"/>
  <c r="F641" i="76"/>
  <c r="B641" i="76"/>
  <c r="H640" i="76"/>
  <c r="G640" i="76"/>
  <c r="F640" i="76"/>
  <c r="B640" i="76"/>
  <c r="H639" i="76"/>
  <c r="G639" i="76"/>
  <c r="F639" i="76"/>
  <c r="B639" i="76"/>
  <c r="H638" i="76"/>
  <c r="G638" i="76"/>
  <c r="F638" i="76"/>
  <c r="B638" i="76"/>
  <c r="H637" i="76"/>
  <c r="G637" i="76"/>
  <c r="F637" i="76"/>
  <c r="B637" i="76"/>
  <c r="H636" i="76"/>
  <c r="G636" i="76"/>
  <c r="F636" i="76"/>
  <c r="B636" i="76"/>
  <c r="H635" i="76"/>
  <c r="G635" i="76"/>
  <c r="F635" i="76"/>
  <c r="B635" i="76"/>
  <c r="H634" i="76"/>
  <c r="G634" i="76"/>
  <c r="F634" i="76"/>
  <c r="B634" i="76"/>
  <c r="H633" i="76"/>
  <c r="G633" i="76"/>
  <c r="F633" i="76"/>
  <c r="B633" i="76"/>
  <c r="H632" i="76"/>
  <c r="G632" i="76"/>
  <c r="F632" i="76"/>
  <c r="B632" i="76"/>
  <c r="H631" i="76"/>
  <c r="G631" i="76"/>
  <c r="F631" i="76"/>
  <c r="B631" i="76"/>
  <c r="H630" i="76"/>
  <c r="G630" i="76"/>
  <c r="F630" i="76"/>
  <c r="B630" i="76"/>
  <c r="H629" i="76"/>
  <c r="G629" i="76"/>
  <c r="F629" i="76"/>
  <c r="B629" i="76"/>
  <c r="H628" i="76"/>
  <c r="G628" i="76"/>
  <c r="F628" i="76"/>
  <c r="B628" i="76"/>
  <c r="H627" i="76"/>
  <c r="G627" i="76"/>
  <c r="F627" i="76"/>
  <c r="B627" i="76"/>
  <c r="H626" i="76"/>
  <c r="G626" i="76"/>
  <c r="F626" i="76"/>
  <c r="B626" i="76"/>
  <c r="H625" i="76"/>
  <c r="G625" i="76"/>
  <c r="F625" i="76"/>
  <c r="B625" i="76"/>
  <c r="H624" i="76"/>
  <c r="G624" i="76"/>
  <c r="F624" i="76"/>
  <c r="B624" i="76"/>
  <c r="H623" i="76"/>
  <c r="G623" i="76"/>
  <c r="F623" i="76"/>
  <c r="B623" i="76"/>
  <c r="H622" i="76"/>
  <c r="G622" i="76"/>
  <c r="F622" i="76"/>
  <c r="B622" i="76"/>
  <c r="H621" i="76"/>
  <c r="G621" i="76"/>
  <c r="F621" i="76"/>
  <c r="B621" i="76"/>
  <c r="H620" i="76"/>
  <c r="G620" i="76"/>
  <c r="F620" i="76"/>
  <c r="B620" i="76"/>
  <c r="H619" i="76"/>
  <c r="G619" i="76"/>
  <c r="F619" i="76"/>
  <c r="B619" i="76"/>
  <c r="H618" i="76"/>
  <c r="G618" i="76"/>
  <c r="F618" i="76"/>
  <c r="B618" i="76"/>
  <c r="H617" i="76"/>
  <c r="G617" i="76"/>
  <c r="F617" i="76"/>
  <c r="B617" i="76"/>
  <c r="H616" i="76"/>
  <c r="G616" i="76"/>
  <c r="F616" i="76"/>
  <c r="B616" i="76"/>
  <c r="H615" i="76"/>
  <c r="G615" i="76"/>
  <c r="F615" i="76"/>
  <c r="B615" i="76"/>
  <c r="H614" i="76"/>
  <c r="G614" i="76"/>
  <c r="F614" i="76"/>
  <c r="B614" i="76"/>
  <c r="H613" i="76"/>
  <c r="G613" i="76"/>
  <c r="F613" i="76"/>
  <c r="B613" i="76"/>
  <c r="H612" i="76"/>
  <c r="G612" i="76"/>
  <c r="F612" i="76"/>
  <c r="B612" i="76"/>
  <c r="H611" i="76"/>
  <c r="G611" i="76"/>
  <c r="F611" i="76"/>
  <c r="B611" i="76"/>
  <c r="H610" i="76"/>
  <c r="G610" i="76"/>
  <c r="F610" i="76"/>
  <c r="B610" i="76"/>
  <c r="H609" i="76"/>
  <c r="G609" i="76"/>
  <c r="F609" i="76"/>
  <c r="B609" i="76"/>
  <c r="H608" i="76"/>
  <c r="G608" i="76"/>
  <c r="F608" i="76"/>
  <c r="B608" i="76"/>
  <c r="H607" i="76"/>
  <c r="G607" i="76"/>
  <c r="F607" i="76"/>
  <c r="B607" i="76"/>
  <c r="H606" i="76"/>
  <c r="G606" i="76"/>
  <c r="F606" i="76"/>
  <c r="B606" i="76"/>
  <c r="H605" i="76"/>
  <c r="G605" i="76"/>
  <c r="F605" i="76"/>
  <c r="B605" i="76"/>
  <c r="H604" i="76"/>
  <c r="G604" i="76"/>
  <c r="F604" i="76"/>
  <c r="B604" i="76"/>
  <c r="H603" i="76"/>
  <c r="G603" i="76"/>
  <c r="F603" i="76"/>
  <c r="B603" i="76"/>
  <c r="H602" i="76"/>
  <c r="G602" i="76"/>
  <c r="F602" i="76"/>
  <c r="B602" i="76"/>
  <c r="H601" i="76"/>
  <c r="G601" i="76"/>
  <c r="F601" i="76"/>
  <c r="B601" i="76"/>
  <c r="H600" i="76"/>
  <c r="G600" i="76"/>
  <c r="F600" i="76"/>
  <c r="B600" i="76"/>
  <c r="H599" i="76"/>
  <c r="G599" i="76"/>
  <c r="F599" i="76"/>
  <c r="B599" i="76"/>
  <c r="H598" i="76"/>
  <c r="G598" i="76"/>
  <c r="F598" i="76"/>
  <c r="B598" i="76"/>
  <c r="H597" i="76"/>
  <c r="G597" i="76"/>
  <c r="F597" i="76"/>
  <c r="B597" i="76"/>
  <c r="H596" i="76"/>
  <c r="G596" i="76"/>
  <c r="F596" i="76"/>
  <c r="B596" i="76"/>
  <c r="H595" i="76"/>
  <c r="G595" i="76"/>
  <c r="F595" i="76"/>
  <c r="B595" i="76"/>
  <c r="H594" i="76"/>
  <c r="G594" i="76"/>
  <c r="F594" i="76"/>
  <c r="B594" i="76"/>
  <c r="H593" i="76"/>
  <c r="G593" i="76"/>
  <c r="F593" i="76"/>
  <c r="B593" i="76"/>
  <c r="H592" i="76"/>
  <c r="G592" i="76"/>
  <c r="F592" i="76"/>
  <c r="B592" i="76"/>
  <c r="H591" i="76"/>
  <c r="G591" i="76"/>
  <c r="F591" i="76"/>
  <c r="B591" i="76"/>
  <c r="H590" i="76"/>
  <c r="G590" i="76"/>
  <c r="F590" i="76"/>
  <c r="B590" i="76"/>
  <c r="H589" i="76"/>
  <c r="G589" i="76"/>
  <c r="F589" i="76"/>
  <c r="B589" i="76"/>
  <c r="H588" i="76"/>
  <c r="G588" i="76"/>
  <c r="F588" i="76"/>
  <c r="B588" i="76"/>
  <c r="H587" i="76"/>
  <c r="G587" i="76"/>
  <c r="F587" i="76"/>
  <c r="B587" i="76"/>
  <c r="H586" i="76"/>
  <c r="G586" i="76"/>
  <c r="F586" i="76"/>
  <c r="B586" i="76"/>
  <c r="H585" i="76"/>
  <c r="G585" i="76"/>
  <c r="F585" i="76"/>
  <c r="B585" i="76"/>
  <c r="H584" i="76"/>
  <c r="G584" i="76"/>
  <c r="F584" i="76"/>
  <c r="B584" i="76"/>
  <c r="H583" i="76"/>
  <c r="G583" i="76"/>
  <c r="F583" i="76"/>
  <c r="B583" i="76"/>
  <c r="H582" i="76"/>
  <c r="G582" i="76"/>
  <c r="F582" i="76"/>
  <c r="B582" i="76"/>
  <c r="H581" i="76"/>
  <c r="G581" i="76"/>
  <c r="F581" i="76"/>
  <c r="B581" i="76"/>
  <c r="H580" i="76"/>
  <c r="G580" i="76"/>
  <c r="F580" i="76"/>
  <c r="B580" i="76"/>
  <c r="H579" i="76"/>
  <c r="G579" i="76"/>
  <c r="F579" i="76"/>
  <c r="B579" i="76"/>
  <c r="H578" i="76"/>
  <c r="G578" i="76"/>
  <c r="F578" i="76"/>
  <c r="B578" i="76"/>
  <c r="H577" i="76"/>
  <c r="G577" i="76"/>
  <c r="F577" i="76"/>
  <c r="B577" i="76"/>
  <c r="H576" i="76"/>
  <c r="G576" i="76"/>
  <c r="F576" i="76"/>
  <c r="B576" i="76"/>
  <c r="H575" i="76"/>
  <c r="G575" i="76"/>
  <c r="F575" i="76"/>
  <c r="B575" i="76"/>
  <c r="H574" i="76"/>
  <c r="G574" i="76"/>
  <c r="F574" i="76"/>
  <c r="B574" i="76"/>
  <c r="H573" i="76"/>
  <c r="G573" i="76"/>
  <c r="F573" i="76"/>
  <c r="B573" i="76"/>
  <c r="H572" i="76"/>
  <c r="G572" i="76"/>
  <c r="F572" i="76"/>
  <c r="B572" i="76"/>
  <c r="H571" i="76"/>
  <c r="G571" i="76"/>
  <c r="F571" i="76"/>
  <c r="B571" i="76"/>
  <c r="H570" i="76"/>
  <c r="G570" i="76"/>
  <c r="F570" i="76"/>
  <c r="B570" i="76"/>
  <c r="H569" i="76"/>
  <c r="G569" i="76"/>
  <c r="F569" i="76"/>
  <c r="B569" i="76"/>
  <c r="H568" i="76"/>
  <c r="G568" i="76"/>
  <c r="F568" i="76"/>
  <c r="B568" i="76"/>
  <c r="H567" i="76"/>
  <c r="G567" i="76"/>
  <c r="F567" i="76"/>
  <c r="B567" i="76"/>
  <c r="H566" i="76"/>
  <c r="G566" i="76"/>
  <c r="F566" i="76"/>
  <c r="B566" i="76"/>
  <c r="H565" i="76"/>
  <c r="G565" i="76"/>
  <c r="F565" i="76"/>
  <c r="B565" i="76"/>
  <c r="H564" i="76"/>
  <c r="G564" i="76"/>
  <c r="F564" i="76"/>
  <c r="B564" i="76"/>
  <c r="H563" i="76"/>
  <c r="G563" i="76"/>
  <c r="F563" i="76"/>
  <c r="B563" i="76"/>
  <c r="H562" i="76"/>
  <c r="G562" i="76"/>
  <c r="F562" i="76"/>
  <c r="B562" i="76"/>
  <c r="H561" i="76"/>
  <c r="G561" i="76"/>
  <c r="F561" i="76"/>
  <c r="B561" i="76"/>
  <c r="H560" i="76"/>
  <c r="G560" i="76"/>
  <c r="F560" i="76"/>
  <c r="B560" i="76"/>
  <c r="H559" i="76"/>
  <c r="G559" i="76"/>
  <c r="F559" i="76"/>
  <c r="B559" i="76"/>
  <c r="H558" i="76"/>
  <c r="G558" i="76"/>
  <c r="F558" i="76"/>
  <c r="B558" i="76"/>
  <c r="H557" i="76"/>
  <c r="G557" i="76"/>
  <c r="F557" i="76"/>
  <c r="B557" i="76"/>
  <c r="H556" i="76"/>
  <c r="G556" i="76"/>
  <c r="F556" i="76"/>
  <c r="B556" i="76"/>
  <c r="H555" i="76"/>
  <c r="G555" i="76"/>
  <c r="F555" i="76"/>
  <c r="B555" i="76"/>
  <c r="H554" i="76"/>
  <c r="G554" i="76"/>
  <c r="F554" i="76"/>
  <c r="B554" i="76"/>
  <c r="H553" i="76"/>
  <c r="G553" i="76"/>
  <c r="F553" i="76"/>
  <c r="B553" i="76"/>
  <c r="H552" i="76"/>
  <c r="G552" i="76"/>
  <c r="F552" i="76"/>
  <c r="B552" i="76"/>
  <c r="H551" i="76"/>
  <c r="G551" i="76"/>
  <c r="F551" i="76"/>
  <c r="B551" i="76"/>
  <c r="H550" i="76"/>
  <c r="G550" i="76"/>
  <c r="F550" i="76"/>
  <c r="B550" i="76"/>
  <c r="H549" i="76"/>
  <c r="G549" i="76"/>
  <c r="F549" i="76"/>
  <c r="B549" i="76"/>
  <c r="H548" i="76"/>
  <c r="G548" i="76"/>
  <c r="F548" i="76"/>
  <c r="B548" i="76"/>
  <c r="H547" i="76"/>
  <c r="G547" i="76"/>
  <c r="F547" i="76"/>
  <c r="B547" i="76"/>
  <c r="H546" i="76"/>
  <c r="G546" i="76"/>
  <c r="F546" i="76"/>
  <c r="B546" i="76"/>
  <c r="H545" i="76"/>
  <c r="G545" i="76"/>
  <c r="F545" i="76"/>
  <c r="B545" i="76"/>
  <c r="H544" i="76"/>
  <c r="G544" i="76"/>
  <c r="F544" i="76"/>
  <c r="B544" i="76"/>
  <c r="H543" i="76"/>
  <c r="G543" i="76"/>
  <c r="F543" i="76"/>
  <c r="B543" i="76"/>
  <c r="H542" i="76"/>
  <c r="G542" i="76"/>
  <c r="F542" i="76"/>
  <c r="B542" i="76"/>
  <c r="H541" i="76"/>
  <c r="G541" i="76"/>
  <c r="F541" i="76"/>
  <c r="B541" i="76"/>
  <c r="H540" i="76"/>
  <c r="G540" i="76"/>
  <c r="F540" i="76"/>
  <c r="B540" i="76"/>
  <c r="H539" i="76"/>
  <c r="G539" i="76"/>
  <c r="F539" i="76"/>
  <c r="B539" i="76"/>
  <c r="H538" i="76"/>
  <c r="G538" i="76"/>
  <c r="F538" i="76"/>
  <c r="B538" i="76"/>
  <c r="H537" i="76"/>
  <c r="G537" i="76"/>
  <c r="F537" i="76"/>
  <c r="B537" i="76"/>
  <c r="H536" i="76"/>
  <c r="G536" i="76"/>
  <c r="F536" i="76"/>
  <c r="B536" i="76"/>
  <c r="H535" i="76"/>
  <c r="G535" i="76"/>
  <c r="F535" i="76"/>
  <c r="B535" i="76"/>
  <c r="H534" i="76"/>
  <c r="G534" i="76"/>
  <c r="F534" i="76"/>
  <c r="B534" i="76"/>
  <c r="H533" i="76"/>
  <c r="G533" i="76"/>
  <c r="F533" i="76"/>
  <c r="B533" i="76"/>
  <c r="H532" i="76"/>
  <c r="G532" i="76"/>
  <c r="F532" i="76"/>
  <c r="B532" i="76"/>
  <c r="H531" i="76"/>
  <c r="G531" i="76"/>
  <c r="F531" i="76"/>
  <c r="B531" i="76"/>
  <c r="H530" i="76"/>
  <c r="G530" i="76"/>
  <c r="F530" i="76"/>
  <c r="B530" i="76"/>
  <c r="H529" i="76"/>
  <c r="G529" i="76"/>
  <c r="F529" i="76"/>
  <c r="B529" i="76"/>
  <c r="H528" i="76"/>
  <c r="G528" i="76"/>
  <c r="F528" i="76"/>
  <c r="B528" i="76"/>
  <c r="H527" i="76"/>
  <c r="G527" i="76"/>
  <c r="F527" i="76"/>
  <c r="B527" i="76"/>
  <c r="H526" i="76"/>
  <c r="G526" i="76"/>
  <c r="F526" i="76"/>
  <c r="B526" i="76"/>
  <c r="H525" i="76"/>
  <c r="G525" i="76"/>
  <c r="F525" i="76"/>
  <c r="B525" i="76"/>
  <c r="H524" i="76"/>
  <c r="G524" i="76"/>
  <c r="F524" i="76"/>
  <c r="B524" i="76"/>
  <c r="H523" i="76"/>
  <c r="G523" i="76"/>
  <c r="F523" i="76"/>
  <c r="B523" i="76"/>
  <c r="H522" i="76"/>
  <c r="G522" i="76"/>
  <c r="F522" i="76"/>
  <c r="B522" i="76"/>
  <c r="H521" i="76"/>
  <c r="G521" i="76"/>
  <c r="F521" i="76"/>
  <c r="B521" i="76"/>
  <c r="H520" i="76"/>
  <c r="G520" i="76"/>
  <c r="F520" i="76"/>
  <c r="B520" i="76"/>
  <c r="H519" i="76"/>
  <c r="G519" i="76"/>
  <c r="F519" i="76"/>
  <c r="B519" i="76"/>
  <c r="H518" i="76"/>
  <c r="G518" i="76"/>
  <c r="F518" i="76"/>
  <c r="B518" i="76"/>
  <c r="H517" i="76"/>
  <c r="G517" i="76"/>
  <c r="F517" i="76"/>
  <c r="B517" i="76"/>
  <c r="H516" i="76"/>
  <c r="G516" i="76"/>
  <c r="F516" i="76"/>
  <c r="B516" i="76"/>
  <c r="H515" i="76"/>
  <c r="G515" i="76"/>
  <c r="F515" i="76"/>
  <c r="B515" i="76"/>
  <c r="H514" i="76"/>
  <c r="G514" i="76"/>
  <c r="F514" i="76"/>
  <c r="B514" i="76"/>
  <c r="H513" i="76"/>
  <c r="G513" i="76"/>
  <c r="F513" i="76"/>
  <c r="B513" i="76"/>
  <c r="H512" i="76"/>
  <c r="G512" i="76"/>
  <c r="F512" i="76"/>
  <c r="B512" i="76"/>
  <c r="H511" i="76"/>
  <c r="G511" i="76"/>
  <c r="F511" i="76"/>
  <c r="B511" i="76"/>
  <c r="H510" i="76"/>
  <c r="G510" i="76"/>
  <c r="F510" i="76"/>
  <c r="B510" i="76"/>
  <c r="H509" i="76"/>
  <c r="G509" i="76"/>
  <c r="F509" i="76"/>
  <c r="B509" i="76"/>
  <c r="H508" i="76"/>
  <c r="G508" i="76"/>
  <c r="F508" i="76"/>
  <c r="B508" i="76"/>
  <c r="H507" i="76"/>
  <c r="G507" i="76"/>
  <c r="F507" i="76"/>
  <c r="B507" i="76"/>
  <c r="H506" i="76"/>
  <c r="G506" i="76"/>
  <c r="F506" i="76"/>
  <c r="B506" i="76"/>
  <c r="H505" i="76"/>
  <c r="G505" i="76"/>
  <c r="F505" i="76"/>
  <c r="B505" i="76"/>
  <c r="H504" i="76"/>
  <c r="G504" i="76"/>
  <c r="F504" i="76"/>
  <c r="B504" i="76"/>
  <c r="H503" i="76"/>
  <c r="G503" i="76"/>
  <c r="F503" i="76"/>
  <c r="B503" i="76"/>
  <c r="H502" i="76"/>
  <c r="G502" i="76"/>
  <c r="F502" i="76"/>
  <c r="B502" i="76"/>
  <c r="H501" i="76"/>
  <c r="G501" i="76"/>
  <c r="F501" i="76"/>
  <c r="B501" i="76"/>
  <c r="H500" i="76"/>
  <c r="G500" i="76"/>
  <c r="F500" i="76"/>
  <c r="B500" i="76"/>
  <c r="H499" i="76"/>
  <c r="G499" i="76"/>
  <c r="F499" i="76"/>
  <c r="B499" i="76"/>
  <c r="H498" i="76"/>
  <c r="G498" i="76"/>
  <c r="F498" i="76"/>
  <c r="B498" i="76"/>
  <c r="H497" i="76"/>
  <c r="G497" i="76"/>
  <c r="F497" i="76"/>
  <c r="B497" i="76"/>
  <c r="H496" i="76"/>
  <c r="G496" i="76"/>
  <c r="F496" i="76"/>
  <c r="B496" i="76"/>
  <c r="H495" i="76"/>
  <c r="G495" i="76"/>
  <c r="F495" i="76"/>
  <c r="B495" i="76"/>
  <c r="H494" i="76"/>
  <c r="G494" i="76"/>
  <c r="F494" i="76"/>
  <c r="B494" i="76"/>
  <c r="H493" i="76"/>
  <c r="G493" i="76"/>
  <c r="F493" i="76"/>
  <c r="B493" i="76"/>
  <c r="H492" i="76"/>
  <c r="G492" i="76"/>
  <c r="F492" i="76"/>
  <c r="B492" i="76"/>
  <c r="H491" i="76"/>
  <c r="G491" i="76"/>
  <c r="F491" i="76"/>
  <c r="B491" i="76"/>
  <c r="H490" i="76"/>
  <c r="G490" i="76"/>
  <c r="F490" i="76"/>
  <c r="B490" i="76"/>
  <c r="H489" i="76"/>
  <c r="G489" i="76"/>
  <c r="F489" i="76"/>
  <c r="B489" i="76"/>
  <c r="H488" i="76"/>
  <c r="G488" i="76"/>
  <c r="F488" i="76"/>
  <c r="B488" i="76"/>
  <c r="H487" i="76"/>
  <c r="G487" i="76"/>
  <c r="F487" i="76"/>
  <c r="B487" i="76"/>
  <c r="H486" i="76"/>
  <c r="G486" i="76"/>
  <c r="F486" i="76"/>
  <c r="B486" i="76"/>
  <c r="H485" i="76"/>
  <c r="G485" i="76"/>
  <c r="F485" i="76"/>
  <c r="B485" i="76"/>
  <c r="H484" i="76"/>
  <c r="G484" i="76"/>
  <c r="F484" i="76"/>
  <c r="B484" i="76"/>
  <c r="H483" i="76"/>
  <c r="G483" i="76"/>
  <c r="F483" i="76"/>
  <c r="B483" i="76"/>
  <c r="H482" i="76"/>
  <c r="G482" i="76"/>
  <c r="F482" i="76"/>
  <c r="B482" i="76"/>
  <c r="H481" i="76"/>
  <c r="G481" i="76"/>
  <c r="F481" i="76"/>
  <c r="B481" i="76"/>
  <c r="H480" i="76"/>
  <c r="G480" i="76"/>
  <c r="F480" i="76"/>
  <c r="B480" i="76"/>
  <c r="H479" i="76"/>
  <c r="G479" i="76"/>
  <c r="F479" i="76"/>
  <c r="B479" i="76"/>
  <c r="H478" i="76"/>
  <c r="G478" i="76"/>
  <c r="F478" i="76"/>
  <c r="B478" i="76"/>
  <c r="H477" i="76"/>
  <c r="G477" i="76"/>
  <c r="F477" i="76"/>
  <c r="B477" i="76"/>
  <c r="H476" i="76"/>
  <c r="G476" i="76"/>
  <c r="F476" i="76"/>
  <c r="B476" i="76"/>
  <c r="H475" i="76"/>
  <c r="G475" i="76"/>
  <c r="F475" i="76"/>
  <c r="B475" i="76"/>
  <c r="H474" i="76"/>
  <c r="G474" i="76"/>
  <c r="F474" i="76"/>
  <c r="B474" i="76"/>
  <c r="H473" i="76"/>
  <c r="G473" i="76"/>
  <c r="F473" i="76"/>
  <c r="B473" i="76"/>
  <c r="H472" i="76"/>
  <c r="G472" i="76"/>
  <c r="F472" i="76"/>
  <c r="B472" i="76"/>
  <c r="H471" i="76"/>
  <c r="G471" i="76"/>
  <c r="F471" i="76"/>
  <c r="B471" i="76"/>
  <c r="H470" i="76"/>
  <c r="G470" i="76"/>
  <c r="F470" i="76"/>
  <c r="B470" i="76"/>
  <c r="H469" i="76"/>
  <c r="G469" i="76"/>
  <c r="F469" i="76"/>
  <c r="B469" i="76"/>
  <c r="H468" i="76"/>
  <c r="G468" i="76"/>
  <c r="F468" i="76"/>
  <c r="B468" i="76"/>
  <c r="H467" i="76"/>
  <c r="G467" i="76"/>
  <c r="F467" i="76"/>
  <c r="B467" i="76"/>
  <c r="H466" i="76"/>
  <c r="G466" i="76"/>
  <c r="F466" i="76"/>
  <c r="B466" i="76"/>
  <c r="H465" i="76"/>
  <c r="G465" i="76"/>
  <c r="F465" i="76"/>
  <c r="B465" i="76"/>
  <c r="H464" i="76"/>
  <c r="G464" i="76"/>
  <c r="F464" i="76"/>
  <c r="B464" i="76"/>
  <c r="H463" i="76"/>
  <c r="G463" i="76"/>
  <c r="F463" i="76"/>
  <c r="B463" i="76"/>
  <c r="H462" i="76"/>
  <c r="G462" i="76"/>
  <c r="F462" i="76"/>
  <c r="B462" i="76"/>
  <c r="H461" i="76"/>
  <c r="G461" i="76"/>
  <c r="F461" i="76"/>
  <c r="B461" i="76"/>
  <c r="H460" i="76"/>
  <c r="G460" i="76"/>
  <c r="F460" i="76"/>
  <c r="B460" i="76"/>
  <c r="H459" i="76"/>
  <c r="G459" i="76"/>
  <c r="F459" i="76"/>
  <c r="B459" i="76"/>
  <c r="H458" i="76"/>
  <c r="G458" i="76"/>
  <c r="F458" i="76"/>
  <c r="B458" i="76"/>
  <c r="H457" i="76"/>
  <c r="G457" i="76"/>
  <c r="F457" i="76"/>
  <c r="B457" i="76"/>
  <c r="H456" i="76"/>
  <c r="G456" i="76"/>
  <c r="F456" i="76"/>
  <c r="B456" i="76"/>
  <c r="H455" i="76"/>
  <c r="G455" i="76"/>
  <c r="F455" i="76"/>
  <c r="B455" i="76"/>
  <c r="H454" i="76"/>
  <c r="G454" i="76"/>
  <c r="F454" i="76"/>
  <c r="B454" i="76"/>
  <c r="H453" i="76"/>
  <c r="G453" i="76"/>
  <c r="F453" i="76"/>
  <c r="B453" i="76"/>
  <c r="H452" i="76"/>
  <c r="G452" i="76"/>
  <c r="F452" i="76"/>
  <c r="B452" i="76"/>
  <c r="H451" i="76"/>
  <c r="G451" i="76"/>
  <c r="F451" i="76"/>
  <c r="B451" i="76"/>
  <c r="H450" i="76"/>
  <c r="G450" i="76"/>
  <c r="F450" i="76"/>
  <c r="B450" i="76"/>
  <c r="H449" i="76"/>
  <c r="G449" i="76"/>
  <c r="F449" i="76"/>
  <c r="B449" i="76"/>
  <c r="H448" i="76"/>
  <c r="G448" i="76"/>
  <c r="F448" i="76"/>
  <c r="B448" i="76"/>
  <c r="H447" i="76"/>
  <c r="G447" i="76"/>
  <c r="F447" i="76"/>
  <c r="B447" i="76"/>
  <c r="H446" i="76"/>
  <c r="G446" i="76"/>
  <c r="F446" i="76"/>
  <c r="B446" i="76"/>
  <c r="H445" i="76"/>
  <c r="G445" i="76"/>
  <c r="F445" i="76"/>
  <c r="B445" i="76"/>
  <c r="H444" i="76"/>
  <c r="G444" i="76"/>
  <c r="F444" i="76"/>
  <c r="B444" i="76"/>
  <c r="H443" i="76"/>
  <c r="G443" i="76"/>
  <c r="F443" i="76"/>
  <c r="B443" i="76"/>
  <c r="H442" i="76"/>
  <c r="G442" i="76"/>
  <c r="F442" i="76"/>
  <c r="B442" i="76"/>
  <c r="H441" i="76"/>
  <c r="G441" i="76"/>
  <c r="F441" i="76"/>
  <c r="B441" i="76"/>
  <c r="H440" i="76"/>
  <c r="G440" i="76"/>
  <c r="F440" i="76"/>
  <c r="B440" i="76"/>
  <c r="H439" i="76"/>
  <c r="G439" i="76"/>
  <c r="F439" i="76"/>
  <c r="B439" i="76"/>
  <c r="H438" i="76"/>
  <c r="G438" i="76"/>
  <c r="F438" i="76"/>
  <c r="B438" i="76"/>
  <c r="H437" i="76"/>
  <c r="G437" i="76"/>
  <c r="F437" i="76"/>
  <c r="B437" i="76"/>
  <c r="H436" i="76"/>
  <c r="G436" i="76"/>
  <c r="F436" i="76"/>
  <c r="B436" i="76"/>
  <c r="H435" i="76"/>
  <c r="G435" i="76"/>
  <c r="F435" i="76"/>
  <c r="B435" i="76"/>
  <c r="H434" i="76"/>
  <c r="G434" i="76"/>
  <c r="F434" i="76"/>
  <c r="B434" i="76"/>
  <c r="H433" i="76"/>
  <c r="G433" i="76"/>
  <c r="F433" i="76"/>
  <c r="B433" i="76"/>
  <c r="H432" i="76"/>
  <c r="G432" i="76"/>
  <c r="F432" i="76"/>
  <c r="B432" i="76"/>
  <c r="H431" i="76"/>
  <c r="G431" i="76"/>
  <c r="F431" i="76"/>
  <c r="B431" i="76"/>
  <c r="H430" i="76"/>
  <c r="G430" i="76"/>
  <c r="F430" i="76"/>
  <c r="B430" i="76"/>
  <c r="H429" i="76"/>
  <c r="G429" i="76"/>
  <c r="F429" i="76"/>
  <c r="B429" i="76"/>
  <c r="H428" i="76"/>
  <c r="G428" i="76"/>
  <c r="F428" i="76"/>
  <c r="B428" i="76"/>
  <c r="H427" i="76"/>
  <c r="G427" i="76"/>
  <c r="F427" i="76"/>
  <c r="B427" i="76"/>
  <c r="H426" i="76"/>
  <c r="G426" i="76"/>
  <c r="F426" i="76"/>
  <c r="B426" i="76"/>
  <c r="H425" i="76"/>
  <c r="G425" i="76"/>
  <c r="F425" i="76"/>
  <c r="B425" i="76"/>
  <c r="H424" i="76"/>
  <c r="G424" i="76"/>
  <c r="F424" i="76"/>
  <c r="B424" i="76"/>
  <c r="H423" i="76"/>
  <c r="G423" i="76"/>
  <c r="F423" i="76"/>
  <c r="B423" i="76"/>
  <c r="H422" i="76"/>
  <c r="G422" i="76"/>
  <c r="F422" i="76"/>
  <c r="B422" i="76"/>
  <c r="H421" i="76"/>
  <c r="G421" i="76"/>
  <c r="F421" i="76"/>
  <c r="B421" i="76"/>
  <c r="H420" i="76"/>
  <c r="G420" i="76"/>
  <c r="F420" i="76"/>
  <c r="B420" i="76"/>
  <c r="H419" i="76"/>
  <c r="G419" i="76"/>
  <c r="F419" i="76"/>
  <c r="B419" i="76"/>
  <c r="H418" i="76"/>
  <c r="G418" i="76"/>
  <c r="F418" i="76"/>
  <c r="B418" i="76"/>
  <c r="H417" i="76"/>
  <c r="G417" i="76"/>
  <c r="F417" i="76"/>
  <c r="B417" i="76"/>
  <c r="H416" i="76"/>
  <c r="G416" i="76"/>
  <c r="F416" i="76"/>
  <c r="B416" i="76"/>
  <c r="H415" i="76"/>
  <c r="G415" i="76"/>
  <c r="F415" i="76"/>
  <c r="B415" i="76"/>
  <c r="H414" i="76"/>
  <c r="G414" i="76"/>
  <c r="F414" i="76"/>
  <c r="B414" i="76"/>
  <c r="H413" i="76"/>
  <c r="G413" i="76"/>
  <c r="F413" i="76"/>
  <c r="B413" i="76"/>
  <c r="H412" i="76"/>
  <c r="G412" i="76"/>
  <c r="F412" i="76"/>
  <c r="B412" i="76"/>
  <c r="H411" i="76"/>
  <c r="G411" i="76"/>
  <c r="F411" i="76"/>
  <c r="B411" i="76"/>
  <c r="H410" i="76"/>
  <c r="G410" i="76"/>
  <c r="F410" i="76"/>
  <c r="B410" i="76"/>
  <c r="H409" i="76"/>
  <c r="G409" i="76"/>
  <c r="F409" i="76"/>
  <c r="B409" i="76"/>
  <c r="H408" i="76"/>
  <c r="G408" i="76"/>
  <c r="F408" i="76"/>
  <c r="B408" i="76"/>
  <c r="H407" i="76"/>
  <c r="G407" i="76"/>
  <c r="F407" i="76"/>
  <c r="B407" i="76"/>
  <c r="H406" i="76"/>
  <c r="G406" i="76"/>
  <c r="F406" i="76"/>
  <c r="B406" i="76"/>
  <c r="H405" i="76"/>
  <c r="G405" i="76"/>
  <c r="F405" i="76"/>
  <c r="B405" i="76"/>
  <c r="H404" i="76"/>
  <c r="G404" i="76"/>
  <c r="F404" i="76"/>
  <c r="B404" i="76"/>
  <c r="H403" i="76"/>
  <c r="G403" i="76"/>
  <c r="F403" i="76"/>
  <c r="B403" i="76"/>
  <c r="H402" i="76"/>
  <c r="G402" i="76"/>
  <c r="F402" i="76"/>
  <c r="B402" i="76"/>
  <c r="H401" i="76"/>
  <c r="G401" i="76"/>
  <c r="F401" i="76"/>
  <c r="B401" i="76"/>
  <c r="H400" i="76"/>
  <c r="G400" i="76"/>
  <c r="F400" i="76"/>
  <c r="B400" i="76"/>
  <c r="H399" i="76"/>
  <c r="G399" i="76"/>
  <c r="F399" i="76"/>
  <c r="B399" i="76"/>
  <c r="H398" i="76"/>
  <c r="G398" i="76"/>
  <c r="F398" i="76"/>
  <c r="B398" i="76"/>
  <c r="H397" i="76"/>
  <c r="G397" i="76"/>
  <c r="F397" i="76"/>
  <c r="B397" i="76"/>
  <c r="H396" i="76"/>
  <c r="G396" i="76"/>
  <c r="F396" i="76"/>
  <c r="B396" i="76"/>
  <c r="H395" i="76"/>
  <c r="G395" i="76"/>
  <c r="F395" i="76"/>
  <c r="B395" i="76"/>
  <c r="H394" i="76"/>
  <c r="G394" i="76"/>
  <c r="F394" i="76"/>
  <c r="B394" i="76"/>
  <c r="H393" i="76"/>
  <c r="G393" i="76"/>
  <c r="F393" i="76"/>
  <c r="B393" i="76"/>
  <c r="H392" i="76"/>
  <c r="G392" i="76"/>
  <c r="F392" i="76"/>
  <c r="B392" i="76"/>
  <c r="H391" i="76"/>
  <c r="G391" i="76"/>
  <c r="F391" i="76"/>
  <c r="B391" i="76"/>
  <c r="H390" i="76"/>
  <c r="G390" i="76"/>
  <c r="F390" i="76"/>
  <c r="B390" i="76"/>
  <c r="H389" i="76"/>
  <c r="G389" i="76"/>
  <c r="F389" i="76"/>
  <c r="B389" i="76"/>
  <c r="H388" i="76"/>
  <c r="G388" i="76"/>
  <c r="F388" i="76"/>
  <c r="B388" i="76"/>
  <c r="H387" i="76"/>
  <c r="G387" i="76"/>
  <c r="F387" i="76"/>
  <c r="B387" i="76"/>
  <c r="H386" i="76"/>
  <c r="G386" i="76"/>
  <c r="F386" i="76"/>
  <c r="B386" i="76"/>
  <c r="H385" i="76"/>
  <c r="G385" i="76"/>
  <c r="F385" i="76"/>
  <c r="B385" i="76"/>
  <c r="H384" i="76"/>
  <c r="G384" i="76"/>
  <c r="F384" i="76"/>
  <c r="B384" i="76"/>
  <c r="H383" i="76"/>
  <c r="G383" i="76"/>
  <c r="F383" i="76"/>
  <c r="B383" i="76"/>
  <c r="H382" i="76"/>
  <c r="G382" i="76"/>
  <c r="F382" i="76"/>
  <c r="B382" i="76"/>
  <c r="H381" i="76"/>
  <c r="G381" i="76"/>
  <c r="F381" i="76"/>
  <c r="B381" i="76"/>
  <c r="H380" i="76"/>
  <c r="G380" i="76"/>
  <c r="F380" i="76"/>
  <c r="B380" i="76"/>
  <c r="H379" i="76"/>
  <c r="G379" i="76"/>
  <c r="F379" i="76"/>
  <c r="B379" i="76"/>
  <c r="H378" i="76"/>
  <c r="G378" i="76"/>
  <c r="F378" i="76"/>
  <c r="B378" i="76"/>
  <c r="H377" i="76"/>
  <c r="G377" i="76"/>
  <c r="F377" i="76"/>
  <c r="B377" i="76"/>
  <c r="H376" i="76"/>
  <c r="G376" i="76"/>
  <c r="F376" i="76"/>
  <c r="B376" i="76"/>
  <c r="H375" i="76"/>
  <c r="G375" i="76"/>
  <c r="F375" i="76"/>
  <c r="B375" i="76"/>
  <c r="H374" i="76"/>
  <c r="G374" i="76"/>
  <c r="F374" i="76"/>
  <c r="B374" i="76"/>
  <c r="H373" i="76"/>
  <c r="G373" i="76"/>
  <c r="F373" i="76"/>
  <c r="B373" i="76"/>
  <c r="H372" i="76"/>
  <c r="G372" i="76"/>
  <c r="F372" i="76"/>
  <c r="B372" i="76"/>
  <c r="H371" i="76"/>
  <c r="G371" i="76"/>
  <c r="F371" i="76"/>
  <c r="B371" i="76"/>
  <c r="H370" i="76"/>
  <c r="G370" i="76"/>
  <c r="F370" i="76"/>
  <c r="B370" i="76"/>
  <c r="H369" i="76"/>
  <c r="G369" i="76"/>
  <c r="F369" i="76"/>
  <c r="B369" i="76"/>
  <c r="H368" i="76"/>
  <c r="G368" i="76"/>
  <c r="F368" i="76"/>
  <c r="B368" i="76"/>
  <c r="H367" i="76"/>
  <c r="G367" i="76"/>
  <c r="F367" i="76"/>
  <c r="B367" i="76"/>
  <c r="H366" i="76"/>
  <c r="G366" i="76"/>
  <c r="F366" i="76"/>
  <c r="B366" i="76"/>
  <c r="H365" i="76"/>
  <c r="G365" i="76"/>
  <c r="F365" i="76"/>
  <c r="B365" i="76"/>
  <c r="H364" i="76"/>
  <c r="G364" i="76"/>
  <c r="F364" i="76"/>
  <c r="B364" i="76"/>
  <c r="H363" i="76"/>
  <c r="G363" i="76"/>
  <c r="F363" i="76"/>
  <c r="B363" i="76"/>
  <c r="H362" i="76"/>
  <c r="G362" i="76"/>
  <c r="F362" i="76"/>
  <c r="B362" i="76"/>
  <c r="H361" i="76"/>
  <c r="G361" i="76"/>
  <c r="F361" i="76"/>
  <c r="B361" i="76"/>
  <c r="H360" i="76"/>
  <c r="G360" i="76"/>
  <c r="F360" i="76"/>
  <c r="B360" i="76"/>
  <c r="H359" i="76"/>
  <c r="G359" i="76"/>
  <c r="F359" i="76"/>
  <c r="B359" i="76"/>
  <c r="H358" i="76"/>
  <c r="G358" i="76"/>
  <c r="F358" i="76"/>
  <c r="B358" i="76"/>
  <c r="H357" i="76"/>
  <c r="G357" i="76"/>
  <c r="F357" i="76"/>
  <c r="B357" i="76"/>
  <c r="H356" i="76"/>
  <c r="G356" i="76"/>
  <c r="F356" i="76"/>
  <c r="B356" i="76"/>
  <c r="H355" i="76"/>
  <c r="G355" i="76"/>
  <c r="F355" i="76"/>
  <c r="B355" i="76"/>
  <c r="H354" i="76"/>
  <c r="G354" i="76"/>
  <c r="F354" i="76"/>
  <c r="B354" i="76"/>
  <c r="H353" i="76"/>
  <c r="G353" i="76"/>
  <c r="F353" i="76"/>
  <c r="B353" i="76"/>
  <c r="H352" i="76"/>
  <c r="G352" i="76"/>
  <c r="F352" i="76"/>
  <c r="B352" i="76"/>
  <c r="H351" i="76"/>
  <c r="G351" i="76"/>
  <c r="F351" i="76"/>
  <c r="B351" i="76"/>
  <c r="H350" i="76"/>
  <c r="G350" i="76"/>
  <c r="F350" i="76"/>
  <c r="B350" i="76"/>
  <c r="H349" i="76"/>
  <c r="G349" i="76"/>
  <c r="F349" i="76"/>
  <c r="B349" i="76"/>
  <c r="H348" i="76"/>
  <c r="G348" i="76"/>
  <c r="F348" i="76"/>
  <c r="B348" i="76"/>
  <c r="H347" i="76"/>
  <c r="G347" i="76"/>
  <c r="F347" i="76"/>
  <c r="B347" i="76"/>
  <c r="H346" i="76"/>
  <c r="G346" i="76"/>
  <c r="F346" i="76"/>
  <c r="B346" i="76"/>
  <c r="H345" i="76"/>
  <c r="G345" i="76"/>
  <c r="F345" i="76"/>
  <c r="B345" i="76"/>
  <c r="H344" i="76"/>
  <c r="G344" i="76"/>
  <c r="F344" i="76"/>
  <c r="B344" i="76"/>
  <c r="H343" i="76"/>
  <c r="G343" i="76"/>
  <c r="F343" i="76"/>
  <c r="B343" i="76"/>
  <c r="H342" i="76"/>
  <c r="G342" i="76"/>
  <c r="F342" i="76"/>
  <c r="B342" i="76"/>
  <c r="H341" i="76"/>
  <c r="G341" i="76"/>
  <c r="F341" i="76"/>
  <c r="B341" i="76"/>
  <c r="H340" i="76"/>
  <c r="G340" i="76"/>
  <c r="F340" i="76"/>
  <c r="B340" i="76"/>
  <c r="H339" i="76"/>
  <c r="G339" i="76"/>
  <c r="F339" i="76"/>
  <c r="B339" i="76"/>
  <c r="H338" i="76"/>
  <c r="G338" i="76"/>
  <c r="F338" i="76"/>
  <c r="B338" i="76"/>
  <c r="H337" i="76"/>
  <c r="G337" i="76"/>
  <c r="F337" i="76"/>
  <c r="B337" i="76"/>
  <c r="H336" i="76"/>
  <c r="G336" i="76"/>
  <c r="F336" i="76"/>
  <c r="B336" i="76"/>
  <c r="H335" i="76"/>
  <c r="G335" i="76"/>
  <c r="F335" i="76"/>
  <c r="B335" i="76"/>
  <c r="H334" i="76"/>
  <c r="G334" i="76"/>
  <c r="F334" i="76"/>
  <c r="B334" i="76"/>
  <c r="H333" i="76"/>
  <c r="G333" i="76"/>
  <c r="F333" i="76"/>
  <c r="B333" i="76"/>
  <c r="H332" i="76"/>
  <c r="G332" i="76"/>
  <c r="F332" i="76"/>
  <c r="B332" i="76"/>
  <c r="H331" i="76"/>
  <c r="G331" i="76"/>
  <c r="F331" i="76"/>
  <c r="B331" i="76"/>
  <c r="H330" i="76"/>
  <c r="G330" i="76"/>
  <c r="F330" i="76"/>
  <c r="B330" i="76"/>
  <c r="H329" i="76"/>
  <c r="G329" i="76"/>
  <c r="F329" i="76"/>
  <c r="B329" i="76"/>
  <c r="H328" i="76"/>
  <c r="G328" i="76"/>
  <c r="F328" i="76"/>
  <c r="B328" i="76"/>
  <c r="H327" i="76"/>
  <c r="G327" i="76"/>
  <c r="F327" i="76"/>
  <c r="B327" i="76"/>
  <c r="H326" i="76"/>
  <c r="G326" i="76"/>
  <c r="F326" i="76"/>
  <c r="B326" i="76"/>
  <c r="H325" i="76"/>
  <c r="G325" i="76"/>
  <c r="F325" i="76"/>
  <c r="B325" i="76"/>
  <c r="H324" i="76"/>
  <c r="G324" i="76"/>
  <c r="F324" i="76"/>
  <c r="B324" i="76"/>
  <c r="H323" i="76"/>
  <c r="G323" i="76"/>
  <c r="F323" i="76"/>
  <c r="B323" i="76"/>
  <c r="H322" i="76"/>
  <c r="G322" i="76"/>
  <c r="F322" i="76"/>
  <c r="B322" i="76"/>
  <c r="H321" i="76"/>
  <c r="G321" i="76"/>
  <c r="F321" i="76"/>
  <c r="B321" i="76"/>
  <c r="H320" i="76"/>
  <c r="G320" i="76"/>
  <c r="F320" i="76"/>
  <c r="B320" i="76"/>
  <c r="H319" i="76"/>
  <c r="G319" i="76"/>
  <c r="F319" i="76"/>
  <c r="B319" i="76"/>
  <c r="H318" i="76"/>
  <c r="G318" i="76"/>
  <c r="F318" i="76"/>
  <c r="B318" i="76"/>
  <c r="H317" i="76"/>
  <c r="G317" i="76"/>
  <c r="F317" i="76"/>
  <c r="B317" i="76"/>
  <c r="H316" i="76"/>
  <c r="G316" i="76"/>
  <c r="F316" i="76"/>
  <c r="B316" i="76"/>
  <c r="H315" i="76"/>
  <c r="G315" i="76"/>
  <c r="F315" i="76"/>
  <c r="B315" i="76"/>
  <c r="H314" i="76"/>
  <c r="G314" i="76"/>
  <c r="F314" i="76"/>
  <c r="B314" i="76"/>
  <c r="H744" i="75"/>
  <c r="G744" i="75"/>
  <c r="F744" i="75"/>
  <c r="B744" i="75"/>
  <c r="H743" i="75"/>
  <c r="G743" i="75"/>
  <c r="F743" i="75"/>
  <c r="B743" i="75"/>
  <c r="H742" i="75"/>
  <c r="G742" i="75"/>
  <c r="F742" i="75"/>
  <c r="B742" i="75"/>
  <c r="H741" i="75"/>
  <c r="G741" i="75"/>
  <c r="F741" i="75"/>
  <c r="B741" i="75"/>
  <c r="H740" i="75"/>
  <c r="G740" i="75"/>
  <c r="F740" i="75"/>
  <c r="B740" i="75"/>
  <c r="H739" i="75"/>
  <c r="G739" i="75"/>
  <c r="F739" i="75"/>
  <c r="B739" i="75"/>
  <c r="H738" i="75"/>
  <c r="G738" i="75"/>
  <c r="F738" i="75"/>
  <c r="B738" i="75"/>
  <c r="H737" i="75"/>
  <c r="G737" i="75"/>
  <c r="F737" i="75"/>
  <c r="B737" i="75"/>
  <c r="H736" i="75"/>
  <c r="G736" i="75"/>
  <c r="F736" i="75"/>
  <c r="B736" i="75"/>
  <c r="H735" i="75"/>
  <c r="G735" i="75"/>
  <c r="F735" i="75"/>
  <c r="B735" i="75"/>
  <c r="H734" i="75"/>
  <c r="G734" i="75"/>
  <c r="F734" i="75"/>
  <c r="B734" i="75"/>
  <c r="H733" i="75"/>
  <c r="G733" i="75"/>
  <c r="F733" i="75"/>
  <c r="B733" i="75"/>
  <c r="H732" i="75"/>
  <c r="G732" i="75"/>
  <c r="F732" i="75"/>
  <c r="B732" i="75"/>
  <c r="H731" i="75"/>
  <c r="G731" i="75"/>
  <c r="F731" i="75"/>
  <c r="B731" i="75"/>
  <c r="H730" i="75"/>
  <c r="G730" i="75"/>
  <c r="F730" i="75"/>
  <c r="B730" i="75"/>
  <c r="H729" i="75"/>
  <c r="G729" i="75"/>
  <c r="F729" i="75"/>
  <c r="B729" i="75"/>
  <c r="H728" i="75"/>
  <c r="G728" i="75"/>
  <c r="F728" i="75"/>
  <c r="B728" i="75"/>
  <c r="H727" i="75"/>
  <c r="G727" i="75"/>
  <c r="F727" i="75"/>
  <c r="B727" i="75"/>
  <c r="H726" i="75"/>
  <c r="G726" i="75"/>
  <c r="F726" i="75"/>
  <c r="B726" i="75"/>
  <c r="H725" i="75"/>
  <c r="G725" i="75"/>
  <c r="F725" i="75"/>
  <c r="B725" i="75"/>
  <c r="H724" i="75"/>
  <c r="G724" i="75"/>
  <c r="F724" i="75"/>
  <c r="B724" i="75"/>
  <c r="H723" i="75"/>
  <c r="G723" i="75"/>
  <c r="F723" i="75"/>
  <c r="B723" i="75"/>
  <c r="H722" i="75"/>
  <c r="G722" i="75"/>
  <c r="F722" i="75"/>
  <c r="B722" i="75"/>
  <c r="H721" i="75"/>
  <c r="G721" i="75"/>
  <c r="F721" i="75"/>
  <c r="B721" i="75"/>
  <c r="H720" i="75"/>
  <c r="G720" i="75"/>
  <c r="F720" i="75"/>
  <c r="B720" i="75"/>
  <c r="H719" i="75"/>
  <c r="G719" i="75"/>
  <c r="F719" i="75"/>
  <c r="B719" i="75"/>
  <c r="H718" i="75"/>
  <c r="G718" i="75"/>
  <c r="F718" i="75"/>
  <c r="B718" i="75"/>
  <c r="H717" i="75"/>
  <c r="G717" i="75"/>
  <c r="F717" i="75"/>
  <c r="B717" i="75"/>
  <c r="H716" i="75"/>
  <c r="G716" i="75"/>
  <c r="F716" i="75"/>
  <c r="B716" i="75"/>
  <c r="H715" i="75"/>
  <c r="G715" i="75"/>
  <c r="F715" i="75"/>
  <c r="B715" i="75"/>
  <c r="H714" i="75"/>
  <c r="G714" i="75"/>
  <c r="F714" i="75"/>
  <c r="B714" i="75"/>
  <c r="H713" i="75"/>
  <c r="G713" i="75"/>
  <c r="F713" i="75"/>
  <c r="B713" i="75"/>
  <c r="H712" i="75"/>
  <c r="G712" i="75"/>
  <c r="F712" i="75"/>
  <c r="B712" i="75"/>
  <c r="H711" i="75"/>
  <c r="G711" i="75"/>
  <c r="F711" i="75"/>
  <c r="B711" i="75"/>
  <c r="H710" i="75"/>
  <c r="G710" i="75"/>
  <c r="F710" i="75"/>
  <c r="B710" i="75"/>
  <c r="H709" i="75"/>
  <c r="G709" i="75"/>
  <c r="F709" i="75"/>
  <c r="B709" i="75"/>
  <c r="H708" i="75"/>
  <c r="G708" i="75"/>
  <c r="F708" i="75"/>
  <c r="B708" i="75"/>
  <c r="H707" i="75"/>
  <c r="G707" i="75"/>
  <c r="F707" i="75"/>
  <c r="B707" i="75"/>
  <c r="H706" i="75"/>
  <c r="G706" i="75"/>
  <c r="F706" i="75"/>
  <c r="B706" i="75"/>
  <c r="H705" i="75"/>
  <c r="G705" i="75"/>
  <c r="F705" i="75"/>
  <c r="B705" i="75"/>
  <c r="H704" i="75"/>
  <c r="G704" i="75"/>
  <c r="F704" i="75"/>
  <c r="B704" i="75"/>
  <c r="H703" i="75"/>
  <c r="G703" i="75"/>
  <c r="F703" i="75"/>
  <c r="B703" i="75"/>
  <c r="H702" i="75"/>
  <c r="G702" i="75"/>
  <c r="F702" i="75"/>
  <c r="B702" i="75"/>
  <c r="H701" i="75"/>
  <c r="G701" i="75"/>
  <c r="F701" i="75"/>
  <c r="B701" i="75"/>
  <c r="H700" i="75"/>
  <c r="G700" i="75"/>
  <c r="F700" i="75"/>
  <c r="B700" i="75"/>
  <c r="H699" i="75"/>
  <c r="G699" i="75"/>
  <c r="F699" i="75"/>
  <c r="B699" i="75"/>
  <c r="H698" i="75"/>
  <c r="G698" i="75"/>
  <c r="F698" i="75"/>
  <c r="B698" i="75"/>
  <c r="H697" i="75"/>
  <c r="G697" i="75"/>
  <c r="F697" i="75"/>
  <c r="B697" i="75"/>
  <c r="H696" i="75"/>
  <c r="G696" i="75"/>
  <c r="F696" i="75"/>
  <c r="B696" i="75"/>
  <c r="H695" i="75"/>
  <c r="G695" i="75"/>
  <c r="F695" i="75"/>
  <c r="B695" i="75"/>
  <c r="H694" i="75"/>
  <c r="G694" i="75"/>
  <c r="F694" i="75"/>
  <c r="B694" i="75"/>
  <c r="H693" i="75"/>
  <c r="G693" i="75"/>
  <c r="F693" i="75"/>
  <c r="B693" i="75"/>
  <c r="H692" i="75"/>
  <c r="G692" i="75"/>
  <c r="F692" i="75"/>
  <c r="B692" i="75"/>
  <c r="H691" i="75"/>
  <c r="G691" i="75"/>
  <c r="F691" i="75"/>
  <c r="B691" i="75"/>
  <c r="H690" i="75"/>
  <c r="G690" i="75"/>
  <c r="F690" i="75"/>
  <c r="B690" i="75"/>
  <c r="H689" i="75"/>
  <c r="G689" i="75"/>
  <c r="F689" i="75"/>
  <c r="B689" i="75"/>
  <c r="H688" i="75"/>
  <c r="G688" i="75"/>
  <c r="F688" i="75"/>
  <c r="B688" i="75"/>
  <c r="H687" i="75"/>
  <c r="G687" i="75"/>
  <c r="F687" i="75"/>
  <c r="B687" i="75"/>
  <c r="H686" i="75"/>
  <c r="G686" i="75"/>
  <c r="F686" i="75"/>
  <c r="B686" i="75"/>
  <c r="H685" i="75"/>
  <c r="G685" i="75"/>
  <c r="F685" i="75"/>
  <c r="B685" i="75"/>
  <c r="H684" i="75"/>
  <c r="G684" i="75"/>
  <c r="F684" i="75"/>
  <c r="B684" i="75"/>
  <c r="H683" i="75"/>
  <c r="G683" i="75"/>
  <c r="F683" i="75"/>
  <c r="B683" i="75"/>
  <c r="H682" i="75"/>
  <c r="G682" i="75"/>
  <c r="F682" i="75"/>
  <c r="B682" i="75"/>
  <c r="H681" i="75"/>
  <c r="G681" i="75"/>
  <c r="F681" i="75"/>
  <c r="B681" i="75"/>
  <c r="H680" i="75"/>
  <c r="G680" i="75"/>
  <c r="F680" i="75"/>
  <c r="B680" i="75"/>
  <c r="H679" i="75"/>
  <c r="G679" i="75"/>
  <c r="F679" i="75"/>
  <c r="B679" i="75"/>
  <c r="H678" i="75"/>
  <c r="G678" i="75"/>
  <c r="F678" i="75"/>
  <c r="B678" i="75"/>
  <c r="H677" i="75"/>
  <c r="G677" i="75"/>
  <c r="F677" i="75"/>
  <c r="B677" i="75"/>
  <c r="H676" i="75"/>
  <c r="G676" i="75"/>
  <c r="F676" i="75"/>
  <c r="B676" i="75"/>
  <c r="H675" i="75"/>
  <c r="G675" i="75"/>
  <c r="F675" i="75"/>
  <c r="B675" i="75"/>
  <c r="H674" i="75"/>
  <c r="G674" i="75"/>
  <c r="F674" i="75"/>
  <c r="B674" i="75"/>
  <c r="H673" i="75"/>
  <c r="G673" i="75"/>
  <c r="F673" i="75"/>
  <c r="B673" i="75"/>
  <c r="H672" i="75"/>
  <c r="G672" i="75"/>
  <c r="F672" i="75"/>
  <c r="B672" i="75"/>
  <c r="H671" i="75"/>
  <c r="G671" i="75"/>
  <c r="F671" i="75"/>
  <c r="B671" i="75"/>
  <c r="H670" i="75"/>
  <c r="G670" i="75"/>
  <c r="F670" i="75"/>
  <c r="B670" i="75"/>
  <c r="H669" i="75"/>
  <c r="G669" i="75"/>
  <c r="F669" i="75"/>
  <c r="B669" i="75"/>
  <c r="H668" i="75"/>
  <c r="G668" i="75"/>
  <c r="F668" i="75"/>
  <c r="B668" i="75"/>
  <c r="H667" i="75"/>
  <c r="G667" i="75"/>
  <c r="F667" i="75"/>
  <c r="B667" i="75"/>
  <c r="H666" i="75"/>
  <c r="G666" i="75"/>
  <c r="F666" i="75"/>
  <c r="B666" i="75"/>
  <c r="H665" i="75"/>
  <c r="G665" i="75"/>
  <c r="F665" i="75"/>
  <c r="B665" i="75"/>
  <c r="H664" i="75"/>
  <c r="G664" i="75"/>
  <c r="F664" i="75"/>
  <c r="B664" i="75"/>
  <c r="H663" i="75"/>
  <c r="G663" i="75"/>
  <c r="F663" i="75"/>
  <c r="B663" i="75"/>
  <c r="H662" i="75"/>
  <c r="G662" i="75"/>
  <c r="F662" i="75"/>
  <c r="B662" i="75"/>
  <c r="H661" i="75"/>
  <c r="G661" i="75"/>
  <c r="F661" i="75"/>
  <c r="B661" i="75"/>
  <c r="H660" i="75"/>
  <c r="G660" i="75"/>
  <c r="F660" i="75"/>
  <c r="B660" i="75"/>
  <c r="H659" i="75"/>
  <c r="G659" i="75"/>
  <c r="F659" i="75"/>
  <c r="B659" i="75"/>
  <c r="H658" i="75"/>
  <c r="G658" i="75"/>
  <c r="F658" i="75"/>
  <c r="B658" i="75"/>
  <c r="H657" i="75"/>
  <c r="G657" i="75"/>
  <c r="F657" i="75"/>
  <c r="B657" i="75"/>
  <c r="H656" i="75"/>
  <c r="G656" i="75"/>
  <c r="F656" i="75"/>
  <c r="B656" i="75"/>
  <c r="H655" i="75"/>
  <c r="G655" i="75"/>
  <c r="F655" i="75"/>
  <c r="B655" i="75"/>
  <c r="H654" i="75"/>
  <c r="G654" i="75"/>
  <c r="F654" i="75"/>
  <c r="B654" i="75"/>
  <c r="H653" i="75"/>
  <c r="G653" i="75"/>
  <c r="F653" i="75"/>
  <c r="B653" i="75"/>
  <c r="H652" i="75"/>
  <c r="G652" i="75"/>
  <c r="F652" i="75"/>
  <c r="B652" i="75"/>
  <c r="H651" i="75"/>
  <c r="G651" i="75"/>
  <c r="F651" i="75"/>
  <c r="B651" i="75"/>
  <c r="H650" i="75"/>
  <c r="G650" i="75"/>
  <c r="F650" i="75"/>
  <c r="B650" i="75"/>
  <c r="H649" i="75"/>
  <c r="G649" i="75"/>
  <c r="F649" i="75"/>
  <c r="B649" i="75"/>
  <c r="H648" i="75"/>
  <c r="G648" i="75"/>
  <c r="F648" i="75"/>
  <c r="B648" i="75"/>
  <c r="H647" i="75"/>
  <c r="G647" i="75"/>
  <c r="F647" i="75"/>
  <c r="B647" i="75"/>
  <c r="H646" i="75"/>
  <c r="G646" i="75"/>
  <c r="F646" i="75"/>
  <c r="B646" i="75"/>
  <c r="H645" i="75"/>
  <c r="G645" i="75"/>
  <c r="F645" i="75"/>
  <c r="B645" i="75"/>
  <c r="H644" i="75"/>
  <c r="G644" i="75"/>
  <c r="F644" i="75"/>
  <c r="B644" i="75"/>
  <c r="H643" i="75"/>
  <c r="G643" i="75"/>
  <c r="F643" i="75"/>
  <c r="B643" i="75"/>
  <c r="H642" i="75"/>
  <c r="G642" i="75"/>
  <c r="F642" i="75"/>
  <c r="B642" i="75"/>
  <c r="H641" i="75"/>
  <c r="G641" i="75"/>
  <c r="F641" i="75"/>
  <c r="B641" i="75"/>
  <c r="H640" i="75"/>
  <c r="G640" i="75"/>
  <c r="F640" i="75"/>
  <c r="B640" i="75"/>
  <c r="H639" i="75"/>
  <c r="G639" i="75"/>
  <c r="F639" i="75"/>
  <c r="B639" i="75"/>
  <c r="H638" i="75"/>
  <c r="G638" i="75"/>
  <c r="F638" i="75"/>
  <c r="B638" i="75"/>
  <c r="H637" i="75"/>
  <c r="G637" i="75"/>
  <c r="F637" i="75"/>
  <c r="B637" i="75"/>
  <c r="H636" i="75"/>
  <c r="G636" i="75"/>
  <c r="F636" i="75"/>
  <c r="B636" i="75"/>
  <c r="H635" i="75"/>
  <c r="G635" i="75"/>
  <c r="F635" i="75"/>
  <c r="B635" i="75"/>
  <c r="H634" i="75"/>
  <c r="G634" i="75"/>
  <c r="F634" i="75"/>
  <c r="B634" i="75"/>
  <c r="H633" i="75"/>
  <c r="G633" i="75"/>
  <c r="F633" i="75"/>
  <c r="B633" i="75"/>
  <c r="H632" i="75"/>
  <c r="G632" i="75"/>
  <c r="F632" i="75"/>
  <c r="B632" i="75"/>
  <c r="H631" i="75"/>
  <c r="G631" i="75"/>
  <c r="F631" i="75"/>
  <c r="B631" i="75"/>
  <c r="H630" i="75"/>
  <c r="G630" i="75"/>
  <c r="F630" i="75"/>
  <c r="B630" i="75"/>
  <c r="H629" i="75"/>
  <c r="G629" i="75"/>
  <c r="F629" i="75"/>
  <c r="B629" i="75"/>
  <c r="H628" i="75"/>
  <c r="G628" i="75"/>
  <c r="F628" i="75"/>
  <c r="B628" i="75"/>
  <c r="H627" i="75"/>
  <c r="G627" i="75"/>
  <c r="F627" i="75"/>
  <c r="B627" i="75"/>
  <c r="H626" i="75"/>
  <c r="G626" i="75"/>
  <c r="F626" i="75"/>
  <c r="B626" i="75"/>
  <c r="H625" i="75"/>
  <c r="G625" i="75"/>
  <c r="F625" i="75"/>
  <c r="B625" i="75"/>
  <c r="H624" i="75"/>
  <c r="G624" i="75"/>
  <c r="F624" i="75"/>
  <c r="B624" i="75"/>
  <c r="H623" i="75"/>
  <c r="G623" i="75"/>
  <c r="F623" i="75"/>
  <c r="B623" i="75"/>
  <c r="H622" i="75"/>
  <c r="G622" i="75"/>
  <c r="F622" i="75"/>
  <c r="B622" i="75"/>
  <c r="H621" i="75"/>
  <c r="G621" i="75"/>
  <c r="F621" i="75"/>
  <c r="B621" i="75"/>
  <c r="H620" i="75"/>
  <c r="G620" i="75"/>
  <c r="F620" i="75"/>
  <c r="B620" i="75"/>
  <c r="H619" i="75"/>
  <c r="G619" i="75"/>
  <c r="F619" i="75"/>
  <c r="B619" i="75"/>
  <c r="H618" i="75"/>
  <c r="G618" i="75"/>
  <c r="F618" i="75"/>
  <c r="B618" i="75"/>
  <c r="H617" i="75"/>
  <c r="G617" i="75"/>
  <c r="F617" i="75"/>
  <c r="B617" i="75"/>
  <c r="H616" i="75"/>
  <c r="G616" i="75"/>
  <c r="F616" i="75"/>
  <c r="B616" i="75"/>
  <c r="H615" i="75"/>
  <c r="G615" i="75"/>
  <c r="F615" i="75"/>
  <c r="B615" i="75"/>
  <c r="H614" i="75"/>
  <c r="G614" i="75"/>
  <c r="F614" i="75"/>
  <c r="B614" i="75"/>
  <c r="H613" i="75"/>
  <c r="G613" i="75"/>
  <c r="F613" i="75"/>
  <c r="B613" i="75"/>
  <c r="H612" i="75"/>
  <c r="G612" i="75"/>
  <c r="F612" i="75"/>
  <c r="B612" i="75"/>
  <c r="H611" i="75"/>
  <c r="G611" i="75"/>
  <c r="F611" i="75"/>
  <c r="B611" i="75"/>
  <c r="H610" i="75"/>
  <c r="G610" i="75"/>
  <c r="F610" i="75"/>
  <c r="B610" i="75"/>
  <c r="H609" i="75"/>
  <c r="G609" i="75"/>
  <c r="F609" i="75"/>
  <c r="B609" i="75"/>
  <c r="H608" i="75"/>
  <c r="G608" i="75"/>
  <c r="F608" i="75"/>
  <c r="B608" i="75"/>
  <c r="H607" i="75"/>
  <c r="G607" i="75"/>
  <c r="F607" i="75"/>
  <c r="B607" i="75"/>
  <c r="H606" i="75"/>
  <c r="G606" i="75"/>
  <c r="F606" i="75"/>
  <c r="B606" i="75"/>
  <c r="H605" i="75"/>
  <c r="G605" i="75"/>
  <c r="F605" i="75"/>
  <c r="B605" i="75"/>
  <c r="H604" i="75"/>
  <c r="G604" i="75"/>
  <c r="F604" i="75"/>
  <c r="B604" i="75"/>
  <c r="H603" i="75"/>
  <c r="G603" i="75"/>
  <c r="F603" i="75"/>
  <c r="B603" i="75"/>
  <c r="H602" i="75"/>
  <c r="G602" i="75"/>
  <c r="F602" i="75"/>
  <c r="B602" i="75"/>
  <c r="H601" i="75"/>
  <c r="G601" i="75"/>
  <c r="F601" i="75"/>
  <c r="B601" i="75"/>
  <c r="H600" i="75"/>
  <c r="G600" i="75"/>
  <c r="F600" i="75"/>
  <c r="B600" i="75"/>
  <c r="H599" i="75"/>
  <c r="G599" i="75"/>
  <c r="F599" i="75"/>
  <c r="B599" i="75"/>
  <c r="H598" i="75"/>
  <c r="G598" i="75"/>
  <c r="F598" i="75"/>
  <c r="B598" i="75"/>
  <c r="H597" i="75"/>
  <c r="G597" i="75"/>
  <c r="F597" i="75"/>
  <c r="B597" i="75"/>
  <c r="H596" i="75"/>
  <c r="G596" i="75"/>
  <c r="F596" i="75"/>
  <c r="B596" i="75"/>
  <c r="H595" i="75"/>
  <c r="G595" i="75"/>
  <c r="F595" i="75"/>
  <c r="B595" i="75"/>
  <c r="H594" i="75"/>
  <c r="G594" i="75"/>
  <c r="F594" i="75"/>
  <c r="B594" i="75"/>
  <c r="H593" i="75"/>
  <c r="G593" i="75"/>
  <c r="F593" i="75"/>
  <c r="B593" i="75"/>
  <c r="H592" i="75"/>
  <c r="G592" i="75"/>
  <c r="F592" i="75"/>
  <c r="B592" i="75"/>
  <c r="H591" i="75"/>
  <c r="G591" i="75"/>
  <c r="F591" i="75"/>
  <c r="B591" i="75"/>
  <c r="H590" i="75"/>
  <c r="G590" i="75"/>
  <c r="F590" i="75"/>
  <c r="B590" i="75"/>
  <c r="H589" i="75"/>
  <c r="G589" i="75"/>
  <c r="F589" i="75"/>
  <c r="B589" i="75"/>
  <c r="H588" i="75"/>
  <c r="G588" i="75"/>
  <c r="F588" i="75"/>
  <c r="B588" i="75"/>
  <c r="H587" i="75"/>
  <c r="G587" i="75"/>
  <c r="F587" i="75"/>
  <c r="B587" i="75"/>
  <c r="H586" i="75"/>
  <c r="G586" i="75"/>
  <c r="F586" i="75"/>
  <c r="B586" i="75"/>
  <c r="H585" i="75"/>
  <c r="G585" i="75"/>
  <c r="F585" i="75"/>
  <c r="B585" i="75"/>
  <c r="H584" i="75"/>
  <c r="G584" i="75"/>
  <c r="F584" i="75"/>
  <c r="B584" i="75"/>
  <c r="H583" i="75"/>
  <c r="G583" i="75"/>
  <c r="F583" i="75"/>
  <c r="B583" i="75"/>
  <c r="H582" i="75"/>
  <c r="G582" i="75"/>
  <c r="F582" i="75"/>
  <c r="B582" i="75"/>
  <c r="H581" i="75"/>
  <c r="G581" i="75"/>
  <c r="F581" i="75"/>
  <c r="B581" i="75"/>
  <c r="H580" i="75"/>
  <c r="G580" i="75"/>
  <c r="F580" i="75"/>
  <c r="B580" i="75"/>
  <c r="H579" i="75"/>
  <c r="G579" i="75"/>
  <c r="F579" i="75"/>
  <c r="B579" i="75"/>
  <c r="H578" i="75"/>
  <c r="G578" i="75"/>
  <c r="F578" i="75"/>
  <c r="B578" i="75"/>
  <c r="H577" i="75"/>
  <c r="G577" i="75"/>
  <c r="F577" i="75"/>
  <c r="B577" i="75"/>
  <c r="H576" i="75"/>
  <c r="G576" i="75"/>
  <c r="F576" i="75"/>
  <c r="B576" i="75"/>
  <c r="H575" i="75"/>
  <c r="G575" i="75"/>
  <c r="F575" i="75"/>
  <c r="B575" i="75"/>
  <c r="H574" i="75"/>
  <c r="G574" i="75"/>
  <c r="F574" i="75"/>
  <c r="B574" i="75"/>
  <c r="H573" i="75"/>
  <c r="G573" i="75"/>
  <c r="F573" i="75"/>
  <c r="B573" i="75"/>
  <c r="H572" i="75"/>
  <c r="G572" i="75"/>
  <c r="F572" i="75"/>
  <c r="B572" i="75"/>
  <c r="H571" i="75"/>
  <c r="G571" i="75"/>
  <c r="F571" i="75"/>
  <c r="B571" i="75"/>
  <c r="H570" i="75"/>
  <c r="G570" i="75"/>
  <c r="F570" i="75"/>
  <c r="B570" i="75"/>
  <c r="H569" i="75"/>
  <c r="G569" i="75"/>
  <c r="F569" i="75"/>
  <c r="B569" i="75"/>
  <c r="H568" i="75"/>
  <c r="G568" i="75"/>
  <c r="F568" i="75"/>
  <c r="B568" i="75"/>
  <c r="H567" i="75"/>
  <c r="G567" i="75"/>
  <c r="F567" i="75"/>
  <c r="B567" i="75"/>
  <c r="H566" i="75"/>
  <c r="G566" i="75"/>
  <c r="F566" i="75"/>
  <c r="B566" i="75"/>
  <c r="H565" i="75"/>
  <c r="G565" i="75"/>
  <c r="F565" i="75"/>
  <c r="B565" i="75"/>
  <c r="H564" i="75"/>
  <c r="G564" i="75"/>
  <c r="F564" i="75"/>
  <c r="B564" i="75"/>
  <c r="H563" i="75"/>
  <c r="G563" i="75"/>
  <c r="F563" i="75"/>
  <c r="B563" i="75"/>
  <c r="H562" i="75"/>
  <c r="G562" i="75"/>
  <c r="F562" i="75"/>
  <c r="B562" i="75"/>
  <c r="H561" i="75"/>
  <c r="G561" i="75"/>
  <c r="F561" i="75"/>
  <c r="B561" i="75"/>
  <c r="H560" i="75"/>
  <c r="G560" i="75"/>
  <c r="F560" i="75"/>
  <c r="B560" i="75"/>
  <c r="H559" i="75"/>
  <c r="G559" i="75"/>
  <c r="F559" i="75"/>
  <c r="B559" i="75"/>
  <c r="H558" i="75"/>
  <c r="G558" i="75"/>
  <c r="F558" i="75"/>
  <c r="B558" i="75"/>
  <c r="H557" i="75"/>
  <c r="G557" i="75"/>
  <c r="F557" i="75"/>
  <c r="B557" i="75"/>
  <c r="H556" i="75"/>
  <c r="G556" i="75"/>
  <c r="F556" i="75"/>
  <c r="B556" i="75"/>
  <c r="H555" i="75"/>
  <c r="G555" i="75"/>
  <c r="F555" i="75"/>
  <c r="B555" i="75"/>
  <c r="H554" i="75"/>
  <c r="G554" i="75"/>
  <c r="F554" i="75"/>
  <c r="B554" i="75"/>
  <c r="H553" i="75"/>
  <c r="G553" i="75"/>
  <c r="F553" i="75"/>
  <c r="B553" i="75"/>
  <c r="H552" i="75"/>
  <c r="G552" i="75"/>
  <c r="F552" i="75"/>
  <c r="B552" i="75"/>
  <c r="H551" i="75"/>
  <c r="G551" i="75"/>
  <c r="F551" i="75"/>
  <c r="B551" i="75"/>
  <c r="H550" i="75"/>
  <c r="G550" i="75"/>
  <c r="F550" i="75"/>
  <c r="B550" i="75"/>
  <c r="H549" i="75"/>
  <c r="G549" i="75"/>
  <c r="F549" i="75"/>
  <c r="B549" i="75"/>
  <c r="H548" i="75"/>
  <c r="G548" i="75"/>
  <c r="F548" i="75"/>
  <c r="B548" i="75"/>
  <c r="H547" i="75"/>
  <c r="G547" i="75"/>
  <c r="F547" i="75"/>
  <c r="B547" i="75"/>
  <c r="H546" i="75"/>
  <c r="G546" i="75"/>
  <c r="F546" i="75"/>
  <c r="B546" i="75"/>
  <c r="H545" i="75"/>
  <c r="G545" i="75"/>
  <c r="F545" i="75"/>
  <c r="B545" i="75"/>
  <c r="H544" i="75"/>
  <c r="G544" i="75"/>
  <c r="F544" i="75"/>
  <c r="B544" i="75"/>
  <c r="H543" i="75"/>
  <c r="G543" i="75"/>
  <c r="F543" i="75"/>
  <c r="B543" i="75"/>
  <c r="H542" i="75"/>
  <c r="G542" i="75"/>
  <c r="F542" i="75"/>
  <c r="B542" i="75"/>
  <c r="H541" i="75"/>
  <c r="G541" i="75"/>
  <c r="F541" i="75"/>
  <c r="B541" i="75"/>
  <c r="H540" i="75"/>
  <c r="G540" i="75"/>
  <c r="F540" i="75"/>
  <c r="B540" i="75"/>
  <c r="H539" i="75"/>
  <c r="G539" i="75"/>
  <c r="F539" i="75"/>
  <c r="B539" i="75"/>
  <c r="H538" i="75"/>
  <c r="G538" i="75"/>
  <c r="F538" i="75"/>
  <c r="B538" i="75"/>
  <c r="H537" i="75"/>
  <c r="G537" i="75"/>
  <c r="F537" i="75"/>
  <c r="B537" i="75"/>
  <c r="H536" i="75"/>
  <c r="G536" i="75"/>
  <c r="F536" i="75"/>
  <c r="B536" i="75"/>
  <c r="H535" i="75"/>
  <c r="G535" i="75"/>
  <c r="F535" i="75"/>
  <c r="B535" i="75"/>
  <c r="H534" i="75"/>
  <c r="G534" i="75"/>
  <c r="F534" i="75"/>
  <c r="B534" i="75"/>
  <c r="H533" i="75"/>
  <c r="G533" i="75"/>
  <c r="F533" i="75"/>
  <c r="B533" i="75"/>
  <c r="H532" i="75"/>
  <c r="G532" i="75"/>
  <c r="F532" i="75"/>
  <c r="B532" i="75"/>
  <c r="H531" i="75"/>
  <c r="G531" i="75"/>
  <c r="F531" i="75"/>
  <c r="B531" i="75"/>
  <c r="H530" i="75"/>
  <c r="G530" i="75"/>
  <c r="F530" i="75"/>
  <c r="B530" i="75"/>
  <c r="H529" i="75"/>
  <c r="G529" i="75"/>
  <c r="F529" i="75"/>
  <c r="B529" i="75"/>
  <c r="H528" i="75"/>
  <c r="G528" i="75"/>
  <c r="F528" i="75"/>
  <c r="B528" i="75"/>
  <c r="H527" i="75"/>
  <c r="G527" i="75"/>
  <c r="F527" i="75"/>
  <c r="B527" i="75"/>
  <c r="H526" i="75"/>
  <c r="G526" i="75"/>
  <c r="F526" i="75"/>
  <c r="B526" i="75"/>
  <c r="H525" i="75"/>
  <c r="G525" i="75"/>
  <c r="F525" i="75"/>
  <c r="B525" i="75"/>
  <c r="H524" i="75"/>
  <c r="G524" i="75"/>
  <c r="F524" i="75"/>
  <c r="B524" i="75"/>
  <c r="H523" i="75"/>
  <c r="G523" i="75"/>
  <c r="F523" i="75"/>
  <c r="B523" i="75"/>
  <c r="H522" i="75"/>
  <c r="G522" i="75"/>
  <c r="F522" i="75"/>
  <c r="B522" i="75"/>
  <c r="H521" i="75"/>
  <c r="G521" i="75"/>
  <c r="F521" i="75"/>
  <c r="B521" i="75"/>
  <c r="H520" i="75"/>
  <c r="G520" i="75"/>
  <c r="F520" i="75"/>
  <c r="B520" i="75"/>
  <c r="H519" i="75"/>
  <c r="G519" i="75"/>
  <c r="F519" i="75"/>
  <c r="B519" i="75"/>
  <c r="H518" i="75"/>
  <c r="G518" i="75"/>
  <c r="F518" i="75"/>
  <c r="B518" i="75"/>
  <c r="H517" i="75"/>
  <c r="G517" i="75"/>
  <c r="F517" i="75"/>
  <c r="B517" i="75"/>
  <c r="H516" i="75"/>
  <c r="G516" i="75"/>
  <c r="F516" i="75"/>
  <c r="B516" i="75"/>
  <c r="H515" i="75"/>
  <c r="G515" i="75"/>
  <c r="F515" i="75"/>
  <c r="B515" i="75"/>
  <c r="H514" i="75"/>
  <c r="G514" i="75"/>
  <c r="F514" i="75"/>
  <c r="B514" i="75"/>
  <c r="H513" i="75"/>
  <c r="G513" i="75"/>
  <c r="F513" i="75"/>
  <c r="B513" i="75"/>
  <c r="H512" i="75"/>
  <c r="G512" i="75"/>
  <c r="F512" i="75"/>
  <c r="B512" i="75"/>
  <c r="H511" i="75"/>
  <c r="G511" i="75"/>
  <c r="F511" i="75"/>
  <c r="B511" i="75"/>
  <c r="H510" i="75"/>
  <c r="G510" i="75"/>
  <c r="F510" i="75"/>
  <c r="B510" i="75"/>
  <c r="H509" i="75"/>
  <c r="G509" i="75"/>
  <c r="F509" i="75"/>
  <c r="B509" i="75"/>
  <c r="H508" i="75"/>
  <c r="G508" i="75"/>
  <c r="F508" i="75"/>
  <c r="B508" i="75"/>
  <c r="H507" i="75"/>
  <c r="G507" i="75"/>
  <c r="F507" i="75"/>
  <c r="B507" i="75"/>
  <c r="H506" i="75"/>
  <c r="G506" i="75"/>
  <c r="F506" i="75"/>
  <c r="B506" i="75"/>
  <c r="H505" i="75"/>
  <c r="G505" i="75"/>
  <c r="F505" i="75"/>
  <c r="B505" i="75"/>
  <c r="H504" i="75"/>
  <c r="G504" i="75"/>
  <c r="F504" i="75"/>
  <c r="B504" i="75"/>
  <c r="H503" i="75"/>
  <c r="G503" i="75"/>
  <c r="F503" i="75"/>
  <c r="B503" i="75"/>
  <c r="H502" i="75"/>
  <c r="G502" i="75"/>
  <c r="F502" i="75"/>
  <c r="B502" i="75"/>
  <c r="H501" i="75"/>
  <c r="G501" i="75"/>
  <c r="F501" i="75"/>
  <c r="B501" i="75"/>
  <c r="H500" i="75"/>
  <c r="G500" i="75"/>
  <c r="F500" i="75"/>
  <c r="B500" i="75"/>
  <c r="H499" i="75"/>
  <c r="G499" i="75"/>
  <c r="F499" i="75"/>
  <c r="B499" i="75"/>
  <c r="H498" i="75"/>
  <c r="G498" i="75"/>
  <c r="F498" i="75"/>
  <c r="B498" i="75"/>
  <c r="H497" i="75"/>
  <c r="G497" i="75"/>
  <c r="F497" i="75"/>
  <c r="B497" i="75"/>
  <c r="H496" i="75"/>
  <c r="G496" i="75"/>
  <c r="F496" i="75"/>
  <c r="B496" i="75"/>
  <c r="H495" i="75"/>
  <c r="G495" i="75"/>
  <c r="F495" i="75"/>
  <c r="B495" i="75"/>
  <c r="H494" i="75"/>
  <c r="G494" i="75"/>
  <c r="F494" i="75"/>
  <c r="B494" i="75"/>
  <c r="H493" i="75"/>
  <c r="G493" i="75"/>
  <c r="F493" i="75"/>
  <c r="B493" i="75"/>
  <c r="H492" i="75"/>
  <c r="G492" i="75"/>
  <c r="F492" i="75"/>
  <c r="B492" i="75"/>
  <c r="H491" i="75"/>
  <c r="G491" i="75"/>
  <c r="F491" i="75"/>
  <c r="B491" i="75"/>
  <c r="H490" i="75"/>
  <c r="G490" i="75"/>
  <c r="F490" i="75"/>
  <c r="B490" i="75"/>
  <c r="H489" i="75"/>
  <c r="G489" i="75"/>
  <c r="F489" i="75"/>
  <c r="B489" i="75"/>
  <c r="H488" i="75"/>
  <c r="G488" i="75"/>
  <c r="F488" i="75"/>
  <c r="B488" i="75"/>
  <c r="H487" i="75"/>
  <c r="G487" i="75"/>
  <c r="F487" i="75"/>
  <c r="B487" i="75"/>
  <c r="H486" i="75"/>
  <c r="G486" i="75"/>
  <c r="F486" i="75"/>
  <c r="B486" i="75"/>
  <c r="H485" i="75"/>
  <c r="G485" i="75"/>
  <c r="F485" i="75"/>
  <c r="B485" i="75"/>
  <c r="H484" i="75"/>
  <c r="G484" i="75"/>
  <c r="F484" i="75"/>
  <c r="B484" i="75"/>
  <c r="H483" i="75"/>
  <c r="G483" i="75"/>
  <c r="F483" i="75"/>
  <c r="B483" i="75"/>
  <c r="H482" i="75"/>
  <c r="G482" i="75"/>
  <c r="F482" i="75"/>
  <c r="B482" i="75"/>
  <c r="H481" i="75"/>
  <c r="G481" i="75"/>
  <c r="F481" i="75"/>
  <c r="B481" i="75"/>
  <c r="H480" i="75"/>
  <c r="G480" i="75"/>
  <c r="F480" i="75"/>
  <c r="B480" i="75"/>
  <c r="H479" i="75"/>
  <c r="G479" i="75"/>
  <c r="F479" i="75"/>
  <c r="B479" i="75"/>
  <c r="H478" i="75"/>
  <c r="G478" i="75"/>
  <c r="F478" i="75"/>
  <c r="B478" i="75"/>
  <c r="H477" i="75"/>
  <c r="G477" i="75"/>
  <c r="F477" i="75"/>
  <c r="B477" i="75"/>
  <c r="H476" i="75"/>
  <c r="G476" i="75"/>
  <c r="F476" i="75"/>
  <c r="B476" i="75"/>
  <c r="H475" i="75"/>
  <c r="G475" i="75"/>
  <c r="F475" i="75"/>
  <c r="B475" i="75"/>
  <c r="H474" i="75"/>
  <c r="G474" i="75"/>
  <c r="F474" i="75"/>
  <c r="B474" i="75"/>
  <c r="H473" i="75"/>
  <c r="G473" i="75"/>
  <c r="F473" i="75"/>
  <c r="B473" i="75"/>
  <c r="H472" i="75"/>
  <c r="G472" i="75"/>
  <c r="F472" i="75"/>
  <c r="B472" i="75"/>
  <c r="H471" i="75"/>
  <c r="G471" i="75"/>
  <c r="F471" i="75"/>
  <c r="B471" i="75"/>
  <c r="H470" i="75"/>
  <c r="G470" i="75"/>
  <c r="F470" i="75"/>
  <c r="B470" i="75"/>
  <c r="H469" i="75"/>
  <c r="G469" i="75"/>
  <c r="F469" i="75"/>
  <c r="B469" i="75"/>
  <c r="H468" i="75"/>
  <c r="G468" i="75"/>
  <c r="F468" i="75"/>
  <c r="B468" i="75"/>
  <c r="H467" i="75"/>
  <c r="G467" i="75"/>
  <c r="F467" i="75"/>
  <c r="B467" i="75"/>
  <c r="H466" i="75"/>
  <c r="G466" i="75"/>
  <c r="F466" i="75"/>
  <c r="B466" i="75"/>
  <c r="H465" i="75"/>
  <c r="G465" i="75"/>
  <c r="F465" i="75"/>
  <c r="B465" i="75"/>
  <c r="H464" i="75"/>
  <c r="G464" i="75"/>
  <c r="F464" i="75"/>
  <c r="B464" i="75"/>
  <c r="H463" i="75"/>
  <c r="G463" i="75"/>
  <c r="F463" i="75"/>
  <c r="B463" i="75"/>
  <c r="H462" i="75"/>
  <c r="G462" i="75"/>
  <c r="F462" i="75"/>
  <c r="B462" i="75"/>
  <c r="H461" i="75"/>
  <c r="G461" i="75"/>
  <c r="F461" i="75"/>
  <c r="B461" i="75"/>
  <c r="H460" i="75"/>
  <c r="G460" i="75"/>
  <c r="F460" i="75"/>
  <c r="B460" i="75"/>
  <c r="H459" i="75"/>
  <c r="G459" i="75"/>
  <c r="F459" i="75"/>
  <c r="B459" i="75"/>
  <c r="H458" i="75"/>
  <c r="G458" i="75"/>
  <c r="F458" i="75"/>
  <c r="B458" i="75"/>
  <c r="H457" i="75"/>
  <c r="G457" i="75"/>
  <c r="F457" i="75"/>
  <c r="B457" i="75"/>
  <c r="H456" i="75"/>
  <c r="G456" i="75"/>
  <c r="F456" i="75"/>
  <c r="B456" i="75"/>
  <c r="H455" i="75"/>
  <c r="G455" i="75"/>
  <c r="F455" i="75"/>
  <c r="B455" i="75"/>
  <c r="H454" i="75"/>
  <c r="G454" i="75"/>
  <c r="F454" i="75"/>
  <c r="B454" i="75"/>
  <c r="H453" i="75"/>
  <c r="G453" i="75"/>
  <c r="F453" i="75"/>
  <c r="B453" i="75"/>
  <c r="H452" i="75"/>
  <c r="G452" i="75"/>
  <c r="F452" i="75"/>
  <c r="B452" i="75"/>
  <c r="H451" i="75"/>
  <c r="G451" i="75"/>
  <c r="F451" i="75"/>
  <c r="B451" i="75"/>
  <c r="H450" i="75"/>
  <c r="G450" i="75"/>
  <c r="F450" i="75"/>
  <c r="B450" i="75"/>
  <c r="H449" i="75"/>
  <c r="G449" i="75"/>
  <c r="F449" i="75"/>
  <c r="B449" i="75"/>
  <c r="H448" i="75"/>
  <c r="G448" i="75"/>
  <c r="F448" i="75"/>
  <c r="B448" i="75"/>
  <c r="H447" i="75"/>
  <c r="G447" i="75"/>
  <c r="F447" i="75"/>
  <c r="B447" i="75"/>
  <c r="H446" i="75"/>
  <c r="G446" i="75"/>
  <c r="F446" i="75"/>
  <c r="B446" i="75"/>
  <c r="H445" i="75"/>
  <c r="G445" i="75"/>
  <c r="F445" i="75"/>
  <c r="B445" i="75"/>
  <c r="H444" i="75"/>
  <c r="G444" i="75"/>
  <c r="F444" i="75"/>
  <c r="B444" i="75"/>
  <c r="H443" i="75"/>
  <c r="G443" i="75"/>
  <c r="F443" i="75"/>
  <c r="B443" i="75"/>
  <c r="H442" i="75"/>
  <c r="G442" i="75"/>
  <c r="F442" i="75"/>
  <c r="B442" i="75"/>
  <c r="H441" i="75"/>
  <c r="G441" i="75"/>
  <c r="F441" i="75"/>
  <c r="B441" i="75"/>
  <c r="H440" i="75"/>
  <c r="G440" i="75"/>
  <c r="F440" i="75"/>
  <c r="B440" i="75"/>
  <c r="H439" i="75"/>
  <c r="G439" i="75"/>
  <c r="F439" i="75"/>
  <c r="B439" i="75"/>
  <c r="H438" i="75"/>
  <c r="G438" i="75"/>
  <c r="F438" i="75"/>
  <c r="B438" i="75"/>
  <c r="H437" i="75"/>
  <c r="G437" i="75"/>
  <c r="F437" i="75"/>
  <c r="B437" i="75"/>
  <c r="H436" i="75"/>
  <c r="G436" i="75"/>
  <c r="F436" i="75"/>
  <c r="B436" i="75"/>
  <c r="H435" i="75"/>
  <c r="G435" i="75"/>
  <c r="F435" i="75"/>
  <c r="B435" i="75"/>
  <c r="H434" i="75"/>
  <c r="G434" i="75"/>
  <c r="F434" i="75"/>
  <c r="B434" i="75"/>
  <c r="H433" i="75"/>
  <c r="G433" i="75"/>
  <c r="F433" i="75"/>
  <c r="B433" i="75"/>
  <c r="H432" i="75"/>
  <c r="G432" i="75"/>
  <c r="F432" i="75"/>
  <c r="B432" i="75"/>
  <c r="H431" i="75"/>
  <c r="G431" i="75"/>
  <c r="F431" i="75"/>
  <c r="B431" i="75"/>
  <c r="H430" i="75"/>
  <c r="G430" i="75"/>
  <c r="F430" i="75"/>
  <c r="B430" i="75"/>
  <c r="H429" i="75"/>
  <c r="G429" i="75"/>
  <c r="F429" i="75"/>
  <c r="B429" i="75"/>
  <c r="H428" i="75"/>
  <c r="G428" i="75"/>
  <c r="F428" i="75"/>
  <c r="B428" i="75"/>
  <c r="H427" i="75"/>
  <c r="G427" i="75"/>
  <c r="F427" i="75"/>
  <c r="B427" i="75"/>
  <c r="H426" i="75"/>
  <c r="G426" i="75"/>
  <c r="F426" i="75"/>
  <c r="B426" i="75"/>
  <c r="H425" i="75"/>
  <c r="G425" i="75"/>
  <c r="F425" i="75"/>
  <c r="B425" i="75"/>
  <c r="H424" i="75"/>
  <c r="G424" i="75"/>
  <c r="F424" i="75"/>
  <c r="B424" i="75"/>
  <c r="H423" i="75"/>
  <c r="G423" i="75"/>
  <c r="F423" i="75"/>
  <c r="B423" i="75"/>
  <c r="H422" i="75"/>
  <c r="G422" i="75"/>
  <c r="F422" i="75"/>
  <c r="B422" i="75"/>
  <c r="H421" i="75"/>
  <c r="G421" i="75"/>
  <c r="F421" i="75"/>
  <c r="B421" i="75"/>
  <c r="H420" i="75"/>
  <c r="G420" i="75"/>
  <c r="F420" i="75"/>
  <c r="B420" i="75"/>
  <c r="H419" i="75"/>
  <c r="G419" i="75"/>
  <c r="F419" i="75"/>
  <c r="B419" i="75"/>
  <c r="H418" i="75"/>
  <c r="G418" i="75"/>
  <c r="F418" i="75"/>
  <c r="B418" i="75"/>
  <c r="H417" i="75"/>
  <c r="G417" i="75"/>
  <c r="F417" i="75"/>
  <c r="B417" i="75"/>
  <c r="H416" i="75"/>
  <c r="G416" i="75"/>
  <c r="F416" i="75"/>
  <c r="B416" i="75"/>
  <c r="H415" i="75"/>
  <c r="G415" i="75"/>
  <c r="F415" i="75"/>
  <c r="B415" i="75"/>
  <c r="H414" i="75"/>
  <c r="G414" i="75"/>
  <c r="F414" i="75"/>
  <c r="B414" i="75"/>
  <c r="H413" i="75"/>
  <c r="G413" i="75"/>
  <c r="F413" i="75"/>
  <c r="B413" i="75"/>
  <c r="H412" i="75"/>
  <c r="G412" i="75"/>
  <c r="F412" i="75"/>
  <c r="B412" i="75"/>
  <c r="H411" i="75"/>
  <c r="G411" i="75"/>
  <c r="F411" i="75"/>
  <c r="B411" i="75"/>
  <c r="H410" i="75"/>
  <c r="G410" i="75"/>
  <c r="F410" i="75"/>
  <c r="B410" i="75"/>
  <c r="H409" i="75"/>
  <c r="G409" i="75"/>
  <c r="F409" i="75"/>
  <c r="B409" i="75"/>
  <c r="H408" i="75"/>
  <c r="G408" i="75"/>
  <c r="F408" i="75"/>
  <c r="B408" i="75"/>
  <c r="H407" i="75"/>
  <c r="G407" i="75"/>
  <c r="F407" i="75"/>
  <c r="B407" i="75"/>
  <c r="H406" i="75"/>
  <c r="G406" i="75"/>
  <c r="F406" i="75"/>
  <c r="B406" i="75"/>
  <c r="H405" i="75"/>
  <c r="G405" i="75"/>
  <c r="F405" i="75"/>
  <c r="B405" i="75"/>
  <c r="H404" i="75"/>
  <c r="G404" i="75"/>
  <c r="F404" i="75"/>
  <c r="B404" i="75"/>
  <c r="H403" i="75"/>
  <c r="G403" i="75"/>
  <c r="F403" i="75"/>
  <c r="B403" i="75"/>
  <c r="H402" i="75"/>
  <c r="G402" i="75"/>
  <c r="F402" i="75"/>
  <c r="B402" i="75"/>
  <c r="H401" i="75"/>
  <c r="G401" i="75"/>
  <c r="F401" i="75"/>
  <c r="B401" i="75"/>
  <c r="H400" i="75"/>
  <c r="G400" i="75"/>
  <c r="F400" i="75"/>
  <c r="B400" i="75"/>
  <c r="H399" i="75"/>
  <c r="G399" i="75"/>
  <c r="F399" i="75"/>
  <c r="B399" i="75"/>
  <c r="H398" i="75"/>
  <c r="G398" i="75"/>
  <c r="F398" i="75"/>
  <c r="B398" i="75"/>
  <c r="H397" i="75"/>
  <c r="G397" i="75"/>
  <c r="F397" i="75"/>
  <c r="B397" i="75"/>
  <c r="H396" i="75"/>
  <c r="G396" i="75"/>
  <c r="F396" i="75"/>
  <c r="B396" i="75"/>
  <c r="H395" i="75"/>
  <c r="G395" i="75"/>
  <c r="F395" i="75"/>
  <c r="B395" i="75"/>
  <c r="H394" i="75"/>
  <c r="G394" i="75"/>
  <c r="F394" i="75"/>
  <c r="B394" i="75"/>
  <c r="H393" i="75"/>
  <c r="G393" i="75"/>
  <c r="F393" i="75"/>
  <c r="B393" i="75"/>
  <c r="H392" i="75"/>
  <c r="G392" i="75"/>
  <c r="F392" i="75"/>
  <c r="B392" i="75"/>
  <c r="H391" i="75"/>
  <c r="G391" i="75"/>
  <c r="F391" i="75"/>
  <c r="B391" i="75"/>
  <c r="H390" i="75"/>
  <c r="G390" i="75"/>
  <c r="F390" i="75"/>
  <c r="B390" i="75"/>
  <c r="H389" i="75"/>
  <c r="G389" i="75"/>
  <c r="F389" i="75"/>
  <c r="B389" i="75"/>
  <c r="H388" i="75"/>
  <c r="G388" i="75"/>
  <c r="F388" i="75"/>
  <c r="B388" i="75"/>
  <c r="H387" i="75"/>
  <c r="G387" i="75"/>
  <c r="F387" i="75"/>
  <c r="B387" i="75"/>
  <c r="H386" i="75"/>
  <c r="G386" i="75"/>
  <c r="F386" i="75"/>
  <c r="B386" i="75"/>
  <c r="H385" i="75"/>
  <c r="G385" i="75"/>
  <c r="F385" i="75"/>
  <c r="B385" i="75"/>
  <c r="H384" i="75"/>
  <c r="G384" i="75"/>
  <c r="F384" i="75"/>
  <c r="B384" i="75"/>
  <c r="H383" i="75"/>
  <c r="G383" i="75"/>
  <c r="F383" i="75"/>
  <c r="B383" i="75"/>
  <c r="H382" i="75"/>
  <c r="G382" i="75"/>
  <c r="F382" i="75"/>
  <c r="B382" i="75"/>
  <c r="H381" i="75"/>
  <c r="G381" i="75"/>
  <c r="F381" i="75"/>
  <c r="B381" i="75"/>
  <c r="H380" i="75"/>
  <c r="G380" i="75"/>
  <c r="F380" i="75"/>
  <c r="B380" i="75"/>
  <c r="H379" i="75"/>
  <c r="G379" i="75"/>
  <c r="F379" i="75"/>
  <c r="B379" i="75"/>
  <c r="H378" i="75"/>
  <c r="G378" i="75"/>
  <c r="F378" i="75"/>
  <c r="B378" i="75"/>
  <c r="H377" i="75"/>
  <c r="G377" i="75"/>
  <c r="F377" i="75"/>
  <c r="B377" i="75"/>
  <c r="H376" i="75"/>
  <c r="G376" i="75"/>
  <c r="F376" i="75"/>
  <c r="B376" i="75"/>
  <c r="H375" i="75"/>
  <c r="G375" i="75"/>
  <c r="F375" i="75"/>
  <c r="B375" i="75"/>
  <c r="H374" i="75"/>
  <c r="G374" i="75"/>
  <c r="F374" i="75"/>
  <c r="B374" i="75"/>
  <c r="H373" i="75"/>
  <c r="G373" i="75"/>
  <c r="F373" i="75"/>
  <c r="B373" i="75"/>
  <c r="H372" i="75"/>
  <c r="G372" i="75"/>
  <c r="F372" i="75"/>
  <c r="B372" i="75"/>
  <c r="H371" i="75"/>
  <c r="G371" i="75"/>
  <c r="F371" i="75"/>
  <c r="B371" i="75"/>
  <c r="H370" i="75"/>
  <c r="G370" i="75"/>
  <c r="F370" i="75"/>
  <c r="B370" i="75"/>
  <c r="H369" i="75"/>
  <c r="G369" i="75"/>
  <c r="F369" i="75"/>
  <c r="B369" i="75"/>
  <c r="H368" i="75"/>
  <c r="G368" i="75"/>
  <c r="F368" i="75"/>
  <c r="B368" i="75"/>
  <c r="H367" i="75"/>
  <c r="G367" i="75"/>
  <c r="F367" i="75"/>
  <c r="B367" i="75"/>
  <c r="H366" i="75"/>
  <c r="G366" i="75"/>
  <c r="F366" i="75"/>
  <c r="B366" i="75"/>
  <c r="H365" i="75"/>
  <c r="G365" i="75"/>
  <c r="F365" i="75"/>
  <c r="B365" i="75"/>
  <c r="H364" i="75"/>
  <c r="G364" i="75"/>
  <c r="F364" i="75"/>
  <c r="B364" i="75"/>
  <c r="H363" i="75"/>
  <c r="G363" i="75"/>
  <c r="F363" i="75"/>
  <c r="B363" i="75"/>
  <c r="H362" i="75"/>
  <c r="G362" i="75"/>
  <c r="F362" i="75"/>
  <c r="B362" i="75"/>
  <c r="H361" i="75"/>
  <c r="G361" i="75"/>
  <c r="F361" i="75"/>
  <c r="B361" i="75"/>
  <c r="H360" i="75"/>
  <c r="G360" i="75"/>
  <c r="F360" i="75"/>
  <c r="B360" i="75"/>
  <c r="H359" i="75"/>
  <c r="G359" i="75"/>
  <c r="F359" i="75"/>
  <c r="B359" i="75"/>
  <c r="H358" i="75"/>
  <c r="G358" i="75"/>
  <c r="F358" i="75"/>
  <c r="B358" i="75"/>
  <c r="H357" i="75"/>
  <c r="G357" i="75"/>
  <c r="F357" i="75"/>
  <c r="B357" i="75"/>
  <c r="H356" i="75"/>
  <c r="G356" i="75"/>
  <c r="F356" i="75"/>
  <c r="B356" i="75"/>
  <c r="H355" i="75"/>
  <c r="G355" i="75"/>
  <c r="F355" i="75"/>
  <c r="B355" i="75"/>
  <c r="H354" i="75"/>
  <c r="G354" i="75"/>
  <c r="F354" i="75"/>
  <c r="B354" i="75"/>
  <c r="H353" i="75"/>
  <c r="G353" i="75"/>
  <c r="F353" i="75"/>
  <c r="B353" i="75"/>
  <c r="H352" i="75"/>
  <c r="G352" i="75"/>
  <c r="F352" i="75"/>
  <c r="B352" i="75"/>
  <c r="H351" i="75"/>
  <c r="G351" i="75"/>
  <c r="F351" i="75"/>
  <c r="B351" i="75"/>
  <c r="H350" i="75"/>
  <c r="G350" i="75"/>
  <c r="F350" i="75"/>
  <c r="B350" i="75"/>
  <c r="H349" i="75"/>
  <c r="G349" i="75"/>
  <c r="F349" i="75"/>
  <c r="B349" i="75"/>
  <c r="H348" i="75"/>
  <c r="G348" i="75"/>
  <c r="F348" i="75"/>
  <c r="B348" i="75"/>
  <c r="H347" i="75"/>
  <c r="G347" i="75"/>
  <c r="F347" i="75"/>
  <c r="B347" i="75"/>
  <c r="H346" i="75"/>
  <c r="G346" i="75"/>
  <c r="F346" i="75"/>
  <c r="B346" i="75"/>
  <c r="H345" i="75"/>
  <c r="G345" i="75"/>
  <c r="F345" i="75"/>
  <c r="B345" i="75"/>
  <c r="H344" i="75"/>
  <c r="G344" i="75"/>
  <c r="F344" i="75"/>
  <c r="B344" i="75"/>
  <c r="H343" i="75"/>
  <c r="G343" i="75"/>
  <c r="F343" i="75"/>
  <c r="B343" i="75"/>
  <c r="H342" i="75"/>
  <c r="G342" i="75"/>
  <c r="F342" i="75"/>
  <c r="B342" i="75"/>
  <c r="H341" i="75"/>
  <c r="G341" i="75"/>
  <c r="F341" i="75"/>
  <c r="B341" i="75"/>
  <c r="H340" i="75"/>
  <c r="G340" i="75"/>
  <c r="F340" i="75"/>
  <c r="B340" i="75"/>
  <c r="H339" i="75"/>
  <c r="G339" i="75"/>
  <c r="F339" i="75"/>
  <c r="B339" i="75"/>
  <c r="H338" i="75"/>
  <c r="G338" i="75"/>
  <c r="F338" i="75"/>
  <c r="B338" i="75"/>
  <c r="H337" i="75"/>
  <c r="G337" i="75"/>
  <c r="F337" i="75"/>
  <c r="B337" i="75"/>
  <c r="H336" i="75"/>
  <c r="G336" i="75"/>
  <c r="F336" i="75"/>
  <c r="B336" i="75"/>
  <c r="H335" i="75"/>
  <c r="G335" i="75"/>
  <c r="F335" i="75"/>
  <c r="B335" i="75"/>
  <c r="H334" i="75"/>
  <c r="G334" i="75"/>
  <c r="F334" i="75"/>
  <c r="B334" i="75"/>
  <c r="H333" i="75"/>
  <c r="G333" i="75"/>
  <c r="F333" i="75"/>
  <c r="B333" i="75"/>
  <c r="H332" i="75"/>
  <c r="G332" i="75"/>
  <c r="F332" i="75"/>
  <c r="B332" i="75"/>
  <c r="H331" i="75"/>
  <c r="G331" i="75"/>
  <c r="F331" i="75"/>
  <c r="B331" i="75"/>
  <c r="H330" i="75"/>
  <c r="G330" i="75"/>
  <c r="F330" i="75"/>
  <c r="B330" i="75"/>
  <c r="H329" i="75"/>
  <c r="G329" i="75"/>
  <c r="F329" i="75"/>
  <c r="B329" i="75"/>
  <c r="H328" i="75"/>
  <c r="G328" i="75"/>
  <c r="F328" i="75"/>
  <c r="B328" i="75"/>
  <c r="H327" i="75"/>
  <c r="G327" i="75"/>
  <c r="F327" i="75"/>
  <c r="B327" i="75"/>
  <c r="H326" i="75"/>
  <c r="G326" i="75"/>
  <c r="F326" i="75"/>
  <c r="B326" i="75"/>
  <c r="H325" i="75"/>
  <c r="G325" i="75"/>
  <c r="F325" i="75"/>
  <c r="B325" i="75"/>
  <c r="H324" i="75"/>
  <c r="G324" i="75"/>
  <c r="F324" i="75"/>
  <c r="B324" i="75"/>
  <c r="H323" i="75"/>
  <c r="G323" i="75"/>
  <c r="F323" i="75"/>
  <c r="B323" i="75"/>
  <c r="H322" i="75"/>
  <c r="G322" i="75"/>
  <c r="F322" i="75"/>
  <c r="B322" i="75"/>
  <c r="H321" i="75"/>
  <c r="G321" i="75"/>
  <c r="F321" i="75"/>
  <c r="B321" i="75"/>
  <c r="H320" i="75"/>
  <c r="G320" i="75"/>
  <c r="F320" i="75"/>
  <c r="B320" i="75"/>
  <c r="H319" i="75"/>
  <c r="G319" i="75"/>
  <c r="F319" i="75"/>
  <c r="B319" i="75"/>
  <c r="H318" i="75"/>
  <c r="G318" i="75"/>
  <c r="F318" i="75"/>
  <c r="B318" i="75"/>
  <c r="H317" i="75"/>
  <c r="G317" i="75"/>
  <c r="F317" i="75"/>
  <c r="B317" i="75"/>
  <c r="H316" i="75"/>
  <c r="G316" i="75"/>
  <c r="F316" i="75"/>
  <c r="B316" i="75"/>
  <c r="H315" i="75"/>
  <c r="G315" i="75"/>
  <c r="F315" i="75"/>
  <c r="B315" i="75"/>
  <c r="H314" i="75"/>
  <c r="G314" i="75"/>
  <c r="F314" i="75"/>
  <c r="B314" i="75"/>
  <c r="H744" i="74"/>
  <c r="G744" i="74"/>
  <c r="F744" i="74"/>
  <c r="B744" i="74"/>
  <c r="H743" i="74"/>
  <c r="G743" i="74"/>
  <c r="F743" i="74"/>
  <c r="B743" i="74"/>
  <c r="H742" i="74"/>
  <c r="G742" i="74"/>
  <c r="F742" i="74"/>
  <c r="B742" i="74"/>
  <c r="H741" i="74"/>
  <c r="G741" i="74"/>
  <c r="F741" i="74"/>
  <c r="B741" i="74"/>
  <c r="H740" i="74"/>
  <c r="G740" i="74"/>
  <c r="F740" i="74"/>
  <c r="B740" i="74"/>
  <c r="H739" i="74"/>
  <c r="G739" i="74"/>
  <c r="F739" i="74"/>
  <c r="B739" i="74"/>
  <c r="H738" i="74"/>
  <c r="G738" i="74"/>
  <c r="F738" i="74"/>
  <c r="B738" i="74"/>
  <c r="H737" i="74"/>
  <c r="G737" i="74"/>
  <c r="F737" i="74"/>
  <c r="B737" i="74"/>
  <c r="H736" i="74"/>
  <c r="G736" i="74"/>
  <c r="F736" i="74"/>
  <c r="B736" i="74"/>
  <c r="H735" i="74"/>
  <c r="G735" i="74"/>
  <c r="F735" i="74"/>
  <c r="B735" i="74"/>
  <c r="H734" i="74"/>
  <c r="G734" i="74"/>
  <c r="F734" i="74"/>
  <c r="B734" i="74"/>
  <c r="H733" i="74"/>
  <c r="G733" i="74"/>
  <c r="F733" i="74"/>
  <c r="B733" i="74"/>
  <c r="H732" i="74"/>
  <c r="G732" i="74"/>
  <c r="F732" i="74"/>
  <c r="B732" i="74"/>
  <c r="H731" i="74"/>
  <c r="G731" i="74"/>
  <c r="F731" i="74"/>
  <c r="B731" i="74"/>
  <c r="H730" i="74"/>
  <c r="G730" i="74"/>
  <c r="F730" i="74"/>
  <c r="B730" i="74"/>
  <c r="H729" i="74"/>
  <c r="G729" i="74"/>
  <c r="F729" i="74"/>
  <c r="B729" i="74"/>
  <c r="H728" i="74"/>
  <c r="G728" i="74"/>
  <c r="F728" i="74"/>
  <c r="B728" i="74"/>
  <c r="H727" i="74"/>
  <c r="G727" i="74"/>
  <c r="F727" i="74"/>
  <c r="B727" i="74"/>
  <c r="H726" i="74"/>
  <c r="G726" i="74"/>
  <c r="F726" i="74"/>
  <c r="B726" i="74"/>
  <c r="H725" i="74"/>
  <c r="G725" i="74"/>
  <c r="F725" i="74"/>
  <c r="B725" i="74"/>
  <c r="H724" i="74"/>
  <c r="G724" i="74"/>
  <c r="F724" i="74"/>
  <c r="B724" i="74"/>
  <c r="H723" i="74"/>
  <c r="G723" i="74"/>
  <c r="F723" i="74"/>
  <c r="B723" i="74"/>
  <c r="H722" i="74"/>
  <c r="G722" i="74"/>
  <c r="F722" i="74"/>
  <c r="B722" i="74"/>
  <c r="H721" i="74"/>
  <c r="G721" i="74"/>
  <c r="F721" i="74"/>
  <c r="B721" i="74"/>
  <c r="H720" i="74"/>
  <c r="G720" i="74"/>
  <c r="F720" i="74"/>
  <c r="B720" i="74"/>
  <c r="H719" i="74"/>
  <c r="G719" i="74"/>
  <c r="F719" i="74"/>
  <c r="B719" i="74"/>
  <c r="H718" i="74"/>
  <c r="G718" i="74"/>
  <c r="F718" i="74"/>
  <c r="B718" i="74"/>
  <c r="H717" i="74"/>
  <c r="G717" i="74"/>
  <c r="F717" i="74"/>
  <c r="B717" i="74"/>
  <c r="H716" i="74"/>
  <c r="G716" i="74"/>
  <c r="F716" i="74"/>
  <c r="B716" i="74"/>
  <c r="H715" i="74"/>
  <c r="G715" i="74"/>
  <c r="F715" i="74"/>
  <c r="B715" i="74"/>
  <c r="H714" i="74"/>
  <c r="G714" i="74"/>
  <c r="F714" i="74"/>
  <c r="B714" i="74"/>
  <c r="H713" i="74"/>
  <c r="G713" i="74"/>
  <c r="F713" i="74"/>
  <c r="B713" i="74"/>
  <c r="H712" i="74"/>
  <c r="G712" i="74"/>
  <c r="F712" i="74"/>
  <c r="B712" i="74"/>
  <c r="H711" i="74"/>
  <c r="G711" i="74"/>
  <c r="F711" i="74"/>
  <c r="B711" i="74"/>
  <c r="H710" i="74"/>
  <c r="G710" i="74"/>
  <c r="F710" i="74"/>
  <c r="B710" i="74"/>
  <c r="H709" i="74"/>
  <c r="G709" i="74"/>
  <c r="F709" i="74"/>
  <c r="B709" i="74"/>
  <c r="H708" i="74"/>
  <c r="G708" i="74"/>
  <c r="F708" i="74"/>
  <c r="B708" i="74"/>
  <c r="H707" i="74"/>
  <c r="G707" i="74"/>
  <c r="F707" i="74"/>
  <c r="B707" i="74"/>
  <c r="H706" i="74"/>
  <c r="G706" i="74"/>
  <c r="F706" i="74"/>
  <c r="B706" i="74"/>
  <c r="H705" i="74"/>
  <c r="G705" i="74"/>
  <c r="F705" i="74"/>
  <c r="B705" i="74"/>
  <c r="H704" i="74"/>
  <c r="G704" i="74"/>
  <c r="F704" i="74"/>
  <c r="B704" i="74"/>
  <c r="H703" i="74"/>
  <c r="G703" i="74"/>
  <c r="F703" i="74"/>
  <c r="B703" i="74"/>
  <c r="H702" i="74"/>
  <c r="G702" i="74"/>
  <c r="F702" i="74"/>
  <c r="B702" i="74"/>
  <c r="H701" i="74"/>
  <c r="G701" i="74"/>
  <c r="F701" i="74"/>
  <c r="B701" i="74"/>
  <c r="H700" i="74"/>
  <c r="G700" i="74"/>
  <c r="F700" i="74"/>
  <c r="B700" i="74"/>
  <c r="H699" i="74"/>
  <c r="G699" i="74"/>
  <c r="F699" i="74"/>
  <c r="B699" i="74"/>
  <c r="H698" i="74"/>
  <c r="G698" i="74"/>
  <c r="F698" i="74"/>
  <c r="B698" i="74"/>
  <c r="H697" i="74"/>
  <c r="G697" i="74"/>
  <c r="F697" i="74"/>
  <c r="B697" i="74"/>
  <c r="H696" i="74"/>
  <c r="G696" i="74"/>
  <c r="F696" i="74"/>
  <c r="B696" i="74"/>
  <c r="H695" i="74"/>
  <c r="G695" i="74"/>
  <c r="F695" i="74"/>
  <c r="B695" i="74"/>
  <c r="H694" i="74"/>
  <c r="G694" i="74"/>
  <c r="F694" i="74"/>
  <c r="B694" i="74"/>
  <c r="H693" i="74"/>
  <c r="G693" i="74"/>
  <c r="F693" i="74"/>
  <c r="B693" i="74"/>
  <c r="H692" i="74"/>
  <c r="G692" i="74"/>
  <c r="F692" i="74"/>
  <c r="B692" i="74"/>
  <c r="H691" i="74"/>
  <c r="G691" i="74"/>
  <c r="F691" i="74"/>
  <c r="B691" i="74"/>
  <c r="H690" i="74"/>
  <c r="G690" i="74"/>
  <c r="F690" i="74"/>
  <c r="B690" i="74"/>
  <c r="H689" i="74"/>
  <c r="G689" i="74"/>
  <c r="F689" i="74"/>
  <c r="B689" i="74"/>
  <c r="H688" i="74"/>
  <c r="G688" i="74"/>
  <c r="F688" i="74"/>
  <c r="B688" i="74"/>
  <c r="H687" i="74"/>
  <c r="G687" i="74"/>
  <c r="F687" i="74"/>
  <c r="B687" i="74"/>
  <c r="H686" i="74"/>
  <c r="G686" i="74"/>
  <c r="F686" i="74"/>
  <c r="B686" i="74"/>
  <c r="H685" i="74"/>
  <c r="G685" i="74"/>
  <c r="F685" i="74"/>
  <c r="B685" i="74"/>
  <c r="H684" i="74"/>
  <c r="G684" i="74"/>
  <c r="F684" i="74"/>
  <c r="B684" i="74"/>
  <c r="H683" i="74"/>
  <c r="G683" i="74"/>
  <c r="F683" i="74"/>
  <c r="B683" i="74"/>
  <c r="H682" i="74"/>
  <c r="G682" i="74"/>
  <c r="F682" i="74"/>
  <c r="B682" i="74"/>
  <c r="H681" i="74"/>
  <c r="G681" i="74"/>
  <c r="F681" i="74"/>
  <c r="B681" i="74"/>
  <c r="H680" i="74"/>
  <c r="G680" i="74"/>
  <c r="F680" i="74"/>
  <c r="B680" i="74"/>
  <c r="H679" i="74"/>
  <c r="G679" i="74"/>
  <c r="F679" i="74"/>
  <c r="B679" i="74"/>
  <c r="H678" i="74"/>
  <c r="G678" i="74"/>
  <c r="F678" i="74"/>
  <c r="B678" i="74"/>
  <c r="H677" i="74"/>
  <c r="G677" i="74"/>
  <c r="F677" i="74"/>
  <c r="B677" i="74"/>
  <c r="H676" i="74"/>
  <c r="G676" i="74"/>
  <c r="F676" i="74"/>
  <c r="B676" i="74"/>
  <c r="H675" i="74"/>
  <c r="G675" i="74"/>
  <c r="F675" i="74"/>
  <c r="B675" i="74"/>
  <c r="H674" i="74"/>
  <c r="G674" i="74"/>
  <c r="F674" i="74"/>
  <c r="B674" i="74"/>
  <c r="H673" i="74"/>
  <c r="G673" i="74"/>
  <c r="F673" i="74"/>
  <c r="B673" i="74"/>
  <c r="H672" i="74"/>
  <c r="G672" i="74"/>
  <c r="F672" i="74"/>
  <c r="B672" i="74"/>
  <c r="H671" i="74"/>
  <c r="G671" i="74"/>
  <c r="F671" i="74"/>
  <c r="B671" i="74"/>
  <c r="H670" i="74"/>
  <c r="G670" i="74"/>
  <c r="F670" i="74"/>
  <c r="B670" i="74"/>
  <c r="H669" i="74"/>
  <c r="G669" i="74"/>
  <c r="F669" i="74"/>
  <c r="B669" i="74"/>
  <c r="H668" i="74"/>
  <c r="G668" i="74"/>
  <c r="F668" i="74"/>
  <c r="B668" i="74"/>
  <c r="H667" i="74"/>
  <c r="G667" i="74"/>
  <c r="F667" i="74"/>
  <c r="B667" i="74"/>
  <c r="H666" i="74"/>
  <c r="G666" i="74"/>
  <c r="F666" i="74"/>
  <c r="B666" i="74"/>
  <c r="H665" i="74"/>
  <c r="G665" i="74"/>
  <c r="F665" i="74"/>
  <c r="B665" i="74"/>
  <c r="H664" i="74"/>
  <c r="G664" i="74"/>
  <c r="F664" i="74"/>
  <c r="B664" i="74"/>
  <c r="H663" i="74"/>
  <c r="G663" i="74"/>
  <c r="F663" i="74"/>
  <c r="B663" i="74"/>
  <c r="H662" i="74"/>
  <c r="G662" i="74"/>
  <c r="F662" i="74"/>
  <c r="B662" i="74"/>
  <c r="H661" i="74"/>
  <c r="G661" i="74"/>
  <c r="F661" i="74"/>
  <c r="B661" i="74"/>
  <c r="H660" i="74"/>
  <c r="G660" i="74"/>
  <c r="F660" i="74"/>
  <c r="B660" i="74"/>
  <c r="H659" i="74"/>
  <c r="G659" i="74"/>
  <c r="F659" i="74"/>
  <c r="B659" i="74"/>
  <c r="H658" i="74"/>
  <c r="G658" i="74"/>
  <c r="F658" i="74"/>
  <c r="B658" i="74"/>
  <c r="H657" i="74"/>
  <c r="G657" i="74"/>
  <c r="F657" i="74"/>
  <c r="B657" i="74"/>
  <c r="H656" i="74"/>
  <c r="G656" i="74"/>
  <c r="F656" i="74"/>
  <c r="B656" i="74"/>
  <c r="H655" i="74"/>
  <c r="G655" i="74"/>
  <c r="F655" i="74"/>
  <c r="B655" i="74"/>
  <c r="H654" i="74"/>
  <c r="G654" i="74"/>
  <c r="F654" i="74"/>
  <c r="B654" i="74"/>
  <c r="H653" i="74"/>
  <c r="G653" i="74"/>
  <c r="F653" i="74"/>
  <c r="B653" i="74"/>
  <c r="H652" i="74"/>
  <c r="G652" i="74"/>
  <c r="F652" i="74"/>
  <c r="B652" i="74"/>
  <c r="H651" i="74"/>
  <c r="G651" i="74"/>
  <c r="F651" i="74"/>
  <c r="B651" i="74"/>
  <c r="H650" i="74"/>
  <c r="G650" i="74"/>
  <c r="F650" i="74"/>
  <c r="B650" i="74"/>
  <c r="H649" i="74"/>
  <c r="G649" i="74"/>
  <c r="F649" i="74"/>
  <c r="B649" i="74"/>
  <c r="H648" i="74"/>
  <c r="G648" i="74"/>
  <c r="F648" i="74"/>
  <c r="B648" i="74"/>
  <c r="H647" i="74"/>
  <c r="G647" i="74"/>
  <c r="F647" i="74"/>
  <c r="B647" i="74"/>
  <c r="H646" i="74"/>
  <c r="G646" i="74"/>
  <c r="F646" i="74"/>
  <c r="B646" i="74"/>
  <c r="H645" i="74"/>
  <c r="G645" i="74"/>
  <c r="F645" i="74"/>
  <c r="B645" i="74"/>
  <c r="H644" i="74"/>
  <c r="G644" i="74"/>
  <c r="F644" i="74"/>
  <c r="B644" i="74"/>
  <c r="H643" i="74"/>
  <c r="G643" i="74"/>
  <c r="F643" i="74"/>
  <c r="B643" i="74"/>
  <c r="H642" i="74"/>
  <c r="G642" i="74"/>
  <c r="F642" i="74"/>
  <c r="B642" i="74"/>
  <c r="H641" i="74"/>
  <c r="G641" i="74"/>
  <c r="F641" i="74"/>
  <c r="B641" i="74"/>
  <c r="H640" i="74"/>
  <c r="G640" i="74"/>
  <c r="F640" i="74"/>
  <c r="B640" i="74"/>
  <c r="H639" i="74"/>
  <c r="G639" i="74"/>
  <c r="F639" i="74"/>
  <c r="B639" i="74"/>
  <c r="H638" i="74"/>
  <c r="G638" i="74"/>
  <c r="F638" i="74"/>
  <c r="B638" i="74"/>
  <c r="H637" i="74"/>
  <c r="G637" i="74"/>
  <c r="F637" i="74"/>
  <c r="B637" i="74"/>
  <c r="H636" i="74"/>
  <c r="G636" i="74"/>
  <c r="F636" i="74"/>
  <c r="B636" i="74"/>
  <c r="H635" i="74"/>
  <c r="G635" i="74"/>
  <c r="F635" i="74"/>
  <c r="B635" i="74"/>
  <c r="H634" i="74"/>
  <c r="G634" i="74"/>
  <c r="F634" i="74"/>
  <c r="B634" i="74"/>
  <c r="H633" i="74"/>
  <c r="G633" i="74"/>
  <c r="F633" i="74"/>
  <c r="B633" i="74"/>
  <c r="H632" i="74"/>
  <c r="G632" i="74"/>
  <c r="F632" i="74"/>
  <c r="B632" i="74"/>
  <c r="H631" i="74"/>
  <c r="G631" i="74"/>
  <c r="F631" i="74"/>
  <c r="B631" i="74"/>
  <c r="H630" i="74"/>
  <c r="G630" i="74"/>
  <c r="F630" i="74"/>
  <c r="B630" i="74"/>
  <c r="H629" i="74"/>
  <c r="G629" i="74"/>
  <c r="F629" i="74"/>
  <c r="B629" i="74"/>
  <c r="H628" i="74"/>
  <c r="G628" i="74"/>
  <c r="F628" i="74"/>
  <c r="B628" i="74"/>
  <c r="H627" i="74"/>
  <c r="G627" i="74"/>
  <c r="F627" i="74"/>
  <c r="B627" i="74"/>
  <c r="H626" i="74"/>
  <c r="G626" i="74"/>
  <c r="F626" i="74"/>
  <c r="B626" i="74"/>
  <c r="H625" i="74"/>
  <c r="G625" i="74"/>
  <c r="F625" i="74"/>
  <c r="B625" i="74"/>
  <c r="H624" i="74"/>
  <c r="G624" i="74"/>
  <c r="F624" i="74"/>
  <c r="B624" i="74"/>
  <c r="H623" i="74"/>
  <c r="G623" i="74"/>
  <c r="F623" i="74"/>
  <c r="B623" i="74"/>
  <c r="H622" i="74"/>
  <c r="G622" i="74"/>
  <c r="F622" i="74"/>
  <c r="B622" i="74"/>
  <c r="H621" i="74"/>
  <c r="G621" i="74"/>
  <c r="F621" i="74"/>
  <c r="B621" i="74"/>
  <c r="H620" i="74"/>
  <c r="G620" i="74"/>
  <c r="F620" i="74"/>
  <c r="B620" i="74"/>
  <c r="H619" i="74"/>
  <c r="G619" i="74"/>
  <c r="F619" i="74"/>
  <c r="B619" i="74"/>
  <c r="H618" i="74"/>
  <c r="G618" i="74"/>
  <c r="F618" i="74"/>
  <c r="B618" i="74"/>
  <c r="H617" i="74"/>
  <c r="G617" i="74"/>
  <c r="F617" i="74"/>
  <c r="B617" i="74"/>
  <c r="H616" i="74"/>
  <c r="G616" i="74"/>
  <c r="F616" i="74"/>
  <c r="B616" i="74"/>
  <c r="H615" i="74"/>
  <c r="G615" i="74"/>
  <c r="F615" i="74"/>
  <c r="B615" i="74"/>
  <c r="H614" i="74"/>
  <c r="G614" i="74"/>
  <c r="F614" i="74"/>
  <c r="B614" i="74"/>
  <c r="H613" i="74"/>
  <c r="G613" i="74"/>
  <c r="F613" i="74"/>
  <c r="B613" i="74"/>
  <c r="H612" i="74"/>
  <c r="G612" i="74"/>
  <c r="F612" i="74"/>
  <c r="B612" i="74"/>
  <c r="H611" i="74"/>
  <c r="G611" i="74"/>
  <c r="F611" i="74"/>
  <c r="B611" i="74"/>
  <c r="H610" i="74"/>
  <c r="G610" i="74"/>
  <c r="F610" i="74"/>
  <c r="B610" i="74"/>
  <c r="H609" i="74"/>
  <c r="G609" i="74"/>
  <c r="F609" i="74"/>
  <c r="B609" i="74"/>
  <c r="H608" i="74"/>
  <c r="G608" i="74"/>
  <c r="F608" i="74"/>
  <c r="B608" i="74"/>
  <c r="H607" i="74"/>
  <c r="G607" i="74"/>
  <c r="F607" i="74"/>
  <c r="B607" i="74"/>
  <c r="H606" i="74"/>
  <c r="G606" i="74"/>
  <c r="F606" i="74"/>
  <c r="B606" i="74"/>
  <c r="H605" i="74"/>
  <c r="G605" i="74"/>
  <c r="F605" i="74"/>
  <c r="B605" i="74"/>
  <c r="H604" i="74"/>
  <c r="G604" i="74"/>
  <c r="F604" i="74"/>
  <c r="B604" i="74"/>
  <c r="H603" i="74"/>
  <c r="G603" i="74"/>
  <c r="F603" i="74"/>
  <c r="B603" i="74"/>
  <c r="H602" i="74"/>
  <c r="G602" i="74"/>
  <c r="F602" i="74"/>
  <c r="B602" i="74"/>
  <c r="H601" i="74"/>
  <c r="G601" i="74"/>
  <c r="F601" i="74"/>
  <c r="B601" i="74"/>
  <c r="H600" i="74"/>
  <c r="G600" i="74"/>
  <c r="F600" i="74"/>
  <c r="B600" i="74"/>
  <c r="H599" i="74"/>
  <c r="G599" i="74"/>
  <c r="F599" i="74"/>
  <c r="B599" i="74"/>
  <c r="H598" i="74"/>
  <c r="G598" i="74"/>
  <c r="F598" i="74"/>
  <c r="B598" i="74"/>
  <c r="H597" i="74"/>
  <c r="G597" i="74"/>
  <c r="F597" i="74"/>
  <c r="B597" i="74"/>
  <c r="H596" i="74"/>
  <c r="G596" i="74"/>
  <c r="F596" i="74"/>
  <c r="B596" i="74"/>
  <c r="H595" i="74"/>
  <c r="G595" i="74"/>
  <c r="F595" i="74"/>
  <c r="B595" i="74"/>
  <c r="H594" i="74"/>
  <c r="G594" i="74"/>
  <c r="F594" i="74"/>
  <c r="B594" i="74"/>
  <c r="H593" i="74"/>
  <c r="G593" i="74"/>
  <c r="F593" i="74"/>
  <c r="B593" i="74"/>
  <c r="H592" i="74"/>
  <c r="G592" i="74"/>
  <c r="F592" i="74"/>
  <c r="B592" i="74"/>
  <c r="H591" i="74"/>
  <c r="G591" i="74"/>
  <c r="F591" i="74"/>
  <c r="B591" i="74"/>
  <c r="H590" i="74"/>
  <c r="G590" i="74"/>
  <c r="F590" i="74"/>
  <c r="B590" i="74"/>
  <c r="H589" i="74"/>
  <c r="G589" i="74"/>
  <c r="F589" i="74"/>
  <c r="B589" i="74"/>
  <c r="H588" i="74"/>
  <c r="G588" i="74"/>
  <c r="F588" i="74"/>
  <c r="B588" i="74"/>
  <c r="H587" i="74"/>
  <c r="G587" i="74"/>
  <c r="F587" i="74"/>
  <c r="B587" i="74"/>
  <c r="H586" i="74"/>
  <c r="G586" i="74"/>
  <c r="F586" i="74"/>
  <c r="B586" i="74"/>
  <c r="H585" i="74"/>
  <c r="G585" i="74"/>
  <c r="F585" i="74"/>
  <c r="B585" i="74"/>
  <c r="H584" i="74"/>
  <c r="G584" i="74"/>
  <c r="F584" i="74"/>
  <c r="B584" i="74"/>
  <c r="H583" i="74"/>
  <c r="G583" i="74"/>
  <c r="F583" i="74"/>
  <c r="B583" i="74"/>
  <c r="H582" i="74"/>
  <c r="G582" i="74"/>
  <c r="F582" i="74"/>
  <c r="B582" i="74"/>
  <c r="H581" i="74"/>
  <c r="G581" i="74"/>
  <c r="F581" i="74"/>
  <c r="B581" i="74"/>
  <c r="H580" i="74"/>
  <c r="G580" i="74"/>
  <c r="F580" i="74"/>
  <c r="B580" i="74"/>
  <c r="H579" i="74"/>
  <c r="G579" i="74"/>
  <c r="F579" i="74"/>
  <c r="B579" i="74"/>
  <c r="H578" i="74"/>
  <c r="G578" i="74"/>
  <c r="F578" i="74"/>
  <c r="B578" i="74"/>
  <c r="H577" i="74"/>
  <c r="G577" i="74"/>
  <c r="F577" i="74"/>
  <c r="B577" i="74"/>
  <c r="H576" i="74"/>
  <c r="G576" i="74"/>
  <c r="F576" i="74"/>
  <c r="B576" i="74"/>
  <c r="H575" i="74"/>
  <c r="G575" i="74"/>
  <c r="F575" i="74"/>
  <c r="B575" i="74"/>
  <c r="H574" i="74"/>
  <c r="G574" i="74"/>
  <c r="F574" i="74"/>
  <c r="B574" i="74"/>
  <c r="H573" i="74"/>
  <c r="G573" i="74"/>
  <c r="F573" i="74"/>
  <c r="B573" i="74"/>
  <c r="H572" i="74"/>
  <c r="G572" i="74"/>
  <c r="F572" i="74"/>
  <c r="B572" i="74"/>
  <c r="H571" i="74"/>
  <c r="G571" i="74"/>
  <c r="F571" i="74"/>
  <c r="B571" i="74"/>
  <c r="H570" i="74"/>
  <c r="G570" i="74"/>
  <c r="F570" i="74"/>
  <c r="B570" i="74"/>
  <c r="H569" i="74"/>
  <c r="G569" i="74"/>
  <c r="F569" i="74"/>
  <c r="B569" i="74"/>
  <c r="H568" i="74"/>
  <c r="G568" i="74"/>
  <c r="F568" i="74"/>
  <c r="B568" i="74"/>
  <c r="H567" i="74"/>
  <c r="G567" i="74"/>
  <c r="F567" i="74"/>
  <c r="B567" i="74"/>
  <c r="H566" i="74"/>
  <c r="G566" i="74"/>
  <c r="F566" i="74"/>
  <c r="B566" i="74"/>
  <c r="H565" i="74"/>
  <c r="G565" i="74"/>
  <c r="F565" i="74"/>
  <c r="B565" i="74"/>
  <c r="H564" i="74"/>
  <c r="G564" i="74"/>
  <c r="F564" i="74"/>
  <c r="B564" i="74"/>
  <c r="H563" i="74"/>
  <c r="G563" i="74"/>
  <c r="F563" i="74"/>
  <c r="B563" i="74"/>
  <c r="H562" i="74"/>
  <c r="G562" i="74"/>
  <c r="F562" i="74"/>
  <c r="B562" i="74"/>
  <c r="H561" i="74"/>
  <c r="G561" i="74"/>
  <c r="F561" i="74"/>
  <c r="B561" i="74"/>
  <c r="H560" i="74"/>
  <c r="G560" i="74"/>
  <c r="F560" i="74"/>
  <c r="B560" i="74"/>
  <c r="H559" i="74"/>
  <c r="G559" i="74"/>
  <c r="F559" i="74"/>
  <c r="B559" i="74"/>
  <c r="H558" i="74"/>
  <c r="G558" i="74"/>
  <c r="F558" i="74"/>
  <c r="B558" i="74"/>
  <c r="H557" i="74"/>
  <c r="G557" i="74"/>
  <c r="F557" i="74"/>
  <c r="B557" i="74"/>
  <c r="H556" i="74"/>
  <c r="G556" i="74"/>
  <c r="F556" i="74"/>
  <c r="B556" i="74"/>
  <c r="H555" i="74"/>
  <c r="G555" i="74"/>
  <c r="F555" i="74"/>
  <c r="B555" i="74"/>
  <c r="H554" i="74"/>
  <c r="G554" i="74"/>
  <c r="F554" i="74"/>
  <c r="B554" i="74"/>
  <c r="H553" i="74"/>
  <c r="G553" i="74"/>
  <c r="F553" i="74"/>
  <c r="B553" i="74"/>
  <c r="H552" i="74"/>
  <c r="G552" i="74"/>
  <c r="F552" i="74"/>
  <c r="B552" i="74"/>
  <c r="H551" i="74"/>
  <c r="G551" i="74"/>
  <c r="F551" i="74"/>
  <c r="B551" i="74"/>
  <c r="H550" i="74"/>
  <c r="G550" i="74"/>
  <c r="F550" i="74"/>
  <c r="B550" i="74"/>
  <c r="H549" i="74"/>
  <c r="G549" i="74"/>
  <c r="F549" i="74"/>
  <c r="B549" i="74"/>
  <c r="H548" i="74"/>
  <c r="G548" i="74"/>
  <c r="F548" i="74"/>
  <c r="B548" i="74"/>
  <c r="H547" i="74"/>
  <c r="G547" i="74"/>
  <c r="F547" i="74"/>
  <c r="B547" i="74"/>
  <c r="H546" i="74"/>
  <c r="G546" i="74"/>
  <c r="F546" i="74"/>
  <c r="B546" i="74"/>
  <c r="H545" i="74"/>
  <c r="G545" i="74"/>
  <c r="F545" i="74"/>
  <c r="B545" i="74"/>
  <c r="H544" i="74"/>
  <c r="G544" i="74"/>
  <c r="F544" i="74"/>
  <c r="B544" i="74"/>
  <c r="H543" i="74"/>
  <c r="G543" i="74"/>
  <c r="F543" i="74"/>
  <c r="B543" i="74"/>
  <c r="H542" i="74"/>
  <c r="G542" i="74"/>
  <c r="F542" i="74"/>
  <c r="B542" i="74"/>
  <c r="H541" i="74"/>
  <c r="G541" i="74"/>
  <c r="F541" i="74"/>
  <c r="B541" i="74"/>
  <c r="H540" i="74"/>
  <c r="G540" i="74"/>
  <c r="F540" i="74"/>
  <c r="B540" i="74"/>
  <c r="H539" i="74"/>
  <c r="G539" i="74"/>
  <c r="F539" i="74"/>
  <c r="B539" i="74"/>
  <c r="H538" i="74"/>
  <c r="G538" i="74"/>
  <c r="F538" i="74"/>
  <c r="B538" i="74"/>
  <c r="H537" i="74"/>
  <c r="G537" i="74"/>
  <c r="F537" i="74"/>
  <c r="B537" i="74"/>
  <c r="H536" i="74"/>
  <c r="G536" i="74"/>
  <c r="F536" i="74"/>
  <c r="B536" i="74"/>
  <c r="H535" i="74"/>
  <c r="G535" i="74"/>
  <c r="F535" i="74"/>
  <c r="B535" i="74"/>
  <c r="H534" i="74"/>
  <c r="G534" i="74"/>
  <c r="F534" i="74"/>
  <c r="B534" i="74"/>
  <c r="H533" i="74"/>
  <c r="G533" i="74"/>
  <c r="F533" i="74"/>
  <c r="B533" i="74"/>
  <c r="H532" i="74"/>
  <c r="G532" i="74"/>
  <c r="F532" i="74"/>
  <c r="B532" i="74"/>
  <c r="H531" i="74"/>
  <c r="G531" i="74"/>
  <c r="F531" i="74"/>
  <c r="B531" i="74"/>
  <c r="H530" i="74"/>
  <c r="G530" i="74"/>
  <c r="F530" i="74"/>
  <c r="B530" i="74"/>
  <c r="H529" i="74"/>
  <c r="G529" i="74"/>
  <c r="F529" i="74"/>
  <c r="B529" i="74"/>
  <c r="H528" i="74"/>
  <c r="G528" i="74"/>
  <c r="F528" i="74"/>
  <c r="B528" i="74"/>
  <c r="H527" i="74"/>
  <c r="G527" i="74"/>
  <c r="F527" i="74"/>
  <c r="B527" i="74"/>
  <c r="H526" i="74"/>
  <c r="G526" i="74"/>
  <c r="F526" i="74"/>
  <c r="B526" i="74"/>
  <c r="H525" i="74"/>
  <c r="G525" i="74"/>
  <c r="F525" i="74"/>
  <c r="B525" i="74"/>
  <c r="H524" i="74"/>
  <c r="G524" i="74"/>
  <c r="F524" i="74"/>
  <c r="B524" i="74"/>
  <c r="H523" i="74"/>
  <c r="G523" i="74"/>
  <c r="F523" i="74"/>
  <c r="B523" i="74"/>
  <c r="H522" i="74"/>
  <c r="G522" i="74"/>
  <c r="F522" i="74"/>
  <c r="B522" i="74"/>
  <c r="H521" i="74"/>
  <c r="G521" i="74"/>
  <c r="F521" i="74"/>
  <c r="B521" i="74"/>
  <c r="H520" i="74"/>
  <c r="G520" i="74"/>
  <c r="F520" i="74"/>
  <c r="B520" i="74"/>
  <c r="H519" i="74"/>
  <c r="G519" i="74"/>
  <c r="F519" i="74"/>
  <c r="B519" i="74"/>
  <c r="H518" i="74"/>
  <c r="G518" i="74"/>
  <c r="F518" i="74"/>
  <c r="B518" i="74"/>
  <c r="H517" i="74"/>
  <c r="G517" i="74"/>
  <c r="F517" i="74"/>
  <c r="B517" i="74"/>
  <c r="H516" i="74"/>
  <c r="G516" i="74"/>
  <c r="F516" i="74"/>
  <c r="B516" i="74"/>
  <c r="H515" i="74"/>
  <c r="G515" i="74"/>
  <c r="F515" i="74"/>
  <c r="B515" i="74"/>
  <c r="H514" i="74"/>
  <c r="G514" i="74"/>
  <c r="F514" i="74"/>
  <c r="B514" i="74"/>
  <c r="H513" i="74"/>
  <c r="G513" i="74"/>
  <c r="F513" i="74"/>
  <c r="B513" i="74"/>
  <c r="H512" i="74"/>
  <c r="G512" i="74"/>
  <c r="F512" i="74"/>
  <c r="B512" i="74"/>
  <c r="H511" i="74"/>
  <c r="G511" i="74"/>
  <c r="F511" i="74"/>
  <c r="B511" i="74"/>
  <c r="H510" i="74"/>
  <c r="G510" i="74"/>
  <c r="F510" i="74"/>
  <c r="B510" i="74"/>
  <c r="H509" i="74"/>
  <c r="G509" i="74"/>
  <c r="F509" i="74"/>
  <c r="B509" i="74"/>
  <c r="H508" i="74"/>
  <c r="G508" i="74"/>
  <c r="F508" i="74"/>
  <c r="B508" i="74"/>
  <c r="H507" i="74"/>
  <c r="G507" i="74"/>
  <c r="F507" i="74"/>
  <c r="B507" i="74"/>
  <c r="H506" i="74"/>
  <c r="G506" i="74"/>
  <c r="F506" i="74"/>
  <c r="B506" i="74"/>
  <c r="H505" i="74"/>
  <c r="G505" i="74"/>
  <c r="F505" i="74"/>
  <c r="B505" i="74"/>
  <c r="H504" i="74"/>
  <c r="G504" i="74"/>
  <c r="F504" i="74"/>
  <c r="B504" i="74"/>
  <c r="H503" i="74"/>
  <c r="G503" i="74"/>
  <c r="F503" i="74"/>
  <c r="B503" i="74"/>
  <c r="H502" i="74"/>
  <c r="G502" i="74"/>
  <c r="F502" i="74"/>
  <c r="B502" i="74"/>
  <c r="H501" i="74"/>
  <c r="G501" i="74"/>
  <c r="F501" i="74"/>
  <c r="B501" i="74"/>
  <c r="H500" i="74"/>
  <c r="G500" i="74"/>
  <c r="F500" i="74"/>
  <c r="B500" i="74"/>
  <c r="H499" i="74"/>
  <c r="G499" i="74"/>
  <c r="F499" i="74"/>
  <c r="B499" i="74"/>
  <c r="H498" i="74"/>
  <c r="G498" i="74"/>
  <c r="F498" i="74"/>
  <c r="B498" i="74"/>
  <c r="H497" i="74"/>
  <c r="G497" i="74"/>
  <c r="F497" i="74"/>
  <c r="B497" i="74"/>
  <c r="H496" i="74"/>
  <c r="G496" i="74"/>
  <c r="F496" i="74"/>
  <c r="B496" i="74"/>
  <c r="H495" i="74"/>
  <c r="G495" i="74"/>
  <c r="F495" i="74"/>
  <c r="B495" i="74"/>
  <c r="H494" i="74"/>
  <c r="G494" i="74"/>
  <c r="F494" i="74"/>
  <c r="B494" i="74"/>
  <c r="H493" i="74"/>
  <c r="G493" i="74"/>
  <c r="F493" i="74"/>
  <c r="B493" i="74"/>
  <c r="H492" i="74"/>
  <c r="G492" i="74"/>
  <c r="F492" i="74"/>
  <c r="B492" i="74"/>
  <c r="H491" i="74"/>
  <c r="G491" i="74"/>
  <c r="F491" i="74"/>
  <c r="B491" i="74"/>
  <c r="H490" i="74"/>
  <c r="G490" i="74"/>
  <c r="F490" i="74"/>
  <c r="B490" i="74"/>
  <c r="H489" i="74"/>
  <c r="G489" i="74"/>
  <c r="F489" i="74"/>
  <c r="B489" i="74"/>
  <c r="H488" i="74"/>
  <c r="G488" i="74"/>
  <c r="F488" i="74"/>
  <c r="B488" i="74"/>
  <c r="H487" i="74"/>
  <c r="G487" i="74"/>
  <c r="F487" i="74"/>
  <c r="B487" i="74"/>
  <c r="H486" i="74"/>
  <c r="G486" i="74"/>
  <c r="F486" i="74"/>
  <c r="B486" i="74"/>
  <c r="H485" i="74"/>
  <c r="G485" i="74"/>
  <c r="F485" i="74"/>
  <c r="B485" i="74"/>
  <c r="H484" i="74"/>
  <c r="G484" i="74"/>
  <c r="F484" i="74"/>
  <c r="B484" i="74"/>
  <c r="H483" i="74"/>
  <c r="G483" i="74"/>
  <c r="F483" i="74"/>
  <c r="B483" i="74"/>
  <c r="H482" i="74"/>
  <c r="G482" i="74"/>
  <c r="F482" i="74"/>
  <c r="B482" i="74"/>
  <c r="H481" i="74"/>
  <c r="G481" i="74"/>
  <c r="F481" i="74"/>
  <c r="B481" i="74"/>
  <c r="H480" i="74"/>
  <c r="G480" i="74"/>
  <c r="F480" i="74"/>
  <c r="B480" i="74"/>
  <c r="H479" i="74"/>
  <c r="G479" i="74"/>
  <c r="F479" i="74"/>
  <c r="B479" i="74"/>
  <c r="H478" i="74"/>
  <c r="G478" i="74"/>
  <c r="F478" i="74"/>
  <c r="B478" i="74"/>
  <c r="H477" i="74"/>
  <c r="G477" i="74"/>
  <c r="F477" i="74"/>
  <c r="B477" i="74"/>
  <c r="H476" i="74"/>
  <c r="G476" i="74"/>
  <c r="F476" i="74"/>
  <c r="B476" i="74"/>
  <c r="H475" i="74"/>
  <c r="G475" i="74"/>
  <c r="F475" i="74"/>
  <c r="B475" i="74"/>
  <c r="H474" i="74"/>
  <c r="G474" i="74"/>
  <c r="F474" i="74"/>
  <c r="B474" i="74"/>
  <c r="H473" i="74"/>
  <c r="G473" i="74"/>
  <c r="F473" i="74"/>
  <c r="B473" i="74"/>
  <c r="H472" i="74"/>
  <c r="G472" i="74"/>
  <c r="F472" i="74"/>
  <c r="B472" i="74"/>
  <c r="H471" i="74"/>
  <c r="G471" i="74"/>
  <c r="F471" i="74"/>
  <c r="B471" i="74"/>
  <c r="H470" i="74"/>
  <c r="G470" i="74"/>
  <c r="F470" i="74"/>
  <c r="B470" i="74"/>
  <c r="H469" i="74"/>
  <c r="G469" i="74"/>
  <c r="F469" i="74"/>
  <c r="B469" i="74"/>
  <c r="H468" i="74"/>
  <c r="G468" i="74"/>
  <c r="F468" i="74"/>
  <c r="B468" i="74"/>
  <c r="H467" i="74"/>
  <c r="G467" i="74"/>
  <c r="F467" i="74"/>
  <c r="B467" i="74"/>
  <c r="H466" i="74"/>
  <c r="G466" i="74"/>
  <c r="F466" i="74"/>
  <c r="B466" i="74"/>
  <c r="H465" i="74"/>
  <c r="G465" i="74"/>
  <c r="F465" i="74"/>
  <c r="B465" i="74"/>
  <c r="H464" i="74"/>
  <c r="G464" i="74"/>
  <c r="F464" i="74"/>
  <c r="B464" i="74"/>
  <c r="H463" i="74"/>
  <c r="G463" i="74"/>
  <c r="F463" i="74"/>
  <c r="B463" i="74"/>
  <c r="H462" i="74"/>
  <c r="G462" i="74"/>
  <c r="F462" i="74"/>
  <c r="B462" i="74"/>
  <c r="H461" i="74"/>
  <c r="G461" i="74"/>
  <c r="F461" i="74"/>
  <c r="B461" i="74"/>
  <c r="H460" i="74"/>
  <c r="G460" i="74"/>
  <c r="F460" i="74"/>
  <c r="B460" i="74"/>
  <c r="H459" i="74"/>
  <c r="G459" i="74"/>
  <c r="F459" i="74"/>
  <c r="B459" i="74"/>
  <c r="H458" i="74"/>
  <c r="G458" i="74"/>
  <c r="F458" i="74"/>
  <c r="B458" i="74"/>
  <c r="H457" i="74"/>
  <c r="G457" i="74"/>
  <c r="F457" i="74"/>
  <c r="B457" i="74"/>
  <c r="H456" i="74"/>
  <c r="G456" i="74"/>
  <c r="F456" i="74"/>
  <c r="B456" i="74"/>
  <c r="H455" i="74"/>
  <c r="G455" i="74"/>
  <c r="F455" i="74"/>
  <c r="B455" i="74"/>
  <c r="H454" i="74"/>
  <c r="G454" i="74"/>
  <c r="F454" i="74"/>
  <c r="B454" i="74"/>
  <c r="H453" i="74"/>
  <c r="G453" i="74"/>
  <c r="F453" i="74"/>
  <c r="B453" i="74"/>
  <c r="H452" i="74"/>
  <c r="G452" i="74"/>
  <c r="F452" i="74"/>
  <c r="B452" i="74"/>
  <c r="H451" i="74"/>
  <c r="G451" i="74"/>
  <c r="F451" i="74"/>
  <c r="B451" i="74"/>
  <c r="H450" i="74"/>
  <c r="G450" i="74"/>
  <c r="F450" i="74"/>
  <c r="B450" i="74"/>
  <c r="H449" i="74"/>
  <c r="G449" i="74"/>
  <c r="F449" i="74"/>
  <c r="B449" i="74"/>
  <c r="H448" i="74"/>
  <c r="G448" i="74"/>
  <c r="F448" i="74"/>
  <c r="B448" i="74"/>
  <c r="H447" i="74"/>
  <c r="G447" i="74"/>
  <c r="F447" i="74"/>
  <c r="B447" i="74"/>
  <c r="H446" i="74"/>
  <c r="G446" i="74"/>
  <c r="F446" i="74"/>
  <c r="B446" i="74"/>
  <c r="H445" i="74"/>
  <c r="G445" i="74"/>
  <c r="F445" i="74"/>
  <c r="B445" i="74"/>
  <c r="H444" i="74"/>
  <c r="G444" i="74"/>
  <c r="F444" i="74"/>
  <c r="B444" i="74"/>
  <c r="H443" i="74"/>
  <c r="G443" i="74"/>
  <c r="F443" i="74"/>
  <c r="B443" i="74"/>
  <c r="H442" i="74"/>
  <c r="G442" i="74"/>
  <c r="F442" i="74"/>
  <c r="B442" i="74"/>
  <c r="H441" i="74"/>
  <c r="G441" i="74"/>
  <c r="F441" i="74"/>
  <c r="B441" i="74"/>
  <c r="H440" i="74"/>
  <c r="G440" i="74"/>
  <c r="F440" i="74"/>
  <c r="B440" i="74"/>
  <c r="H439" i="74"/>
  <c r="G439" i="74"/>
  <c r="F439" i="74"/>
  <c r="B439" i="74"/>
  <c r="H438" i="74"/>
  <c r="G438" i="74"/>
  <c r="F438" i="74"/>
  <c r="B438" i="74"/>
  <c r="H437" i="74"/>
  <c r="G437" i="74"/>
  <c r="F437" i="74"/>
  <c r="B437" i="74"/>
  <c r="H436" i="74"/>
  <c r="G436" i="74"/>
  <c r="F436" i="74"/>
  <c r="B436" i="74"/>
  <c r="H435" i="74"/>
  <c r="G435" i="74"/>
  <c r="F435" i="74"/>
  <c r="B435" i="74"/>
  <c r="H434" i="74"/>
  <c r="G434" i="74"/>
  <c r="F434" i="74"/>
  <c r="B434" i="74"/>
  <c r="H433" i="74"/>
  <c r="G433" i="74"/>
  <c r="F433" i="74"/>
  <c r="B433" i="74"/>
  <c r="H432" i="74"/>
  <c r="G432" i="74"/>
  <c r="F432" i="74"/>
  <c r="B432" i="74"/>
  <c r="H431" i="74"/>
  <c r="G431" i="74"/>
  <c r="F431" i="74"/>
  <c r="B431" i="74"/>
  <c r="H430" i="74"/>
  <c r="G430" i="74"/>
  <c r="F430" i="74"/>
  <c r="B430" i="74"/>
  <c r="H429" i="74"/>
  <c r="G429" i="74"/>
  <c r="F429" i="74"/>
  <c r="B429" i="74"/>
  <c r="H428" i="74"/>
  <c r="G428" i="74"/>
  <c r="F428" i="74"/>
  <c r="B428" i="74"/>
  <c r="H427" i="74"/>
  <c r="G427" i="74"/>
  <c r="F427" i="74"/>
  <c r="B427" i="74"/>
  <c r="H426" i="74"/>
  <c r="G426" i="74"/>
  <c r="F426" i="74"/>
  <c r="B426" i="74"/>
  <c r="H425" i="74"/>
  <c r="G425" i="74"/>
  <c r="F425" i="74"/>
  <c r="B425" i="74"/>
  <c r="H424" i="74"/>
  <c r="G424" i="74"/>
  <c r="F424" i="74"/>
  <c r="B424" i="74"/>
  <c r="H423" i="74"/>
  <c r="G423" i="74"/>
  <c r="F423" i="74"/>
  <c r="B423" i="74"/>
  <c r="H422" i="74"/>
  <c r="G422" i="74"/>
  <c r="F422" i="74"/>
  <c r="B422" i="74"/>
  <c r="H421" i="74"/>
  <c r="G421" i="74"/>
  <c r="F421" i="74"/>
  <c r="B421" i="74"/>
  <c r="H420" i="74"/>
  <c r="G420" i="74"/>
  <c r="F420" i="74"/>
  <c r="B420" i="74"/>
  <c r="H419" i="74"/>
  <c r="G419" i="74"/>
  <c r="F419" i="74"/>
  <c r="B419" i="74"/>
  <c r="H418" i="74"/>
  <c r="G418" i="74"/>
  <c r="F418" i="74"/>
  <c r="B418" i="74"/>
  <c r="H417" i="74"/>
  <c r="G417" i="74"/>
  <c r="F417" i="74"/>
  <c r="B417" i="74"/>
  <c r="H416" i="74"/>
  <c r="G416" i="74"/>
  <c r="F416" i="74"/>
  <c r="B416" i="74"/>
  <c r="H415" i="74"/>
  <c r="G415" i="74"/>
  <c r="F415" i="74"/>
  <c r="B415" i="74"/>
  <c r="H414" i="74"/>
  <c r="G414" i="74"/>
  <c r="F414" i="74"/>
  <c r="B414" i="74"/>
  <c r="H413" i="74"/>
  <c r="G413" i="74"/>
  <c r="F413" i="74"/>
  <c r="B413" i="74"/>
  <c r="H412" i="74"/>
  <c r="G412" i="74"/>
  <c r="F412" i="74"/>
  <c r="B412" i="74"/>
  <c r="H411" i="74"/>
  <c r="G411" i="74"/>
  <c r="F411" i="74"/>
  <c r="B411" i="74"/>
  <c r="H410" i="74"/>
  <c r="G410" i="74"/>
  <c r="F410" i="74"/>
  <c r="B410" i="74"/>
  <c r="H409" i="74"/>
  <c r="G409" i="74"/>
  <c r="F409" i="74"/>
  <c r="B409" i="74"/>
  <c r="H408" i="74"/>
  <c r="G408" i="74"/>
  <c r="F408" i="74"/>
  <c r="B408" i="74"/>
  <c r="H407" i="74"/>
  <c r="G407" i="74"/>
  <c r="F407" i="74"/>
  <c r="B407" i="74"/>
  <c r="H406" i="74"/>
  <c r="G406" i="74"/>
  <c r="F406" i="74"/>
  <c r="B406" i="74"/>
  <c r="H405" i="74"/>
  <c r="G405" i="74"/>
  <c r="F405" i="74"/>
  <c r="B405" i="74"/>
  <c r="H404" i="74"/>
  <c r="G404" i="74"/>
  <c r="F404" i="74"/>
  <c r="B404" i="74"/>
  <c r="H403" i="74"/>
  <c r="G403" i="74"/>
  <c r="F403" i="74"/>
  <c r="B403" i="74"/>
  <c r="H402" i="74"/>
  <c r="G402" i="74"/>
  <c r="F402" i="74"/>
  <c r="B402" i="74"/>
  <c r="H401" i="74"/>
  <c r="G401" i="74"/>
  <c r="F401" i="74"/>
  <c r="B401" i="74"/>
  <c r="H400" i="74"/>
  <c r="G400" i="74"/>
  <c r="F400" i="74"/>
  <c r="B400" i="74"/>
  <c r="H399" i="74"/>
  <c r="G399" i="74"/>
  <c r="F399" i="74"/>
  <c r="B399" i="74"/>
  <c r="H398" i="74"/>
  <c r="G398" i="74"/>
  <c r="F398" i="74"/>
  <c r="B398" i="74"/>
  <c r="H397" i="74"/>
  <c r="G397" i="74"/>
  <c r="F397" i="74"/>
  <c r="B397" i="74"/>
  <c r="H396" i="74"/>
  <c r="G396" i="74"/>
  <c r="F396" i="74"/>
  <c r="B396" i="74"/>
  <c r="H395" i="74"/>
  <c r="G395" i="74"/>
  <c r="F395" i="74"/>
  <c r="B395" i="74"/>
  <c r="H394" i="74"/>
  <c r="G394" i="74"/>
  <c r="F394" i="74"/>
  <c r="B394" i="74"/>
  <c r="H393" i="74"/>
  <c r="G393" i="74"/>
  <c r="F393" i="74"/>
  <c r="B393" i="74"/>
  <c r="H392" i="74"/>
  <c r="G392" i="74"/>
  <c r="F392" i="74"/>
  <c r="B392" i="74"/>
  <c r="H391" i="74"/>
  <c r="G391" i="74"/>
  <c r="F391" i="74"/>
  <c r="B391" i="74"/>
  <c r="H390" i="74"/>
  <c r="G390" i="74"/>
  <c r="F390" i="74"/>
  <c r="B390" i="74"/>
  <c r="H389" i="74"/>
  <c r="G389" i="74"/>
  <c r="F389" i="74"/>
  <c r="B389" i="74"/>
  <c r="H388" i="74"/>
  <c r="G388" i="74"/>
  <c r="F388" i="74"/>
  <c r="B388" i="74"/>
  <c r="H387" i="74"/>
  <c r="G387" i="74"/>
  <c r="F387" i="74"/>
  <c r="B387" i="74"/>
  <c r="H386" i="74"/>
  <c r="G386" i="74"/>
  <c r="F386" i="74"/>
  <c r="B386" i="74"/>
  <c r="H385" i="74"/>
  <c r="G385" i="74"/>
  <c r="F385" i="74"/>
  <c r="B385" i="74"/>
  <c r="H384" i="74"/>
  <c r="G384" i="74"/>
  <c r="F384" i="74"/>
  <c r="B384" i="74"/>
  <c r="H383" i="74"/>
  <c r="G383" i="74"/>
  <c r="F383" i="74"/>
  <c r="B383" i="74"/>
  <c r="H382" i="74"/>
  <c r="G382" i="74"/>
  <c r="F382" i="74"/>
  <c r="B382" i="74"/>
  <c r="H381" i="74"/>
  <c r="G381" i="74"/>
  <c r="F381" i="74"/>
  <c r="B381" i="74"/>
  <c r="H380" i="74"/>
  <c r="G380" i="74"/>
  <c r="F380" i="74"/>
  <c r="B380" i="74"/>
  <c r="H379" i="74"/>
  <c r="G379" i="74"/>
  <c r="F379" i="74"/>
  <c r="B379" i="74"/>
  <c r="H378" i="74"/>
  <c r="G378" i="74"/>
  <c r="F378" i="74"/>
  <c r="B378" i="74"/>
  <c r="H377" i="74"/>
  <c r="G377" i="74"/>
  <c r="F377" i="74"/>
  <c r="B377" i="74"/>
  <c r="H376" i="74"/>
  <c r="G376" i="74"/>
  <c r="F376" i="74"/>
  <c r="B376" i="74"/>
  <c r="H375" i="74"/>
  <c r="G375" i="74"/>
  <c r="F375" i="74"/>
  <c r="B375" i="74"/>
  <c r="H374" i="74"/>
  <c r="G374" i="74"/>
  <c r="F374" i="74"/>
  <c r="B374" i="74"/>
  <c r="H373" i="74"/>
  <c r="G373" i="74"/>
  <c r="F373" i="74"/>
  <c r="B373" i="74"/>
  <c r="H372" i="74"/>
  <c r="G372" i="74"/>
  <c r="F372" i="74"/>
  <c r="B372" i="74"/>
  <c r="H371" i="74"/>
  <c r="G371" i="74"/>
  <c r="F371" i="74"/>
  <c r="B371" i="74"/>
  <c r="H370" i="74"/>
  <c r="G370" i="74"/>
  <c r="F370" i="74"/>
  <c r="B370" i="74"/>
  <c r="H369" i="74"/>
  <c r="G369" i="74"/>
  <c r="F369" i="74"/>
  <c r="B369" i="74"/>
  <c r="H368" i="74"/>
  <c r="G368" i="74"/>
  <c r="F368" i="74"/>
  <c r="B368" i="74"/>
  <c r="H367" i="74"/>
  <c r="G367" i="74"/>
  <c r="F367" i="74"/>
  <c r="B367" i="74"/>
  <c r="H366" i="74"/>
  <c r="G366" i="74"/>
  <c r="F366" i="74"/>
  <c r="B366" i="74"/>
  <c r="H365" i="74"/>
  <c r="G365" i="74"/>
  <c r="F365" i="74"/>
  <c r="B365" i="74"/>
  <c r="H364" i="74"/>
  <c r="G364" i="74"/>
  <c r="F364" i="74"/>
  <c r="B364" i="74"/>
  <c r="H363" i="74"/>
  <c r="G363" i="74"/>
  <c r="F363" i="74"/>
  <c r="B363" i="74"/>
  <c r="H362" i="74"/>
  <c r="G362" i="74"/>
  <c r="F362" i="74"/>
  <c r="B362" i="74"/>
  <c r="H361" i="74"/>
  <c r="G361" i="74"/>
  <c r="F361" i="74"/>
  <c r="B361" i="74"/>
  <c r="H360" i="74"/>
  <c r="G360" i="74"/>
  <c r="F360" i="74"/>
  <c r="B360" i="74"/>
  <c r="H359" i="74"/>
  <c r="G359" i="74"/>
  <c r="F359" i="74"/>
  <c r="B359" i="74"/>
  <c r="H358" i="74"/>
  <c r="G358" i="74"/>
  <c r="F358" i="74"/>
  <c r="B358" i="74"/>
  <c r="H357" i="74"/>
  <c r="G357" i="74"/>
  <c r="F357" i="74"/>
  <c r="B357" i="74"/>
  <c r="H356" i="74"/>
  <c r="G356" i="74"/>
  <c r="F356" i="74"/>
  <c r="B356" i="74"/>
  <c r="H355" i="74"/>
  <c r="G355" i="74"/>
  <c r="F355" i="74"/>
  <c r="B355" i="74"/>
  <c r="H354" i="74"/>
  <c r="G354" i="74"/>
  <c r="F354" i="74"/>
  <c r="B354" i="74"/>
  <c r="H353" i="74"/>
  <c r="G353" i="74"/>
  <c r="F353" i="74"/>
  <c r="B353" i="74"/>
  <c r="H352" i="74"/>
  <c r="G352" i="74"/>
  <c r="F352" i="74"/>
  <c r="B352" i="74"/>
  <c r="H351" i="74"/>
  <c r="G351" i="74"/>
  <c r="F351" i="74"/>
  <c r="B351" i="74"/>
  <c r="H350" i="74"/>
  <c r="G350" i="74"/>
  <c r="F350" i="74"/>
  <c r="B350" i="74"/>
  <c r="H349" i="74"/>
  <c r="G349" i="74"/>
  <c r="F349" i="74"/>
  <c r="B349" i="74"/>
  <c r="H348" i="74"/>
  <c r="G348" i="74"/>
  <c r="F348" i="74"/>
  <c r="B348" i="74"/>
  <c r="H347" i="74"/>
  <c r="G347" i="74"/>
  <c r="F347" i="74"/>
  <c r="B347" i="74"/>
  <c r="H346" i="74"/>
  <c r="G346" i="74"/>
  <c r="F346" i="74"/>
  <c r="B346" i="74"/>
  <c r="H345" i="74"/>
  <c r="G345" i="74"/>
  <c r="F345" i="74"/>
  <c r="B345" i="74"/>
  <c r="H344" i="74"/>
  <c r="G344" i="74"/>
  <c r="F344" i="74"/>
  <c r="B344" i="74"/>
  <c r="H343" i="74"/>
  <c r="G343" i="74"/>
  <c r="F343" i="74"/>
  <c r="B343" i="74"/>
  <c r="H342" i="74"/>
  <c r="G342" i="74"/>
  <c r="F342" i="74"/>
  <c r="B342" i="74"/>
  <c r="H341" i="74"/>
  <c r="G341" i="74"/>
  <c r="F341" i="74"/>
  <c r="B341" i="74"/>
  <c r="H340" i="74"/>
  <c r="G340" i="74"/>
  <c r="F340" i="74"/>
  <c r="B340" i="74"/>
  <c r="H339" i="74"/>
  <c r="G339" i="74"/>
  <c r="F339" i="74"/>
  <c r="B339" i="74"/>
  <c r="H338" i="74"/>
  <c r="G338" i="74"/>
  <c r="F338" i="74"/>
  <c r="B338" i="74"/>
  <c r="H337" i="74"/>
  <c r="G337" i="74"/>
  <c r="F337" i="74"/>
  <c r="B337" i="74"/>
  <c r="H336" i="74"/>
  <c r="G336" i="74"/>
  <c r="F336" i="74"/>
  <c r="B336" i="74"/>
  <c r="H335" i="74"/>
  <c r="G335" i="74"/>
  <c r="F335" i="74"/>
  <c r="B335" i="74"/>
  <c r="H334" i="74"/>
  <c r="G334" i="74"/>
  <c r="F334" i="74"/>
  <c r="B334" i="74"/>
  <c r="H333" i="74"/>
  <c r="G333" i="74"/>
  <c r="F333" i="74"/>
  <c r="B333" i="74"/>
  <c r="H332" i="74"/>
  <c r="G332" i="74"/>
  <c r="F332" i="74"/>
  <c r="B332" i="74"/>
  <c r="H331" i="74"/>
  <c r="G331" i="74"/>
  <c r="F331" i="74"/>
  <c r="B331" i="74"/>
  <c r="H330" i="74"/>
  <c r="G330" i="74"/>
  <c r="F330" i="74"/>
  <c r="B330" i="74"/>
  <c r="H329" i="74"/>
  <c r="G329" i="74"/>
  <c r="F329" i="74"/>
  <c r="B329" i="74"/>
  <c r="H328" i="74"/>
  <c r="G328" i="74"/>
  <c r="F328" i="74"/>
  <c r="B328" i="74"/>
  <c r="H327" i="74"/>
  <c r="G327" i="74"/>
  <c r="F327" i="74"/>
  <c r="B327" i="74"/>
  <c r="H326" i="74"/>
  <c r="G326" i="74"/>
  <c r="F326" i="74"/>
  <c r="B326" i="74"/>
  <c r="H325" i="74"/>
  <c r="G325" i="74"/>
  <c r="F325" i="74"/>
  <c r="B325" i="74"/>
  <c r="H324" i="74"/>
  <c r="G324" i="74"/>
  <c r="F324" i="74"/>
  <c r="B324" i="74"/>
  <c r="H323" i="74"/>
  <c r="G323" i="74"/>
  <c r="F323" i="74"/>
  <c r="B323" i="74"/>
  <c r="H322" i="74"/>
  <c r="G322" i="74"/>
  <c r="F322" i="74"/>
  <c r="B322" i="74"/>
  <c r="H321" i="74"/>
  <c r="G321" i="74"/>
  <c r="F321" i="74"/>
  <c r="B321" i="74"/>
  <c r="H320" i="74"/>
  <c r="G320" i="74"/>
  <c r="F320" i="74"/>
  <c r="B320" i="74"/>
  <c r="H319" i="74"/>
  <c r="G319" i="74"/>
  <c r="F319" i="74"/>
  <c r="B319" i="74"/>
  <c r="H318" i="74"/>
  <c r="G318" i="74"/>
  <c r="F318" i="74"/>
  <c r="B318" i="74"/>
  <c r="H317" i="74"/>
  <c r="G317" i="74"/>
  <c r="F317" i="74"/>
  <c r="B317" i="74"/>
  <c r="H316" i="74"/>
  <c r="G316" i="74"/>
  <c r="F316" i="74"/>
  <c r="B316" i="74"/>
  <c r="H315" i="74"/>
  <c r="G315" i="74"/>
  <c r="F315" i="74"/>
  <c r="B315" i="74"/>
  <c r="H314" i="74"/>
  <c r="G314" i="74"/>
  <c r="F314" i="74"/>
  <c r="B314" i="74"/>
  <c r="H744" i="73"/>
  <c r="G744" i="73"/>
  <c r="F744" i="73"/>
  <c r="B744" i="73"/>
  <c r="H743" i="73"/>
  <c r="G743" i="73"/>
  <c r="F743" i="73"/>
  <c r="B743" i="73"/>
  <c r="H742" i="73"/>
  <c r="G742" i="73"/>
  <c r="F742" i="73"/>
  <c r="B742" i="73"/>
  <c r="H741" i="73"/>
  <c r="G741" i="73"/>
  <c r="F741" i="73"/>
  <c r="B741" i="73"/>
  <c r="H740" i="73"/>
  <c r="G740" i="73"/>
  <c r="F740" i="73"/>
  <c r="B740" i="73"/>
  <c r="H739" i="73"/>
  <c r="G739" i="73"/>
  <c r="F739" i="73"/>
  <c r="B739" i="73"/>
  <c r="H738" i="73"/>
  <c r="G738" i="73"/>
  <c r="F738" i="73"/>
  <c r="B738" i="73"/>
  <c r="H737" i="73"/>
  <c r="G737" i="73"/>
  <c r="F737" i="73"/>
  <c r="B737" i="73"/>
  <c r="H736" i="73"/>
  <c r="G736" i="73"/>
  <c r="F736" i="73"/>
  <c r="B736" i="73"/>
  <c r="H735" i="73"/>
  <c r="G735" i="73"/>
  <c r="F735" i="73"/>
  <c r="B735" i="73"/>
  <c r="H734" i="73"/>
  <c r="G734" i="73"/>
  <c r="F734" i="73"/>
  <c r="B734" i="73"/>
  <c r="H733" i="73"/>
  <c r="G733" i="73"/>
  <c r="F733" i="73"/>
  <c r="B733" i="73"/>
  <c r="H732" i="73"/>
  <c r="G732" i="73"/>
  <c r="F732" i="73"/>
  <c r="B732" i="73"/>
  <c r="H731" i="73"/>
  <c r="G731" i="73"/>
  <c r="F731" i="73"/>
  <c r="B731" i="73"/>
  <c r="H730" i="73"/>
  <c r="G730" i="73"/>
  <c r="F730" i="73"/>
  <c r="B730" i="73"/>
  <c r="H729" i="73"/>
  <c r="G729" i="73"/>
  <c r="F729" i="73"/>
  <c r="B729" i="73"/>
  <c r="H728" i="73"/>
  <c r="G728" i="73"/>
  <c r="F728" i="73"/>
  <c r="B728" i="73"/>
  <c r="H727" i="73"/>
  <c r="G727" i="73"/>
  <c r="F727" i="73"/>
  <c r="B727" i="73"/>
  <c r="H726" i="73"/>
  <c r="G726" i="73"/>
  <c r="F726" i="73"/>
  <c r="B726" i="73"/>
  <c r="H725" i="73"/>
  <c r="G725" i="73"/>
  <c r="F725" i="73"/>
  <c r="B725" i="73"/>
  <c r="H724" i="73"/>
  <c r="G724" i="73"/>
  <c r="F724" i="73"/>
  <c r="B724" i="73"/>
  <c r="H723" i="73"/>
  <c r="G723" i="73"/>
  <c r="F723" i="73"/>
  <c r="B723" i="73"/>
  <c r="H722" i="73"/>
  <c r="G722" i="73"/>
  <c r="F722" i="73"/>
  <c r="B722" i="73"/>
  <c r="H721" i="73"/>
  <c r="G721" i="73"/>
  <c r="F721" i="73"/>
  <c r="B721" i="73"/>
  <c r="H720" i="73"/>
  <c r="G720" i="73"/>
  <c r="F720" i="73"/>
  <c r="B720" i="73"/>
  <c r="H719" i="73"/>
  <c r="G719" i="73"/>
  <c r="F719" i="73"/>
  <c r="B719" i="73"/>
  <c r="H718" i="73"/>
  <c r="G718" i="73"/>
  <c r="F718" i="73"/>
  <c r="B718" i="73"/>
  <c r="H717" i="73"/>
  <c r="G717" i="73"/>
  <c r="F717" i="73"/>
  <c r="B717" i="73"/>
  <c r="H716" i="73"/>
  <c r="G716" i="73"/>
  <c r="F716" i="73"/>
  <c r="B716" i="73"/>
  <c r="H715" i="73"/>
  <c r="G715" i="73"/>
  <c r="F715" i="73"/>
  <c r="B715" i="73"/>
  <c r="H714" i="73"/>
  <c r="G714" i="73"/>
  <c r="F714" i="73"/>
  <c r="B714" i="73"/>
  <c r="H713" i="73"/>
  <c r="G713" i="73"/>
  <c r="F713" i="73"/>
  <c r="B713" i="73"/>
  <c r="H712" i="73"/>
  <c r="G712" i="73"/>
  <c r="F712" i="73"/>
  <c r="B712" i="73"/>
  <c r="H711" i="73"/>
  <c r="G711" i="73"/>
  <c r="F711" i="73"/>
  <c r="B711" i="73"/>
  <c r="H710" i="73"/>
  <c r="G710" i="73"/>
  <c r="F710" i="73"/>
  <c r="B710" i="73"/>
  <c r="H709" i="73"/>
  <c r="G709" i="73"/>
  <c r="F709" i="73"/>
  <c r="B709" i="73"/>
  <c r="H708" i="73"/>
  <c r="G708" i="73"/>
  <c r="F708" i="73"/>
  <c r="B708" i="73"/>
  <c r="H707" i="73"/>
  <c r="G707" i="73"/>
  <c r="F707" i="73"/>
  <c r="B707" i="73"/>
  <c r="H706" i="73"/>
  <c r="G706" i="73"/>
  <c r="F706" i="73"/>
  <c r="B706" i="73"/>
  <c r="H705" i="73"/>
  <c r="G705" i="73"/>
  <c r="F705" i="73"/>
  <c r="B705" i="73"/>
  <c r="H704" i="73"/>
  <c r="G704" i="73"/>
  <c r="F704" i="73"/>
  <c r="B704" i="73"/>
  <c r="H703" i="73"/>
  <c r="G703" i="73"/>
  <c r="F703" i="73"/>
  <c r="B703" i="73"/>
  <c r="H702" i="73"/>
  <c r="G702" i="73"/>
  <c r="F702" i="73"/>
  <c r="B702" i="73"/>
  <c r="H701" i="73"/>
  <c r="G701" i="73"/>
  <c r="F701" i="73"/>
  <c r="B701" i="73"/>
  <c r="H700" i="73"/>
  <c r="G700" i="73"/>
  <c r="F700" i="73"/>
  <c r="B700" i="73"/>
  <c r="H699" i="73"/>
  <c r="G699" i="73"/>
  <c r="F699" i="73"/>
  <c r="B699" i="73"/>
  <c r="H698" i="73"/>
  <c r="G698" i="73"/>
  <c r="F698" i="73"/>
  <c r="B698" i="73"/>
  <c r="H697" i="73"/>
  <c r="G697" i="73"/>
  <c r="F697" i="73"/>
  <c r="B697" i="73"/>
  <c r="H696" i="73"/>
  <c r="G696" i="73"/>
  <c r="F696" i="73"/>
  <c r="B696" i="73"/>
  <c r="H695" i="73"/>
  <c r="G695" i="73"/>
  <c r="F695" i="73"/>
  <c r="B695" i="73"/>
  <c r="H694" i="73"/>
  <c r="G694" i="73"/>
  <c r="F694" i="73"/>
  <c r="B694" i="73"/>
  <c r="H693" i="73"/>
  <c r="G693" i="73"/>
  <c r="F693" i="73"/>
  <c r="B693" i="73"/>
  <c r="H692" i="73"/>
  <c r="G692" i="73"/>
  <c r="F692" i="73"/>
  <c r="B692" i="73"/>
  <c r="H691" i="73"/>
  <c r="G691" i="73"/>
  <c r="F691" i="73"/>
  <c r="B691" i="73"/>
  <c r="H690" i="73"/>
  <c r="G690" i="73"/>
  <c r="F690" i="73"/>
  <c r="B690" i="73"/>
  <c r="H689" i="73"/>
  <c r="G689" i="73"/>
  <c r="F689" i="73"/>
  <c r="B689" i="73"/>
  <c r="H688" i="73"/>
  <c r="G688" i="73"/>
  <c r="F688" i="73"/>
  <c r="B688" i="73"/>
  <c r="H687" i="73"/>
  <c r="G687" i="73"/>
  <c r="F687" i="73"/>
  <c r="B687" i="73"/>
  <c r="H686" i="73"/>
  <c r="G686" i="73"/>
  <c r="F686" i="73"/>
  <c r="B686" i="73"/>
  <c r="H685" i="73"/>
  <c r="G685" i="73"/>
  <c r="F685" i="73"/>
  <c r="B685" i="73"/>
  <c r="H684" i="73"/>
  <c r="G684" i="73"/>
  <c r="F684" i="73"/>
  <c r="B684" i="73"/>
  <c r="H683" i="73"/>
  <c r="G683" i="73"/>
  <c r="F683" i="73"/>
  <c r="B683" i="73"/>
  <c r="H682" i="73"/>
  <c r="G682" i="73"/>
  <c r="F682" i="73"/>
  <c r="B682" i="73"/>
  <c r="H681" i="73"/>
  <c r="G681" i="73"/>
  <c r="F681" i="73"/>
  <c r="B681" i="73"/>
  <c r="H680" i="73"/>
  <c r="G680" i="73"/>
  <c r="F680" i="73"/>
  <c r="B680" i="73"/>
  <c r="H679" i="73"/>
  <c r="G679" i="73"/>
  <c r="F679" i="73"/>
  <c r="B679" i="73"/>
  <c r="H678" i="73"/>
  <c r="G678" i="73"/>
  <c r="F678" i="73"/>
  <c r="B678" i="73"/>
  <c r="H677" i="73"/>
  <c r="G677" i="73"/>
  <c r="F677" i="73"/>
  <c r="B677" i="73"/>
  <c r="H676" i="73"/>
  <c r="G676" i="73"/>
  <c r="F676" i="73"/>
  <c r="B676" i="73"/>
  <c r="H675" i="73"/>
  <c r="G675" i="73"/>
  <c r="F675" i="73"/>
  <c r="B675" i="73"/>
  <c r="H674" i="73"/>
  <c r="G674" i="73"/>
  <c r="F674" i="73"/>
  <c r="B674" i="73"/>
  <c r="H673" i="73"/>
  <c r="G673" i="73"/>
  <c r="F673" i="73"/>
  <c r="B673" i="73"/>
  <c r="H672" i="73"/>
  <c r="G672" i="73"/>
  <c r="F672" i="73"/>
  <c r="B672" i="73"/>
  <c r="H671" i="73"/>
  <c r="G671" i="73"/>
  <c r="F671" i="73"/>
  <c r="B671" i="73"/>
  <c r="H670" i="73"/>
  <c r="G670" i="73"/>
  <c r="F670" i="73"/>
  <c r="B670" i="73"/>
  <c r="H669" i="73"/>
  <c r="G669" i="73"/>
  <c r="F669" i="73"/>
  <c r="B669" i="73"/>
  <c r="H668" i="73"/>
  <c r="G668" i="73"/>
  <c r="F668" i="73"/>
  <c r="B668" i="73"/>
  <c r="H667" i="73"/>
  <c r="G667" i="73"/>
  <c r="F667" i="73"/>
  <c r="B667" i="73"/>
  <c r="H666" i="73"/>
  <c r="G666" i="73"/>
  <c r="F666" i="73"/>
  <c r="B666" i="73"/>
  <c r="H665" i="73"/>
  <c r="G665" i="73"/>
  <c r="F665" i="73"/>
  <c r="B665" i="73"/>
  <c r="H664" i="73"/>
  <c r="G664" i="73"/>
  <c r="F664" i="73"/>
  <c r="B664" i="73"/>
  <c r="H663" i="73"/>
  <c r="G663" i="73"/>
  <c r="F663" i="73"/>
  <c r="B663" i="73"/>
  <c r="H662" i="73"/>
  <c r="G662" i="73"/>
  <c r="F662" i="73"/>
  <c r="B662" i="73"/>
  <c r="H661" i="73"/>
  <c r="G661" i="73"/>
  <c r="F661" i="73"/>
  <c r="B661" i="73"/>
  <c r="H660" i="73"/>
  <c r="G660" i="73"/>
  <c r="F660" i="73"/>
  <c r="B660" i="73"/>
  <c r="H659" i="73"/>
  <c r="G659" i="73"/>
  <c r="F659" i="73"/>
  <c r="B659" i="73"/>
  <c r="H658" i="73"/>
  <c r="G658" i="73"/>
  <c r="F658" i="73"/>
  <c r="B658" i="73"/>
  <c r="H657" i="73"/>
  <c r="G657" i="73"/>
  <c r="F657" i="73"/>
  <c r="B657" i="73"/>
  <c r="H656" i="73"/>
  <c r="G656" i="73"/>
  <c r="F656" i="73"/>
  <c r="B656" i="73"/>
  <c r="H655" i="73"/>
  <c r="G655" i="73"/>
  <c r="F655" i="73"/>
  <c r="B655" i="73"/>
  <c r="H654" i="73"/>
  <c r="G654" i="73"/>
  <c r="F654" i="73"/>
  <c r="B654" i="73"/>
  <c r="H653" i="73"/>
  <c r="G653" i="73"/>
  <c r="F653" i="73"/>
  <c r="B653" i="73"/>
  <c r="H652" i="73"/>
  <c r="G652" i="73"/>
  <c r="F652" i="73"/>
  <c r="B652" i="73"/>
  <c r="H651" i="73"/>
  <c r="G651" i="73"/>
  <c r="F651" i="73"/>
  <c r="B651" i="73"/>
  <c r="H650" i="73"/>
  <c r="G650" i="73"/>
  <c r="F650" i="73"/>
  <c r="B650" i="73"/>
  <c r="H649" i="73"/>
  <c r="G649" i="73"/>
  <c r="F649" i="73"/>
  <c r="B649" i="73"/>
  <c r="H648" i="73"/>
  <c r="G648" i="73"/>
  <c r="F648" i="73"/>
  <c r="B648" i="73"/>
  <c r="H647" i="73"/>
  <c r="G647" i="73"/>
  <c r="F647" i="73"/>
  <c r="B647" i="73"/>
  <c r="H646" i="73"/>
  <c r="G646" i="73"/>
  <c r="F646" i="73"/>
  <c r="B646" i="73"/>
  <c r="H645" i="73"/>
  <c r="G645" i="73"/>
  <c r="F645" i="73"/>
  <c r="B645" i="73"/>
  <c r="H644" i="73"/>
  <c r="G644" i="73"/>
  <c r="F644" i="73"/>
  <c r="B644" i="73"/>
  <c r="H643" i="73"/>
  <c r="G643" i="73"/>
  <c r="F643" i="73"/>
  <c r="B643" i="73"/>
  <c r="H642" i="73"/>
  <c r="G642" i="73"/>
  <c r="F642" i="73"/>
  <c r="B642" i="73"/>
  <c r="H641" i="73"/>
  <c r="G641" i="73"/>
  <c r="F641" i="73"/>
  <c r="B641" i="73"/>
  <c r="H640" i="73"/>
  <c r="G640" i="73"/>
  <c r="F640" i="73"/>
  <c r="B640" i="73"/>
  <c r="H639" i="73"/>
  <c r="G639" i="73"/>
  <c r="F639" i="73"/>
  <c r="B639" i="73"/>
  <c r="H638" i="73"/>
  <c r="G638" i="73"/>
  <c r="F638" i="73"/>
  <c r="B638" i="73"/>
  <c r="H637" i="73"/>
  <c r="G637" i="73"/>
  <c r="F637" i="73"/>
  <c r="B637" i="73"/>
  <c r="H636" i="73"/>
  <c r="G636" i="73"/>
  <c r="F636" i="73"/>
  <c r="B636" i="73"/>
  <c r="H635" i="73"/>
  <c r="G635" i="73"/>
  <c r="F635" i="73"/>
  <c r="B635" i="73"/>
  <c r="H634" i="73"/>
  <c r="G634" i="73"/>
  <c r="F634" i="73"/>
  <c r="B634" i="73"/>
  <c r="H633" i="73"/>
  <c r="G633" i="73"/>
  <c r="F633" i="73"/>
  <c r="B633" i="73"/>
  <c r="H632" i="73"/>
  <c r="G632" i="73"/>
  <c r="F632" i="73"/>
  <c r="B632" i="73"/>
  <c r="H631" i="73"/>
  <c r="G631" i="73"/>
  <c r="F631" i="73"/>
  <c r="B631" i="73"/>
  <c r="H630" i="73"/>
  <c r="G630" i="73"/>
  <c r="F630" i="73"/>
  <c r="B630" i="73"/>
  <c r="H629" i="73"/>
  <c r="G629" i="73"/>
  <c r="F629" i="73"/>
  <c r="B629" i="73"/>
  <c r="H628" i="73"/>
  <c r="G628" i="73"/>
  <c r="F628" i="73"/>
  <c r="B628" i="73"/>
  <c r="H627" i="73"/>
  <c r="G627" i="73"/>
  <c r="F627" i="73"/>
  <c r="B627" i="73"/>
  <c r="H626" i="73"/>
  <c r="G626" i="73"/>
  <c r="F626" i="73"/>
  <c r="B626" i="73"/>
  <c r="H625" i="73"/>
  <c r="G625" i="73"/>
  <c r="F625" i="73"/>
  <c r="B625" i="73"/>
  <c r="H624" i="73"/>
  <c r="G624" i="73"/>
  <c r="F624" i="73"/>
  <c r="B624" i="73"/>
  <c r="H623" i="73"/>
  <c r="G623" i="73"/>
  <c r="F623" i="73"/>
  <c r="B623" i="73"/>
  <c r="H622" i="73"/>
  <c r="G622" i="73"/>
  <c r="F622" i="73"/>
  <c r="B622" i="73"/>
  <c r="H621" i="73"/>
  <c r="G621" i="73"/>
  <c r="F621" i="73"/>
  <c r="B621" i="73"/>
  <c r="H620" i="73"/>
  <c r="G620" i="73"/>
  <c r="F620" i="73"/>
  <c r="B620" i="73"/>
  <c r="H619" i="73"/>
  <c r="G619" i="73"/>
  <c r="F619" i="73"/>
  <c r="B619" i="73"/>
  <c r="H618" i="73"/>
  <c r="G618" i="73"/>
  <c r="F618" i="73"/>
  <c r="B618" i="73"/>
  <c r="H617" i="73"/>
  <c r="G617" i="73"/>
  <c r="F617" i="73"/>
  <c r="B617" i="73"/>
  <c r="H616" i="73"/>
  <c r="G616" i="73"/>
  <c r="F616" i="73"/>
  <c r="B616" i="73"/>
  <c r="H615" i="73"/>
  <c r="G615" i="73"/>
  <c r="F615" i="73"/>
  <c r="B615" i="73"/>
  <c r="H614" i="73"/>
  <c r="G614" i="73"/>
  <c r="F614" i="73"/>
  <c r="B614" i="73"/>
  <c r="H613" i="73"/>
  <c r="G613" i="73"/>
  <c r="F613" i="73"/>
  <c r="B613" i="73"/>
  <c r="H612" i="73"/>
  <c r="G612" i="73"/>
  <c r="F612" i="73"/>
  <c r="B612" i="73"/>
  <c r="H611" i="73"/>
  <c r="G611" i="73"/>
  <c r="F611" i="73"/>
  <c r="B611" i="73"/>
  <c r="H610" i="73"/>
  <c r="G610" i="73"/>
  <c r="F610" i="73"/>
  <c r="B610" i="73"/>
  <c r="H609" i="73"/>
  <c r="G609" i="73"/>
  <c r="F609" i="73"/>
  <c r="B609" i="73"/>
  <c r="H608" i="73"/>
  <c r="G608" i="73"/>
  <c r="F608" i="73"/>
  <c r="B608" i="73"/>
  <c r="H607" i="73"/>
  <c r="G607" i="73"/>
  <c r="F607" i="73"/>
  <c r="B607" i="73"/>
  <c r="H606" i="73"/>
  <c r="G606" i="73"/>
  <c r="F606" i="73"/>
  <c r="B606" i="73"/>
  <c r="H605" i="73"/>
  <c r="G605" i="73"/>
  <c r="F605" i="73"/>
  <c r="B605" i="73"/>
  <c r="H604" i="73"/>
  <c r="G604" i="73"/>
  <c r="F604" i="73"/>
  <c r="B604" i="73"/>
  <c r="H603" i="73"/>
  <c r="G603" i="73"/>
  <c r="F603" i="73"/>
  <c r="B603" i="73"/>
  <c r="H602" i="73"/>
  <c r="G602" i="73"/>
  <c r="F602" i="73"/>
  <c r="B602" i="73"/>
  <c r="H601" i="73"/>
  <c r="G601" i="73"/>
  <c r="F601" i="73"/>
  <c r="B601" i="73"/>
  <c r="H600" i="73"/>
  <c r="G600" i="73"/>
  <c r="F600" i="73"/>
  <c r="B600" i="73"/>
  <c r="H599" i="73"/>
  <c r="G599" i="73"/>
  <c r="F599" i="73"/>
  <c r="B599" i="73"/>
  <c r="H598" i="73"/>
  <c r="G598" i="73"/>
  <c r="F598" i="73"/>
  <c r="B598" i="73"/>
  <c r="H597" i="73"/>
  <c r="G597" i="73"/>
  <c r="F597" i="73"/>
  <c r="B597" i="73"/>
  <c r="H596" i="73"/>
  <c r="G596" i="73"/>
  <c r="F596" i="73"/>
  <c r="B596" i="73"/>
  <c r="H595" i="73"/>
  <c r="G595" i="73"/>
  <c r="F595" i="73"/>
  <c r="B595" i="73"/>
  <c r="H594" i="73"/>
  <c r="G594" i="73"/>
  <c r="F594" i="73"/>
  <c r="B594" i="73"/>
  <c r="H593" i="73"/>
  <c r="G593" i="73"/>
  <c r="F593" i="73"/>
  <c r="B593" i="73"/>
  <c r="H592" i="73"/>
  <c r="G592" i="73"/>
  <c r="F592" i="73"/>
  <c r="B592" i="73"/>
  <c r="H591" i="73"/>
  <c r="G591" i="73"/>
  <c r="F591" i="73"/>
  <c r="B591" i="73"/>
  <c r="H590" i="73"/>
  <c r="G590" i="73"/>
  <c r="F590" i="73"/>
  <c r="B590" i="73"/>
  <c r="H589" i="73"/>
  <c r="G589" i="73"/>
  <c r="F589" i="73"/>
  <c r="B589" i="73"/>
  <c r="H588" i="73"/>
  <c r="G588" i="73"/>
  <c r="F588" i="73"/>
  <c r="B588" i="73"/>
  <c r="H587" i="73"/>
  <c r="G587" i="73"/>
  <c r="F587" i="73"/>
  <c r="B587" i="73"/>
  <c r="H586" i="73"/>
  <c r="G586" i="73"/>
  <c r="F586" i="73"/>
  <c r="B586" i="73"/>
  <c r="H585" i="73"/>
  <c r="G585" i="73"/>
  <c r="F585" i="73"/>
  <c r="B585" i="73"/>
  <c r="H584" i="73"/>
  <c r="G584" i="73"/>
  <c r="F584" i="73"/>
  <c r="B584" i="73"/>
  <c r="H583" i="73"/>
  <c r="G583" i="73"/>
  <c r="F583" i="73"/>
  <c r="B583" i="73"/>
  <c r="H582" i="73"/>
  <c r="G582" i="73"/>
  <c r="F582" i="73"/>
  <c r="B582" i="73"/>
  <c r="H581" i="73"/>
  <c r="G581" i="73"/>
  <c r="F581" i="73"/>
  <c r="B581" i="73"/>
  <c r="H580" i="73"/>
  <c r="G580" i="73"/>
  <c r="F580" i="73"/>
  <c r="B580" i="73"/>
  <c r="H579" i="73"/>
  <c r="G579" i="73"/>
  <c r="F579" i="73"/>
  <c r="B579" i="73"/>
  <c r="H578" i="73"/>
  <c r="G578" i="73"/>
  <c r="F578" i="73"/>
  <c r="B578" i="73"/>
  <c r="H577" i="73"/>
  <c r="G577" i="73"/>
  <c r="F577" i="73"/>
  <c r="B577" i="73"/>
  <c r="H576" i="73"/>
  <c r="G576" i="73"/>
  <c r="F576" i="73"/>
  <c r="B576" i="73"/>
  <c r="H575" i="73"/>
  <c r="G575" i="73"/>
  <c r="F575" i="73"/>
  <c r="B575" i="73"/>
  <c r="H574" i="73"/>
  <c r="G574" i="73"/>
  <c r="F574" i="73"/>
  <c r="B574" i="73"/>
  <c r="H573" i="73"/>
  <c r="G573" i="73"/>
  <c r="F573" i="73"/>
  <c r="B573" i="73"/>
  <c r="H572" i="73"/>
  <c r="G572" i="73"/>
  <c r="F572" i="73"/>
  <c r="B572" i="73"/>
  <c r="H571" i="73"/>
  <c r="G571" i="73"/>
  <c r="F571" i="73"/>
  <c r="B571" i="73"/>
  <c r="H570" i="73"/>
  <c r="G570" i="73"/>
  <c r="F570" i="73"/>
  <c r="B570" i="73"/>
  <c r="H569" i="73"/>
  <c r="G569" i="73"/>
  <c r="F569" i="73"/>
  <c r="B569" i="73"/>
  <c r="H568" i="73"/>
  <c r="G568" i="73"/>
  <c r="F568" i="73"/>
  <c r="B568" i="73"/>
  <c r="H567" i="73"/>
  <c r="G567" i="73"/>
  <c r="F567" i="73"/>
  <c r="B567" i="73"/>
  <c r="H566" i="73"/>
  <c r="G566" i="73"/>
  <c r="F566" i="73"/>
  <c r="B566" i="73"/>
  <c r="H565" i="73"/>
  <c r="G565" i="73"/>
  <c r="F565" i="73"/>
  <c r="B565" i="73"/>
  <c r="H564" i="73"/>
  <c r="G564" i="73"/>
  <c r="F564" i="73"/>
  <c r="B564" i="73"/>
  <c r="H563" i="73"/>
  <c r="G563" i="73"/>
  <c r="F563" i="73"/>
  <c r="B563" i="73"/>
  <c r="H562" i="73"/>
  <c r="G562" i="73"/>
  <c r="F562" i="73"/>
  <c r="B562" i="73"/>
  <c r="H561" i="73"/>
  <c r="G561" i="73"/>
  <c r="F561" i="73"/>
  <c r="B561" i="73"/>
  <c r="H560" i="73"/>
  <c r="G560" i="73"/>
  <c r="F560" i="73"/>
  <c r="B560" i="73"/>
  <c r="H559" i="73"/>
  <c r="G559" i="73"/>
  <c r="F559" i="73"/>
  <c r="B559" i="73"/>
  <c r="H558" i="73"/>
  <c r="G558" i="73"/>
  <c r="F558" i="73"/>
  <c r="B558" i="73"/>
  <c r="H557" i="73"/>
  <c r="G557" i="73"/>
  <c r="F557" i="73"/>
  <c r="B557" i="73"/>
  <c r="H556" i="73"/>
  <c r="G556" i="73"/>
  <c r="F556" i="73"/>
  <c r="B556" i="73"/>
  <c r="H555" i="73"/>
  <c r="G555" i="73"/>
  <c r="F555" i="73"/>
  <c r="B555" i="73"/>
  <c r="H554" i="73"/>
  <c r="G554" i="73"/>
  <c r="F554" i="73"/>
  <c r="B554" i="73"/>
  <c r="H553" i="73"/>
  <c r="G553" i="73"/>
  <c r="F553" i="73"/>
  <c r="B553" i="73"/>
  <c r="H552" i="73"/>
  <c r="G552" i="73"/>
  <c r="F552" i="73"/>
  <c r="B552" i="73"/>
  <c r="H551" i="73"/>
  <c r="G551" i="73"/>
  <c r="F551" i="73"/>
  <c r="B551" i="73"/>
  <c r="H550" i="73"/>
  <c r="G550" i="73"/>
  <c r="F550" i="73"/>
  <c r="B550" i="73"/>
  <c r="H549" i="73"/>
  <c r="G549" i="73"/>
  <c r="F549" i="73"/>
  <c r="B549" i="73"/>
  <c r="H548" i="73"/>
  <c r="G548" i="73"/>
  <c r="F548" i="73"/>
  <c r="B548" i="73"/>
  <c r="H547" i="73"/>
  <c r="G547" i="73"/>
  <c r="F547" i="73"/>
  <c r="B547" i="73"/>
  <c r="H546" i="73"/>
  <c r="G546" i="73"/>
  <c r="F546" i="73"/>
  <c r="B546" i="73"/>
  <c r="H545" i="73"/>
  <c r="G545" i="73"/>
  <c r="F545" i="73"/>
  <c r="B545" i="73"/>
  <c r="H544" i="73"/>
  <c r="G544" i="73"/>
  <c r="F544" i="73"/>
  <c r="B544" i="73"/>
  <c r="H543" i="73"/>
  <c r="G543" i="73"/>
  <c r="F543" i="73"/>
  <c r="B543" i="73"/>
  <c r="H542" i="73"/>
  <c r="G542" i="73"/>
  <c r="F542" i="73"/>
  <c r="B542" i="73"/>
  <c r="H541" i="73"/>
  <c r="G541" i="73"/>
  <c r="F541" i="73"/>
  <c r="B541" i="73"/>
  <c r="H540" i="73"/>
  <c r="G540" i="73"/>
  <c r="F540" i="73"/>
  <c r="B540" i="73"/>
  <c r="H539" i="73"/>
  <c r="G539" i="73"/>
  <c r="F539" i="73"/>
  <c r="B539" i="73"/>
  <c r="H538" i="73"/>
  <c r="G538" i="73"/>
  <c r="F538" i="73"/>
  <c r="B538" i="73"/>
  <c r="H537" i="73"/>
  <c r="G537" i="73"/>
  <c r="F537" i="73"/>
  <c r="B537" i="73"/>
  <c r="H536" i="73"/>
  <c r="G536" i="73"/>
  <c r="F536" i="73"/>
  <c r="B536" i="73"/>
  <c r="H535" i="73"/>
  <c r="G535" i="73"/>
  <c r="F535" i="73"/>
  <c r="B535" i="73"/>
  <c r="H534" i="73"/>
  <c r="G534" i="73"/>
  <c r="F534" i="73"/>
  <c r="B534" i="73"/>
  <c r="H533" i="73"/>
  <c r="G533" i="73"/>
  <c r="F533" i="73"/>
  <c r="B533" i="73"/>
  <c r="H532" i="73"/>
  <c r="G532" i="73"/>
  <c r="F532" i="73"/>
  <c r="B532" i="73"/>
  <c r="H531" i="73"/>
  <c r="G531" i="73"/>
  <c r="F531" i="73"/>
  <c r="B531" i="73"/>
  <c r="H530" i="73"/>
  <c r="G530" i="73"/>
  <c r="F530" i="73"/>
  <c r="B530" i="73"/>
  <c r="H529" i="73"/>
  <c r="G529" i="73"/>
  <c r="F529" i="73"/>
  <c r="B529" i="73"/>
  <c r="H528" i="73"/>
  <c r="G528" i="73"/>
  <c r="F528" i="73"/>
  <c r="B528" i="73"/>
  <c r="H527" i="73"/>
  <c r="G527" i="73"/>
  <c r="F527" i="73"/>
  <c r="B527" i="73"/>
  <c r="H526" i="73"/>
  <c r="G526" i="73"/>
  <c r="F526" i="73"/>
  <c r="B526" i="73"/>
  <c r="H525" i="73"/>
  <c r="G525" i="73"/>
  <c r="F525" i="73"/>
  <c r="B525" i="73"/>
  <c r="H524" i="73"/>
  <c r="G524" i="73"/>
  <c r="F524" i="73"/>
  <c r="B524" i="73"/>
  <c r="H523" i="73"/>
  <c r="G523" i="73"/>
  <c r="F523" i="73"/>
  <c r="B523" i="73"/>
  <c r="H522" i="73"/>
  <c r="G522" i="73"/>
  <c r="F522" i="73"/>
  <c r="B522" i="73"/>
  <c r="H521" i="73"/>
  <c r="G521" i="73"/>
  <c r="F521" i="73"/>
  <c r="B521" i="73"/>
  <c r="H520" i="73"/>
  <c r="G520" i="73"/>
  <c r="F520" i="73"/>
  <c r="B520" i="73"/>
  <c r="H519" i="73"/>
  <c r="G519" i="73"/>
  <c r="F519" i="73"/>
  <c r="B519" i="73"/>
  <c r="H518" i="73"/>
  <c r="G518" i="73"/>
  <c r="F518" i="73"/>
  <c r="B518" i="73"/>
  <c r="H517" i="73"/>
  <c r="G517" i="73"/>
  <c r="F517" i="73"/>
  <c r="B517" i="73"/>
  <c r="H516" i="73"/>
  <c r="G516" i="73"/>
  <c r="F516" i="73"/>
  <c r="B516" i="73"/>
  <c r="H515" i="73"/>
  <c r="G515" i="73"/>
  <c r="F515" i="73"/>
  <c r="B515" i="73"/>
  <c r="H514" i="73"/>
  <c r="G514" i="73"/>
  <c r="F514" i="73"/>
  <c r="B514" i="73"/>
  <c r="H513" i="73"/>
  <c r="G513" i="73"/>
  <c r="F513" i="73"/>
  <c r="B513" i="73"/>
  <c r="H512" i="73"/>
  <c r="G512" i="73"/>
  <c r="F512" i="73"/>
  <c r="B512" i="73"/>
  <c r="H511" i="73"/>
  <c r="G511" i="73"/>
  <c r="F511" i="73"/>
  <c r="B511" i="73"/>
  <c r="H510" i="73"/>
  <c r="G510" i="73"/>
  <c r="F510" i="73"/>
  <c r="B510" i="73"/>
  <c r="H509" i="73"/>
  <c r="G509" i="73"/>
  <c r="F509" i="73"/>
  <c r="B509" i="73"/>
  <c r="H508" i="73"/>
  <c r="G508" i="73"/>
  <c r="F508" i="73"/>
  <c r="B508" i="73"/>
  <c r="H507" i="73"/>
  <c r="G507" i="73"/>
  <c r="F507" i="73"/>
  <c r="B507" i="73"/>
  <c r="H506" i="73"/>
  <c r="G506" i="73"/>
  <c r="F506" i="73"/>
  <c r="B506" i="73"/>
  <c r="H505" i="73"/>
  <c r="G505" i="73"/>
  <c r="F505" i="73"/>
  <c r="B505" i="73"/>
  <c r="H504" i="73"/>
  <c r="G504" i="73"/>
  <c r="F504" i="73"/>
  <c r="B504" i="73"/>
  <c r="H503" i="73"/>
  <c r="G503" i="73"/>
  <c r="F503" i="73"/>
  <c r="B503" i="73"/>
  <c r="H502" i="73"/>
  <c r="G502" i="73"/>
  <c r="F502" i="73"/>
  <c r="B502" i="73"/>
  <c r="H501" i="73"/>
  <c r="G501" i="73"/>
  <c r="F501" i="73"/>
  <c r="B501" i="73"/>
  <c r="H500" i="73"/>
  <c r="G500" i="73"/>
  <c r="F500" i="73"/>
  <c r="B500" i="73"/>
  <c r="H499" i="73"/>
  <c r="G499" i="73"/>
  <c r="F499" i="73"/>
  <c r="B499" i="73"/>
  <c r="H498" i="73"/>
  <c r="G498" i="73"/>
  <c r="F498" i="73"/>
  <c r="B498" i="73"/>
  <c r="H497" i="73"/>
  <c r="G497" i="73"/>
  <c r="F497" i="73"/>
  <c r="B497" i="73"/>
  <c r="H496" i="73"/>
  <c r="G496" i="73"/>
  <c r="F496" i="73"/>
  <c r="B496" i="73"/>
  <c r="H495" i="73"/>
  <c r="G495" i="73"/>
  <c r="F495" i="73"/>
  <c r="B495" i="73"/>
  <c r="H494" i="73"/>
  <c r="G494" i="73"/>
  <c r="F494" i="73"/>
  <c r="B494" i="73"/>
  <c r="H493" i="73"/>
  <c r="G493" i="73"/>
  <c r="F493" i="73"/>
  <c r="B493" i="73"/>
  <c r="H492" i="73"/>
  <c r="G492" i="73"/>
  <c r="F492" i="73"/>
  <c r="B492" i="73"/>
  <c r="H491" i="73"/>
  <c r="G491" i="73"/>
  <c r="F491" i="73"/>
  <c r="B491" i="73"/>
  <c r="H490" i="73"/>
  <c r="G490" i="73"/>
  <c r="F490" i="73"/>
  <c r="B490" i="73"/>
  <c r="H489" i="73"/>
  <c r="G489" i="73"/>
  <c r="F489" i="73"/>
  <c r="B489" i="73"/>
  <c r="H488" i="73"/>
  <c r="G488" i="73"/>
  <c r="F488" i="73"/>
  <c r="B488" i="73"/>
  <c r="H487" i="73"/>
  <c r="G487" i="73"/>
  <c r="F487" i="73"/>
  <c r="B487" i="73"/>
  <c r="H486" i="73"/>
  <c r="G486" i="73"/>
  <c r="F486" i="73"/>
  <c r="B486" i="73"/>
  <c r="H485" i="73"/>
  <c r="G485" i="73"/>
  <c r="F485" i="73"/>
  <c r="B485" i="73"/>
  <c r="H484" i="73"/>
  <c r="G484" i="73"/>
  <c r="F484" i="73"/>
  <c r="B484" i="73"/>
  <c r="H483" i="73"/>
  <c r="G483" i="73"/>
  <c r="F483" i="73"/>
  <c r="B483" i="73"/>
  <c r="H482" i="73"/>
  <c r="G482" i="73"/>
  <c r="F482" i="73"/>
  <c r="B482" i="73"/>
  <c r="H481" i="73"/>
  <c r="G481" i="73"/>
  <c r="F481" i="73"/>
  <c r="B481" i="73"/>
  <c r="H480" i="73"/>
  <c r="G480" i="73"/>
  <c r="F480" i="73"/>
  <c r="B480" i="73"/>
  <c r="H479" i="73"/>
  <c r="G479" i="73"/>
  <c r="F479" i="73"/>
  <c r="B479" i="73"/>
  <c r="H478" i="73"/>
  <c r="G478" i="73"/>
  <c r="F478" i="73"/>
  <c r="B478" i="73"/>
  <c r="H477" i="73"/>
  <c r="G477" i="73"/>
  <c r="F477" i="73"/>
  <c r="B477" i="73"/>
  <c r="H476" i="73"/>
  <c r="G476" i="73"/>
  <c r="F476" i="73"/>
  <c r="B476" i="73"/>
  <c r="H475" i="73"/>
  <c r="G475" i="73"/>
  <c r="F475" i="73"/>
  <c r="B475" i="73"/>
  <c r="H474" i="73"/>
  <c r="G474" i="73"/>
  <c r="F474" i="73"/>
  <c r="B474" i="73"/>
  <c r="H473" i="73"/>
  <c r="G473" i="73"/>
  <c r="F473" i="73"/>
  <c r="B473" i="73"/>
  <c r="H472" i="73"/>
  <c r="G472" i="73"/>
  <c r="F472" i="73"/>
  <c r="B472" i="73"/>
  <c r="H471" i="73"/>
  <c r="G471" i="73"/>
  <c r="F471" i="73"/>
  <c r="B471" i="73"/>
  <c r="H470" i="73"/>
  <c r="G470" i="73"/>
  <c r="F470" i="73"/>
  <c r="B470" i="73"/>
  <c r="H469" i="73"/>
  <c r="G469" i="73"/>
  <c r="F469" i="73"/>
  <c r="B469" i="73"/>
  <c r="H468" i="73"/>
  <c r="G468" i="73"/>
  <c r="F468" i="73"/>
  <c r="B468" i="73"/>
  <c r="H467" i="73"/>
  <c r="G467" i="73"/>
  <c r="F467" i="73"/>
  <c r="B467" i="73"/>
  <c r="H466" i="73"/>
  <c r="G466" i="73"/>
  <c r="F466" i="73"/>
  <c r="B466" i="73"/>
  <c r="H465" i="73"/>
  <c r="G465" i="73"/>
  <c r="F465" i="73"/>
  <c r="B465" i="73"/>
  <c r="H464" i="73"/>
  <c r="G464" i="73"/>
  <c r="F464" i="73"/>
  <c r="B464" i="73"/>
  <c r="H463" i="73"/>
  <c r="G463" i="73"/>
  <c r="F463" i="73"/>
  <c r="B463" i="73"/>
  <c r="H462" i="73"/>
  <c r="G462" i="73"/>
  <c r="F462" i="73"/>
  <c r="B462" i="73"/>
  <c r="H461" i="73"/>
  <c r="G461" i="73"/>
  <c r="F461" i="73"/>
  <c r="B461" i="73"/>
  <c r="H460" i="73"/>
  <c r="G460" i="73"/>
  <c r="F460" i="73"/>
  <c r="B460" i="73"/>
  <c r="H459" i="73"/>
  <c r="G459" i="73"/>
  <c r="F459" i="73"/>
  <c r="B459" i="73"/>
  <c r="H458" i="73"/>
  <c r="G458" i="73"/>
  <c r="F458" i="73"/>
  <c r="B458" i="73"/>
  <c r="H457" i="73"/>
  <c r="G457" i="73"/>
  <c r="F457" i="73"/>
  <c r="B457" i="73"/>
  <c r="H456" i="73"/>
  <c r="G456" i="73"/>
  <c r="F456" i="73"/>
  <c r="B456" i="73"/>
  <c r="H455" i="73"/>
  <c r="G455" i="73"/>
  <c r="F455" i="73"/>
  <c r="B455" i="73"/>
  <c r="H454" i="73"/>
  <c r="G454" i="73"/>
  <c r="F454" i="73"/>
  <c r="B454" i="73"/>
  <c r="H453" i="73"/>
  <c r="G453" i="73"/>
  <c r="F453" i="73"/>
  <c r="B453" i="73"/>
  <c r="H452" i="73"/>
  <c r="G452" i="73"/>
  <c r="F452" i="73"/>
  <c r="B452" i="73"/>
  <c r="H451" i="73"/>
  <c r="G451" i="73"/>
  <c r="F451" i="73"/>
  <c r="B451" i="73"/>
  <c r="H450" i="73"/>
  <c r="G450" i="73"/>
  <c r="F450" i="73"/>
  <c r="B450" i="73"/>
  <c r="H449" i="73"/>
  <c r="G449" i="73"/>
  <c r="F449" i="73"/>
  <c r="B449" i="73"/>
  <c r="H448" i="73"/>
  <c r="G448" i="73"/>
  <c r="F448" i="73"/>
  <c r="B448" i="73"/>
  <c r="H447" i="73"/>
  <c r="G447" i="73"/>
  <c r="F447" i="73"/>
  <c r="B447" i="73"/>
  <c r="H446" i="73"/>
  <c r="G446" i="73"/>
  <c r="F446" i="73"/>
  <c r="B446" i="73"/>
  <c r="H445" i="73"/>
  <c r="G445" i="73"/>
  <c r="F445" i="73"/>
  <c r="B445" i="73"/>
  <c r="H444" i="73"/>
  <c r="G444" i="73"/>
  <c r="F444" i="73"/>
  <c r="B444" i="73"/>
  <c r="H443" i="73"/>
  <c r="G443" i="73"/>
  <c r="F443" i="73"/>
  <c r="B443" i="73"/>
  <c r="H442" i="73"/>
  <c r="G442" i="73"/>
  <c r="F442" i="73"/>
  <c r="B442" i="73"/>
  <c r="H441" i="73"/>
  <c r="G441" i="73"/>
  <c r="F441" i="73"/>
  <c r="B441" i="73"/>
  <c r="H440" i="73"/>
  <c r="G440" i="73"/>
  <c r="F440" i="73"/>
  <c r="B440" i="73"/>
  <c r="H439" i="73"/>
  <c r="G439" i="73"/>
  <c r="F439" i="73"/>
  <c r="B439" i="73"/>
  <c r="H438" i="73"/>
  <c r="G438" i="73"/>
  <c r="F438" i="73"/>
  <c r="B438" i="73"/>
  <c r="H437" i="73"/>
  <c r="G437" i="73"/>
  <c r="F437" i="73"/>
  <c r="B437" i="73"/>
  <c r="H436" i="73"/>
  <c r="G436" i="73"/>
  <c r="F436" i="73"/>
  <c r="B436" i="73"/>
  <c r="H435" i="73"/>
  <c r="G435" i="73"/>
  <c r="F435" i="73"/>
  <c r="B435" i="73"/>
  <c r="H434" i="73"/>
  <c r="G434" i="73"/>
  <c r="F434" i="73"/>
  <c r="B434" i="73"/>
  <c r="H433" i="73"/>
  <c r="G433" i="73"/>
  <c r="F433" i="73"/>
  <c r="B433" i="73"/>
  <c r="H432" i="73"/>
  <c r="G432" i="73"/>
  <c r="F432" i="73"/>
  <c r="B432" i="73"/>
  <c r="H431" i="73"/>
  <c r="G431" i="73"/>
  <c r="F431" i="73"/>
  <c r="B431" i="73"/>
  <c r="H430" i="73"/>
  <c r="G430" i="73"/>
  <c r="F430" i="73"/>
  <c r="B430" i="73"/>
  <c r="H429" i="73"/>
  <c r="G429" i="73"/>
  <c r="F429" i="73"/>
  <c r="B429" i="73"/>
  <c r="H428" i="73"/>
  <c r="G428" i="73"/>
  <c r="F428" i="73"/>
  <c r="B428" i="73"/>
  <c r="H427" i="73"/>
  <c r="G427" i="73"/>
  <c r="F427" i="73"/>
  <c r="B427" i="73"/>
  <c r="H426" i="73"/>
  <c r="G426" i="73"/>
  <c r="F426" i="73"/>
  <c r="B426" i="73"/>
  <c r="H425" i="73"/>
  <c r="G425" i="73"/>
  <c r="F425" i="73"/>
  <c r="B425" i="73"/>
  <c r="H424" i="73"/>
  <c r="G424" i="73"/>
  <c r="F424" i="73"/>
  <c r="B424" i="73"/>
  <c r="H423" i="73"/>
  <c r="G423" i="73"/>
  <c r="F423" i="73"/>
  <c r="B423" i="73"/>
  <c r="H422" i="73"/>
  <c r="G422" i="73"/>
  <c r="F422" i="73"/>
  <c r="B422" i="73"/>
  <c r="H421" i="73"/>
  <c r="G421" i="73"/>
  <c r="F421" i="73"/>
  <c r="B421" i="73"/>
  <c r="H420" i="73"/>
  <c r="G420" i="73"/>
  <c r="F420" i="73"/>
  <c r="B420" i="73"/>
  <c r="H419" i="73"/>
  <c r="G419" i="73"/>
  <c r="F419" i="73"/>
  <c r="B419" i="73"/>
  <c r="H418" i="73"/>
  <c r="G418" i="73"/>
  <c r="F418" i="73"/>
  <c r="B418" i="73"/>
  <c r="H417" i="73"/>
  <c r="G417" i="73"/>
  <c r="F417" i="73"/>
  <c r="B417" i="73"/>
  <c r="H416" i="73"/>
  <c r="G416" i="73"/>
  <c r="F416" i="73"/>
  <c r="B416" i="73"/>
  <c r="H415" i="73"/>
  <c r="G415" i="73"/>
  <c r="F415" i="73"/>
  <c r="B415" i="73"/>
  <c r="H414" i="73"/>
  <c r="G414" i="73"/>
  <c r="F414" i="73"/>
  <c r="B414" i="73"/>
  <c r="H413" i="73"/>
  <c r="G413" i="73"/>
  <c r="F413" i="73"/>
  <c r="B413" i="73"/>
  <c r="H412" i="73"/>
  <c r="G412" i="73"/>
  <c r="F412" i="73"/>
  <c r="B412" i="73"/>
  <c r="H411" i="73"/>
  <c r="G411" i="73"/>
  <c r="F411" i="73"/>
  <c r="B411" i="73"/>
  <c r="H410" i="73"/>
  <c r="G410" i="73"/>
  <c r="F410" i="73"/>
  <c r="B410" i="73"/>
  <c r="H409" i="73"/>
  <c r="G409" i="73"/>
  <c r="F409" i="73"/>
  <c r="B409" i="73"/>
  <c r="H408" i="73"/>
  <c r="G408" i="73"/>
  <c r="F408" i="73"/>
  <c r="B408" i="73"/>
  <c r="H407" i="73"/>
  <c r="G407" i="73"/>
  <c r="F407" i="73"/>
  <c r="B407" i="73"/>
  <c r="H406" i="73"/>
  <c r="G406" i="73"/>
  <c r="F406" i="73"/>
  <c r="B406" i="73"/>
  <c r="H405" i="73"/>
  <c r="G405" i="73"/>
  <c r="F405" i="73"/>
  <c r="B405" i="73"/>
  <c r="H404" i="73"/>
  <c r="G404" i="73"/>
  <c r="F404" i="73"/>
  <c r="B404" i="73"/>
  <c r="H403" i="73"/>
  <c r="G403" i="73"/>
  <c r="F403" i="73"/>
  <c r="B403" i="73"/>
  <c r="H402" i="73"/>
  <c r="G402" i="73"/>
  <c r="F402" i="73"/>
  <c r="B402" i="73"/>
  <c r="H401" i="73"/>
  <c r="G401" i="73"/>
  <c r="F401" i="73"/>
  <c r="B401" i="73"/>
  <c r="H400" i="73"/>
  <c r="G400" i="73"/>
  <c r="F400" i="73"/>
  <c r="B400" i="73"/>
  <c r="H399" i="73"/>
  <c r="G399" i="73"/>
  <c r="F399" i="73"/>
  <c r="B399" i="73"/>
  <c r="H398" i="73"/>
  <c r="G398" i="73"/>
  <c r="F398" i="73"/>
  <c r="B398" i="73"/>
  <c r="H397" i="73"/>
  <c r="G397" i="73"/>
  <c r="F397" i="73"/>
  <c r="B397" i="73"/>
  <c r="H396" i="73"/>
  <c r="G396" i="73"/>
  <c r="F396" i="73"/>
  <c r="B396" i="73"/>
  <c r="H395" i="73"/>
  <c r="G395" i="73"/>
  <c r="F395" i="73"/>
  <c r="B395" i="73"/>
  <c r="H394" i="73"/>
  <c r="G394" i="73"/>
  <c r="F394" i="73"/>
  <c r="B394" i="73"/>
  <c r="H393" i="73"/>
  <c r="G393" i="73"/>
  <c r="F393" i="73"/>
  <c r="B393" i="73"/>
  <c r="H392" i="73"/>
  <c r="G392" i="73"/>
  <c r="F392" i="73"/>
  <c r="B392" i="73"/>
  <c r="H391" i="73"/>
  <c r="G391" i="73"/>
  <c r="F391" i="73"/>
  <c r="B391" i="73"/>
  <c r="H390" i="73"/>
  <c r="G390" i="73"/>
  <c r="F390" i="73"/>
  <c r="B390" i="73"/>
  <c r="H389" i="73"/>
  <c r="G389" i="73"/>
  <c r="F389" i="73"/>
  <c r="B389" i="73"/>
  <c r="H388" i="73"/>
  <c r="G388" i="73"/>
  <c r="F388" i="73"/>
  <c r="B388" i="73"/>
  <c r="H387" i="73"/>
  <c r="G387" i="73"/>
  <c r="F387" i="73"/>
  <c r="B387" i="73"/>
  <c r="H386" i="73"/>
  <c r="G386" i="73"/>
  <c r="F386" i="73"/>
  <c r="B386" i="73"/>
  <c r="H385" i="73"/>
  <c r="G385" i="73"/>
  <c r="F385" i="73"/>
  <c r="B385" i="73"/>
  <c r="H384" i="73"/>
  <c r="G384" i="73"/>
  <c r="F384" i="73"/>
  <c r="B384" i="73"/>
  <c r="H383" i="73"/>
  <c r="G383" i="73"/>
  <c r="F383" i="73"/>
  <c r="B383" i="73"/>
  <c r="H382" i="73"/>
  <c r="G382" i="73"/>
  <c r="F382" i="73"/>
  <c r="B382" i="73"/>
  <c r="H381" i="73"/>
  <c r="G381" i="73"/>
  <c r="F381" i="73"/>
  <c r="B381" i="73"/>
  <c r="H380" i="73"/>
  <c r="G380" i="73"/>
  <c r="F380" i="73"/>
  <c r="B380" i="73"/>
  <c r="H379" i="73"/>
  <c r="G379" i="73"/>
  <c r="F379" i="73"/>
  <c r="B379" i="73"/>
  <c r="H378" i="73"/>
  <c r="G378" i="73"/>
  <c r="F378" i="73"/>
  <c r="B378" i="73"/>
  <c r="H377" i="73"/>
  <c r="G377" i="73"/>
  <c r="F377" i="73"/>
  <c r="B377" i="73"/>
  <c r="H376" i="73"/>
  <c r="G376" i="73"/>
  <c r="F376" i="73"/>
  <c r="B376" i="73"/>
  <c r="H375" i="73"/>
  <c r="G375" i="73"/>
  <c r="F375" i="73"/>
  <c r="B375" i="73"/>
  <c r="H374" i="73"/>
  <c r="G374" i="73"/>
  <c r="F374" i="73"/>
  <c r="B374" i="73"/>
  <c r="H373" i="73"/>
  <c r="G373" i="73"/>
  <c r="F373" i="73"/>
  <c r="B373" i="73"/>
  <c r="H372" i="73"/>
  <c r="G372" i="73"/>
  <c r="F372" i="73"/>
  <c r="B372" i="73"/>
  <c r="H371" i="73"/>
  <c r="G371" i="73"/>
  <c r="F371" i="73"/>
  <c r="B371" i="73"/>
  <c r="H370" i="73"/>
  <c r="G370" i="73"/>
  <c r="F370" i="73"/>
  <c r="B370" i="73"/>
  <c r="H369" i="73"/>
  <c r="G369" i="73"/>
  <c r="F369" i="73"/>
  <c r="B369" i="73"/>
  <c r="H368" i="73"/>
  <c r="G368" i="73"/>
  <c r="F368" i="73"/>
  <c r="B368" i="73"/>
  <c r="H367" i="73"/>
  <c r="G367" i="73"/>
  <c r="F367" i="73"/>
  <c r="B367" i="73"/>
  <c r="H366" i="73"/>
  <c r="G366" i="73"/>
  <c r="F366" i="73"/>
  <c r="B366" i="73"/>
  <c r="H365" i="73"/>
  <c r="G365" i="73"/>
  <c r="F365" i="73"/>
  <c r="B365" i="73"/>
  <c r="H364" i="73"/>
  <c r="G364" i="73"/>
  <c r="F364" i="73"/>
  <c r="B364" i="73"/>
  <c r="H363" i="73"/>
  <c r="G363" i="73"/>
  <c r="F363" i="73"/>
  <c r="B363" i="73"/>
  <c r="H362" i="73"/>
  <c r="G362" i="73"/>
  <c r="F362" i="73"/>
  <c r="B362" i="73"/>
  <c r="H361" i="73"/>
  <c r="G361" i="73"/>
  <c r="F361" i="73"/>
  <c r="B361" i="73"/>
  <c r="H360" i="73"/>
  <c r="G360" i="73"/>
  <c r="F360" i="73"/>
  <c r="B360" i="73"/>
  <c r="H359" i="73"/>
  <c r="G359" i="73"/>
  <c r="F359" i="73"/>
  <c r="B359" i="73"/>
  <c r="H358" i="73"/>
  <c r="G358" i="73"/>
  <c r="F358" i="73"/>
  <c r="B358" i="73"/>
  <c r="H357" i="73"/>
  <c r="G357" i="73"/>
  <c r="F357" i="73"/>
  <c r="B357" i="73"/>
  <c r="H356" i="73"/>
  <c r="G356" i="73"/>
  <c r="F356" i="73"/>
  <c r="B356" i="73"/>
  <c r="H355" i="73"/>
  <c r="G355" i="73"/>
  <c r="F355" i="73"/>
  <c r="B355" i="73"/>
  <c r="H354" i="73"/>
  <c r="G354" i="73"/>
  <c r="F354" i="73"/>
  <c r="B354" i="73"/>
  <c r="H353" i="73"/>
  <c r="G353" i="73"/>
  <c r="F353" i="73"/>
  <c r="B353" i="73"/>
  <c r="H352" i="73"/>
  <c r="G352" i="73"/>
  <c r="F352" i="73"/>
  <c r="B352" i="73"/>
  <c r="H351" i="73"/>
  <c r="G351" i="73"/>
  <c r="F351" i="73"/>
  <c r="B351" i="73"/>
  <c r="H350" i="73"/>
  <c r="G350" i="73"/>
  <c r="F350" i="73"/>
  <c r="B350" i="73"/>
  <c r="H349" i="73"/>
  <c r="G349" i="73"/>
  <c r="F349" i="73"/>
  <c r="B349" i="73"/>
  <c r="H348" i="73"/>
  <c r="G348" i="73"/>
  <c r="F348" i="73"/>
  <c r="B348" i="73"/>
  <c r="H347" i="73"/>
  <c r="G347" i="73"/>
  <c r="F347" i="73"/>
  <c r="B347" i="73"/>
  <c r="H346" i="73"/>
  <c r="G346" i="73"/>
  <c r="F346" i="73"/>
  <c r="B346" i="73"/>
  <c r="H345" i="73"/>
  <c r="G345" i="73"/>
  <c r="F345" i="73"/>
  <c r="B345" i="73"/>
  <c r="H344" i="73"/>
  <c r="G344" i="73"/>
  <c r="F344" i="73"/>
  <c r="B344" i="73"/>
  <c r="H343" i="73"/>
  <c r="G343" i="73"/>
  <c r="F343" i="73"/>
  <c r="B343" i="73"/>
  <c r="H342" i="73"/>
  <c r="G342" i="73"/>
  <c r="F342" i="73"/>
  <c r="B342" i="73"/>
  <c r="H341" i="73"/>
  <c r="G341" i="73"/>
  <c r="F341" i="73"/>
  <c r="B341" i="73"/>
  <c r="H340" i="73"/>
  <c r="G340" i="73"/>
  <c r="F340" i="73"/>
  <c r="B340" i="73"/>
  <c r="H339" i="73"/>
  <c r="G339" i="73"/>
  <c r="F339" i="73"/>
  <c r="B339" i="73"/>
  <c r="H338" i="73"/>
  <c r="G338" i="73"/>
  <c r="F338" i="73"/>
  <c r="B338" i="73"/>
  <c r="H337" i="73"/>
  <c r="G337" i="73"/>
  <c r="F337" i="73"/>
  <c r="B337" i="73"/>
  <c r="H336" i="73"/>
  <c r="G336" i="73"/>
  <c r="F336" i="73"/>
  <c r="B336" i="73"/>
  <c r="H335" i="73"/>
  <c r="G335" i="73"/>
  <c r="F335" i="73"/>
  <c r="B335" i="73"/>
  <c r="H334" i="73"/>
  <c r="G334" i="73"/>
  <c r="F334" i="73"/>
  <c r="B334" i="73"/>
  <c r="H333" i="73"/>
  <c r="G333" i="73"/>
  <c r="F333" i="73"/>
  <c r="B333" i="73"/>
  <c r="H332" i="73"/>
  <c r="G332" i="73"/>
  <c r="F332" i="73"/>
  <c r="B332" i="73"/>
  <c r="H331" i="73"/>
  <c r="G331" i="73"/>
  <c r="F331" i="73"/>
  <c r="B331" i="73"/>
  <c r="H330" i="73"/>
  <c r="G330" i="73"/>
  <c r="F330" i="73"/>
  <c r="B330" i="73"/>
  <c r="H329" i="73"/>
  <c r="G329" i="73"/>
  <c r="F329" i="73"/>
  <c r="B329" i="73"/>
  <c r="H328" i="73"/>
  <c r="G328" i="73"/>
  <c r="F328" i="73"/>
  <c r="B328" i="73"/>
  <c r="H327" i="73"/>
  <c r="G327" i="73"/>
  <c r="F327" i="73"/>
  <c r="B327" i="73"/>
  <c r="H326" i="73"/>
  <c r="G326" i="73"/>
  <c r="F326" i="73"/>
  <c r="B326" i="73"/>
  <c r="H325" i="73"/>
  <c r="G325" i="73"/>
  <c r="F325" i="73"/>
  <c r="B325" i="73"/>
  <c r="H324" i="73"/>
  <c r="G324" i="73"/>
  <c r="F324" i="73"/>
  <c r="B324" i="73"/>
  <c r="H323" i="73"/>
  <c r="G323" i="73"/>
  <c r="F323" i="73"/>
  <c r="B323" i="73"/>
  <c r="H322" i="73"/>
  <c r="G322" i="73"/>
  <c r="F322" i="73"/>
  <c r="B322" i="73"/>
  <c r="H321" i="73"/>
  <c r="G321" i="73"/>
  <c r="F321" i="73"/>
  <c r="B321" i="73"/>
  <c r="H320" i="73"/>
  <c r="G320" i="73"/>
  <c r="F320" i="73"/>
  <c r="B320" i="73"/>
  <c r="H319" i="73"/>
  <c r="G319" i="73"/>
  <c r="F319" i="73"/>
  <c r="B319" i="73"/>
  <c r="H318" i="73"/>
  <c r="G318" i="73"/>
  <c r="F318" i="73"/>
  <c r="B318" i="73"/>
  <c r="H317" i="73"/>
  <c r="G317" i="73"/>
  <c r="F317" i="73"/>
  <c r="B317" i="73"/>
  <c r="H316" i="73"/>
  <c r="G316" i="73"/>
  <c r="F316" i="73"/>
  <c r="B316" i="73"/>
  <c r="H315" i="73"/>
  <c r="G315" i="73"/>
  <c r="F315" i="73"/>
  <c r="B315" i="73"/>
  <c r="H314" i="73"/>
  <c r="G314" i="73"/>
  <c r="F314" i="73"/>
  <c r="B314" i="73"/>
  <c r="H744" i="70"/>
  <c r="G744" i="70"/>
  <c r="F744" i="70"/>
  <c r="B744" i="70"/>
  <c r="H743" i="70"/>
  <c r="G743" i="70"/>
  <c r="F743" i="70"/>
  <c r="B743" i="70"/>
  <c r="H742" i="70"/>
  <c r="G742" i="70"/>
  <c r="F742" i="70"/>
  <c r="B742" i="70"/>
  <c r="H741" i="70"/>
  <c r="G741" i="70"/>
  <c r="F741" i="70"/>
  <c r="B741" i="70"/>
  <c r="H740" i="70"/>
  <c r="G740" i="70"/>
  <c r="F740" i="70"/>
  <c r="B740" i="70"/>
  <c r="H739" i="70"/>
  <c r="G739" i="70"/>
  <c r="F739" i="70"/>
  <c r="B739" i="70"/>
  <c r="H738" i="70"/>
  <c r="G738" i="70"/>
  <c r="F738" i="70"/>
  <c r="B738" i="70"/>
  <c r="H737" i="70"/>
  <c r="G737" i="70"/>
  <c r="F737" i="70"/>
  <c r="B737" i="70"/>
  <c r="H736" i="70"/>
  <c r="G736" i="70"/>
  <c r="F736" i="70"/>
  <c r="B736" i="70"/>
  <c r="H735" i="70"/>
  <c r="G735" i="70"/>
  <c r="F735" i="70"/>
  <c r="B735" i="70"/>
  <c r="H734" i="70"/>
  <c r="G734" i="70"/>
  <c r="F734" i="70"/>
  <c r="B734" i="70"/>
  <c r="H733" i="70"/>
  <c r="G733" i="70"/>
  <c r="F733" i="70"/>
  <c r="B733" i="70"/>
  <c r="H732" i="70"/>
  <c r="G732" i="70"/>
  <c r="F732" i="70"/>
  <c r="B732" i="70"/>
  <c r="H731" i="70"/>
  <c r="G731" i="70"/>
  <c r="F731" i="70"/>
  <c r="B731" i="70"/>
  <c r="H730" i="70"/>
  <c r="G730" i="70"/>
  <c r="F730" i="70"/>
  <c r="B730" i="70"/>
  <c r="H729" i="70"/>
  <c r="G729" i="70"/>
  <c r="F729" i="70"/>
  <c r="B729" i="70"/>
  <c r="H728" i="70"/>
  <c r="G728" i="70"/>
  <c r="F728" i="70"/>
  <c r="B728" i="70"/>
  <c r="H727" i="70"/>
  <c r="G727" i="70"/>
  <c r="F727" i="70"/>
  <c r="B727" i="70"/>
  <c r="H726" i="70"/>
  <c r="G726" i="70"/>
  <c r="F726" i="70"/>
  <c r="B726" i="70"/>
  <c r="H725" i="70"/>
  <c r="G725" i="70"/>
  <c r="F725" i="70"/>
  <c r="B725" i="70"/>
  <c r="H724" i="70"/>
  <c r="G724" i="70"/>
  <c r="F724" i="70"/>
  <c r="B724" i="70"/>
  <c r="H723" i="70"/>
  <c r="G723" i="70"/>
  <c r="F723" i="70"/>
  <c r="B723" i="70"/>
  <c r="H722" i="70"/>
  <c r="G722" i="70"/>
  <c r="F722" i="70"/>
  <c r="B722" i="70"/>
  <c r="H721" i="70"/>
  <c r="G721" i="70"/>
  <c r="F721" i="70"/>
  <c r="B721" i="70"/>
  <c r="H720" i="70"/>
  <c r="G720" i="70"/>
  <c r="F720" i="70"/>
  <c r="B720" i="70"/>
  <c r="H719" i="70"/>
  <c r="G719" i="70"/>
  <c r="F719" i="70"/>
  <c r="B719" i="70"/>
  <c r="H718" i="70"/>
  <c r="G718" i="70"/>
  <c r="F718" i="70"/>
  <c r="B718" i="70"/>
  <c r="H717" i="70"/>
  <c r="G717" i="70"/>
  <c r="F717" i="70"/>
  <c r="B717" i="70"/>
  <c r="H716" i="70"/>
  <c r="G716" i="70"/>
  <c r="F716" i="70"/>
  <c r="B716" i="70"/>
  <c r="H715" i="70"/>
  <c r="G715" i="70"/>
  <c r="F715" i="70"/>
  <c r="B715" i="70"/>
  <c r="H714" i="70"/>
  <c r="G714" i="70"/>
  <c r="F714" i="70"/>
  <c r="B714" i="70"/>
  <c r="H713" i="70"/>
  <c r="G713" i="70"/>
  <c r="F713" i="70"/>
  <c r="B713" i="70"/>
  <c r="H712" i="70"/>
  <c r="G712" i="70"/>
  <c r="F712" i="70"/>
  <c r="B712" i="70"/>
  <c r="H711" i="70"/>
  <c r="G711" i="70"/>
  <c r="F711" i="70"/>
  <c r="B711" i="70"/>
  <c r="H710" i="70"/>
  <c r="G710" i="70"/>
  <c r="F710" i="70"/>
  <c r="B710" i="70"/>
  <c r="H709" i="70"/>
  <c r="G709" i="70"/>
  <c r="F709" i="70"/>
  <c r="B709" i="70"/>
  <c r="H708" i="70"/>
  <c r="G708" i="70"/>
  <c r="F708" i="70"/>
  <c r="B708" i="70"/>
  <c r="H707" i="70"/>
  <c r="G707" i="70"/>
  <c r="F707" i="70"/>
  <c r="B707" i="70"/>
  <c r="H706" i="70"/>
  <c r="G706" i="70"/>
  <c r="F706" i="70"/>
  <c r="B706" i="70"/>
  <c r="H705" i="70"/>
  <c r="G705" i="70"/>
  <c r="F705" i="70"/>
  <c r="B705" i="70"/>
  <c r="H704" i="70"/>
  <c r="G704" i="70"/>
  <c r="F704" i="70"/>
  <c r="B704" i="70"/>
  <c r="H703" i="70"/>
  <c r="G703" i="70"/>
  <c r="F703" i="70"/>
  <c r="B703" i="70"/>
  <c r="H702" i="70"/>
  <c r="G702" i="70"/>
  <c r="F702" i="70"/>
  <c r="B702" i="70"/>
  <c r="H701" i="70"/>
  <c r="G701" i="70"/>
  <c r="F701" i="70"/>
  <c r="B701" i="70"/>
  <c r="H700" i="70"/>
  <c r="G700" i="70"/>
  <c r="F700" i="70"/>
  <c r="B700" i="70"/>
  <c r="H699" i="70"/>
  <c r="G699" i="70"/>
  <c r="F699" i="70"/>
  <c r="B699" i="70"/>
  <c r="H698" i="70"/>
  <c r="G698" i="70"/>
  <c r="F698" i="70"/>
  <c r="B698" i="70"/>
  <c r="H697" i="70"/>
  <c r="G697" i="70"/>
  <c r="F697" i="70"/>
  <c r="B697" i="70"/>
  <c r="H696" i="70"/>
  <c r="G696" i="70"/>
  <c r="F696" i="70"/>
  <c r="B696" i="70"/>
  <c r="H695" i="70"/>
  <c r="G695" i="70"/>
  <c r="F695" i="70"/>
  <c r="B695" i="70"/>
  <c r="H694" i="70"/>
  <c r="G694" i="70"/>
  <c r="F694" i="70"/>
  <c r="B694" i="70"/>
  <c r="H693" i="70"/>
  <c r="G693" i="70"/>
  <c r="F693" i="70"/>
  <c r="B693" i="70"/>
  <c r="H692" i="70"/>
  <c r="G692" i="70"/>
  <c r="F692" i="70"/>
  <c r="B692" i="70"/>
  <c r="H691" i="70"/>
  <c r="G691" i="70"/>
  <c r="F691" i="70"/>
  <c r="B691" i="70"/>
  <c r="H690" i="70"/>
  <c r="G690" i="70"/>
  <c r="F690" i="70"/>
  <c r="B690" i="70"/>
  <c r="H689" i="70"/>
  <c r="G689" i="70"/>
  <c r="F689" i="70"/>
  <c r="B689" i="70"/>
  <c r="H688" i="70"/>
  <c r="G688" i="70"/>
  <c r="F688" i="70"/>
  <c r="B688" i="70"/>
  <c r="H687" i="70"/>
  <c r="G687" i="70"/>
  <c r="F687" i="70"/>
  <c r="B687" i="70"/>
  <c r="H686" i="70"/>
  <c r="G686" i="70"/>
  <c r="F686" i="70"/>
  <c r="B686" i="70"/>
  <c r="H685" i="70"/>
  <c r="G685" i="70"/>
  <c r="F685" i="70"/>
  <c r="B685" i="70"/>
  <c r="H684" i="70"/>
  <c r="G684" i="70"/>
  <c r="F684" i="70"/>
  <c r="B684" i="70"/>
  <c r="H683" i="70"/>
  <c r="G683" i="70"/>
  <c r="F683" i="70"/>
  <c r="B683" i="70"/>
  <c r="H682" i="70"/>
  <c r="G682" i="70"/>
  <c r="F682" i="70"/>
  <c r="B682" i="70"/>
  <c r="H681" i="70"/>
  <c r="G681" i="70"/>
  <c r="F681" i="70"/>
  <c r="B681" i="70"/>
  <c r="H680" i="70"/>
  <c r="G680" i="70"/>
  <c r="F680" i="70"/>
  <c r="B680" i="70"/>
  <c r="H679" i="70"/>
  <c r="G679" i="70"/>
  <c r="F679" i="70"/>
  <c r="B679" i="70"/>
  <c r="H678" i="70"/>
  <c r="G678" i="70"/>
  <c r="F678" i="70"/>
  <c r="B678" i="70"/>
  <c r="H677" i="70"/>
  <c r="G677" i="70"/>
  <c r="F677" i="70"/>
  <c r="B677" i="70"/>
  <c r="H676" i="70"/>
  <c r="G676" i="70"/>
  <c r="F676" i="70"/>
  <c r="B676" i="70"/>
  <c r="H675" i="70"/>
  <c r="G675" i="70"/>
  <c r="F675" i="70"/>
  <c r="B675" i="70"/>
  <c r="H674" i="70"/>
  <c r="G674" i="70"/>
  <c r="F674" i="70"/>
  <c r="B674" i="70"/>
  <c r="H673" i="70"/>
  <c r="G673" i="70"/>
  <c r="F673" i="70"/>
  <c r="B673" i="70"/>
  <c r="H672" i="70"/>
  <c r="G672" i="70"/>
  <c r="F672" i="70"/>
  <c r="B672" i="70"/>
  <c r="H671" i="70"/>
  <c r="G671" i="70"/>
  <c r="F671" i="70"/>
  <c r="B671" i="70"/>
  <c r="H670" i="70"/>
  <c r="G670" i="70"/>
  <c r="F670" i="70"/>
  <c r="B670" i="70"/>
  <c r="H669" i="70"/>
  <c r="G669" i="70"/>
  <c r="F669" i="70"/>
  <c r="B669" i="70"/>
  <c r="H668" i="70"/>
  <c r="G668" i="70"/>
  <c r="F668" i="70"/>
  <c r="B668" i="70"/>
  <c r="H667" i="70"/>
  <c r="G667" i="70"/>
  <c r="F667" i="70"/>
  <c r="B667" i="70"/>
  <c r="H666" i="70"/>
  <c r="G666" i="70"/>
  <c r="F666" i="70"/>
  <c r="B666" i="70"/>
  <c r="H665" i="70"/>
  <c r="G665" i="70"/>
  <c r="F665" i="70"/>
  <c r="B665" i="70"/>
  <c r="H664" i="70"/>
  <c r="G664" i="70"/>
  <c r="F664" i="70"/>
  <c r="B664" i="70"/>
  <c r="H663" i="70"/>
  <c r="G663" i="70"/>
  <c r="F663" i="70"/>
  <c r="B663" i="70"/>
  <c r="H662" i="70"/>
  <c r="G662" i="70"/>
  <c r="F662" i="70"/>
  <c r="B662" i="70"/>
  <c r="H661" i="70"/>
  <c r="G661" i="70"/>
  <c r="F661" i="70"/>
  <c r="B661" i="70"/>
  <c r="H660" i="70"/>
  <c r="G660" i="70"/>
  <c r="F660" i="70"/>
  <c r="B660" i="70"/>
  <c r="H659" i="70"/>
  <c r="G659" i="70"/>
  <c r="F659" i="70"/>
  <c r="B659" i="70"/>
  <c r="H658" i="70"/>
  <c r="G658" i="70"/>
  <c r="F658" i="70"/>
  <c r="B658" i="70"/>
  <c r="H657" i="70"/>
  <c r="G657" i="70"/>
  <c r="F657" i="70"/>
  <c r="B657" i="70"/>
  <c r="H656" i="70"/>
  <c r="G656" i="70"/>
  <c r="F656" i="70"/>
  <c r="B656" i="70"/>
  <c r="H655" i="70"/>
  <c r="G655" i="70"/>
  <c r="F655" i="70"/>
  <c r="B655" i="70"/>
  <c r="H654" i="70"/>
  <c r="G654" i="70"/>
  <c r="F654" i="70"/>
  <c r="B654" i="70"/>
  <c r="H653" i="70"/>
  <c r="G653" i="70"/>
  <c r="F653" i="70"/>
  <c r="B653" i="70"/>
  <c r="H652" i="70"/>
  <c r="G652" i="70"/>
  <c r="F652" i="70"/>
  <c r="B652" i="70"/>
  <c r="H651" i="70"/>
  <c r="G651" i="70"/>
  <c r="F651" i="70"/>
  <c r="B651" i="70"/>
  <c r="H650" i="70"/>
  <c r="G650" i="70"/>
  <c r="F650" i="70"/>
  <c r="B650" i="70"/>
  <c r="H649" i="70"/>
  <c r="G649" i="70"/>
  <c r="F649" i="70"/>
  <c r="B649" i="70"/>
  <c r="H648" i="70"/>
  <c r="G648" i="70"/>
  <c r="F648" i="70"/>
  <c r="B648" i="70"/>
  <c r="H647" i="70"/>
  <c r="G647" i="70"/>
  <c r="F647" i="70"/>
  <c r="B647" i="70"/>
  <c r="H646" i="70"/>
  <c r="G646" i="70"/>
  <c r="F646" i="70"/>
  <c r="B646" i="70"/>
  <c r="H645" i="70"/>
  <c r="G645" i="70"/>
  <c r="F645" i="70"/>
  <c r="B645" i="70"/>
  <c r="H644" i="70"/>
  <c r="G644" i="70"/>
  <c r="F644" i="70"/>
  <c r="B644" i="70"/>
  <c r="H643" i="70"/>
  <c r="G643" i="70"/>
  <c r="F643" i="70"/>
  <c r="B643" i="70"/>
  <c r="H642" i="70"/>
  <c r="G642" i="70"/>
  <c r="F642" i="70"/>
  <c r="B642" i="70"/>
  <c r="H641" i="70"/>
  <c r="G641" i="70"/>
  <c r="F641" i="70"/>
  <c r="B641" i="70"/>
  <c r="H640" i="70"/>
  <c r="G640" i="70"/>
  <c r="F640" i="70"/>
  <c r="B640" i="70"/>
  <c r="H639" i="70"/>
  <c r="G639" i="70"/>
  <c r="F639" i="70"/>
  <c r="B639" i="70"/>
  <c r="H638" i="70"/>
  <c r="G638" i="70"/>
  <c r="F638" i="70"/>
  <c r="B638" i="70"/>
  <c r="H637" i="70"/>
  <c r="G637" i="70"/>
  <c r="F637" i="70"/>
  <c r="B637" i="70"/>
  <c r="H636" i="70"/>
  <c r="G636" i="70"/>
  <c r="F636" i="70"/>
  <c r="B636" i="70"/>
  <c r="H635" i="70"/>
  <c r="G635" i="70"/>
  <c r="F635" i="70"/>
  <c r="B635" i="70"/>
  <c r="H634" i="70"/>
  <c r="G634" i="70"/>
  <c r="F634" i="70"/>
  <c r="B634" i="70"/>
  <c r="H633" i="70"/>
  <c r="G633" i="70"/>
  <c r="F633" i="70"/>
  <c r="B633" i="70"/>
  <c r="H632" i="70"/>
  <c r="G632" i="70"/>
  <c r="F632" i="70"/>
  <c r="B632" i="70"/>
  <c r="H631" i="70"/>
  <c r="G631" i="70"/>
  <c r="F631" i="70"/>
  <c r="B631" i="70"/>
  <c r="H630" i="70"/>
  <c r="G630" i="70"/>
  <c r="F630" i="70"/>
  <c r="B630" i="70"/>
  <c r="H629" i="70"/>
  <c r="G629" i="70"/>
  <c r="F629" i="70"/>
  <c r="B629" i="70"/>
  <c r="H628" i="70"/>
  <c r="G628" i="70"/>
  <c r="F628" i="70"/>
  <c r="B628" i="70"/>
  <c r="H627" i="70"/>
  <c r="G627" i="70"/>
  <c r="F627" i="70"/>
  <c r="B627" i="70"/>
  <c r="H626" i="70"/>
  <c r="G626" i="70"/>
  <c r="F626" i="70"/>
  <c r="B626" i="70"/>
  <c r="H625" i="70"/>
  <c r="G625" i="70"/>
  <c r="F625" i="70"/>
  <c r="B625" i="70"/>
  <c r="H624" i="70"/>
  <c r="G624" i="70"/>
  <c r="F624" i="70"/>
  <c r="B624" i="70"/>
  <c r="H623" i="70"/>
  <c r="G623" i="70"/>
  <c r="F623" i="70"/>
  <c r="B623" i="70"/>
  <c r="H622" i="70"/>
  <c r="G622" i="70"/>
  <c r="F622" i="70"/>
  <c r="B622" i="70"/>
  <c r="H621" i="70"/>
  <c r="G621" i="70"/>
  <c r="F621" i="70"/>
  <c r="B621" i="70"/>
  <c r="H620" i="70"/>
  <c r="G620" i="70"/>
  <c r="F620" i="70"/>
  <c r="B620" i="70"/>
  <c r="H619" i="70"/>
  <c r="G619" i="70"/>
  <c r="F619" i="70"/>
  <c r="B619" i="70"/>
  <c r="H618" i="70"/>
  <c r="G618" i="70"/>
  <c r="F618" i="70"/>
  <c r="B618" i="70"/>
  <c r="H617" i="70"/>
  <c r="G617" i="70"/>
  <c r="F617" i="70"/>
  <c r="B617" i="70"/>
  <c r="H616" i="70"/>
  <c r="G616" i="70"/>
  <c r="F616" i="70"/>
  <c r="B616" i="70"/>
  <c r="H615" i="70"/>
  <c r="G615" i="70"/>
  <c r="F615" i="70"/>
  <c r="B615" i="70"/>
  <c r="H614" i="70"/>
  <c r="G614" i="70"/>
  <c r="F614" i="70"/>
  <c r="B614" i="70"/>
  <c r="H613" i="70"/>
  <c r="G613" i="70"/>
  <c r="F613" i="70"/>
  <c r="B613" i="70"/>
  <c r="H612" i="70"/>
  <c r="G612" i="70"/>
  <c r="F612" i="70"/>
  <c r="B612" i="70"/>
  <c r="H611" i="70"/>
  <c r="G611" i="70"/>
  <c r="F611" i="70"/>
  <c r="B611" i="70"/>
  <c r="H610" i="70"/>
  <c r="G610" i="70"/>
  <c r="F610" i="70"/>
  <c r="B610" i="70"/>
  <c r="H609" i="70"/>
  <c r="G609" i="70"/>
  <c r="F609" i="70"/>
  <c r="B609" i="70"/>
  <c r="H608" i="70"/>
  <c r="G608" i="70"/>
  <c r="F608" i="70"/>
  <c r="B608" i="70"/>
  <c r="H607" i="70"/>
  <c r="G607" i="70"/>
  <c r="F607" i="70"/>
  <c r="B607" i="70"/>
  <c r="H606" i="70"/>
  <c r="G606" i="70"/>
  <c r="F606" i="70"/>
  <c r="B606" i="70"/>
  <c r="H605" i="70"/>
  <c r="G605" i="70"/>
  <c r="F605" i="70"/>
  <c r="B605" i="70"/>
  <c r="H604" i="70"/>
  <c r="G604" i="70"/>
  <c r="F604" i="70"/>
  <c r="B604" i="70"/>
  <c r="H603" i="70"/>
  <c r="G603" i="70"/>
  <c r="F603" i="70"/>
  <c r="B603" i="70"/>
  <c r="H602" i="70"/>
  <c r="G602" i="70"/>
  <c r="F602" i="70"/>
  <c r="B602" i="70"/>
  <c r="H601" i="70"/>
  <c r="G601" i="70"/>
  <c r="F601" i="70"/>
  <c r="B601" i="70"/>
  <c r="H600" i="70"/>
  <c r="G600" i="70"/>
  <c r="F600" i="70"/>
  <c r="B600" i="70"/>
  <c r="H599" i="70"/>
  <c r="G599" i="70"/>
  <c r="F599" i="70"/>
  <c r="B599" i="70"/>
  <c r="H598" i="70"/>
  <c r="G598" i="70"/>
  <c r="F598" i="70"/>
  <c r="B598" i="70"/>
  <c r="H597" i="70"/>
  <c r="G597" i="70"/>
  <c r="F597" i="70"/>
  <c r="B597" i="70"/>
  <c r="H596" i="70"/>
  <c r="G596" i="70"/>
  <c r="F596" i="70"/>
  <c r="B596" i="70"/>
  <c r="H595" i="70"/>
  <c r="G595" i="70"/>
  <c r="F595" i="70"/>
  <c r="B595" i="70"/>
  <c r="H594" i="70"/>
  <c r="G594" i="70"/>
  <c r="F594" i="70"/>
  <c r="B594" i="70"/>
  <c r="H593" i="70"/>
  <c r="G593" i="70"/>
  <c r="F593" i="70"/>
  <c r="B593" i="70"/>
  <c r="H592" i="70"/>
  <c r="G592" i="70"/>
  <c r="F592" i="70"/>
  <c r="B592" i="70"/>
  <c r="H591" i="70"/>
  <c r="G591" i="70"/>
  <c r="F591" i="70"/>
  <c r="B591" i="70"/>
  <c r="H590" i="70"/>
  <c r="G590" i="70"/>
  <c r="F590" i="70"/>
  <c r="B590" i="70"/>
  <c r="H589" i="70"/>
  <c r="G589" i="70"/>
  <c r="F589" i="70"/>
  <c r="B589" i="70"/>
  <c r="H588" i="70"/>
  <c r="G588" i="70"/>
  <c r="F588" i="70"/>
  <c r="B588" i="70"/>
  <c r="H587" i="70"/>
  <c r="G587" i="70"/>
  <c r="F587" i="70"/>
  <c r="B587" i="70"/>
  <c r="H586" i="70"/>
  <c r="G586" i="70"/>
  <c r="F586" i="70"/>
  <c r="B586" i="70"/>
  <c r="H585" i="70"/>
  <c r="G585" i="70"/>
  <c r="F585" i="70"/>
  <c r="B585" i="70"/>
  <c r="H584" i="70"/>
  <c r="G584" i="70"/>
  <c r="F584" i="70"/>
  <c r="B584" i="70"/>
  <c r="H583" i="70"/>
  <c r="G583" i="70"/>
  <c r="F583" i="70"/>
  <c r="B583" i="70"/>
  <c r="H582" i="70"/>
  <c r="G582" i="70"/>
  <c r="F582" i="70"/>
  <c r="B582" i="70"/>
  <c r="H581" i="70"/>
  <c r="G581" i="70"/>
  <c r="F581" i="70"/>
  <c r="B581" i="70"/>
  <c r="H580" i="70"/>
  <c r="G580" i="70"/>
  <c r="F580" i="70"/>
  <c r="B580" i="70"/>
  <c r="H579" i="70"/>
  <c r="G579" i="70"/>
  <c r="F579" i="70"/>
  <c r="B579" i="70"/>
  <c r="H578" i="70"/>
  <c r="G578" i="70"/>
  <c r="F578" i="70"/>
  <c r="B578" i="70"/>
  <c r="H577" i="70"/>
  <c r="G577" i="70"/>
  <c r="F577" i="70"/>
  <c r="B577" i="70"/>
  <c r="H576" i="70"/>
  <c r="G576" i="70"/>
  <c r="F576" i="70"/>
  <c r="B576" i="70"/>
  <c r="H575" i="70"/>
  <c r="G575" i="70"/>
  <c r="F575" i="70"/>
  <c r="B575" i="70"/>
  <c r="H574" i="70"/>
  <c r="G574" i="70"/>
  <c r="F574" i="70"/>
  <c r="B574" i="70"/>
  <c r="H573" i="70"/>
  <c r="G573" i="70"/>
  <c r="F573" i="70"/>
  <c r="B573" i="70"/>
  <c r="H572" i="70"/>
  <c r="G572" i="70"/>
  <c r="F572" i="70"/>
  <c r="B572" i="70"/>
  <c r="H571" i="70"/>
  <c r="G571" i="70"/>
  <c r="F571" i="70"/>
  <c r="B571" i="70"/>
  <c r="H570" i="70"/>
  <c r="G570" i="70"/>
  <c r="F570" i="70"/>
  <c r="B570" i="70"/>
  <c r="H569" i="70"/>
  <c r="G569" i="70"/>
  <c r="F569" i="70"/>
  <c r="B569" i="70"/>
  <c r="H568" i="70"/>
  <c r="G568" i="70"/>
  <c r="F568" i="70"/>
  <c r="B568" i="70"/>
  <c r="H567" i="70"/>
  <c r="G567" i="70"/>
  <c r="F567" i="70"/>
  <c r="B567" i="70"/>
  <c r="H566" i="70"/>
  <c r="G566" i="70"/>
  <c r="F566" i="70"/>
  <c r="B566" i="70"/>
  <c r="H565" i="70"/>
  <c r="G565" i="70"/>
  <c r="F565" i="70"/>
  <c r="B565" i="70"/>
  <c r="H564" i="70"/>
  <c r="G564" i="70"/>
  <c r="F564" i="70"/>
  <c r="B564" i="70"/>
  <c r="H563" i="70"/>
  <c r="G563" i="70"/>
  <c r="F563" i="70"/>
  <c r="B563" i="70"/>
  <c r="H562" i="70"/>
  <c r="G562" i="70"/>
  <c r="F562" i="70"/>
  <c r="B562" i="70"/>
  <c r="H561" i="70"/>
  <c r="G561" i="70"/>
  <c r="F561" i="70"/>
  <c r="B561" i="70"/>
  <c r="H560" i="70"/>
  <c r="G560" i="70"/>
  <c r="F560" i="70"/>
  <c r="B560" i="70"/>
  <c r="H559" i="70"/>
  <c r="G559" i="70"/>
  <c r="F559" i="70"/>
  <c r="B559" i="70"/>
  <c r="H558" i="70"/>
  <c r="G558" i="70"/>
  <c r="F558" i="70"/>
  <c r="B558" i="70"/>
  <c r="H557" i="70"/>
  <c r="G557" i="70"/>
  <c r="F557" i="70"/>
  <c r="B557" i="70"/>
  <c r="H556" i="70"/>
  <c r="G556" i="70"/>
  <c r="F556" i="70"/>
  <c r="B556" i="70"/>
  <c r="H555" i="70"/>
  <c r="G555" i="70"/>
  <c r="F555" i="70"/>
  <c r="B555" i="70"/>
  <c r="H554" i="70"/>
  <c r="G554" i="70"/>
  <c r="F554" i="70"/>
  <c r="B554" i="70"/>
  <c r="H553" i="70"/>
  <c r="G553" i="70"/>
  <c r="F553" i="70"/>
  <c r="B553" i="70"/>
  <c r="H552" i="70"/>
  <c r="G552" i="70"/>
  <c r="F552" i="70"/>
  <c r="B552" i="70"/>
  <c r="H551" i="70"/>
  <c r="G551" i="70"/>
  <c r="F551" i="70"/>
  <c r="B551" i="70"/>
  <c r="H550" i="70"/>
  <c r="G550" i="70"/>
  <c r="F550" i="70"/>
  <c r="B550" i="70"/>
  <c r="H549" i="70"/>
  <c r="G549" i="70"/>
  <c r="F549" i="70"/>
  <c r="B549" i="70"/>
  <c r="H548" i="70"/>
  <c r="G548" i="70"/>
  <c r="F548" i="70"/>
  <c r="B548" i="70"/>
  <c r="H547" i="70"/>
  <c r="G547" i="70"/>
  <c r="F547" i="70"/>
  <c r="B547" i="70"/>
  <c r="H546" i="70"/>
  <c r="G546" i="70"/>
  <c r="F546" i="70"/>
  <c r="B546" i="70"/>
  <c r="H545" i="70"/>
  <c r="G545" i="70"/>
  <c r="F545" i="70"/>
  <c r="B545" i="70"/>
  <c r="H544" i="70"/>
  <c r="G544" i="70"/>
  <c r="F544" i="70"/>
  <c r="B544" i="70"/>
  <c r="H543" i="70"/>
  <c r="G543" i="70"/>
  <c r="F543" i="70"/>
  <c r="B543" i="70"/>
  <c r="H542" i="70"/>
  <c r="G542" i="70"/>
  <c r="F542" i="70"/>
  <c r="B542" i="70"/>
  <c r="H541" i="70"/>
  <c r="G541" i="70"/>
  <c r="F541" i="70"/>
  <c r="B541" i="70"/>
  <c r="H540" i="70"/>
  <c r="G540" i="70"/>
  <c r="F540" i="70"/>
  <c r="B540" i="70"/>
  <c r="H539" i="70"/>
  <c r="G539" i="70"/>
  <c r="F539" i="70"/>
  <c r="B539" i="70"/>
  <c r="H538" i="70"/>
  <c r="G538" i="70"/>
  <c r="F538" i="70"/>
  <c r="B538" i="70"/>
  <c r="H537" i="70"/>
  <c r="G537" i="70"/>
  <c r="F537" i="70"/>
  <c r="B537" i="70"/>
  <c r="H536" i="70"/>
  <c r="G536" i="70"/>
  <c r="F536" i="70"/>
  <c r="B536" i="70"/>
  <c r="H535" i="70"/>
  <c r="G535" i="70"/>
  <c r="F535" i="70"/>
  <c r="B535" i="70"/>
  <c r="H534" i="70"/>
  <c r="G534" i="70"/>
  <c r="F534" i="70"/>
  <c r="B534" i="70"/>
  <c r="H533" i="70"/>
  <c r="G533" i="70"/>
  <c r="F533" i="70"/>
  <c r="B533" i="70"/>
  <c r="H532" i="70"/>
  <c r="G532" i="70"/>
  <c r="F532" i="70"/>
  <c r="B532" i="70"/>
  <c r="H531" i="70"/>
  <c r="G531" i="70"/>
  <c r="F531" i="70"/>
  <c r="B531" i="70"/>
  <c r="H530" i="70"/>
  <c r="G530" i="70"/>
  <c r="F530" i="70"/>
  <c r="B530" i="70"/>
  <c r="H529" i="70"/>
  <c r="G529" i="70"/>
  <c r="F529" i="70"/>
  <c r="B529" i="70"/>
  <c r="H528" i="70"/>
  <c r="G528" i="70"/>
  <c r="F528" i="70"/>
  <c r="B528" i="70"/>
  <c r="H527" i="70"/>
  <c r="G527" i="70"/>
  <c r="F527" i="70"/>
  <c r="B527" i="70"/>
  <c r="H526" i="70"/>
  <c r="G526" i="70"/>
  <c r="F526" i="70"/>
  <c r="B526" i="70"/>
  <c r="H525" i="70"/>
  <c r="G525" i="70"/>
  <c r="F525" i="70"/>
  <c r="B525" i="70"/>
  <c r="H524" i="70"/>
  <c r="G524" i="70"/>
  <c r="F524" i="70"/>
  <c r="B524" i="70"/>
  <c r="H523" i="70"/>
  <c r="G523" i="70"/>
  <c r="F523" i="70"/>
  <c r="B523" i="70"/>
  <c r="H522" i="70"/>
  <c r="G522" i="70"/>
  <c r="F522" i="70"/>
  <c r="B522" i="70"/>
  <c r="H521" i="70"/>
  <c r="G521" i="70"/>
  <c r="F521" i="70"/>
  <c r="B521" i="70"/>
  <c r="H520" i="70"/>
  <c r="G520" i="70"/>
  <c r="F520" i="70"/>
  <c r="B520" i="70"/>
  <c r="H519" i="70"/>
  <c r="G519" i="70"/>
  <c r="F519" i="70"/>
  <c r="B519" i="70"/>
  <c r="H518" i="70"/>
  <c r="G518" i="70"/>
  <c r="F518" i="70"/>
  <c r="B518" i="70"/>
  <c r="H517" i="70"/>
  <c r="G517" i="70"/>
  <c r="F517" i="70"/>
  <c r="B517" i="70"/>
  <c r="H516" i="70"/>
  <c r="G516" i="70"/>
  <c r="F516" i="70"/>
  <c r="B516" i="70"/>
  <c r="H515" i="70"/>
  <c r="G515" i="70"/>
  <c r="F515" i="70"/>
  <c r="B515" i="70"/>
  <c r="H514" i="70"/>
  <c r="G514" i="70"/>
  <c r="F514" i="70"/>
  <c r="B514" i="70"/>
  <c r="H513" i="70"/>
  <c r="G513" i="70"/>
  <c r="F513" i="70"/>
  <c r="B513" i="70"/>
  <c r="H512" i="70"/>
  <c r="G512" i="70"/>
  <c r="F512" i="70"/>
  <c r="B512" i="70"/>
  <c r="H511" i="70"/>
  <c r="G511" i="70"/>
  <c r="F511" i="70"/>
  <c r="B511" i="70"/>
  <c r="H510" i="70"/>
  <c r="G510" i="70"/>
  <c r="F510" i="70"/>
  <c r="B510" i="70"/>
  <c r="H509" i="70"/>
  <c r="G509" i="70"/>
  <c r="F509" i="70"/>
  <c r="B509" i="70"/>
  <c r="H508" i="70"/>
  <c r="G508" i="70"/>
  <c r="F508" i="70"/>
  <c r="B508" i="70"/>
  <c r="H507" i="70"/>
  <c r="G507" i="70"/>
  <c r="F507" i="70"/>
  <c r="B507" i="70"/>
  <c r="H506" i="70"/>
  <c r="G506" i="70"/>
  <c r="F506" i="70"/>
  <c r="B506" i="70"/>
  <c r="H505" i="70"/>
  <c r="G505" i="70"/>
  <c r="F505" i="70"/>
  <c r="B505" i="70"/>
  <c r="H504" i="70"/>
  <c r="G504" i="70"/>
  <c r="F504" i="70"/>
  <c r="B504" i="70"/>
  <c r="H503" i="70"/>
  <c r="G503" i="70"/>
  <c r="F503" i="70"/>
  <c r="B503" i="70"/>
  <c r="H502" i="70"/>
  <c r="G502" i="70"/>
  <c r="F502" i="70"/>
  <c r="B502" i="70"/>
  <c r="H501" i="70"/>
  <c r="G501" i="70"/>
  <c r="F501" i="70"/>
  <c r="B501" i="70"/>
  <c r="H500" i="70"/>
  <c r="G500" i="70"/>
  <c r="F500" i="70"/>
  <c r="B500" i="70"/>
  <c r="H499" i="70"/>
  <c r="G499" i="70"/>
  <c r="F499" i="70"/>
  <c r="B499" i="70"/>
  <c r="H498" i="70"/>
  <c r="G498" i="70"/>
  <c r="F498" i="70"/>
  <c r="B498" i="70"/>
  <c r="H497" i="70"/>
  <c r="G497" i="70"/>
  <c r="F497" i="70"/>
  <c r="B497" i="70"/>
  <c r="H496" i="70"/>
  <c r="G496" i="70"/>
  <c r="F496" i="70"/>
  <c r="B496" i="70"/>
  <c r="H495" i="70"/>
  <c r="G495" i="70"/>
  <c r="F495" i="70"/>
  <c r="B495" i="70"/>
  <c r="H494" i="70"/>
  <c r="G494" i="70"/>
  <c r="F494" i="70"/>
  <c r="B494" i="70"/>
  <c r="H493" i="70"/>
  <c r="G493" i="70"/>
  <c r="F493" i="70"/>
  <c r="B493" i="70"/>
  <c r="H492" i="70"/>
  <c r="G492" i="70"/>
  <c r="F492" i="70"/>
  <c r="B492" i="70"/>
  <c r="H491" i="70"/>
  <c r="G491" i="70"/>
  <c r="F491" i="70"/>
  <c r="B491" i="70"/>
  <c r="H490" i="70"/>
  <c r="G490" i="70"/>
  <c r="F490" i="70"/>
  <c r="B490" i="70"/>
  <c r="H489" i="70"/>
  <c r="G489" i="70"/>
  <c r="F489" i="70"/>
  <c r="B489" i="70"/>
  <c r="H488" i="70"/>
  <c r="G488" i="70"/>
  <c r="F488" i="70"/>
  <c r="B488" i="70"/>
  <c r="H487" i="70"/>
  <c r="G487" i="70"/>
  <c r="F487" i="70"/>
  <c r="B487" i="70"/>
  <c r="H486" i="70"/>
  <c r="G486" i="70"/>
  <c r="F486" i="70"/>
  <c r="B486" i="70"/>
  <c r="H485" i="70"/>
  <c r="G485" i="70"/>
  <c r="F485" i="70"/>
  <c r="B485" i="70"/>
  <c r="H484" i="70"/>
  <c r="G484" i="70"/>
  <c r="F484" i="70"/>
  <c r="B484" i="70"/>
  <c r="H483" i="70"/>
  <c r="G483" i="70"/>
  <c r="F483" i="70"/>
  <c r="B483" i="70"/>
  <c r="H482" i="70"/>
  <c r="G482" i="70"/>
  <c r="F482" i="70"/>
  <c r="B482" i="70"/>
  <c r="H481" i="70"/>
  <c r="G481" i="70"/>
  <c r="F481" i="70"/>
  <c r="B481" i="70"/>
  <c r="H480" i="70"/>
  <c r="G480" i="70"/>
  <c r="F480" i="70"/>
  <c r="B480" i="70"/>
  <c r="H479" i="70"/>
  <c r="G479" i="70"/>
  <c r="F479" i="70"/>
  <c r="B479" i="70"/>
  <c r="H478" i="70"/>
  <c r="G478" i="70"/>
  <c r="F478" i="70"/>
  <c r="B478" i="70"/>
  <c r="H477" i="70"/>
  <c r="G477" i="70"/>
  <c r="F477" i="70"/>
  <c r="B477" i="70"/>
  <c r="H476" i="70"/>
  <c r="G476" i="70"/>
  <c r="F476" i="70"/>
  <c r="B476" i="70"/>
  <c r="H475" i="70"/>
  <c r="G475" i="70"/>
  <c r="F475" i="70"/>
  <c r="B475" i="70"/>
  <c r="H474" i="70"/>
  <c r="G474" i="70"/>
  <c r="F474" i="70"/>
  <c r="B474" i="70"/>
  <c r="H473" i="70"/>
  <c r="G473" i="70"/>
  <c r="F473" i="70"/>
  <c r="B473" i="70"/>
  <c r="H472" i="70"/>
  <c r="G472" i="70"/>
  <c r="F472" i="70"/>
  <c r="B472" i="70"/>
  <c r="H471" i="70"/>
  <c r="G471" i="70"/>
  <c r="F471" i="70"/>
  <c r="B471" i="70"/>
  <c r="H470" i="70"/>
  <c r="G470" i="70"/>
  <c r="F470" i="70"/>
  <c r="B470" i="70"/>
  <c r="H469" i="70"/>
  <c r="G469" i="70"/>
  <c r="F469" i="70"/>
  <c r="B469" i="70"/>
  <c r="H468" i="70"/>
  <c r="G468" i="70"/>
  <c r="F468" i="70"/>
  <c r="B468" i="70"/>
  <c r="H467" i="70"/>
  <c r="G467" i="70"/>
  <c r="F467" i="70"/>
  <c r="B467" i="70"/>
  <c r="H466" i="70"/>
  <c r="G466" i="70"/>
  <c r="F466" i="70"/>
  <c r="B466" i="70"/>
  <c r="H465" i="70"/>
  <c r="G465" i="70"/>
  <c r="F465" i="70"/>
  <c r="B465" i="70"/>
  <c r="H464" i="70"/>
  <c r="G464" i="70"/>
  <c r="F464" i="70"/>
  <c r="B464" i="70"/>
  <c r="H463" i="70"/>
  <c r="G463" i="70"/>
  <c r="F463" i="70"/>
  <c r="B463" i="70"/>
  <c r="H462" i="70"/>
  <c r="G462" i="70"/>
  <c r="F462" i="70"/>
  <c r="B462" i="70"/>
  <c r="H461" i="70"/>
  <c r="G461" i="70"/>
  <c r="F461" i="70"/>
  <c r="B461" i="70"/>
  <c r="H460" i="70"/>
  <c r="G460" i="70"/>
  <c r="F460" i="70"/>
  <c r="B460" i="70"/>
  <c r="H459" i="70"/>
  <c r="G459" i="70"/>
  <c r="F459" i="70"/>
  <c r="B459" i="70"/>
  <c r="H458" i="70"/>
  <c r="G458" i="70"/>
  <c r="F458" i="70"/>
  <c r="B458" i="70"/>
  <c r="H457" i="70"/>
  <c r="G457" i="70"/>
  <c r="F457" i="70"/>
  <c r="B457" i="70"/>
  <c r="H456" i="70"/>
  <c r="G456" i="70"/>
  <c r="F456" i="70"/>
  <c r="B456" i="70"/>
  <c r="H455" i="70"/>
  <c r="G455" i="70"/>
  <c r="F455" i="70"/>
  <c r="B455" i="70"/>
  <c r="H454" i="70"/>
  <c r="G454" i="70"/>
  <c r="F454" i="70"/>
  <c r="B454" i="70"/>
  <c r="H453" i="70"/>
  <c r="G453" i="70"/>
  <c r="F453" i="70"/>
  <c r="B453" i="70"/>
  <c r="H452" i="70"/>
  <c r="G452" i="70"/>
  <c r="F452" i="70"/>
  <c r="B452" i="70"/>
  <c r="H451" i="70"/>
  <c r="G451" i="70"/>
  <c r="F451" i="70"/>
  <c r="B451" i="70"/>
  <c r="H450" i="70"/>
  <c r="G450" i="70"/>
  <c r="F450" i="70"/>
  <c r="B450" i="70"/>
  <c r="H449" i="70"/>
  <c r="G449" i="70"/>
  <c r="F449" i="70"/>
  <c r="B449" i="70"/>
  <c r="H448" i="70"/>
  <c r="G448" i="70"/>
  <c r="F448" i="70"/>
  <c r="B448" i="70"/>
  <c r="H447" i="70"/>
  <c r="G447" i="70"/>
  <c r="F447" i="70"/>
  <c r="B447" i="70"/>
  <c r="H446" i="70"/>
  <c r="G446" i="70"/>
  <c r="F446" i="70"/>
  <c r="B446" i="70"/>
  <c r="H445" i="70"/>
  <c r="G445" i="70"/>
  <c r="F445" i="70"/>
  <c r="B445" i="70"/>
  <c r="H444" i="70"/>
  <c r="G444" i="70"/>
  <c r="F444" i="70"/>
  <c r="B444" i="70"/>
  <c r="H443" i="70"/>
  <c r="G443" i="70"/>
  <c r="F443" i="70"/>
  <c r="B443" i="70"/>
  <c r="H442" i="70"/>
  <c r="G442" i="70"/>
  <c r="F442" i="70"/>
  <c r="B442" i="70"/>
  <c r="H441" i="70"/>
  <c r="G441" i="70"/>
  <c r="F441" i="70"/>
  <c r="B441" i="70"/>
  <c r="H440" i="70"/>
  <c r="G440" i="70"/>
  <c r="F440" i="70"/>
  <c r="B440" i="70"/>
  <c r="H439" i="70"/>
  <c r="G439" i="70"/>
  <c r="F439" i="70"/>
  <c r="B439" i="70"/>
  <c r="H438" i="70"/>
  <c r="G438" i="70"/>
  <c r="F438" i="70"/>
  <c r="B438" i="70"/>
  <c r="H437" i="70"/>
  <c r="G437" i="70"/>
  <c r="F437" i="70"/>
  <c r="B437" i="70"/>
  <c r="H436" i="70"/>
  <c r="G436" i="70"/>
  <c r="F436" i="70"/>
  <c r="B436" i="70"/>
  <c r="H435" i="70"/>
  <c r="G435" i="70"/>
  <c r="F435" i="70"/>
  <c r="B435" i="70"/>
  <c r="H434" i="70"/>
  <c r="G434" i="70"/>
  <c r="F434" i="70"/>
  <c r="B434" i="70"/>
  <c r="H433" i="70"/>
  <c r="G433" i="70"/>
  <c r="F433" i="70"/>
  <c r="B433" i="70"/>
  <c r="H432" i="70"/>
  <c r="G432" i="70"/>
  <c r="F432" i="70"/>
  <c r="B432" i="70"/>
  <c r="H431" i="70"/>
  <c r="G431" i="70"/>
  <c r="F431" i="70"/>
  <c r="B431" i="70"/>
  <c r="H430" i="70"/>
  <c r="G430" i="70"/>
  <c r="F430" i="70"/>
  <c r="B430" i="70"/>
  <c r="H429" i="70"/>
  <c r="G429" i="70"/>
  <c r="F429" i="70"/>
  <c r="B429" i="70"/>
  <c r="H428" i="70"/>
  <c r="G428" i="70"/>
  <c r="F428" i="70"/>
  <c r="B428" i="70"/>
  <c r="H427" i="70"/>
  <c r="G427" i="70"/>
  <c r="F427" i="70"/>
  <c r="B427" i="70"/>
  <c r="H426" i="70"/>
  <c r="G426" i="70"/>
  <c r="F426" i="70"/>
  <c r="B426" i="70"/>
  <c r="H425" i="70"/>
  <c r="G425" i="70"/>
  <c r="F425" i="70"/>
  <c r="B425" i="70"/>
  <c r="H424" i="70"/>
  <c r="G424" i="70"/>
  <c r="F424" i="70"/>
  <c r="B424" i="70"/>
  <c r="H423" i="70"/>
  <c r="G423" i="70"/>
  <c r="F423" i="70"/>
  <c r="B423" i="70"/>
  <c r="H422" i="70"/>
  <c r="G422" i="70"/>
  <c r="F422" i="70"/>
  <c r="B422" i="70"/>
  <c r="H421" i="70"/>
  <c r="G421" i="70"/>
  <c r="F421" i="70"/>
  <c r="B421" i="70"/>
  <c r="H420" i="70"/>
  <c r="G420" i="70"/>
  <c r="F420" i="70"/>
  <c r="B420" i="70"/>
  <c r="H419" i="70"/>
  <c r="G419" i="70"/>
  <c r="F419" i="70"/>
  <c r="B419" i="70"/>
  <c r="H418" i="70"/>
  <c r="G418" i="70"/>
  <c r="F418" i="70"/>
  <c r="B418" i="70"/>
  <c r="H417" i="70"/>
  <c r="G417" i="70"/>
  <c r="F417" i="70"/>
  <c r="B417" i="70"/>
  <c r="H416" i="70"/>
  <c r="G416" i="70"/>
  <c r="F416" i="70"/>
  <c r="B416" i="70"/>
  <c r="H415" i="70"/>
  <c r="G415" i="70"/>
  <c r="F415" i="70"/>
  <c r="B415" i="70"/>
  <c r="H414" i="70"/>
  <c r="G414" i="70"/>
  <c r="F414" i="70"/>
  <c r="B414" i="70"/>
  <c r="H413" i="70"/>
  <c r="G413" i="70"/>
  <c r="F413" i="70"/>
  <c r="B413" i="70"/>
  <c r="H412" i="70"/>
  <c r="G412" i="70"/>
  <c r="F412" i="70"/>
  <c r="B412" i="70"/>
  <c r="H411" i="70"/>
  <c r="G411" i="70"/>
  <c r="F411" i="70"/>
  <c r="B411" i="70"/>
  <c r="H410" i="70"/>
  <c r="G410" i="70"/>
  <c r="F410" i="70"/>
  <c r="B410" i="70"/>
  <c r="H409" i="70"/>
  <c r="G409" i="70"/>
  <c r="F409" i="70"/>
  <c r="B409" i="70"/>
  <c r="H408" i="70"/>
  <c r="G408" i="70"/>
  <c r="F408" i="70"/>
  <c r="B408" i="70"/>
  <c r="H407" i="70"/>
  <c r="G407" i="70"/>
  <c r="F407" i="70"/>
  <c r="B407" i="70"/>
  <c r="H406" i="70"/>
  <c r="G406" i="70"/>
  <c r="F406" i="70"/>
  <c r="B406" i="70"/>
  <c r="H405" i="70"/>
  <c r="G405" i="70"/>
  <c r="F405" i="70"/>
  <c r="B405" i="70"/>
  <c r="H404" i="70"/>
  <c r="G404" i="70"/>
  <c r="F404" i="70"/>
  <c r="B404" i="70"/>
  <c r="H403" i="70"/>
  <c r="G403" i="70"/>
  <c r="F403" i="70"/>
  <c r="B403" i="70"/>
  <c r="H402" i="70"/>
  <c r="G402" i="70"/>
  <c r="F402" i="70"/>
  <c r="B402" i="70"/>
  <c r="H401" i="70"/>
  <c r="G401" i="70"/>
  <c r="F401" i="70"/>
  <c r="B401" i="70"/>
  <c r="H400" i="70"/>
  <c r="G400" i="70"/>
  <c r="F400" i="70"/>
  <c r="B400" i="70"/>
  <c r="H399" i="70"/>
  <c r="G399" i="70"/>
  <c r="F399" i="70"/>
  <c r="B399" i="70"/>
  <c r="H398" i="70"/>
  <c r="G398" i="70"/>
  <c r="F398" i="70"/>
  <c r="B398" i="70"/>
  <c r="H397" i="70"/>
  <c r="G397" i="70"/>
  <c r="F397" i="70"/>
  <c r="B397" i="70"/>
  <c r="H396" i="70"/>
  <c r="G396" i="70"/>
  <c r="F396" i="70"/>
  <c r="B396" i="70"/>
  <c r="H395" i="70"/>
  <c r="G395" i="70"/>
  <c r="F395" i="70"/>
  <c r="B395" i="70"/>
  <c r="H394" i="70"/>
  <c r="G394" i="70"/>
  <c r="F394" i="70"/>
  <c r="B394" i="70"/>
  <c r="H393" i="70"/>
  <c r="G393" i="70"/>
  <c r="F393" i="70"/>
  <c r="B393" i="70"/>
  <c r="H392" i="70"/>
  <c r="G392" i="70"/>
  <c r="F392" i="70"/>
  <c r="B392" i="70"/>
  <c r="H391" i="70"/>
  <c r="G391" i="70"/>
  <c r="F391" i="70"/>
  <c r="B391" i="70"/>
  <c r="H390" i="70"/>
  <c r="G390" i="70"/>
  <c r="F390" i="70"/>
  <c r="B390" i="70"/>
  <c r="H389" i="70"/>
  <c r="G389" i="70"/>
  <c r="F389" i="70"/>
  <c r="B389" i="70"/>
  <c r="H388" i="70"/>
  <c r="G388" i="70"/>
  <c r="F388" i="70"/>
  <c r="B388" i="70"/>
  <c r="H387" i="70"/>
  <c r="G387" i="70"/>
  <c r="F387" i="70"/>
  <c r="B387" i="70"/>
  <c r="H386" i="70"/>
  <c r="G386" i="70"/>
  <c r="F386" i="70"/>
  <c r="B386" i="70"/>
  <c r="H385" i="70"/>
  <c r="G385" i="70"/>
  <c r="F385" i="70"/>
  <c r="B385" i="70"/>
  <c r="H384" i="70"/>
  <c r="G384" i="70"/>
  <c r="F384" i="70"/>
  <c r="B384" i="70"/>
  <c r="H383" i="70"/>
  <c r="G383" i="70"/>
  <c r="F383" i="70"/>
  <c r="B383" i="70"/>
  <c r="H382" i="70"/>
  <c r="G382" i="70"/>
  <c r="F382" i="70"/>
  <c r="B382" i="70"/>
  <c r="H381" i="70"/>
  <c r="G381" i="70"/>
  <c r="F381" i="70"/>
  <c r="B381" i="70"/>
  <c r="H380" i="70"/>
  <c r="G380" i="70"/>
  <c r="F380" i="70"/>
  <c r="B380" i="70"/>
  <c r="H379" i="70"/>
  <c r="G379" i="70"/>
  <c r="F379" i="70"/>
  <c r="B379" i="70"/>
  <c r="H378" i="70"/>
  <c r="G378" i="70"/>
  <c r="F378" i="70"/>
  <c r="B378" i="70"/>
  <c r="H377" i="70"/>
  <c r="G377" i="70"/>
  <c r="F377" i="70"/>
  <c r="B377" i="70"/>
  <c r="H376" i="70"/>
  <c r="G376" i="70"/>
  <c r="F376" i="70"/>
  <c r="B376" i="70"/>
  <c r="H375" i="70"/>
  <c r="G375" i="70"/>
  <c r="F375" i="70"/>
  <c r="B375" i="70"/>
  <c r="H374" i="70"/>
  <c r="G374" i="70"/>
  <c r="F374" i="70"/>
  <c r="B374" i="70"/>
  <c r="H373" i="70"/>
  <c r="G373" i="70"/>
  <c r="F373" i="70"/>
  <c r="B373" i="70"/>
  <c r="H372" i="70"/>
  <c r="G372" i="70"/>
  <c r="F372" i="70"/>
  <c r="B372" i="70"/>
  <c r="H371" i="70"/>
  <c r="G371" i="70"/>
  <c r="F371" i="70"/>
  <c r="B371" i="70"/>
  <c r="H370" i="70"/>
  <c r="G370" i="70"/>
  <c r="F370" i="70"/>
  <c r="B370" i="70"/>
  <c r="H369" i="70"/>
  <c r="G369" i="70"/>
  <c r="F369" i="70"/>
  <c r="B369" i="70"/>
  <c r="H368" i="70"/>
  <c r="G368" i="70"/>
  <c r="F368" i="70"/>
  <c r="B368" i="70"/>
  <c r="H367" i="70"/>
  <c r="G367" i="70"/>
  <c r="F367" i="70"/>
  <c r="B367" i="70"/>
  <c r="H366" i="70"/>
  <c r="G366" i="70"/>
  <c r="F366" i="70"/>
  <c r="B366" i="70"/>
  <c r="H365" i="70"/>
  <c r="G365" i="70"/>
  <c r="F365" i="70"/>
  <c r="B365" i="70"/>
  <c r="H364" i="70"/>
  <c r="G364" i="70"/>
  <c r="F364" i="70"/>
  <c r="B364" i="70"/>
  <c r="H363" i="70"/>
  <c r="G363" i="70"/>
  <c r="F363" i="70"/>
  <c r="B363" i="70"/>
  <c r="H362" i="70"/>
  <c r="G362" i="70"/>
  <c r="F362" i="70"/>
  <c r="B362" i="70"/>
  <c r="H361" i="70"/>
  <c r="G361" i="70"/>
  <c r="F361" i="70"/>
  <c r="B361" i="70"/>
  <c r="H360" i="70"/>
  <c r="G360" i="70"/>
  <c r="F360" i="70"/>
  <c r="B360" i="70"/>
  <c r="H359" i="70"/>
  <c r="G359" i="70"/>
  <c r="F359" i="70"/>
  <c r="B359" i="70"/>
  <c r="H358" i="70"/>
  <c r="G358" i="70"/>
  <c r="F358" i="70"/>
  <c r="B358" i="70"/>
  <c r="H357" i="70"/>
  <c r="G357" i="70"/>
  <c r="F357" i="70"/>
  <c r="B357" i="70"/>
  <c r="H356" i="70"/>
  <c r="G356" i="70"/>
  <c r="F356" i="70"/>
  <c r="B356" i="70"/>
  <c r="H355" i="70"/>
  <c r="G355" i="70"/>
  <c r="F355" i="70"/>
  <c r="B355" i="70"/>
  <c r="H354" i="70"/>
  <c r="G354" i="70"/>
  <c r="F354" i="70"/>
  <c r="B354" i="70"/>
  <c r="H353" i="70"/>
  <c r="G353" i="70"/>
  <c r="F353" i="70"/>
  <c r="B353" i="70"/>
  <c r="H352" i="70"/>
  <c r="G352" i="70"/>
  <c r="F352" i="70"/>
  <c r="B352" i="70"/>
  <c r="H351" i="70"/>
  <c r="G351" i="70"/>
  <c r="F351" i="70"/>
  <c r="B351" i="70"/>
  <c r="H350" i="70"/>
  <c r="G350" i="70"/>
  <c r="F350" i="70"/>
  <c r="B350" i="70"/>
  <c r="H349" i="70"/>
  <c r="G349" i="70"/>
  <c r="F349" i="70"/>
  <c r="B349" i="70"/>
  <c r="H348" i="70"/>
  <c r="G348" i="70"/>
  <c r="F348" i="70"/>
  <c r="B348" i="70"/>
  <c r="H347" i="70"/>
  <c r="G347" i="70"/>
  <c r="F347" i="70"/>
  <c r="B347" i="70"/>
  <c r="H346" i="70"/>
  <c r="G346" i="70"/>
  <c r="F346" i="70"/>
  <c r="B346" i="70"/>
  <c r="H345" i="70"/>
  <c r="G345" i="70"/>
  <c r="F345" i="70"/>
  <c r="B345" i="70"/>
  <c r="H344" i="70"/>
  <c r="G344" i="70"/>
  <c r="F344" i="70"/>
  <c r="B344" i="70"/>
  <c r="H343" i="70"/>
  <c r="G343" i="70"/>
  <c r="F343" i="70"/>
  <c r="B343" i="70"/>
  <c r="H342" i="70"/>
  <c r="G342" i="70"/>
  <c r="F342" i="70"/>
  <c r="B342" i="70"/>
  <c r="H341" i="70"/>
  <c r="G341" i="70"/>
  <c r="F341" i="70"/>
  <c r="B341" i="70"/>
  <c r="H340" i="70"/>
  <c r="G340" i="70"/>
  <c r="F340" i="70"/>
  <c r="B340" i="70"/>
  <c r="H339" i="70"/>
  <c r="G339" i="70"/>
  <c r="F339" i="70"/>
  <c r="B339" i="70"/>
  <c r="H338" i="70"/>
  <c r="G338" i="70"/>
  <c r="F338" i="70"/>
  <c r="B338" i="70"/>
  <c r="H337" i="70"/>
  <c r="G337" i="70"/>
  <c r="F337" i="70"/>
  <c r="B337" i="70"/>
  <c r="H336" i="70"/>
  <c r="G336" i="70"/>
  <c r="F336" i="70"/>
  <c r="B336" i="70"/>
  <c r="H335" i="70"/>
  <c r="G335" i="70"/>
  <c r="F335" i="70"/>
  <c r="B335" i="70"/>
  <c r="H334" i="70"/>
  <c r="G334" i="70"/>
  <c r="F334" i="70"/>
  <c r="B334" i="70"/>
  <c r="H333" i="70"/>
  <c r="G333" i="70"/>
  <c r="F333" i="70"/>
  <c r="B333" i="70"/>
  <c r="H332" i="70"/>
  <c r="G332" i="70"/>
  <c r="F332" i="70"/>
  <c r="B332" i="70"/>
  <c r="H331" i="70"/>
  <c r="G331" i="70"/>
  <c r="F331" i="70"/>
  <c r="B331" i="70"/>
  <c r="H330" i="70"/>
  <c r="G330" i="70"/>
  <c r="F330" i="70"/>
  <c r="B330" i="70"/>
  <c r="H329" i="70"/>
  <c r="G329" i="70"/>
  <c r="F329" i="70"/>
  <c r="B329" i="70"/>
  <c r="H328" i="70"/>
  <c r="G328" i="70"/>
  <c r="F328" i="70"/>
  <c r="B328" i="70"/>
  <c r="H327" i="70"/>
  <c r="G327" i="70"/>
  <c r="F327" i="70"/>
  <c r="B327" i="70"/>
  <c r="H326" i="70"/>
  <c r="G326" i="70"/>
  <c r="F326" i="70"/>
  <c r="B326" i="70"/>
  <c r="H325" i="70"/>
  <c r="G325" i="70"/>
  <c r="F325" i="70"/>
  <c r="B325" i="70"/>
  <c r="H324" i="70"/>
  <c r="G324" i="70"/>
  <c r="F324" i="70"/>
  <c r="B324" i="70"/>
  <c r="H323" i="70"/>
  <c r="G323" i="70"/>
  <c r="F323" i="70"/>
  <c r="B323" i="70"/>
  <c r="H322" i="70"/>
  <c r="G322" i="70"/>
  <c r="F322" i="70"/>
  <c r="B322" i="70"/>
  <c r="H321" i="70"/>
  <c r="G321" i="70"/>
  <c r="F321" i="70"/>
  <c r="B321" i="70"/>
  <c r="H320" i="70"/>
  <c r="G320" i="70"/>
  <c r="F320" i="70"/>
  <c r="B320" i="70"/>
  <c r="H319" i="70"/>
  <c r="G319" i="70"/>
  <c r="F319" i="70"/>
  <c r="B319" i="70"/>
  <c r="H318" i="70"/>
  <c r="G318" i="70"/>
  <c r="F318" i="70"/>
  <c r="B318" i="70"/>
  <c r="H317" i="70"/>
  <c r="G317" i="70"/>
  <c r="F317" i="70"/>
  <c r="B317" i="70"/>
  <c r="H316" i="70"/>
  <c r="G316" i="70"/>
  <c r="F316" i="70"/>
  <c r="B316" i="70"/>
  <c r="H315" i="70"/>
  <c r="G315" i="70"/>
  <c r="F315" i="70"/>
  <c r="B315" i="70"/>
  <c r="H314" i="70"/>
  <c r="G314" i="70"/>
  <c r="F314" i="70"/>
  <c r="B314" i="70"/>
  <c r="A780" i="65" l="1"/>
  <c r="G785" i="65"/>
  <c r="A786" i="65"/>
  <c r="H122" i="78"/>
  <c r="G122" i="78"/>
  <c r="F122" i="78"/>
  <c r="B122" i="78"/>
  <c r="H121" i="78"/>
  <c r="G121" i="78"/>
  <c r="F121" i="78"/>
  <c r="B121" i="78"/>
  <c r="H122" i="77"/>
  <c r="G122" i="77"/>
  <c r="F122" i="77"/>
  <c r="B122" i="77"/>
  <c r="H121" i="77"/>
  <c r="G121" i="77"/>
  <c r="F121" i="77"/>
  <c r="B121" i="77"/>
  <c r="H122" i="76"/>
  <c r="G122" i="76"/>
  <c r="F122" i="76"/>
  <c r="B122" i="76"/>
  <c r="H121" i="76"/>
  <c r="G121" i="76"/>
  <c r="F121" i="76"/>
  <c r="B121" i="76"/>
  <c r="H122" i="75"/>
  <c r="G122" i="75"/>
  <c r="F122" i="75"/>
  <c r="B122" i="75"/>
  <c r="H121" i="75"/>
  <c r="G121" i="75"/>
  <c r="F121" i="75"/>
  <c r="B121" i="75"/>
  <c r="H122" i="74"/>
  <c r="G122" i="74"/>
  <c r="F122" i="74"/>
  <c r="B122" i="74"/>
  <c r="H121" i="74"/>
  <c r="G121" i="74"/>
  <c r="F121" i="74"/>
  <c r="B121" i="74"/>
  <c r="H122" i="73"/>
  <c r="G122" i="73"/>
  <c r="F122" i="73"/>
  <c r="B122" i="73"/>
  <c r="H121" i="73"/>
  <c r="G121" i="73"/>
  <c r="F121" i="73"/>
  <c r="B121" i="73"/>
  <c r="K96" i="95"/>
  <c r="K95" i="95"/>
  <c r="H122" i="70"/>
  <c r="G122" i="70"/>
  <c r="F122" i="70"/>
  <c r="B122" i="70"/>
  <c r="H121" i="70"/>
  <c r="G121" i="70"/>
  <c r="F121" i="70"/>
  <c r="B121" i="70"/>
  <c r="H151" i="78"/>
  <c r="G151" i="78"/>
  <c r="F151" i="78"/>
  <c r="B151" i="78"/>
  <c r="H150" i="78"/>
  <c r="G150" i="78"/>
  <c r="F150" i="78"/>
  <c r="B150" i="78"/>
  <c r="H149" i="78"/>
  <c r="G149" i="78"/>
  <c r="F149" i="78"/>
  <c r="B149" i="78"/>
  <c r="H148" i="78"/>
  <c r="G148" i="78"/>
  <c r="F148" i="78"/>
  <c r="B148" i="78"/>
  <c r="H147" i="78"/>
  <c r="G147" i="78"/>
  <c r="F147" i="78"/>
  <c r="B147" i="78"/>
  <c r="H146" i="78"/>
  <c r="G146" i="78"/>
  <c r="F146" i="78"/>
  <c r="B146" i="78"/>
  <c r="H145" i="78"/>
  <c r="G145" i="78"/>
  <c r="F145" i="78"/>
  <c r="B145" i="78"/>
  <c r="H144" i="78"/>
  <c r="G144" i="78"/>
  <c r="F144" i="78"/>
  <c r="B144" i="78"/>
  <c r="H143" i="78"/>
  <c r="G143" i="78"/>
  <c r="F143" i="78"/>
  <c r="B143" i="78"/>
  <c r="H142" i="78"/>
  <c r="G142" i="78"/>
  <c r="F142" i="78"/>
  <c r="B142" i="78"/>
  <c r="H141" i="78"/>
  <c r="G141" i="78"/>
  <c r="F141" i="78"/>
  <c r="B141" i="78"/>
  <c r="H140" i="78"/>
  <c r="G140" i="78"/>
  <c r="F140" i="78"/>
  <c r="B140" i="78"/>
  <c r="H139" i="78"/>
  <c r="G139" i="78"/>
  <c r="F139" i="78"/>
  <c r="B139" i="78"/>
  <c r="H138" i="78"/>
  <c r="G138" i="78"/>
  <c r="F138" i="78"/>
  <c r="B138" i="78"/>
  <c r="H137" i="78"/>
  <c r="G137" i="78"/>
  <c r="F137" i="78"/>
  <c r="B137" i="78"/>
  <c r="H136" i="78"/>
  <c r="G136" i="78"/>
  <c r="F136" i="78"/>
  <c r="B136" i="78"/>
  <c r="H135" i="78"/>
  <c r="G135" i="78"/>
  <c r="F135" i="78"/>
  <c r="B135" i="78"/>
  <c r="H134" i="78"/>
  <c r="G134" i="78"/>
  <c r="F134" i="78"/>
  <c r="B134" i="78"/>
  <c r="H133" i="78"/>
  <c r="G133" i="78"/>
  <c r="F133" i="78"/>
  <c r="B133" i="78"/>
  <c r="H132" i="78"/>
  <c r="G132" i="78"/>
  <c r="F132" i="78"/>
  <c r="B132" i="78"/>
  <c r="H131" i="78"/>
  <c r="G131" i="78"/>
  <c r="F131" i="78"/>
  <c r="B131" i="78"/>
  <c r="H130" i="78"/>
  <c r="G130" i="78"/>
  <c r="F130" i="78"/>
  <c r="B130" i="78"/>
  <c r="H129" i="78"/>
  <c r="G129" i="78"/>
  <c r="F129" i="78"/>
  <c r="B129" i="78"/>
  <c r="H128" i="78"/>
  <c r="G128" i="78"/>
  <c r="F128" i="78"/>
  <c r="B128" i="78"/>
  <c r="H127" i="78"/>
  <c r="G127" i="78"/>
  <c r="F127" i="78"/>
  <c r="B127" i="78"/>
  <c r="H126" i="78"/>
  <c r="G126" i="78"/>
  <c r="F126" i="78"/>
  <c r="B126" i="78"/>
  <c r="H125" i="78"/>
  <c r="G125" i="78"/>
  <c r="F125" i="78"/>
  <c r="B125" i="78"/>
  <c r="H151" i="77"/>
  <c r="G151" i="77"/>
  <c r="F151" i="77"/>
  <c r="B151" i="77"/>
  <c r="H150" i="77"/>
  <c r="G150" i="77"/>
  <c r="F150" i="77"/>
  <c r="B150" i="77"/>
  <c r="H149" i="77"/>
  <c r="G149" i="77"/>
  <c r="F149" i="77"/>
  <c r="B149" i="77"/>
  <c r="H148" i="77"/>
  <c r="G148" i="77"/>
  <c r="F148" i="77"/>
  <c r="B148" i="77"/>
  <c r="H147" i="77"/>
  <c r="G147" i="77"/>
  <c r="F147" i="77"/>
  <c r="B147" i="77"/>
  <c r="H146" i="77"/>
  <c r="G146" i="77"/>
  <c r="F146" i="77"/>
  <c r="B146" i="77"/>
  <c r="H145" i="77"/>
  <c r="G145" i="77"/>
  <c r="F145" i="77"/>
  <c r="B145" i="77"/>
  <c r="H144" i="77"/>
  <c r="G144" i="77"/>
  <c r="F144" i="77"/>
  <c r="B144" i="77"/>
  <c r="H143" i="77"/>
  <c r="G143" i="77"/>
  <c r="F143" i="77"/>
  <c r="B143" i="77"/>
  <c r="H142" i="77"/>
  <c r="G142" i="77"/>
  <c r="F142" i="77"/>
  <c r="B142" i="77"/>
  <c r="H141" i="77"/>
  <c r="G141" i="77"/>
  <c r="F141" i="77"/>
  <c r="B141" i="77"/>
  <c r="H140" i="77"/>
  <c r="G140" i="77"/>
  <c r="F140" i="77"/>
  <c r="B140" i="77"/>
  <c r="H139" i="77"/>
  <c r="G139" i="77"/>
  <c r="F139" i="77"/>
  <c r="B139" i="77"/>
  <c r="H138" i="77"/>
  <c r="G138" i="77"/>
  <c r="F138" i="77"/>
  <c r="B138" i="77"/>
  <c r="H137" i="77"/>
  <c r="G137" i="77"/>
  <c r="F137" i="77"/>
  <c r="B137" i="77"/>
  <c r="H136" i="77"/>
  <c r="G136" i="77"/>
  <c r="F136" i="77"/>
  <c r="B136" i="77"/>
  <c r="H135" i="77"/>
  <c r="G135" i="77"/>
  <c r="F135" i="77"/>
  <c r="B135" i="77"/>
  <c r="H134" i="77"/>
  <c r="G134" i="77"/>
  <c r="F134" i="77"/>
  <c r="B134" i="77"/>
  <c r="H133" i="77"/>
  <c r="G133" i="77"/>
  <c r="F133" i="77"/>
  <c r="B133" i="77"/>
  <c r="H132" i="77"/>
  <c r="G132" i="77"/>
  <c r="F132" i="77"/>
  <c r="B132" i="77"/>
  <c r="H131" i="77"/>
  <c r="G131" i="77"/>
  <c r="F131" i="77"/>
  <c r="B131" i="77"/>
  <c r="H130" i="77"/>
  <c r="G130" i="77"/>
  <c r="F130" i="77"/>
  <c r="B130" i="77"/>
  <c r="H129" i="77"/>
  <c r="G129" i="77"/>
  <c r="F129" i="77"/>
  <c r="B129" i="77"/>
  <c r="H128" i="77"/>
  <c r="G128" i="77"/>
  <c r="F128" i="77"/>
  <c r="B128" i="77"/>
  <c r="H127" i="77"/>
  <c r="G127" i="77"/>
  <c r="F127" i="77"/>
  <c r="B127" i="77"/>
  <c r="H126" i="77"/>
  <c r="G126" i="77"/>
  <c r="F126" i="77"/>
  <c r="B126" i="77"/>
  <c r="H125" i="77"/>
  <c r="G125" i="77"/>
  <c r="F125" i="77"/>
  <c r="B125" i="77"/>
  <c r="H151" i="76"/>
  <c r="G151" i="76"/>
  <c r="F151" i="76"/>
  <c r="B151" i="76"/>
  <c r="H150" i="76"/>
  <c r="G150" i="76"/>
  <c r="F150" i="76"/>
  <c r="B150" i="76"/>
  <c r="H149" i="76"/>
  <c r="G149" i="76"/>
  <c r="F149" i="76"/>
  <c r="B149" i="76"/>
  <c r="H148" i="76"/>
  <c r="G148" i="76"/>
  <c r="F148" i="76"/>
  <c r="B148" i="76"/>
  <c r="H147" i="76"/>
  <c r="G147" i="76"/>
  <c r="F147" i="76"/>
  <c r="B147" i="76"/>
  <c r="H146" i="76"/>
  <c r="G146" i="76"/>
  <c r="F146" i="76"/>
  <c r="B146" i="76"/>
  <c r="H145" i="76"/>
  <c r="G145" i="76"/>
  <c r="F145" i="76"/>
  <c r="B145" i="76"/>
  <c r="H144" i="76"/>
  <c r="G144" i="76"/>
  <c r="F144" i="76"/>
  <c r="B144" i="76"/>
  <c r="H143" i="76"/>
  <c r="G143" i="76"/>
  <c r="F143" i="76"/>
  <c r="B143" i="76"/>
  <c r="H142" i="76"/>
  <c r="G142" i="76"/>
  <c r="F142" i="76"/>
  <c r="B142" i="76"/>
  <c r="H141" i="76"/>
  <c r="G141" i="76"/>
  <c r="F141" i="76"/>
  <c r="B141" i="76"/>
  <c r="H140" i="76"/>
  <c r="G140" i="76"/>
  <c r="F140" i="76"/>
  <c r="B140" i="76"/>
  <c r="H139" i="76"/>
  <c r="G139" i="76"/>
  <c r="F139" i="76"/>
  <c r="B139" i="76"/>
  <c r="H138" i="76"/>
  <c r="G138" i="76"/>
  <c r="F138" i="76"/>
  <c r="B138" i="76"/>
  <c r="H137" i="76"/>
  <c r="G137" i="76"/>
  <c r="F137" i="76"/>
  <c r="B137" i="76"/>
  <c r="H136" i="76"/>
  <c r="G136" i="76"/>
  <c r="F136" i="76"/>
  <c r="B136" i="76"/>
  <c r="H135" i="76"/>
  <c r="G135" i="76"/>
  <c r="F135" i="76"/>
  <c r="B135" i="76"/>
  <c r="H134" i="76"/>
  <c r="G134" i="76"/>
  <c r="F134" i="76"/>
  <c r="B134" i="76"/>
  <c r="H133" i="76"/>
  <c r="G133" i="76"/>
  <c r="F133" i="76"/>
  <c r="B133" i="76"/>
  <c r="H132" i="76"/>
  <c r="G132" i="76"/>
  <c r="F132" i="76"/>
  <c r="B132" i="76"/>
  <c r="H131" i="76"/>
  <c r="G131" i="76"/>
  <c r="F131" i="76"/>
  <c r="B131" i="76"/>
  <c r="H130" i="76"/>
  <c r="G130" i="76"/>
  <c r="F130" i="76"/>
  <c r="B130" i="76"/>
  <c r="H129" i="76"/>
  <c r="G129" i="76"/>
  <c r="F129" i="76"/>
  <c r="B129" i="76"/>
  <c r="H128" i="76"/>
  <c r="G128" i="76"/>
  <c r="F128" i="76"/>
  <c r="B128" i="76"/>
  <c r="H127" i="76"/>
  <c r="G127" i="76"/>
  <c r="F127" i="76"/>
  <c r="B127" i="76"/>
  <c r="H126" i="76"/>
  <c r="G126" i="76"/>
  <c r="F126" i="76"/>
  <c r="B126" i="76"/>
  <c r="H125" i="76"/>
  <c r="G125" i="76"/>
  <c r="F125" i="76"/>
  <c r="B125" i="76"/>
  <c r="H151" i="75"/>
  <c r="G151" i="75"/>
  <c r="F151" i="75"/>
  <c r="B151" i="75"/>
  <c r="H150" i="75"/>
  <c r="G150" i="75"/>
  <c r="F150" i="75"/>
  <c r="B150" i="75"/>
  <c r="H149" i="75"/>
  <c r="G149" i="75"/>
  <c r="F149" i="75"/>
  <c r="B149" i="75"/>
  <c r="H148" i="75"/>
  <c r="G148" i="75"/>
  <c r="F148" i="75"/>
  <c r="B148" i="75"/>
  <c r="H147" i="75"/>
  <c r="G147" i="75"/>
  <c r="F147" i="75"/>
  <c r="B147" i="75"/>
  <c r="H146" i="75"/>
  <c r="G146" i="75"/>
  <c r="F146" i="75"/>
  <c r="B146" i="75"/>
  <c r="H145" i="75"/>
  <c r="G145" i="75"/>
  <c r="F145" i="75"/>
  <c r="B145" i="75"/>
  <c r="H144" i="75"/>
  <c r="G144" i="75"/>
  <c r="F144" i="75"/>
  <c r="B144" i="75"/>
  <c r="H143" i="75"/>
  <c r="G143" i="75"/>
  <c r="F143" i="75"/>
  <c r="B143" i="75"/>
  <c r="H142" i="75"/>
  <c r="G142" i="75"/>
  <c r="F142" i="75"/>
  <c r="B142" i="75"/>
  <c r="H141" i="75"/>
  <c r="G141" i="75"/>
  <c r="F141" i="75"/>
  <c r="B141" i="75"/>
  <c r="H140" i="75"/>
  <c r="G140" i="75"/>
  <c r="F140" i="75"/>
  <c r="B140" i="75"/>
  <c r="H139" i="75"/>
  <c r="G139" i="75"/>
  <c r="F139" i="75"/>
  <c r="B139" i="75"/>
  <c r="H138" i="75"/>
  <c r="G138" i="75"/>
  <c r="F138" i="75"/>
  <c r="B138" i="75"/>
  <c r="H137" i="75"/>
  <c r="G137" i="75"/>
  <c r="F137" i="75"/>
  <c r="B137" i="75"/>
  <c r="H136" i="75"/>
  <c r="G136" i="75"/>
  <c r="F136" i="75"/>
  <c r="B136" i="75"/>
  <c r="H135" i="75"/>
  <c r="G135" i="75"/>
  <c r="F135" i="75"/>
  <c r="B135" i="75"/>
  <c r="H134" i="75"/>
  <c r="G134" i="75"/>
  <c r="F134" i="75"/>
  <c r="B134" i="75"/>
  <c r="H133" i="75"/>
  <c r="G133" i="75"/>
  <c r="F133" i="75"/>
  <c r="B133" i="75"/>
  <c r="H132" i="75"/>
  <c r="G132" i="75"/>
  <c r="F132" i="75"/>
  <c r="B132" i="75"/>
  <c r="H131" i="75"/>
  <c r="G131" i="75"/>
  <c r="F131" i="75"/>
  <c r="B131" i="75"/>
  <c r="H130" i="75"/>
  <c r="G130" i="75"/>
  <c r="F130" i="75"/>
  <c r="B130" i="75"/>
  <c r="H129" i="75"/>
  <c r="G129" i="75"/>
  <c r="F129" i="75"/>
  <c r="B129" i="75"/>
  <c r="H128" i="75"/>
  <c r="G128" i="75"/>
  <c r="F128" i="75"/>
  <c r="B128" i="75"/>
  <c r="H127" i="75"/>
  <c r="G127" i="75"/>
  <c r="F127" i="75"/>
  <c r="B127" i="75"/>
  <c r="H126" i="75"/>
  <c r="G126" i="75"/>
  <c r="F126" i="75"/>
  <c r="B126" i="75"/>
  <c r="H125" i="75"/>
  <c r="G125" i="75"/>
  <c r="F125" i="75"/>
  <c r="B125" i="75"/>
  <c r="H151" i="74"/>
  <c r="G151" i="74"/>
  <c r="F151" i="74"/>
  <c r="B151" i="74"/>
  <c r="H150" i="74"/>
  <c r="G150" i="74"/>
  <c r="F150" i="74"/>
  <c r="B150" i="74"/>
  <c r="H149" i="74"/>
  <c r="G149" i="74"/>
  <c r="F149" i="74"/>
  <c r="B149" i="74"/>
  <c r="H148" i="74"/>
  <c r="G148" i="74"/>
  <c r="F148" i="74"/>
  <c r="B148" i="74"/>
  <c r="H147" i="74"/>
  <c r="G147" i="74"/>
  <c r="F147" i="74"/>
  <c r="B147" i="74"/>
  <c r="H146" i="74"/>
  <c r="G146" i="74"/>
  <c r="F146" i="74"/>
  <c r="B146" i="74"/>
  <c r="H145" i="74"/>
  <c r="G145" i="74"/>
  <c r="F145" i="74"/>
  <c r="B145" i="74"/>
  <c r="H144" i="74"/>
  <c r="G144" i="74"/>
  <c r="F144" i="74"/>
  <c r="B144" i="74"/>
  <c r="H143" i="74"/>
  <c r="G143" i="74"/>
  <c r="F143" i="74"/>
  <c r="B143" i="74"/>
  <c r="H142" i="74"/>
  <c r="G142" i="74"/>
  <c r="F142" i="74"/>
  <c r="B142" i="74"/>
  <c r="H141" i="74"/>
  <c r="G141" i="74"/>
  <c r="F141" i="74"/>
  <c r="B141" i="74"/>
  <c r="H140" i="74"/>
  <c r="G140" i="74"/>
  <c r="F140" i="74"/>
  <c r="B140" i="74"/>
  <c r="H139" i="74"/>
  <c r="G139" i="74"/>
  <c r="F139" i="74"/>
  <c r="B139" i="74"/>
  <c r="H138" i="74"/>
  <c r="G138" i="74"/>
  <c r="F138" i="74"/>
  <c r="B138" i="74"/>
  <c r="H137" i="74"/>
  <c r="G137" i="74"/>
  <c r="F137" i="74"/>
  <c r="B137" i="74"/>
  <c r="H136" i="74"/>
  <c r="G136" i="74"/>
  <c r="F136" i="74"/>
  <c r="B136" i="74"/>
  <c r="H135" i="74"/>
  <c r="G135" i="74"/>
  <c r="F135" i="74"/>
  <c r="B135" i="74"/>
  <c r="H134" i="74"/>
  <c r="G134" i="74"/>
  <c r="F134" i="74"/>
  <c r="B134" i="74"/>
  <c r="H133" i="74"/>
  <c r="G133" i="74"/>
  <c r="F133" i="74"/>
  <c r="B133" i="74"/>
  <c r="H132" i="74"/>
  <c r="G132" i="74"/>
  <c r="F132" i="74"/>
  <c r="B132" i="74"/>
  <c r="H131" i="74"/>
  <c r="G131" i="74"/>
  <c r="F131" i="74"/>
  <c r="B131" i="74"/>
  <c r="H130" i="74"/>
  <c r="G130" i="74"/>
  <c r="F130" i="74"/>
  <c r="B130" i="74"/>
  <c r="H129" i="74"/>
  <c r="G129" i="74"/>
  <c r="F129" i="74"/>
  <c r="B129" i="74"/>
  <c r="H128" i="74"/>
  <c r="G128" i="74"/>
  <c r="F128" i="74"/>
  <c r="B128" i="74"/>
  <c r="H127" i="74"/>
  <c r="G127" i="74"/>
  <c r="F127" i="74"/>
  <c r="B127" i="74"/>
  <c r="H126" i="74"/>
  <c r="G126" i="74"/>
  <c r="F126" i="74"/>
  <c r="B126" i="74"/>
  <c r="H125" i="74"/>
  <c r="G125" i="74"/>
  <c r="F125" i="74"/>
  <c r="B125" i="74"/>
  <c r="H151" i="73"/>
  <c r="G151" i="73"/>
  <c r="F151" i="73"/>
  <c r="B151" i="73"/>
  <c r="H150" i="73"/>
  <c r="G150" i="73"/>
  <c r="F150" i="73"/>
  <c r="B150" i="73"/>
  <c r="H149" i="73"/>
  <c r="G149" i="73"/>
  <c r="F149" i="73"/>
  <c r="B149" i="73"/>
  <c r="H148" i="73"/>
  <c r="G148" i="73"/>
  <c r="F148" i="73"/>
  <c r="B148" i="73"/>
  <c r="H147" i="73"/>
  <c r="G147" i="73"/>
  <c r="F147" i="73"/>
  <c r="B147" i="73"/>
  <c r="H146" i="73"/>
  <c r="G146" i="73"/>
  <c r="F146" i="73"/>
  <c r="B146" i="73"/>
  <c r="H145" i="73"/>
  <c r="G145" i="73"/>
  <c r="F145" i="73"/>
  <c r="B145" i="73"/>
  <c r="H144" i="73"/>
  <c r="G144" i="73"/>
  <c r="F144" i="73"/>
  <c r="B144" i="73"/>
  <c r="H143" i="73"/>
  <c r="G143" i="73"/>
  <c r="F143" i="73"/>
  <c r="B143" i="73"/>
  <c r="H142" i="73"/>
  <c r="G142" i="73"/>
  <c r="F142" i="73"/>
  <c r="B142" i="73"/>
  <c r="H141" i="73"/>
  <c r="G141" i="73"/>
  <c r="F141" i="73"/>
  <c r="B141" i="73"/>
  <c r="H140" i="73"/>
  <c r="G140" i="73"/>
  <c r="F140" i="73"/>
  <c r="B140" i="73"/>
  <c r="H139" i="73"/>
  <c r="G139" i="73"/>
  <c r="F139" i="73"/>
  <c r="B139" i="73"/>
  <c r="H138" i="73"/>
  <c r="G138" i="73"/>
  <c r="F138" i="73"/>
  <c r="B138" i="73"/>
  <c r="H137" i="73"/>
  <c r="G137" i="73"/>
  <c r="F137" i="73"/>
  <c r="B137" i="73"/>
  <c r="H136" i="73"/>
  <c r="G136" i="73"/>
  <c r="F136" i="73"/>
  <c r="B136" i="73"/>
  <c r="H135" i="73"/>
  <c r="G135" i="73"/>
  <c r="F135" i="73"/>
  <c r="B135" i="73"/>
  <c r="H134" i="73"/>
  <c r="G134" i="73"/>
  <c r="F134" i="73"/>
  <c r="B134" i="73"/>
  <c r="H133" i="73"/>
  <c r="G133" i="73"/>
  <c r="F133" i="73"/>
  <c r="B133" i="73"/>
  <c r="H132" i="73"/>
  <c r="G132" i="73"/>
  <c r="F132" i="73"/>
  <c r="B132" i="73"/>
  <c r="H131" i="73"/>
  <c r="G131" i="73"/>
  <c r="F131" i="73"/>
  <c r="B131" i="73"/>
  <c r="H130" i="73"/>
  <c r="G130" i="73"/>
  <c r="F130" i="73"/>
  <c r="B130" i="73"/>
  <c r="H129" i="73"/>
  <c r="G129" i="73"/>
  <c r="F129" i="73"/>
  <c r="B129" i="73"/>
  <c r="H128" i="73"/>
  <c r="G128" i="73"/>
  <c r="F128" i="73"/>
  <c r="B128" i="73"/>
  <c r="H127" i="73"/>
  <c r="G127" i="73"/>
  <c r="F127" i="73"/>
  <c r="B127" i="73"/>
  <c r="H126" i="73"/>
  <c r="G126" i="73"/>
  <c r="F126" i="73"/>
  <c r="B126" i="73"/>
  <c r="H125" i="73"/>
  <c r="G125" i="73"/>
  <c r="F125" i="73"/>
  <c r="B125" i="73"/>
  <c r="K127" i="95"/>
  <c r="K126" i="95"/>
  <c r="K125" i="95"/>
  <c r="K124" i="95"/>
  <c r="K123" i="95"/>
  <c r="K122" i="95"/>
  <c r="K121" i="95"/>
  <c r="K120" i="95"/>
  <c r="K119" i="95"/>
  <c r="K118" i="95"/>
  <c r="K117" i="95"/>
  <c r="K116" i="95"/>
  <c r="K115" i="95"/>
  <c r="K114" i="95"/>
  <c r="K113" i="95"/>
  <c r="K112" i="95"/>
  <c r="K111" i="95"/>
  <c r="K110" i="95"/>
  <c r="K109" i="95"/>
  <c r="K108" i="95"/>
  <c r="K107" i="95"/>
  <c r="K106" i="95"/>
  <c r="K105" i="95"/>
  <c r="K104" i="95"/>
  <c r="K103" i="95"/>
  <c r="K102" i="95"/>
  <c r="K101" i="95"/>
  <c r="H151" i="70"/>
  <c r="G151" i="70"/>
  <c r="F151" i="70"/>
  <c r="B151" i="70"/>
  <c r="H150" i="70"/>
  <c r="G150" i="70"/>
  <c r="F150" i="70"/>
  <c r="B150" i="70"/>
  <c r="H149" i="70"/>
  <c r="G149" i="70"/>
  <c r="F149" i="70"/>
  <c r="B149" i="70"/>
  <c r="H148" i="70"/>
  <c r="G148" i="70"/>
  <c r="F148" i="70"/>
  <c r="B148" i="70"/>
  <c r="H147" i="70"/>
  <c r="G147" i="70"/>
  <c r="F147" i="70"/>
  <c r="B147" i="70"/>
  <c r="H146" i="70"/>
  <c r="G146" i="70"/>
  <c r="F146" i="70"/>
  <c r="B146" i="70"/>
  <c r="H145" i="70"/>
  <c r="G145" i="70"/>
  <c r="F145" i="70"/>
  <c r="B145" i="70"/>
  <c r="H144" i="70"/>
  <c r="G144" i="70"/>
  <c r="F144" i="70"/>
  <c r="B144" i="70"/>
  <c r="H143" i="70"/>
  <c r="G143" i="70"/>
  <c r="F143" i="70"/>
  <c r="B143" i="70"/>
  <c r="H142" i="70"/>
  <c r="G142" i="70"/>
  <c r="F142" i="70"/>
  <c r="B142" i="70"/>
  <c r="H141" i="70"/>
  <c r="G141" i="70"/>
  <c r="F141" i="70"/>
  <c r="B141" i="70"/>
  <c r="H140" i="70"/>
  <c r="G140" i="70"/>
  <c r="F140" i="70"/>
  <c r="B140" i="70"/>
  <c r="H139" i="70"/>
  <c r="G139" i="70"/>
  <c r="F139" i="70"/>
  <c r="B139" i="70"/>
  <c r="H138" i="70"/>
  <c r="G138" i="70"/>
  <c r="F138" i="70"/>
  <c r="B138" i="70"/>
  <c r="H137" i="70"/>
  <c r="G137" i="70"/>
  <c r="F137" i="70"/>
  <c r="B137" i="70"/>
  <c r="H136" i="70"/>
  <c r="G136" i="70"/>
  <c r="F136" i="70"/>
  <c r="B136" i="70"/>
  <c r="H135" i="70"/>
  <c r="G135" i="70"/>
  <c r="F135" i="70"/>
  <c r="B135" i="70"/>
  <c r="H134" i="70"/>
  <c r="G134" i="70"/>
  <c r="F134" i="70"/>
  <c r="B134" i="70"/>
  <c r="H133" i="70"/>
  <c r="G133" i="70"/>
  <c r="F133" i="70"/>
  <c r="B133" i="70"/>
  <c r="H132" i="70"/>
  <c r="G132" i="70"/>
  <c r="F132" i="70"/>
  <c r="B132" i="70"/>
  <c r="H131" i="70"/>
  <c r="G131" i="70"/>
  <c r="F131" i="70"/>
  <c r="B131" i="70"/>
  <c r="H130" i="70"/>
  <c r="G130" i="70"/>
  <c r="F130" i="70"/>
  <c r="B130" i="70"/>
  <c r="H129" i="70"/>
  <c r="G129" i="70"/>
  <c r="F129" i="70"/>
  <c r="B129" i="70"/>
  <c r="H128" i="70"/>
  <c r="G128" i="70"/>
  <c r="F128" i="70"/>
  <c r="B128" i="70"/>
  <c r="H127" i="70"/>
  <c r="G127" i="70"/>
  <c r="F127" i="70"/>
  <c r="B127" i="70"/>
  <c r="H126" i="70"/>
  <c r="G126" i="70"/>
  <c r="F126" i="70"/>
  <c r="B126" i="70"/>
  <c r="H125" i="70"/>
  <c r="G125" i="70"/>
  <c r="F125" i="70"/>
  <c r="B125" i="70"/>
  <c r="H282" i="78"/>
  <c r="G282" i="78"/>
  <c r="F282" i="78"/>
  <c r="B282" i="78"/>
  <c r="H281" i="78"/>
  <c r="G281" i="78"/>
  <c r="F281" i="78"/>
  <c r="B281" i="78"/>
  <c r="H280" i="78"/>
  <c r="G280" i="78"/>
  <c r="F280" i="78"/>
  <c r="B280" i="78"/>
  <c r="H279" i="78"/>
  <c r="G279" i="78"/>
  <c r="F279" i="78"/>
  <c r="B279" i="78"/>
  <c r="H278" i="78"/>
  <c r="G278" i="78"/>
  <c r="F278" i="78"/>
  <c r="B278" i="78"/>
  <c r="H277" i="78"/>
  <c r="G277" i="78"/>
  <c r="F277" i="78"/>
  <c r="B277" i="78"/>
  <c r="H276" i="78"/>
  <c r="G276" i="78"/>
  <c r="F276" i="78"/>
  <c r="B276" i="78"/>
  <c r="H275" i="78"/>
  <c r="G275" i="78"/>
  <c r="F275" i="78"/>
  <c r="B275" i="78"/>
  <c r="H274" i="78"/>
  <c r="G274" i="78"/>
  <c r="F274" i="78"/>
  <c r="B274" i="78"/>
  <c r="H273" i="78"/>
  <c r="G273" i="78"/>
  <c r="F273" i="78"/>
  <c r="B273" i="78"/>
  <c r="H272" i="78"/>
  <c r="G272" i="78"/>
  <c r="F272" i="78"/>
  <c r="B272" i="78"/>
  <c r="H271" i="78"/>
  <c r="G271" i="78"/>
  <c r="F271" i="78"/>
  <c r="B271" i="78"/>
  <c r="H270" i="78"/>
  <c r="G270" i="78"/>
  <c r="F270" i="78"/>
  <c r="B270" i="78"/>
  <c r="H269" i="78"/>
  <c r="G269" i="78"/>
  <c r="F269" i="78"/>
  <c r="B269" i="78"/>
  <c r="H268" i="78"/>
  <c r="G268" i="78"/>
  <c r="F268" i="78"/>
  <c r="B268" i="78"/>
  <c r="H267" i="78"/>
  <c r="G267" i="78"/>
  <c r="F267" i="78"/>
  <c r="B267" i="78"/>
  <c r="H266" i="78"/>
  <c r="G266" i="78"/>
  <c r="F266" i="78"/>
  <c r="B266" i="78"/>
  <c r="H265" i="78"/>
  <c r="G265" i="78"/>
  <c r="F265" i="78"/>
  <c r="B265" i="78"/>
  <c r="H264" i="78"/>
  <c r="G264" i="78"/>
  <c r="F264" i="78"/>
  <c r="B264" i="78"/>
  <c r="H263" i="78"/>
  <c r="G263" i="78"/>
  <c r="F263" i="78"/>
  <c r="B263" i="78"/>
  <c r="H262" i="78"/>
  <c r="G262" i="78"/>
  <c r="F262" i="78"/>
  <c r="B262" i="78"/>
  <c r="H261" i="78"/>
  <c r="G261" i="78"/>
  <c r="F261" i="78"/>
  <c r="B261" i="78"/>
  <c r="H260" i="78"/>
  <c r="G260" i="78"/>
  <c r="F260" i="78"/>
  <c r="B260" i="78"/>
  <c r="H259" i="78"/>
  <c r="G259" i="78"/>
  <c r="F259" i="78"/>
  <c r="B259" i="78"/>
  <c r="H258" i="78"/>
  <c r="G258" i="78"/>
  <c r="F258" i="78"/>
  <c r="B258" i="78"/>
  <c r="H257" i="78"/>
  <c r="G257" i="78"/>
  <c r="F257" i="78"/>
  <c r="B257" i="78"/>
  <c r="H256" i="78"/>
  <c r="G256" i="78"/>
  <c r="F256" i="78"/>
  <c r="B256" i="78"/>
  <c r="H255" i="78"/>
  <c r="G255" i="78"/>
  <c r="F255" i="78"/>
  <c r="B255" i="78"/>
  <c r="H254" i="78"/>
  <c r="G254" i="78"/>
  <c r="F254" i="78"/>
  <c r="B254" i="78"/>
  <c r="H253" i="78"/>
  <c r="G253" i="78"/>
  <c r="F253" i="78"/>
  <c r="B253" i="78"/>
  <c r="H252" i="78"/>
  <c r="G252" i="78"/>
  <c r="F252" i="78"/>
  <c r="B252" i="78"/>
  <c r="H251" i="78"/>
  <c r="G251" i="78"/>
  <c r="F251" i="78"/>
  <c r="B251" i="78"/>
  <c r="H250" i="78"/>
  <c r="G250" i="78"/>
  <c r="F250" i="78"/>
  <c r="B250" i="78"/>
  <c r="H249" i="78"/>
  <c r="G249" i="78"/>
  <c r="F249" i="78"/>
  <c r="B249" i="78"/>
  <c r="H248" i="78"/>
  <c r="G248" i="78"/>
  <c r="F248" i="78"/>
  <c r="B248" i="78"/>
  <c r="H247" i="78"/>
  <c r="G247" i="78"/>
  <c r="F247" i="78"/>
  <c r="B247" i="78"/>
  <c r="H246" i="78"/>
  <c r="G246" i="78"/>
  <c r="F246" i="78"/>
  <c r="B246" i="78"/>
  <c r="H245" i="78"/>
  <c r="G245" i="78"/>
  <c r="F245" i="78"/>
  <c r="B245" i="78"/>
  <c r="H244" i="78"/>
  <c r="G244" i="78"/>
  <c r="F244" i="78"/>
  <c r="B244" i="78"/>
  <c r="H243" i="78"/>
  <c r="G243" i="78"/>
  <c r="F243" i="78"/>
  <c r="B243" i="78"/>
  <c r="H242" i="78"/>
  <c r="G242" i="78"/>
  <c r="F242" i="78"/>
  <c r="B242" i="78"/>
  <c r="H241" i="78"/>
  <c r="G241" i="78"/>
  <c r="F241" i="78"/>
  <c r="B241" i="78"/>
  <c r="H240" i="78"/>
  <c r="G240" i="78"/>
  <c r="F240" i="78"/>
  <c r="B240" i="78"/>
  <c r="H239" i="78"/>
  <c r="G239" i="78"/>
  <c r="F239" i="78"/>
  <c r="B239" i="78"/>
  <c r="H238" i="78"/>
  <c r="G238" i="78"/>
  <c r="F238" i="78"/>
  <c r="B238" i="78"/>
  <c r="H237" i="78"/>
  <c r="G237" i="78"/>
  <c r="F237" i="78"/>
  <c r="B237" i="78"/>
  <c r="H236" i="78"/>
  <c r="G236" i="78"/>
  <c r="F236" i="78"/>
  <c r="B236" i="78"/>
  <c r="H235" i="78"/>
  <c r="G235" i="78"/>
  <c r="F235" i="78"/>
  <c r="B235" i="78"/>
  <c r="H234" i="78"/>
  <c r="G234" i="78"/>
  <c r="F234" i="78"/>
  <c r="B234" i="78"/>
  <c r="H233" i="78"/>
  <c r="G233" i="78"/>
  <c r="F233" i="78"/>
  <c r="B233" i="78"/>
  <c r="H232" i="78"/>
  <c r="G232" i="78"/>
  <c r="F232" i="78"/>
  <c r="B232" i="78"/>
  <c r="H231" i="78"/>
  <c r="G231" i="78"/>
  <c r="F231" i="78"/>
  <c r="B231" i="78"/>
  <c r="H230" i="78"/>
  <c r="G230" i="78"/>
  <c r="F230" i="78"/>
  <c r="B230" i="78"/>
  <c r="H229" i="78"/>
  <c r="G229" i="78"/>
  <c r="F229" i="78"/>
  <c r="B229" i="78"/>
  <c r="H228" i="78"/>
  <c r="G228" i="78"/>
  <c r="F228" i="78"/>
  <c r="B228" i="78"/>
  <c r="H227" i="78"/>
  <c r="G227" i="78"/>
  <c r="F227" i="78"/>
  <c r="B227" i="78"/>
  <c r="H226" i="78"/>
  <c r="G226" i="78"/>
  <c r="F226" i="78"/>
  <c r="B226" i="78"/>
  <c r="H225" i="78"/>
  <c r="G225" i="78"/>
  <c r="F225" i="78"/>
  <c r="B225" i="78"/>
  <c r="H224" i="78"/>
  <c r="G224" i="78"/>
  <c r="F224" i="78"/>
  <c r="B224" i="78"/>
  <c r="H223" i="78"/>
  <c r="G223" i="78"/>
  <c r="F223" i="78"/>
  <c r="B223" i="78"/>
  <c r="H222" i="78"/>
  <c r="G222" i="78"/>
  <c r="F222" i="78"/>
  <c r="B222" i="78"/>
  <c r="H221" i="78"/>
  <c r="G221" i="78"/>
  <c r="F221" i="78"/>
  <c r="B221" i="78"/>
  <c r="H220" i="78"/>
  <c r="G220" i="78"/>
  <c r="F220" i="78"/>
  <c r="B220" i="78"/>
  <c r="H219" i="78"/>
  <c r="G219" i="78"/>
  <c r="F219" i="78"/>
  <c r="B219" i="78"/>
  <c r="H218" i="78"/>
  <c r="G218" i="78"/>
  <c r="F218" i="78"/>
  <c r="B218" i="78"/>
  <c r="H217" i="78"/>
  <c r="G217" i="78"/>
  <c r="F217" i="78"/>
  <c r="B217" i="78"/>
  <c r="H216" i="78"/>
  <c r="G216" i="78"/>
  <c r="F216" i="78"/>
  <c r="B216" i="78"/>
  <c r="H215" i="78"/>
  <c r="G215" i="78"/>
  <c r="F215" i="78"/>
  <c r="B215" i="78"/>
  <c r="H214" i="78"/>
  <c r="G214" i="78"/>
  <c r="F214" i="78"/>
  <c r="B214" i="78"/>
  <c r="H213" i="78"/>
  <c r="G213" i="78"/>
  <c r="F213" i="78"/>
  <c r="B213" i="78"/>
  <c r="H212" i="78"/>
  <c r="G212" i="78"/>
  <c r="F212" i="78"/>
  <c r="B212" i="78"/>
  <c r="H211" i="78"/>
  <c r="G211" i="78"/>
  <c r="F211" i="78"/>
  <c r="B211" i="78"/>
  <c r="H210" i="78"/>
  <c r="G210" i="78"/>
  <c r="F210" i="78"/>
  <c r="B210" i="78"/>
  <c r="H209" i="78"/>
  <c r="G209" i="78"/>
  <c r="F209" i="78"/>
  <c r="B209" i="78"/>
  <c r="H208" i="78"/>
  <c r="G208" i="78"/>
  <c r="F208" i="78"/>
  <c r="B208" i="78"/>
  <c r="H207" i="78"/>
  <c r="G207" i="78"/>
  <c r="F207" i="78"/>
  <c r="B207" i="78"/>
  <c r="H206" i="78"/>
  <c r="G206" i="78"/>
  <c r="F206" i="78"/>
  <c r="B206" i="78"/>
  <c r="H205" i="78"/>
  <c r="G205" i="78"/>
  <c r="F205" i="78"/>
  <c r="B205" i="78"/>
  <c r="H204" i="78"/>
  <c r="G204" i="78"/>
  <c r="F204" i="78"/>
  <c r="B204" i="78"/>
  <c r="H203" i="78"/>
  <c r="G203" i="78"/>
  <c r="F203" i="78"/>
  <c r="B203" i="78"/>
  <c r="H202" i="78"/>
  <c r="G202" i="78"/>
  <c r="F202" i="78"/>
  <c r="B202" i="78"/>
  <c r="H201" i="78"/>
  <c r="G201" i="78"/>
  <c r="F201" i="78"/>
  <c r="B201" i="78"/>
  <c r="H200" i="78"/>
  <c r="G200" i="78"/>
  <c r="F200" i="78"/>
  <c r="B200" i="78"/>
  <c r="H199" i="78"/>
  <c r="G199" i="78"/>
  <c r="F199" i="78"/>
  <c r="B199" i="78"/>
  <c r="H198" i="78"/>
  <c r="G198" i="78"/>
  <c r="F198" i="78"/>
  <c r="B198" i="78"/>
  <c r="H197" i="78"/>
  <c r="G197" i="78"/>
  <c r="F197" i="78"/>
  <c r="B197" i="78"/>
  <c r="H196" i="78"/>
  <c r="G196" i="78"/>
  <c r="F196" i="78"/>
  <c r="B196" i="78"/>
  <c r="H195" i="78"/>
  <c r="G195" i="78"/>
  <c r="F195" i="78"/>
  <c r="B195" i="78"/>
  <c r="H194" i="78"/>
  <c r="G194" i="78"/>
  <c r="F194" i="78"/>
  <c r="B194" i="78"/>
  <c r="H193" i="78"/>
  <c r="G193" i="78"/>
  <c r="F193" i="78"/>
  <c r="B193" i="78"/>
  <c r="H192" i="78"/>
  <c r="G192" i="78"/>
  <c r="F192" i="78"/>
  <c r="B192" i="78"/>
  <c r="H191" i="78"/>
  <c r="G191" i="78"/>
  <c r="F191" i="78"/>
  <c r="B191" i="78"/>
  <c r="H190" i="78"/>
  <c r="G190" i="78"/>
  <c r="F190" i="78"/>
  <c r="B190" i="78"/>
  <c r="H189" i="78"/>
  <c r="G189" i="78"/>
  <c r="F189" i="78"/>
  <c r="B189" i="78"/>
  <c r="H188" i="78"/>
  <c r="G188" i="78"/>
  <c r="F188" i="78"/>
  <c r="B188" i="78"/>
  <c r="H187" i="78"/>
  <c r="G187" i="78"/>
  <c r="F187" i="78"/>
  <c r="B187" i="78"/>
  <c r="H186" i="78"/>
  <c r="G186" i="78"/>
  <c r="F186" i="78"/>
  <c r="B186" i="78"/>
  <c r="H185" i="78"/>
  <c r="G185" i="78"/>
  <c r="F185" i="78"/>
  <c r="B185" i="78"/>
  <c r="H184" i="78"/>
  <c r="G184" i="78"/>
  <c r="F184" i="78"/>
  <c r="B184" i="78"/>
  <c r="H183" i="78"/>
  <c r="G183" i="78"/>
  <c r="F183" i="78"/>
  <c r="B183" i="78"/>
  <c r="H182" i="78"/>
  <c r="G182" i="78"/>
  <c r="F182" i="78"/>
  <c r="B182" i="78"/>
  <c r="H181" i="78"/>
  <c r="G181" i="78"/>
  <c r="F181" i="78"/>
  <c r="B181" i="78"/>
  <c r="H180" i="78"/>
  <c r="G180" i="78"/>
  <c r="F180" i="78"/>
  <c r="B180" i="78"/>
  <c r="H179" i="78"/>
  <c r="G179" i="78"/>
  <c r="F179" i="78"/>
  <c r="B179" i="78"/>
  <c r="H178" i="78"/>
  <c r="G178" i="78"/>
  <c r="F178" i="78"/>
  <c r="B178" i="78"/>
  <c r="H177" i="78"/>
  <c r="G177" i="78"/>
  <c r="F177" i="78"/>
  <c r="B177" i="78"/>
  <c r="H176" i="78"/>
  <c r="G176" i="78"/>
  <c r="F176" i="78"/>
  <c r="B176" i="78"/>
  <c r="H175" i="78"/>
  <c r="G175" i="78"/>
  <c r="F175" i="78"/>
  <c r="B175" i="78"/>
  <c r="H174" i="78"/>
  <c r="G174" i="78"/>
  <c r="F174" i="78"/>
  <c r="B174" i="78"/>
  <c r="H173" i="78"/>
  <c r="G173" i="78"/>
  <c r="F173" i="78"/>
  <c r="B173" i="78"/>
  <c r="H172" i="78"/>
  <c r="G172" i="78"/>
  <c r="F172" i="78"/>
  <c r="B172" i="78"/>
  <c r="H171" i="78"/>
  <c r="G171" i="78"/>
  <c r="F171" i="78"/>
  <c r="B171" i="78"/>
  <c r="H170" i="78"/>
  <c r="G170" i="78"/>
  <c r="F170" i="78"/>
  <c r="B170" i="78"/>
  <c r="H169" i="78"/>
  <c r="G169" i="78"/>
  <c r="F169" i="78"/>
  <c r="B169" i="78"/>
  <c r="H168" i="78"/>
  <c r="G168" i="78"/>
  <c r="F168" i="78"/>
  <c r="B168" i="78"/>
  <c r="H167" i="78"/>
  <c r="G167" i="78"/>
  <c r="F167" i="78"/>
  <c r="B167" i="78"/>
  <c r="H166" i="78"/>
  <c r="G166" i="78"/>
  <c r="F166" i="78"/>
  <c r="B166" i="78"/>
  <c r="H165" i="78"/>
  <c r="G165" i="78"/>
  <c r="F165" i="78"/>
  <c r="B165" i="78"/>
  <c r="H164" i="78"/>
  <c r="G164" i="78"/>
  <c r="F164" i="78"/>
  <c r="B164" i="78"/>
  <c r="H163" i="78"/>
  <c r="G163" i="78"/>
  <c r="F163" i="78"/>
  <c r="B163" i="78"/>
  <c r="H162" i="78"/>
  <c r="G162" i="78"/>
  <c r="F162" i="78"/>
  <c r="B162" i="78"/>
  <c r="H161" i="78"/>
  <c r="G161" i="78"/>
  <c r="F161" i="78"/>
  <c r="B161" i="78"/>
  <c r="H160" i="78"/>
  <c r="G160" i="78"/>
  <c r="F160" i="78"/>
  <c r="B160" i="78"/>
  <c r="H159" i="78"/>
  <c r="G159" i="78"/>
  <c r="F159" i="78"/>
  <c r="B159" i="78"/>
  <c r="H158" i="78"/>
  <c r="G158" i="78"/>
  <c r="F158" i="78"/>
  <c r="B158" i="78"/>
  <c r="H157" i="78"/>
  <c r="G157" i="78"/>
  <c r="F157" i="78"/>
  <c r="B157" i="78"/>
  <c r="H156" i="78"/>
  <c r="G156" i="78"/>
  <c r="F156" i="78"/>
  <c r="B156" i="78"/>
  <c r="H155" i="78"/>
  <c r="G155" i="78"/>
  <c r="F155" i="78"/>
  <c r="B155" i="78"/>
  <c r="H154" i="78"/>
  <c r="G154" i="78"/>
  <c r="F154" i="78"/>
  <c r="B154" i="78"/>
  <c r="H282" i="77"/>
  <c r="G282" i="77"/>
  <c r="F282" i="77"/>
  <c r="B282" i="77"/>
  <c r="H281" i="77"/>
  <c r="G281" i="77"/>
  <c r="F281" i="77"/>
  <c r="B281" i="77"/>
  <c r="H280" i="77"/>
  <c r="G280" i="77"/>
  <c r="F280" i="77"/>
  <c r="B280" i="77"/>
  <c r="H279" i="77"/>
  <c r="G279" i="77"/>
  <c r="F279" i="77"/>
  <c r="B279" i="77"/>
  <c r="H278" i="77"/>
  <c r="G278" i="77"/>
  <c r="F278" i="77"/>
  <c r="B278" i="77"/>
  <c r="H277" i="77"/>
  <c r="G277" i="77"/>
  <c r="F277" i="77"/>
  <c r="B277" i="77"/>
  <c r="H276" i="77"/>
  <c r="G276" i="77"/>
  <c r="F276" i="77"/>
  <c r="B276" i="77"/>
  <c r="H275" i="77"/>
  <c r="G275" i="77"/>
  <c r="F275" i="77"/>
  <c r="B275" i="77"/>
  <c r="H274" i="77"/>
  <c r="G274" i="77"/>
  <c r="F274" i="77"/>
  <c r="B274" i="77"/>
  <c r="H273" i="77"/>
  <c r="G273" i="77"/>
  <c r="F273" i="77"/>
  <c r="B273" i="77"/>
  <c r="H272" i="77"/>
  <c r="G272" i="77"/>
  <c r="F272" i="77"/>
  <c r="B272" i="77"/>
  <c r="H271" i="77"/>
  <c r="G271" i="77"/>
  <c r="F271" i="77"/>
  <c r="B271" i="77"/>
  <c r="H270" i="77"/>
  <c r="G270" i="77"/>
  <c r="F270" i="77"/>
  <c r="B270" i="77"/>
  <c r="H269" i="77"/>
  <c r="G269" i="77"/>
  <c r="F269" i="77"/>
  <c r="B269" i="77"/>
  <c r="H268" i="77"/>
  <c r="G268" i="77"/>
  <c r="F268" i="77"/>
  <c r="B268" i="77"/>
  <c r="H267" i="77"/>
  <c r="G267" i="77"/>
  <c r="F267" i="77"/>
  <c r="B267" i="77"/>
  <c r="H266" i="77"/>
  <c r="G266" i="77"/>
  <c r="F266" i="77"/>
  <c r="B266" i="77"/>
  <c r="H265" i="77"/>
  <c r="G265" i="77"/>
  <c r="F265" i="77"/>
  <c r="B265" i="77"/>
  <c r="H264" i="77"/>
  <c r="G264" i="77"/>
  <c r="F264" i="77"/>
  <c r="B264" i="77"/>
  <c r="H263" i="77"/>
  <c r="G263" i="77"/>
  <c r="F263" i="77"/>
  <c r="B263" i="77"/>
  <c r="H262" i="77"/>
  <c r="G262" i="77"/>
  <c r="F262" i="77"/>
  <c r="B262" i="77"/>
  <c r="H261" i="77"/>
  <c r="G261" i="77"/>
  <c r="F261" i="77"/>
  <c r="B261" i="77"/>
  <c r="H260" i="77"/>
  <c r="G260" i="77"/>
  <c r="F260" i="77"/>
  <c r="B260" i="77"/>
  <c r="H259" i="77"/>
  <c r="G259" i="77"/>
  <c r="F259" i="77"/>
  <c r="B259" i="77"/>
  <c r="H258" i="77"/>
  <c r="G258" i="77"/>
  <c r="F258" i="77"/>
  <c r="B258" i="77"/>
  <c r="H257" i="77"/>
  <c r="G257" i="77"/>
  <c r="F257" i="77"/>
  <c r="B257" i="77"/>
  <c r="H256" i="77"/>
  <c r="G256" i="77"/>
  <c r="F256" i="77"/>
  <c r="B256" i="77"/>
  <c r="H255" i="77"/>
  <c r="G255" i="77"/>
  <c r="F255" i="77"/>
  <c r="B255" i="77"/>
  <c r="H254" i="77"/>
  <c r="G254" i="77"/>
  <c r="F254" i="77"/>
  <c r="B254" i="77"/>
  <c r="H253" i="77"/>
  <c r="G253" i="77"/>
  <c r="F253" i="77"/>
  <c r="B253" i="77"/>
  <c r="H252" i="77"/>
  <c r="G252" i="77"/>
  <c r="F252" i="77"/>
  <c r="B252" i="77"/>
  <c r="H251" i="77"/>
  <c r="G251" i="77"/>
  <c r="F251" i="77"/>
  <c r="B251" i="77"/>
  <c r="H250" i="77"/>
  <c r="G250" i="77"/>
  <c r="F250" i="77"/>
  <c r="B250" i="77"/>
  <c r="H249" i="77"/>
  <c r="G249" i="77"/>
  <c r="F249" i="77"/>
  <c r="B249" i="77"/>
  <c r="H248" i="77"/>
  <c r="G248" i="77"/>
  <c r="F248" i="77"/>
  <c r="B248" i="77"/>
  <c r="H247" i="77"/>
  <c r="G247" i="77"/>
  <c r="F247" i="77"/>
  <c r="B247" i="77"/>
  <c r="H246" i="77"/>
  <c r="G246" i="77"/>
  <c r="F246" i="77"/>
  <c r="B246" i="77"/>
  <c r="H245" i="77"/>
  <c r="G245" i="77"/>
  <c r="F245" i="77"/>
  <c r="B245" i="77"/>
  <c r="H244" i="77"/>
  <c r="G244" i="77"/>
  <c r="F244" i="77"/>
  <c r="B244" i="77"/>
  <c r="H243" i="77"/>
  <c r="G243" i="77"/>
  <c r="F243" i="77"/>
  <c r="B243" i="77"/>
  <c r="H242" i="77"/>
  <c r="G242" i="77"/>
  <c r="F242" i="77"/>
  <c r="B242" i="77"/>
  <c r="H241" i="77"/>
  <c r="G241" i="77"/>
  <c r="F241" i="77"/>
  <c r="B241" i="77"/>
  <c r="H240" i="77"/>
  <c r="G240" i="77"/>
  <c r="F240" i="77"/>
  <c r="B240" i="77"/>
  <c r="H239" i="77"/>
  <c r="G239" i="77"/>
  <c r="F239" i="77"/>
  <c r="B239" i="77"/>
  <c r="H238" i="77"/>
  <c r="G238" i="77"/>
  <c r="F238" i="77"/>
  <c r="B238" i="77"/>
  <c r="H237" i="77"/>
  <c r="G237" i="77"/>
  <c r="F237" i="77"/>
  <c r="B237" i="77"/>
  <c r="H236" i="77"/>
  <c r="G236" i="77"/>
  <c r="F236" i="77"/>
  <c r="B236" i="77"/>
  <c r="H235" i="77"/>
  <c r="G235" i="77"/>
  <c r="F235" i="77"/>
  <c r="B235" i="77"/>
  <c r="H234" i="77"/>
  <c r="G234" i="77"/>
  <c r="F234" i="77"/>
  <c r="B234" i="77"/>
  <c r="H233" i="77"/>
  <c r="G233" i="77"/>
  <c r="F233" i="77"/>
  <c r="B233" i="77"/>
  <c r="H232" i="77"/>
  <c r="G232" i="77"/>
  <c r="F232" i="77"/>
  <c r="B232" i="77"/>
  <c r="H231" i="77"/>
  <c r="G231" i="77"/>
  <c r="F231" i="77"/>
  <c r="B231" i="77"/>
  <c r="H230" i="77"/>
  <c r="G230" i="77"/>
  <c r="F230" i="77"/>
  <c r="B230" i="77"/>
  <c r="H229" i="77"/>
  <c r="G229" i="77"/>
  <c r="F229" i="77"/>
  <c r="B229" i="77"/>
  <c r="H228" i="77"/>
  <c r="G228" i="77"/>
  <c r="F228" i="77"/>
  <c r="B228" i="77"/>
  <c r="H227" i="77"/>
  <c r="G227" i="77"/>
  <c r="F227" i="77"/>
  <c r="B227" i="77"/>
  <c r="H226" i="77"/>
  <c r="G226" i="77"/>
  <c r="F226" i="77"/>
  <c r="B226" i="77"/>
  <c r="H225" i="77"/>
  <c r="G225" i="77"/>
  <c r="F225" i="77"/>
  <c r="B225" i="77"/>
  <c r="H224" i="77"/>
  <c r="G224" i="77"/>
  <c r="F224" i="77"/>
  <c r="B224" i="77"/>
  <c r="H223" i="77"/>
  <c r="G223" i="77"/>
  <c r="F223" i="77"/>
  <c r="B223" i="77"/>
  <c r="H222" i="77"/>
  <c r="G222" i="77"/>
  <c r="F222" i="77"/>
  <c r="B222" i="77"/>
  <c r="H221" i="77"/>
  <c r="G221" i="77"/>
  <c r="F221" i="77"/>
  <c r="B221" i="77"/>
  <c r="H220" i="77"/>
  <c r="G220" i="77"/>
  <c r="F220" i="77"/>
  <c r="B220" i="77"/>
  <c r="H219" i="77"/>
  <c r="G219" i="77"/>
  <c r="F219" i="77"/>
  <c r="B219" i="77"/>
  <c r="H218" i="77"/>
  <c r="G218" i="77"/>
  <c r="F218" i="77"/>
  <c r="B218" i="77"/>
  <c r="H217" i="77"/>
  <c r="G217" i="77"/>
  <c r="F217" i="77"/>
  <c r="B217" i="77"/>
  <c r="H216" i="77"/>
  <c r="G216" i="77"/>
  <c r="F216" i="77"/>
  <c r="B216" i="77"/>
  <c r="H215" i="77"/>
  <c r="G215" i="77"/>
  <c r="F215" i="77"/>
  <c r="B215" i="77"/>
  <c r="H214" i="77"/>
  <c r="G214" i="77"/>
  <c r="F214" i="77"/>
  <c r="B214" i="77"/>
  <c r="H213" i="77"/>
  <c r="G213" i="77"/>
  <c r="F213" i="77"/>
  <c r="B213" i="77"/>
  <c r="H212" i="77"/>
  <c r="G212" i="77"/>
  <c r="F212" i="77"/>
  <c r="B212" i="77"/>
  <c r="H211" i="77"/>
  <c r="G211" i="77"/>
  <c r="F211" i="77"/>
  <c r="B211" i="77"/>
  <c r="H210" i="77"/>
  <c r="G210" i="77"/>
  <c r="F210" i="77"/>
  <c r="B210" i="77"/>
  <c r="H209" i="77"/>
  <c r="G209" i="77"/>
  <c r="F209" i="77"/>
  <c r="B209" i="77"/>
  <c r="H208" i="77"/>
  <c r="G208" i="77"/>
  <c r="F208" i="77"/>
  <c r="B208" i="77"/>
  <c r="H207" i="77"/>
  <c r="G207" i="77"/>
  <c r="F207" i="77"/>
  <c r="B207" i="77"/>
  <c r="H206" i="77"/>
  <c r="G206" i="77"/>
  <c r="F206" i="77"/>
  <c r="B206" i="77"/>
  <c r="H205" i="77"/>
  <c r="G205" i="77"/>
  <c r="F205" i="77"/>
  <c r="B205" i="77"/>
  <c r="H204" i="77"/>
  <c r="G204" i="77"/>
  <c r="F204" i="77"/>
  <c r="B204" i="77"/>
  <c r="H203" i="77"/>
  <c r="G203" i="77"/>
  <c r="F203" i="77"/>
  <c r="B203" i="77"/>
  <c r="H202" i="77"/>
  <c r="G202" i="77"/>
  <c r="F202" i="77"/>
  <c r="B202" i="77"/>
  <c r="H201" i="77"/>
  <c r="G201" i="77"/>
  <c r="F201" i="77"/>
  <c r="B201" i="77"/>
  <c r="H200" i="77"/>
  <c r="G200" i="77"/>
  <c r="F200" i="77"/>
  <c r="B200" i="77"/>
  <c r="H199" i="77"/>
  <c r="G199" i="77"/>
  <c r="F199" i="77"/>
  <c r="B199" i="77"/>
  <c r="H198" i="77"/>
  <c r="G198" i="77"/>
  <c r="F198" i="77"/>
  <c r="B198" i="77"/>
  <c r="H197" i="77"/>
  <c r="G197" i="77"/>
  <c r="F197" i="77"/>
  <c r="B197" i="77"/>
  <c r="H196" i="77"/>
  <c r="G196" i="77"/>
  <c r="F196" i="77"/>
  <c r="B196" i="77"/>
  <c r="H195" i="77"/>
  <c r="G195" i="77"/>
  <c r="F195" i="77"/>
  <c r="B195" i="77"/>
  <c r="H194" i="77"/>
  <c r="G194" i="77"/>
  <c r="F194" i="77"/>
  <c r="B194" i="77"/>
  <c r="H193" i="77"/>
  <c r="G193" i="77"/>
  <c r="F193" i="77"/>
  <c r="B193" i="77"/>
  <c r="H192" i="77"/>
  <c r="G192" i="77"/>
  <c r="F192" i="77"/>
  <c r="B192" i="77"/>
  <c r="H191" i="77"/>
  <c r="G191" i="77"/>
  <c r="F191" i="77"/>
  <c r="B191" i="77"/>
  <c r="H190" i="77"/>
  <c r="G190" i="77"/>
  <c r="F190" i="77"/>
  <c r="B190" i="77"/>
  <c r="H189" i="77"/>
  <c r="G189" i="77"/>
  <c r="F189" i="77"/>
  <c r="B189" i="77"/>
  <c r="H188" i="77"/>
  <c r="G188" i="77"/>
  <c r="F188" i="77"/>
  <c r="B188" i="77"/>
  <c r="H187" i="77"/>
  <c r="G187" i="77"/>
  <c r="F187" i="77"/>
  <c r="B187" i="77"/>
  <c r="H186" i="77"/>
  <c r="G186" i="77"/>
  <c r="F186" i="77"/>
  <c r="B186" i="77"/>
  <c r="H185" i="77"/>
  <c r="G185" i="77"/>
  <c r="F185" i="77"/>
  <c r="B185" i="77"/>
  <c r="H184" i="77"/>
  <c r="G184" i="77"/>
  <c r="F184" i="77"/>
  <c r="B184" i="77"/>
  <c r="H183" i="77"/>
  <c r="G183" i="77"/>
  <c r="F183" i="77"/>
  <c r="B183" i="77"/>
  <c r="H182" i="77"/>
  <c r="G182" i="77"/>
  <c r="F182" i="77"/>
  <c r="B182" i="77"/>
  <c r="H181" i="77"/>
  <c r="G181" i="77"/>
  <c r="F181" i="77"/>
  <c r="B181" i="77"/>
  <c r="H180" i="77"/>
  <c r="G180" i="77"/>
  <c r="F180" i="77"/>
  <c r="B180" i="77"/>
  <c r="H179" i="77"/>
  <c r="G179" i="77"/>
  <c r="F179" i="77"/>
  <c r="B179" i="77"/>
  <c r="H178" i="77"/>
  <c r="G178" i="77"/>
  <c r="F178" i="77"/>
  <c r="B178" i="77"/>
  <c r="H177" i="77"/>
  <c r="G177" i="77"/>
  <c r="F177" i="77"/>
  <c r="B177" i="77"/>
  <c r="H176" i="77"/>
  <c r="G176" i="77"/>
  <c r="F176" i="77"/>
  <c r="B176" i="77"/>
  <c r="H175" i="77"/>
  <c r="G175" i="77"/>
  <c r="F175" i="77"/>
  <c r="B175" i="77"/>
  <c r="H174" i="77"/>
  <c r="G174" i="77"/>
  <c r="F174" i="77"/>
  <c r="B174" i="77"/>
  <c r="H173" i="77"/>
  <c r="G173" i="77"/>
  <c r="F173" i="77"/>
  <c r="B173" i="77"/>
  <c r="H172" i="77"/>
  <c r="G172" i="77"/>
  <c r="F172" i="77"/>
  <c r="B172" i="77"/>
  <c r="H171" i="77"/>
  <c r="G171" i="77"/>
  <c r="F171" i="77"/>
  <c r="B171" i="77"/>
  <c r="H170" i="77"/>
  <c r="G170" i="77"/>
  <c r="F170" i="77"/>
  <c r="B170" i="77"/>
  <c r="H169" i="77"/>
  <c r="G169" i="77"/>
  <c r="F169" i="77"/>
  <c r="B169" i="77"/>
  <c r="H168" i="77"/>
  <c r="G168" i="77"/>
  <c r="F168" i="77"/>
  <c r="B168" i="77"/>
  <c r="H167" i="77"/>
  <c r="G167" i="77"/>
  <c r="F167" i="77"/>
  <c r="B167" i="77"/>
  <c r="H166" i="77"/>
  <c r="G166" i="77"/>
  <c r="F166" i="77"/>
  <c r="B166" i="77"/>
  <c r="H165" i="77"/>
  <c r="G165" i="77"/>
  <c r="F165" i="77"/>
  <c r="B165" i="77"/>
  <c r="H164" i="77"/>
  <c r="G164" i="77"/>
  <c r="F164" i="77"/>
  <c r="B164" i="77"/>
  <c r="H163" i="77"/>
  <c r="G163" i="77"/>
  <c r="F163" i="77"/>
  <c r="B163" i="77"/>
  <c r="H162" i="77"/>
  <c r="G162" i="77"/>
  <c r="F162" i="77"/>
  <c r="B162" i="77"/>
  <c r="H161" i="77"/>
  <c r="G161" i="77"/>
  <c r="F161" i="77"/>
  <c r="B161" i="77"/>
  <c r="H160" i="77"/>
  <c r="G160" i="77"/>
  <c r="F160" i="77"/>
  <c r="B160" i="77"/>
  <c r="H159" i="77"/>
  <c r="G159" i="77"/>
  <c r="F159" i="77"/>
  <c r="B159" i="77"/>
  <c r="H158" i="77"/>
  <c r="G158" i="77"/>
  <c r="F158" i="77"/>
  <c r="B158" i="77"/>
  <c r="H157" i="77"/>
  <c r="G157" i="77"/>
  <c r="F157" i="77"/>
  <c r="B157" i="77"/>
  <c r="H156" i="77"/>
  <c r="G156" i="77"/>
  <c r="F156" i="77"/>
  <c r="B156" i="77"/>
  <c r="H155" i="77"/>
  <c r="G155" i="77"/>
  <c r="F155" i="77"/>
  <c r="B155" i="77"/>
  <c r="H154" i="77"/>
  <c r="G154" i="77"/>
  <c r="F154" i="77"/>
  <c r="B154" i="77"/>
  <c r="H282" i="76"/>
  <c r="G282" i="76"/>
  <c r="F282" i="76"/>
  <c r="B282" i="76"/>
  <c r="H281" i="76"/>
  <c r="G281" i="76"/>
  <c r="F281" i="76"/>
  <c r="B281" i="76"/>
  <c r="H280" i="76"/>
  <c r="G280" i="76"/>
  <c r="F280" i="76"/>
  <c r="B280" i="76"/>
  <c r="H279" i="76"/>
  <c r="G279" i="76"/>
  <c r="F279" i="76"/>
  <c r="B279" i="76"/>
  <c r="H278" i="76"/>
  <c r="G278" i="76"/>
  <c r="F278" i="76"/>
  <c r="B278" i="76"/>
  <c r="H277" i="76"/>
  <c r="G277" i="76"/>
  <c r="F277" i="76"/>
  <c r="B277" i="76"/>
  <c r="H276" i="76"/>
  <c r="G276" i="76"/>
  <c r="F276" i="76"/>
  <c r="B276" i="76"/>
  <c r="H275" i="76"/>
  <c r="G275" i="76"/>
  <c r="F275" i="76"/>
  <c r="B275" i="76"/>
  <c r="H274" i="76"/>
  <c r="G274" i="76"/>
  <c r="F274" i="76"/>
  <c r="B274" i="76"/>
  <c r="H273" i="76"/>
  <c r="G273" i="76"/>
  <c r="F273" i="76"/>
  <c r="B273" i="76"/>
  <c r="H272" i="76"/>
  <c r="G272" i="76"/>
  <c r="F272" i="76"/>
  <c r="B272" i="76"/>
  <c r="H271" i="76"/>
  <c r="G271" i="76"/>
  <c r="F271" i="76"/>
  <c r="B271" i="76"/>
  <c r="H270" i="76"/>
  <c r="G270" i="76"/>
  <c r="F270" i="76"/>
  <c r="B270" i="76"/>
  <c r="H269" i="76"/>
  <c r="G269" i="76"/>
  <c r="F269" i="76"/>
  <c r="B269" i="76"/>
  <c r="H268" i="76"/>
  <c r="G268" i="76"/>
  <c r="F268" i="76"/>
  <c r="B268" i="76"/>
  <c r="H267" i="76"/>
  <c r="G267" i="76"/>
  <c r="F267" i="76"/>
  <c r="B267" i="76"/>
  <c r="H266" i="76"/>
  <c r="G266" i="76"/>
  <c r="F266" i="76"/>
  <c r="B266" i="76"/>
  <c r="H265" i="76"/>
  <c r="G265" i="76"/>
  <c r="F265" i="76"/>
  <c r="B265" i="76"/>
  <c r="H264" i="76"/>
  <c r="G264" i="76"/>
  <c r="F264" i="76"/>
  <c r="B264" i="76"/>
  <c r="H263" i="76"/>
  <c r="G263" i="76"/>
  <c r="F263" i="76"/>
  <c r="B263" i="76"/>
  <c r="H262" i="76"/>
  <c r="G262" i="76"/>
  <c r="F262" i="76"/>
  <c r="B262" i="76"/>
  <c r="H261" i="76"/>
  <c r="G261" i="76"/>
  <c r="F261" i="76"/>
  <c r="B261" i="76"/>
  <c r="H260" i="76"/>
  <c r="G260" i="76"/>
  <c r="F260" i="76"/>
  <c r="B260" i="76"/>
  <c r="H259" i="76"/>
  <c r="G259" i="76"/>
  <c r="F259" i="76"/>
  <c r="B259" i="76"/>
  <c r="H258" i="76"/>
  <c r="G258" i="76"/>
  <c r="F258" i="76"/>
  <c r="B258" i="76"/>
  <c r="H257" i="76"/>
  <c r="G257" i="76"/>
  <c r="F257" i="76"/>
  <c r="B257" i="76"/>
  <c r="H256" i="76"/>
  <c r="G256" i="76"/>
  <c r="F256" i="76"/>
  <c r="B256" i="76"/>
  <c r="H255" i="76"/>
  <c r="G255" i="76"/>
  <c r="F255" i="76"/>
  <c r="B255" i="76"/>
  <c r="H254" i="76"/>
  <c r="G254" i="76"/>
  <c r="F254" i="76"/>
  <c r="B254" i="76"/>
  <c r="H253" i="76"/>
  <c r="G253" i="76"/>
  <c r="F253" i="76"/>
  <c r="B253" i="76"/>
  <c r="H252" i="76"/>
  <c r="G252" i="76"/>
  <c r="F252" i="76"/>
  <c r="B252" i="76"/>
  <c r="H251" i="76"/>
  <c r="G251" i="76"/>
  <c r="F251" i="76"/>
  <c r="B251" i="76"/>
  <c r="H250" i="76"/>
  <c r="G250" i="76"/>
  <c r="F250" i="76"/>
  <c r="B250" i="76"/>
  <c r="H249" i="76"/>
  <c r="G249" i="76"/>
  <c r="F249" i="76"/>
  <c r="B249" i="76"/>
  <c r="H248" i="76"/>
  <c r="G248" i="76"/>
  <c r="F248" i="76"/>
  <c r="B248" i="76"/>
  <c r="H247" i="76"/>
  <c r="G247" i="76"/>
  <c r="F247" i="76"/>
  <c r="B247" i="76"/>
  <c r="H246" i="76"/>
  <c r="G246" i="76"/>
  <c r="F246" i="76"/>
  <c r="B246" i="76"/>
  <c r="H245" i="76"/>
  <c r="G245" i="76"/>
  <c r="F245" i="76"/>
  <c r="B245" i="76"/>
  <c r="H244" i="76"/>
  <c r="G244" i="76"/>
  <c r="F244" i="76"/>
  <c r="B244" i="76"/>
  <c r="H243" i="76"/>
  <c r="G243" i="76"/>
  <c r="F243" i="76"/>
  <c r="B243" i="76"/>
  <c r="H242" i="76"/>
  <c r="G242" i="76"/>
  <c r="F242" i="76"/>
  <c r="B242" i="76"/>
  <c r="H241" i="76"/>
  <c r="G241" i="76"/>
  <c r="F241" i="76"/>
  <c r="B241" i="76"/>
  <c r="H240" i="76"/>
  <c r="G240" i="76"/>
  <c r="F240" i="76"/>
  <c r="B240" i="76"/>
  <c r="H239" i="76"/>
  <c r="G239" i="76"/>
  <c r="F239" i="76"/>
  <c r="B239" i="76"/>
  <c r="H238" i="76"/>
  <c r="G238" i="76"/>
  <c r="F238" i="76"/>
  <c r="B238" i="76"/>
  <c r="H237" i="76"/>
  <c r="G237" i="76"/>
  <c r="F237" i="76"/>
  <c r="B237" i="76"/>
  <c r="H236" i="76"/>
  <c r="G236" i="76"/>
  <c r="F236" i="76"/>
  <c r="B236" i="76"/>
  <c r="H235" i="76"/>
  <c r="G235" i="76"/>
  <c r="F235" i="76"/>
  <c r="B235" i="76"/>
  <c r="H234" i="76"/>
  <c r="G234" i="76"/>
  <c r="F234" i="76"/>
  <c r="B234" i="76"/>
  <c r="H233" i="76"/>
  <c r="G233" i="76"/>
  <c r="F233" i="76"/>
  <c r="B233" i="76"/>
  <c r="H232" i="76"/>
  <c r="G232" i="76"/>
  <c r="F232" i="76"/>
  <c r="B232" i="76"/>
  <c r="H231" i="76"/>
  <c r="G231" i="76"/>
  <c r="F231" i="76"/>
  <c r="B231" i="76"/>
  <c r="H230" i="76"/>
  <c r="G230" i="76"/>
  <c r="F230" i="76"/>
  <c r="B230" i="76"/>
  <c r="H229" i="76"/>
  <c r="G229" i="76"/>
  <c r="F229" i="76"/>
  <c r="B229" i="76"/>
  <c r="H228" i="76"/>
  <c r="G228" i="76"/>
  <c r="F228" i="76"/>
  <c r="B228" i="76"/>
  <c r="H227" i="76"/>
  <c r="G227" i="76"/>
  <c r="F227" i="76"/>
  <c r="B227" i="76"/>
  <c r="H226" i="76"/>
  <c r="G226" i="76"/>
  <c r="F226" i="76"/>
  <c r="B226" i="76"/>
  <c r="H225" i="76"/>
  <c r="G225" i="76"/>
  <c r="F225" i="76"/>
  <c r="B225" i="76"/>
  <c r="H224" i="76"/>
  <c r="G224" i="76"/>
  <c r="F224" i="76"/>
  <c r="B224" i="76"/>
  <c r="H223" i="76"/>
  <c r="G223" i="76"/>
  <c r="F223" i="76"/>
  <c r="B223" i="76"/>
  <c r="H222" i="76"/>
  <c r="G222" i="76"/>
  <c r="F222" i="76"/>
  <c r="B222" i="76"/>
  <c r="H221" i="76"/>
  <c r="G221" i="76"/>
  <c r="F221" i="76"/>
  <c r="B221" i="76"/>
  <c r="H220" i="76"/>
  <c r="G220" i="76"/>
  <c r="F220" i="76"/>
  <c r="B220" i="76"/>
  <c r="H219" i="76"/>
  <c r="G219" i="76"/>
  <c r="F219" i="76"/>
  <c r="B219" i="76"/>
  <c r="H218" i="76"/>
  <c r="G218" i="76"/>
  <c r="F218" i="76"/>
  <c r="B218" i="76"/>
  <c r="H217" i="76"/>
  <c r="G217" i="76"/>
  <c r="F217" i="76"/>
  <c r="B217" i="76"/>
  <c r="H216" i="76"/>
  <c r="G216" i="76"/>
  <c r="F216" i="76"/>
  <c r="B216" i="76"/>
  <c r="H215" i="76"/>
  <c r="G215" i="76"/>
  <c r="F215" i="76"/>
  <c r="B215" i="76"/>
  <c r="H214" i="76"/>
  <c r="G214" i="76"/>
  <c r="F214" i="76"/>
  <c r="B214" i="76"/>
  <c r="H213" i="76"/>
  <c r="G213" i="76"/>
  <c r="F213" i="76"/>
  <c r="B213" i="76"/>
  <c r="H212" i="76"/>
  <c r="G212" i="76"/>
  <c r="F212" i="76"/>
  <c r="B212" i="76"/>
  <c r="H211" i="76"/>
  <c r="G211" i="76"/>
  <c r="F211" i="76"/>
  <c r="B211" i="76"/>
  <c r="H210" i="76"/>
  <c r="G210" i="76"/>
  <c r="F210" i="76"/>
  <c r="B210" i="76"/>
  <c r="H209" i="76"/>
  <c r="G209" i="76"/>
  <c r="F209" i="76"/>
  <c r="B209" i="76"/>
  <c r="H208" i="76"/>
  <c r="G208" i="76"/>
  <c r="F208" i="76"/>
  <c r="B208" i="76"/>
  <c r="H207" i="76"/>
  <c r="G207" i="76"/>
  <c r="F207" i="76"/>
  <c r="B207" i="76"/>
  <c r="H206" i="76"/>
  <c r="G206" i="76"/>
  <c r="F206" i="76"/>
  <c r="B206" i="76"/>
  <c r="H205" i="76"/>
  <c r="G205" i="76"/>
  <c r="F205" i="76"/>
  <c r="B205" i="76"/>
  <c r="H204" i="76"/>
  <c r="G204" i="76"/>
  <c r="F204" i="76"/>
  <c r="B204" i="76"/>
  <c r="H203" i="76"/>
  <c r="G203" i="76"/>
  <c r="F203" i="76"/>
  <c r="B203" i="76"/>
  <c r="H202" i="76"/>
  <c r="G202" i="76"/>
  <c r="F202" i="76"/>
  <c r="B202" i="76"/>
  <c r="H201" i="76"/>
  <c r="G201" i="76"/>
  <c r="F201" i="76"/>
  <c r="B201" i="76"/>
  <c r="H200" i="76"/>
  <c r="G200" i="76"/>
  <c r="F200" i="76"/>
  <c r="B200" i="76"/>
  <c r="H199" i="76"/>
  <c r="G199" i="76"/>
  <c r="F199" i="76"/>
  <c r="B199" i="76"/>
  <c r="H198" i="76"/>
  <c r="G198" i="76"/>
  <c r="F198" i="76"/>
  <c r="B198" i="76"/>
  <c r="H197" i="76"/>
  <c r="G197" i="76"/>
  <c r="F197" i="76"/>
  <c r="B197" i="76"/>
  <c r="H196" i="76"/>
  <c r="G196" i="76"/>
  <c r="F196" i="76"/>
  <c r="B196" i="76"/>
  <c r="H195" i="76"/>
  <c r="G195" i="76"/>
  <c r="F195" i="76"/>
  <c r="B195" i="76"/>
  <c r="H194" i="76"/>
  <c r="G194" i="76"/>
  <c r="F194" i="76"/>
  <c r="B194" i="76"/>
  <c r="H193" i="76"/>
  <c r="G193" i="76"/>
  <c r="F193" i="76"/>
  <c r="B193" i="76"/>
  <c r="H192" i="76"/>
  <c r="G192" i="76"/>
  <c r="F192" i="76"/>
  <c r="B192" i="76"/>
  <c r="H191" i="76"/>
  <c r="G191" i="76"/>
  <c r="F191" i="76"/>
  <c r="B191" i="76"/>
  <c r="H190" i="76"/>
  <c r="G190" i="76"/>
  <c r="F190" i="76"/>
  <c r="B190" i="76"/>
  <c r="H189" i="76"/>
  <c r="G189" i="76"/>
  <c r="F189" i="76"/>
  <c r="B189" i="76"/>
  <c r="H188" i="76"/>
  <c r="G188" i="76"/>
  <c r="F188" i="76"/>
  <c r="B188" i="76"/>
  <c r="H187" i="76"/>
  <c r="G187" i="76"/>
  <c r="F187" i="76"/>
  <c r="B187" i="76"/>
  <c r="H186" i="76"/>
  <c r="G186" i="76"/>
  <c r="F186" i="76"/>
  <c r="B186" i="76"/>
  <c r="H185" i="76"/>
  <c r="G185" i="76"/>
  <c r="F185" i="76"/>
  <c r="B185" i="76"/>
  <c r="H184" i="76"/>
  <c r="G184" i="76"/>
  <c r="F184" i="76"/>
  <c r="B184" i="76"/>
  <c r="H183" i="76"/>
  <c r="G183" i="76"/>
  <c r="F183" i="76"/>
  <c r="B183" i="76"/>
  <c r="H182" i="76"/>
  <c r="G182" i="76"/>
  <c r="F182" i="76"/>
  <c r="B182" i="76"/>
  <c r="H181" i="76"/>
  <c r="G181" i="76"/>
  <c r="F181" i="76"/>
  <c r="B181" i="76"/>
  <c r="H180" i="76"/>
  <c r="G180" i="76"/>
  <c r="F180" i="76"/>
  <c r="B180" i="76"/>
  <c r="H179" i="76"/>
  <c r="G179" i="76"/>
  <c r="F179" i="76"/>
  <c r="B179" i="76"/>
  <c r="H178" i="76"/>
  <c r="G178" i="76"/>
  <c r="F178" i="76"/>
  <c r="B178" i="76"/>
  <c r="H177" i="76"/>
  <c r="G177" i="76"/>
  <c r="F177" i="76"/>
  <c r="B177" i="76"/>
  <c r="H176" i="76"/>
  <c r="G176" i="76"/>
  <c r="F176" i="76"/>
  <c r="B176" i="76"/>
  <c r="H175" i="76"/>
  <c r="G175" i="76"/>
  <c r="F175" i="76"/>
  <c r="B175" i="76"/>
  <c r="H174" i="76"/>
  <c r="G174" i="76"/>
  <c r="F174" i="76"/>
  <c r="B174" i="76"/>
  <c r="H173" i="76"/>
  <c r="G173" i="76"/>
  <c r="F173" i="76"/>
  <c r="B173" i="76"/>
  <c r="H172" i="76"/>
  <c r="G172" i="76"/>
  <c r="F172" i="76"/>
  <c r="B172" i="76"/>
  <c r="H171" i="76"/>
  <c r="G171" i="76"/>
  <c r="F171" i="76"/>
  <c r="B171" i="76"/>
  <c r="H170" i="76"/>
  <c r="G170" i="76"/>
  <c r="F170" i="76"/>
  <c r="B170" i="76"/>
  <c r="H169" i="76"/>
  <c r="G169" i="76"/>
  <c r="F169" i="76"/>
  <c r="B169" i="76"/>
  <c r="H168" i="76"/>
  <c r="G168" i="76"/>
  <c r="F168" i="76"/>
  <c r="B168" i="76"/>
  <c r="H167" i="76"/>
  <c r="G167" i="76"/>
  <c r="F167" i="76"/>
  <c r="B167" i="76"/>
  <c r="H166" i="76"/>
  <c r="G166" i="76"/>
  <c r="F166" i="76"/>
  <c r="B166" i="76"/>
  <c r="H165" i="76"/>
  <c r="G165" i="76"/>
  <c r="F165" i="76"/>
  <c r="B165" i="76"/>
  <c r="H164" i="76"/>
  <c r="G164" i="76"/>
  <c r="F164" i="76"/>
  <c r="B164" i="76"/>
  <c r="H163" i="76"/>
  <c r="G163" i="76"/>
  <c r="F163" i="76"/>
  <c r="B163" i="76"/>
  <c r="H162" i="76"/>
  <c r="G162" i="76"/>
  <c r="F162" i="76"/>
  <c r="B162" i="76"/>
  <c r="H161" i="76"/>
  <c r="G161" i="76"/>
  <c r="F161" i="76"/>
  <c r="B161" i="76"/>
  <c r="H160" i="76"/>
  <c r="G160" i="76"/>
  <c r="F160" i="76"/>
  <c r="B160" i="76"/>
  <c r="H159" i="76"/>
  <c r="G159" i="76"/>
  <c r="F159" i="76"/>
  <c r="B159" i="76"/>
  <c r="H158" i="76"/>
  <c r="G158" i="76"/>
  <c r="F158" i="76"/>
  <c r="B158" i="76"/>
  <c r="H157" i="76"/>
  <c r="G157" i="76"/>
  <c r="F157" i="76"/>
  <c r="B157" i="76"/>
  <c r="H156" i="76"/>
  <c r="G156" i="76"/>
  <c r="F156" i="76"/>
  <c r="B156" i="76"/>
  <c r="H155" i="76"/>
  <c r="G155" i="76"/>
  <c r="F155" i="76"/>
  <c r="B155" i="76"/>
  <c r="H154" i="76"/>
  <c r="G154" i="76"/>
  <c r="F154" i="76"/>
  <c r="B154" i="76"/>
  <c r="H282" i="75"/>
  <c r="G282" i="75"/>
  <c r="F282" i="75"/>
  <c r="B282" i="75"/>
  <c r="H281" i="75"/>
  <c r="G281" i="75"/>
  <c r="F281" i="75"/>
  <c r="B281" i="75"/>
  <c r="H280" i="75"/>
  <c r="G280" i="75"/>
  <c r="F280" i="75"/>
  <c r="B280" i="75"/>
  <c r="H279" i="75"/>
  <c r="G279" i="75"/>
  <c r="F279" i="75"/>
  <c r="B279" i="75"/>
  <c r="H278" i="75"/>
  <c r="G278" i="75"/>
  <c r="F278" i="75"/>
  <c r="B278" i="75"/>
  <c r="H277" i="75"/>
  <c r="G277" i="75"/>
  <c r="F277" i="75"/>
  <c r="B277" i="75"/>
  <c r="H276" i="75"/>
  <c r="G276" i="75"/>
  <c r="F276" i="75"/>
  <c r="B276" i="75"/>
  <c r="H275" i="75"/>
  <c r="G275" i="75"/>
  <c r="F275" i="75"/>
  <c r="B275" i="75"/>
  <c r="H274" i="75"/>
  <c r="G274" i="75"/>
  <c r="F274" i="75"/>
  <c r="B274" i="75"/>
  <c r="H273" i="75"/>
  <c r="G273" i="75"/>
  <c r="F273" i="75"/>
  <c r="B273" i="75"/>
  <c r="H272" i="75"/>
  <c r="G272" i="75"/>
  <c r="F272" i="75"/>
  <c r="B272" i="75"/>
  <c r="H271" i="75"/>
  <c r="G271" i="75"/>
  <c r="F271" i="75"/>
  <c r="B271" i="75"/>
  <c r="H270" i="75"/>
  <c r="G270" i="75"/>
  <c r="F270" i="75"/>
  <c r="B270" i="75"/>
  <c r="H269" i="75"/>
  <c r="G269" i="75"/>
  <c r="F269" i="75"/>
  <c r="B269" i="75"/>
  <c r="H268" i="75"/>
  <c r="G268" i="75"/>
  <c r="F268" i="75"/>
  <c r="B268" i="75"/>
  <c r="H267" i="75"/>
  <c r="G267" i="75"/>
  <c r="F267" i="75"/>
  <c r="B267" i="75"/>
  <c r="H266" i="75"/>
  <c r="G266" i="75"/>
  <c r="F266" i="75"/>
  <c r="B266" i="75"/>
  <c r="H265" i="75"/>
  <c r="G265" i="75"/>
  <c r="F265" i="75"/>
  <c r="B265" i="75"/>
  <c r="H264" i="75"/>
  <c r="G264" i="75"/>
  <c r="F264" i="75"/>
  <c r="B264" i="75"/>
  <c r="H263" i="75"/>
  <c r="G263" i="75"/>
  <c r="F263" i="75"/>
  <c r="B263" i="75"/>
  <c r="H262" i="75"/>
  <c r="G262" i="75"/>
  <c r="F262" i="75"/>
  <c r="B262" i="75"/>
  <c r="H261" i="75"/>
  <c r="G261" i="75"/>
  <c r="F261" i="75"/>
  <c r="B261" i="75"/>
  <c r="H260" i="75"/>
  <c r="G260" i="75"/>
  <c r="F260" i="75"/>
  <c r="B260" i="75"/>
  <c r="H259" i="75"/>
  <c r="G259" i="75"/>
  <c r="F259" i="75"/>
  <c r="B259" i="75"/>
  <c r="H258" i="75"/>
  <c r="G258" i="75"/>
  <c r="F258" i="75"/>
  <c r="B258" i="75"/>
  <c r="H257" i="75"/>
  <c r="G257" i="75"/>
  <c r="F257" i="75"/>
  <c r="B257" i="75"/>
  <c r="H256" i="75"/>
  <c r="G256" i="75"/>
  <c r="F256" i="75"/>
  <c r="B256" i="75"/>
  <c r="H255" i="75"/>
  <c r="G255" i="75"/>
  <c r="F255" i="75"/>
  <c r="B255" i="75"/>
  <c r="H254" i="75"/>
  <c r="G254" i="75"/>
  <c r="F254" i="75"/>
  <c r="B254" i="75"/>
  <c r="H253" i="75"/>
  <c r="G253" i="75"/>
  <c r="F253" i="75"/>
  <c r="B253" i="75"/>
  <c r="H252" i="75"/>
  <c r="G252" i="75"/>
  <c r="F252" i="75"/>
  <c r="B252" i="75"/>
  <c r="H251" i="75"/>
  <c r="G251" i="75"/>
  <c r="F251" i="75"/>
  <c r="B251" i="75"/>
  <c r="H250" i="75"/>
  <c r="G250" i="75"/>
  <c r="F250" i="75"/>
  <c r="B250" i="75"/>
  <c r="H249" i="75"/>
  <c r="G249" i="75"/>
  <c r="F249" i="75"/>
  <c r="B249" i="75"/>
  <c r="H248" i="75"/>
  <c r="G248" i="75"/>
  <c r="F248" i="75"/>
  <c r="B248" i="75"/>
  <c r="H247" i="75"/>
  <c r="G247" i="75"/>
  <c r="F247" i="75"/>
  <c r="B247" i="75"/>
  <c r="H246" i="75"/>
  <c r="G246" i="75"/>
  <c r="F246" i="75"/>
  <c r="B246" i="75"/>
  <c r="H245" i="75"/>
  <c r="G245" i="75"/>
  <c r="F245" i="75"/>
  <c r="B245" i="75"/>
  <c r="H244" i="75"/>
  <c r="G244" i="75"/>
  <c r="F244" i="75"/>
  <c r="B244" i="75"/>
  <c r="H243" i="75"/>
  <c r="G243" i="75"/>
  <c r="F243" i="75"/>
  <c r="B243" i="75"/>
  <c r="H242" i="75"/>
  <c r="G242" i="75"/>
  <c r="F242" i="75"/>
  <c r="B242" i="75"/>
  <c r="H241" i="75"/>
  <c r="G241" i="75"/>
  <c r="F241" i="75"/>
  <c r="B241" i="75"/>
  <c r="H240" i="75"/>
  <c r="G240" i="75"/>
  <c r="F240" i="75"/>
  <c r="B240" i="75"/>
  <c r="H239" i="75"/>
  <c r="G239" i="75"/>
  <c r="F239" i="75"/>
  <c r="B239" i="75"/>
  <c r="H238" i="75"/>
  <c r="G238" i="75"/>
  <c r="F238" i="75"/>
  <c r="B238" i="75"/>
  <c r="H237" i="75"/>
  <c r="G237" i="75"/>
  <c r="F237" i="75"/>
  <c r="B237" i="75"/>
  <c r="H236" i="75"/>
  <c r="G236" i="75"/>
  <c r="F236" i="75"/>
  <c r="B236" i="75"/>
  <c r="H235" i="75"/>
  <c r="G235" i="75"/>
  <c r="F235" i="75"/>
  <c r="B235" i="75"/>
  <c r="H234" i="75"/>
  <c r="G234" i="75"/>
  <c r="F234" i="75"/>
  <c r="B234" i="75"/>
  <c r="H233" i="75"/>
  <c r="G233" i="75"/>
  <c r="F233" i="75"/>
  <c r="B233" i="75"/>
  <c r="H232" i="75"/>
  <c r="G232" i="75"/>
  <c r="F232" i="75"/>
  <c r="B232" i="75"/>
  <c r="H231" i="75"/>
  <c r="G231" i="75"/>
  <c r="F231" i="75"/>
  <c r="B231" i="75"/>
  <c r="H230" i="75"/>
  <c r="G230" i="75"/>
  <c r="F230" i="75"/>
  <c r="B230" i="75"/>
  <c r="H229" i="75"/>
  <c r="G229" i="75"/>
  <c r="F229" i="75"/>
  <c r="B229" i="75"/>
  <c r="H228" i="75"/>
  <c r="G228" i="75"/>
  <c r="F228" i="75"/>
  <c r="B228" i="75"/>
  <c r="H227" i="75"/>
  <c r="G227" i="75"/>
  <c r="F227" i="75"/>
  <c r="B227" i="75"/>
  <c r="H226" i="75"/>
  <c r="G226" i="75"/>
  <c r="F226" i="75"/>
  <c r="B226" i="75"/>
  <c r="H225" i="75"/>
  <c r="G225" i="75"/>
  <c r="F225" i="75"/>
  <c r="B225" i="75"/>
  <c r="H224" i="75"/>
  <c r="G224" i="75"/>
  <c r="F224" i="75"/>
  <c r="B224" i="75"/>
  <c r="H223" i="75"/>
  <c r="G223" i="75"/>
  <c r="F223" i="75"/>
  <c r="B223" i="75"/>
  <c r="H222" i="75"/>
  <c r="G222" i="75"/>
  <c r="F222" i="75"/>
  <c r="B222" i="75"/>
  <c r="H221" i="75"/>
  <c r="G221" i="75"/>
  <c r="F221" i="75"/>
  <c r="B221" i="75"/>
  <c r="H220" i="75"/>
  <c r="G220" i="75"/>
  <c r="F220" i="75"/>
  <c r="B220" i="75"/>
  <c r="H219" i="75"/>
  <c r="G219" i="75"/>
  <c r="F219" i="75"/>
  <c r="B219" i="75"/>
  <c r="H218" i="75"/>
  <c r="G218" i="75"/>
  <c r="F218" i="75"/>
  <c r="B218" i="75"/>
  <c r="H217" i="75"/>
  <c r="G217" i="75"/>
  <c r="F217" i="75"/>
  <c r="B217" i="75"/>
  <c r="H216" i="75"/>
  <c r="G216" i="75"/>
  <c r="F216" i="75"/>
  <c r="B216" i="75"/>
  <c r="H215" i="75"/>
  <c r="G215" i="75"/>
  <c r="F215" i="75"/>
  <c r="B215" i="75"/>
  <c r="H214" i="75"/>
  <c r="G214" i="75"/>
  <c r="F214" i="75"/>
  <c r="B214" i="75"/>
  <c r="H213" i="75"/>
  <c r="G213" i="75"/>
  <c r="F213" i="75"/>
  <c r="B213" i="75"/>
  <c r="H212" i="75"/>
  <c r="G212" i="75"/>
  <c r="F212" i="75"/>
  <c r="B212" i="75"/>
  <c r="H211" i="75"/>
  <c r="G211" i="75"/>
  <c r="F211" i="75"/>
  <c r="B211" i="75"/>
  <c r="H210" i="75"/>
  <c r="G210" i="75"/>
  <c r="F210" i="75"/>
  <c r="B210" i="75"/>
  <c r="H209" i="75"/>
  <c r="G209" i="75"/>
  <c r="F209" i="75"/>
  <c r="B209" i="75"/>
  <c r="H208" i="75"/>
  <c r="G208" i="75"/>
  <c r="F208" i="75"/>
  <c r="B208" i="75"/>
  <c r="H207" i="75"/>
  <c r="G207" i="75"/>
  <c r="F207" i="75"/>
  <c r="B207" i="75"/>
  <c r="H206" i="75"/>
  <c r="G206" i="75"/>
  <c r="F206" i="75"/>
  <c r="B206" i="75"/>
  <c r="H205" i="75"/>
  <c r="G205" i="75"/>
  <c r="F205" i="75"/>
  <c r="B205" i="75"/>
  <c r="H204" i="75"/>
  <c r="G204" i="75"/>
  <c r="F204" i="75"/>
  <c r="B204" i="75"/>
  <c r="H203" i="75"/>
  <c r="G203" i="75"/>
  <c r="F203" i="75"/>
  <c r="B203" i="75"/>
  <c r="H202" i="75"/>
  <c r="G202" i="75"/>
  <c r="F202" i="75"/>
  <c r="B202" i="75"/>
  <c r="H201" i="75"/>
  <c r="G201" i="75"/>
  <c r="F201" i="75"/>
  <c r="B201" i="75"/>
  <c r="H200" i="75"/>
  <c r="G200" i="75"/>
  <c r="F200" i="75"/>
  <c r="B200" i="75"/>
  <c r="H199" i="75"/>
  <c r="G199" i="75"/>
  <c r="F199" i="75"/>
  <c r="B199" i="75"/>
  <c r="H198" i="75"/>
  <c r="G198" i="75"/>
  <c r="F198" i="75"/>
  <c r="B198" i="75"/>
  <c r="H197" i="75"/>
  <c r="G197" i="75"/>
  <c r="F197" i="75"/>
  <c r="B197" i="75"/>
  <c r="H196" i="75"/>
  <c r="G196" i="75"/>
  <c r="F196" i="75"/>
  <c r="B196" i="75"/>
  <c r="H195" i="75"/>
  <c r="G195" i="75"/>
  <c r="F195" i="75"/>
  <c r="B195" i="75"/>
  <c r="H194" i="75"/>
  <c r="G194" i="75"/>
  <c r="F194" i="75"/>
  <c r="B194" i="75"/>
  <c r="H193" i="75"/>
  <c r="G193" i="75"/>
  <c r="F193" i="75"/>
  <c r="B193" i="75"/>
  <c r="H192" i="75"/>
  <c r="G192" i="75"/>
  <c r="F192" i="75"/>
  <c r="B192" i="75"/>
  <c r="H191" i="75"/>
  <c r="G191" i="75"/>
  <c r="F191" i="75"/>
  <c r="B191" i="75"/>
  <c r="H190" i="75"/>
  <c r="G190" i="75"/>
  <c r="F190" i="75"/>
  <c r="B190" i="75"/>
  <c r="H189" i="75"/>
  <c r="G189" i="75"/>
  <c r="F189" i="75"/>
  <c r="B189" i="75"/>
  <c r="H188" i="75"/>
  <c r="G188" i="75"/>
  <c r="F188" i="75"/>
  <c r="B188" i="75"/>
  <c r="H187" i="75"/>
  <c r="G187" i="75"/>
  <c r="F187" i="75"/>
  <c r="B187" i="75"/>
  <c r="H186" i="75"/>
  <c r="G186" i="75"/>
  <c r="F186" i="75"/>
  <c r="B186" i="75"/>
  <c r="H185" i="75"/>
  <c r="G185" i="75"/>
  <c r="F185" i="75"/>
  <c r="B185" i="75"/>
  <c r="H184" i="75"/>
  <c r="G184" i="75"/>
  <c r="F184" i="75"/>
  <c r="B184" i="75"/>
  <c r="H183" i="75"/>
  <c r="G183" i="75"/>
  <c r="F183" i="75"/>
  <c r="B183" i="75"/>
  <c r="H182" i="75"/>
  <c r="G182" i="75"/>
  <c r="F182" i="75"/>
  <c r="B182" i="75"/>
  <c r="H181" i="75"/>
  <c r="G181" i="75"/>
  <c r="F181" i="75"/>
  <c r="B181" i="75"/>
  <c r="H180" i="75"/>
  <c r="G180" i="75"/>
  <c r="F180" i="75"/>
  <c r="B180" i="75"/>
  <c r="H179" i="75"/>
  <c r="G179" i="75"/>
  <c r="F179" i="75"/>
  <c r="B179" i="75"/>
  <c r="H178" i="75"/>
  <c r="G178" i="75"/>
  <c r="F178" i="75"/>
  <c r="B178" i="75"/>
  <c r="H177" i="75"/>
  <c r="G177" i="75"/>
  <c r="F177" i="75"/>
  <c r="B177" i="75"/>
  <c r="H176" i="75"/>
  <c r="G176" i="75"/>
  <c r="F176" i="75"/>
  <c r="B176" i="75"/>
  <c r="H175" i="75"/>
  <c r="G175" i="75"/>
  <c r="F175" i="75"/>
  <c r="B175" i="75"/>
  <c r="H174" i="75"/>
  <c r="G174" i="75"/>
  <c r="F174" i="75"/>
  <c r="B174" i="75"/>
  <c r="H173" i="75"/>
  <c r="G173" i="75"/>
  <c r="F173" i="75"/>
  <c r="B173" i="75"/>
  <c r="H172" i="75"/>
  <c r="G172" i="75"/>
  <c r="F172" i="75"/>
  <c r="B172" i="75"/>
  <c r="H171" i="75"/>
  <c r="G171" i="75"/>
  <c r="F171" i="75"/>
  <c r="B171" i="75"/>
  <c r="H170" i="75"/>
  <c r="G170" i="75"/>
  <c r="F170" i="75"/>
  <c r="B170" i="75"/>
  <c r="H169" i="75"/>
  <c r="G169" i="75"/>
  <c r="F169" i="75"/>
  <c r="B169" i="75"/>
  <c r="H168" i="75"/>
  <c r="G168" i="75"/>
  <c r="F168" i="75"/>
  <c r="B168" i="75"/>
  <c r="H167" i="75"/>
  <c r="G167" i="75"/>
  <c r="F167" i="75"/>
  <c r="B167" i="75"/>
  <c r="H166" i="75"/>
  <c r="G166" i="75"/>
  <c r="F166" i="75"/>
  <c r="B166" i="75"/>
  <c r="H165" i="75"/>
  <c r="G165" i="75"/>
  <c r="F165" i="75"/>
  <c r="B165" i="75"/>
  <c r="H164" i="75"/>
  <c r="G164" i="75"/>
  <c r="F164" i="75"/>
  <c r="B164" i="75"/>
  <c r="H163" i="75"/>
  <c r="G163" i="75"/>
  <c r="F163" i="75"/>
  <c r="B163" i="75"/>
  <c r="H162" i="75"/>
  <c r="G162" i="75"/>
  <c r="F162" i="75"/>
  <c r="B162" i="75"/>
  <c r="H161" i="75"/>
  <c r="G161" i="75"/>
  <c r="F161" i="75"/>
  <c r="B161" i="75"/>
  <c r="H160" i="75"/>
  <c r="G160" i="75"/>
  <c r="F160" i="75"/>
  <c r="B160" i="75"/>
  <c r="H159" i="75"/>
  <c r="G159" i="75"/>
  <c r="F159" i="75"/>
  <c r="B159" i="75"/>
  <c r="H158" i="75"/>
  <c r="G158" i="75"/>
  <c r="F158" i="75"/>
  <c r="B158" i="75"/>
  <c r="H157" i="75"/>
  <c r="G157" i="75"/>
  <c r="F157" i="75"/>
  <c r="B157" i="75"/>
  <c r="H156" i="75"/>
  <c r="G156" i="75"/>
  <c r="F156" i="75"/>
  <c r="B156" i="75"/>
  <c r="H155" i="75"/>
  <c r="G155" i="75"/>
  <c r="F155" i="75"/>
  <c r="B155" i="75"/>
  <c r="H154" i="75"/>
  <c r="G154" i="75"/>
  <c r="F154" i="75"/>
  <c r="B154" i="75"/>
  <c r="H282" i="74"/>
  <c r="G282" i="74"/>
  <c r="F282" i="74"/>
  <c r="B282" i="74"/>
  <c r="H281" i="74"/>
  <c r="G281" i="74"/>
  <c r="F281" i="74"/>
  <c r="B281" i="74"/>
  <c r="H280" i="74"/>
  <c r="G280" i="74"/>
  <c r="F280" i="74"/>
  <c r="B280" i="74"/>
  <c r="H279" i="74"/>
  <c r="G279" i="74"/>
  <c r="F279" i="74"/>
  <c r="B279" i="74"/>
  <c r="H278" i="74"/>
  <c r="G278" i="74"/>
  <c r="F278" i="74"/>
  <c r="B278" i="74"/>
  <c r="H277" i="74"/>
  <c r="G277" i="74"/>
  <c r="F277" i="74"/>
  <c r="B277" i="74"/>
  <c r="H276" i="74"/>
  <c r="G276" i="74"/>
  <c r="F276" i="74"/>
  <c r="B276" i="74"/>
  <c r="H275" i="74"/>
  <c r="G275" i="74"/>
  <c r="F275" i="74"/>
  <c r="B275" i="74"/>
  <c r="H274" i="74"/>
  <c r="G274" i="74"/>
  <c r="F274" i="74"/>
  <c r="B274" i="74"/>
  <c r="H273" i="74"/>
  <c r="G273" i="74"/>
  <c r="F273" i="74"/>
  <c r="B273" i="74"/>
  <c r="H272" i="74"/>
  <c r="G272" i="74"/>
  <c r="F272" i="74"/>
  <c r="B272" i="74"/>
  <c r="H271" i="74"/>
  <c r="G271" i="74"/>
  <c r="F271" i="74"/>
  <c r="B271" i="74"/>
  <c r="H270" i="74"/>
  <c r="G270" i="74"/>
  <c r="F270" i="74"/>
  <c r="B270" i="74"/>
  <c r="H269" i="74"/>
  <c r="G269" i="74"/>
  <c r="F269" i="74"/>
  <c r="B269" i="74"/>
  <c r="H268" i="74"/>
  <c r="G268" i="74"/>
  <c r="F268" i="74"/>
  <c r="B268" i="74"/>
  <c r="H267" i="74"/>
  <c r="G267" i="74"/>
  <c r="F267" i="74"/>
  <c r="B267" i="74"/>
  <c r="H266" i="74"/>
  <c r="G266" i="74"/>
  <c r="F266" i="74"/>
  <c r="B266" i="74"/>
  <c r="H265" i="74"/>
  <c r="G265" i="74"/>
  <c r="F265" i="74"/>
  <c r="B265" i="74"/>
  <c r="H264" i="74"/>
  <c r="G264" i="74"/>
  <c r="F264" i="74"/>
  <c r="B264" i="74"/>
  <c r="H263" i="74"/>
  <c r="G263" i="74"/>
  <c r="F263" i="74"/>
  <c r="B263" i="74"/>
  <c r="H262" i="74"/>
  <c r="G262" i="74"/>
  <c r="F262" i="74"/>
  <c r="B262" i="74"/>
  <c r="H261" i="74"/>
  <c r="G261" i="74"/>
  <c r="F261" i="74"/>
  <c r="B261" i="74"/>
  <c r="H260" i="74"/>
  <c r="G260" i="74"/>
  <c r="F260" i="74"/>
  <c r="B260" i="74"/>
  <c r="H259" i="74"/>
  <c r="G259" i="74"/>
  <c r="F259" i="74"/>
  <c r="B259" i="74"/>
  <c r="H258" i="74"/>
  <c r="G258" i="74"/>
  <c r="F258" i="74"/>
  <c r="B258" i="74"/>
  <c r="H257" i="74"/>
  <c r="G257" i="74"/>
  <c r="F257" i="74"/>
  <c r="B257" i="74"/>
  <c r="H256" i="74"/>
  <c r="G256" i="74"/>
  <c r="F256" i="74"/>
  <c r="B256" i="74"/>
  <c r="H255" i="74"/>
  <c r="G255" i="74"/>
  <c r="F255" i="74"/>
  <c r="B255" i="74"/>
  <c r="H254" i="74"/>
  <c r="G254" i="74"/>
  <c r="F254" i="74"/>
  <c r="B254" i="74"/>
  <c r="H253" i="74"/>
  <c r="G253" i="74"/>
  <c r="F253" i="74"/>
  <c r="B253" i="74"/>
  <c r="H252" i="74"/>
  <c r="G252" i="74"/>
  <c r="F252" i="74"/>
  <c r="B252" i="74"/>
  <c r="H251" i="74"/>
  <c r="G251" i="74"/>
  <c r="F251" i="74"/>
  <c r="B251" i="74"/>
  <c r="H250" i="74"/>
  <c r="G250" i="74"/>
  <c r="F250" i="74"/>
  <c r="B250" i="74"/>
  <c r="H249" i="74"/>
  <c r="G249" i="74"/>
  <c r="F249" i="74"/>
  <c r="B249" i="74"/>
  <c r="H248" i="74"/>
  <c r="G248" i="74"/>
  <c r="F248" i="74"/>
  <c r="B248" i="74"/>
  <c r="H247" i="74"/>
  <c r="G247" i="74"/>
  <c r="F247" i="74"/>
  <c r="B247" i="74"/>
  <c r="H246" i="74"/>
  <c r="G246" i="74"/>
  <c r="F246" i="74"/>
  <c r="B246" i="74"/>
  <c r="H245" i="74"/>
  <c r="G245" i="74"/>
  <c r="F245" i="74"/>
  <c r="B245" i="74"/>
  <c r="H244" i="74"/>
  <c r="G244" i="74"/>
  <c r="F244" i="74"/>
  <c r="B244" i="74"/>
  <c r="H243" i="74"/>
  <c r="G243" i="74"/>
  <c r="F243" i="74"/>
  <c r="B243" i="74"/>
  <c r="H242" i="74"/>
  <c r="G242" i="74"/>
  <c r="F242" i="74"/>
  <c r="B242" i="74"/>
  <c r="H241" i="74"/>
  <c r="G241" i="74"/>
  <c r="F241" i="74"/>
  <c r="B241" i="74"/>
  <c r="H240" i="74"/>
  <c r="G240" i="74"/>
  <c r="F240" i="74"/>
  <c r="B240" i="74"/>
  <c r="H239" i="74"/>
  <c r="G239" i="74"/>
  <c r="F239" i="74"/>
  <c r="B239" i="74"/>
  <c r="H238" i="74"/>
  <c r="G238" i="74"/>
  <c r="F238" i="74"/>
  <c r="B238" i="74"/>
  <c r="H237" i="74"/>
  <c r="G237" i="74"/>
  <c r="F237" i="74"/>
  <c r="B237" i="74"/>
  <c r="H236" i="74"/>
  <c r="G236" i="74"/>
  <c r="F236" i="74"/>
  <c r="B236" i="74"/>
  <c r="H235" i="74"/>
  <c r="G235" i="74"/>
  <c r="F235" i="74"/>
  <c r="B235" i="74"/>
  <c r="H234" i="74"/>
  <c r="G234" i="74"/>
  <c r="F234" i="74"/>
  <c r="B234" i="74"/>
  <c r="H233" i="74"/>
  <c r="G233" i="74"/>
  <c r="F233" i="74"/>
  <c r="B233" i="74"/>
  <c r="H232" i="74"/>
  <c r="G232" i="74"/>
  <c r="F232" i="74"/>
  <c r="B232" i="74"/>
  <c r="H231" i="74"/>
  <c r="G231" i="74"/>
  <c r="F231" i="74"/>
  <c r="B231" i="74"/>
  <c r="H230" i="74"/>
  <c r="G230" i="74"/>
  <c r="F230" i="74"/>
  <c r="B230" i="74"/>
  <c r="H229" i="74"/>
  <c r="G229" i="74"/>
  <c r="F229" i="74"/>
  <c r="B229" i="74"/>
  <c r="H228" i="74"/>
  <c r="G228" i="74"/>
  <c r="F228" i="74"/>
  <c r="B228" i="74"/>
  <c r="H227" i="74"/>
  <c r="G227" i="74"/>
  <c r="F227" i="74"/>
  <c r="B227" i="74"/>
  <c r="H226" i="74"/>
  <c r="G226" i="74"/>
  <c r="F226" i="74"/>
  <c r="B226" i="74"/>
  <c r="H225" i="74"/>
  <c r="G225" i="74"/>
  <c r="F225" i="74"/>
  <c r="B225" i="74"/>
  <c r="H224" i="74"/>
  <c r="G224" i="74"/>
  <c r="F224" i="74"/>
  <c r="B224" i="74"/>
  <c r="H223" i="74"/>
  <c r="G223" i="74"/>
  <c r="F223" i="74"/>
  <c r="B223" i="74"/>
  <c r="H222" i="74"/>
  <c r="G222" i="74"/>
  <c r="F222" i="74"/>
  <c r="B222" i="74"/>
  <c r="H221" i="74"/>
  <c r="G221" i="74"/>
  <c r="F221" i="74"/>
  <c r="B221" i="74"/>
  <c r="H220" i="74"/>
  <c r="G220" i="74"/>
  <c r="F220" i="74"/>
  <c r="B220" i="74"/>
  <c r="H219" i="74"/>
  <c r="G219" i="74"/>
  <c r="F219" i="74"/>
  <c r="B219" i="74"/>
  <c r="H218" i="74"/>
  <c r="G218" i="74"/>
  <c r="F218" i="74"/>
  <c r="B218" i="74"/>
  <c r="H217" i="74"/>
  <c r="G217" i="74"/>
  <c r="F217" i="74"/>
  <c r="B217" i="74"/>
  <c r="H216" i="74"/>
  <c r="G216" i="74"/>
  <c r="F216" i="74"/>
  <c r="B216" i="74"/>
  <c r="H215" i="74"/>
  <c r="G215" i="74"/>
  <c r="F215" i="74"/>
  <c r="B215" i="74"/>
  <c r="H214" i="74"/>
  <c r="G214" i="74"/>
  <c r="F214" i="74"/>
  <c r="B214" i="74"/>
  <c r="H213" i="74"/>
  <c r="G213" i="74"/>
  <c r="F213" i="74"/>
  <c r="B213" i="74"/>
  <c r="H212" i="74"/>
  <c r="G212" i="74"/>
  <c r="F212" i="74"/>
  <c r="B212" i="74"/>
  <c r="H211" i="74"/>
  <c r="G211" i="74"/>
  <c r="F211" i="74"/>
  <c r="B211" i="74"/>
  <c r="H210" i="74"/>
  <c r="G210" i="74"/>
  <c r="F210" i="74"/>
  <c r="B210" i="74"/>
  <c r="H209" i="74"/>
  <c r="G209" i="74"/>
  <c r="F209" i="74"/>
  <c r="B209" i="74"/>
  <c r="H208" i="74"/>
  <c r="G208" i="74"/>
  <c r="F208" i="74"/>
  <c r="B208" i="74"/>
  <c r="H207" i="74"/>
  <c r="G207" i="74"/>
  <c r="F207" i="74"/>
  <c r="B207" i="74"/>
  <c r="H206" i="74"/>
  <c r="G206" i="74"/>
  <c r="F206" i="74"/>
  <c r="B206" i="74"/>
  <c r="H205" i="74"/>
  <c r="G205" i="74"/>
  <c r="F205" i="74"/>
  <c r="B205" i="74"/>
  <c r="H204" i="74"/>
  <c r="G204" i="74"/>
  <c r="F204" i="74"/>
  <c r="B204" i="74"/>
  <c r="H203" i="74"/>
  <c r="G203" i="74"/>
  <c r="F203" i="74"/>
  <c r="B203" i="74"/>
  <c r="H202" i="74"/>
  <c r="G202" i="74"/>
  <c r="F202" i="74"/>
  <c r="B202" i="74"/>
  <c r="H201" i="74"/>
  <c r="G201" i="74"/>
  <c r="F201" i="74"/>
  <c r="B201" i="74"/>
  <c r="H200" i="74"/>
  <c r="G200" i="74"/>
  <c r="F200" i="74"/>
  <c r="B200" i="74"/>
  <c r="H199" i="74"/>
  <c r="G199" i="74"/>
  <c r="F199" i="74"/>
  <c r="B199" i="74"/>
  <c r="H198" i="74"/>
  <c r="G198" i="74"/>
  <c r="F198" i="74"/>
  <c r="B198" i="74"/>
  <c r="H197" i="74"/>
  <c r="G197" i="74"/>
  <c r="F197" i="74"/>
  <c r="B197" i="74"/>
  <c r="H196" i="74"/>
  <c r="G196" i="74"/>
  <c r="F196" i="74"/>
  <c r="B196" i="74"/>
  <c r="H195" i="74"/>
  <c r="G195" i="74"/>
  <c r="F195" i="74"/>
  <c r="B195" i="74"/>
  <c r="H194" i="74"/>
  <c r="G194" i="74"/>
  <c r="F194" i="74"/>
  <c r="B194" i="74"/>
  <c r="H193" i="74"/>
  <c r="G193" i="74"/>
  <c r="F193" i="74"/>
  <c r="B193" i="74"/>
  <c r="H192" i="74"/>
  <c r="G192" i="74"/>
  <c r="F192" i="74"/>
  <c r="B192" i="74"/>
  <c r="H191" i="74"/>
  <c r="G191" i="74"/>
  <c r="F191" i="74"/>
  <c r="B191" i="74"/>
  <c r="H190" i="74"/>
  <c r="G190" i="74"/>
  <c r="F190" i="74"/>
  <c r="B190" i="74"/>
  <c r="H189" i="74"/>
  <c r="G189" i="74"/>
  <c r="F189" i="74"/>
  <c r="B189" i="74"/>
  <c r="H188" i="74"/>
  <c r="G188" i="74"/>
  <c r="F188" i="74"/>
  <c r="B188" i="74"/>
  <c r="H187" i="74"/>
  <c r="G187" i="74"/>
  <c r="F187" i="74"/>
  <c r="B187" i="74"/>
  <c r="H186" i="74"/>
  <c r="G186" i="74"/>
  <c r="F186" i="74"/>
  <c r="B186" i="74"/>
  <c r="H185" i="74"/>
  <c r="G185" i="74"/>
  <c r="F185" i="74"/>
  <c r="B185" i="74"/>
  <c r="H184" i="74"/>
  <c r="G184" i="74"/>
  <c r="F184" i="74"/>
  <c r="B184" i="74"/>
  <c r="H183" i="74"/>
  <c r="G183" i="74"/>
  <c r="F183" i="74"/>
  <c r="B183" i="74"/>
  <c r="H182" i="74"/>
  <c r="G182" i="74"/>
  <c r="F182" i="74"/>
  <c r="B182" i="74"/>
  <c r="H181" i="74"/>
  <c r="G181" i="74"/>
  <c r="F181" i="74"/>
  <c r="B181" i="74"/>
  <c r="H180" i="74"/>
  <c r="G180" i="74"/>
  <c r="F180" i="74"/>
  <c r="B180" i="74"/>
  <c r="H179" i="74"/>
  <c r="G179" i="74"/>
  <c r="F179" i="74"/>
  <c r="B179" i="74"/>
  <c r="H178" i="74"/>
  <c r="G178" i="74"/>
  <c r="F178" i="74"/>
  <c r="B178" i="74"/>
  <c r="H177" i="74"/>
  <c r="G177" i="74"/>
  <c r="F177" i="74"/>
  <c r="B177" i="74"/>
  <c r="H176" i="74"/>
  <c r="G176" i="74"/>
  <c r="F176" i="74"/>
  <c r="B176" i="74"/>
  <c r="H175" i="74"/>
  <c r="G175" i="74"/>
  <c r="F175" i="74"/>
  <c r="B175" i="74"/>
  <c r="H174" i="74"/>
  <c r="G174" i="74"/>
  <c r="F174" i="74"/>
  <c r="B174" i="74"/>
  <c r="H173" i="74"/>
  <c r="G173" i="74"/>
  <c r="F173" i="74"/>
  <c r="B173" i="74"/>
  <c r="H172" i="74"/>
  <c r="G172" i="74"/>
  <c r="F172" i="74"/>
  <c r="B172" i="74"/>
  <c r="H171" i="74"/>
  <c r="G171" i="74"/>
  <c r="F171" i="74"/>
  <c r="B171" i="74"/>
  <c r="H170" i="74"/>
  <c r="G170" i="74"/>
  <c r="F170" i="74"/>
  <c r="B170" i="74"/>
  <c r="H169" i="74"/>
  <c r="G169" i="74"/>
  <c r="F169" i="74"/>
  <c r="B169" i="74"/>
  <c r="H168" i="74"/>
  <c r="G168" i="74"/>
  <c r="F168" i="74"/>
  <c r="B168" i="74"/>
  <c r="H167" i="74"/>
  <c r="G167" i="74"/>
  <c r="F167" i="74"/>
  <c r="B167" i="74"/>
  <c r="H166" i="74"/>
  <c r="G166" i="74"/>
  <c r="F166" i="74"/>
  <c r="B166" i="74"/>
  <c r="H165" i="74"/>
  <c r="G165" i="74"/>
  <c r="F165" i="74"/>
  <c r="B165" i="74"/>
  <c r="H164" i="74"/>
  <c r="G164" i="74"/>
  <c r="F164" i="74"/>
  <c r="B164" i="74"/>
  <c r="H163" i="74"/>
  <c r="G163" i="74"/>
  <c r="F163" i="74"/>
  <c r="B163" i="74"/>
  <c r="H162" i="74"/>
  <c r="G162" i="74"/>
  <c r="F162" i="74"/>
  <c r="B162" i="74"/>
  <c r="H161" i="74"/>
  <c r="G161" i="74"/>
  <c r="F161" i="74"/>
  <c r="B161" i="74"/>
  <c r="H160" i="74"/>
  <c r="G160" i="74"/>
  <c r="F160" i="74"/>
  <c r="B160" i="74"/>
  <c r="H159" i="74"/>
  <c r="G159" i="74"/>
  <c r="F159" i="74"/>
  <c r="B159" i="74"/>
  <c r="H158" i="74"/>
  <c r="G158" i="74"/>
  <c r="F158" i="74"/>
  <c r="B158" i="74"/>
  <c r="H157" i="74"/>
  <c r="G157" i="74"/>
  <c r="F157" i="74"/>
  <c r="B157" i="74"/>
  <c r="H156" i="74"/>
  <c r="G156" i="74"/>
  <c r="F156" i="74"/>
  <c r="B156" i="74"/>
  <c r="H155" i="74"/>
  <c r="G155" i="74"/>
  <c r="F155" i="74"/>
  <c r="B155" i="74"/>
  <c r="H154" i="74"/>
  <c r="G154" i="74"/>
  <c r="F154" i="74"/>
  <c r="B154" i="74"/>
  <c r="H282" i="73"/>
  <c r="G282" i="73"/>
  <c r="F282" i="73"/>
  <c r="B282" i="73"/>
  <c r="H281" i="73"/>
  <c r="G281" i="73"/>
  <c r="F281" i="73"/>
  <c r="B281" i="73"/>
  <c r="H280" i="73"/>
  <c r="G280" i="73"/>
  <c r="F280" i="73"/>
  <c r="B280" i="73"/>
  <c r="H279" i="73"/>
  <c r="G279" i="73"/>
  <c r="F279" i="73"/>
  <c r="B279" i="73"/>
  <c r="H278" i="73"/>
  <c r="G278" i="73"/>
  <c r="F278" i="73"/>
  <c r="B278" i="73"/>
  <c r="H277" i="73"/>
  <c r="G277" i="73"/>
  <c r="F277" i="73"/>
  <c r="B277" i="73"/>
  <c r="H276" i="73"/>
  <c r="G276" i="73"/>
  <c r="F276" i="73"/>
  <c r="B276" i="73"/>
  <c r="H275" i="73"/>
  <c r="G275" i="73"/>
  <c r="F275" i="73"/>
  <c r="B275" i="73"/>
  <c r="H274" i="73"/>
  <c r="G274" i="73"/>
  <c r="F274" i="73"/>
  <c r="B274" i="73"/>
  <c r="H273" i="73"/>
  <c r="G273" i="73"/>
  <c r="F273" i="73"/>
  <c r="B273" i="73"/>
  <c r="H272" i="73"/>
  <c r="G272" i="73"/>
  <c r="F272" i="73"/>
  <c r="B272" i="73"/>
  <c r="H271" i="73"/>
  <c r="G271" i="73"/>
  <c r="F271" i="73"/>
  <c r="B271" i="73"/>
  <c r="H270" i="73"/>
  <c r="G270" i="73"/>
  <c r="F270" i="73"/>
  <c r="B270" i="73"/>
  <c r="H269" i="73"/>
  <c r="G269" i="73"/>
  <c r="F269" i="73"/>
  <c r="B269" i="73"/>
  <c r="H268" i="73"/>
  <c r="G268" i="73"/>
  <c r="F268" i="73"/>
  <c r="B268" i="73"/>
  <c r="H267" i="73"/>
  <c r="G267" i="73"/>
  <c r="F267" i="73"/>
  <c r="B267" i="73"/>
  <c r="H266" i="73"/>
  <c r="G266" i="73"/>
  <c r="F266" i="73"/>
  <c r="B266" i="73"/>
  <c r="H265" i="73"/>
  <c r="G265" i="73"/>
  <c r="F265" i="73"/>
  <c r="B265" i="73"/>
  <c r="H264" i="73"/>
  <c r="G264" i="73"/>
  <c r="F264" i="73"/>
  <c r="B264" i="73"/>
  <c r="H263" i="73"/>
  <c r="G263" i="73"/>
  <c r="F263" i="73"/>
  <c r="B263" i="73"/>
  <c r="H262" i="73"/>
  <c r="G262" i="73"/>
  <c r="F262" i="73"/>
  <c r="B262" i="73"/>
  <c r="H261" i="73"/>
  <c r="G261" i="73"/>
  <c r="F261" i="73"/>
  <c r="B261" i="73"/>
  <c r="H260" i="73"/>
  <c r="G260" i="73"/>
  <c r="F260" i="73"/>
  <c r="B260" i="73"/>
  <c r="H259" i="73"/>
  <c r="G259" i="73"/>
  <c r="F259" i="73"/>
  <c r="B259" i="73"/>
  <c r="H258" i="73"/>
  <c r="G258" i="73"/>
  <c r="F258" i="73"/>
  <c r="B258" i="73"/>
  <c r="H257" i="73"/>
  <c r="G257" i="73"/>
  <c r="F257" i="73"/>
  <c r="B257" i="73"/>
  <c r="H256" i="73"/>
  <c r="G256" i="73"/>
  <c r="F256" i="73"/>
  <c r="B256" i="73"/>
  <c r="H255" i="73"/>
  <c r="G255" i="73"/>
  <c r="F255" i="73"/>
  <c r="B255" i="73"/>
  <c r="H254" i="73"/>
  <c r="G254" i="73"/>
  <c r="F254" i="73"/>
  <c r="B254" i="73"/>
  <c r="H253" i="73"/>
  <c r="G253" i="73"/>
  <c r="F253" i="73"/>
  <c r="B253" i="73"/>
  <c r="H252" i="73"/>
  <c r="G252" i="73"/>
  <c r="F252" i="73"/>
  <c r="B252" i="73"/>
  <c r="H251" i="73"/>
  <c r="G251" i="73"/>
  <c r="F251" i="73"/>
  <c r="B251" i="73"/>
  <c r="H250" i="73"/>
  <c r="G250" i="73"/>
  <c r="F250" i="73"/>
  <c r="B250" i="73"/>
  <c r="H249" i="73"/>
  <c r="G249" i="73"/>
  <c r="F249" i="73"/>
  <c r="B249" i="73"/>
  <c r="H248" i="73"/>
  <c r="G248" i="73"/>
  <c r="F248" i="73"/>
  <c r="B248" i="73"/>
  <c r="H247" i="73"/>
  <c r="G247" i="73"/>
  <c r="F247" i="73"/>
  <c r="B247" i="73"/>
  <c r="H246" i="73"/>
  <c r="G246" i="73"/>
  <c r="F246" i="73"/>
  <c r="B246" i="73"/>
  <c r="H245" i="73"/>
  <c r="G245" i="73"/>
  <c r="F245" i="73"/>
  <c r="B245" i="73"/>
  <c r="H244" i="73"/>
  <c r="G244" i="73"/>
  <c r="F244" i="73"/>
  <c r="B244" i="73"/>
  <c r="H243" i="73"/>
  <c r="G243" i="73"/>
  <c r="F243" i="73"/>
  <c r="B243" i="73"/>
  <c r="H242" i="73"/>
  <c r="G242" i="73"/>
  <c r="F242" i="73"/>
  <c r="B242" i="73"/>
  <c r="H241" i="73"/>
  <c r="G241" i="73"/>
  <c r="F241" i="73"/>
  <c r="B241" i="73"/>
  <c r="H240" i="73"/>
  <c r="G240" i="73"/>
  <c r="F240" i="73"/>
  <c r="B240" i="73"/>
  <c r="H239" i="73"/>
  <c r="G239" i="73"/>
  <c r="F239" i="73"/>
  <c r="B239" i="73"/>
  <c r="H238" i="73"/>
  <c r="G238" i="73"/>
  <c r="F238" i="73"/>
  <c r="B238" i="73"/>
  <c r="H237" i="73"/>
  <c r="G237" i="73"/>
  <c r="F237" i="73"/>
  <c r="B237" i="73"/>
  <c r="H236" i="73"/>
  <c r="G236" i="73"/>
  <c r="F236" i="73"/>
  <c r="B236" i="73"/>
  <c r="H235" i="73"/>
  <c r="G235" i="73"/>
  <c r="F235" i="73"/>
  <c r="B235" i="73"/>
  <c r="H234" i="73"/>
  <c r="G234" i="73"/>
  <c r="F234" i="73"/>
  <c r="B234" i="73"/>
  <c r="H233" i="73"/>
  <c r="G233" i="73"/>
  <c r="F233" i="73"/>
  <c r="B233" i="73"/>
  <c r="H232" i="73"/>
  <c r="G232" i="73"/>
  <c r="F232" i="73"/>
  <c r="B232" i="73"/>
  <c r="H231" i="73"/>
  <c r="G231" i="73"/>
  <c r="F231" i="73"/>
  <c r="B231" i="73"/>
  <c r="H230" i="73"/>
  <c r="G230" i="73"/>
  <c r="F230" i="73"/>
  <c r="B230" i="73"/>
  <c r="H229" i="73"/>
  <c r="G229" i="73"/>
  <c r="F229" i="73"/>
  <c r="B229" i="73"/>
  <c r="H228" i="73"/>
  <c r="G228" i="73"/>
  <c r="F228" i="73"/>
  <c r="B228" i="73"/>
  <c r="H227" i="73"/>
  <c r="G227" i="73"/>
  <c r="F227" i="73"/>
  <c r="B227" i="73"/>
  <c r="H226" i="73"/>
  <c r="G226" i="73"/>
  <c r="F226" i="73"/>
  <c r="B226" i="73"/>
  <c r="H225" i="73"/>
  <c r="G225" i="73"/>
  <c r="F225" i="73"/>
  <c r="B225" i="73"/>
  <c r="H224" i="73"/>
  <c r="G224" i="73"/>
  <c r="F224" i="73"/>
  <c r="B224" i="73"/>
  <c r="H223" i="73"/>
  <c r="G223" i="73"/>
  <c r="F223" i="73"/>
  <c r="B223" i="73"/>
  <c r="H222" i="73"/>
  <c r="G222" i="73"/>
  <c r="F222" i="73"/>
  <c r="B222" i="73"/>
  <c r="H221" i="73"/>
  <c r="G221" i="73"/>
  <c r="F221" i="73"/>
  <c r="B221" i="73"/>
  <c r="H220" i="73"/>
  <c r="G220" i="73"/>
  <c r="F220" i="73"/>
  <c r="B220" i="73"/>
  <c r="H219" i="73"/>
  <c r="G219" i="73"/>
  <c r="F219" i="73"/>
  <c r="B219" i="73"/>
  <c r="H218" i="73"/>
  <c r="G218" i="73"/>
  <c r="F218" i="73"/>
  <c r="B218" i="73"/>
  <c r="H217" i="73"/>
  <c r="G217" i="73"/>
  <c r="F217" i="73"/>
  <c r="B217" i="73"/>
  <c r="H216" i="73"/>
  <c r="G216" i="73"/>
  <c r="F216" i="73"/>
  <c r="B216" i="73"/>
  <c r="H215" i="73"/>
  <c r="G215" i="73"/>
  <c r="F215" i="73"/>
  <c r="B215" i="73"/>
  <c r="H214" i="73"/>
  <c r="G214" i="73"/>
  <c r="F214" i="73"/>
  <c r="B214" i="73"/>
  <c r="H213" i="73"/>
  <c r="G213" i="73"/>
  <c r="F213" i="73"/>
  <c r="B213" i="73"/>
  <c r="H212" i="73"/>
  <c r="G212" i="73"/>
  <c r="F212" i="73"/>
  <c r="B212" i="73"/>
  <c r="H211" i="73"/>
  <c r="G211" i="73"/>
  <c r="F211" i="73"/>
  <c r="B211" i="73"/>
  <c r="H210" i="73"/>
  <c r="G210" i="73"/>
  <c r="F210" i="73"/>
  <c r="B210" i="73"/>
  <c r="H209" i="73"/>
  <c r="G209" i="73"/>
  <c r="F209" i="73"/>
  <c r="B209" i="73"/>
  <c r="H208" i="73"/>
  <c r="G208" i="73"/>
  <c r="F208" i="73"/>
  <c r="B208" i="73"/>
  <c r="H207" i="73"/>
  <c r="G207" i="73"/>
  <c r="F207" i="73"/>
  <c r="B207" i="73"/>
  <c r="H206" i="73"/>
  <c r="G206" i="73"/>
  <c r="F206" i="73"/>
  <c r="B206" i="73"/>
  <c r="H205" i="73"/>
  <c r="G205" i="73"/>
  <c r="F205" i="73"/>
  <c r="B205" i="73"/>
  <c r="H204" i="73"/>
  <c r="G204" i="73"/>
  <c r="F204" i="73"/>
  <c r="B204" i="73"/>
  <c r="H203" i="73"/>
  <c r="G203" i="73"/>
  <c r="F203" i="73"/>
  <c r="B203" i="73"/>
  <c r="H202" i="73"/>
  <c r="G202" i="73"/>
  <c r="F202" i="73"/>
  <c r="B202" i="73"/>
  <c r="H201" i="73"/>
  <c r="G201" i="73"/>
  <c r="F201" i="73"/>
  <c r="B201" i="73"/>
  <c r="H200" i="73"/>
  <c r="G200" i="73"/>
  <c r="F200" i="73"/>
  <c r="B200" i="73"/>
  <c r="H199" i="73"/>
  <c r="G199" i="73"/>
  <c r="F199" i="73"/>
  <c r="B199" i="73"/>
  <c r="H198" i="73"/>
  <c r="G198" i="73"/>
  <c r="F198" i="73"/>
  <c r="B198" i="73"/>
  <c r="H197" i="73"/>
  <c r="G197" i="73"/>
  <c r="F197" i="73"/>
  <c r="B197" i="73"/>
  <c r="H196" i="73"/>
  <c r="G196" i="73"/>
  <c r="F196" i="73"/>
  <c r="B196" i="73"/>
  <c r="H195" i="73"/>
  <c r="G195" i="73"/>
  <c r="F195" i="73"/>
  <c r="B195" i="73"/>
  <c r="H194" i="73"/>
  <c r="G194" i="73"/>
  <c r="F194" i="73"/>
  <c r="B194" i="73"/>
  <c r="H193" i="73"/>
  <c r="G193" i="73"/>
  <c r="F193" i="73"/>
  <c r="B193" i="73"/>
  <c r="H192" i="73"/>
  <c r="G192" i="73"/>
  <c r="F192" i="73"/>
  <c r="B192" i="73"/>
  <c r="H191" i="73"/>
  <c r="G191" i="73"/>
  <c r="F191" i="73"/>
  <c r="B191" i="73"/>
  <c r="H190" i="73"/>
  <c r="G190" i="73"/>
  <c r="F190" i="73"/>
  <c r="B190" i="73"/>
  <c r="H189" i="73"/>
  <c r="G189" i="73"/>
  <c r="F189" i="73"/>
  <c r="B189" i="73"/>
  <c r="H188" i="73"/>
  <c r="G188" i="73"/>
  <c r="F188" i="73"/>
  <c r="B188" i="73"/>
  <c r="H187" i="73"/>
  <c r="G187" i="73"/>
  <c r="F187" i="73"/>
  <c r="B187" i="73"/>
  <c r="H186" i="73"/>
  <c r="G186" i="73"/>
  <c r="F186" i="73"/>
  <c r="B186" i="73"/>
  <c r="H185" i="73"/>
  <c r="G185" i="73"/>
  <c r="F185" i="73"/>
  <c r="B185" i="73"/>
  <c r="H184" i="73"/>
  <c r="G184" i="73"/>
  <c r="F184" i="73"/>
  <c r="B184" i="73"/>
  <c r="H183" i="73"/>
  <c r="G183" i="73"/>
  <c r="F183" i="73"/>
  <c r="B183" i="73"/>
  <c r="H182" i="73"/>
  <c r="G182" i="73"/>
  <c r="F182" i="73"/>
  <c r="B182" i="73"/>
  <c r="H181" i="73"/>
  <c r="G181" i="73"/>
  <c r="F181" i="73"/>
  <c r="B181" i="73"/>
  <c r="H180" i="73"/>
  <c r="G180" i="73"/>
  <c r="F180" i="73"/>
  <c r="B180" i="73"/>
  <c r="H179" i="73"/>
  <c r="G179" i="73"/>
  <c r="F179" i="73"/>
  <c r="B179" i="73"/>
  <c r="H178" i="73"/>
  <c r="G178" i="73"/>
  <c r="F178" i="73"/>
  <c r="B178" i="73"/>
  <c r="H177" i="73"/>
  <c r="G177" i="73"/>
  <c r="F177" i="73"/>
  <c r="B177" i="73"/>
  <c r="H176" i="73"/>
  <c r="G176" i="73"/>
  <c r="F176" i="73"/>
  <c r="B176" i="73"/>
  <c r="H175" i="73"/>
  <c r="G175" i="73"/>
  <c r="F175" i="73"/>
  <c r="B175" i="73"/>
  <c r="H174" i="73"/>
  <c r="G174" i="73"/>
  <c r="F174" i="73"/>
  <c r="B174" i="73"/>
  <c r="H173" i="73"/>
  <c r="G173" i="73"/>
  <c r="F173" i="73"/>
  <c r="B173" i="73"/>
  <c r="H172" i="73"/>
  <c r="G172" i="73"/>
  <c r="F172" i="73"/>
  <c r="B172" i="73"/>
  <c r="H171" i="73"/>
  <c r="G171" i="73"/>
  <c r="F171" i="73"/>
  <c r="B171" i="73"/>
  <c r="H170" i="73"/>
  <c r="G170" i="73"/>
  <c r="F170" i="73"/>
  <c r="B170" i="73"/>
  <c r="H169" i="73"/>
  <c r="G169" i="73"/>
  <c r="F169" i="73"/>
  <c r="B169" i="73"/>
  <c r="H168" i="73"/>
  <c r="G168" i="73"/>
  <c r="F168" i="73"/>
  <c r="B168" i="73"/>
  <c r="H167" i="73"/>
  <c r="G167" i="73"/>
  <c r="F167" i="73"/>
  <c r="B167" i="73"/>
  <c r="H166" i="73"/>
  <c r="G166" i="73"/>
  <c r="F166" i="73"/>
  <c r="B166" i="73"/>
  <c r="H165" i="73"/>
  <c r="G165" i="73"/>
  <c r="F165" i="73"/>
  <c r="B165" i="73"/>
  <c r="H164" i="73"/>
  <c r="G164" i="73"/>
  <c r="F164" i="73"/>
  <c r="B164" i="73"/>
  <c r="H163" i="73"/>
  <c r="G163" i="73"/>
  <c r="F163" i="73"/>
  <c r="B163" i="73"/>
  <c r="H162" i="73"/>
  <c r="G162" i="73"/>
  <c r="F162" i="73"/>
  <c r="B162" i="73"/>
  <c r="H161" i="73"/>
  <c r="G161" i="73"/>
  <c r="F161" i="73"/>
  <c r="B161" i="73"/>
  <c r="H160" i="73"/>
  <c r="G160" i="73"/>
  <c r="F160" i="73"/>
  <c r="B160" i="73"/>
  <c r="H159" i="73"/>
  <c r="G159" i="73"/>
  <c r="F159" i="73"/>
  <c r="B159" i="73"/>
  <c r="H158" i="73"/>
  <c r="G158" i="73"/>
  <c r="F158" i="73"/>
  <c r="B158" i="73"/>
  <c r="H157" i="73"/>
  <c r="G157" i="73"/>
  <c r="F157" i="73"/>
  <c r="B157" i="73"/>
  <c r="H156" i="73"/>
  <c r="G156" i="73"/>
  <c r="F156" i="73"/>
  <c r="B156" i="73"/>
  <c r="H155" i="73"/>
  <c r="G155" i="73"/>
  <c r="F155" i="73"/>
  <c r="B155" i="73"/>
  <c r="H154" i="73"/>
  <c r="G154" i="73"/>
  <c r="F154" i="73"/>
  <c r="B154" i="73"/>
  <c r="K260" i="95"/>
  <c r="G260" i="95"/>
  <c r="K259" i="95"/>
  <c r="G259" i="95"/>
  <c r="K258" i="95"/>
  <c r="G258" i="95"/>
  <c r="K257" i="95"/>
  <c r="G257" i="95"/>
  <c r="K256" i="95"/>
  <c r="G256" i="95"/>
  <c r="K255" i="95"/>
  <c r="G255" i="95"/>
  <c r="K254" i="95"/>
  <c r="G254" i="95"/>
  <c r="K253" i="95"/>
  <c r="G253" i="95"/>
  <c r="K252" i="95"/>
  <c r="G252" i="95"/>
  <c r="K251" i="95"/>
  <c r="G251" i="95"/>
  <c r="K250" i="95"/>
  <c r="G250" i="95"/>
  <c r="K249" i="95"/>
  <c r="G249" i="95"/>
  <c r="K248" i="95"/>
  <c r="G248" i="95"/>
  <c r="K247" i="95"/>
  <c r="G247" i="95"/>
  <c r="K246" i="95"/>
  <c r="G246" i="95"/>
  <c r="K245" i="95"/>
  <c r="G245" i="95"/>
  <c r="K244" i="95"/>
  <c r="G244" i="95"/>
  <c r="K243" i="95"/>
  <c r="G243" i="95"/>
  <c r="K242" i="95"/>
  <c r="G242" i="95"/>
  <c r="K241" i="95"/>
  <c r="G241" i="95"/>
  <c r="K240" i="95"/>
  <c r="G240" i="95"/>
  <c r="K239" i="95"/>
  <c r="G239" i="95"/>
  <c r="K238" i="95"/>
  <c r="G238" i="95"/>
  <c r="K237" i="95"/>
  <c r="G237" i="95"/>
  <c r="K236" i="95"/>
  <c r="G236" i="95"/>
  <c r="K235" i="95"/>
  <c r="G235" i="95"/>
  <c r="K234" i="95"/>
  <c r="G234" i="95"/>
  <c r="K233" i="95"/>
  <c r="G233" i="95"/>
  <c r="K232" i="95"/>
  <c r="G232" i="95"/>
  <c r="K231" i="95"/>
  <c r="G231" i="95"/>
  <c r="K230" i="95"/>
  <c r="G230" i="95"/>
  <c r="K229" i="95"/>
  <c r="G229" i="95"/>
  <c r="K228" i="95"/>
  <c r="G228" i="95"/>
  <c r="K227" i="95"/>
  <c r="G227" i="95"/>
  <c r="K226" i="95"/>
  <c r="G226" i="95"/>
  <c r="K225" i="95"/>
  <c r="G225" i="95"/>
  <c r="K224" i="95"/>
  <c r="G224" i="95"/>
  <c r="K223" i="95"/>
  <c r="G223" i="95"/>
  <c r="K222" i="95"/>
  <c r="G222" i="95"/>
  <c r="K221" i="95"/>
  <c r="G221" i="95"/>
  <c r="K220" i="95"/>
  <c r="G220" i="95"/>
  <c r="K219" i="95"/>
  <c r="G219" i="95"/>
  <c r="K218" i="95"/>
  <c r="G218" i="95"/>
  <c r="K217" i="95"/>
  <c r="G217" i="95"/>
  <c r="K216" i="95"/>
  <c r="G216" i="95"/>
  <c r="K215" i="95"/>
  <c r="G215" i="95"/>
  <c r="K214" i="95"/>
  <c r="G214" i="95"/>
  <c r="K213" i="95"/>
  <c r="G213" i="95"/>
  <c r="K212" i="95"/>
  <c r="G212" i="95"/>
  <c r="K211" i="95"/>
  <c r="G211" i="95"/>
  <c r="K210" i="95"/>
  <c r="G210" i="95"/>
  <c r="K209" i="95"/>
  <c r="G209" i="95"/>
  <c r="K208" i="95"/>
  <c r="G208" i="95"/>
  <c r="K207" i="95"/>
  <c r="G207" i="95"/>
  <c r="K206" i="95"/>
  <c r="G206" i="95"/>
  <c r="K205" i="95"/>
  <c r="G205" i="95"/>
  <c r="K204" i="95"/>
  <c r="G204" i="95"/>
  <c r="K203" i="95"/>
  <c r="G203" i="95"/>
  <c r="K202" i="95"/>
  <c r="G202" i="95"/>
  <c r="K201" i="95"/>
  <c r="G201" i="95"/>
  <c r="K200" i="95"/>
  <c r="G200" i="95"/>
  <c r="K199" i="95"/>
  <c r="G199" i="95"/>
  <c r="K198" i="95"/>
  <c r="G198" i="95"/>
  <c r="K197" i="95"/>
  <c r="G197" i="95"/>
  <c r="K196" i="95"/>
  <c r="G196" i="95"/>
  <c r="K195" i="95"/>
  <c r="G195" i="95"/>
  <c r="K194" i="95"/>
  <c r="G194" i="95"/>
  <c r="K193" i="95"/>
  <c r="G193" i="95"/>
  <c r="K192" i="95"/>
  <c r="G192" i="95"/>
  <c r="K191" i="95"/>
  <c r="G191" i="95"/>
  <c r="K190" i="95"/>
  <c r="G190" i="95"/>
  <c r="K189" i="95"/>
  <c r="G189" i="95"/>
  <c r="K188" i="95"/>
  <c r="G188" i="95"/>
  <c r="K187" i="95"/>
  <c r="G187" i="95"/>
  <c r="K186" i="95"/>
  <c r="G186" i="95"/>
  <c r="K185" i="95"/>
  <c r="G185" i="95"/>
  <c r="K184" i="95"/>
  <c r="G184" i="95"/>
  <c r="K183" i="95"/>
  <c r="G183" i="95"/>
  <c r="K182" i="95"/>
  <c r="G182" i="95"/>
  <c r="K181" i="95"/>
  <c r="G181" i="95"/>
  <c r="K180" i="95"/>
  <c r="G180" i="95"/>
  <c r="K179" i="95"/>
  <c r="G179" i="95"/>
  <c r="K178" i="95"/>
  <c r="G178" i="95"/>
  <c r="K177" i="95"/>
  <c r="G177" i="95"/>
  <c r="K176" i="95"/>
  <c r="G176" i="95"/>
  <c r="K175" i="95"/>
  <c r="G175" i="95"/>
  <c r="K174" i="95"/>
  <c r="G174" i="95"/>
  <c r="K173" i="95"/>
  <c r="G173" i="95"/>
  <c r="K172" i="95"/>
  <c r="G172" i="95"/>
  <c r="K171" i="95"/>
  <c r="G171" i="95"/>
  <c r="K170" i="95"/>
  <c r="G170" i="95"/>
  <c r="K169" i="95"/>
  <c r="G169" i="95"/>
  <c r="K168" i="95"/>
  <c r="G168" i="95"/>
  <c r="K167" i="95"/>
  <c r="G167" i="95"/>
  <c r="K166" i="95"/>
  <c r="G166" i="95"/>
  <c r="K165" i="95"/>
  <c r="G165" i="95"/>
  <c r="K164" i="95"/>
  <c r="G164" i="95"/>
  <c r="K163" i="95"/>
  <c r="G163" i="95"/>
  <c r="K162" i="95"/>
  <c r="G162" i="95"/>
  <c r="K161" i="95"/>
  <c r="G161" i="95"/>
  <c r="K160" i="95"/>
  <c r="G160" i="95"/>
  <c r="K159" i="95"/>
  <c r="G159" i="95"/>
  <c r="K158" i="95"/>
  <c r="G158" i="95"/>
  <c r="K157" i="95"/>
  <c r="G157" i="95"/>
  <c r="K156" i="95"/>
  <c r="G156" i="95"/>
  <c r="K155" i="95"/>
  <c r="G155" i="95"/>
  <c r="K154" i="95"/>
  <c r="G154" i="95"/>
  <c r="K153" i="95"/>
  <c r="G153" i="95"/>
  <c r="K152" i="95"/>
  <c r="G152" i="95"/>
  <c r="K151" i="95"/>
  <c r="G151" i="95"/>
  <c r="K150" i="95"/>
  <c r="G150" i="95"/>
  <c r="K149" i="95"/>
  <c r="G149" i="95"/>
  <c r="K148" i="95"/>
  <c r="G148" i="95"/>
  <c r="K147" i="95"/>
  <c r="G147" i="95"/>
  <c r="K146" i="95"/>
  <c r="G146" i="95"/>
  <c r="K145" i="95"/>
  <c r="G145" i="95"/>
  <c r="K144" i="95"/>
  <c r="G144" i="95"/>
  <c r="K143" i="95"/>
  <c r="G143" i="95"/>
  <c r="K142" i="95"/>
  <c r="G142" i="95"/>
  <c r="K141" i="95"/>
  <c r="G141" i="95"/>
  <c r="K140" i="95"/>
  <c r="G140" i="95"/>
  <c r="K139" i="95"/>
  <c r="G139" i="95"/>
  <c r="K138" i="95"/>
  <c r="G138" i="95"/>
  <c r="K137" i="95"/>
  <c r="G137" i="95"/>
  <c r="K136" i="95"/>
  <c r="G136" i="95"/>
  <c r="K135" i="95"/>
  <c r="G135" i="95"/>
  <c r="K134" i="95"/>
  <c r="G134" i="95"/>
  <c r="K133" i="95"/>
  <c r="G133" i="95"/>
  <c r="K132" i="95"/>
  <c r="G132" i="95"/>
  <c r="H282" i="70"/>
  <c r="G282" i="70"/>
  <c r="F282" i="70"/>
  <c r="B282" i="70"/>
  <c r="H281" i="70"/>
  <c r="G281" i="70"/>
  <c r="F281" i="70"/>
  <c r="B281" i="70"/>
  <c r="H280" i="70"/>
  <c r="G280" i="70"/>
  <c r="F280" i="70"/>
  <c r="B280" i="70"/>
  <c r="H279" i="70"/>
  <c r="G279" i="70"/>
  <c r="F279" i="70"/>
  <c r="B279" i="70"/>
  <c r="H278" i="70"/>
  <c r="G278" i="70"/>
  <c r="F278" i="70"/>
  <c r="B278" i="70"/>
  <c r="H277" i="70"/>
  <c r="G277" i="70"/>
  <c r="F277" i="70"/>
  <c r="B277" i="70"/>
  <c r="H276" i="70"/>
  <c r="G276" i="70"/>
  <c r="F276" i="70"/>
  <c r="B276" i="70"/>
  <c r="H275" i="70"/>
  <c r="G275" i="70"/>
  <c r="F275" i="70"/>
  <c r="B275" i="70"/>
  <c r="H274" i="70"/>
  <c r="G274" i="70"/>
  <c r="F274" i="70"/>
  <c r="B274" i="70"/>
  <c r="H273" i="70"/>
  <c r="G273" i="70"/>
  <c r="F273" i="70"/>
  <c r="B273" i="70"/>
  <c r="H272" i="70"/>
  <c r="G272" i="70"/>
  <c r="F272" i="70"/>
  <c r="B272" i="70"/>
  <c r="H271" i="70"/>
  <c r="G271" i="70"/>
  <c r="F271" i="70"/>
  <c r="B271" i="70"/>
  <c r="H270" i="70"/>
  <c r="G270" i="70"/>
  <c r="F270" i="70"/>
  <c r="B270" i="70"/>
  <c r="H269" i="70"/>
  <c r="G269" i="70"/>
  <c r="F269" i="70"/>
  <c r="B269" i="70"/>
  <c r="H268" i="70"/>
  <c r="G268" i="70"/>
  <c r="F268" i="70"/>
  <c r="B268" i="70"/>
  <c r="H267" i="70"/>
  <c r="G267" i="70"/>
  <c r="F267" i="70"/>
  <c r="B267" i="70"/>
  <c r="H266" i="70"/>
  <c r="G266" i="70"/>
  <c r="F266" i="70"/>
  <c r="B266" i="70"/>
  <c r="H265" i="70"/>
  <c r="G265" i="70"/>
  <c r="F265" i="70"/>
  <c r="B265" i="70"/>
  <c r="H264" i="70"/>
  <c r="G264" i="70"/>
  <c r="F264" i="70"/>
  <c r="B264" i="70"/>
  <c r="H263" i="70"/>
  <c r="G263" i="70"/>
  <c r="F263" i="70"/>
  <c r="B263" i="70"/>
  <c r="H262" i="70"/>
  <c r="G262" i="70"/>
  <c r="F262" i="70"/>
  <c r="B262" i="70"/>
  <c r="H261" i="70"/>
  <c r="G261" i="70"/>
  <c r="F261" i="70"/>
  <c r="B261" i="70"/>
  <c r="H260" i="70"/>
  <c r="G260" i="70"/>
  <c r="F260" i="70"/>
  <c r="B260" i="70"/>
  <c r="H259" i="70"/>
  <c r="G259" i="70"/>
  <c r="F259" i="70"/>
  <c r="B259" i="70"/>
  <c r="H258" i="70"/>
  <c r="G258" i="70"/>
  <c r="F258" i="70"/>
  <c r="B258" i="70"/>
  <c r="H257" i="70"/>
  <c r="G257" i="70"/>
  <c r="F257" i="70"/>
  <c r="B257" i="70"/>
  <c r="H256" i="70"/>
  <c r="G256" i="70"/>
  <c r="F256" i="70"/>
  <c r="B256" i="70"/>
  <c r="H255" i="70"/>
  <c r="G255" i="70"/>
  <c r="F255" i="70"/>
  <c r="B255" i="70"/>
  <c r="H254" i="70"/>
  <c r="G254" i="70"/>
  <c r="F254" i="70"/>
  <c r="B254" i="70"/>
  <c r="H253" i="70"/>
  <c r="G253" i="70"/>
  <c r="F253" i="70"/>
  <c r="B253" i="70"/>
  <c r="H252" i="70"/>
  <c r="G252" i="70"/>
  <c r="F252" i="70"/>
  <c r="B252" i="70"/>
  <c r="H251" i="70"/>
  <c r="G251" i="70"/>
  <c r="F251" i="70"/>
  <c r="B251" i="70"/>
  <c r="H250" i="70"/>
  <c r="G250" i="70"/>
  <c r="F250" i="70"/>
  <c r="B250" i="70"/>
  <c r="H249" i="70"/>
  <c r="G249" i="70"/>
  <c r="F249" i="70"/>
  <c r="B249" i="70"/>
  <c r="H248" i="70"/>
  <c r="G248" i="70"/>
  <c r="F248" i="70"/>
  <c r="B248" i="70"/>
  <c r="H247" i="70"/>
  <c r="G247" i="70"/>
  <c r="F247" i="70"/>
  <c r="B247" i="70"/>
  <c r="H246" i="70"/>
  <c r="G246" i="70"/>
  <c r="F246" i="70"/>
  <c r="B246" i="70"/>
  <c r="H245" i="70"/>
  <c r="G245" i="70"/>
  <c r="F245" i="70"/>
  <c r="B245" i="70"/>
  <c r="H244" i="70"/>
  <c r="G244" i="70"/>
  <c r="F244" i="70"/>
  <c r="B244" i="70"/>
  <c r="H243" i="70"/>
  <c r="G243" i="70"/>
  <c r="F243" i="70"/>
  <c r="B243" i="70"/>
  <c r="H242" i="70"/>
  <c r="G242" i="70"/>
  <c r="F242" i="70"/>
  <c r="B242" i="70"/>
  <c r="H241" i="70"/>
  <c r="G241" i="70"/>
  <c r="F241" i="70"/>
  <c r="B241" i="70"/>
  <c r="H240" i="70"/>
  <c r="G240" i="70"/>
  <c r="F240" i="70"/>
  <c r="B240" i="70"/>
  <c r="H239" i="70"/>
  <c r="G239" i="70"/>
  <c r="F239" i="70"/>
  <c r="B239" i="70"/>
  <c r="H238" i="70"/>
  <c r="G238" i="70"/>
  <c r="F238" i="70"/>
  <c r="B238" i="70"/>
  <c r="H237" i="70"/>
  <c r="G237" i="70"/>
  <c r="F237" i="70"/>
  <c r="B237" i="70"/>
  <c r="H236" i="70"/>
  <c r="G236" i="70"/>
  <c r="F236" i="70"/>
  <c r="B236" i="70"/>
  <c r="H235" i="70"/>
  <c r="G235" i="70"/>
  <c r="F235" i="70"/>
  <c r="B235" i="70"/>
  <c r="H234" i="70"/>
  <c r="G234" i="70"/>
  <c r="F234" i="70"/>
  <c r="B234" i="70"/>
  <c r="H233" i="70"/>
  <c r="G233" i="70"/>
  <c r="F233" i="70"/>
  <c r="B233" i="70"/>
  <c r="H232" i="70"/>
  <c r="G232" i="70"/>
  <c r="F232" i="70"/>
  <c r="B232" i="70"/>
  <c r="H231" i="70"/>
  <c r="G231" i="70"/>
  <c r="F231" i="70"/>
  <c r="B231" i="70"/>
  <c r="H230" i="70"/>
  <c r="G230" i="70"/>
  <c r="F230" i="70"/>
  <c r="B230" i="70"/>
  <c r="H229" i="70"/>
  <c r="G229" i="70"/>
  <c r="F229" i="70"/>
  <c r="B229" i="70"/>
  <c r="H228" i="70"/>
  <c r="G228" i="70"/>
  <c r="F228" i="70"/>
  <c r="B228" i="70"/>
  <c r="H227" i="70"/>
  <c r="G227" i="70"/>
  <c r="F227" i="70"/>
  <c r="B227" i="70"/>
  <c r="H226" i="70"/>
  <c r="G226" i="70"/>
  <c r="F226" i="70"/>
  <c r="B226" i="70"/>
  <c r="H225" i="70"/>
  <c r="G225" i="70"/>
  <c r="F225" i="70"/>
  <c r="B225" i="70"/>
  <c r="H224" i="70"/>
  <c r="G224" i="70"/>
  <c r="F224" i="70"/>
  <c r="B224" i="70"/>
  <c r="H223" i="70"/>
  <c r="G223" i="70"/>
  <c r="F223" i="70"/>
  <c r="B223" i="70"/>
  <c r="H222" i="70"/>
  <c r="G222" i="70"/>
  <c r="F222" i="70"/>
  <c r="B222" i="70"/>
  <c r="H221" i="70"/>
  <c r="G221" i="70"/>
  <c r="F221" i="70"/>
  <c r="B221" i="70"/>
  <c r="H220" i="70"/>
  <c r="G220" i="70"/>
  <c r="F220" i="70"/>
  <c r="B220" i="70"/>
  <c r="H219" i="70"/>
  <c r="G219" i="70"/>
  <c r="F219" i="70"/>
  <c r="B219" i="70"/>
  <c r="H218" i="70"/>
  <c r="G218" i="70"/>
  <c r="F218" i="70"/>
  <c r="B218" i="70"/>
  <c r="H217" i="70"/>
  <c r="G217" i="70"/>
  <c r="F217" i="70"/>
  <c r="B217" i="70"/>
  <c r="H216" i="70"/>
  <c r="G216" i="70"/>
  <c r="F216" i="70"/>
  <c r="B216" i="70"/>
  <c r="H215" i="70"/>
  <c r="G215" i="70"/>
  <c r="F215" i="70"/>
  <c r="B215" i="70"/>
  <c r="H214" i="70"/>
  <c r="G214" i="70"/>
  <c r="F214" i="70"/>
  <c r="B214" i="70"/>
  <c r="H213" i="70"/>
  <c r="G213" i="70"/>
  <c r="F213" i="70"/>
  <c r="B213" i="70"/>
  <c r="H212" i="70"/>
  <c r="G212" i="70"/>
  <c r="F212" i="70"/>
  <c r="B212" i="70"/>
  <c r="H211" i="70"/>
  <c r="G211" i="70"/>
  <c r="F211" i="70"/>
  <c r="B211" i="70"/>
  <c r="H210" i="70"/>
  <c r="G210" i="70"/>
  <c r="F210" i="70"/>
  <c r="B210" i="70"/>
  <c r="H209" i="70"/>
  <c r="G209" i="70"/>
  <c r="F209" i="70"/>
  <c r="B209" i="70"/>
  <c r="H208" i="70"/>
  <c r="G208" i="70"/>
  <c r="F208" i="70"/>
  <c r="B208" i="70"/>
  <c r="H207" i="70"/>
  <c r="G207" i="70"/>
  <c r="F207" i="70"/>
  <c r="B207" i="70"/>
  <c r="H206" i="70"/>
  <c r="G206" i="70"/>
  <c r="F206" i="70"/>
  <c r="B206" i="70"/>
  <c r="H205" i="70"/>
  <c r="G205" i="70"/>
  <c r="F205" i="70"/>
  <c r="B205" i="70"/>
  <c r="H204" i="70"/>
  <c r="G204" i="70"/>
  <c r="F204" i="70"/>
  <c r="B204" i="70"/>
  <c r="H203" i="70"/>
  <c r="G203" i="70"/>
  <c r="F203" i="70"/>
  <c r="B203" i="70"/>
  <c r="H202" i="70"/>
  <c r="G202" i="70"/>
  <c r="F202" i="70"/>
  <c r="B202" i="70"/>
  <c r="H201" i="70"/>
  <c r="G201" i="70"/>
  <c r="F201" i="70"/>
  <c r="B201" i="70"/>
  <c r="H200" i="70"/>
  <c r="G200" i="70"/>
  <c r="F200" i="70"/>
  <c r="B200" i="70"/>
  <c r="H199" i="70"/>
  <c r="G199" i="70"/>
  <c r="F199" i="70"/>
  <c r="B199" i="70"/>
  <c r="H198" i="70"/>
  <c r="G198" i="70"/>
  <c r="F198" i="70"/>
  <c r="B198" i="70"/>
  <c r="H197" i="70"/>
  <c r="G197" i="70"/>
  <c r="F197" i="70"/>
  <c r="B197" i="70"/>
  <c r="H196" i="70"/>
  <c r="G196" i="70"/>
  <c r="F196" i="70"/>
  <c r="B196" i="70"/>
  <c r="H195" i="70"/>
  <c r="G195" i="70"/>
  <c r="F195" i="70"/>
  <c r="B195" i="70"/>
  <c r="H194" i="70"/>
  <c r="G194" i="70"/>
  <c r="F194" i="70"/>
  <c r="B194" i="70"/>
  <c r="H193" i="70"/>
  <c r="G193" i="70"/>
  <c r="F193" i="70"/>
  <c r="B193" i="70"/>
  <c r="H192" i="70"/>
  <c r="G192" i="70"/>
  <c r="F192" i="70"/>
  <c r="B192" i="70"/>
  <c r="H191" i="70"/>
  <c r="G191" i="70"/>
  <c r="F191" i="70"/>
  <c r="B191" i="70"/>
  <c r="H190" i="70"/>
  <c r="G190" i="70"/>
  <c r="F190" i="70"/>
  <c r="B190" i="70"/>
  <c r="H189" i="70"/>
  <c r="G189" i="70"/>
  <c r="F189" i="70"/>
  <c r="B189" i="70"/>
  <c r="H188" i="70"/>
  <c r="G188" i="70"/>
  <c r="F188" i="70"/>
  <c r="B188" i="70"/>
  <c r="H187" i="70"/>
  <c r="G187" i="70"/>
  <c r="F187" i="70"/>
  <c r="B187" i="70"/>
  <c r="H186" i="70"/>
  <c r="G186" i="70"/>
  <c r="F186" i="70"/>
  <c r="B186" i="70"/>
  <c r="H185" i="70"/>
  <c r="G185" i="70"/>
  <c r="F185" i="70"/>
  <c r="B185" i="70"/>
  <c r="H184" i="70"/>
  <c r="G184" i="70"/>
  <c r="F184" i="70"/>
  <c r="B184" i="70"/>
  <c r="H183" i="70"/>
  <c r="G183" i="70"/>
  <c r="F183" i="70"/>
  <c r="B183" i="70"/>
  <c r="H182" i="70"/>
  <c r="G182" i="70"/>
  <c r="F182" i="70"/>
  <c r="B182" i="70"/>
  <c r="H181" i="70"/>
  <c r="G181" i="70"/>
  <c r="F181" i="70"/>
  <c r="B181" i="70"/>
  <c r="H180" i="70"/>
  <c r="G180" i="70"/>
  <c r="F180" i="70"/>
  <c r="B180" i="70"/>
  <c r="H179" i="70"/>
  <c r="G179" i="70"/>
  <c r="F179" i="70"/>
  <c r="B179" i="70"/>
  <c r="H178" i="70"/>
  <c r="G178" i="70"/>
  <c r="F178" i="70"/>
  <c r="B178" i="70"/>
  <c r="H177" i="70"/>
  <c r="G177" i="70"/>
  <c r="F177" i="70"/>
  <c r="B177" i="70"/>
  <c r="H176" i="70"/>
  <c r="G176" i="70"/>
  <c r="F176" i="70"/>
  <c r="B176" i="70"/>
  <c r="H175" i="70"/>
  <c r="G175" i="70"/>
  <c r="F175" i="70"/>
  <c r="B175" i="70"/>
  <c r="H174" i="70"/>
  <c r="G174" i="70"/>
  <c r="F174" i="70"/>
  <c r="B174" i="70"/>
  <c r="H173" i="70"/>
  <c r="G173" i="70"/>
  <c r="F173" i="70"/>
  <c r="B173" i="70"/>
  <c r="H172" i="70"/>
  <c r="G172" i="70"/>
  <c r="F172" i="70"/>
  <c r="B172" i="70"/>
  <c r="H171" i="70"/>
  <c r="G171" i="70"/>
  <c r="F171" i="70"/>
  <c r="B171" i="70"/>
  <c r="H170" i="70"/>
  <c r="G170" i="70"/>
  <c r="F170" i="70"/>
  <c r="B170" i="70"/>
  <c r="H169" i="70"/>
  <c r="G169" i="70"/>
  <c r="F169" i="70"/>
  <c r="B169" i="70"/>
  <c r="H168" i="70"/>
  <c r="G168" i="70"/>
  <c r="F168" i="70"/>
  <c r="B168" i="70"/>
  <c r="H167" i="70"/>
  <c r="G167" i="70"/>
  <c r="F167" i="70"/>
  <c r="B167" i="70"/>
  <c r="H166" i="70"/>
  <c r="G166" i="70"/>
  <c r="F166" i="70"/>
  <c r="B166" i="70"/>
  <c r="H165" i="70"/>
  <c r="G165" i="70"/>
  <c r="F165" i="70"/>
  <c r="B165" i="70"/>
  <c r="H164" i="70"/>
  <c r="G164" i="70"/>
  <c r="F164" i="70"/>
  <c r="B164" i="70"/>
  <c r="H163" i="70"/>
  <c r="G163" i="70"/>
  <c r="F163" i="70"/>
  <c r="B163" i="70"/>
  <c r="H162" i="70"/>
  <c r="G162" i="70"/>
  <c r="F162" i="70"/>
  <c r="B162" i="70"/>
  <c r="H161" i="70"/>
  <c r="G161" i="70"/>
  <c r="F161" i="70"/>
  <c r="B161" i="70"/>
  <c r="H160" i="70"/>
  <c r="G160" i="70"/>
  <c r="F160" i="70"/>
  <c r="B160" i="70"/>
  <c r="H159" i="70"/>
  <c r="G159" i="70"/>
  <c r="F159" i="70"/>
  <c r="B159" i="70"/>
  <c r="H158" i="70"/>
  <c r="G158" i="70"/>
  <c r="F158" i="70"/>
  <c r="B158" i="70"/>
  <c r="H157" i="70"/>
  <c r="G157" i="70"/>
  <c r="F157" i="70"/>
  <c r="B157" i="70"/>
  <c r="H156" i="70"/>
  <c r="G156" i="70"/>
  <c r="F156" i="70"/>
  <c r="B156" i="70"/>
  <c r="H155" i="70"/>
  <c r="G155" i="70"/>
  <c r="F155" i="70"/>
  <c r="B155" i="70"/>
  <c r="H154" i="70"/>
  <c r="G154" i="70"/>
  <c r="F154" i="70"/>
  <c r="B154" i="70"/>
  <c r="H287" i="78"/>
  <c r="G287" i="78"/>
  <c r="F287" i="78"/>
  <c r="B287" i="78"/>
  <c r="H286" i="78"/>
  <c r="G286" i="78"/>
  <c r="F286" i="78"/>
  <c r="B286" i="78"/>
  <c r="H285" i="78"/>
  <c r="G285" i="78"/>
  <c r="F285" i="78"/>
  <c r="B285" i="78"/>
  <c r="H287" i="77"/>
  <c r="G287" i="77"/>
  <c r="F287" i="77"/>
  <c r="B287" i="77"/>
  <c r="H286" i="77"/>
  <c r="G286" i="77"/>
  <c r="F286" i="77"/>
  <c r="B286" i="77"/>
  <c r="H285" i="77"/>
  <c r="G285" i="77"/>
  <c r="F285" i="77"/>
  <c r="B285" i="77"/>
  <c r="H287" i="76"/>
  <c r="G287" i="76"/>
  <c r="F287" i="76"/>
  <c r="B287" i="76"/>
  <c r="H286" i="76"/>
  <c r="G286" i="76"/>
  <c r="F286" i="76"/>
  <c r="B286" i="76"/>
  <c r="H285" i="76"/>
  <c r="G285" i="76"/>
  <c r="F285" i="76"/>
  <c r="B285" i="76"/>
  <c r="H287" i="75"/>
  <c r="G287" i="75"/>
  <c r="F287" i="75"/>
  <c r="B287" i="75"/>
  <c r="H286" i="75"/>
  <c r="G286" i="75"/>
  <c r="F286" i="75"/>
  <c r="B286" i="75"/>
  <c r="H285" i="75"/>
  <c r="G285" i="75"/>
  <c r="F285" i="75"/>
  <c r="B285" i="75"/>
  <c r="H287" i="74"/>
  <c r="G287" i="74"/>
  <c r="F287" i="74"/>
  <c r="B287" i="74"/>
  <c r="H286" i="74"/>
  <c r="G286" i="74"/>
  <c r="F286" i="74"/>
  <c r="B286" i="74"/>
  <c r="H285" i="74"/>
  <c r="G285" i="74"/>
  <c r="F285" i="74"/>
  <c r="B285" i="74"/>
  <c r="H287" i="73"/>
  <c r="G287" i="73"/>
  <c r="F287" i="73"/>
  <c r="B287" i="73"/>
  <c r="H286" i="73"/>
  <c r="G286" i="73"/>
  <c r="F286" i="73"/>
  <c r="B286" i="73"/>
  <c r="H285" i="73"/>
  <c r="G285" i="73"/>
  <c r="F285" i="73"/>
  <c r="B285" i="73"/>
  <c r="K267" i="95"/>
  <c r="K266" i="95"/>
  <c r="K265" i="95"/>
  <c r="H287" i="70"/>
  <c r="G287" i="70"/>
  <c r="F287" i="70"/>
  <c r="B287" i="70"/>
  <c r="H286" i="70"/>
  <c r="G286" i="70"/>
  <c r="F286" i="70"/>
  <c r="B286" i="70"/>
  <c r="H285" i="70"/>
  <c r="G285" i="70"/>
  <c r="F285" i="70"/>
  <c r="B285" i="70"/>
  <c r="H311" i="78"/>
  <c r="G311" i="78"/>
  <c r="F311" i="78"/>
  <c r="B311" i="78"/>
  <c r="H310" i="78"/>
  <c r="G310" i="78"/>
  <c r="F310" i="78"/>
  <c r="B310" i="78"/>
  <c r="H309" i="78"/>
  <c r="G309" i="78"/>
  <c r="F309" i="78"/>
  <c r="B309" i="78"/>
  <c r="H308" i="78"/>
  <c r="G308" i="78"/>
  <c r="F308" i="78"/>
  <c r="B308" i="78"/>
  <c r="H307" i="78"/>
  <c r="G307" i="78"/>
  <c r="F307" i="78"/>
  <c r="B307" i="78"/>
  <c r="H306" i="78"/>
  <c r="G306" i="78"/>
  <c r="F306" i="78"/>
  <c r="B306" i="78"/>
  <c r="H305" i="78"/>
  <c r="G305" i="78"/>
  <c r="F305" i="78"/>
  <c r="B305" i="78"/>
  <c r="H304" i="78"/>
  <c r="G304" i="78"/>
  <c r="F304" i="78"/>
  <c r="B304" i="78"/>
  <c r="H303" i="78"/>
  <c r="G303" i="78"/>
  <c r="F303" i="78"/>
  <c r="B303" i="78"/>
  <c r="H302" i="78"/>
  <c r="G302" i="78"/>
  <c r="F302" i="78"/>
  <c r="B302" i="78"/>
  <c r="H301" i="78"/>
  <c r="G301" i="78"/>
  <c r="F301" i="78"/>
  <c r="B301" i="78"/>
  <c r="H300" i="78"/>
  <c r="G300" i="78"/>
  <c r="F300" i="78"/>
  <c r="B300" i="78"/>
  <c r="H299" i="78"/>
  <c r="G299" i="78"/>
  <c r="F299" i="78"/>
  <c r="B299" i="78"/>
  <c r="H298" i="78"/>
  <c r="G298" i="78"/>
  <c r="F298" i="78"/>
  <c r="B298" i="78"/>
  <c r="H297" i="78"/>
  <c r="G297" i="78"/>
  <c r="F297" i="78"/>
  <c r="B297" i="78"/>
  <c r="H296" i="78"/>
  <c r="G296" i="78"/>
  <c r="F296" i="78"/>
  <c r="B296" i="78"/>
  <c r="H295" i="78"/>
  <c r="G295" i="78"/>
  <c r="F295" i="78"/>
  <c r="B295" i="78"/>
  <c r="H294" i="78"/>
  <c r="G294" i="78"/>
  <c r="F294" i="78"/>
  <c r="B294" i="78"/>
  <c r="H293" i="78"/>
  <c r="G293" i="78"/>
  <c r="F293" i="78"/>
  <c r="B293" i="78"/>
  <c r="H292" i="78"/>
  <c r="G292" i="78"/>
  <c r="F292" i="78"/>
  <c r="B292" i="78"/>
  <c r="H291" i="78"/>
  <c r="G291" i="78"/>
  <c r="F291" i="78"/>
  <c r="B291" i="78"/>
  <c r="H290" i="78"/>
  <c r="G290" i="78"/>
  <c r="F290" i="78"/>
  <c r="B290" i="78"/>
  <c r="H311" i="77"/>
  <c r="G311" i="77"/>
  <c r="F311" i="77"/>
  <c r="B311" i="77"/>
  <c r="H310" i="77"/>
  <c r="G310" i="77"/>
  <c r="F310" i="77"/>
  <c r="B310" i="77"/>
  <c r="H309" i="77"/>
  <c r="G309" i="77"/>
  <c r="F309" i="77"/>
  <c r="B309" i="77"/>
  <c r="H308" i="77"/>
  <c r="G308" i="77"/>
  <c r="F308" i="77"/>
  <c r="B308" i="77"/>
  <c r="H307" i="77"/>
  <c r="G307" i="77"/>
  <c r="F307" i="77"/>
  <c r="B307" i="77"/>
  <c r="H306" i="77"/>
  <c r="G306" i="77"/>
  <c r="F306" i="77"/>
  <c r="B306" i="77"/>
  <c r="H305" i="77"/>
  <c r="G305" i="77"/>
  <c r="F305" i="77"/>
  <c r="B305" i="77"/>
  <c r="H304" i="77"/>
  <c r="G304" i="77"/>
  <c r="F304" i="77"/>
  <c r="B304" i="77"/>
  <c r="H303" i="77"/>
  <c r="G303" i="77"/>
  <c r="F303" i="77"/>
  <c r="B303" i="77"/>
  <c r="H302" i="77"/>
  <c r="G302" i="77"/>
  <c r="F302" i="77"/>
  <c r="B302" i="77"/>
  <c r="H301" i="77"/>
  <c r="G301" i="77"/>
  <c r="F301" i="77"/>
  <c r="B301" i="77"/>
  <c r="H300" i="77"/>
  <c r="G300" i="77"/>
  <c r="F300" i="77"/>
  <c r="B300" i="77"/>
  <c r="H299" i="77"/>
  <c r="G299" i="77"/>
  <c r="F299" i="77"/>
  <c r="B299" i="77"/>
  <c r="H298" i="77"/>
  <c r="G298" i="77"/>
  <c r="F298" i="77"/>
  <c r="B298" i="77"/>
  <c r="H297" i="77"/>
  <c r="G297" i="77"/>
  <c r="F297" i="77"/>
  <c r="B297" i="77"/>
  <c r="H296" i="77"/>
  <c r="G296" i="77"/>
  <c r="F296" i="77"/>
  <c r="B296" i="77"/>
  <c r="H295" i="77"/>
  <c r="G295" i="77"/>
  <c r="F295" i="77"/>
  <c r="B295" i="77"/>
  <c r="H294" i="77"/>
  <c r="G294" i="77"/>
  <c r="F294" i="77"/>
  <c r="B294" i="77"/>
  <c r="H293" i="77"/>
  <c r="G293" i="77"/>
  <c r="F293" i="77"/>
  <c r="B293" i="77"/>
  <c r="H292" i="77"/>
  <c r="G292" i="77"/>
  <c r="F292" i="77"/>
  <c r="B292" i="77"/>
  <c r="H291" i="77"/>
  <c r="G291" i="77"/>
  <c r="F291" i="77"/>
  <c r="B291" i="77"/>
  <c r="H290" i="77"/>
  <c r="G290" i="77"/>
  <c r="F290" i="77"/>
  <c r="B290" i="77"/>
  <c r="H311" i="76"/>
  <c r="G311" i="76"/>
  <c r="F311" i="76"/>
  <c r="B311" i="76"/>
  <c r="H310" i="76"/>
  <c r="G310" i="76"/>
  <c r="F310" i="76"/>
  <c r="B310" i="76"/>
  <c r="H309" i="76"/>
  <c r="G309" i="76"/>
  <c r="F309" i="76"/>
  <c r="B309" i="76"/>
  <c r="H308" i="76"/>
  <c r="G308" i="76"/>
  <c r="F308" i="76"/>
  <c r="B308" i="76"/>
  <c r="H307" i="76"/>
  <c r="G307" i="76"/>
  <c r="F307" i="76"/>
  <c r="B307" i="76"/>
  <c r="H306" i="76"/>
  <c r="G306" i="76"/>
  <c r="F306" i="76"/>
  <c r="B306" i="76"/>
  <c r="H305" i="76"/>
  <c r="G305" i="76"/>
  <c r="F305" i="76"/>
  <c r="B305" i="76"/>
  <c r="H304" i="76"/>
  <c r="G304" i="76"/>
  <c r="F304" i="76"/>
  <c r="B304" i="76"/>
  <c r="H303" i="76"/>
  <c r="G303" i="76"/>
  <c r="F303" i="76"/>
  <c r="B303" i="76"/>
  <c r="H302" i="76"/>
  <c r="G302" i="76"/>
  <c r="F302" i="76"/>
  <c r="B302" i="76"/>
  <c r="H301" i="76"/>
  <c r="G301" i="76"/>
  <c r="F301" i="76"/>
  <c r="B301" i="76"/>
  <c r="H300" i="76"/>
  <c r="G300" i="76"/>
  <c r="F300" i="76"/>
  <c r="B300" i="76"/>
  <c r="H299" i="76"/>
  <c r="G299" i="76"/>
  <c r="F299" i="76"/>
  <c r="B299" i="76"/>
  <c r="H298" i="76"/>
  <c r="G298" i="76"/>
  <c r="F298" i="76"/>
  <c r="B298" i="76"/>
  <c r="H297" i="76"/>
  <c r="G297" i="76"/>
  <c r="F297" i="76"/>
  <c r="B297" i="76"/>
  <c r="H296" i="76"/>
  <c r="G296" i="76"/>
  <c r="F296" i="76"/>
  <c r="B296" i="76"/>
  <c r="H295" i="76"/>
  <c r="G295" i="76"/>
  <c r="F295" i="76"/>
  <c r="B295" i="76"/>
  <c r="H294" i="76"/>
  <c r="G294" i="76"/>
  <c r="F294" i="76"/>
  <c r="B294" i="76"/>
  <c r="H293" i="76"/>
  <c r="G293" i="76"/>
  <c r="F293" i="76"/>
  <c r="B293" i="76"/>
  <c r="H292" i="76"/>
  <c r="G292" i="76"/>
  <c r="F292" i="76"/>
  <c r="B292" i="76"/>
  <c r="H291" i="76"/>
  <c r="G291" i="76"/>
  <c r="F291" i="76"/>
  <c r="B291" i="76"/>
  <c r="H290" i="76"/>
  <c r="G290" i="76"/>
  <c r="F290" i="76"/>
  <c r="B290" i="76"/>
  <c r="H311" i="75"/>
  <c r="G311" i="75"/>
  <c r="F311" i="75"/>
  <c r="B311" i="75"/>
  <c r="H310" i="75"/>
  <c r="G310" i="75"/>
  <c r="F310" i="75"/>
  <c r="B310" i="75"/>
  <c r="H309" i="75"/>
  <c r="G309" i="75"/>
  <c r="F309" i="75"/>
  <c r="B309" i="75"/>
  <c r="H308" i="75"/>
  <c r="G308" i="75"/>
  <c r="F308" i="75"/>
  <c r="B308" i="75"/>
  <c r="H307" i="75"/>
  <c r="G307" i="75"/>
  <c r="F307" i="75"/>
  <c r="B307" i="75"/>
  <c r="H306" i="75"/>
  <c r="G306" i="75"/>
  <c r="F306" i="75"/>
  <c r="B306" i="75"/>
  <c r="H305" i="75"/>
  <c r="G305" i="75"/>
  <c r="F305" i="75"/>
  <c r="B305" i="75"/>
  <c r="H304" i="75"/>
  <c r="G304" i="75"/>
  <c r="F304" i="75"/>
  <c r="B304" i="75"/>
  <c r="H303" i="75"/>
  <c r="G303" i="75"/>
  <c r="F303" i="75"/>
  <c r="B303" i="75"/>
  <c r="H302" i="75"/>
  <c r="G302" i="75"/>
  <c r="F302" i="75"/>
  <c r="B302" i="75"/>
  <c r="H301" i="75"/>
  <c r="G301" i="75"/>
  <c r="F301" i="75"/>
  <c r="B301" i="75"/>
  <c r="H300" i="75"/>
  <c r="G300" i="75"/>
  <c r="F300" i="75"/>
  <c r="B300" i="75"/>
  <c r="H299" i="75"/>
  <c r="G299" i="75"/>
  <c r="F299" i="75"/>
  <c r="B299" i="75"/>
  <c r="H298" i="75"/>
  <c r="G298" i="75"/>
  <c r="F298" i="75"/>
  <c r="B298" i="75"/>
  <c r="H297" i="75"/>
  <c r="G297" i="75"/>
  <c r="F297" i="75"/>
  <c r="B297" i="75"/>
  <c r="H296" i="75"/>
  <c r="G296" i="75"/>
  <c r="F296" i="75"/>
  <c r="B296" i="75"/>
  <c r="H295" i="75"/>
  <c r="G295" i="75"/>
  <c r="F295" i="75"/>
  <c r="B295" i="75"/>
  <c r="H294" i="75"/>
  <c r="G294" i="75"/>
  <c r="F294" i="75"/>
  <c r="B294" i="75"/>
  <c r="H293" i="75"/>
  <c r="G293" i="75"/>
  <c r="F293" i="75"/>
  <c r="B293" i="75"/>
  <c r="H292" i="75"/>
  <c r="G292" i="75"/>
  <c r="F292" i="75"/>
  <c r="B292" i="75"/>
  <c r="H291" i="75"/>
  <c r="G291" i="75"/>
  <c r="F291" i="75"/>
  <c r="B291" i="75"/>
  <c r="H290" i="75"/>
  <c r="G290" i="75"/>
  <c r="F290" i="75"/>
  <c r="B290" i="75"/>
  <c r="H311" i="74"/>
  <c r="G311" i="74"/>
  <c r="F311" i="74"/>
  <c r="B311" i="74"/>
  <c r="H310" i="74"/>
  <c r="G310" i="74"/>
  <c r="F310" i="74"/>
  <c r="B310" i="74"/>
  <c r="H309" i="74"/>
  <c r="G309" i="74"/>
  <c r="F309" i="74"/>
  <c r="B309" i="74"/>
  <c r="H308" i="74"/>
  <c r="G308" i="74"/>
  <c r="F308" i="74"/>
  <c r="B308" i="74"/>
  <c r="H307" i="74"/>
  <c r="G307" i="74"/>
  <c r="F307" i="74"/>
  <c r="B307" i="74"/>
  <c r="H306" i="74"/>
  <c r="G306" i="74"/>
  <c r="F306" i="74"/>
  <c r="B306" i="74"/>
  <c r="H305" i="74"/>
  <c r="G305" i="74"/>
  <c r="F305" i="74"/>
  <c r="B305" i="74"/>
  <c r="H304" i="74"/>
  <c r="G304" i="74"/>
  <c r="F304" i="74"/>
  <c r="B304" i="74"/>
  <c r="H303" i="74"/>
  <c r="G303" i="74"/>
  <c r="F303" i="74"/>
  <c r="B303" i="74"/>
  <c r="H302" i="74"/>
  <c r="G302" i="74"/>
  <c r="F302" i="74"/>
  <c r="B302" i="74"/>
  <c r="H301" i="74"/>
  <c r="G301" i="74"/>
  <c r="F301" i="74"/>
  <c r="B301" i="74"/>
  <c r="H300" i="74"/>
  <c r="G300" i="74"/>
  <c r="F300" i="74"/>
  <c r="B300" i="74"/>
  <c r="H299" i="74"/>
  <c r="G299" i="74"/>
  <c r="F299" i="74"/>
  <c r="B299" i="74"/>
  <c r="H298" i="74"/>
  <c r="G298" i="74"/>
  <c r="F298" i="74"/>
  <c r="B298" i="74"/>
  <c r="H297" i="74"/>
  <c r="G297" i="74"/>
  <c r="F297" i="74"/>
  <c r="B297" i="74"/>
  <c r="H296" i="74"/>
  <c r="G296" i="74"/>
  <c r="F296" i="74"/>
  <c r="B296" i="74"/>
  <c r="H295" i="74"/>
  <c r="G295" i="74"/>
  <c r="F295" i="74"/>
  <c r="B295" i="74"/>
  <c r="H294" i="74"/>
  <c r="G294" i="74"/>
  <c r="F294" i="74"/>
  <c r="B294" i="74"/>
  <c r="H293" i="74"/>
  <c r="G293" i="74"/>
  <c r="F293" i="74"/>
  <c r="B293" i="74"/>
  <c r="H292" i="74"/>
  <c r="G292" i="74"/>
  <c r="F292" i="74"/>
  <c r="B292" i="74"/>
  <c r="H291" i="74"/>
  <c r="G291" i="74"/>
  <c r="F291" i="74"/>
  <c r="B291" i="74"/>
  <c r="H290" i="74"/>
  <c r="G290" i="74"/>
  <c r="F290" i="74"/>
  <c r="B290" i="74"/>
  <c r="H311" i="73"/>
  <c r="G311" i="73"/>
  <c r="F311" i="73"/>
  <c r="B311" i="73"/>
  <c r="H310" i="73"/>
  <c r="G310" i="73"/>
  <c r="F310" i="73"/>
  <c r="B310" i="73"/>
  <c r="H309" i="73"/>
  <c r="G309" i="73"/>
  <c r="F309" i="73"/>
  <c r="B309" i="73"/>
  <c r="H308" i="73"/>
  <c r="G308" i="73"/>
  <c r="F308" i="73"/>
  <c r="B308" i="73"/>
  <c r="H307" i="73"/>
  <c r="G307" i="73"/>
  <c r="F307" i="73"/>
  <c r="B307" i="73"/>
  <c r="H306" i="73"/>
  <c r="G306" i="73"/>
  <c r="F306" i="73"/>
  <c r="B306" i="73"/>
  <c r="H305" i="73"/>
  <c r="G305" i="73"/>
  <c r="F305" i="73"/>
  <c r="B305" i="73"/>
  <c r="H304" i="73"/>
  <c r="G304" i="73"/>
  <c r="F304" i="73"/>
  <c r="B304" i="73"/>
  <c r="H303" i="73"/>
  <c r="G303" i="73"/>
  <c r="F303" i="73"/>
  <c r="B303" i="73"/>
  <c r="H302" i="73"/>
  <c r="G302" i="73"/>
  <c r="F302" i="73"/>
  <c r="B302" i="73"/>
  <c r="H301" i="73"/>
  <c r="G301" i="73"/>
  <c r="F301" i="73"/>
  <c r="B301" i="73"/>
  <c r="H300" i="73"/>
  <c r="G300" i="73"/>
  <c r="F300" i="73"/>
  <c r="B300" i="73"/>
  <c r="H299" i="73"/>
  <c r="G299" i="73"/>
  <c r="F299" i="73"/>
  <c r="B299" i="73"/>
  <c r="H298" i="73"/>
  <c r="G298" i="73"/>
  <c r="F298" i="73"/>
  <c r="B298" i="73"/>
  <c r="H297" i="73"/>
  <c r="G297" i="73"/>
  <c r="F297" i="73"/>
  <c r="B297" i="73"/>
  <c r="H296" i="73"/>
  <c r="G296" i="73"/>
  <c r="F296" i="73"/>
  <c r="B296" i="73"/>
  <c r="H295" i="73"/>
  <c r="G295" i="73"/>
  <c r="F295" i="73"/>
  <c r="B295" i="73"/>
  <c r="H294" i="73"/>
  <c r="G294" i="73"/>
  <c r="F294" i="73"/>
  <c r="B294" i="73"/>
  <c r="H293" i="73"/>
  <c r="G293" i="73"/>
  <c r="F293" i="73"/>
  <c r="B293" i="73"/>
  <c r="H292" i="73"/>
  <c r="G292" i="73"/>
  <c r="F292" i="73"/>
  <c r="B292" i="73"/>
  <c r="H291" i="73"/>
  <c r="G291" i="73"/>
  <c r="F291" i="73"/>
  <c r="B291" i="73"/>
  <c r="H290" i="73"/>
  <c r="G290" i="73"/>
  <c r="F290" i="73"/>
  <c r="B290" i="73"/>
  <c r="K293" i="95"/>
  <c r="K292" i="95"/>
  <c r="K291" i="95"/>
  <c r="K290" i="95"/>
  <c r="K289" i="95"/>
  <c r="K288" i="95"/>
  <c r="K287" i="95"/>
  <c r="K286" i="95"/>
  <c r="K285" i="95"/>
  <c r="K284" i="95"/>
  <c r="K283" i="95"/>
  <c r="K282" i="95"/>
  <c r="K281" i="95"/>
  <c r="K280" i="95"/>
  <c r="K279" i="95"/>
  <c r="K278" i="95"/>
  <c r="K277" i="95"/>
  <c r="K276" i="95"/>
  <c r="K275" i="95"/>
  <c r="K274" i="95"/>
  <c r="K273" i="95"/>
  <c r="K272" i="95"/>
  <c r="H311" i="70"/>
  <c r="G311" i="70"/>
  <c r="F311" i="70"/>
  <c r="B311" i="70"/>
  <c r="H310" i="70"/>
  <c r="G310" i="70"/>
  <c r="F310" i="70"/>
  <c r="B310" i="70"/>
  <c r="H309" i="70"/>
  <c r="G309" i="70"/>
  <c r="F309" i="70"/>
  <c r="B309" i="70"/>
  <c r="H308" i="70"/>
  <c r="G308" i="70"/>
  <c r="F308" i="70"/>
  <c r="B308" i="70"/>
  <c r="H307" i="70"/>
  <c r="G307" i="70"/>
  <c r="F307" i="70"/>
  <c r="B307" i="70"/>
  <c r="H306" i="70"/>
  <c r="G306" i="70"/>
  <c r="F306" i="70"/>
  <c r="B306" i="70"/>
  <c r="H305" i="70"/>
  <c r="G305" i="70"/>
  <c r="F305" i="70"/>
  <c r="B305" i="70"/>
  <c r="H304" i="70"/>
  <c r="G304" i="70"/>
  <c r="F304" i="70"/>
  <c r="B304" i="70"/>
  <c r="H303" i="70"/>
  <c r="G303" i="70"/>
  <c r="F303" i="70"/>
  <c r="B303" i="70"/>
  <c r="H302" i="70"/>
  <c r="G302" i="70"/>
  <c r="F302" i="70"/>
  <c r="B302" i="70"/>
  <c r="H301" i="70"/>
  <c r="G301" i="70"/>
  <c r="F301" i="70"/>
  <c r="B301" i="70"/>
  <c r="H300" i="70"/>
  <c r="G300" i="70"/>
  <c r="F300" i="70"/>
  <c r="B300" i="70"/>
  <c r="H299" i="70"/>
  <c r="G299" i="70"/>
  <c r="F299" i="70"/>
  <c r="B299" i="70"/>
  <c r="H298" i="70"/>
  <c r="G298" i="70"/>
  <c r="F298" i="70"/>
  <c r="B298" i="70"/>
  <c r="H297" i="70"/>
  <c r="G297" i="70"/>
  <c r="F297" i="70"/>
  <c r="B297" i="70"/>
  <c r="H296" i="70"/>
  <c r="G296" i="70"/>
  <c r="F296" i="70"/>
  <c r="B296" i="70"/>
  <c r="H295" i="70"/>
  <c r="G295" i="70"/>
  <c r="F295" i="70"/>
  <c r="B295" i="70"/>
  <c r="H294" i="70"/>
  <c r="G294" i="70"/>
  <c r="F294" i="70"/>
  <c r="B294" i="70"/>
  <c r="H293" i="70"/>
  <c r="G293" i="70"/>
  <c r="F293" i="70"/>
  <c r="B293" i="70"/>
  <c r="H292" i="70"/>
  <c r="G292" i="70"/>
  <c r="F292" i="70"/>
  <c r="B292" i="70"/>
  <c r="H291" i="70"/>
  <c r="G291" i="70"/>
  <c r="F291" i="70"/>
  <c r="B291" i="70"/>
  <c r="H290" i="70"/>
  <c r="G290" i="70"/>
  <c r="F290" i="70"/>
  <c r="B290" i="70"/>
  <c r="H120" i="78"/>
  <c r="G120" i="78"/>
  <c r="F120" i="78"/>
  <c r="B120" i="78"/>
  <c r="H119" i="78"/>
  <c r="G119" i="78"/>
  <c r="F119" i="78"/>
  <c r="B119" i="78"/>
  <c r="H118" i="78"/>
  <c r="G118" i="78"/>
  <c r="F118" i="78"/>
  <c r="B118" i="78"/>
  <c r="H117" i="78"/>
  <c r="G117" i="78"/>
  <c r="F117" i="78"/>
  <c r="B117" i="78"/>
  <c r="H116" i="78"/>
  <c r="G116" i="78"/>
  <c r="F116" i="78"/>
  <c r="B116" i="78"/>
  <c r="H115" i="78"/>
  <c r="G115" i="78"/>
  <c r="F115" i="78"/>
  <c r="B115" i="78"/>
  <c r="H114" i="78"/>
  <c r="G114" i="78"/>
  <c r="F114" i="78"/>
  <c r="B114" i="78"/>
  <c r="H113" i="78"/>
  <c r="G113" i="78"/>
  <c r="F113" i="78"/>
  <c r="B113" i="78"/>
  <c r="H112" i="78"/>
  <c r="G112" i="78"/>
  <c r="F112" i="78"/>
  <c r="B112" i="78"/>
  <c r="H111" i="78"/>
  <c r="G111" i="78"/>
  <c r="F111" i="78"/>
  <c r="B111" i="78"/>
  <c r="H110" i="78"/>
  <c r="G110" i="78"/>
  <c r="F110" i="78"/>
  <c r="B110" i="78"/>
  <c r="H109" i="78"/>
  <c r="G109" i="78"/>
  <c r="F109" i="78"/>
  <c r="B109" i="78"/>
  <c r="H108" i="78"/>
  <c r="G108" i="78"/>
  <c r="F108" i="78"/>
  <c r="B108" i="78"/>
  <c r="H107" i="78"/>
  <c r="G107" i="78"/>
  <c r="F107" i="78"/>
  <c r="B107" i="78"/>
  <c r="H106" i="78"/>
  <c r="G106" i="78"/>
  <c r="F106" i="78"/>
  <c r="B106" i="78"/>
  <c r="H105" i="78"/>
  <c r="G105" i="78"/>
  <c r="F105" i="78"/>
  <c r="B105" i="78"/>
  <c r="H104" i="78"/>
  <c r="G104" i="78"/>
  <c r="F104" i="78"/>
  <c r="B104" i="78"/>
  <c r="H103" i="78"/>
  <c r="G103" i="78"/>
  <c r="F103" i="78"/>
  <c r="B103" i="78"/>
  <c r="H102" i="78"/>
  <c r="G102" i="78"/>
  <c r="F102" i="78"/>
  <c r="B102" i="78"/>
  <c r="H101" i="78"/>
  <c r="G101" i="78"/>
  <c r="F101" i="78"/>
  <c r="B101" i="78"/>
  <c r="H100" i="78"/>
  <c r="G100" i="78"/>
  <c r="F100" i="78"/>
  <c r="B100" i="78"/>
  <c r="H99" i="78"/>
  <c r="G99" i="78"/>
  <c r="F99" i="78"/>
  <c r="B99" i="78"/>
  <c r="H98" i="78"/>
  <c r="G98" i="78"/>
  <c r="F98" i="78"/>
  <c r="B98" i="78"/>
  <c r="H97" i="78"/>
  <c r="G97" i="78"/>
  <c r="F97" i="78"/>
  <c r="B97" i="78"/>
  <c r="H96" i="78"/>
  <c r="G96" i="78"/>
  <c r="F96" i="78"/>
  <c r="B96" i="78"/>
  <c r="H95" i="78"/>
  <c r="G95" i="78"/>
  <c r="F95" i="78"/>
  <c r="B95" i="78"/>
  <c r="H94" i="78"/>
  <c r="G94" i="78"/>
  <c r="F94" i="78"/>
  <c r="B94" i="78"/>
  <c r="H93" i="78"/>
  <c r="G93" i="78"/>
  <c r="F93" i="78"/>
  <c r="B93" i="78"/>
  <c r="H92" i="78"/>
  <c r="G92" i="78"/>
  <c r="F92" i="78"/>
  <c r="B92" i="78"/>
  <c r="H91" i="78"/>
  <c r="G91" i="78"/>
  <c r="F91" i="78"/>
  <c r="B91" i="78"/>
  <c r="H90" i="78"/>
  <c r="G90" i="78"/>
  <c r="F90" i="78"/>
  <c r="B90" i="78"/>
  <c r="H89" i="78"/>
  <c r="G89" i="78"/>
  <c r="F89" i="78"/>
  <c r="B89" i="78"/>
  <c r="H88" i="78"/>
  <c r="G88" i="78"/>
  <c r="F88" i="78"/>
  <c r="B88" i="78"/>
  <c r="H87" i="78"/>
  <c r="G87" i="78"/>
  <c r="F87" i="78"/>
  <c r="B87" i="78"/>
  <c r="H86" i="78"/>
  <c r="G86" i="78"/>
  <c r="F86" i="78"/>
  <c r="B86" i="78"/>
  <c r="H85" i="78"/>
  <c r="G85" i="78"/>
  <c r="F85" i="78"/>
  <c r="B85" i="78"/>
  <c r="H84" i="78"/>
  <c r="G84" i="78"/>
  <c r="F84" i="78"/>
  <c r="B84" i="78"/>
  <c r="H83" i="78"/>
  <c r="G83" i="78"/>
  <c r="F83" i="78"/>
  <c r="B83" i="78"/>
  <c r="H82" i="78"/>
  <c r="G82" i="78"/>
  <c r="F82" i="78"/>
  <c r="B82" i="78"/>
  <c r="H81" i="78"/>
  <c r="G81" i="78"/>
  <c r="F81" i="78"/>
  <c r="B81" i="78"/>
  <c r="H80" i="78"/>
  <c r="G80" i="78"/>
  <c r="F80" i="78"/>
  <c r="B80" i="78"/>
  <c r="H79" i="78"/>
  <c r="G79" i="78"/>
  <c r="F79" i="78"/>
  <c r="B79" i="78"/>
  <c r="H78" i="78"/>
  <c r="G78" i="78"/>
  <c r="F78" i="78"/>
  <c r="B78" i="78"/>
  <c r="H77" i="78"/>
  <c r="G77" i="78"/>
  <c r="F77" i="78"/>
  <c r="B77" i="78"/>
  <c r="H76" i="78"/>
  <c r="G76" i="78"/>
  <c r="F76" i="78"/>
  <c r="B76" i="78"/>
  <c r="H75" i="78"/>
  <c r="G75" i="78"/>
  <c r="F75" i="78"/>
  <c r="B75" i="78"/>
  <c r="H74" i="78"/>
  <c r="G74" i="78"/>
  <c r="F74" i="78"/>
  <c r="B74" i="78"/>
  <c r="H73" i="78"/>
  <c r="G73" i="78"/>
  <c r="F73" i="78"/>
  <c r="B73" i="78"/>
  <c r="H72" i="78"/>
  <c r="G72" i="78"/>
  <c r="F72" i="78"/>
  <c r="B72" i="78"/>
  <c r="H71" i="78"/>
  <c r="G71" i="78"/>
  <c r="F71" i="78"/>
  <c r="B71" i="78"/>
  <c r="H70" i="78"/>
  <c r="G70" i="78"/>
  <c r="F70" i="78"/>
  <c r="B70" i="78"/>
  <c r="H69" i="78"/>
  <c r="G69" i="78"/>
  <c r="F69" i="78"/>
  <c r="B69" i="78"/>
  <c r="H68" i="78"/>
  <c r="G68" i="78"/>
  <c r="F68" i="78"/>
  <c r="B68" i="78"/>
  <c r="H67" i="78"/>
  <c r="G67" i="78"/>
  <c r="F67" i="78"/>
  <c r="B67" i="78"/>
  <c r="H66" i="78"/>
  <c r="G66" i="78"/>
  <c r="F66" i="78"/>
  <c r="B66" i="78"/>
  <c r="H65" i="78"/>
  <c r="G65" i="78"/>
  <c r="F65" i="78"/>
  <c r="B65" i="78"/>
  <c r="H64" i="78"/>
  <c r="G64" i="78"/>
  <c r="F64" i="78"/>
  <c r="B64" i="78"/>
  <c r="H63" i="78"/>
  <c r="G63" i="78"/>
  <c r="F63" i="78"/>
  <c r="B63" i="78"/>
  <c r="H62" i="78"/>
  <c r="G62" i="78"/>
  <c r="F62" i="78"/>
  <c r="B62" i="78"/>
  <c r="H61" i="78"/>
  <c r="G61" i="78"/>
  <c r="F61" i="78"/>
  <c r="B61" i="78"/>
  <c r="H60" i="78"/>
  <c r="G60" i="78"/>
  <c r="F60" i="78"/>
  <c r="B60" i="78"/>
  <c r="H59" i="78"/>
  <c r="G59" i="78"/>
  <c r="F59" i="78"/>
  <c r="B59" i="78"/>
  <c r="H58" i="78"/>
  <c r="G58" i="78"/>
  <c r="F58" i="78"/>
  <c r="B58" i="78"/>
  <c r="H57" i="78"/>
  <c r="G57" i="78"/>
  <c r="F57" i="78"/>
  <c r="B57" i="78"/>
  <c r="H56" i="78"/>
  <c r="G56" i="78"/>
  <c r="F56" i="78"/>
  <c r="B56" i="78"/>
  <c r="H55" i="78"/>
  <c r="G55" i="78"/>
  <c r="F55" i="78"/>
  <c r="B55" i="78"/>
  <c r="H54" i="78"/>
  <c r="G54" i="78"/>
  <c r="F54" i="78"/>
  <c r="B54" i="78"/>
  <c r="H53" i="78"/>
  <c r="G53" i="78"/>
  <c r="F53" i="78"/>
  <c r="B53" i="78"/>
  <c r="H52" i="78"/>
  <c r="G52" i="78"/>
  <c r="F52" i="78"/>
  <c r="B52" i="78"/>
  <c r="H51" i="78"/>
  <c r="G51" i="78"/>
  <c r="F51" i="78"/>
  <c r="B51" i="78"/>
  <c r="H50" i="78"/>
  <c r="G50" i="78"/>
  <c r="F50" i="78"/>
  <c r="B50" i="78"/>
  <c r="H49" i="78"/>
  <c r="G49" i="78"/>
  <c r="F49" i="78"/>
  <c r="B49" i="78"/>
  <c r="H48" i="78"/>
  <c r="G48" i="78"/>
  <c r="F48" i="78"/>
  <c r="B48" i="78"/>
  <c r="H47" i="78"/>
  <c r="G47" i="78"/>
  <c r="F47" i="78"/>
  <c r="B47" i="78"/>
  <c r="H46" i="78"/>
  <c r="G46" i="78"/>
  <c r="F46" i="78"/>
  <c r="B46" i="78"/>
  <c r="H45" i="78"/>
  <c r="G45" i="78"/>
  <c r="F45" i="78"/>
  <c r="B45" i="78"/>
  <c r="H44" i="78"/>
  <c r="G44" i="78"/>
  <c r="F44" i="78"/>
  <c r="B44" i="78"/>
  <c r="H43" i="78"/>
  <c r="G43" i="78"/>
  <c r="F43" i="78"/>
  <c r="B43" i="78"/>
  <c r="H42" i="78"/>
  <c r="G42" i="78"/>
  <c r="F42" i="78"/>
  <c r="B42" i="78"/>
  <c r="H41" i="78"/>
  <c r="G41" i="78"/>
  <c r="F41" i="78"/>
  <c r="B41" i="78"/>
  <c r="H40" i="78"/>
  <c r="G40" i="78"/>
  <c r="F40" i="78"/>
  <c r="B40" i="78"/>
  <c r="H39" i="78"/>
  <c r="G39" i="78"/>
  <c r="F39" i="78"/>
  <c r="B39" i="78"/>
  <c r="H38" i="78"/>
  <c r="G38" i="78"/>
  <c r="F38" i="78"/>
  <c r="B38" i="78"/>
  <c r="H37" i="78"/>
  <c r="G37" i="78"/>
  <c r="F37" i="78"/>
  <c r="B37" i="78"/>
  <c r="H36" i="78"/>
  <c r="G36" i="78"/>
  <c r="F36" i="78"/>
  <c r="B36" i="78"/>
  <c r="H35" i="78"/>
  <c r="G35" i="78"/>
  <c r="F35" i="78"/>
  <c r="B35" i="78"/>
  <c r="H120" i="77"/>
  <c r="G120" i="77"/>
  <c r="F120" i="77"/>
  <c r="B120" i="77"/>
  <c r="H119" i="77"/>
  <c r="G119" i="77"/>
  <c r="F119" i="77"/>
  <c r="B119" i="77"/>
  <c r="H118" i="77"/>
  <c r="G118" i="77"/>
  <c r="F118" i="77"/>
  <c r="B118" i="77"/>
  <c r="H117" i="77"/>
  <c r="G117" i="77"/>
  <c r="F117" i="77"/>
  <c r="B117" i="77"/>
  <c r="H116" i="77"/>
  <c r="G116" i="77"/>
  <c r="F116" i="77"/>
  <c r="B116" i="77"/>
  <c r="H115" i="77"/>
  <c r="G115" i="77"/>
  <c r="F115" i="77"/>
  <c r="B115" i="77"/>
  <c r="H114" i="77"/>
  <c r="G114" i="77"/>
  <c r="F114" i="77"/>
  <c r="B114" i="77"/>
  <c r="H113" i="77"/>
  <c r="G113" i="77"/>
  <c r="F113" i="77"/>
  <c r="B113" i="77"/>
  <c r="H112" i="77"/>
  <c r="G112" i="77"/>
  <c r="F112" i="77"/>
  <c r="B112" i="77"/>
  <c r="H111" i="77"/>
  <c r="G111" i="77"/>
  <c r="F111" i="77"/>
  <c r="B111" i="77"/>
  <c r="H110" i="77"/>
  <c r="G110" i="77"/>
  <c r="F110" i="77"/>
  <c r="B110" i="77"/>
  <c r="H109" i="77"/>
  <c r="G109" i="77"/>
  <c r="F109" i="77"/>
  <c r="B109" i="77"/>
  <c r="H108" i="77"/>
  <c r="G108" i="77"/>
  <c r="F108" i="77"/>
  <c r="B108" i="77"/>
  <c r="H107" i="77"/>
  <c r="G107" i="77"/>
  <c r="F107" i="77"/>
  <c r="B107" i="77"/>
  <c r="H106" i="77"/>
  <c r="G106" i="77"/>
  <c r="F106" i="77"/>
  <c r="B106" i="77"/>
  <c r="H105" i="77"/>
  <c r="G105" i="77"/>
  <c r="F105" i="77"/>
  <c r="B105" i="77"/>
  <c r="H104" i="77"/>
  <c r="G104" i="77"/>
  <c r="F104" i="77"/>
  <c r="B104" i="77"/>
  <c r="H103" i="77"/>
  <c r="G103" i="77"/>
  <c r="F103" i="77"/>
  <c r="B103" i="77"/>
  <c r="H102" i="77"/>
  <c r="G102" i="77"/>
  <c r="F102" i="77"/>
  <c r="B102" i="77"/>
  <c r="H101" i="77"/>
  <c r="G101" i="77"/>
  <c r="F101" i="77"/>
  <c r="B101" i="77"/>
  <c r="H100" i="77"/>
  <c r="G100" i="77"/>
  <c r="F100" i="77"/>
  <c r="B100" i="77"/>
  <c r="H99" i="77"/>
  <c r="G99" i="77"/>
  <c r="F99" i="77"/>
  <c r="B99" i="77"/>
  <c r="H98" i="77"/>
  <c r="G98" i="77"/>
  <c r="F98" i="77"/>
  <c r="B98" i="77"/>
  <c r="H97" i="77"/>
  <c r="G97" i="77"/>
  <c r="F97" i="77"/>
  <c r="B97" i="77"/>
  <c r="H96" i="77"/>
  <c r="G96" i="77"/>
  <c r="F96" i="77"/>
  <c r="B96" i="77"/>
  <c r="H95" i="77"/>
  <c r="G95" i="77"/>
  <c r="F95" i="77"/>
  <c r="B95" i="77"/>
  <c r="H94" i="77"/>
  <c r="G94" i="77"/>
  <c r="F94" i="77"/>
  <c r="B94" i="77"/>
  <c r="H93" i="77"/>
  <c r="G93" i="77"/>
  <c r="F93" i="77"/>
  <c r="B93" i="77"/>
  <c r="H92" i="77"/>
  <c r="G92" i="77"/>
  <c r="F92" i="77"/>
  <c r="B92" i="77"/>
  <c r="H91" i="77"/>
  <c r="G91" i="77"/>
  <c r="F91" i="77"/>
  <c r="B91" i="77"/>
  <c r="H90" i="77"/>
  <c r="G90" i="77"/>
  <c r="F90" i="77"/>
  <c r="B90" i="77"/>
  <c r="H89" i="77"/>
  <c r="G89" i="77"/>
  <c r="F89" i="77"/>
  <c r="B89" i="77"/>
  <c r="H88" i="77"/>
  <c r="G88" i="77"/>
  <c r="F88" i="77"/>
  <c r="B88" i="77"/>
  <c r="H87" i="77"/>
  <c r="G87" i="77"/>
  <c r="F87" i="77"/>
  <c r="B87" i="77"/>
  <c r="H86" i="77"/>
  <c r="G86" i="77"/>
  <c r="F86" i="77"/>
  <c r="B86" i="77"/>
  <c r="H85" i="77"/>
  <c r="G85" i="77"/>
  <c r="F85" i="77"/>
  <c r="B85" i="77"/>
  <c r="H84" i="77"/>
  <c r="G84" i="77"/>
  <c r="F84" i="77"/>
  <c r="B84" i="77"/>
  <c r="H83" i="77"/>
  <c r="G83" i="77"/>
  <c r="F83" i="77"/>
  <c r="B83" i="77"/>
  <c r="H82" i="77"/>
  <c r="G82" i="77"/>
  <c r="F82" i="77"/>
  <c r="B82" i="77"/>
  <c r="H81" i="77"/>
  <c r="G81" i="77"/>
  <c r="F81" i="77"/>
  <c r="B81" i="77"/>
  <c r="H80" i="77"/>
  <c r="G80" i="77"/>
  <c r="F80" i="77"/>
  <c r="B80" i="77"/>
  <c r="H79" i="77"/>
  <c r="G79" i="77"/>
  <c r="F79" i="77"/>
  <c r="B79" i="77"/>
  <c r="H78" i="77"/>
  <c r="G78" i="77"/>
  <c r="F78" i="77"/>
  <c r="B78" i="77"/>
  <c r="H77" i="77"/>
  <c r="G77" i="77"/>
  <c r="F77" i="77"/>
  <c r="B77" i="77"/>
  <c r="H76" i="77"/>
  <c r="G76" i="77"/>
  <c r="F76" i="77"/>
  <c r="B76" i="77"/>
  <c r="H75" i="77"/>
  <c r="G75" i="77"/>
  <c r="F75" i="77"/>
  <c r="B75" i="77"/>
  <c r="H74" i="77"/>
  <c r="G74" i="77"/>
  <c r="F74" i="77"/>
  <c r="B74" i="77"/>
  <c r="H73" i="77"/>
  <c r="G73" i="77"/>
  <c r="F73" i="77"/>
  <c r="B73" i="77"/>
  <c r="H72" i="77"/>
  <c r="G72" i="77"/>
  <c r="F72" i="77"/>
  <c r="B72" i="77"/>
  <c r="H71" i="77"/>
  <c r="G71" i="77"/>
  <c r="F71" i="77"/>
  <c r="B71" i="77"/>
  <c r="H70" i="77"/>
  <c r="G70" i="77"/>
  <c r="F70" i="77"/>
  <c r="B70" i="77"/>
  <c r="H69" i="77"/>
  <c r="G69" i="77"/>
  <c r="F69" i="77"/>
  <c r="B69" i="77"/>
  <c r="H68" i="77"/>
  <c r="G68" i="77"/>
  <c r="F68" i="77"/>
  <c r="B68" i="77"/>
  <c r="H67" i="77"/>
  <c r="G67" i="77"/>
  <c r="F67" i="77"/>
  <c r="B67" i="77"/>
  <c r="H66" i="77"/>
  <c r="G66" i="77"/>
  <c r="F66" i="77"/>
  <c r="B66" i="77"/>
  <c r="H65" i="77"/>
  <c r="G65" i="77"/>
  <c r="F65" i="77"/>
  <c r="B65" i="77"/>
  <c r="H64" i="77"/>
  <c r="G64" i="77"/>
  <c r="F64" i="77"/>
  <c r="B64" i="77"/>
  <c r="H63" i="77"/>
  <c r="G63" i="77"/>
  <c r="F63" i="77"/>
  <c r="B63" i="77"/>
  <c r="H62" i="77"/>
  <c r="G62" i="77"/>
  <c r="F62" i="77"/>
  <c r="B62" i="77"/>
  <c r="H61" i="77"/>
  <c r="G61" i="77"/>
  <c r="F61" i="77"/>
  <c r="B61" i="77"/>
  <c r="H60" i="77"/>
  <c r="G60" i="77"/>
  <c r="F60" i="77"/>
  <c r="B60" i="77"/>
  <c r="H59" i="77"/>
  <c r="G59" i="77"/>
  <c r="F59" i="77"/>
  <c r="B59" i="77"/>
  <c r="H58" i="77"/>
  <c r="G58" i="77"/>
  <c r="F58" i="77"/>
  <c r="B58" i="77"/>
  <c r="H57" i="77"/>
  <c r="G57" i="77"/>
  <c r="F57" i="77"/>
  <c r="B57" i="77"/>
  <c r="H56" i="77"/>
  <c r="G56" i="77"/>
  <c r="F56" i="77"/>
  <c r="B56" i="77"/>
  <c r="H55" i="77"/>
  <c r="G55" i="77"/>
  <c r="F55" i="77"/>
  <c r="B55" i="77"/>
  <c r="H54" i="77"/>
  <c r="G54" i="77"/>
  <c r="F54" i="77"/>
  <c r="B54" i="77"/>
  <c r="H53" i="77"/>
  <c r="G53" i="77"/>
  <c r="F53" i="77"/>
  <c r="B53" i="77"/>
  <c r="H52" i="77"/>
  <c r="G52" i="77"/>
  <c r="F52" i="77"/>
  <c r="B52" i="77"/>
  <c r="H51" i="77"/>
  <c r="G51" i="77"/>
  <c r="F51" i="77"/>
  <c r="B51" i="77"/>
  <c r="H50" i="77"/>
  <c r="G50" i="77"/>
  <c r="F50" i="77"/>
  <c r="B50" i="77"/>
  <c r="H49" i="77"/>
  <c r="G49" i="77"/>
  <c r="F49" i="77"/>
  <c r="B49" i="77"/>
  <c r="H48" i="77"/>
  <c r="G48" i="77"/>
  <c r="F48" i="77"/>
  <c r="B48" i="77"/>
  <c r="H47" i="77"/>
  <c r="G47" i="77"/>
  <c r="F47" i="77"/>
  <c r="B47" i="77"/>
  <c r="H46" i="77"/>
  <c r="G46" i="77"/>
  <c r="F46" i="77"/>
  <c r="B46" i="77"/>
  <c r="H45" i="77"/>
  <c r="G45" i="77"/>
  <c r="F45" i="77"/>
  <c r="B45" i="77"/>
  <c r="H44" i="77"/>
  <c r="G44" i="77"/>
  <c r="F44" i="77"/>
  <c r="B44" i="77"/>
  <c r="H43" i="77"/>
  <c r="G43" i="77"/>
  <c r="F43" i="77"/>
  <c r="B43" i="77"/>
  <c r="H42" i="77"/>
  <c r="G42" i="77"/>
  <c r="F42" i="77"/>
  <c r="B42" i="77"/>
  <c r="H41" i="77"/>
  <c r="G41" i="77"/>
  <c r="F41" i="77"/>
  <c r="B41" i="77"/>
  <c r="H40" i="77"/>
  <c r="G40" i="77"/>
  <c r="F40" i="77"/>
  <c r="B40" i="77"/>
  <c r="H39" i="77"/>
  <c r="G39" i="77"/>
  <c r="F39" i="77"/>
  <c r="B39" i="77"/>
  <c r="H38" i="77"/>
  <c r="G38" i="77"/>
  <c r="F38" i="77"/>
  <c r="B38" i="77"/>
  <c r="H37" i="77"/>
  <c r="G37" i="77"/>
  <c r="F37" i="77"/>
  <c r="B37" i="77"/>
  <c r="H36" i="77"/>
  <c r="G36" i="77"/>
  <c r="F36" i="77"/>
  <c r="B36" i="77"/>
  <c r="H35" i="77"/>
  <c r="G35" i="77"/>
  <c r="F35" i="77"/>
  <c r="B35" i="77"/>
  <c r="H120" i="76"/>
  <c r="G120" i="76"/>
  <c r="F120" i="76"/>
  <c r="B120" i="76"/>
  <c r="H119" i="76"/>
  <c r="G119" i="76"/>
  <c r="F119" i="76"/>
  <c r="B119" i="76"/>
  <c r="H118" i="76"/>
  <c r="G118" i="76"/>
  <c r="F118" i="76"/>
  <c r="B118" i="76"/>
  <c r="H117" i="76"/>
  <c r="G117" i="76"/>
  <c r="F117" i="76"/>
  <c r="B117" i="76"/>
  <c r="H116" i="76"/>
  <c r="G116" i="76"/>
  <c r="F116" i="76"/>
  <c r="B116" i="76"/>
  <c r="H115" i="76"/>
  <c r="G115" i="76"/>
  <c r="F115" i="76"/>
  <c r="B115" i="76"/>
  <c r="H114" i="76"/>
  <c r="G114" i="76"/>
  <c r="F114" i="76"/>
  <c r="B114" i="76"/>
  <c r="H113" i="76"/>
  <c r="G113" i="76"/>
  <c r="F113" i="76"/>
  <c r="B113" i="76"/>
  <c r="H112" i="76"/>
  <c r="G112" i="76"/>
  <c r="F112" i="76"/>
  <c r="B112" i="76"/>
  <c r="H111" i="76"/>
  <c r="G111" i="76"/>
  <c r="F111" i="76"/>
  <c r="B111" i="76"/>
  <c r="H110" i="76"/>
  <c r="G110" i="76"/>
  <c r="F110" i="76"/>
  <c r="B110" i="76"/>
  <c r="H109" i="76"/>
  <c r="G109" i="76"/>
  <c r="F109" i="76"/>
  <c r="B109" i="76"/>
  <c r="H108" i="76"/>
  <c r="G108" i="76"/>
  <c r="F108" i="76"/>
  <c r="B108" i="76"/>
  <c r="H107" i="76"/>
  <c r="G107" i="76"/>
  <c r="F107" i="76"/>
  <c r="B107" i="76"/>
  <c r="H106" i="76"/>
  <c r="G106" i="76"/>
  <c r="F106" i="76"/>
  <c r="B106" i="76"/>
  <c r="H105" i="76"/>
  <c r="G105" i="76"/>
  <c r="F105" i="76"/>
  <c r="B105" i="76"/>
  <c r="H104" i="76"/>
  <c r="G104" i="76"/>
  <c r="F104" i="76"/>
  <c r="B104" i="76"/>
  <c r="H103" i="76"/>
  <c r="G103" i="76"/>
  <c r="F103" i="76"/>
  <c r="B103" i="76"/>
  <c r="H102" i="76"/>
  <c r="G102" i="76"/>
  <c r="F102" i="76"/>
  <c r="B102" i="76"/>
  <c r="H101" i="76"/>
  <c r="G101" i="76"/>
  <c r="F101" i="76"/>
  <c r="B101" i="76"/>
  <c r="H100" i="76"/>
  <c r="G100" i="76"/>
  <c r="F100" i="76"/>
  <c r="B100" i="76"/>
  <c r="H99" i="76"/>
  <c r="G99" i="76"/>
  <c r="F99" i="76"/>
  <c r="B99" i="76"/>
  <c r="H98" i="76"/>
  <c r="G98" i="76"/>
  <c r="F98" i="76"/>
  <c r="B98" i="76"/>
  <c r="H97" i="76"/>
  <c r="G97" i="76"/>
  <c r="F97" i="76"/>
  <c r="B97" i="76"/>
  <c r="H96" i="76"/>
  <c r="G96" i="76"/>
  <c r="F96" i="76"/>
  <c r="B96" i="76"/>
  <c r="H95" i="76"/>
  <c r="G95" i="76"/>
  <c r="F95" i="76"/>
  <c r="B95" i="76"/>
  <c r="H94" i="76"/>
  <c r="G94" i="76"/>
  <c r="F94" i="76"/>
  <c r="B94" i="76"/>
  <c r="H93" i="76"/>
  <c r="G93" i="76"/>
  <c r="F93" i="76"/>
  <c r="B93" i="76"/>
  <c r="H92" i="76"/>
  <c r="G92" i="76"/>
  <c r="F92" i="76"/>
  <c r="B92" i="76"/>
  <c r="H91" i="76"/>
  <c r="G91" i="76"/>
  <c r="F91" i="76"/>
  <c r="B91" i="76"/>
  <c r="H90" i="76"/>
  <c r="G90" i="76"/>
  <c r="F90" i="76"/>
  <c r="B90" i="76"/>
  <c r="H89" i="76"/>
  <c r="G89" i="76"/>
  <c r="F89" i="76"/>
  <c r="B89" i="76"/>
  <c r="H88" i="76"/>
  <c r="G88" i="76"/>
  <c r="F88" i="76"/>
  <c r="B88" i="76"/>
  <c r="H87" i="76"/>
  <c r="G87" i="76"/>
  <c r="F87" i="76"/>
  <c r="B87" i="76"/>
  <c r="H86" i="76"/>
  <c r="G86" i="76"/>
  <c r="F86" i="76"/>
  <c r="B86" i="76"/>
  <c r="H85" i="76"/>
  <c r="G85" i="76"/>
  <c r="F85" i="76"/>
  <c r="B85" i="76"/>
  <c r="H84" i="76"/>
  <c r="G84" i="76"/>
  <c r="F84" i="76"/>
  <c r="B84" i="76"/>
  <c r="H83" i="76"/>
  <c r="G83" i="76"/>
  <c r="F83" i="76"/>
  <c r="B83" i="76"/>
  <c r="H82" i="76"/>
  <c r="G82" i="76"/>
  <c r="F82" i="76"/>
  <c r="B82" i="76"/>
  <c r="H81" i="76"/>
  <c r="G81" i="76"/>
  <c r="F81" i="76"/>
  <c r="B81" i="76"/>
  <c r="H80" i="76"/>
  <c r="G80" i="76"/>
  <c r="F80" i="76"/>
  <c r="B80" i="76"/>
  <c r="H79" i="76"/>
  <c r="G79" i="76"/>
  <c r="F79" i="76"/>
  <c r="B79" i="76"/>
  <c r="H78" i="76"/>
  <c r="G78" i="76"/>
  <c r="F78" i="76"/>
  <c r="B78" i="76"/>
  <c r="H77" i="76"/>
  <c r="G77" i="76"/>
  <c r="F77" i="76"/>
  <c r="B77" i="76"/>
  <c r="H76" i="76"/>
  <c r="G76" i="76"/>
  <c r="F76" i="76"/>
  <c r="B76" i="76"/>
  <c r="H75" i="76"/>
  <c r="G75" i="76"/>
  <c r="F75" i="76"/>
  <c r="B75" i="76"/>
  <c r="H74" i="76"/>
  <c r="G74" i="76"/>
  <c r="F74" i="76"/>
  <c r="B74" i="76"/>
  <c r="H73" i="76"/>
  <c r="G73" i="76"/>
  <c r="F73" i="76"/>
  <c r="B73" i="76"/>
  <c r="H72" i="76"/>
  <c r="G72" i="76"/>
  <c r="F72" i="76"/>
  <c r="B72" i="76"/>
  <c r="H71" i="76"/>
  <c r="G71" i="76"/>
  <c r="F71" i="76"/>
  <c r="B71" i="76"/>
  <c r="H70" i="76"/>
  <c r="G70" i="76"/>
  <c r="F70" i="76"/>
  <c r="B70" i="76"/>
  <c r="H69" i="76"/>
  <c r="G69" i="76"/>
  <c r="F69" i="76"/>
  <c r="B69" i="76"/>
  <c r="H68" i="76"/>
  <c r="G68" i="76"/>
  <c r="F68" i="76"/>
  <c r="B68" i="76"/>
  <c r="H67" i="76"/>
  <c r="G67" i="76"/>
  <c r="F67" i="76"/>
  <c r="B67" i="76"/>
  <c r="H66" i="76"/>
  <c r="G66" i="76"/>
  <c r="F66" i="76"/>
  <c r="B66" i="76"/>
  <c r="H65" i="76"/>
  <c r="G65" i="76"/>
  <c r="F65" i="76"/>
  <c r="B65" i="76"/>
  <c r="H64" i="76"/>
  <c r="G64" i="76"/>
  <c r="F64" i="76"/>
  <c r="B64" i="76"/>
  <c r="H63" i="76"/>
  <c r="G63" i="76"/>
  <c r="F63" i="76"/>
  <c r="B63" i="76"/>
  <c r="H62" i="76"/>
  <c r="G62" i="76"/>
  <c r="F62" i="76"/>
  <c r="B62" i="76"/>
  <c r="H61" i="76"/>
  <c r="G61" i="76"/>
  <c r="F61" i="76"/>
  <c r="B61" i="76"/>
  <c r="H60" i="76"/>
  <c r="G60" i="76"/>
  <c r="F60" i="76"/>
  <c r="B60" i="76"/>
  <c r="H59" i="76"/>
  <c r="G59" i="76"/>
  <c r="F59" i="76"/>
  <c r="B59" i="76"/>
  <c r="H58" i="76"/>
  <c r="G58" i="76"/>
  <c r="F58" i="76"/>
  <c r="B58" i="76"/>
  <c r="H57" i="76"/>
  <c r="G57" i="76"/>
  <c r="F57" i="76"/>
  <c r="B57" i="76"/>
  <c r="H56" i="76"/>
  <c r="G56" i="76"/>
  <c r="F56" i="76"/>
  <c r="B56" i="76"/>
  <c r="H55" i="76"/>
  <c r="G55" i="76"/>
  <c r="F55" i="76"/>
  <c r="B55" i="76"/>
  <c r="H54" i="76"/>
  <c r="G54" i="76"/>
  <c r="F54" i="76"/>
  <c r="B54" i="76"/>
  <c r="H53" i="76"/>
  <c r="G53" i="76"/>
  <c r="F53" i="76"/>
  <c r="B53" i="76"/>
  <c r="H52" i="76"/>
  <c r="G52" i="76"/>
  <c r="F52" i="76"/>
  <c r="B52" i="76"/>
  <c r="H51" i="76"/>
  <c r="G51" i="76"/>
  <c r="F51" i="76"/>
  <c r="B51" i="76"/>
  <c r="H50" i="76"/>
  <c r="G50" i="76"/>
  <c r="F50" i="76"/>
  <c r="B50" i="76"/>
  <c r="H49" i="76"/>
  <c r="G49" i="76"/>
  <c r="F49" i="76"/>
  <c r="B49" i="76"/>
  <c r="H48" i="76"/>
  <c r="G48" i="76"/>
  <c r="F48" i="76"/>
  <c r="B48" i="76"/>
  <c r="H47" i="76"/>
  <c r="G47" i="76"/>
  <c r="F47" i="76"/>
  <c r="B47" i="76"/>
  <c r="H46" i="76"/>
  <c r="G46" i="76"/>
  <c r="F46" i="76"/>
  <c r="B46" i="76"/>
  <c r="H45" i="76"/>
  <c r="G45" i="76"/>
  <c r="F45" i="76"/>
  <c r="B45" i="76"/>
  <c r="H44" i="76"/>
  <c r="G44" i="76"/>
  <c r="F44" i="76"/>
  <c r="B44" i="76"/>
  <c r="H43" i="76"/>
  <c r="G43" i="76"/>
  <c r="F43" i="76"/>
  <c r="B43" i="76"/>
  <c r="H42" i="76"/>
  <c r="G42" i="76"/>
  <c r="F42" i="76"/>
  <c r="B42" i="76"/>
  <c r="H41" i="76"/>
  <c r="G41" i="76"/>
  <c r="F41" i="76"/>
  <c r="B41" i="76"/>
  <c r="H40" i="76"/>
  <c r="G40" i="76"/>
  <c r="F40" i="76"/>
  <c r="B40" i="76"/>
  <c r="H39" i="76"/>
  <c r="G39" i="76"/>
  <c r="F39" i="76"/>
  <c r="B39" i="76"/>
  <c r="H38" i="76"/>
  <c r="G38" i="76"/>
  <c r="F38" i="76"/>
  <c r="B38" i="76"/>
  <c r="H37" i="76"/>
  <c r="G37" i="76"/>
  <c r="F37" i="76"/>
  <c r="B37" i="76"/>
  <c r="H36" i="76"/>
  <c r="G36" i="76"/>
  <c r="F36" i="76"/>
  <c r="B36" i="76"/>
  <c r="H35" i="76"/>
  <c r="G35" i="76"/>
  <c r="F35" i="76"/>
  <c r="B35" i="76"/>
  <c r="H120" i="75"/>
  <c r="G120" i="75"/>
  <c r="F120" i="75"/>
  <c r="B120" i="75"/>
  <c r="H119" i="75"/>
  <c r="G119" i="75"/>
  <c r="F119" i="75"/>
  <c r="B119" i="75"/>
  <c r="H118" i="75"/>
  <c r="G118" i="75"/>
  <c r="F118" i="75"/>
  <c r="B118" i="75"/>
  <c r="H117" i="75"/>
  <c r="G117" i="75"/>
  <c r="F117" i="75"/>
  <c r="B117" i="75"/>
  <c r="H116" i="75"/>
  <c r="G116" i="75"/>
  <c r="F116" i="75"/>
  <c r="B116" i="75"/>
  <c r="H115" i="75"/>
  <c r="G115" i="75"/>
  <c r="F115" i="75"/>
  <c r="B115" i="75"/>
  <c r="H114" i="75"/>
  <c r="G114" i="75"/>
  <c r="F114" i="75"/>
  <c r="B114" i="75"/>
  <c r="H113" i="75"/>
  <c r="G113" i="75"/>
  <c r="F113" i="75"/>
  <c r="B113" i="75"/>
  <c r="H112" i="75"/>
  <c r="G112" i="75"/>
  <c r="F112" i="75"/>
  <c r="B112" i="75"/>
  <c r="H111" i="75"/>
  <c r="G111" i="75"/>
  <c r="F111" i="75"/>
  <c r="B111" i="75"/>
  <c r="H110" i="75"/>
  <c r="G110" i="75"/>
  <c r="F110" i="75"/>
  <c r="B110" i="75"/>
  <c r="H109" i="75"/>
  <c r="G109" i="75"/>
  <c r="F109" i="75"/>
  <c r="B109" i="75"/>
  <c r="H108" i="75"/>
  <c r="G108" i="75"/>
  <c r="F108" i="75"/>
  <c r="B108" i="75"/>
  <c r="H107" i="75"/>
  <c r="G107" i="75"/>
  <c r="F107" i="75"/>
  <c r="B107" i="75"/>
  <c r="H106" i="75"/>
  <c r="G106" i="75"/>
  <c r="F106" i="75"/>
  <c r="B106" i="75"/>
  <c r="H105" i="75"/>
  <c r="G105" i="75"/>
  <c r="F105" i="75"/>
  <c r="B105" i="75"/>
  <c r="H104" i="75"/>
  <c r="G104" i="75"/>
  <c r="F104" i="75"/>
  <c r="B104" i="75"/>
  <c r="H103" i="75"/>
  <c r="G103" i="75"/>
  <c r="F103" i="75"/>
  <c r="B103" i="75"/>
  <c r="H102" i="75"/>
  <c r="G102" i="75"/>
  <c r="F102" i="75"/>
  <c r="B102" i="75"/>
  <c r="H101" i="75"/>
  <c r="G101" i="75"/>
  <c r="F101" i="75"/>
  <c r="B101" i="75"/>
  <c r="H100" i="75"/>
  <c r="G100" i="75"/>
  <c r="F100" i="75"/>
  <c r="B100" i="75"/>
  <c r="H99" i="75"/>
  <c r="G99" i="75"/>
  <c r="F99" i="75"/>
  <c r="B99" i="75"/>
  <c r="H98" i="75"/>
  <c r="G98" i="75"/>
  <c r="F98" i="75"/>
  <c r="B98" i="75"/>
  <c r="H97" i="75"/>
  <c r="G97" i="75"/>
  <c r="F97" i="75"/>
  <c r="B97" i="75"/>
  <c r="H96" i="75"/>
  <c r="G96" i="75"/>
  <c r="F96" i="75"/>
  <c r="B96" i="75"/>
  <c r="H95" i="75"/>
  <c r="G95" i="75"/>
  <c r="F95" i="75"/>
  <c r="B95" i="75"/>
  <c r="H94" i="75"/>
  <c r="G94" i="75"/>
  <c r="F94" i="75"/>
  <c r="B94" i="75"/>
  <c r="H93" i="75"/>
  <c r="G93" i="75"/>
  <c r="F93" i="75"/>
  <c r="B93" i="75"/>
  <c r="H92" i="75"/>
  <c r="G92" i="75"/>
  <c r="F92" i="75"/>
  <c r="B92" i="75"/>
  <c r="H91" i="75"/>
  <c r="G91" i="75"/>
  <c r="F91" i="75"/>
  <c r="B91" i="75"/>
  <c r="H90" i="75"/>
  <c r="G90" i="75"/>
  <c r="F90" i="75"/>
  <c r="B90" i="75"/>
  <c r="H89" i="75"/>
  <c r="G89" i="75"/>
  <c r="F89" i="75"/>
  <c r="B89" i="75"/>
  <c r="H88" i="75"/>
  <c r="G88" i="75"/>
  <c r="F88" i="75"/>
  <c r="B88" i="75"/>
  <c r="H87" i="75"/>
  <c r="G87" i="75"/>
  <c r="F87" i="75"/>
  <c r="B87" i="75"/>
  <c r="H86" i="75"/>
  <c r="G86" i="75"/>
  <c r="F86" i="75"/>
  <c r="B86" i="75"/>
  <c r="H85" i="75"/>
  <c r="G85" i="75"/>
  <c r="F85" i="75"/>
  <c r="B85" i="75"/>
  <c r="H84" i="75"/>
  <c r="G84" i="75"/>
  <c r="F84" i="75"/>
  <c r="B84" i="75"/>
  <c r="H83" i="75"/>
  <c r="G83" i="75"/>
  <c r="F83" i="75"/>
  <c r="B83" i="75"/>
  <c r="H82" i="75"/>
  <c r="G82" i="75"/>
  <c r="F82" i="75"/>
  <c r="B82" i="75"/>
  <c r="H81" i="75"/>
  <c r="G81" i="75"/>
  <c r="F81" i="75"/>
  <c r="B81" i="75"/>
  <c r="H80" i="75"/>
  <c r="G80" i="75"/>
  <c r="F80" i="75"/>
  <c r="B80" i="75"/>
  <c r="H79" i="75"/>
  <c r="G79" i="75"/>
  <c r="F79" i="75"/>
  <c r="B79" i="75"/>
  <c r="H78" i="75"/>
  <c r="G78" i="75"/>
  <c r="F78" i="75"/>
  <c r="B78" i="75"/>
  <c r="H77" i="75"/>
  <c r="G77" i="75"/>
  <c r="F77" i="75"/>
  <c r="B77" i="75"/>
  <c r="H76" i="75"/>
  <c r="G76" i="75"/>
  <c r="F76" i="75"/>
  <c r="B76" i="75"/>
  <c r="H75" i="75"/>
  <c r="G75" i="75"/>
  <c r="F75" i="75"/>
  <c r="B75" i="75"/>
  <c r="H74" i="75"/>
  <c r="G74" i="75"/>
  <c r="F74" i="75"/>
  <c r="B74" i="75"/>
  <c r="H73" i="75"/>
  <c r="G73" i="75"/>
  <c r="F73" i="75"/>
  <c r="B73" i="75"/>
  <c r="H72" i="75"/>
  <c r="G72" i="75"/>
  <c r="F72" i="75"/>
  <c r="B72" i="75"/>
  <c r="H71" i="75"/>
  <c r="G71" i="75"/>
  <c r="F71" i="75"/>
  <c r="B71" i="75"/>
  <c r="H70" i="75"/>
  <c r="G70" i="75"/>
  <c r="F70" i="75"/>
  <c r="B70" i="75"/>
  <c r="H69" i="75"/>
  <c r="G69" i="75"/>
  <c r="F69" i="75"/>
  <c r="B69" i="75"/>
  <c r="H68" i="75"/>
  <c r="G68" i="75"/>
  <c r="F68" i="75"/>
  <c r="B68" i="75"/>
  <c r="H67" i="75"/>
  <c r="G67" i="75"/>
  <c r="F67" i="75"/>
  <c r="B67" i="75"/>
  <c r="H66" i="75"/>
  <c r="G66" i="75"/>
  <c r="F66" i="75"/>
  <c r="B66" i="75"/>
  <c r="H65" i="75"/>
  <c r="G65" i="75"/>
  <c r="F65" i="75"/>
  <c r="B65" i="75"/>
  <c r="H64" i="75"/>
  <c r="G64" i="75"/>
  <c r="F64" i="75"/>
  <c r="B64" i="75"/>
  <c r="H63" i="75"/>
  <c r="G63" i="75"/>
  <c r="F63" i="75"/>
  <c r="B63" i="75"/>
  <c r="H62" i="75"/>
  <c r="G62" i="75"/>
  <c r="F62" i="75"/>
  <c r="B62" i="75"/>
  <c r="H61" i="75"/>
  <c r="G61" i="75"/>
  <c r="F61" i="75"/>
  <c r="B61" i="75"/>
  <c r="H60" i="75"/>
  <c r="G60" i="75"/>
  <c r="F60" i="75"/>
  <c r="B60" i="75"/>
  <c r="H59" i="75"/>
  <c r="G59" i="75"/>
  <c r="F59" i="75"/>
  <c r="B59" i="75"/>
  <c r="H58" i="75"/>
  <c r="G58" i="75"/>
  <c r="F58" i="75"/>
  <c r="B58" i="75"/>
  <c r="H57" i="75"/>
  <c r="G57" i="75"/>
  <c r="F57" i="75"/>
  <c r="B57" i="75"/>
  <c r="H56" i="75"/>
  <c r="G56" i="75"/>
  <c r="F56" i="75"/>
  <c r="B56" i="75"/>
  <c r="H55" i="75"/>
  <c r="G55" i="75"/>
  <c r="F55" i="75"/>
  <c r="B55" i="75"/>
  <c r="H54" i="75"/>
  <c r="G54" i="75"/>
  <c r="F54" i="75"/>
  <c r="B54" i="75"/>
  <c r="H53" i="75"/>
  <c r="G53" i="75"/>
  <c r="F53" i="75"/>
  <c r="B53" i="75"/>
  <c r="H52" i="75"/>
  <c r="G52" i="75"/>
  <c r="F52" i="75"/>
  <c r="B52" i="75"/>
  <c r="H51" i="75"/>
  <c r="G51" i="75"/>
  <c r="F51" i="75"/>
  <c r="B51" i="75"/>
  <c r="H50" i="75"/>
  <c r="G50" i="75"/>
  <c r="F50" i="75"/>
  <c r="B50" i="75"/>
  <c r="H49" i="75"/>
  <c r="G49" i="75"/>
  <c r="F49" i="75"/>
  <c r="B49" i="75"/>
  <c r="H48" i="75"/>
  <c r="G48" i="75"/>
  <c r="F48" i="75"/>
  <c r="B48" i="75"/>
  <c r="H47" i="75"/>
  <c r="G47" i="75"/>
  <c r="F47" i="75"/>
  <c r="B47" i="75"/>
  <c r="H46" i="75"/>
  <c r="G46" i="75"/>
  <c r="F46" i="75"/>
  <c r="B46" i="75"/>
  <c r="H45" i="75"/>
  <c r="G45" i="75"/>
  <c r="F45" i="75"/>
  <c r="B45" i="75"/>
  <c r="H44" i="75"/>
  <c r="G44" i="75"/>
  <c r="F44" i="75"/>
  <c r="B44" i="75"/>
  <c r="H43" i="75"/>
  <c r="G43" i="75"/>
  <c r="F43" i="75"/>
  <c r="B43" i="75"/>
  <c r="H42" i="75"/>
  <c r="G42" i="75"/>
  <c r="F42" i="75"/>
  <c r="B42" i="75"/>
  <c r="H41" i="75"/>
  <c r="G41" i="75"/>
  <c r="F41" i="75"/>
  <c r="B41" i="75"/>
  <c r="H40" i="75"/>
  <c r="G40" i="75"/>
  <c r="F40" i="75"/>
  <c r="B40" i="75"/>
  <c r="H39" i="75"/>
  <c r="G39" i="75"/>
  <c r="F39" i="75"/>
  <c r="B39" i="75"/>
  <c r="H38" i="75"/>
  <c r="G38" i="75"/>
  <c r="F38" i="75"/>
  <c r="B38" i="75"/>
  <c r="H37" i="75"/>
  <c r="G37" i="75"/>
  <c r="F37" i="75"/>
  <c r="B37" i="75"/>
  <c r="H36" i="75"/>
  <c r="G36" i="75"/>
  <c r="F36" i="75"/>
  <c r="B36" i="75"/>
  <c r="H35" i="75"/>
  <c r="G35" i="75"/>
  <c r="F35" i="75"/>
  <c r="B35" i="75"/>
  <c r="H120" i="74"/>
  <c r="G120" i="74"/>
  <c r="F120" i="74"/>
  <c r="B120" i="74"/>
  <c r="H119" i="74"/>
  <c r="G119" i="74"/>
  <c r="F119" i="74"/>
  <c r="B119" i="74"/>
  <c r="H118" i="74"/>
  <c r="G118" i="74"/>
  <c r="F118" i="74"/>
  <c r="B118" i="74"/>
  <c r="H117" i="74"/>
  <c r="G117" i="74"/>
  <c r="F117" i="74"/>
  <c r="B117" i="74"/>
  <c r="H116" i="74"/>
  <c r="G116" i="74"/>
  <c r="F116" i="74"/>
  <c r="B116" i="74"/>
  <c r="H115" i="74"/>
  <c r="G115" i="74"/>
  <c r="F115" i="74"/>
  <c r="B115" i="74"/>
  <c r="H114" i="74"/>
  <c r="G114" i="74"/>
  <c r="F114" i="74"/>
  <c r="B114" i="74"/>
  <c r="H113" i="74"/>
  <c r="G113" i="74"/>
  <c r="F113" i="74"/>
  <c r="B113" i="74"/>
  <c r="H112" i="74"/>
  <c r="G112" i="74"/>
  <c r="F112" i="74"/>
  <c r="B112" i="74"/>
  <c r="H111" i="74"/>
  <c r="G111" i="74"/>
  <c r="F111" i="74"/>
  <c r="B111" i="74"/>
  <c r="H110" i="74"/>
  <c r="G110" i="74"/>
  <c r="F110" i="74"/>
  <c r="B110" i="74"/>
  <c r="H109" i="74"/>
  <c r="G109" i="74"/>
  <c r="F109" i="74"/>
  <c r="B109" i="74"/>
  <c r="H108" i="74"/>
  <c r="G108" i="74"/>
  <c r="F108" i="74"/>
  <c r="B108" i="74"/>
  <c r="H107" i="74"/>
  <c r="G107" i="74"/>
  <c r="F107" i="74"/>
  <c r="B107" i="74"/>
  <c r="H106" i="74"/>
  <c r="G106" i="74"/>
  <c r="F106" i="74"/>
  <c r="B106" i="74"/>
  <c r="H105" i="74"/>
  <c r="G105" i="74"/>
  <c r="F105" i="74"/>
  <c r="B105" i="74"/>
  <c r="H104" i="74"/>
  <c r="G104" i="74"/>
  <c r="F104" i="74"/>
  <c r="B104" i="74"/>
  <c r="H103" i="74"/>
  <c r="G103" i="74"/>
  <c r="F103" i="74"/>
  <c r="B103" i="74"/>
  <c r="H102" i="74"/>
  <c r="G102" i="74"/>
  <c r="F102" i="74"/>
  <c r="B102" i="74"/>
  <c r="H101" i="74"/>
  <c r="G101" i="74"/>
  <c r="F101" i="74"/>
  <c r="B101" i="74"/>
  <c r="H100" i="74"/>
  <c r="G100" i="74"/>
  <c r="F100" i="74"/>
  <c r="B100" i="74"/>
  <c r="H99" i="74"/>
  <c r="G99" i="74"/>
  <c r="F99" i="74"/>
  <c r="B99" i="74"/>
  <c r="H98" i="74"/>
  <c r="G98" i="74"/>
  <c r="F98" i="74"/>
  <c r="B98" i="74"/>
  <c r="H97" i="74"/>
  <c r="G97" i="74"/>
  <c r="F97" i="74"/>
  <c r="B97" i="74"/>
  <c r="H96" i="74"/>
  <c r="G96" i="74"/>
  <c r="F96" i="74"/>
  <c r="B96" i="74"/>
  <c r="H95" i="74"/>
  <c r="G95" i="74"/>
  <c r="F95" i="74"/>
  <c r="B95" i="74"/>
  <c r="H94" i="74"/>
  <c r="G94" i="74"/>
  <c r="F94" i="74"/>
  <c r="B94" i="74"/>
  <c r="H93" i="74"/>
  <c r="G93" i="74"/>
  <c r="F93" i="74"/>
  <c r="B93" i="74"/>
  <c r="H92" i="74"/>
  <c r="G92" i="74"/>
  <c r="F92" i="74"/>
  <c r="B92" i="74"/>
  <c r="H91" i="74"/>
  <c r="G91" i="74"/>
  <c r="F91" i="74"/>
  <c r="B91" i="74"/>
  <c r="H90" i="74"/>
  <c r="G90" i="74"/>
  <c r="F90" i="74"/>
  <c r="B90" i="74"/>
  <c r="H89" i="74"/>
  <c r="G89" i="74"/>
  <c r="F89" i="74"/>
  <c r="B89" i="74"/>
  <c r="H88" i="74"/>
  <c r="G88" i="74"/>
  <c r="F88" i="74"/>
  <c r="B88" i="74"/>
  <c r="H87" i="74"/>
  <c r="G87" i="74"/>
  <c r="F87" i="74"/>
  <c r="B87" i="74"/>
  <c r="H86" i="74"/>
  <c r="G86" i="74"/>
  <c r="F86" i="74"/>
  <c r="B86" i="74"/>
  <c r="H85" i="74"/>
  <c r="G85" i="74"/>
  <c r="F85" i="74"/>
  <c r="B85" i="74"/>
  <c r="H84" i="74"/>
  <c r="G84" i="74"/>
  <c r="F84" i="74"/>
  <c r="B84" i="74"/>
  <c r="H83" i="74"/>
  <c r="G83" i="74"/>
  <c r="F83" i="74"/>
  <c r="B83" i="74"/>
  <c r="H82" i="74"/>
  <c r="G82" i="74"/>
  <c r="F82" i="74"/>
  <c r="B82" i="74"/>
  <c r="H81" i="74"/>
  <c r="G81" i="74"/>
  <c r="F81" i="74"/>
  <c r="B81" i="74"/>
  <c r="H80" i="74"/>
  <c r="G80" i="74"/>
  <c r="F80" i="74"/>
  <c r="B80" i="74"/>
  <c r="H79" i="74"/>
  <c r="G79" i="74"/>
  <c r="F79" i="74"/>
  <c r="B79" i="74"/>
  <c r="H78" i="74"/>
  <c r="G78" i="74"/>
  <c r="F78" i="74"/>
  <c r="B78" i="74"/>
  <c r="H77" i="74"/>
  <c r="G77" i="74"/>
  <c r="F77" i="74"/>
  <c r="B77" i="74"/>
  <c r="H76" i="74"/>
  <c r="G76" i="74"/>
  <c r="F76" i="74"/>
  <c r="B76" i="74"/>
  <c r="H75" i="74"/>
  <c r="G75" i="74"/>
  <c r="F75" i="74"/>
  <c r="B75" i="74"/>
  <c r="H74" i="74"/>
  <c r="G74" i="74"/>
  <c r="F74" i="74"/>
  <c r="B74" i="74"/>
  <c r="H73" i="74"/>
  <c r="G73" i="74"/>
  <c r="F73" i="74"/>
  <c r="B73" i="74"/>
  <c r="H72" i="74"/>
  <c r="G72" i="74"/>
  <c r="F72" i="74"/>
  <c r="B72" i="74"/>
  <c r="H71" i="74"/>
  <c r="G71" i="74"/>
  <c r="F71" i="74"/>
  <c r="B71" i="74"/>
  <c r="H70" i="74"/>
  <c r="G70" i="74"/>
  <c r="F70" i="74"/>
  <c r="B70" i="74"/>
  <c r="H69" i="74"/>
  <c r="G69" i="74"/>
  <c r="F69" i="74"/>
  <c r="B69" i="74"/>
  <c r="H68" i="74"/>
  <c r="G68" i="74"/>
  <c r="F68" i="74"/>
  <c r="B68" i="74"/>
  <c r="H67" i="74"/>
  <c r="G67" i="74"/>
  <c r="F67" i="74"/>
  <c r="B67" i="74"/>
  <c r="H66" i="74"/>
  <c r="G66" i="74"/>
  <c r="F66" i="74"/>
  <c r="B66" i="74"/>
  <c r="H65" i="74"/>
  <c r="G65" i="74"/>
  <c r="F65" i="74"/>
  <c r="B65" i="74"/>
  <c r="H64" i="74"/>
  <c r="G64" i="74"/>
  <c r="F64" i="74"/>
  <c r="B64" i="74"/>
  <c r="H63" i="74"/>
  <c r="G63" i="74"/>
  <c r="F63" i="74"/>
  <c r="B63" i="74"/>
  <c r="H62" i="74"/>
  <c r="G62" i="74"/>
  <c r="F62" i="74"/>
  <c r="B62" i="74"/>
  <c r="H61" i="74"/>
  <c r="G61" i="74"/>
  <c r="F61" i="74"/>
  <c r="B61" i="74"/>
  <c r="H60" i="74"/>
  <c r="G60" i="74"/>
  <c r="F60" i="74"/>
  <c r="B60" i="74"/>
  <c r="H59" i="74"/>
  <c r="G59" i="74"/>
  <c r="F59" i="74"/>
  <c r="B59" i="74"/>
  <c r="H58" i="74"/>
  <c r="G58" i="74"/>
  <c r="F58" i="74"/>
  <c r="B58" i="74"/>
  <c r="H57" i="74"/>
  <c r="G57" i="74"/>
  <c r="F57" i="74"/>
  <c r="B57" i="74"/>
  <c r="H56" i="74"/>
  <c r="G56" i="74"/>
  <c r="F56" i="74"/>
  <c r="B56" i="74"/>
  <c r="H55" i="74"/>
  <c r="G55" i="74"/>
  <c r="F55" i="74"/>
  <c r="B55" i="74"/>
  <c r="H54" i="74"/>
  <c r="G54" i="74"/>
  <c r="F54" i="74"/>
  <c r="B54" i="74"/>
  <c r="H53" i="74"/>
  <c r="G53" i="74"/>
  <c r="F53" i="74"/>
  <c r="B53" i="74"/>
  <c r="H52" i="74"/>
  <c r="G52" i="74"/>
  <c r="F52" i="74"/>
  <c r="B52" i="74"/>
  <c r="H51" i="74"/>
  <c r="G51" i="74"/>
  <c r="F51" i="74"/>
  <c r="B51" i="74"/>
  <c r="H50" i="74"/>
  <c r="G50" i="74"/>
  <c r="F50" i="74"/>
  <c r="B50" i="74"/>
  <c r="H49" i="74"/>
  <c r="G49" i="74"/>
  <c r="F49" i="74"/>
  <c r="B49" i="74"/>
  <c r="H48" i="74"/>
  <c r="G48" i="74"/>
  <c r="F48" i="74"/>
  <c r="B48" i="74"/>
  <c r="H47" i="74"/>
  <c r="G47" i="74"/>
  <c r="F47" i="74"/>
  <c r="B47" i="74"/>
  <c r="H46" i="74"/>
  <c r="G46" i="74"/>
  <c r="F46" i="74"/>
  <c r="B46" i="74"/>
  <c r="H45" i="74"/>
  <c r="G45" i="74"/>
  <c r="F45" i="74"/>
  <c r="B45" i="74"/>
  <c r="H44" i="74"/>
  <c r="G44" i="74"/>
  <c r="F44" i="74"/>
  <c r="B44" i="74"/>
  <c r="H43" i="74"/>
  <c r="G43" i="74"/>
  <c r="F43" i="74"/>
  <c r="B43" i="74"/>
  <c r="H42" i="74"/>
  <c r="G42" i="74"/>
  <c r="F42" i="74"/>
  <c r="B42" i="74"/>
  <c r="H41" i="74"/>
  <c r="G41" i="74"/>
  <c r="F41" i="74"/>
  <c r="B41" i="74"/>
  <c r="H40" i="74"/>
  <c r="G40" i="74"/>
  <c r="F40" i="74"/>
  <c r="B40" i="74"/>
  <c r="H39" i="74"/>
  <c r="G39" i="74"/>
  <c r="F39" i="74"/>
  <c r="B39" i="74"/>
  <c r="H38" i="74"/>
  <c r="G38" i="74"/>
  <c r="F38" i="74"/>
  <c r="B38" i="74"/>
  <c r="H37" i="74"/>
  <c r="G37" i="74"/>
  <c r="F37" i="74"/>
  <c r="B37" i="74"/>
  <c r="H36" i="74"/>
  <c r="G36" i="74"/>
  <c r="F36" i="74"/>
  <c r="B36" i="74"/>
  <c r="H35" i="74"/>
  <c r="G35" i="74"/>
  <c r="F35" i="74"/>
  <c r="B35" i="74"/>
  <c r="H120" i="73"/>
  <c r="G120" i="73"/>
  <c r="F120" i="73"/>
  <c r="B120" i="73"/>
  <c r="H119" i="73"/>
  <c r="G119" i="73"/>
  <c r="F119" i="73"/>
  <c r="B119" i="73"/>
  <c r="H118" i="73"/>
  <c r="G118" i="73"/>
  <c r="F118" i="73"/>
  <c r="B118" i="73"/>
  <c r="H117" i="73"/>
  <c r="G117" i="73"/>
  <c r="F117" i="73"/>
  <c r="B117" i="73"/>
  <c r="H116" i="73"/>
  <c r="G116" i="73"/>
  <c r="F116" i="73"/>
  <c r="B116" i="73"/>
  <c r="H115" i="73"/>
  <c r="G115" i="73"/>
  <c r="F115" i="73"/>
  <c r="B115" i="73"/>
  <c r="H114" i="73"/>
  <c r="G114" i="73"/>
  <c r="F114" i="73"/>
  <c r="B114" i="73"/>
  <c r="H113" i="73"/>
  <c r="G113" i="73"/>
  <c r="F113" i="73"/>
  <c r="B113" i="73"/>
  <c r="H112" i="73"/>
  <c r="G112" i="73"/>
  <c r="F112" i="73"/>
  <c r="B112" i="73"/>
  <c r="H111" i="73"/>
  <c r="G111" i="73"/>
  <c r="F111" i="73"/>
  <c r="B111" i="73"/>
  <c r="H110" i="73"/>
  <c r="G110" i="73"/>
  <c r="F110" i="73"/>
  <c r="B110" i="73"/>
  <c r="H109" i="73"/>
  <c r="G109" i="73"/>
  <c r="F109" i="73"/>
  <c r="B109" i="73"/>
  <c r="H108" i="73"/>
  <c r="G108" i="73"/>
  <c r="F108" i="73"/>
  <c r="B108" i="73"/>
  <c r="H107" i="73"/>
  <c r="G107" i="73"/>
  <c r="F107" i="73"/>
  <c r="B107" i="73"/>
  <c r="H106" i="73"/>
  <c r="G106" i="73"/>
  <c r="F106" i="73"/>
  <c r="B106" i="73"/>
  <c r="H105" i="73"/>
  <c r="G105" i="73"/>
  <c r="F105" i="73"/>
  <c r="B105" i="73"/>
  <c r="H104" i="73"/>
  <c r="G104" i="73"/>
  <c r="F104" i="73"/>
  <c r="B104" i="73"/>
  <c r="H103" i="73"/>
  <c r="G103" i="73"/>
  <c r="F103" i="73"/>
  <c r="B103" i="73"/>
  <c r="H102" i="73"/>
  <c r="G102" i="73"/>
  <c r="F102" i="73"/>
  <c r="B102" i="73"/>
  <c r="H101" i="73"/>
  <c r="G101" i="73"/>
  <c r="F101" i="73"/>
  <c r="B101" i="73"/>
  <c r="H100" i="73"/>
  <c r="G100" i="73"/>
  <c r="F100" i="73"/>
  <c r="B100" i="73"/>
  <c r="H99" i="73"/>
  <c r="G99" i="73"/>
  <c r="F99" i="73"/>
  <c r="B99" i="73"/>
  <c r="H98" i="73"/>
  <c r="G98" i="73"/>
  <c r="F98" i="73"/>
  <c r="B98" i="73"/>
  <c r="H97" i="73"/>
  <c r="G97" i="73"/>
  <c r="F97" i="73"/>
  <c r="B97" i="73"/>
  <c r="H96" i="73"/>
  <c r="G96" i="73"/>
  <c r="F96" i="73"/>
  <c r="B96" i="73"/>
  <c r="H95" i="73"/>
  <c r="G95" i="73"/>
  <c r="F95" i="73"/>
  <c r="B95" i="73"/>
  <c r="H94" i="73"/>
  <c r="G94" i="73"/>
  <c r="F94" i="73"/>
  <c r="B94" i="73"/>
  <c r="H93" i="73"/>
  <c r="G93" i="73"/>
  <c r="F93" i="73"/>
  <c r="B93" i="73"/>
  <c r="H92" i="73"/>
  <c r="G92" i="73"/>
  <c r="F92" i="73"/>
  <c r="B92" i="73"/>
  <c r="H91" i="73"/>
  <c r="G91" i="73"/>
  <c r="F91" i="73"/>
  <c r="B91" i="73"/>
  <c r="H90" i="73"/>
  <c r="G90" i="73"/>
  <c r="F90" i="73"/>
  <c r="B90" i="73"/>
  <c r="H89" i="73"/>
  <c r="G89" i="73"/>
  <c r="F89" i="73"/>
  <c r="B89" i="73"/>
  <c r="H88" i="73"/>
  <c r="G88" i="73"/>
  <c r="F88" i="73"/>
  <c r="B88" i="73"/>
  <c r="H87" i="73"/>
  <c r="G87" i="73"/>
  <c r="F87" i="73"/>
  <c r="B87" i="73"/>
  <c r="H86" i="73"/>
  <c r="G86" i="73"/>
  <c r="F86" i="73"/>
  <c r="B86" i="73"/>
  <c r="H85" i="73"/>
  <c r="G85" i="73"/>
  <c r="F85" i="73"/>
  <c r="B85" i="73"/>
  <c r="H84" i="73"/>
  <c r="G84" i="73"/>
  <c r="F84" i="73"/>
  <c r="B84" i="73"/>
  <c r="H83" i="73"/>
  <c r="G83" i="73"/>
  <c r="F83" i="73"/>
  <c r="B83" i="73"/>
  <c r="H82" i="73"/>
  <c r="G82" i="73"/>
  <c r="F82" i="73"/>
  <c r="B82" i="73"/>
  <c r="H81" i="73"/>
  <c r="G81" i="73"/>
  <c r="F81" i="73"/>
  <c r="B81" i="73"/>
  <c r="H80" i="73"/>
  <c r="G80" i="73"/>
  <c r="F80" i="73"/>
  <c r="B80" i="73"/>
  <c r="H79" i="73"/>
  <c r="G79" i="73"/>
  <c r="F79" i="73"/>
  <c r="B79" i="73"/>
  <c r="H78" i="73"/>
  <c r="G78" i="73"/>
  <c r="F78" i="73"/>
  <c r="B78" i="73"/>
  <c r="H77" i="73"/>
  <c r="G77" i="73"/>
  <c r="F77" i="73"/>
  <c r="B77" i="73"/>
  <c r="H76" i="73"/>
  <c r="G76" i="73"/>
  <c r="F76" i="73"/>
  <c r="B76" i="73"/>
  <c r="H75" i="73"/>
  <c r="G75" i="73"/>
  <c r="F75" i="73"/>
  <c r="B75" i="73"/>
  <c r="H74" i="73"/>
  <c r="G74" i="73"/>
  <c r="F74" i="73"/>
  <c r="B74" i="73"/>
  <c r="H73" i="73"/>
  <c r="G73" i="73"/>
  <c r="F73" i="73"/>
  <c r="B73" i="73"/>
  <c r="H72" i="73"/>
  <c r="G72" i="73"/>
  <c r="F72" i="73"/>
  <c r="B72" i="73"/>
  <c r="H71" i="73"/>
  <c r="G71" i="73"/>
  <c r="F71" i="73"/>
  <c r="B71" i="73"/>
  <c r="H70" i="73"/>
  <c r="G70" i="73"/>
  <c r="F70" i="73"/>
  <c r="B70" i="73"/>
  <c r="H69" i="73"/>
  <c r="G69" i="73"/>
  <c r="F69" i="73"/>
  <c r="B69" i="73"/>
  <c r="H68" i="73"/>
  <c r="G68" i="73"/>
  <c r="F68" i="73"/>
  <c r="B68" i="73"/>
  <c r="H67" i="73"/>
  <c r="G67" i="73"/>
  <c r="F67" i="73"/>
  <c r="B67" i="73"/>
  <c r="H66" i="73"/>
  <c r="G66" i="73"/>
  <c r="F66" i="73"/>
  <c r="B66" i="73"/>
  <c r="H65" i="73"/>
  <c r="G65" i="73"/>
  <c r="F65" i="73"/>
  <c r="B65" i="73"/>
  <c r="H64" i="73"/>
  <c r="G64" i="73"/>
  <c r="F64" i="73"/>
  <c r="B64" i="73"/>
  <c r="H63" i="73"/>
  <c r="G63" i="73"/>
  <c r="F63" i="73"/>
  <c r="B63" i="73"/>
  <c r="H62" i="73"/>
  <c r="G62" i="73"/>
  <c r="F62" i="73"/>
  <c r="B62" i="73"/>
  <c r="H61" i="73"/>
  <c r="G61" i="73"/>
  <c r="F61" i="73"/>
  <c r="B61" i="73"/>
  <c r="H60" i="73"/>
  <c r="G60" i="73"/>
  <c r="F60" i="73"/>
  <c r="B60" i="73"/>
  <c r="H59" i="73"/>
  <c r="G59" i="73"/>
  <c r="F59" i="73"/>
  <c r="B59" i="73"/>
  <c r="H58" i="73"/>
  <c r="G58" i="73"/>
  <c r="F58" i="73"/>
  <c r="B58" i="73"/>
  <c r="H57" i="73"/>
  <c r="G57" i="73"/>
  <c r="F57" i="73"/>
  <c r="B57" i="73"/>
  <c r="H56" i="73"/>
  <c r="G56" i="73"/>
  <c r="F56" i="73"/>
  <c r="B56" i="73"/>
  <c r="H55" i="73"/>
  <c r="G55" i="73"/>
  <c r="F55" i="73"/>
  <c r="B55" i="73"/>
  <c r="H54" i="73"/>
  <c r="G54" i="73"/>
  <c r="F54" i="73"/>
  <c r="B54" i="73"/>
  <c r="H53" i="73"/>
  <c r="G53" i="73"/>
  <c r="F53" i="73"/>
  <c r="B53" i="73"/>
  <c r="H52" i="73"/>
  <c r="G52" i="73"/>
  <c r="F52" i="73"/>
  <c r="B52" i="73"/>
  <c r="H51" i="73"/>
  <c r="G51" i="73"/>
  <c r="F51" i="73"/>
  <c r="B51" i="73"/>
  <c r="H50" i="73"/>
  <c r="G50" i="73"/>
  <c r="F50" i="73"/>
  <c r="B50" i="73"/>
  <c r="H49" i="73"/>
  <c r="G49" i="73"/>
  <c r="F49" i="73"/>
  <c r="B49" i="73"/>
  <c r="H48" i="73"/>
  <c r="G48" i="73"/>
  <c r="F48" i="73"/>
  <c r="B48" i="73"/>
  <c r="H47" i="73"/>
  <c r="G47" i="73"/>
  <c r="F47" i="73"/>
  <c r="B47" i="73"/>
  <c r="H46" i="73"/>
  <c r="G46" i="73"/>
  <c r="F46" i="73"/>
  <c r="B46" i="73"/>
  <c r="H45" i="73"/>
  <c r="G45" i="73"/>
  <c r="F45" i="73"/>
  <c r="B45" i="73"/>
  <c r="H44" i="73"/>
  <c r="G44" i="73"/>
  <c r="F44" i="73"/>
  <c r="B44" i="73"/>
  <c r="H43" i="73"/>
  <c r="G43" i="73"/>
  <c r="F43" i="73"/>
  <c r="B43" i="73"/>
  <c r="H42" i="73"/>
  <c r="G42" i="73"/>
  <c r="F42" i="73"/>
  <c r="B42" i="73"/>
  <c r="H41" i="73"/>
  <c r="G41" i="73"/>
  <c r="F41" i="73"/>
  <c r="B41" i="73"/>
  <c r="H40" i="73"/>
  <c r="G40" i="73"/>
  <c r="F40" i="73"/>
  <c r="B40" i="73"/>
  <c r="H39" i="73"/>
  <c r="G39" i="73"/>
  <c r="F39" i="73"/>
  <c r="B39" i="73"/>
  <c r="H38" i="73"/>
  <c r="G38" i="73"/>
  <c r="F38" i="73"/>
  <c r="B38" i="73"/>
  <c r="H37" i="73"/>
  <c r="G37" i="73"/>
  <c r="F37" i="73"/>
  <c r="B37" i="73"/>
  <c r="H36" i="73"/>
  <c r="G36" i="73"/>
  <c r="F36" i="73"/>
  <c r="B36" i="73"/>
  <c r="H35" i="73"/>
  <c r="G35" i="73"/>
  <c r="F35" i="73"/>
  <c r="B35" i="73"/>
  <c r="K94" i="95"/>
  <c r="K93" i="95"/>
  <c r="K92" i="95"/>
  <c r="K91" i="95"/>
  <c r="K90" i="95"/>
  <c r="K89" i="95"/>
  <c r="K88" i="95"/>
  <c r="K87" i="95"/>
  <c r="K86" i="95"/>
  <c r="K85" i="95"/>
  <c r="K84" i="95"/>
  <c r="K83" i="95"/>
  <c r="K82" i="95"/>
  <c r="K81" i="95"/>
  <c r="K80" i="95"/>
  <c r="K79" i="95"/>
  <c r="K78" i="95"/>
  <c r="K77" i="95"/>
  <c r="K76" i="95"/>
  <c r="K75" i="95"/>
  <c r="K74" i="95"/>
  <c r="K73" i="95"/>
  <c r="K72" i="95"/>
  <c r="K71" i="95"/>
  <c r="K70" i="95"/>
  <c r="K69" i="95"/>
  <c r="K68" i="95"/>
  <c r="K67" i="95"/>
  <c r="K66" i="95"/>
  <c r="K65" i="95"/>
  <c r="K64" i="95"/>
  <c r="K63" i="95"/>
  <c r="K62" i="95"/>
  <c r="K61" i="95"/>
  <c r="K60" i="95"/>
  <c r="K59" i="95"/>
  <c r="K58" i="95"/>
  <c r="K57" i="95"/>
  <c r="K56" i="95"/>
  <c r="K55" i="95"/>
  <c r="K54" i="95"/>
  <c r="K53" i="95"/>
  <c r="K52" i="95"/>
  <c r="K51" i="95"/>
  <c r="K50" i="95"/>
  <c r="K49" i="95"/>
  <c r="K48" i="95"/>
  <c r="K47" i="95"/>
  <c r="K46" i="95"/>
  <c r="K45" i="95"/>
  <c r="K44" i="95"/>
  <c r="K43" i="95"/>
  <c r="K42" i="95"/>
  <c r="K41" i="95"/>
  <c r="K40" i="95"/>
  <c r="K39" i="95"/>
  <c r="K38" i="95"/>
  <c r="K37" i="95"/>
  <c r="K36" i="95"/>
  <c r="K35" i="95"/>
  <c r="K34" i="95"/>
  <c r="K33" i="95"/>
  <c r="K32" i="95"/>
  <c r="K31" i="95"/>
  <c r="K30" i="95"/>
  <c r="K29" i="95"/>
  <c r="K28" i="95"/>
  <c r="K27" i="95"/>
  <c r="K26" i="95"/>
  <c r="K25" i="95"/>
  <c r="K24" i="95"/>
  <c r="K23" i="95"/>
  <c r="K22" i="95"/>
  <c r="K21" i="95"/>
  <c r="K20" i="95"/>
  <c r="K19" i="95"/>
  <c r="K18" i="95"/>
  <c r="K17" i="95"/>
  <c r="K16" i="95"/>
  <c r="K15" i="95"/>
  <c r="K14" i="95"/>
  <c r="K13" i="95"/>
  <c r="K12" i="95"/>
  <c r="K11" i="95"/>
  <c r="K10" i="95"/>
  <c r="K9" i="95"/>
  <c r="H120" i="70"/>
  <c r="G120" i="70"/>
  <c r="F120" i="70"/>
  <c r="B120" i="70"/>
  <c r="H119" i="70"/>
  <c r="G119" i="70"/>
  <c r="F119" i="70"/>
  <c r="B119" i="70"/>
  <c r="H118" i="70"/>
  <c r="G118" i="70"/>
  <c r="F118" i="70"/>
  <c r="B118" i="70"/>
  <c r="H117" i="70"/>
  <c r="G117" i="70"/>
  <c r="F117" i="70"/>
  <c r="B117" i="70"/>
  <c r="H116" i="70"/>
  <c r="G116" i="70"/>
  <c r="F116" i="70"/>
  <c r="B116" i="70"/>
  <c r="H115" i="70"/>
  <c r="G115" i="70"/>
  <c r="F115" i="70"/>
  <c r="B115" i="70"/>
  <c r="H114" i="70"/>
  <c r="G114" i="70"/>
  <c r="F114" i="70"/>
  <c r="B114" i="70"/>
  <c r="H113" i="70"/>
  <c r="G113" i="70"/>
  <c r="F113" i="70"/>
  <c r="B113" i="70"/>
  <c r="H112" i="70"/>
  <c r="G112" i="70"/>
  <c r="F112" i="70"/>
  <c r="B112" i="70"/>
  <c r="H111" i="70"/>
  <c r="G111" i="70"/>
  <c r="F111" i="70"/>
  <c r="B111" i="70"/>
  <c r="H110" i="70"/>
  <c r="G110" i="70"/>
  <c r="F110" i="70"/>
  <c r="B110" i="70"/>
  <c r="H109" i="70"/>
  <c r="G109" i="70"/>
  <c r="F109" i="70"/>
  <c r="B109" i="70"/>
  <c r="H108" i="70"/>
  <c r="G108" i="70"/>
  <c r="F108" i="70"/>
  <c r="B108" i="70"/>
  <c r="H107" i="70"/>
  <c r="G107" i="70"/>
  <c r="F107" i="70"/>
  <c r="B107" i="70"/>
  <c r="H106" i="70"/>
  <c r="G106" i="70"/>
  <c r="F106" i="70"/>
  <c r="B106" i="70"/>
  <c r="H105" i="70"/>
  <c r="G105" i="70"/>
  <c r="F105" i="70"/>
  <c r="B105" i="70"/>
  <c r="H104" i="70"/>
  <c r="G104" i="70"/>
  <c r="F104" i="70"/>
  <c r="B104" i="70"/>
  <c r="H103" i="70"/>
  <c r="G103" i="70"/>
  <c r="F103" i="70"/>
  <c r="B103" i="70"/>
  <c r="H102" i="70"/>
  <c r="G102" i="70"/>
  <c r="F102" i="70"/>
  <c r="B102" i="70"/>
  <c r="H101" i="70"/>
  <c r="G101" i="70"/>
  <c r="F101" i="70"/>
  <c r="B101" i="70"/>
  <c r="H100" i="70"/>
  <c r="G100" i="70"/>
  <c r="F100" i="70"/>
  <c r="B100" i="70"/>
  <c r="H99" i="70"/>
  <c r="G99" i="70"/>
  <c r="F99" i="70"/>
  <c r="B99" i="70"/>
  <c r="H98" i="70"/>
  <c r="G98" i="70"/>
  <c r="F98" i="70"/>
  <c r="B98" i="70"/>
  <c r="H97" i="70"/>
  <c r="G97" i="70"/>
  <c r="F97" i="70"/>
  <c r="B97" i="70"/>
  <c r="H96" i="70"/>
  <c r="G96" i="70"/>
  <c r="F96" i="70"/>
  <c r="B96" i="70"/>
  <c r="H95" i="70"/>
  <c r="G95" i="70"/>
  <c r="F95" i="70"/>
  <c r="B95" i="70"/>
  <c r="H94" i="70"/>
  <c r="G94" i="70"/>
  <c r="F94" i="70"/>
  <c r="B94" i="70"/>
  <c r="H93" i="70"/>
  <c r="G93" i="70"/>
  <c r="F93" i="70"/>
  <c r="B93" i="70"/>
  <c r="H92" i="70"/>
  <c r="G92" i="70"/>
  <c r="F92" i="70"/>
  <c r="B92" i="70"/>
  <c r="H91" i="70"/>
  <c r="G91" i="70"/>
  <c r="F91" i="70"/>
  <c r="B91" i="70"/>
  <c r="H90" i="70"/>
  <c r="G90" i="70"/>
  <c r="F90" i="70"/>
  <c r="B90" i="70"/>
  <c r="H89" i="70"/>
  <c r="G89" i="70"/>
  <c r="F89" i="70"/>
  <c r="B89" i="70"/>
  <c r="H88" i="70"/>
  <c r="G88" i="70"/>
  <c r="F88" i="70"/>
  <c r="B88" i="70"/>
  <c r="H87" i="70"/>
  <c r="G87" i="70"/>
  <c r="F87" i="70"/>
  <c r="B87" i="70"/>
  <c r="H86" i="70"/>
  <c r="G86" i="70"/>
  <c r="F86" i="70"/>
  <c r="B86" i="70"/>
  <c r="H85" i="70"/>
  <c r="G85" i="70"/>
  <c r="F85" i="70"/>
  <c r="B85" i="70"/>
  <c r="H84" i="70"/>
  <c r="G84" i="70"/>
  <c r="F84" i="70"/>
  <c r="B84" i="70"/>
  <c r="H83" i="70"/>
  <c r="G83" i="70"/>
  <c r="F83" i="70"/>
  <c r="B83" i="70"/>
  <c r="H82" i="70"/>
  <c r="G82" i="70"/>
  <c r="F82" i="70"/>
  <c r="B82" i="70"/>
  <c r="H81" i="70"/>
  <c r="G81" i="70"/>
  <c r="F81" i="70"/>
  <c r="B81" i="70"/>
  <c r="H80" i="70"/>
  <c r="G80" i="70"/>
  <c r="F80" i="70"/>
  <c r="B80" i="70"/>
  <c r="H79" i="70"/>
  <c r="G79" i="70"/>
  <c r="F79" i="70"/>
  <c r="B79" i="70"/>
  <c r="H78" i="70"/>
  <c r="G78" i="70"/>
  <c r="F78" i="70"/>
  <c r="B78" i="70"/>
  <c r="H77" i="70"/>
  <c r="G77" i="70"/>
  <c r="F77" i="70"/>
  <c r="B77" i="70"/>
  <c r="H76" i="70"/>
  <c r="G76" i="70"/>
  <c r="F76" i="70"/>
  <c r="B76" i="70"/>
  <c r="H75" i="70"/>
  <c r="G75" i="70"/>
  <c r="F75" i="70"/>
  <c r="B75" i="70"/>
  <c r="H74" i="70"/>
  <c r="G74" i="70"/>
  <c r="F74" i="70"/>
  <c r="B74" i="70"/>
  <c r="H73" i="70"/>
  <c r="G73" i="70"/>
  <c r="F73" i="70"/>
  <c r="B73" i="70"/>
  <c r="H72" i="70"/>
  <c r="G72" i="70"/>
  <c r="F72" i="70"/>
  <c r="B72" i="70"/>
  <c r="H71" i="70"/>
  <c r="G71" i="70"/>
  <c r="F71" i="70"/>
  <c r="B71" i="70"/>
  <c r="H70" i="70"/>
  <c r="G70" i="70"/>
  <c r="F70" i="70"/>
  <c r="B70" i="70"/>
  <c r="H69" i="70"/>
  <c r="G69" i="70"/>
  <c r="F69" i="70"/>
  <c r="B69" i="70"/>
  <c r="H68" i="70"/>
  <c r="G68" i="70"/>
  <c r="F68" i="70"/>
  <c r="B68" i="70"/>
  <c r="H67" i="70"/>
  <c r="G67" i="70"/>
  <c r="F67" i="70"/>
  <c r="B67" i="70"/>
  <c r="H66" i="70"/>
  <c r="G66" i="70"/>
  <c r="F66" i="70"/>
  <c r="B66" i="70"/>
  <c r="H65" i="70"/>
  <c r="G65" i="70"/>
  <c r="F65" i="70"/>
  <c r="B65" i="70"/>
  <c r="H64" i="70"/>
  <c r="G64" i="70"/>
  <c r="F64" i="70"/>
  <c r="B64" i="70"/>
  <c r="H63" i="70"/>
  <c r="G63" i="70"/>
  <c r="F63" i="70"/>
  <c r="B63" i="70"/>
  <c r="H62" i="70"/>
  <c r="G62" i="70"/>
  <c r="F62" i="70"/>
  <c r="B62" i="70"/>
  <c r="H61" i="70"/>
  <c r="G61" i="70"/>
  <c r="F61" i="70"/>
  <c r="B61" i="70"/>
  <c r="H60" i="70"/>
  <c r="G60" i="70"/>
  <c r="F60" i="70"/>
  <c r="B60" i="70"/>
  <c r="H59" i="70"/>
  <c r="G59" i="70"/>
  <c r="F59" i="70"/>
  <c r="B59" i="70"/>
  <c r="H58" i="70"/>
  <c r="G58" i="70"/>
  <c r="F58" i="70"/>
  <c r="B58" i="70"/>
  <c r="H57" i="70"/>
  <c r="G57" i="70"/>
  <c r="F57" i="70"/>
  <c r="B57" i="70"/>
  <c r="H56" i="70"/>
  <c r="G56" i="70"/>
  <c r="F56" i="70"/>
  <c r="B56" i="70"/>
  <c r="H55" i="70"/>
  <c r="G55" i="70"/>
  <c r="F55" i="70"/>
  <c r="B55" i="70"/>
  <c r="H54" i="70"/>
  <c r="G54" i="70"/>
  <c r="F54" i="70"/>
  <c r="B54" i="70"/>
  <c r="H53" i="70"/>
  <c r="G53" i="70"/>
  <c r="F53" i="70"/>
  <c r="B53" i="70"/>
  <c r="H52" i="70"/>
  <c r="G52" i="70"/>
  <c r="F52" i="70"/>
  <c r="B52" i="70"/>
  <c r="H51" i="70"/>
  <c r="G51" i="70"/>
  <c r="F51" i="70"/>
  <c r="B51" i="70"/>
  <c r="H50" i="70"/>
  <c r="G50" i="70"/>
  <c r="F50" i="70"/>
  <c r="B50" i="70"/>
  <c r="H49" i="70"/>
  <c r="G49" i="70"/>
  <c r="F49" i="70"/>
  <c r="B49" i="70"/>
  <c r="H48" i="70"/>
  <c r="G48" i="70"/>
  <c r="F48" i="70"/>
  <c r="B48" i="70"/>
  <c r="H47" i="70"/>
  <c r="G47" i="70"/>
  <c r="F47" i="70"/>
  <c r="B47" i="70"/>
  <c r="H46" i="70"/>
  <c r="G46" i="70"/>
  <c r="F46" i="70"/>
  <c r="B46" i="70"/>
  <c r="H45" i="70"/>
  <c r="G45" i="70"/>
  <c r="F45" i="70"/>
  <c r="B45" i="70"/>
  <c r="H44" i="70"/>
  <c r="G44" i="70"/>
  <c r="F44" i="70"/>
  <c r="B44" i="70"/>
  <c r="H43" i="70"/>
  <c r="G43" i="70"/>
  <c r="F43" i="70"/>
  <c r="B43" i="70"/>
  <c r="H42" i="70"/>
  <c r="G42" i="70"/>
  <c r="F42" i="70"/>
  <c r="B42" i="70"/>
  <c r="H41" i="70"/>
  <c r="G41" i="70"/>
  <c r="F41" i="70"/>
  <c r="B41" i="70"/>
  <c r="H40" i="70"/>
  <c r="G40" i="70"/>
  <c r="F40" i="70"/>
  <c r="H39" i="70"/>
  <c r="G39" i="70"/>
  <c r="F39" i="70"/>
  <c r="B39" i="70"/>
  <c r="H38" i="70"/>
  <c r="G38" i="70"/>
  <c r="F38" i="70"/>
  <c r="B38" i="70"/>
  <c r="H37" i="70"/>
  <c r="G37" i="70"/>
  <c r="F37" i="70"/>
  <c r="B37" i="70"/>
  <c r="H36" i="70"/>
  <c r="G36" i="70"/>
  <c r="F36" i="70"/>
  <c r="B36" i="70"/>
  <c r="H35" i="70"/>
  <c r="G35" i="70"/>
  <c r="F35" i="70"/>
  <c r="B35" i="70"/>
  <c r="A781" i="65" l="1"/>
  <c r="E8" i="78"/>
  <c r="B4" i="128" s="1"/>
  <c r="E8" i="77"/>
  <c r="B4" i="127" s="1"/>
  <c r="E8" i="76"/>
  <c r="E8" i="75"/>
  <c r="E8" i="74"/>
  <c r="E8" i="73"/>
  <c r="E8" i="70"/>
  <c r="K86" i="105"/>
  <c r="A14" i="65"/>
  <c r="A15" i="65" s="1"/>
  <c r="A14" i="74"/>
  <c r="A15" i="74" s="1"/>
  <c r="A14" i="73"/>
  <c r="A15" i="73" s="1"/>
  <c r="A14" i="70"/>
  <c r="A15" i="70" s="1"/>
  <c r="F86" i="125"/>
  <c r="AJ40" i="69"/>
  <c r="AF40" i="69"/>
  <c r="AA40" i="69"/>
  <c r="W40" i="69"/>
  <c r="S40" i="69"/>
  <c r="O40" i="69"/>
  <c r="K40" i="69"/>
  <c r="G40" i="69"/>
  <c r="C40" i="69"/>
  <c r="C2694" i="48"/>
  <c r="C2414" i="48"/>
  <c r="C2134" i="48"/>
  <c r="C1854" i="48"/>
  <c r="C1574" i="48"/>
  <c r="C1294" i="48"/>
  <c r="C1014" i="48"/>
  <c r="C734" i="48"/>
  <c r="C454" i="48"/>
  <c r="C174" i="48"/>
  <c r="AI91" i="69"/>
  <c r="AE91" i="69"/>
  <c r="Z91" i="69"/>
  <c r="V91" i="69"/>
  <c r="R91" i="69"/>
  <c r="N91" i="69"/>
  <c r="J91" i="69"/>
  <c r="F91" i="69"/>
  <c r="B91" i="69"/>
  <c r="AJ148" i="69"/>
  <c r="AF148" i="69"/>
  <c r="AA148" i="69"/>
  <c r="W148" i="69"/>
  <c r="S148" i="69"/>
  <c r="O148" i="69"/>
  <c r="K148" i="69"/>
  <c r="G148" i="69"/>
  <c r="C148" i="69"/>
  <c r="G131" i="95"/>
  <c r="K271" i="95"/>
  <c r="K264" i="95"/>
  <c r="K131" i="95"/>
  <c r="K100" i="95"/>
  <c r="I188" i="115"/>
  <c r="E188" i="115"/>
  <c r="D188" i="115"/>
  <c r="C188" i="115"/>
  <c r="B188" i="115"/>
  <c r="I187" i="115"/>
  <c r="E187" i="115"/>
  <c r="D187" i="115"/>
  <c r="C187" i="115"/>
  <c r="B187" i="115"/>
  <c r="I186" i="115"/>
  <c r="E186" i="115"/>
  <c r="D186" i="115"/>
  <c r="C186" i="115"/>
  <c r="B186" i="115"/>
  <c r="I185" i="115"/>
  <c r="E185" i="115"/>
  <c r="D185" i="115"/>
  <c r="C185" i="115"/>
  <c r="B185" i="115"/>
  <c r="I184" i="115"/>
  <c r="E184" i="115"/>
  <c r="D184" i="115"/>
  <c r="C184" i="115"/>
  <c r="B184" i="115"/>
  <c r="J177" i="115"/>
  <c r="G177" i="115"/>
  <c r="B177" i="115"/>
  <c r="I171" i="115"/>
  <c r="E171" i="115"/>
  <c r="D171" i="115"/>
  <c r="C171" i="115"/>
  <c r="B171" i="115"/>
  <c r="I170" i="115"/>
  <c r="E170" i="115"/>
  <c r="D170" i="115"/>
  <c r="C170" i="115"/>
  <c r="B170" i="115"/>
  <c r="I169" i="115"/>
  <c r="E169" i="115"/>
  <c r="D169" i="115"/>
  <c r="C169" i="115"/>
  <c r="B169" i="115"/>
  <c r="I168" i="115"/>
  <c r="E168" i="115"/>
  <c r="D168" i="115"/>
  <c r="C168" i="115"/>
  <c r="B168" i="115"/>
  <c r="I167" i="115"/>
  <c r="E167" i="115"/>
  <c r="D167" i="115"/>
  <c r="C167" i="115"/>
  <c r="B167" i="115"/>
  <c r="J160" i="115"/>
  <c r="G160" i="115"/>
  <c r="B160" i="115"/>
  <c r="I154" i="115"/>
  <c r="E154" i="115"/>
  <c r="D154" i="115"/>
  <c r="C154" i="115"/>
  <c r="B154" i="115"/>
  <c r="I153" i="115"/>
  <c r="E153" i="115"/>
  <c r="D153" i="115"/>
  <c r="C153" i="115"/>
  <c r="B153" i="115"/>
  <c r="I152" i="115"/>
  <c r="E152" i="115"/>
  <c r="D152" i="115"/>
  <c r="C152" i="115"/>
  <c r="B152" i="115"/>
  <c r="I151" i="115"/>
  <c r="E151" i="115"/>
  <c r="D151" i="115"/>
  <c r="C151" i="115"/>
  <c r="B151" i="115"/>
  <c r="I150" i="115"/>
  <c r="E150" i="115"/>
  <c r="D150" i="115"/>
  <c r="C150" i="115"/>
  <c r="B150" i="115"/>
  <c r="J143" i="115"/>
  <c r="G143" i="115"/>
  <c r="B143" i="115"/>
  <c r="I137" i="115"/>
  <c r="E137" i="115"/>
  <c r="D137" i="115"/>
  <c r="C137" i="115"/>
  <c r="B137" i="115"/>
  <c r="I136" i="115"/>
  <c r="E136" i="115"/>
  <c r="D136" i="115"/>
  <c r="C136" i="115"/>
  <c r="B136" i="115"/>
  <c r="I135" i="115"/>
  <c r="E135" i="115"/>
  <c r="D135" i="115"/>
  <c r="C135" i="115"/>
  <c r="B135" i="115"/>
  <c r="I134" i="115"/>
  <c r="E134" i="115"/>
  <c r="D134" i="115"/>
  <c r="C134" i="115"/>
  <c r="B134" i="115"/>
  <c r="I133" i="115"/>
  <c r="E133" i="115"/>
  <c r="D133" i="115"/>
  <c r="C133" i="115"/>
  <c r="B133" i="115"/>
  <c r="J126" i="115"/>
  <c r="G126" i="115"/>
  <c r="B126" i="115"/>
  <c r="I120" i="115"/>
  <c r="E120" i="115"/>
  <c r="D120" i="115"/>
  <c r="C120" i="115"/>
  <c r="B120" i="115"/>
  <c r="I119" i="115"/>
  <c r="E119" i="115"/>
  <c r="D119" i="115"/>
  <c r="C119" i="115"/>
  <c r="B119" i="115"/>
  <c r="I118" i="115"/>
  <c r="E118" i="115"/>
  <c r="D118" i="115"/>
  <c r="C118" i="115"/>
  <c r="B118" i="115"/>
  <c r="I117" i="115"/>
  <c r="E117" i="115"/>
  <c r="D117" i="115"/>
  <c r="C117" i="115"/>
  <c r="B117" i="115"/>
  <c r="I116" i="115"/>
  <c r="E116" i="115"/>
  <c r="D116" i="115"/>
  <c r="C116" i="115"/>
  <c r="B116" i="115"/>
  <c r="J109" i="115"/>
  <c r="G109" i="115"/>
  <c r="B109" i="115"/>
  <c r="I103" i="115"/>
  <c r="E103" i="115"/>
  <c r="D103" i="115"/>
  <c r="C103" i="115"/>
  <c r="B103" i="115"/>
  <c r="I102" i="115"/>
  <c r="E102" i="115"/>
  <c r="D102" i="115"/>
  <c r="C102" i="115"/>
  <c r="B102" i="115"/>
  <c r="I101" i="115"/>
  <c r="E101" i="115"/>
  <c r="D101" i="115"/>
  <c r="C101" i="115"/>
  <c r="B101" i="115"/>
  <c r="I100" i="115"/>
  <c r="E100" i="115"/>
  <c r="D100" i="115"/>
  <c r="C100" i="115"/>
  <c r="B100" i="115"/>
  <c r="I99" i="115"/>
  <c r="E99" i="115"/>
  <c r="D99" i="115"/>
  <c r="C99" i="115"/>
  <c r="B99" i="115"/>
  <c r="J92" i="115"/>
  <c r="G92" i="115"/>
  <c r="B92" i="115"/>
  <c r="I86" i="115"/>
  <c r="E86" i="115"/>
  <c r="D86" i="115"/>
  <c r="C86" i="115"/>
  <c r="B86" i="115"/>
  <c r="I85" i="115"/>
  <c r="E85" i="115"/>
  <c r="D85" i="115"/>
  <c r="C85" i="115"/>
  <c r="B85" i="115"/>
  <c r="I84" i="115"/>
  <c r="E84" i="115"/>
  <c r="D84" i="115"/>
  <c r="C84" i="115"/>
  <c r="B84" i="115"/>
  <c r="I83" i="115"/>
  <c r="E83" i="115"/>
  <c r="D83" i="115"/>
  <c r="C83" i="115"/>
  <c r="B83" i="115"/>
  <c r="I82" i="115"/>
  <c r="E82" i="115"/>
  <c r="D82" i="115"/>
  <c r="C82" i="115"/>
  <c r="B82" i="115"/>
  <c r="J75" i="115"/>
  <c r="G75" i="115"/>
  <c r="B75" i="115"/>
  <c r="I69" i="115"/>
  <c r="E69" i="115"/>
  <c r="D69" i="115"/>
  <c r="C69" i="115"/>
  <c r="B69" i="115"/>
  <c r="I68" i="115"/>
  <c r="E68" i="115"/>
  <c r="D68" i="115"/>
  <c r="C68" i="115"/>
  <c r="B68" i="115"/>
  <c r="I67" i="115"/>
  <c r="E67" i="115"/>
  <c r="D67" i="115"/>
  <c r="C67" i="115"/>
  <c r="B67" i="115"/>
  <c r="I66" i="115"/>
  <c r="E66" i="115"/>
  <c r="D66" i="115"/>
  <c r="C66" i="115"/>
  <c r="B66" i="115"/>
  <c r="I65" i="115"/>
  <c r="E65" i="115"/>
  <c r="D65" i="115"/>
  <c r="C65" i="115"/>
  <c r="B65" i="115"/>
  <c r="J58" i="115"/>
  <c r="G58" i="115"/>
  <c r="B58" i="115"/>
  <c r="I52" i="115"/>
  <c r="E52" i="115"/>
  <c r="D52" i="115"/>
  <c r="C52" i="115"/>
  <c r="B52" i="115"/>
  <c r="I51" i="115"/>
  <c r="E51" i="115"/>
  <c r="D51" i="115"/>
  <c r="C51" i="115"/>
  <c r="B51" i="115"/>
  <c r="I50" i="115"/>
  <c r="E50" i="115"/>
  <c r="D50" i="115"/>
  <c r="C50" i="115"/>
  <c r="B50" i="115"/>
  <c r="I49" i="115"/>
  <c r="E49" i="115"/>
  <c r="D49" i="115"/>
  <c r="C49" i="115"/>
  <c r="B49" i="115"/>
  <c r="I48" i="115"/>
  <c r="E48" i="115"/>
  <c r="D48" i="115"/>
  <c r="C48" i="115"/>
  <c r="B48" i="115"/>
  <c r="J41" i="115"/>
  <c r="G41" i="115"/>
  <c r="B41" i="115"/>
  <c r="I35" i="115"/>
  <c r="I34" i="115"/>
  <c r="I33" i="115"/>
  <c r="I32" i="115"/>
  <c r="I31" i="115"/>
  <c r="E35" i="115"/>
  <c r="E34" i="115"/>
  <c r="E33" i="115"/>
  <c r="E32" i="115"/>
  <c r="H35" i="115"/>
  <c r="G35" i="115"/>
  <c r="F35" i="115"/>
  <c r="H34" i="115"/>
  <c r="G34" i="115"/>
  <c r="F34" i="115"/>
  <c r="H33" i="115"/>
  <c r="G33" i="115"/>
  <c r="F33" i="115"/>
  <c r="H32" i="115"/>
  <c r="G32" i="115"/>
  <c r="F32" i="115"/>
  <c r="E31" i="115"/>
  <c r="D35" i="115"/>
  <c r="D34" i="115"/>
  <c r="D33" i="115"/>
  <c r="D32" i="115"/>
  <c r="D31" i="115"/>
  <c r="C35" i="115"/>
  <c r="C34" i="115"/>
  <c r="C33" i="115"/>
  <c r="C32" i="115"/>
  <c r="C31" i="115"/>
  <c r="B35" i="115"/>
  <c r="B34" i="115"/>
  <c r="B33" i="115"/>
  <c r="B32" i="115"/>
  <c r="B31" i="115"/>
  <c r="J24" i="115"/>
  <c r="G24" i="115"/>
  <c r="B24" i="115"/>
  <c r="E13" i="115"/>
  <c r="K11" i="115"/>
  <c r="E11" i="115"/>
  <c r="K9" i="115"/>
  <c r="E9" i="115"/>
  <c r="H1016" i="78"/>
  <c r="J137" i="126" s="1"/>
  <c r="H1015" i="78"/>
  <c r="J136" i="126" s="1"/>
  <c r="H1014" i="78"/>
  <c r="J135" i="126" s="1"/>
  <c r="H1013" i="78"/>
  <c r="J134" i="126" s="1"/>
  <c r="H1012" i="78"/>
  <c r="J133" i="126" s="1"/>
  <c r="H1016" i="77"/>
  <c r="J120" i="126" s="1"/>
  <c r="H1015" i="77"/>
  <c r="J119" i="126" s="1"/>
  <c r="H1014" i="77"/>
  <c r="J118" i="126" s="1"/>
  <c r="H1013" i="77"/>
  <c r="J117" i="126" s="1"/>
  <c r="H1012" i="77"/>
  <c r="J116" i="126" s="1"/>
  <c r="H1016" i="76"/>
  <c r="J103" i="126" s="1"/>
  <c r="H1015" i="76"/>
  <c r="J102" i="126" s="1"/>
  <c r="H1014" i="76"/>
  <c r="J101" i="126" s="1"/>
  <c r="H1013" i="76"/>
  <c r="J100" i="126" s="1"/>
  <c r="H1012" i="76"/>
  <c r="J99" i="126" s="1"/>
  <c r="H1016" i="75"/>
  <c r="J86" i="126" s="1"/>
  <c r="H1015" i="75"/>
  <c r="J85" i="126" s="1"/>
  <c r="H1014" i="75"/>
  <c r="J84" i="126" s="1"/>
  <c r="H1013" i="75"/>
  <c r="J83" i="126" s="1"/>
  <c r="H1012" i="75"/>
  <c r="J82" i="126" s="1"/>
  <c r="H1016" i="74"/>
  <c r="J69" i="126" s="1"/>
  <c r="H1015" i="74"/>
  <c r="J68" i="126" s="1"/>
  <c r="H1014" i="74"/>
  <c r="J67" i="126" s="1"/>
  <c r="H1013" i="74"/>
  <c r="J66" i="126" s="1"/>
  <c r="H1012" i="74"/>
  <c r="J65" i="126" s="1"/>
  <c r="H1016" i="73"/>
  <c r="J52" i="126" s="1"/>
  <c r="H1015" i="73"/>
  <c r="J51" i="126" s="1"/>
  <c r="H1014" i="73"/>
  <c r="J50" i="126" s="1"/>
  <c r="H1013" i="73"/>
  <c r="J49" i="126" s="1"/>
  <c r="H1012" i="73"/>
  <c r="J48" i="126" s="1"/>
  <c r="H1016" i="65"/>
  <c r="H1015" i="65"/>
  <c r="H1014" i="65"/>
  <c r="H1013" i="65"/>
  <c r="H1012" i="65"/>
  <c r="H1016" i="70"/>
  <c r="J35" i="126" s="1"/>
  <c r="H1015" i="70"/>
  <c r="J34" i="126" s="1"/>
  <c r="H1014" i="70"/>
  <c r="J33" i="126" s="1"/>
  <c r="H1012" i="70"/>
  <c r="J31" i="126" s="1"/>
  <c r="H1013" i="70"/>
  <c r="J32" i="126" s="1"/>
  <c r="J152" i="115"/>
  <c r="J68" i="115"/>
  <c r="P100" i="105"/>
  <c r="O100" i="105"/>
  <c r="N100" i="105"/>
  <c r="M100" i="105"/>
  <c r="L100" i="105"/>
  <c r="K100" i="105"/>
  <c r="J100" i="105"/>
  <c r="I100" i="105"/>
  <c r="H100" i="105"/>
  <c r="G100" i="105"/>
  <c r="F100" i="105"/>
  <c r="B101" i="105" s="1"/>
  <c r="C96" i="105"/>
  <c r="C95" i="105"/>
  <c r="C94" i="105"/>
  <c r="C93" i="105"/>
  <c r="C92" i="105"/>
  <c r="C91" i="105"/>
  <c r="C90" i="105"/>
  <c r="C89" i="105"/>
  <c r="C88" i="105"/>
  <c r="C87" i="105"/>
  <c r="C86" i="105"/>
  <c r="F85" i="105"/>
  <c r="E13" i="105"/>
  <c r="K11" i="105"/>
  <c r="E11" i="105"/>
  <c r="K9" i="105"/>
  <c r="E9" i="105"/>
  <c r="G2803" i="48"/>
  <c r="N2798" i="48"/>
  <c r="G2798" i="48"/>
  <c r="K2790" i="48"/>
  <c r="G2792" i="48"/>
  <c r="G2788" i="48"/>
  <c r="N2783" i="48"/>
  <c r="C2780" i="48"/>
  <c r="N2780" i="48"/>
  <c r="N2775" i="48"/>
  <c r="G2775" i="48"/>
  <c r="G2771" i="48"/>
  <c r="C2763" i="48"/>
  <c r="K2763" i="48"/>
  <c r="N2756" i="48"/>
  <c r="G2756" i="48"/>
  <c r="C2745" i="48"/>
  <c r="K2745" i="48"/>
  <c r="K2740" i="48"/>
  <c r="G2739" i="48"/>
  <c r="K2722" i="48"/>
  <c r="G2721" i="48"/>
  <c r="P2736" i="48"/>
  <c r="O2736" i="48"/>
  <c r="N2736" i="48"/>
  <c r="M2736" i="48"/>
  <c r="L2736" i="48"/>
  <c r="K2736" i="48"/>
  <c r="J2736" i="48"/>
  <c r="I2736" i="48"/>
  <c r="H2736" i="48"/>
  <c r="G2736" i="48"/>
  <c r="F2736" i="48"/>
  <c r="E2736" i="48"/>
  <c r="D2736" i="48"/>
  <c r="B2736" i="48"/>
  <c r="P2735" i="48"/>
  <c r="O2735" i="48"/>
  <c r="N2735" i="48"/>
  <c r="M2735" i="48"/>
  <c r="L2735" i="48"/>
  <c r="K2735" i="48"/>
  <c r="J2735" i="48"/>
  <c r="I2735" i="48"/>
  <c r="H2735" i="48"/>
  <c r="G2735" i="48"/>
  <c r="F2735" i="48"/>
  <c r="E2735" i="48"/>
  <c r="D2735" i="48"/>
  <c r="B2735" i="48"/>
  <c r="P2734" i="48"/>
  <c r="O2734" i="48"/>
  <c r="N2734" i="48"/>
  <c r="M2734" i="48"/>
  <c r="L2734" i="48"/>
  <c r="K2734" i="48"/>
  <c r="J2734" i="48"/>
  <c r="I2734" i="48"/>
  <c r="H2734" i="48"/>
  <c r="G2734" i="48"/>
  <c r="F2734" i="48"/>
  <c r="E2734" i="48"/>
  <c r="D2734" i="48"/>
  <c r="B2734" i="48"/>
  <c r="P2733" i="48"/>
  <c r="O2733" i="48"/>
  <c r="N2733" i="48"/>
  <c r="M2733" i="48"/>
  <c r="L2733" i="48"/>
  <c r="K2733" i="48"/>
  <c r="J2733" i="48"/>
  <c r="I2733" i="48"/>
  <c r="H2733" i="48"/>
  <c r="G2733" i="48"/>
  <c r="F2733" i="48"/>
  <c r="E2733" i="48"/>
  <c r="D2733" i="48"/>
  <c r="B2733" i="48"/>
  <c r="P2732" i="48"/>
  <c r="O2732" i="48"/>
  <c r="N2732" i="48"/>
  <c r="M2732" i="48"/>
  <c r="L2732" i="48"/>
  <c r="K2732" i="48"/>
  <c r="J2732" i="48"/>
  <c r="I2732" i="48"/>
  <c r="H2732" i="48"/>
  <c r="G2732" i="48"/>
  <c r="F2732" i="48"/>
  <c r="E2732" i="48"/>
  <c r="D2732" i="48"/>
  <c r="B2732" i="48"/>
  <c r="P2731" i="48"/>
  <c r="O2731" i="48"/>
  <c r="N2731" i="48"/>
  <c r="M2731" i="48"/>
  <c r="L2731" i="48"/>
  <c r="K2731" i="48"/>
  <c r="J2731" i="48"/>
  <c r="I2731" i="48"/>
  <c r="H2731" i="48"/>
  <c r="G2731" i="48"/>
  <c r="F2731" i="48"/>
  <c r="E2731" i="48"/>
  <c r="D2731" i="48"/>
  <c r="B2731" i="48"/>
  <c r="P2730" i="48"/>
  <c r="O2730" i="48"/>
  <c r="N2730" i="48"/>
  <c r="M2730" i="48"/>
  <c r="L2730" i="48"/>
  <c r="K2730" i="48"/>
  <c r="J2730" i="48"/>
  <c r="I2730" i="48"/>
  <c r="H2730" i="48"/>
  <c r="G2730" i="48"/>
  <c r="F2730" i="48"/>
  <c r="E2730" i="48"/>
  <c r="D2730" i="48"/>
  <c r="B2730" i="48"/>
  <c r="P2729" i="48"/>
  <c r="O2729" i="48"/>
  <c r="N2729" i="48"/>
  <c r="M2729" i="48"/>
  <c r="L2729" i="48"/>
  <c r="K2729" i="48"/>
  <c r="J2729" i="48"/>
  <c r="I2729" i="48"/>
  <c r="H2729" i="48"/>
  <c r="G2729" i="48"/>
  <c r="F2729" i="48"/>
  <c r="E2729" i="48"/>
  <c r="D2729" i="48"/>
  <c r="B2729" i="48"/>
  <c r="P2728" i="48"/>
  <c r="O2728" i="48"/>
  <c r="N2728" i="48"/>
  <c r="M2728" i="48"/>
  <c r="L2728" i="48"/>
  <c r="K2728" i="48"/>
  <c r="J2728" i="48"/>
  <c r="I2728" i="48"/>
  <c r="H2728" i="48"/>
  <c r="G2728" i="48"/>
  <c r="F2728" i="48"/>
  <c r="E2728" i="48"/>
  <c r="D2728" i="48"/>
  <c r="B2728" i="48"/>
  <c r="P2727" i="48"/>
  <c r="O2727" i="48"/>
  <c r="N2727" i="48"/>
  <c r="M2727" i="48"/>
  <c r="L2727" i="48"/>
  <c r="K2727" i="48"/>
  <c r="J2727" i="48"/>
  <c r="I2727" i="48"/>
  <c r="H2727" i="48"/>
  <c r="G2727" i="48"/>
  <c r="F2727" i="48"/>
  <c r="E2727" i="48"/>
  <c r="D2727" i="48"/>
  <c r="B2727" i="48"/>
  <c r="G2523" i="48"/>
  <c r="N2518" i="48"/>
  <c r="G2518" i="48"/>
  <c r="G2512" i="48"/>
  <c r="G2508" i="48"/>
  <c r="K2510" i="48"/>
  <c r="N2503" i="48"/>
  <c r="N2500" i="48"/>
  <c r="C2500" i="48"/>
  <c r="G2495" i="48"/>
  <c r="N2495" i="48"/>
  <c r="N2491" i="48"/>
  <c r="G2491" i="48"/>
  <c r="C2483" i="48"/>
  <c r="K2483" i="48"/>
  <c r="N2476" i="48"/>
  <c r="G2476" i="48"/>
  <c r="K2465" i="48"/>
  <c r="C2465" i="48"/>
  <c r="G2459" i="48"/>
  <c r="K2460" i="48"/>
  <c r="K2442" i="48"/>
  <c r="G2441" i="48"/>
  <c r="P2456" i="48"/>
  <c r="O2456" i="48"/>
  <c r="N2456" i="48"/>
  <c r="M2456" i="48"/>
  <c r="L2456" i="48"/>
  <c r="K2456" i="48"/>
  <c r="J2456" i="48"/>
  <c r="I2456" i="48"/>
  <c r="H2456" i="48"/>
  <c r="G2456" i="48"/>
  <c r="F2456" i="48"/>
  <c r="E2456" i="48"/>
  <c r="D2456" i="48"/>
  <c r="B2456" i="48"/>
  <c r="P2455" i="48"/>
  <c r="O2455" i="48"/>
  <c r="N2455" i="48"/>
  <c r="M2455" i="48"/>
  <c r="L2455" i="48"/>
  <c r="K2455" i="48"/>
  <c r="J2455" i="48"/>
  <c r="I2455" i="48"/>
  <c r="H2455" i="48"/>
  <c r="G2455" i="48"/>
  <c r="F2455" i="48"/>
  <c r="E2455" i="48"/>
  <c r="D2455" i="48"/>
  <c r="B2455" i="48"/>
  <c r="P2454" i="48"/>
  <c r="O2454" i="48"/>
  <c r="N2454" i="48"/>
  <c r="M2454" i="48"/>
  <c r="L2454" i="48"/>
  <c r="K2454" i="48"/>
  <c r="J2454" i="48"/>
  <c r="I2454" i="48"/>
  <c r="H2454" i="48"/>
  <c r="G2454" i="48"/>
  <c r="F2454" i="48"/>
  <c r="E2454" i="48"/>
  <c r="D2454" i="48"/>
  <c r="B2454" i="48"/>
  <c r="P2453" i="48"/>
  <c r="O2453" i="48"/>
  <c r="N2453" i="48"/>
  <c r="M2453" i="48"/>
  <c r="L2453" i="48"/>
  <c r="K2453" i="48"/>
  <c r="J2453" i="48"/>
  <c r="I2453" i="48"/>
  <c r="H2453" i="48"/>
  <c r="G2453" i="48"/>
  <c r="F2453" i="48"/>
  <c r="E2453" i="48"/>
  <c r="D2453" i="48"/>
  <c r="B2453" i="48"/>
  <c r="P2452" i="48"/>
  <c r="O2452" i="48"/>
  <c r="N2452" i="48"/>
  <c r="M2452" i="48"/>
  <c r="L2452" i="48"/>
  <c r="K2452" i="48"/>
  <c r="J2452" i="48"/>
  <c r="I2452" i="48"/>
  <c r="H2452" i="48"/>
  <c r="G2452" i="48"/>
  <c r="F2452" i="48"/>
  <c r="E2452" i="48"/>
  <c r="D2452" i="48"/>
  <c r="B2452" i="48"/>
  <c r="P2451" i="48"/>
  <c r="O2451" i="48"/>
  <c r="N2451" i="48"/>
  <c r="M2451" i="48"/>
  <c r="L2451" i="48"/>
  <c r="K2451" i="48"/>
  <c r="J2451" i="48"/>
  <c r="I2451" i="48"/>
  <c r="H2451" i="48"/>
  <c r="G2451" i="48"/>
  <c r="F2451" i="48"/>
  <c r="E2451" i="48"/>
  <c r="D2451" i="48"/>
  <c r="B2451" i="48"/>
  <c r="P2450" i="48"/>
  <c r="O2450" i="48"/>
  <c r="N2450" i="48"/>
  <c r="M2450" i="48"/>
  <c r="L2450" i="48"/>
  <c r="K2450" i="48"/>
  <c r="J2450" i="48"/>
  <c r="I2450" i="48"/>
  <c r="H2450" i="48"/>
  <c r="G2450" i="48"/>
  <c r="F2450" i="48"/>
  <c r="E2450" i="48"/>
  <c r="D2450" i="48"/>
  <c r="B2450" i="48"/>
  <c r="P2449" i="48"/>
  <c r="O2449" i="48"/>
  <c r="N2449" i="48"/>
  <c r="M2449" i="48"/>
  <c r="L2449" i="48"/>
  <c r="K2449" i="48"/>
  <c r="J2449" i="48"/>
  <c r="I2449" i="48"/>
  <c r="H2449" i="48"/>
  <c r="G2449" i="48"/>
  <c r="F2449" i="48"/>
  <c r="E2449" i="48"/>
  <c r="D2449" i="48"/>
  <c r="B2449" i="48"/>
  <c r="P2448" i="48"/>
  <c r="O2448" i="48"/>
  <c r="N2448" i="48"/>
  <c r="M2448" i="48"/>
  <c r="L2448" i="48"/>
  <c r="K2448" i="48"/>
  <c r="J2448" i="48"/>
  <c r="I2448" i="48"/>
  <c r="H2448" i="48"/>
  <c r="G2448" i="48"/>
  <c r="F2448" i="48"/>
  <c r="E2448" i="48"/>
  <c r="D2448" i="48"/>
  <c r="B2448" i="48"/>
  <c r="P2447" i="48"/>
  <c r="O2447" i="48"/>
  <c r="N2447" i="48"/>
  <c r="M2447" i="48"/>
  <c r="L2447" i="48"/>
  <c r="K2447" i="48"/>
  <c r="J2447" i="48"/>
  <c r="I2447" i="48"/>
  <c r="H2447" i="48"/>
  <c r="G2447" i="48"/>
  <c r="F2447" i="48"/>
  <c r="D2447" i="48"/>
  <c r="E2447" i="48"/>
  <c r="B2447" i="48"/>
  <c r="G2243" i="48"/>
  <c r="N2238" i="48"/>
  <c r="G2238" i="48"/>
  <c r="G2228" i="48"/>
  <c r="G2232" i="48"/>
  <c r="K2230" i="48"/>
  <c r="N2220" i="48"/>
  <c r="N2223" i="48"/>
  <c r="C2220" i="48"/>
  <c r="G2215" i="48"/>
  <c r="N2215" i="48"/>
  <c r="N2211" i="48"/>
  <c r="G2211" i="48"/>
  <c r="C2203" i="48"/>
  <c r="K2203" i="48"/>
  <c r="N2196" i="48"/>
  <c r="G2196" i="48"/>
  <c r="C2185" i="48"/>
  <c r="K2185" i="48"/>
  <c r="K2180" i="48"/>
  <c r="G2179" i="48"/>
  <c r="K2162" i="48"/>
  <c r="G2161" i="48"/>
  <c r="P2176" i="48"/>
  <c r="O2176" i="48"/>
  <c r="N2176" i="48"/>
  <c r="M2176" i="48"/>
  <c r="L2176" i="48"/>
  <c r="K2176" i="48"/>
  <c r="J2176" i="48"/>
  <c r="I2176" i="48"/>
  <c r="H2176" i="48"/>
  <c r="G2176" i="48"/>
  <c r="F2176" i="48"/>
  <c r="E2176" i="48"/>
  <c r="D2176" i="48"/>
  <c r="B2176" i="48"/>
  <c r="P2175" i="48"/>
  <c r="O2175" i="48"/>
  <c r="N2175" i="48"/>
  <c r="M2175" i="48"/>
  <c r="L2175" i="48"/>
  <c r="K2175" i="48"/>
  <c r="J2175" i="48"/>
  <c r="I2175" i="48"/>
  <c r="H2175" i="48"/>
  <c r="G2175" i="48"/>
  <c r="F2175" i="48"/>
  <c r="E2175" i="48"/>
  <c r="D2175" i="48"/>
  <c r="B2175" i="48"/>
  <c r="P2174" i="48"/>
  <c r="O2174" i="48"/>
  <c r="N2174" i="48"/>
  <c r="M2174" i="48"/>
  <c r="L2174" i="48"/>
  <c r="K2174" i="48"/>
  <c r="J2174" i="48"/>
  <c r="I2174" i="48"/>
  <c r="H2174" i="48"/>
  <c r="G2174" i="48"/>
  <c r="F2174" i="48"/>
  <c r="E2174" i="48"/>
  <c r="D2174" i="48"/>
  <c r="B2174" i="48"/>
  <c r="P2173" i="48"/>
  <c r="O2173" i="48"/>
  <c r="N2173" i="48"/>
  <c r="M2173" i="48"/>
  <c r="L2173" i="48"/>
  <c r="K2173" i="48"/>
  <c r="J2173" i="48"/>
  <c r="I2173" i="48"/>
  <c r="H2173" i="48"/>
  <c r="G2173" i="48"/>
  <c r="F2173" i="48"/>
  <c r="E2173" i="48"/>
  <c r="D2173" i="48"/>
  <c r="B2173" i="48"/>
  <c r="P2172" i="48"/>
  <c r="O2172" i="48"/>
  <c r="N2172" i="48"/>
  <c r="M2172" i="48"/>
  <c r="L2172" i="48"/>
  <c r="K2172" i="48"/>
  <c r="J2172" i="48"/>
  <c r="I2172" i="48"/>
  <c r="H2172" i="48"/>
  <c r="G2172" i="48"/>
  <c r="F2172" i="48"/>
  <c r="E2172" i="48"/>
  <c r="D2172" i="48"/>
  <c r="B2172" i="48"/>
  <c r="P2171" i="48"/>
  <c r="O2171" i="48"/>
  <c r="N2171" i="48"/>
  <c r="M2171" i="48"/>
  <c r="L2171" i="48"/>
  <c r="K2171" i="48"/>
  <c r="J2171" i="48"/>
  <c r="I2171" i="48"/>
  <c r="H2171" i="48"/>
  <c r="G2171" i="48"/>
  <c r="F2171" i="48"/>
  <c r="E2171" i="48"/>
  <c r="D2171" i="48"/>
  <c r="B2171" i="48"/>
  <c r="P2170" i="48"/>
  <c r="O2170" i="48"/>
  <c r="N2170" i="48"/>
  <c r="M2170" i="48"/>
  <c r="L2170" i="48"/>
  <c r="K2170" i="48"/>
  <c r="J2170" i="48"/>
  <c r="I2170" i="48"/>
  <c r="H2170" i="48"/>
  <c r="G2170" i="48"/>
  <c r="F2170" i="48"/>
  <c r="E2170" i="48"/>
  <c r="D2170" i="48"/>
  <c r="B2170" i="48"/>
  <c r="P2169" i="48"/>
  <c r="O2169" i="48"/>
  <c r="N2169" i="48"/>
  <c r="M2169" i="48"/>
  <c r="L2169" i="48"/>
  <c r="K2169" i="48"/>
  <c r="J2169" i="48"/>
  <c r="I2169" i="48"/>
  <c r="H2169" i="48"/>
  <c r="G2169" i="48"/>
  <c r="F2169" i="48"/>
  <c r="E2169" i="48"/>
  <c r="D2169" i="48"/>
  <c r="B2169" i="48"/>
  <c r="P2168" i="48"/>
  <c r="O2168" i="48"/>
  <c r="N2168" i="48"/>
  <c r="M2168" i="48"/>
  <c r="L2168" i="48"/>
  <c r="K2168" i="48"/>
  <c r="J2168" i="48"/>
  <c r="I2168" i="48"/>
  <c r="H2168" i="48"/>
  <c r="G2168" i="48"/>
  <c r="F2168" i="48"/>
  <c r="E2168" i="48"/>
  <c r="D2168" i="48"/>
  <c r="B2168" i="48"/>
  <c r="P2167" i="48"/>
  <c r="O2167" i="48"/>
  <c r="N2167" i="48"/>
  <c r="M2167" i="48"/>
  <c r="L2167" i="48"/>
  <c r="K2167" i="48"/>
  <c r="J2167" i="48"/>
  <c r="I2167" i="48"/>
  <c r="H2167" i="48"/>
  <c r="G2167" i="48"/>
  <c r="F2167" i="48"/>
  <c r="D2167" i="48"/>
  <c r="E2167" i="48"/>
  <c r="B2167" i="48"/>
  <c r="G1963" i="48"/>
  <c r="N1958" i="48"/>
  <c r="G1958" i="48"/>
  <c r="G1952" i="48"/>
  <c r="G1948" i="48"/>
  <c r="K1950" i="48"/>
  <c r="N1943" i="48"/>
  <c r="N1940" i="48"/>
  <c r="C1940" i="48"/>
  <c r="G1935" i="48"/>
  <c r="N1935" i="48"/>
  <c r="N1931" i="48"/>
  <c r="G1931" i="48"/>
  <c r="C1923" i="48"/>
  <c r="K1923" i="48"/>
  <c r="N1916" i="48"/>
  <c r="G1916" i="48"/>
  <c r="C1905" i="48"/>
  <c r="K1905" i="48"/>
  <c r="K1900" i="48"/>
  <c r="G1899" i="48"/>
  <c r="K1602" i="48"/>
  <c r="G1601" i="48"/>
  <c r="K1882" i="48"/>
  <c r="G1881" i="48"/>
  <c r="P1896" i="48"/>
  <c r="O1896" i="48"/>
  <c r="N1896" i="48"/>
  <c r="M1896" i="48"/>
  <c r="L1896" i="48"/>
  <c r="K1896" i="48"/>
  <c r="J1896" i="48"/>
  <c r="I1896" i="48"/>
  <c r="H1896" i="48"/>
  <c r="G1896" i="48"/>
  <c r="F1896" i="48"/>
  <c r="E1896" i="48"/>
  <c r="D1896" i="48"/>
  <c r="B1896" i="48"/>
  <c r="P1895" i="48"/>
  <c r="O1895" i="48"/>
  <c r="N1895" i="48"/>
  <c r="M1895" i="48"/>
  <c r="L1895" i="48"/>
  <c r="K1895" i="48"/>
  <c r="J1895" i="48"/>
  <c r="I1895" i="48"/>
  <c r="H1895" i="48"/>
  <c r="G1895" i="48"/>
  <c r="F1895" i="48"/>
  <c r="E1895" i="48"/>
  <c r="D1895" i="48"/>
  <c r="B1895" i="48"/>
  <c r="P1894" i="48"/>
  <c r="O1894" i="48"/>
  <c r="N1894" i="48"/>
  <c r="M1894" i="48"/>
  <c r="L1894" i="48"/>
  <c r="K1894" i="48"/>
  <c r="J1894" i="48"/>
  <c r="I1894" i="48"/>
  <c r="H1894" i="48"/>
  <c r="G1894" i="48"/>
  <c r="F1894" i="48"/>
  <c r="E1894" i="48"/>
  <c r="D1894" i="48"/>
  <c r="B1894" i="48"/>
  <c r="P1893" i="48"/>
  <c r="O1893" i="48"/>
  <c r="N1893" i="48"/>
  <c r="M1893" i="48"/>
  <c r="L1893" i="48"/>
  <c r="K1893" i="48"/>
  <c r="J1893" i="48"/>
  <c r="I1893" i="48"/>
  <c r="H1893" i="48"/>
  <c r="G1893" i="48"/>
  <c r="F1893" i="48"/>
  <c r="E1893" i="48"/>
  <c r="D1893" i="48"/>
  <c r="B1893" i="48"/>
  <c r="P1892" i="48"/>
  <c r="O1892" i="48"/>
  <c r="N1892" i="48"/>
  <c r="M1892" i="48"/>
  <c r="L1892" i="48"/>
  <c r="K1892" i="48"/>
  <c r="J1892" i="48"/>
  <c r="I1892" i="48"/>
  <c r="H1892" i="48"/>
  <c r="G1892" i="48"/>
  <c r="F1892" i="48"/>
  <c r="E1892" i="48"/>
  <c r="D1892" i="48"/>
  <c r="B1892" i="48"/>
  <c r="P1891" i="48"/>
  <c r="O1891" i="48"/>
  <c r="N1891" i="48"/>
  <c r="M1891" i="48"/>
  <c r="L1891" i="48"/>
  <c r="K1891" i="48"/>
  <c r="J1891" i="48"/>
  <c r="I1891" i="48"/>
  <c r="H1891" i="48"/>
  <c r="G1891" i="48"/>
  <c r="F1891" i="48"/>
  <c r="E1891" i="48"/>
  <c r="D1891" i="48"/>
  <c r="B1891" i="48"/>
  <c r="P1890" i="48"/>
  <c r="O1890" i="48"/>
  <c r="N1890" i="48"/>
  <c r="M1890" i="48"/>
  <c r="L1890" i="48"/>
  <c r="K1890" i="48"/>
  <c r="J1890" i="48"/>
  <c r="I1890" i="48"/>
  <c r="H1890" i="48"/>
  <c r="G1890" i="48"/>
  <c r="F1890" i="48"/>
  <c r="E1890" i="48"/>
  <c r="D1890" i="48"/>
  <c r="B1890" i="48"/>
  <c r="P1889" i="48"/>
  <c r="O1889" i="48"/>
  <c r="N1889" i="48"/>
  <c r="M1889" i="48"/>
  <c r="L1889" i="48"/>
  <c r="K1889" i="48"/>
  <c r="J1889" i="48"/>
  <c r="I1889" i="48"/>
  <c r="H1889" i="48"/>
  <c r="G1889" i="48"/>
  <c r="F1889" i="48"/>
  <c r="E1889" i="48"/>
  <c r="D1889" i="48"/>
  <c r="B1889" i="48"/>
  <c r="P1888" i="48"/>
  <c r="O1888" i="48"/>
  <c r="N1888" i="48"/>
  <c r="M1888" i="48"/>
  <c r="L1888" i="48"/>
  <c r="K1888" i="48"/>
  <c r="J1888" i="48"/>
  <c r="I1888" i="48"/>
  <c r="H1888" i="48"/>
  <c r="G1888" i="48"/>
  <c r="F1888" i="48"/>
  <c r="E1888" i="48"/>
  <c r="D1888" i="48"/>
  <c r="B1888" i="48"/>
  <c r="P1887" i="48"/>
  <c r="O1887" i="48"/>
  <c r="N1887" i="48"/>
  <c r="M1887" i="48"/>
  <c r="L1887" i="48"/>
  <c r="K1887" i="48"/>
  <c r="J1887" i="48"/>
  <c r="I1887" i="48"/>
  <c r="H1887" i="48"/>
  <c r="G1887" i="48"/>
  <c r="F1887" i="48"/>
  <c r="D1887" i="48"/>
  <c r="E1887" i="48"/>
  <c r="B1887" i="48"/>
  <c r="G1683" i="48"/>
  <c r="N1678" i="48"/>
  <c r="G1678" i="48"/>
  <c r="K1670" i="48"/>
  <c r="G1672" i="48"/>
  <c r="G1668" i="48"/>
  <c r="N1660" i="48"/>
  <c r="N1663" i="48"/>
  <c r="C1660" i="48"/>
  <c r="G1655" i="48"/>
  <c r="N1655" i="48"/>
  <c r="N1651" i="48"/>
  <c r="G1651" i="48"/>
  <c r="C1643" i="48"/>
  <c r="K1643" i="48"/>
  <c r="N1636" i="48"/>
  <c r="G1636" i="48"/>
  <c r="C1625" i="48"/>
  <c r="K1625" i="48"/>
  <c r="K1620" i="48"/>
  <c r="G1619" i="48"/>
  <c r="P1616" i="48"/>
  <c r="O1616" i="48"/>
  <c r="N1616" i="48"/>
  <c r="M1616" i="48"/>
  <c r="L1616" i="48"/>
  <c r="K1616" i="48"/>
  <c r="J1616" i="48"/>
  <c r="I1616" i="48"/>
  <c r="H1616" i="48"/>
  <c r="G1616" i="48"/>
  <c r="F1616" i="48"/>
  <c r="E1616" i="48"/>
  <c r="D1616" i="48"/>
  <c r="B1616" i="48"/>
  <c r="P1615" i="48"/>
  <c r="O1615" i="48"/>
  <c r="N1615" i="48"/>
  <c r="M1615" i="48"/>
  <c r="L1615" i="48"/>
  <c r="K1615" i="48"/>
  <c r="J1615" i="48"/>
  <c r="I1615" i="48"/>
  <c r="H1615" i="48"/>
  <c r="G1615" i="48"/>
  <c r="F1615" i="48"/>
  <c r="E1615" i="48"/>
  <c r="D1615" i="48"/>
  <c r="B1615" i="48"/>
  <c r="P1614" i="48"/>
  <c r="O1614" i="48"/>
  <c r="N1614" i="48"/>
  <c r="M1614" i="48"/>
  <c r="L1614" i="48"/>
  <c r="K1614" i="48"/>
  <c r="J1614" i="48"/>
  <c r="I1614" i="48"/>
  <c r="H1614" i="48"/>
  <c r="G1614" i="48"/>
  <c r="F1614" i="48"/>
  <c r="E1614" i="48"/>
  <c r="D1614" i="48"/>
  <c r="B1614" i="48"/>
  <c r="P1613" i="48"/>
  <c r="O1613" i="48"/>
  <c r="N1613" i="48"/>
  <c r="M1613" i="48"/>
  <c r="L1613" i="48"/>
  <c r="K1613" i="48"/>
  <c r="J1613" i="48"/>
  <c r="I1613" i="48"/>
  <c r="H1613" i="48"/>
  <c r="G1613" i="48"/>
  <c r="F1613" i="48"/>
  <c r="E1613" i="48"/>
  <c r="D1613" i="48"/>
  <c r="B1613" i="48"/>
  <c r="P1612" i="48"/>
  <c r="O1612" i="48"/>
  <c r="N1612" i="48"/>
  <c r="M1612" i="48"/>
  <c r="L1612" i="48"/>
  <c r="K1612" i="48"/>
  <c r="J1612" i="48"/>
  <c r="I1612" i="48"/>
  <c r="H1612" i="48"/>
  <c r="G1612" i="48"/>
  <c r="F1612" i="48"/>
  <c r="E1612" i="48"/>
  <c r="D1612" i="48"/>
  <c r="B1612" i="48"/>
  <c r="P1611" i="48"/>
  <c r="O1611" i="48"/>
  <c r="N1611" i="48"/>
  <c r="M1611" i="48"/>
  <c r="L1611" i="48"/>
  <c r="K1611" i="48"/>
  <c r="J1611" i="48"/>
  <c r="I1611" i="48"/>
  <c r="H1611" i="48"/>
  <c r="G1611" i="48"/>
  <c r="F1611" i="48"/>
  <c r="E1611" i="48"/>
  <c r="D1611" i="48"/>
  <c r="B1611" i="48"/>
  <c r="P1610" i="48"/>
  <c r="O1610" i="48"/>
  <c r="N1610" i="48"/>
  <c r="M1610" i="48"/>
  <c r="L1610" i="48"/>
  <c r="K1610" i="48"/>
  <c r="J1610" i="48"/>
  <c r="I1610" i="48"/>
  <c r="H1610" i="48"/>
  <c r="G1610" i="48"/>
  <c r="F1610" i="48"/>
  <c r="E1610" i="48"/>
  <c r="D1610" i="48"/>
  <c r="B1610" i="48"/>
  <c r="P1609" i="48"/>
  <c r="O1609" i="48"/>
  <c r="N1609" i="48"/>
  <c r="M1609" i="48"/>
  <c r="L1609" i="48"/>
  <c r="K1609" i="48"/>
  <c r="J1609" i="48"/>
  <c r="I1609" i="48"/>
  <c r="H1609" i="48"/>
  <c r="G1609" i="48"/>
  <c r="F1609" i="48"/>
  <c r="E1609" i="48"/>
  <c r="D1609" i="48"/>
  <c r="B1609" i="48"/>
  <c r="P1608" i="48"/>
  <c r="O1608" i="48"/>
  <c r="N1608" i="48"/>
  <c r="M1608" i="48"/>
  <c r="L1608" i="48"/>
  <c r="K1608" i="48"/>
  <c r="J1608" i="48"/>
  <c r="I1608" i="48"/>
  <c r="H1608" i="48"/>
  <c r="G1608" i="48"/>
  <c r="F1608" i="48"/>
  <c r="E1608" i="48"/>
  <c r="D1608" i="48"/>
  <c r="B1608" i="48"/>
  <c r="P1607" i="48"/>
  <c r="O1607" i="48"/>
  <c r="N1607" i="48"/>
  <c r="M1607" i="48"/>
  <c r="L1607" i="48"/>
  <c r="K1607" i="48"/>
  <c r="J1607" i="48"/>
  <c r="I1607" i="48"/>
  <c r="H1607" i="48"/>
  <c r="G1607" i="48"/>
  <c r="F1607" i="48"/>
  <c r="D1607" i="48"/>
  <c r="E1607" i="48"/>
  <c r="B1607" i="48"/>
  <c r="G1403" i="48"/>
  <c r="N1398" i="48"/>
  <c r="G1398" i="48"/>
  <c r="G1392" i="48"/>
  <c r="G1388" i="48"/>
  <c r="K1390" i="48"/>
  <c r="N1380" i="48"/>
  <c r="N1383" i="48"/>
  <c r="C1380" i="48"/>
  <c r="G1375" i="48"/>
  <c r="N1375" i="48"/>
  <c r="N1371" i="48"/>
  <c r="G1371" i="48"/>
  <c r="C1363" i="48"/>
  <c r="K1363" i="48"/>
  <c r="N1356" i="48"/>
  <c r="G1356" i="48"/>
  <c r="C1345" i="48"/>
  <c r="K1345" i="48"/>
  <c r="K1340" i="48"/>
  <c r="G1339" i="48"/>
  <c r="P1336" i="48"/>
  <c r="O1336" i="48"/>
  <c r="N1336" i="48"/>
  <c r="M1336" i="48"/>
  <c r="L1336" i="48"/>
  <c r="K1336" i="48"/>
  <c r="J1336" i="48"/>
  <c r="I1336" i="48"/>
  <c r="H1336" i="48"/>
  <c r="G1336" i="48"/>
  <c r="F1336" i="48"/>
  <c r="E1336" i="48"/>
  <c r="D1336" i="48"/>
  <c r="B1336" i="48"/>
  <c r="P1335" i="48"/>
  <c r="O1335" i="48"/>
  <c r="N1335" i="48"/>
  <c r="M1335" i="48"/>
  <c r="L1335" i="48"/>
  <c r="K1335" i="48"/>
  <c r="J1335" i="48"/>
  <c r="I1335" i="48"/>
  <c r="H1335" i="48"/>
  <c r="G1335" i="48"/>
  <c r="F1335" i="48"/>
  <c r="E1335" i="48"/>
  <c r="D1335" i="48"/>
  <c r="B1335" i="48"/>
  <c r="P1334" i="48"/>
  <c r="O1334" i="48"/>
  <c r="N1334" i="48"/>
  <c r="M1334" i="48"/>
  <c r="L1334" i="48"/>
  <c r="K1334" i="48"/>
  <c r="J1334" i="48"/>
  <c r="I1334" i="48"/>
  <c r="H1334" i="48"/>
  <c r="G1334" i="48"/>
  <c r="F1334" i="48"/>
  <c r="E1334" i="48"/>
  <c r="D1334" i="48"/>
  <c r="B1334" i="48"/>
  <c r="P1333" i="48"/>
  <c r="O1333" i="48"/>
  <c r="N1333" i="48"/>
  <c r="M1333" i="48"/>
  <c r="L1333" i="48"/>
  <c r="K1333" i="48"/>
  <c r="J1333" i="48"/>
  <c r="I1333" i="48"/>
  <c r="H1333" i="48"/>
  <c r="G1333" i="48"/>
  <c r="F1333" i="48"/>
  <c r="E1333" i="48"/>
  <c r="D1333" i="48"/>
  <c r="B1333" i="48"/>
  <c r="P1332" i="48"/>
  <c r="O1332" i="48"/>
  <c r="N1332" i="48"/>
  <c r="M1332" i="48"/>
  <c r="L1332" i="48"/>
  <c r="K1332" i="48"/>
  <c r="J1332" i="48"/>
  <c r="I1332" i="48"/>
  <c r="H1332" i="48"/>
  <c r="G1332" i="48"/>
  <c r="F1332" i="48"/>
  <c r="E1332" i="48"/>
  <c r="D1332" i="48"/>
  <c r="B1332" i="48"/>
  <c r="P1331" i="48"/>
  <c r="O1331" i="48"/>
  <c r="N1331" i="48"/>
  <c r="M1331" i="48"/>
  <c r="L1331" i="48"/>
  <c r="K1331" i="48"/>
  <c r="J1331" i="48"/>
  <c r="I1331" i="48"/>
  <c r="H1331" i="48"/>
  <c r="G1331" i="48"/>
  <c r="F1331" i="48"/>
  <c r="E1331" i="48"/>
  <c r="D1331" i="48"/>
  <c r="B1331" i="48"/>
  <c r="P1330" i="48"/>
  <c r="O1330" i="48"/>
  <c r="N1330" i="48"/>
  <c r="M1330" i="48"/>
  <c r="L1330" i="48"/>
  <c r="K1330" i="48"/>
  <c r="J1330" i="48"/>
  <c r="I1330" i="48"/>
  <c r="H1330" i="48"/>
  <c r="G1330" i="48"/>
  <c r="F1330" i="48"/>
  <c r="E1330" i="48"/>
  <c r="D1330" i="48"/>
  <c r="B1330" i="48"/>
  <c r="P1329" i="48"/>
  <c r="O1329" i="48"/>
  <c r="N1329" i="48"/>
  <c r="M1329" i="48"/>
  <c r="L1329" i="48"/>
  <c r="K1329" i="48"/>
  <c r="J1329" i="48"/>
  <c r="I1329" i="48"/>
  <c r="H1329" i="48"/>
  <c r="G1329" i="48"/>
  <c r="F1329" i="48"/>
  <c r="E1329" i="48"/>
  <c r="D1329" i="48"/>
  <c r="B1329" i="48"/>
  <c r="P1328" i="48"/>
  <c r="O1328" i="48"/>
  <c r="N1328" i="48"/>
  <c r="M1328" i="48"/>
  <c r="L1328" i="48"/>
  <c r="K1328" i="48"/>
  <c r="J1328" i="48"/>
  <c r="I1328" i="48"/>
  <c r="H1328" i="48"/>
  <c r="G1328" i="48"/>
  <c r="F1328" i="48"/>
  <c r="E1328" i="48"/>
  <c r="D1328" i="48"/>
  <c r="B1328" i="48"/>
  <c r="P1327" i="48"/>
  <c r="O1327" i="48"/>
  <c r="N1327" i="48"/>
  <c r="M1327" i="48"/>
  <c r="L1327" i="48"/>
  <c r="K1327" i="48"/>
  <c r="J1327" i="48"/>
  <c r="I1327" i="48"/>
  <c r="H1327" i="48"/>
  <c r="G1327" i="48"/>
  <c r="F1327" i="48"/>
  <c r="E1327" i="48"/>
  <c r="D1327" i="48"/>
  <c r="B1327" i="48"/>
  <c r="K1322" i="48"/>
  <c r="G1321" i="48"/>
  <c r="G1123" i="48"/>
  <c r="N1118" i="48"/>
  <c r="G1118" i="48"/>
  <c r="G1112" i="48"/>
  <c r="K1110" i="48"/>
  <c r="G1108" i="48"/>
  <c r="N1100" i="48"/>
  <c r="N1103" i="48"/>
  <c r="C1100" i="48"/>
  <c r="G1095" i="48"/>
  <c r="N1095" i="48"/>
  <c r="N1091" i="48"/>
  <c r="G1091" i="48"/>
  <c r="K1083" i="48"/>
  <c r="C1083" i="48"/>
  <c r="N1076" i="48"/>
  <c r="G1076" i="48"/>
  <c r="C1065" i="48"/>
  <c r="K1065" i="48"/>
  <c r="K1060" i="48"/>
  <c r="G1059" i="48"/>
  <c r="P1056" i="48"/>
  <c r="O1056" i="48"/>
  <c r="N1056" i="48"/>
  <c r="M1056" i="48"/>
  <c r="L1056" i="48"/>
  <c r="K1056" i="48"/>
  <c r="J1056" i="48"/>
  <c r="I1056" i="48"/>
  <c r="H1056" i="48"/>
  <c r="G1056" i="48"/>
  <c r="F1056" i="48"/>
  <c r="E1056" i="48"/>
  <c r="D1056" i="48"/>
  <c r="B1056" i="48"/>
  <c r="P1055" i="48"/>
  <c r="O1055" i="48"/>
  <c r="N1055" i="48"/>
  <c r="M1055" i="48"/>
  <c r="L1055" i="48"/>
  <c r="K1055" i="48"/>
  <c r="J1055" i="48"/>
  <c r="I1055" i="48"/>
  <c r="H1055" i="48"/>
  <c r="G1055" i="48"/>
  <c r="F1055" i="48"/>
  <c r="E1055" i="48"/>
  <c r="D1055" i="48"/>
  <c r="B1055" i="48"/>
  <c r="P1054" i="48"/>
  <c r="O1054" i="48"/>
  <c r="N1054" i="48"/>
  <c r="M1054" i="48"/>
  <c r="L1054" i="48"/>
  <c r="K1054" i="48"/>
  <c r="J1054" i="48"/>
  <c r="I1054" i="48"/>
  <c r="H1054" i="48"/>
  <c r="G1054" i="48"/>
  <c r="F1054" i="48"/>
  <c r="E1054" i="48"/>
  <c r="D1054" i="48"/>
  <c r="B1054" i="48"/>
  <c r="P1053" i="48"/>
  <c r="O1053" i="48"/>
  <c r="N1053" i="48"/>
  <c r="M1053" i="48"/>
  <c r="L1053" i="48"/>
  <c r="K1053" i="48"/>
  <c r="J1053" i="48"/>
  <c r="I1053" i="48"/>
  <c r="H1053" i="48"/>
  <c r="G1053" i="48"/>
  <c r="F1053" i="48"/>
  <c r="E1053" i="48"/>
  <c r="D1053" i="48"/>
  <c r="B1053" i="48"/>
  <c r="P1052" i="48"/>
  <c r="O1052" i="48"/>
  <c r="N1052" i="48"/>
  <c r="M1052" i="48"/>
  <c r="L1052" i="48"/>
  <c r="K1052" i="48"/>
  <c r="J1052" i="48"/>
  <c r="I1052" i="48"/>
  <c r="H1052" i="48"/>
  <c r="G1052" i="48"/>
  <c r="F1052" i="48"/>
  <c r="E1052" i="48"/>
  <c r="D1052" i="48"/>
  <c r="B1052" i="48"/>
  <c r="P1051" i="48"/>
  <c r="O1051" i="48"/>
  <c r="N1051" i="48"/>
  <c r="M1051" i="48"/>
  <c r="L1051" i="48"/>
  <c r="K1051" i="48"/>
  <c r="J1051" i="48"/>
  <c r="I1051" i="48"/>
  <c r="H1051" i="48"/>
  <c r="G1051" i="48"/>
  <c r="F1051" i="48"/>
  <c r="E1051" i="48"/>
  <c r="D1051" i="48"/>
  <c r="B1051" i="48"/>
  <c r="P1050" i="48"/>
  <c r="O1050" i="48"/>
  <c r="N1050" i="48"/>
  <c r="M1050" i="48"/>
  <c r="L1050" i="48"/>
  <c r="K1050" i="48"/>
  <c r="J1050" i="48"/>
  <c r="I1050" i="48"/>
  <c r="H1050" i="48"/>
  <c r="G1050" i="48"/>
  <c r="F1050" i="48"/>
  <c r="E1050" i="48"/>
  <c r="D1050" i="48"/>
  <c r="B1050" i="48"/>
  <c r="P1049" i="48"/>
  <c r="O1049" i="48"/>
  <c r="N1049" i="48"/>
  <c r="M1049" i="48"/>
  <c r="L1049" i="48"/>
  <c r="K1049" i="48"/>
  <c r="J1049" i="48"/>
  <c r="I1049" i="48"/>
  <c r="H1049" i="48"/>
  <c r="G1049" i="48"/>
  <c r="F1049" i="48"/>
  <c r="E1049" i="48"/>
  <c r="D1049" i="48"/>
  <c r="B1049" i="48"/>
  <c r="P1048" i="48"/>
  <c r="O1048" i="48"/>
  <c r="N1048" i="48"/>
  <c r="M1048" i="48"/>
  <c r="L1048" i="48"/>
  <c r="K1048" i="48"/>
  <c r="J1048" i="48"/>
  <c r="I1048" i="48"/>
  <c r="H1048" i="48"/>
  <c r="G1048" i="48"/>
  <c r="F1048" i="48"/>
  <c r="E1048" i="48"/>
  <c r="D1048" i="48"/>
  <c r="B1048" i="48"/>
  <c r="P1047" i="48"/>
  <c r="O1047" i="48"/>
  <c r="N1047" i="48"/>
  <c r="M1047" i="48"/>
  <c r="L1047" i="48"/>
  <c r="K1047" i="48"/>
  <c r="J1047" i="48"/>
  <c r="I1047" i="48"/>
  <c r="H1047" i="48"/>
  <c r="G1047" i="48"/>
  <c r="F1047" i="48"/>
  <c r="E1047" i="48"/>
  <c r="D1047" i="48"/>
  <c r="B1047" i="48"/>
  <c r="K1042" i="48"/>
  <c r="G1041" i="48"/>
  <c r="N838" i="48"/>
  <c r="G843" i="48"/>
  <c r="G838" i="48"/>
  <c r="G832" i="48"/>
  <c r="K830" i="48"/>
  <c r="G828" i="48"/>
  <c r="C820" i="48"/>
  <c r="N820" i="48"/>
  <c r="N811" i="48"/>
  <c r="N815" i="48"/>
  <c r="G815" i="48"/>
  <c r="G811" i="48"/>
  <c r="C803" i="48"/>
  <c r="K803" i="48"/>
  <c r="N796" i="48"/>
  <c r="G796" i="48"/>
  <c r="K780" i="48"/>
  <c r="K785" i="48"/>
  <c r="C785" i="48"/>
  <c r="G779" i="48"/>
  <c r="P776" i="48"/>
  <c r="O776" i="48"/>
  <c r="N776" i="48"/>
  <c r="M776" i="48"/>
  <c r="L776" i="48"/>
  <c r="K776" i="48"/>
  <c r="J776" i="48"/>
  <c r="I776" i="48"/>
  <c r="H776" i="48"/>
  <c r="G776" i="48"/>
  <c r="F776" i="48"/>
  <c r="E776" i="48"/>
  <c r="D776" i="48"/>
  <c r="B776" i="48"/>
  <c r="P775" i="48"/>
  <c r="O775" i="48"/>
  <c r="N775" i="48"/>
  <c r="M775" i="48"/>
  <c r="L775" i="48"/>
  <c r="K775" i="48"/>
  <c r="J775" i="48"/>
  <c r="I775" i="48"/>
  <c r="H775" i="48"/>
  <c r="G775" i="48"/>
  <c r="F775" i="48"/>
  <c r="E775" i="48"/>
  <c r="D775" i="48"/>
  <c r="B775" i="48"/>
  <c r="P774" i="48"/>
  <c r="O774" i="48"/>
  <c r="N774" i="48"/>
  <c r="M774" i="48"/>
  <c r="L774" i="48"/>
  <c r="K774" i="48"/>
  <c r="J774" i="48"/>
  <c r="I774" i="48"/>
  <c r="H774" i="48"/>
  <c r="G774" i="48"/>
  <c r="F774" i="48"/>
  <c r="E774" i="48"/>
  <c r="D774" i="48"/>
  <c r="B774" i="48"/>
  <c r="P773" i="48"/>
  <c r="O773" i="48"/>
  <c r="N773" i="48"/>
  <c r="M773" i="48"/>
  <c r="L773" i="48"/>
  <c r="K773" i="48"/>
  <c r="J773" i="48"/>
  <c r="I773" i="48"/>
  <c r="H773" i="48"/>
  <c r="G773" i="48"/>
  <c r="F773" i="48"/>
  <c r="E773" i="48"/>
  <c r="D773" i="48"/>
  <c r="B773" i="48"/>
  <c r="P772" i="48"/>
  <c r="O772" i="48"/>
  <c r="N772" i="48"/>
  <c r="M772" i="48"/>
  <c r="L772" i="48"/>
  <c r="K772" i="48"/>
  <c r="J772" i="48"/>
  <c r="I772" i="48"/>
  <c r="H772" i="48"/>
  <c r="G772" i="48"/>
  <c r="F772" i="48"/>
  <c r="E772" i="48"/>
  <c r="D772" i="48"/>
  <c r="B772" i="48"/>
  <c r="P771" i="48"/>
  <c r="O771" i="48"/>
  <c r="N771" i="48"/>
  <c r="M771" i="48"/>
  <c r="L771" i="48"/>
  <c r="K771" i="48"/>
  <c r="J771" i="48"/>
  <c r="I771" i="48"/>
  <c r="H771" i="48"/>
  <c r="G771" i="48"/>
  <c r="F771" i="48"/>
  <c r="E771" i="48"/>
  <c r="D771" i="48"/>
  <c r="B771" i="48"/>
  <c r="P770" i="48"/>
  <c r="O770" i="48"/>
  <c r="N770" i="48"/>
  <c r="M770" i="48"/>
  <c r="L770" i="48"/>
  <c r="K770" i="48"/>
  <c r="J770" i="48"/>
  <c r="I770" i="48"/>
  <c r="H770" i="48"/>
  <c r="G770" i="48"/>
  <c r="F770" i="48"/>
  <c r="E770" i="48"/>
  <c r="D770" i="48"/>
  <c r="B770" i="48"/>
  <c r="P769" i="48"/>
  <c r="O769" i="48"/>
  <c r="N769" i="48"/>
  <c r="M769" i="48"/>
  <c r="L769" i="48"/>
  <c r="K769" i="48"/>
  <c r="J769" i="48"/>
  <c r="I769" i="48"/>
  <c r="H769" i="48"/>
  <c r="G769" i="48"/>
  <c r="F769" i="48"/>
  <c r="E769" i="48"/>
  <c r="D769" i="48"/>
  <c r="B769" i="48"/>
  <c r="P768" i="48"/>
  <c r="O768" i="48"/>
  <c r="N768" i="48"/>
  <c r="M768" i="48"/>
  <c r="L768" i="48"/>
  <c r="K768" i="48"/>
  <c r="J768" i="48"/>
  <c r="I768" i="48"/>
  <c r="H768" i="48"/>
  <c r="G768" i="48"/>
  <c r="F768" i="48"/>
  <c r="E768" i="48"/>
  <c r="D768" i="48"/>
  <c r="B768" i="48"/>
  <c r="P767" i="48"/>
  <c r="O767" i="48"/>
  <c r="N767" i="48"/>
  <c r="M767" i="48"/>
  <c r="L767" i="48"/>
  <c r="K767" i="48"/>
  <c r="J767" i="48"/>
  <c r="I767" i="48"/>
  <c r="H767" i="48"/>
  <c r="G767" i="48"/>
  <c r="F767" i="48"/>
  <c r="E767" i="48"/>
  <c r="D767" i="48"/>
  <c r="B767" i="48"/>
  <c r="K762" i="48"/>
  <c r="G761" i="48"/>
  <c r="G563" i="48"/>
  <c r="N558" i="48"/>
  <c r="G558" i="48"/>
  <c r="G552" i="48"/>
  <c r="K550" i="48"/>
  <c r="G548" i="48"/>
  <c r="C540" i="48"/>
  <c r="N540" i="48"/>
  <c r="N531" i="48"/>
  <c r="N535" i="48"/>
  <c r="G535" i="48"/>
  <c r="G531" i="48"/>
  <c r="K523" i="48"/>
  <c r="C523" i="48"/>
  <c r="N516" i="48"/>
  <c r="G516" i="48"/>
  <c r="C505" i="48"/>
  <c r="K505" i="48"/>
  <c r="K500" i="48"/>
  <c r="G499" i="48"/>
  <c r="P496" i="48"/>
  <c r="O496" i="48"/>
  <c r="N496" i="48"/>
  <c r="M496" i="48"/>
  <c r="L496" i="48"/>
  <c r="K496" i="48"/>
  <c r="J496" i="48"/>
  <c r="I496" i="48"/>
  <c r="H496" i="48"/>
  <c r="G496" i="48"/>
  <c r="F496" i="48"/>
  <c r="E496" i="48"/>
  <c r="D496" i="48"/>
  <c r="P495" i="48"/>
  <c r="O495" i="48"/>
  <c r="N495" i="48"/>
  <c r="M495" i="48"/>
  <c r="L495" i="48"/>
  <c r="K495" i="48"/>
  <c r="J495" i="48"/>
  <c r="I495" i="48"/>
  <c r="H495" i="48"/>
  <c r="G495" i="48"/>
  <c r="F495" i="48"/>
  <c r="E495" i="48"/>
  <c r="D495" i="48"/>
  <c r="P494" i="48"/>
  <c r="O494" i="48"/>
  <c r="N494" i="48"/>
  <c r="M494" i="48"/>
  <c r="L494" i="48"/>
  <c r="K494" i="48"/>
  <c r="J494" i="48"/>
  <c r="I494" i="48"/>
  <c r="H494" i="48"/>
  <c r="G494" i="48"/>
  <c r="F494" i="48"/>
  <c r="E494" i="48"/>
  <c r="D494" i="48"/>
  <c r="P493" i="48"/>
  <c r="O493" i="48"/>
  <c r="N493" i="48"/>
  <c r="M493" i="48"/>
  <c r="L493" i="48"/>
  <c r="K493" i="48"/>
  <c r="J493" i="48"/>
  <c r="I493" i="48"/>
  <c r="H493" i="48"/>
  <c r="G493" i="48"/>
  <c r="F493" i="48"/>
  <c r="E493" i="48"/>
  <c r="D493" i="48"/>
  <c r="P492" i="48"/>
  <c r="O492" i="48"/>
  <c r="N492" i="48"/>
  <c r="M492" i="48"/>
  <c r="L492" i="48"/>
  <c r="K492" i="48"/>
  <c r="J492" i="48"/>
  <c r="I492" i="48"/>
  <c r="H492" i="48"/>
  <c r="G492" i="48"/>
  <c r="F492" i="48"/>
  <c r="E492" i="48"/>
  <c r="D492" i="48"/>
  <c r="P491" i="48"/>
  <c r="O491" i="48"/>
  <c r="N491" i="48"/>
  <c r="M491" i="48"/>
  <c r="L491" i="48"/>
  <c r="K491" i="48"/>
  <c r="J491" i="48"/>
  <c r="I491" i="48"/>
  <c r="H491" i="48"/>
  <c r="G491" i="48"/>
  <c r="F491" i="48"/>
  <c r="E491" i="48"/>
  <c r="D491" i="48"/>
  <c r="P490" i="48"/>
  <c r="O490" i="48"/>
  <c r="N490" i="48"/>
  <c r="M490" i="48"/>
  <c r="L490" i="48"/>
  <c r="K490" i="48"/>
  <c r="J490" i="48"/>
  <c r="I490" i="48"/>
  <c r="H490" i="48"/>
  <c r="G490" i="48"/>
  <c r="F490" i="48"/>
  <c r="E490" i="48"/>
  <c r="D490" i="48"/>
  <c r="P489" i="48"/>
  <c r="O489" i="48"/>
  <c r="N489" i="48"/>
  <c r="M489" i="48"/>
  <c r="L489" i="48"/>
  <c r="K489" i="48"/>
  <c r="J489" i="48"/>
  <c r="I489" i="48"/>
  <c r="H489" i="48"/>
  <c r="G489" i="48"/>
  <c r="F489" i="48"/>
  <c r="E489" i="48"/>
  <c r="D489" i="48"/>
  <c r="P488" i="48"/>
  <c r="O488" i="48"/>
  <c r="N488" i="48"/>
  <c r="M488" i="48"/>
  <c r="L488" i="48"/>
  <c r="K488" i="48"/>
  <c r="J488" i="48"/>
  <c r="I488" i="48"/>
  <c r="H488" i="48"/>
  <c r="G488" i="48"/>
  <c r="F488" i="48"/>
  <c r="E488" i="48"/>
  <c r="D488" i="48"/>
  <c r="P487" i="48"/>
  <c r="O487" i="48"/>
  <c r="N487" i="48"/>
  <c r="M487" i="48"/>
  <c r="L487" i="48"/>
  <c r="K487" i="48"/>
  <c r="J487" i="48"/>
  <c r="I487" i="48"/>
  <c r="H487" i="48"/>
  <c r="G487" i="48"/>
  <c r="F487" i="48"/>
  <c r="D487" i="48"/>
  <c r="E487" i="48"/>
  <c r="B496" i="48"/>
  <c r="B495" i="48"/>
  <c r="B494" i="48"/>
  <c r="B493" i="48"/>
  <c r="B492" i="48"/>
  <c r="B491" i="48"/>
  <c r="B490" i="48"/>
  <c r="B489" i="48"/>
  <c r="B488" i="48"/>
  <c r="B487" i="48"/>
  <c r="K482" i="48"/>
  <c r="G481" i="48"/>
  <c r="N2771" i="48"/>
  <c r="N823" i="48"/>
  <c r="N543" i="48"/>
  <c r="G283" i="48"/>
  <c r="N278" i="48"/>
  <c r="G278" i="48"/>
  <c r="G272" i="48"/>
  <c r="K270" i="48"/>
  <c r="G268" i="48"/>
  <c r="N263" i="48"/>
  <c r="N260" i="48"/>
  <c r="C260" i="48"/>
  <c r="N255" i="48"/>
  <c r="G255" i="48"/>
  <c r="N251" i="48"/>
  <c r="G251" i="48"/>
  <c r="K243" i="48"/>
  <c r="C243" i="48"/>
  <c r="N236" i="48"/>
  <c r="G236" i="48"/>
  <c r="K225" i="48"/>
  <c r="C225" i="48"/>
  <c r="K220" i="48"/>
  <c r="G219" i="48"/>
  <c r="K202" i="48"/>
  <c r="G201" i="48"/>
  <c r="P216" i="48"/>
  <c r="O216" i="48"/>
  <c r="N216" i="48"/>
  <c r="M216" i="48"/>
  <c r="L216" i="48"/>
  <c r="K216" i="48"/>
  <c r="J216" i="48"/>
  <c r="I216" i="48"/>
  <c r="H216" i="48"/>
  <c r="G216" i="48"/>
  <c r="F216" i="48"/>
  <c r="E216" i="48"/>
  <c r="D216" i="48"/>
  <c r="P215" i="48"/>
  <c r="O215" i="48"/>
  <c r="N215" i="48"/>
  <c r="M215" i="48"/>
  <c r="L215" i="48"/>
  <c r="K215" i="48"/>
  <c r="J215" i="48"/>
  <c r="I215" i="48"/>
  <c r="H215" i="48"/>
  <c r="G215" i="48"/>
  <c r="F215" i="48"/>
  <c r="E215" i="48"/>
  <c r="D215" i="48"/>
  <c r="P214" i="48"/>
  <c r="O214" i="48"/>
  <c r="N214" i="48"/>
  <c r="M214" i="48"/>
  <c r="L214" i="48"/>
  <c r="K214" i="48"/>
  <c r="J214" i="48"/>
  <c r="I214" i="48"/>
  <c r="H214" i="48"/>
  <c r="G214" i="48"/>
  <c r="F214" i="48"/>
  <c r="E214" i="48"/>
  <c r="D214" i="48"/>
  <c r="P213" i="48"/>
  <c r="O213" i="48"/>
  <c r="N213" i="48"/>
  <c r="M213" i="48"/>
  <c r="L213" i="48"/>
  <c r="K213" i="48"/>
  <c r="J213" i="48"/>
  <c r="I213" i="48"/>
  <c r="H213" i="48"/>
  <c r="G213" i="48"/>
  <c r="F213" i="48"/>
  <c r="E213" i="48"/>
  <c r="D213" i="48"/>
  <c r="P212" i="48"/>
  <c r="O212" i="48"/>
  <c r="N212" i="48"/>
  <c r="M212" i="48"/>
  <c r="L212" i="48"/>
  <c r="K212" i="48"/>
  <c r="J212" i="48"/>
  <c r="I212" i="48"/>
  <c r="H212" i="48"/>
  <c r="G212" i="48"/>
  <c r="F212" i="48"/>
  <c r="E212" i="48"/>
  <c r="D212" i="48"/>
  <c r="P211" i="48"/>
  <c r="O211" i="48"/>
  <c r="N211" i="48"/>
  <c r="M211" i="48"/>
  <c r="L211" i="48"/>
  <c r="K211" i="48"/>
  <c r="J211" i="48"/>
  <c r="I211" i="48"/>
  <c r="H211" i="48"/>
  <c r="G211" i="48"/>
  <c r="F211" i="48"/>
  <c r="E211" i="48"/>
  <c r="D211" i="48"/>
  <c r="P210" i="48"/>
  <c r="O210" i="48"/>
  <c r="N210" i="48"/>
  <c r="M210" i="48"/>
  <c r="L210" i="48"/>
  <c r="K210" i="48"/>
  <c r="J210" i="48"/>
  <c r="I210" i="48"/>
  <c r="H210" i="48"/>
  <c r="G210" i="48"/>
  <c r="F210" i="48"/>
  <c r="E210" i="48"/>
  <c r="D210" i="48"/>
  <c r="P209" i="48"/>
  <c r="O209" i="48"/>
  <c r="N209" i="48"/>
  <c r="M209" i="48"/>
  <c r="L209" i="48"/>
  <c r="K209" i="48"/>
  <c r="J209" i="48"/>
  <c r="I209" i="48"/>
  <c r="H209" i="48"/>
  <c r="G209" i="48"/>
  <c r="F209" i="48"/>
  <c r="E209" i="48"/>
  <c r="D209" i="48"/>
  <c r="P208" i="48"/>
  <c r="O208" i="48"/>
  <c r="N208" i="48"/>
  <c r="M208" i="48"/>
  <c r="L208" i="48"/>
  <c r="K208" i="48"/>
  <c r="J208" i="48"/>
  <c r="I208" i="48"/>
  <c r="H208" i="48"/>
  <c r="G208" i="48"/>
  <c r="F208" i="48"/>
  <c r="E208" i="48"/>
  <c r="D208" i="48"/>
  <c r="P207" i="48"/>
  <c r="O207" i="48"/>
  <c r="N207" i="48"/>
  <c r="M207" i="48"/>
  <c r="L207" i="48"/>
  <c r="K207" i="48"/>
  <c r="J207" i="48"/>
  <c r="I207" i="48"/>
  <c r="H207" i="48"/>
  <c r="G207" i="48"/>
  <c r="F207" i="48"/>
  <c r="D207" i="48"/>
  <c r="E207" i="48"/>
  <c r="B216" i="48"/>
  <c r="B215" i="48"/>
  <c r="B214" i="48"/>
  <c r="B213" i="48"/>
  <c r="B212" i="48"/>
  <c r="B211" i="48"/>
  <c r="B210" i="48"/>
  <c r="B209" i="48"/>
  <c r="B208" i="48"/>
  <c r="B207" i="48"/>
  <c r="AJ146" i="69"/>
  <c r="AJ144" i="69"/>
  <c r="AJ142" i="69"/>
  <c r="AJ140" i="69"/>
  <c r="AI138" i="69"/>
  <c r="AJ135" i="69"/>
  <c r="AJ133" i="69"/>
  <c r="AJ131" i="69"/>
  <c r="AJ129" i="69"/>
  <c r="AI127" i="69"/>
  <c r="AJ124" i="69"/>
  <c r="AI115" i="69"/>
  <c r="AI112" i="69"/>
  <c r="AI109" i="69"/>
  <c r="AI106" i="69"/>
  <c r="AI103" i="69"/>
  <c r="AJ100" i="69"/>
  <c r="AF146" i="69"/>
  <c r="AF144" i="69"/>
  <c r="AF142" i="69"/>
  <c r="AF140" i="69"/>
  <c r="AE138" i="69"/>
  <c r="AF135" i="69"/>
  <c r="AF133" i="69"/>
  <c r="AF131" i="69"/>
  <c r="AF129" i="69"/>
  <c r="AE127" i="69"/>
  <c r="AF124" i="69"/>
  <c r="AE115" i="69"/>
  <c r="AE112" i="69"/>
  <c r="AE109" i="69"/>
  <c r="AE106" i="69"/>
  <c r="AE103" i="69"/>
  <c r="AF100" i="69"/>
  <c r="AA146" i="69"/>
  <c r="AA144" i="69"/>
  <c r="AA142" i="69"/>
  <c r="AA140" i="69"/>
  <c r="Z138" i="69"/>
  <c r="AA135" i="69"/>
  <c r="AA133" i="69"/>
  <c r="AA131" i="69"/>
  <c r="AA129" i="69"/>
  <c r="Z127" i="69"/>
  <c r="AA124" i="69"/>
  <c r="Z115" i="69"/>
  <c r="Z112" i="69"/>
  <c r="Z109" i="69"/>
  <c r="Z106" i="69"/>
  <c r="Z103" i="69"/>
  <c r="AA100" i="69"/>
  <c r="W146" i="69"/>
  <c r="W144" i="69"/>
  <c r="W142" i="69"/>
  <c r="W140" i="69"/>
  <c r="V138" i="69"/>
  <c r="W135" i="69"/>
  <c r="W133" i="69"/>
  <c r="W131" i="69"/>
  <c r="W129" i="69"/>
  <c r="V127" i="69"/>
  <c r="W124" i="69"/>
  <c r="V115" i="69"/>
  <c r="V112" i="69"/>
  <c r="V109" i="69"/>
  <c r="V106" i="69"/>
  <c r="V103" i="69"/>
  <c r="W100" i="69"/>
  <c r="S146" i="69"/>
  <c r="S144" i="69"/>
  <c r="S142" i="69"/>
  <c r="S140" i="69"/>
  <c r="R138" i="69"/>
  <c r="S135" i="69"/>
  <c r="S133" i="69"/>
  <c r="S131" i="69"/>
  <c r="S129" i="69"/>
  <c r="R127" i="69"/>
  <c r="S124" i="69"/>
  <c r="R115" i="69"/>
  <c r="R112" i="69"/>
  <c r="R109" i="69"/>
  <c r="R106" i="69"/>
  <c r="R103" i="69"/>
  <c r="S100" i="69"/>
  <c r="O146" i="69"/>
  <c r="O144" i="69"/>
  <c r="O142" i="69"/>
  <c r="O140" i="69"/>
  <c r="N138" i="69"/>
  <c r="O135" i="69"/>
  <c r="O133" i="69"/>
  <c r="O131" i="69"/>
  <c r="O129" i="69"/>
  <c r="N127" i="69"/>
  <c r="O124" i="69"/>
  <c r="N115" i="69"/>
  <c r="N112" i="69"/>
  <c r="N109" i="69"/>
  <c r="N106" i="69"/>
  <c r="N103" i="69"/>
  <c r="O100" i="69"/>
  <c r="K146" i="69"/>
  <c r="K144" i="69"/>
  <c r="K142" i="69"/>
  <c r="K140" i="69"/>
  <c r="J138" i="69"/>
  <c r="K135" i="69"/>
  <c r="K133" i="69"/>
  <c r="K131" i="69"/>
  <c r="K129" i="69"/>
  <c r="J127" i="69"/>
  <c r="K124" i="69"/>
  <c r="J115" i="69"/>
  <c r="J112" i="69"/>
  <c r="J109" i="69"/>
  <c r="J106" i="69"/>
  <c r="J103" i="69"/>
  <c r="K100" i="69"/>
  <c r="G146" i="69"/>
  <c r="G144" i="69"/>
  <c r="G142" i="69"/>
  <c r="G140" i="69"/>
  <c r="F138" i="69"/>
  <c r="B138" i="69"/>
  <c r="G135" i="69"/>
  <c r="G133" i="69"/>
  <c r="G131" i="69"/>
  <c r="G129" i="69"/>
  <c r="F127" i="69"/>
  <c r="G124" i="69"/>
  <c r="F115" i="69"/>
  <c r="F112" i="69"/>
  <c r="F109" i="69"/>
  <c r="F106" i="69"/>
  <c r="F103" i="69"/>
  <c r="G100" i="69"/>
  <c r="C146" i="69"/>
  <c r="C144" i="69"/>
  <c r="C142" i="69"/>
  <c r="C140" i="69"/>
  <c r="C135" i="69"/>
  <c r="C133" i="69"/>
  <c r="C131" i="69"/>
  <c r="C129" i="69"/>
  <c r="B127" i="69"/>
  <c r="C124" i="69"/>
  <c r="B115" i="69"/>
  <c r="B112" i="69"/>
  <c r="B109" i="69"/>
  <c r="B106" i="69"/>
  <c r="B103" i="69"/>
  <c r="C100" i="69"/>
  <c r="I849" i="78"/>
  <c r="I848" i="78"/>
  <c r="I847" i="78"/>
  <c r="I846" i="78"/>
  <c r="I845" i="78"/>
  <c r="I844" i="78"/>
  <c r="I843" i="78"/>
  <c r="I842" i="78"/>
  <c r="I841" i="78"/>
  <c r="I840" i="78"/>
  <c r="I830" i="78"/>
  <c r="I829" i="78"/>
  <c r="I828" i="78"/>
  <c r="I827" i="78"/>
  <c r="I826" i="78"/>
  <c r="I825" i="78"/>
  <c r="I824" i="78"/>
  <c r="I823" i="78"/>
  <c r="I822" i="78"/>
  <c r="I821" i="78"/>
  <c r="I849" i="77"/>
  <c r="I848" i="77"/>
  <c r="I847" i="77"/>
  <c r="I846" i="77"/>
  <c r="I845" i="77"/>
  <c r="I844" i="77"/>
  <c r="I843" i="77"/>
  <c r="I842" i="77"/>
  <c r="I841" i="77"/>
  <c r="I840" i="77"/>
  <c r="I830" i="77"/>
  <c r="I829" i="77"/>
  <c r="I828" i="77"/>
  <c r="I827" i="77"/>
  <c r="I826" i="77"/>
  <c r="I825" i="77"/>
  <c r="I824" i="77"/>
  <c r="I823" i="77"/>
  <c r="I822" i="77"/>
  <c r="I821" i="77"/>
  <c r="I849" i="76"/>
  <c r="I848" i="76"/>
  <c r="I847" i="76"/>
  <c r="I846" i="76"/>
  <c r="I845" i="76"/>
  <c r="I844" i="76"/>
  <c r="I843" i="76"/>
  <c r="I842" i="76"/>
  <c r="I841" i="76"/>
  <c r="I840" i="76"/>
  <c r="I830" i="76"/>
  <c r="I829" i="76"/>
  <c r="I828" i="76"/>
  <c r="I827" i="76"/>
  <c r="I826" i="76"/>
  <c r="I825" i="76"/>
  <c r="I824" i="76"/>
  <c r="I823" i="76"/>
  <c r="I822" i="76"/>
  <c r="I821" i="76"/>
  <c r="I849" i="75"/>
  <c r="I848" i="75"/>
  <c r="I847" i="75"/>
  <c r="I846" i="75"/>
  <c r="I845" i="75"/>
  <c r="I844" i="75"/>
  <c r="I843" i="75"/>
  <c r="I842" i="75"/>
  <c r="I841" i="75"/>
  <c r="I840" i="75"/>
  <c r="I830" i="75"/>
  <c r="I829" i="75"/>
  <c r="I828" i="75"/>
  <c r="I827" i="75"/>
  <c r="I826" i="75"/>
  <c r="I825" i="75"/>
  <c r="I824" i="75"/>
  <c r="I823" i="75"/>
  <c r="I822" i="75"/>
  <c r="I821" i="75"/>
  <c r="I849" i="74"/>
  <c r="I848" i="74"/>
  <c r="I847" i="74"/>
  <c r="I846" i="74"/>
  <c r="I845" i="74"/>
  <c r="I844" i="74"/>
  <c r="I843" i="74"/>
  <c r="I842" i="74"/>
  <c r="I841" i="74"/>
  <c r="I840" i="74"/>
  <c r="I830" i="74"/>
  <c r="I829" i="74"/>
  <c r="I828" i="74"/>
  <c r="I827" i="74"/>
  <c r="I826" i="74"/>
  <c r="I825" i="74"/>
  <c r="I824" i="74"/>
  <c r="I823" i="74"/>
  <c r="I822" i="74"/>
  <c r="I821" i="74"/>
  <c r="I849" i="73"/>
  <c r="I848" i="73"/>
  <c r="I847" i="73"/>
  <c r="I846" i="73"/>
  <c r="I845" i="73"/>
  <c r="I844" i="73"/>
  <c r="I843" i="73"/>
  <c r="I842" i="73"/>
  <c r="I841" i="73"/>
  <c r="I840" i="73"/>
  <c r="I830" i="73"/>
  <c r="I829" i="73"/>
  <c r="I828" i="73"/>
  <c r="I827" i="73"/>
  <c r="I826" i="73"/>
  <c r="I825" i="73"/>
  <c r="I824" i="73"/>
  <c r="I823" i="73"/>
  <c r="I822" i="73"/>
  <c r="I821" i="73"/>
  <c r="A271" i="95"/>
  <c r="A272" i="95" s="1"/>
  <c r="A273" i="95" s="1"/>
  <c r="A274" i="95" s="1"/>
  <c r="A275" i="95" s="1"/>
  <c r="A276" i="95" s="1"/>
  <c r="A277" i="95" s="1"/>
  <c r="A278" i="95" s="1"/>
  <c r="A279" i="95" s="1"/>
  <c r="A280" i="95" s="1"/>
  <c r="A281" i="95" s="1"/>
  <c r="A282" i="95" s="1"/>
  <c r="A283" i="95" s="1"/>
  <c r="A284" i="95" s="1"/>
  <c r="A285" i="95" s="1"/>
  <c r="A286" i="95" s="1"/>
  <c r="A287" i="95" s="1"/>
  <c r="A288" i="95" s="1"/>
  <c r="A289" i="95" s="1"/>
  <c r="A290" i="95" s="1"/>
  <c r="A291" i="95" s="1"/>
  <c r="A292" i="95" s="1"/>
  <c r="A293" i="95" s="1"/>
  <c r="A264" i="95"/>
  <c r="A265" i="95" s="1"/>
  <c r="A266" i="95" s="1"/>
  <c r="A267" i="95" s="1"/>
  <c r="A131" i="95"/>
  <c r="A132" i="95" s="1"/>
  <c r="A133" i="95" s="1"/>
  <c r="A134" i="95" s="1"/>
  <c r="A135" i="95" s="1"/>
  <c r="A136" i="95" s="1"/>
  <c r="A137" i="95" s="1"/>
  <c r="A138" i="95" s="1"/>
  <c r="A139" i="95" s="1"/>
  <c r="A140" i="95" s="1"/>
  <c r="A141" i="95" s="1"/>
  <c r="A142" i="95" s="1"/>
  <c r="A143" i="95" s="1"/>
  <c r="A144" i="95" s="1"/>
  <c r="A145" i="95" s="1"/>
  <c r="A146" i="95" s="1"/>
  <c r="A147" i="95" s="1"/>
  <c r="A148" i="95" s="1"/>
  <c r="A149" i="95" s="1"/>
  <c r="A150" i="95" s="1"/>
  <c r="A151" i="95" s="1"/>
  <c r="A152" i="95" s="1"/>
  <c r="A153" i="95" s="1"/>
  <c r="A154" i="95" s="1"/>
  <c r="A155" i="95" s="1"/>
  <c r="A156" i="95" s="1"/>
  <c r="A157" i="95" s="1"/>
  <c r="A158" i="95" s="1"/>
  <c r="A159" i="95" s="1"/>
  <c r="A160" i="95" s="1"/>
  <c r="A161" i="95" s="1"/>
  <c r="A162" i="95" s="1"/>
  <c r="A163" i="95" s="1"/>
  <c r="A164" i="95" s="1"/>
  <c r="A165" i="95" s="1"/>
  <c r="A166" i="95" s="1"/>
  <c r="A167" i="95" s="1"/>
  <c r="A168" i="95" s="1"/>
  <c r="A169" i="95" s="1"/>
  <c r="A170" i="95" s="1"/>
  <c r="A171" i="95" s="1"/>
  <c r="A172" i="95" s="1"/>
  <c r="A173" i="95" s="1"/>
  <c r="A174" i="95" s="1"/>
  <c r="A175" i="95" s="1"/>
  <c r="A176" i="95" s="1"/>
  <c r="A177" i="95" s="1"/>
  <c r="A178" i="95" s="1"/>
  <c r="A179" i="95" s="1"/>
  <c r="A180" i="95" s="1"/>
  <c r="A181" i="95" s="1"/>
  <c r="A182" i="95" s="1"/>
  <c r="A183" i="95" s="1"/>
  <c r="A184" i="95" s="1"/>
  <c r="A185" i="95" s="1"/>
  <c r="A186" i="95" s="1"/>
  <c r="A187" i="95" s="1"/>
  <c r="A188" i="95" s="1"/>
  <c r="A189" i="95" s="1"/>
  <c r="A190" i="95" s="1"/>
  <c r="A191" i="95" s="1"/>
  <c r="A192" i="95" s="1"/>
  <c r="A193" i="95" s="1"/>
  <c r="A194" i="95" s="1"/>
  <c r="A195" i="95" s="1"/>
  <c r="A196" i="95" s="1"/>
  <c r="A197" i="95" s="1"/>
  <c r="A198" i="95" s="1"/>
  <c r="A199" i="95" s="1"/>
  <c r="A200" i="95" s="1"/>
  <c r="A201" i="95" s="1"/>
  <c r="A202" i="95" s="1"/>
  <c r="A203" i="95" s="1"/>
  <c r="A204" i="95" s="1"/>
  <c r="A205" i="95" s="1"/>
  <c r="A206" i="95" s="1"/>
  <c r="A207" i="95" s="1"/>
  <c r="A208" i="95" s="1"/>
  <c r="A209" i="95" s="1"/>
  <c r="A210" i="95" s="1"/>
  <c r="A211" i="95" s="1"/>
  <c r="A212" i="95" s="1"/>
  <c r="A213" i="95" s="1"/>
  <c r="A214" i="95" s="1"/>
  <c r="A215" i="95" s="1"/>
  <c r="A216" i="95" s="1"/>
  <c r="A217" i="95" s="1"/>
  <c r="A218" i="95" s="1"/>
  <c r="A219" i="95" s="1"/>
  <c r="A220" i="95" s="1"/>
  <c r="A221" i="95" s="1"/>
  <c r="A222" i="95" s="1"/>
  <c r="A223" i="95" s="1"/>
  <c r="A224" i="95" s="1"/>
  <c r="A225" i="95" s="1"/>
  <c r="A226" i="95" s="1"/>
  <c r="A227" i="95" s="1"/>
  <c r="A228" i="95" s="1"/>
  <c r="A229" i="95" s="1"/>
  <c r="A230" i="95" s="1"/>
  <c r="A231" i="95" s="1"/>
  <c r="A232" i="95" s="1"/>
  <c r="A233" i="95" s="1"/>
  <c r="A234" i="95" s="1"/>
  <c r="A235" i="95" s="1"/>
  <c r="A236" i="95" s="1"/>
  <c r="A237" i="95" s="1"/>
  <c r="A238" i="95" s="1"/>
  <c r="A239" i="95" s="1"/>
  <c r="A240" i="95" s="1"/>
  <c r="A241" i="95" s="1"/>
  <c r="A242" i="95" s="1"/>
  <c r="A243" i="95" s="1"/>
  <c r="A244" i="95" s="1"/>
  <c r="A245" i="95" s="1"/>
  <c r="A246" i="95" s="1"/>
  <c r="A247" i="95" s="1"/>
  <c r="A248" i="95" s="1"/>
  <c r="A249" i="95" s="1"/>
  <c r="A250" i="95" s="1"/>
  <c r="A251" i="95" s="1"/>
  <c r="A252" i="95" s="1"/>
  <c r="A253" i="95" s="1"/>
  <c r="A254" i="95" s="1"/>
  <c r="A255" i="95" s="1"/>
  <c r="A256" i="95" s="1"/>
  <c r="A257" i="95" s="1"/>
  <c r="A258" i="95" s="1"/>
  <c r="A259" i="95" s="1"/>
  <c r="A260" i="95" s="1"/>
  <c r="A100" i="95"/>
  <c r="A101" i="95" s="1"/>
  <c r="A102" i="95" s="1"/>
  <c r="A103" i="95" s="1"/>
  <c r="A104" i="95" s="1"/>
  <c r="A105" i="95" s="1"/>
  <c r="A106" i="95" s="1"/>
  <c r="A107" i="95" s="1"/>
  <c r="A108" i="95" s="1"/>
  <c r="A109" i="95" s="1"/>
  <c r="A110" i="95" s="1"/>
  <c r="A111" i="95" s="1"/>
  <c r="A112" i="95" s="1"/>
  <c r="A113" i="95" s="1"/>
  <c r="A114" i="95" s="1"/>
  <c r="A115" i="95" s="1"/>
  <c r="A116" i="95" s="1"/>
  <c r="A117" i="95" s="1"/>
  <c r="A118" i="95" s="1"/>
  <c r="A119" i="95" s="1"/>
  <c r="A120" i="95" s="1"/>
  <c r="A121" i="95" s="1"/>
  <c r="A122" i="95" s="1"/>
  <c r="A123" i="95" s="1"/>
  <c r="A124" i="95" s="1"/>
  <c r="A125" i="95" s="1"/>
  <c r="A126" i="95" s="1"/>
  <c r="A127" i="95" s="1"/>
  <c r="A8" i="95"/>
  <c r="A9" i="95" s="1"/>
  <c r="A10" i="95" s="1"/>
  <c r="A11" i="95" s="1"/>
  <c r="A12" i="95" s="1"/>
  <c r="A13" i="95" s="1"/>
  <c r="A14" i="95" s="1"/>
  <c r="A15" i="95" s="1"/>
  <c r="A16" i="95" s="1"/>
  <c r="A17" i="95" s="1"/>
  <c r="A18" i="95" s="1"/>
  <c r="A19" i="95" s="1"/>
  <c r="A20" i="95" s="1"/>
  <c r="A21" i="95" s="1"/>
  <c r="A22" i="95" s="1"/>
  <c r="A23" i="95" s="1"/>
  <c r="A24" i="95" s="1"/>
  <c r="A25" i="95" s="1"/>
  <c r="A26" i="95" s="1"/>
  <c r="A27" i="95" s="1"/>
  <c r="A28" i="95" s="1"/>
  <c r="A29" i="95" s="1"/>
  <c r="A30" i="95" s="1"/>
  <c r="A31" i="95" s="1"/>
  <c r="A32" i="95" s="1"/>
  <c r="A33" i="95" s="1"/>
  <c r="A34" i="95" s="1"/>
  <c r="A35" i="95" s="1"/>
  <c r="A36" i="95" s="1"/>
  <c r="A37" i="95" s="1"/>
  <c r="A38" i="95" s="1"/>
  <c r="A39" i="95" s="1"/>
  <c r="A40" i="95" s="1"/>
  <c r="A41" i="95" s="1"/>
  <c r="A42" i="95" s="1"/>
  <c r="A43" i="95" s="1"/>
  <c r="A44" i="95" s="1"/>
  <c r="A45" i="95" s="1"/>
  <c r="A46" i="95" s="1"/>
  <c r="A47" i="95" s="1"/>
  <c r="A48" i="95" s="1"/>
  <c r="A49" i="95" s="1"/>
  <c r="A50" i="95" s="1"/>
  <c r="A51" i="95" s="1"/>
  <c r="A52" i="95" s="1"/>
  <c r="A53" i="95" s="1"/>
  <c r="A54" i="95" s="1"/>
  <c r="A55" i="95" s="1"/>
  <c r="A56" i="95" s="1"/>
  <c r="A57" i="95" s="1"/>
  <c r="A58" i="95" s="1"/>
  <c r="A59" i="95" s="1"/>
  <c r="A60" i="95" s="1"/>
  <c r="A61" i="95" s="1"/>
  <c r="A62" i="95" s="1"/>
  <c r="A63" i="95" s="1"/>
  <c r="A64" i="95" s="1"/>
  <c r="A65" i="95" s="1"/>
  <c r="A66" i="95" s="1"/>
  <c r="A67" i="95" s="1"/>
  <c r="A68" i="95" s="1"/>
  <c r="A69" i="95" s="1"/>
  <c r="A70" i="95" s="1"/>
  <c r="A71" i="95" s="1"/>
  <c r="A72" i="95" s="1"/>
  <c r="A73" i="95" s="1"/>
  <c r="A74" i="95" s="1"/>
  <c r="A75" i="95" s="1"/>
  <c r="A76" i="95" s="1"/>
  <c r="A77" i="95" s="1"/>
  <c r="A78" i="95" s="1"/>
  <c r="A79" i="95" s="1"/>
  <c r="A80" i="95" s="1"/>
  <c r="A81" i="95" s="1"/>
  <c r="A82" i="95" s="1"/>
  <c r="A83" i="95" s="1"/>
  <c r="A84" i="95" s="1"/>
  <c r="A85" i="95" s="1"/>
  <c r="A86" i="95" s="1"/>
  <c r="A87" i="95" s="1"/>
  <c r="A88" i="95" s="1"/>
  <c r="A89" i="95" s="1"/>
  <c r="A90" i="95" s="1"/>
  <c r="A91" i="95" s="1"/>
  <c r="A92" i="95" s="1"/>
  <c r="A93" i="95" s="1"/>
  <c r="A94" i="95" s="1"/>
  <c r="A95" i="95" s="1"/>
  <c r="A96" i="95" s="1"/>
  <c r="B2621" i="48"/>
  <c r="B2341" i="48"/>
  <c r="B2061" i="48"/>
  <c r="B1781" i="48"/>
  <c r="B1501" i="48"/>
  <c r="B1221" i="48"/>
  <c r="B941" i="48"/>
  <c r="B661" i="48"/>
  <c r="B66" i="50"/>
  <c r="B58" i="50"/>
  <c r="B784" i="78"/>
  <c r="B783" i="78"/>
  <c r="B782" i="78"/>
  <c r="B781" i="78"/>
  <c r="B784" i="77"/>
  <c r="B783" i="77"/>
  <c r="B782" i="77"/>
  <c r="B781" i="77"/>
  <c r="B784" i="76"/>
  <c r="B783" i="76"/>
  <c r="B782" i="76"/>
  <c r="B781" i="76"/>
  <c r="B784" i="75"/>
  <c r="B783" i="75"/>
  <c r="B782" i="75"/>
  <c r="B781" i="75"/>
  <c r="B784" i="74"/>
  <c r="B783" i="74"/>
  <c r="B782" i="74"/>
  <c r="B781" i="74"/>
  <c r="B784" i="73"/>
  <c r="B783" i="73"/>
  <c r="B782" i="73"/>
  <c r="B781" i="73"/>
  <c r="B784" i="70"/>
  <c r="B783" i="70"/>
  <c r="B782" i="70"/>
  <c r="B781" i="70"/>
  <c r="H784" i="78"/>
  <c r="G784" i="78"/>
  <c r="F784" i="78"/>
  <c r="H783" i="78"/>
  <c r="G783" i="78"/>
  <c r="F783" i="78"/>
  <c r="H782" i="78"/>
  <c r="G782" i="78"/>
  <c r="F782" i="78"/>
  <c r="H781" i="78"/>
  <c r="F781" i="78"/>
  <c r="H784" i="77"/>
  <c r="G784" i="77"/>
  <c r="F784" i="77"/>
  <c r="H783" i="77"/>
  <c r="G783" i="77"/>
  <c r="F783" i="77"/>
  <c r="H782" i="77"/>
  <c r="G782" i="77"/>
  <c r="F782" i="77"/>
  <c r="H781" i="77"/>
  <c r="F781" i="77"/>
  <c r="H784" i="76"/>
  <c r="G784" i="76"/>
  <c r="F784" i="76"/>
  <c r="H783" i="76"/>
  <c r="G783" i="76"/>
  <c r="F783" i="76"/>
  <c r="H782" i="76"/>
  <c r="G782" i="76"/>
  <c r="F782" i="76"/>
  <c r="H781" i="76"/>
  <c r="F781" i="76"/>
  <c r="H784" i="75"/>
  <c r="G784" i="75"/>
  <c r="F784" i="75"/>
  <c r="H783" i="75"/>
  <c r="G783" i="75"/>
  <c r="F783" i="75"/>
  <c r="H782" i="75"/>
  <c r="G782" i="75"/>
  <c r="F782" i="75"/>
  <c r="H781" i="75"/>
  <c r="F781" i="75"/>
  <c r="H784" i="74"/>
  <c r="G784" i="74"/>
  <c r="F784" i="74"/>
  <c r="H783" i="74"/>
  <c r="G783" i="74"/>
  <c r="F783" i="74"/>
  <c r="H782" i="74"/>
  <c r="G782" i="74"/>
  <c r="F782" i="74"/>
  <c r="H781" i="74"/>
  <c r="F781" i="74"/>
  <c r="H784" i="73"/>
  <c r="G784" i="73"/>
  <c r="F784" i="73"/>
  <c r="H783" i="73"/>
  <c r="G783" i="73"/>
  <c r="F783" i="73"/>
  <c r="H782" i="73"/>
  <c r="G782" i="73"/>
  <c r="F782" i="73"/>
  <c r="H781" i="73"/>
  <c r="F781" i="73"/>
  <c r="H784" i="70"/>
  <c r="F784" i="70"/>
  <c r="H783" i="70"/>
  <c r="F783" i="70"/>
  <c r="H782" i="70"/>
  <c r="F782" i="70"/>
  <c r="H781" i="70"/>
  <c r="F781" i="70"/>
  <c r="AJ88" i="69"/>
  <c r="AJ86" i="69"/>
  <c r="AJ84" i="69"/>
  <c r="AI82" i="69"/>
  <c r="AI79" i="69"/>
  <c r="AJ76" i="69"/>
  <c r="AJ74" i="69"/>
  <c r="AI72" i="69"/>
  <c r="AJ69" i="69"/>
  <c r="AJ67" i="69"/>
  <c r="AJ65" i="69"/>
  <c r="AJ63" i="69"/>
  <c r="AI54" i="69"/>
  <c r="AJ31" i="69"/>
  <c r="AJ29" i="69"/>
  <c r="AJ27" i="69"/>
  <c r="AI25" i="69"/>
  <c r="AJ22" i="69"/>
  <c r="AI13" i="69"/>
  <c r="AI7" i="69"/>
  <c r="AF88" i="69"/>
  <c r="AF86" i="69"/>
  <c r="AF84" i="69"/>
  <c r="AE82" i="69"/>
  <c r="AE79" i="69"/>
  <c r="AF76" i="69"/>
  <c r="AF74" i="69"/>
  <c r="AE72" i="69"/>
  <c r="AF69" i="69"/>
  <c r="AF67" i="69"/>
  <c r="AF65" i="69"/>
  <c r="AF63" i="69"/>
  <c r="AE54" i="69"/>
  <c r="AF31" i="69"/>
  <c r="AF29" i="69"/>
  <c r="AF27" i="69"/>
  <c r="AE25" i="69"/>
  <c r="AF22" i="69"/>
  <c r="AE13" i="69"/>
  <c r="AE7" i="69"/>
  <c r="AA88" i="69"/>
  <c r="AA86" i="69"/>
  <c r="AA84" i="69"/>
  <c r="Z82" i="69"/>
  <c r="Z79" i="69"/>
  <c r="AA76" i="69"/>
  <c r="AA74" i="69"/>
  <c r="Z72" i="69"/>
  <c r="AA69" i="69"/>
  <c r="AA67" i="69"/>
  <c r="AA65" i="69"/>
  <c r="AA63" i="69"/>
  <c r="Z54" i="69"/>
  <c r="AA31" i="69"/>
  <c r="AA29" i="69"/>
  <c r="AA27" i="69"/>
  <c r="Z25" i="69"/>
  <c r="AA22" i="69"/>
  <c r="Z13" i="69"/>
  <c r="Z7" i="69"/>
  <c r="W88" i="69"/>
  <c r="W86" i="69"/>
  <c r="W84" i="69"/>
  <c r="V82" i="69"/>
  <c r="V79" i="69"/>
  <c r="W76" i="69"/>
  <c r="W74" i="69"/>
  <c r="V72" i="69"/>
  <c r="W69" i="69"/>
  <c r="W67" i="69"/>
  <c r="W65" i="69"/>
  <c r="W63" i="69"/>
  <c r="V54" i="69"/>
  <c r="W31" i="69"/>
  <c r="W29" i="69"/>
  <c r="W27" i="69"/>
  <c r="V25" i="69"/>
  <c r="W22" i="69"/>
  <c r="V13" i="69"/>
  <c r="V7" i="69"/>
  <c r="S88" i="69"/>
  <c r="S86" i="69"/>
  <c r="S84" i="69"/>
  <c r="R82" i="69"/>
  <c r="R79" i="69"/>
  <c r="S76" i="69"/>
  <c r="S74" i="69"/>
  <c r="R72" i="69"/>
  <c r="S69" i="69"/>
  <c r="S67" i="69"/>
  <c r="S65" i="69"/>
  <c r="S63" i="69"/>
  <c r="R54" i="69"/>
  <c r="S31" i="69"/>
  <c r="S29" i="69"/>
  <c r="S27" i="69"/>
  <c r="R25" i="69"/>
  <c r="S22" i="69"/>
  <c r="R13" i="69"/>
  <c r="R7" i="69"/>
  <c r="O88" i="69"/>
  <c r="O86" i="69"/>
  <c r="O84" i="69"/>
  <c r="N82" i="69"/>
  <c r="N79" i="69"/>
  <c r="O76" i="69"/>
  <c r="O74" i="69"/>
  <c r="N72" i="69"/>
  <c r="O69" i="69"/>
  <c r="O67" i="69"/>
  <c r="O65" i="69"/>
  <c r="O63" i="69"/>
  <c r="N54" i="69"/>
  <c r="O31" i="69"/>
  <c r="O29" i="69"/>
  <c r="O27" i="69"/>
  <c r="N25" i="69"/>
  <c r="O22" i="69"/>
  <c r="N13" i="69"/>
  <c r="N7" i="69"/>
  <c r="K88" i="69"/>
  <c r="K86" i="69"/>
  <c r="K84" i="69"/>
  <c r="J82" i="69"/>
  <c r="J79" i="69"/>
  <c r="K76" i="69"/>
  <c r="K74" i="69"/>
  <c r="J72" i="69"/>
  <c r="K69" i="69"/>
  <c r="K67" i="69"/>
  <c r="K65" i="69"/>
  <c r="K63" i="69"/>
  <c r="J54" i="69"/>
  <c r="K31" i="69"/>
  <c r="K29" i="69"/>
  <c r="K27" i="69"/>
  <c r="J25" i="69"/>
  <c r="K22" i="69"/>
  <c r="J13" i="69"/>
  <c r="J7" i="69"/>
  <c r="G88" i="69"/>
  <c r="G86" i="69"/>
  <c r="G84" i="69"/>
  <c r="F82" i="69"/>
  <c r="F79" i="69"/>
  <c r="G76" i="69"/>
  <c r="G74" i="69"/>
  <c r="F72" i="69"/>
  <c r="G69" i="69"/>
  <c r="G67" i="69"/>
  <c r="G65" i="69"/>
  <c r="G63" i="69"/>
  <c r="F54" i="69"/>
  <c r="G31" i="69"/>
  <c r="G29" i="69"/>
  <c r="G27" i="69"/>
  <c r="F25" i="69"/>
  <c r="G22" i="69"/>
  <c r="F13" i="69"/>
  <c r="F7" i="69"/>
  <c r="K8" i="95"/>
  <c r="H34" i="70"/>
  <c r="D16" i="50" s="1"/>
  <c r="H32" i="70"/>
  <c r="G2564" i="48"/>
  <c r="G2284" i="48"/>
  <c r="G2004" i="48"/>
  <c r="G1724" i="48"/>
  <c r="G1444" i="48"/>
  <c r="G1164" i="48"/>
  <c r="G884" i="48"/>
  <c r="G604" i="48"/>
  <c r="G324" i="48"/>
  <c r="G44" i="48"/>
  <c r="H32" i="78"/>
  <c r="G32" i="78"/>
  <c r="F32" i="78"/>
  <c r="B32" i="78"/>
  <c r="H32" i="77"/>
  <c r="G32" i="77"/>
  <c r="F32" i="77"/>
  <c r="B32" i="77"/>
  <c r="H32" i="76"/>
  <c r="G32" i="76"/>
  <c r="F32" i="76"/>
  <c r="B32" i="76"/>
  <c r="H32" i="75"/>
  <c r="G32" i="75"/>
  <c r="F32" i="75"/>
  <c r="B32" i="75"/>
  <c r="H32" i="74"/>
  <c r="G32" i="74"/>
  <c r="F32" i="74"/>
  <c r="B32" i="74"/>
  <c r="H32" i="73"/>
  <c r="G32" i="73"/>
  <c r="F32" i="73"/>
  <c r="B32" i="73"/>
  <c r="G32" i="70"/>
  <c r="F32" i="70"/>
  <c r="B32" i="70"/>
  <c r="A32" i="65"/>
  <c r="G34" i="70"/>
  <c r="A25" i="65"/>
  <c r="AM69" i="50"/>
  <c r="AO47" i="50"/>
  <c r="AO38" i="50"/>
  <c r="AO32" i="50"/>
  <c r="AM23" i="50"/>
  <c r="AP15" i="50"/>
  <c r="AI70" i="50"/>
  <c r="AL45" i="50"/>
  <c r="AL40" i="50"/>
  <c r="AK31" i="50"/>
  <c r="AL21" i="50"/>
  <c r="AK16" i="50"/>
  <c r="AG71" i="50"/>
  <c r="AF38" i="50"/>
  <c r="AF30" i="50"/>
  <c r="AE16" i="50"/>
  <c r="H786" i="78"/>
  <c r="AC69" i="50" s="1"/>
  <c r="G786" i="78"/>
  <c r="F786" i="78"/>
  <c r="B786" i="78"/>
  <c r="H785" i="78"/>
  <c r="F785" i="78"/>
  <c r="B785" i="78"/>
  <c r="A785" i="78"/>
  <c r="H780" i="78"/>
  <c r="F780" i="78"/>
  <c r="B780" i="78"/>
  <c r="H779" i="78"/>
  <c r="F779" i="78"/>
  <c r="B779" i="78"/>
  <c r="A779" i="78"/>
  <c r="H313" i="78"/>
  <c r="G313" i="78"/>
  <c r="F313" i="78"/>
  <c r="B313" i="78"/>
  <c r="H289" i="78"/>
  <c r="AA48" i="50" s="1"/>
  <c r="G289" i="78"/>
  <c r="F289" i="78"/>
  <c r="B289" i="78"/>
  <c r="H284" i="78"/>
  <c r="G284" i="78"/>
  <c r="F284" i="78"/>
  <c r="B284" i="78"/>
  <c r="H153" i="78"/>
  <c r="AC32" i="50" s="1"/>
  <c r="G153" i="78"/>
  <c r="F153" i="78"/>
  <c r="B153" i="78"/>
  <c r="H124" i="78"/>
  <c r="G124" i="78"/>
  <c r="F124" i="78"/>
  <c r="B124" i="78"/>
  <c r="H34" i="78"/>
  <c r="G34" i="78"/>
  <c r="F34" i="78"/>
  <c r="B34" i="78"/>
  <c r="H30" i="78"/>
  <c r="F30" i="78"/>
  <c r="B30" i="78"/>
  <c r="A30" i="78"/>
  <c r="H29" i="78"/>
  <c r="G29" i="78"/>
  <c r="F29" i="78"/>
  <c r="B29" i="78"/>
  <c r="H28" i="78"/>
  <c r="G28" i="78"/>
  <c r="F28" i="78"/>
  <c r="B28" i="78"/>
  <c r="H27" i="78"/>
  <c r="G27" i="78"/>
  <c r="F27" i="78"/>
  <c r="B27" i="78"/>
  <c r="H26" i="78"/>
  <c r="G26" i="78"/>
  <c r="F26" i="78"/>
  <c r="B26" i="78"/>
  <c r="H25" i="78"/>
  <c r="G25" i="78"/>
  <c r="F25" i="78"/>
  <c r="B25" i="78"/>
  <c r="H24" i="78"/>
  <c r="F24" i="78"/>
  <c r="B24" i="78"/>
  <c r="A24" i="78"/>
  <c r="H786" i="77"/>
  <c r="Z72" i="50" s="1"/>
  <c r="G786" i="77"/>
  <c r="F786" i="77"/>
  <c r="B786" i="77"/>
  <c r="H785" i="77"/>
  <c r="F785" i="77"/>
  <c r="B785" i="77"/>
  <c r="A785" i="77"/>
  <c r="H780" i="77"/>
  <c r="F780" i="77"/>
  <c r="B780" i="77"/>
  <c r="H779" i="77"/>
  <c r="F779" i="77"/>
  <c r="B779" i="77"/>
  <c r="A779" i="77"/>
  <c r="H313" i="77"/>
  <c r="Z53" i="50" s="1"/>
  <c r="G313" i="77"/>
  <c r="F313" i="77"/>
  <c r="B313" i="77"/>
  <c r="H289" i="77"/>
  <c r="X46" i="50" s="1"/>
  <c r="G289" i="77"/>
  <c r="F289" i="77"/>
  <c r="B289" i="77"/>
  <c r="H284" i="77"/>
  <c r="Y40" i="50" s="1"/>
  <c r="G284" i="77"/>
  <c r="F284" i="77"/>
  <c r="B284" i="77"/>
  <c r="H153" i="77"/>
  <c r="W32" i="50" s="1"/>
  <c r="G153" i="77"/>
  <c r="F153" i="77"/>
  <c r="B153" i="77"/>
  <c r="H124" i="77"/>
  <c r="W24" i="50" s="1"/>
  <c r="G124" i="77"/>
  <c r="F124" i="77"/>
  <c r="B124" i="77"/>
  <c r="H34" i="77"/>
  <c r="X16" i="50" s="1"/>
  <c r="G34" i="77"/>
  <c r="F34" i="77"/>
  <c r="B34" i="77"/>
  <c r="H30" i="77"/>
  <c r="F30" i="77"/>
  <c r="B30" i="77"/>
  <c r="A30" i="77"/>
  <c r="H29" i="77"/>
  <c r="G29" i="77"/>
  <c r="F29" i="77"/>
  <c r="B29" i="77"/>
  <c r="H28" i="77"/>
  <c r="G28" i="77"/>
  <c r="F28" i="77"/>
  <c r="B28" i="77"/>
  <c r="H27" i="77"/>
  <c r="G27" i="77"/>
  <c r="F27" i="77"/>
  <c r="B27" i="77"/>
  <c r="H26" i="77"/>
  <c r="G26" i="77"/>
  <c r="F26" i="77"/>
  <c r="B26" i="77"/>
  <c r="H25" i="77"/>
  <c r="G25" i="77"/>
  <c r="F25" i="77"/>
  <c r="B25" i="77"/>
  <c r="H24" i="77"/>
  <c r="F24" i="77"/>
  <c r="B24" i="77"/>
  <c r="A24" i="77"/>
  <c r="H786" i="76"/>
  <c r="V70" i="50" s="1"/>
  <c r="G786" i="76"/>
  <c r="F786" i="76"/>
  <c r="B786" i="76"/>
  <c r="H785" i="76"/>
  <c r="F785" i="76"/>
  <c r="B785" i="76"/>
  <c r="A785" i="76"/>
  <c r="H780" i="76"/>
  <c r="F780" i="76"/>
  <c r="B780" i="76"/>
  <c r="H779" i="76"/>
  <c r="F779" i="76"/>
  <c r="B779" i="76"/>
  <c r="A779" i="76"/>
  <c r="H313" i="76"/>
  <c r="G313" i="76"/>
  <c r="F313" i="76"/>
  <c r="B313" i="76"/>
  <c r="H289" i="76"/>
  <c r="T46" i="50" s="1"/>
  <c r="G289" i="76"/>
  <c r="F289" i="76"/>
  <c r="B289" i="76"/>
  <c r="H284" i="76"/>
  <c r="U40" i="50" s="1"/>
  <c r="G284" i="76"/>
  <c r="F284" i="76"/>
  <c r="B284" i="76"/>
  <c r="H153" i="76"/>
  <c r="V32" i="50" s="1"/>
  <c r="G153" i="76"/>
  <c r="F153" i="76"/>
  <c r="B153" i="76"/>
  <c r="H124" i="76"/>
  <c r="T24" i="50" s="1"/>
  <c r="G124" i="76"/>
  <c r="F124" i="76"/>
  <c r="B124" i="76"/>
  <c r="H34" i="76"/>
  <c r="T16" i="50" s="1"/>
  <c r="G34" i="76"/>
  <c r="F34" i="76"/>
  <c r="B34" i="76"/>
  <c r="H30" i="76"/>
  <c r="F30" i="76"/>
  <c r="B30" i="76"/>
  <c r="A30" i="76"/>
  <c r="H29" i="76"/>
  <c r="G29" i="76"/>
  <c r="F29" i="76"/>
  <c r="B29" i="76"/>
  <c r="H28" i="76"/>
  <c r="G28" i="76"/>
  <c r="F28" i="76"/>
  <c r="B28" i="76"/>
  <c r="H27" i="76"/>
  <c r="G27" i="76"/>
  <c r="F27" i="76"/>
  <c r="B27" i="76"/>
  <c r="H26" i="76"/>
  <c r="G26" i="76"/>
  <c r="F26" i="76"/>
  <c r="B26" i="76"/>
  <c r="H25" i="76"/>
  <c r="G25" i="76"/>
  <c r="F25" i="76"/>
  <c r="B25" i="76"/>
  <c r="H24" i="76"/>
  <c r="F24" i="76"/>
  <c r="B24" i="76"/>
  <c r="A24" i="76"/>
  <c r="H786" i="75"/>
  <c r="O70" i="50" s="1"/>
  <c r="G786" i="75"/>
  <c r="F786" i="75"/>
  <c r="B786" i="75"/>
  <c r="H785" i="75"/>
  <c r="F785" i="75"/>
  <c r="B785" i="75"/>
  <c r="A785" i="75"/>
  <c r="H780" i="75"/>
  <c r="F780" i="75"/>
  <c r="B780" i="75"/>
  <c r="H779" i="75"/>
  <c r="F779" i="75"/>
  <c r="B779" i="75"/>
  <c r="A779" i="75"/>
  <c r="H313" i="75"/>
  <c r="G313" i="75"/>
  <c r="F313" i="75"/>
  <c r="B313" i="75"/>
  <c r="H289" i="75"/>
  <c r="R45" i="50" s="1"/>
  <c r="G289" i="75"/>
  <c r="F289" i="75"/>
  <c r="B289" i="75"/>
  <c r="H284" i="75"/>
  <c r="R40" i="50" s="1"/>
  <c r="G284" i="75"/>
  <c r="F284" i="75"/>
  <c r="B284" i="75"/>
  <c r="H153" i="75"/>
  <c r="R29" i="50" s="1"/>
  <c r="G153" i="75"/>
  <c r="F153" i="75"/>
  <c r="B153" i="75"/>
  <c r="H124" i="75"/>
  <c r="R22" i="50" s="1"/>
  <c r="G124" i="75"/>
  <c r="F124" i="75"/>
  <c r="B124" i="75"/>
  <c r="H34" i="75"/>
  <c r="R16" i="50" s="1"/>
  <c r="G34" i="75"/>
  <c r="F34" i="75"/>
  <c r="B34" i="75"/>
  <c r="H30" i="75"/>
  <c r="F30" i="75"/>
  <c r="B30" i="75"/>
  <c r="A30" i="75"/>
  <c r="H29" i="75"/>
  <c r="G29" i="75"/>
  <c r="F29" i="75"/>
  <c r="B29" i="75"/>
  <c r="H28" i="75"/>
  <c r="G28" i="75"/>
  <c r="F28" i="75"/>
  <c r="B28" i="75"/>
  <c r="H27" i="75"/>
  <c r="G27" i="75"/>
  <c r="F27" i="75"/>
  <c r="B27" i="75"/>
  <c r="H26" i="75"/>
  <c r="G26" i="75"/>
  <c r="F26" i="75"/>
  <c r="B26" i="75"/>
  <c r="H25" i="75"/>
  <c r="G25" i="75"/>
  <c r="F25" i="75"/>
  <c r="B25" i="75"/>
  <c r="H24" i="75"/>
  <c r="F24" i="75"/>
  <c r="B24" i="75"/>
  <c r="A24" i="75"/>
  <c r="H786" i="74"/>
  <c r="K69" i="50" s="1"/>
  <c r="G786" i="74"/>
  <c r="F786" i="74"/>
  <c r="B786" i="74"/>
  <c r="H785" i="74"/>
  <c r="F785" i="74"/>
  <c r="B785" i="74"/>
  <c r="A785" i="74"/>
  <c r="H780" i="74"/>
  <c r="F780" i="74"/>
  <c r="B780" i="74"/>
  <c r="H779" i="74"/>
  <c r="F779" i="74"/>
  <c r="B779" i="74"/>
  <c r="A779" i="74"/>
  <c r="H313" i="74"/>
  <c r="G313" i="74"/>
  <c r="F313" i="74"/>
  <c r="B313" i="74"/>
  <c r="H289" i="74"/>
  <c r="K48" i="50" s="1"/>
  <c r="G289" i="74"/>
  <c r="F289" i="74"/>
  <c r="B289" i="74"/>
  <c r="H284" i="74"/>
  <c r="N37" i="50" s="1"/>
  <c r="G284" i="74"/>
  <c r="F284" i="74"/>
  <c r="B284" i="74"/>
  <c r="H153" i="74"/>
  <c r="N29" i="50" s="1"/>
  <c r="G153" i="74"/>
  <c r="F153" i="74"/>
  <c r="B153" i="74"/>
  <c r="H124" i="74"/>
  <c r="N21" i="50" s="1"/>
  <c r="G124" i="74"/>
  <c r="F124" i="74"/>
  <c r="B124" i="74"/>
  <c r="H34" i="74"/>
  <c r="N16" i="50" s="1"/>
  <c r="G34" i="74"/>
  <c r="F34" i="74"/>
  <c r="B34" i="74"/>
  <c r="H30" i="74"/>
  <c r="F30" i="74"/>
  <c r="B30" i="74"/>
  <c r="A30" i="74"/>
  <c r="H29" i="74"/>
  <c r="G29" i="74"/>
  <c r="F29" i="74"/>
  <c r="B29" i="74"/>
  <c r="H28" i="74"/>
  <c r="G28" i="74"/>
  <c r="F28" i="74"/>
  <c r="B28" i="74"/>
  <c r="H27" i="74"/>
  <c r="G27" i="74"/>
  <c r="F27" i="74"/>
  <c r="B27" i="74"/>
  <c r="H26" i="74"/>
  <c r="G26" i="74"/>
  <c r="F26" i="74"/>
  <c r="B26" i="74"/>
  <c r="H25" i="74"/>
  <c r="G25" i="74"/>
  <c r="F25" i="74"/>
  <c r="B25" i="74"/>
  <c r="H24" i="74"/>
  <c r="F24" i="74"/>
  <c r="B24" i="74"/>
  <c r="A24" i="74"/>
  <c r="H786" i="73"/>
  <c r="H70" i="50" s="1"/>
  <c r="G786" i="73"/>
  <c r="F786" i="73"/>
  <c r="B786" i="73"/>
  <c r="H785" i="73"/>
  <c r="F785" i="73"/>
  <c r="B785" i="73"/>
  <c r="A785" i="73"/>
  <c r="H780" i="73"/>
  <c r="F780" i="73"/>
  <c r="B780" i="73"/>
  <c r="H779" i="73"/>
  <c r="F779" i="73"/>
  <c r="B779" i="73"/>
  <c r="A779" i="73"/>
  <c r="H313" i="73"/>
  <c r="G313" i="73"/>
  <c r="F313" i="73"/>
  <c r="B313" i="73"/>
  <c r="H289" i="73"/>
  <c r="G289" i="73"/>
  <c r="F289" i="73"/>
  <c r="B289" i="73"/>
  <c r="H284" i="73"/>
  <c r="G284" i="73"/>
  <c r="F284" i="73"/>
  <c r="B284" i="73"/>
  <c r="H153" i="73"/>
  <c r="G153" i="73"/>
  <c r="F153" i="73"/>
  <c r="B153" i="73"/>
  <c r="H124" i="73"/>
  <c r="J21" i="50" s="1"/>
  <c r="G124" i="73"/>
  <c r="F124" i="73"/>
  <c r="B124" i="73"/>
  <c r="H34" i="73"/>
  <c r="J13" i="50" s="1"/>
  <c r="G34" i="73"/>
  <c r="F34" i="73"/>
  <c r="B34" i="73"/>
  <c r="H30" i="73"/>
  <c r="F30" i="73"/>
  <c r="B30" i="73"/>
  <c r="A30" i="73"/>
  <c r="H29" i="73"/>
  <c r="G29" i="73"/>
  <c r="F29" i="73"/>
  <c r="B29" i="73"/>
  <c r="H28" i="73"/>
  <c r="G28" i="73"/>
  <c r="F28" i="73"/>
  <c r="B28" i="73"/>
  <c r="H27" i="73"/>
  <c r="G27" i="73"/>
  <c r="F27" i="73"/>
  <c r="B27" i="73"/>
  <c r="H26" i="73"/>
  <c r="G26" i="73"/>
  <c r="F26" i="73"/>
  <c r="B26" i="73"/>
  <c r="H25" i="73"/>
  <c r="G25" i="73"/>
  <c r="F25" i="73"/>
  <c r="B25" i="73"/>
  <c r="H24" i="73"/>
  <c r="F24" i="73"/>
  <c r="B24" i="73"/>
  <c r="A24" i="73"/>
  <c r="J2812" i="48"/>
  <c r="C2812" i="48"/>
  <c r="O2716" i="48"/>
  <c r="M2716" i="48"/>
  <c r="L2716" i="48"/>
  <c r="K2716" i="48"/>
  <c r="I2716" i="48"/>
  <c r="G2716" i="48"/>
  <c r="E2716" i="48"/>
  <c r="C2716" i="48"/>
  <c r="O2715" i="48"/>
  <c r="M2715" i="48"/>
  <c r="L2715" i="48"/>
  <c r="K2715" i="48"/>
  <c r="I2715" i="48"/>
  <c r="G2715" i="48"/>
  <c r="E2715" i="48"/>
  <c r="C2715" i="48"/>
  <c r="O2714" i="48"/>
  <c r="M2714" i="48"/>
  <c r="L2714" i="48"/>
  <c r="K2714" i="48"/>
  <c r="I2714" i="48"/>
  <c r="G2714" i="48"/>
  <c r="E2714" i="48"/>
  <c r="C2714" i="48"/>
  <c r="O2713" i="48"/>
  <c r="M2713" i="48"/>
  <c r="L2713" i="48"/>
  <c r="K2713" i="48"/>
  <c r="I2713" i="48"/>
  <c r="G2713" i="48"/>
  <c r="E2713" i="48"/>
  <c r="C2713" i="48"/>
  <c r="O2712" i="48"/>
  <c r="M2712" i="48"/>
  <c r="L2712" i="48"/>
  <c r="K2712" i="48"/>
  <c r="I2712" i="48"/>
  <c r="G2712" i="48"/>
  <c r="E2712" i="48"/>
  <c r="C2712" i="48"/>
  <c r="O2711" i="48"/>
  <c r="M2711" i="48"/>
  <c r="L2711" i="48"/>
  <c r="K2711" i="48"/>
  <c r="I2711" i="48"/>
  <c r="G2711" i="48"/>
  <c r="E2711" i="48"/>
  <c r="C2711" i="48"/>
  <c r="O2710" i="48"/>
  <c r="M2710" i="48"/>
  <c r="L2710" i="48"/>
  <c r="K2710" i="48"/>
  <c r="I2710" i="48"/>
  <c r="G2710" i="48"/>
  <c r="E2710" i="48"/>
  <c r="C2710" i="48"/>
  <c r="O2709" i="48"/>
  <c r="M2709" i="48"/>
  <c r="L2709" i="48"/>
  <c r="K2709" i="48"/>
  <c r="I2709" i="48"/>
  <c r="G2709" i="48"/>
  <c r="E2709" i="48"/>
  <c r="C2709" i="48"/>
  <c r="O2708" i="48"/>
  <c r="M2708" i="48"/>
  <c r="L2708" i="48"/>
  <c r="K2708" i="48"/>
  <c r="I2708" i="48"/>
  <c r="G2708" i="48"/>
  <c r="E2708" i="48"/>
  <c r="C2708" i="48"/>
  <c r="O2707" i="48"/>
  <c r="M2707" i="48"/>
  <c r="L2707" i="48"/>
  <c r="K2707" i="48"/>
  <c r="I2707" i="48"/>
  <c r="G2707" i="48"/>
  <c r="E2707" i="48"/>
  <c r="C2707" i="48"/>
  <c r="O2706" i="48"/>
  <c r="M2706" i="48"/>
  <c r="L2706" i="48"/>
  <c r="K2706" i="48"/>
  <c r="I2706" i="48"/>
  <c r="G2706" i="48"/>
  <c r="E2706" i="48"/>
  <c r="C2706" i="48"/>
  <c r="G2691" i="48"/>
  <c r="C2683" i="48"/>
  <c r="K2683" i="48"/>
  <c r="M2680" i="48"/>
  <c r="M2678" i="48"/>
  <c r="G2680" i="48"/>
  <c r="G2678" i="48"/>
  <c r="C2667" i="48"/>
  <c r="K2653" i="48"/>
  <c r="G2656" i="48"/>
  <c r="G2654" i="48"/>
  <c r="G2652" i="48"/>
  <c r="C2641" i="48"/>
  <c r="J2532" i="48"/>
  <c r="C2532" i="48"/>
  <c r="O2436" i="48"/>
  <c r="M2436" i="48"/>
  <c r="L2436" i="48"/>
  <c r="K2436" i="48"/>
  <c r="I2436" i="48"/>
  <c r="G2436" i="48"/>
  <c r="E2436" i="48"/>
  <c r="C2436" i="48"/>
  <c r="O2435" i="48"/>
  <c r="M2435" i="48"/>
  <c r="L2435" i="48"/>
  <c r="K2435" i="48"/>
  <c r="I2435" i="48"/>
  <c r="G2435" i="48"/>
  <c r="E2435" i="48"/>
  <c r="C2435" i="48"/>
  <c r="O2434" i="48"/>
  <c r="M2434" i="48"/>
  <c r="L2434" i="48"/>
  <c r="K2434" i="48"/>
  <c r="I2434" i="48"/>
  <c r="G2434" i="48"/>
  <c r="E2434" i="48"/>
  <c r="C2434" i="48"/>
  <c r="O2433" i="48"/>
  <c r="M2433" i="48"/>
  <c r="L2433" i="48"/>
  <c r="K2433" i="48"/>
  <c r="I2433" i="48"/>
  <c r="G2433" i="48"/>
  <c r="E2433" i="48"/>
  <c r="C2433" i="48"/>
  <c r="O2432" i="48"/>
  <c r="M2432" i="48"/>
  <c r="L2432" i="48"/>
  <c r="K2432" i="48"/>
  <c r="I2432" i="48"/>
  <c r="G2432" i="48"/>
  <c r="E2432" i="48"/>
  <c r="C2432" i="48"/>
  <c r="O2431" i="48"/>
  <c r="M2431" i="48"/>
  <c r="L2431" i="48"/>
  <c r="K2431" i="48"/>
  <c r="I2431" i="48"/>
  <c r="G2431" i="48"/>
  <c r="E2431" i="48"/>
  <c r="C2431" i="48"/>
  <c r="O2430" i="48"/>
  <c r="M2430" i="48"/>
  <c r="L2430" i="48"/>
  <c r="K2430" i="48"/>
  <c r="I2430" i="48"/>
  <c r="G2430" i="48"/>
  <c r="E2430" i="48"/>
  <c r="C2430" i="48"/>
  <c r="O2429" i="48"/>
  <c r="M2429" i="48"/>
  <c r="L2429" i="48"/>
  <c r="K2429" i="48"/>
  <c r="I2429" i="48"/>
  <c r="G2429" i="48"/>
  <c r="E2429" i="48"/>
  <c r="C2429" i="48"/>
  <c r="O2428" i="48"/>
  <c r="M2428" i="48"/>
  <c r="L2428" i="48"/>
  <c r="K2428" i="48"/>
  <c r="I2428" i="48"/>
  <c r="G2428" i="48"/>
  <c r="E2428" i="48"/>
  <c r="C2428" i="48"/>
  <c r="O2427" i="48"/>
  <c r="M2427" i="48"/>
  <c r="L2427" i="48"/>
  <c r="K2427" i="48"/>
  <c r="I2427" i="48"/>
  <c r="G2427" i="48"/>
  <c r="E2427" i="48"/>
  <c r="C2427" i="48"/>
  <c r="O2426" i="48"/>
  <c r="M2426" i="48"/>
  <c r="L2426" i="48"/>
  <c r="K2426" i="48"/>
  <c r="I2426" i="48"/>
  <c r="G2426" i="48"/>
  <c r="E2426" i="48"/>
  <c r="C2426" i="48"/>
  <c r="G2411" i="48"/>
  <c r="K2403" i="48"/>
  <c r="C2403" i="48"/>
  <c r="M2400" i="48"/>
  <c r="M2398" i="48"/>
  <c r="G2400" i="48"/>
  <c r="G2398" i="48"/>
  <c r="C2387" i="48"/>
  <c r="K2373" i="48"/>
  <c r="G2376" i="48"/>
  <c r="G2374" i="48"/>
  <c r="G2372" i="48"/>
  <c r="C2361" i="48"/>
  <c r="J2252" i="48"/>
  <c r="C2252" i="48"/>
  <c r="O2156" i="48"/>
  <c r="M2156" i="48"/>
  <c r="L2156" i="48"/>
  <c r="K2156" i="48"/>
  <c r="I2156" i="48"/>
  <c r="G2156" i="48"/>
  <c r="E2156" i="48"/>
  <c r="C2156" i="48"/>
  <c r="O2155" i="48"/>
  <c r="M2155" i="48"/>
  <c r="L2155" i="48"/>
  <c r="K2155" i="48"/>
  <c r="I2155" i="48"/>
  <c r="G2155" i="48"/>
  <c r="E2155" i="48"/>
  <c r="C2155" i="48"/>
  <c r="O2154" i="48"/>
  <c r="M2154" i="48"/>
  <c r="L2154" i="48"/>
  <c r="K2154" i="48"/>
  <c r="I2154" i="48"/>
  <c r="G2154" i="48"/>
  <c r="E2154" i="48"/>
  <c r="C2154" i="48"/>
  <c r="O2153" i="48"/>
  <c r="M2153" i="48"/>
  <c r="L2153" i="48"/>
  <c r="K2153" i="48"/>
  <c r="I2153" i="48"/>
  <c r="G2153" i="48"/>
  <c r="E2153" i="48"/>
  <c r="C2153" i="48"/>
  <c r="O2152" i="48"/>
  <c r="M2152" i="48"/>
  <c r="L2152" i="48"/>
  <c r="K2152" i="48"/>
  <c r="I2152" i="48"/>
  <c r="G2152" i="48"/>
  <c r="E2152" i="48"/>
  <c r="C2152" i="48"/>
  <c r="O2151" i="48"/>
  <c r="M2151" i="48"/>
  <c r="L2151" i="48"/>
  <c r="K2151" i="48"/>
  <c r="I2151" i="48"/>
  <c r="G2151" i="48"/>
  <c r="E2151" i="48"/>
  <c r="C2151" i="48"/>
  <c r="O2150" i="48"/>
  <c r="M2150" i="48"/>
  <c r="L2150" i="48"/>
  <c r="K2150" i="48"/>
  <c r="I2150" i="48"/>
  <c r="G2150" i="48"/>
  <c r="E2150" i="48"/>
  <c r="C2150" i="48"/>
  <c r="O2149" i="48"/>
  <c r="M2149" i="48"/>
  <c r="L2149" i="48"/>
  <c r="K2149" i="48"/>
  <c r="I2149" i="48"/>
  <c r="G2149" i="48"/>
  <c r="E2149" i="48"/>
  <c r="C2149" i="48"/>
  <c r="O2148" i="48"/>
  <c r="M2148" i="48"/>
  <c r="L2148" i="48"/>
  <c r="K2148" i="48"/>
  <c r="I2148" i="48"/>
  <c r="G2148" i="48"/>
  <c r="E2148" i="48"/>
  <c r="C2148" i="48"/>
  <c r="O2147" i="48"/>
  <c r="M2147" i="48"/>
  <c r="L2147" i="48"/>
  <c r="K2147" i="48"/>
  <c r="I2147" i="48"/>
  <c r="G2147" i="48"/>
  <c r="E2147" i="48"/>
  <c r="C2147" i="48"/>
  <c r="O2146" i="48"/>
  <c r="M2146" i="48"/>
  <c r="L2146" i="48"/>
  <c r="K2146" i="48"/>
  <c r="I2146" i="48"/>
  <c r="G2146" i="48"/>
  <c r="E2146" i="48"/>
  <c r="C2146" i="48"/>
  <c r="G2131" i="48"/>
  <c r="K2123" i="48"/>
  <c r="C2123" i="48"/>
  <c r="M2120" i="48"/>
  <c r="M2118" i="48"/>
  <c r="G2120" i="48"/>
  <c r="G2118" i="48"/>
  <c r="C2107" i="48"/>
  <c r="K2093" i="48"/>
  <c r="G2096" i="48"/>
  <c r="G2094" i="48"/>
  <c r="G2092" i="48"/>
  <c r="C2081" i="48"/>
  <c r="J1972" i="48"/>
  <c r="C1972" i="48"/>
  <c r="O1876" i="48"/>
  <c r="M1876" i="48"/>
  <c r="L1876" i="48"/>
  <c r="K1876" i="48"/>
  <c r="I1876" i="48"/>
  <c r="G1876" i="48"/>
  <c r="E1876" i="48"/>
  <c r="C1876" i="48"/>
  <c r="O1875" i="48"/>
  <c r="M1875" i="48"/>
  <c r="L1875" i="48"/>
  <c r="K1875" i="48"/>
  <c r="I1875" i="48"/>
  <c r="G1875" i="48"/>
  <c r="E1875" i="48"/>
  <c r="C1875" i="48"/>
  <c r="O1874" i="48"/>
  <c r="M1874" i="48"/>
  <c r="L1874" i="48"/>
  <c r="K1874" i="48"/>
  <c r="I1874" i="48"/>
  <c r="G1874" i="48"/>
  <c r="E1874" i="48"/>
  <c r="C1874" i="48"/>
  <c r="O1873" i="48"/>
  <c r="M1873" i="48"/>
  <c r="L1873" i="48"/>
  <c r="K1873" i="48"/>
  <c r="I1873" i="48"/>
  <c r="G1873" i="48"/>
  <c r="E1873" i="48"/>
  <c r="C1873" i="48"/>
  <c r="O1872" i="48"/>
  <c r="M1872" i="48"/>
  <c r="L1872" i="48"/>
  <c r="K1872" i="48"/>
  <c r="I1872" i="48"/>
  <c r="G1872" i="48"/>
  <c r="E1872" i="48"/>
  <c r="C1872" i="48"/>
  <c r="O1871" i="48"/>
  <c r="M1871" i="48"/>
  <c r="L1871" i="48"/>
  <c r="K1871" i="48"/>
  <c r="I1871" i="48"/>
  <c r="G1871" i="48"/>
  <c r="E1871" i="48"/>
  <c r="C1871" i="48"/>
  <c r="O1870" i="48"/>
  <c r="M1870" i="48"/>
  <c r="L1870" i="48"/>
  <c r="K1870" i="48"/>
  <c r="I1870" i="48"/>
  <c r="G1870" i="48"/>
  <c r="E1870" i="48"/>
  <c r="C1870" i="48"/>
  <c r="O1869" i="48"/>
  <c r="M1869" i="48"/>
  <c r="L1869" i="48"/>
  <c r="K1869" i="48"/>
  <c r="I1869" i="48"/>
  <c r="G1869" i="48"/>
  <c r="E1869" i="48"/>
  <c r="C1869" i="48"/>
  <c r="O1868" i="48"/>
  <c r="M1868" i="48"/>
  <c r="L1868" i="48"/>
  <c r="K1868" i="48"/>
  <c r="I1868" i="48"/>
  <c r="G1868" i="48"/>
  <c r="E1868" i="48"/>
  <c r="C1868" i="48"/>
  <c r="O1867" i="48"/>
  <c r="M1867" i="48"/>
  <c r="L1867" i="48"/>
  <c r="K1867" i="48"/>
  <c r="I1867" i="48"/>
  <c r="G1867" i="48"/>
  <c r="E1867" i="48"/>
  <c r="C1867" i="48"/>
  <c r="O1866" i="48"/>
  <c r="M1866" i="48"/>
  <c r="L1866" i="48"/>
  <c r="K1866" i="48"/>
  <c r="I1866" i="48"/>
  <c r="G1866" i="48"/>
  <c r="E1866" i="48"/>
  <c r="C1866" i="48"/>
  <c r="G1851" i="48"/>
  <c r="K1843" i="48"/>
  <c r="C1843" i="48"/>
  <c r="M1840" i="48"/>
  <c r="G1840" i="48"/>
  <c r="M1838" i="48"/>
  <c r="G1838" i="48"/>
  <c r="C1827" i="48"/>
  <c r="K1813" i="48"/>
  <c r="G1816" i="48"/>
  <c r="G1814" i="48"/>
  <c r="G1812" i="48"/>
  <c r="C1801" i="48"/>
  <c r="C1692" i="48"/>
  <c r="J1692" i="48"/>
  <c r="O1596" i="48"/>
  <c r="M1596" i="48"/>
  <c r="L1596" i="48"/>
  <c r="K1596" i="48"/>
  <c r="I1596" i="48"/>
  <c r="G1596" i="48"/>
  <c r="E1596" i="48"/>
  <c r="C1596" i="48"/>
  <c r="O1595" i="48"/>
  <c r="M1595" i="48"/>
  <c r="L1595" i="48"/>
  <c r="K1595" i="48"/>
  <c r="I1595" i="48"/>
  <c r="G1595" i="48"/>
  <c r="E1595" i="48"/>
  <c r="C1595" i="48"/>
  <c r="O1594" i="48"/>
  <c r="M1594" i="48"/>
  <c r="L1594" i="48"/>
  <c r="K1594" i="48"/>
  <c r="I1594" i="48"/>
  <c r="G1594" i="48"/>
  <c r="E1594" i="48"/>
  <c r="C1594" i="48"/>
  <c r="O1593" i="48"/>
  <c r="M1593" i="48"/>
  <c r="L1593" i="48"/>
  <c r="K1593" i="48"/>
  <c r="I1593" i="48"/>
  <c r="G1593" i="48"/>
  <c r="E1593" i="48"/>
  <c r="C1593" i="48"/>
  <c r="O1592" i="48"/>
  <c r="M1592" i="48"/>
  <c r="L1592" i="48"/>
  <c r="K1592" i="48"/>
  <c r="I1592" i="48"/>
  <c r="G1592" i="48"/>
  <c r="E1592" i="48"/>
  <c r="C1592" i="48"/>
  <c r="O1591" i="48"/>
  <c r="M1591" i="48"/>
  <c r="L1591" i="48"/>
  <c r="K1591" i="48"/>
  <c r="I1591" i="48"/>
  <c r="G1591" i="48"/>
  <c r="E1591" i="48"/>
  <c r="C1591" i="48"/>
  <c r="O1590" i="48"/>
  <c r="M1590" i="48"/>
  <c r="L1590" i="48"/>
  <c r="K1590" i="48"/>
  <c r="I1590" i="48"/>
  <c r="G1590" i="48"/>
  <c r="E1590" i="48"/>
  <c r="C1590" i="48"/>
  <c r="O1589" i="48"/>
  <c r="M1589" i="48"/>
  <c r="L1589" i="48"/>
  <c r="K1589" i="48"/>
  <c r="I1589" i="48"/>
  <c r="G1589" i="48"/>
  <c r="E1589" i="48"/>
  <c r="C1589" i="48"/>
  <c r="O1588" i="48"/>
  <c r="M1588" i="48"/>
  <c r="L1588" i="48"/>
  <c r="K1588" i="48"/>
  <c r="I1588" i="48"/>
  <c r="G1588" i="48"/>
  <c r="E1588" i="48"/>
  <c r="C1588" i="48"/>
  <c r="O1587" i="48"/>
  <c r="M1587" i="48"/>
  <c r="L1587" i="48"/>
  <c r="K1587" i="48"/>
  <c r="I1587" i="48"/>
  <c r="G1587" i="48"/>
  <c r="E1587" i="48"/>
  <c r="C1587" i="48"/>
  <c r="O1586" i="48"/>
  <c r="M1586" i="48"/>
  <c r="L1586" i="48"/>
  <c r="K1586" i="48"/>
  <c r="I1586" i="48"/>
  <c r="G1586" i="48"/>
  <c r="E1586" i="48"/>
  <c r="C1586" i="48"/>
  <c r="G1571" i="48"/>
  <c r="C1563" i="48"/>
  <c r="K1563" i="48"/>
  <c r="M1560" i="48"/>
  <c r="M1558" i="48"/>
  <c r="G1560" i="48"/>
  <c r="G1558" i="48"/>
  <c r="C1547" i="48"/>
  <c r="K1533" i="48"/>
  <c r="G1536" i="48"/>
  <c r="G1534" i="48"/>
  <c r="G1532" i="48"/>
  <c r="C1521" i="48"/>
  <c r="J1412" i="48"/>
  <c r="C1412" i="48"/>
  <c r="O1316" i="48"/>
  <c r="M1316" i="48"/>
  <c r="L1316" i="48"/>
  <c r="K1316" i="48"/>
  <c r="I1316" i="48"/>
  <c r="G1316" i="48"/>
  <c r="E1316" i="48"/>
  <c r="C1316" i="48"/>
  <c r="O1315" i="48"/>
  <c r="M1315" i="48"/>
  <c r="L1315" i="48"/>
  <c r="K1315" i="48"/>
  <c r="I1315" i="48"/>
  <c r="G1315" i="48"/>
  <c r="E1315" i="48"/>
  <c r="C1315" i="48"/>
  <c r="O1314" i="48"/>
  <c r="M1314" i="48"/>
  <c r="L1314" i="48"/>
  <c r="K1314" i="48"/>
  <c r="I1314" i="48"/>
  <c r="G1314" i="48"/>
  <c r="E1314" i="48"/>
  <c r="C1314" i="48"/>
  <c r="O1313" i="48"/>
  <c r="M1313" i="48"/>
  <c r="L1313" i="48"/>
  <c r="K1313" i="48"/>
  <c r="I1313" i="48"/>
  <c r="G1313" i="48"/>
  <c r="E1313" i="48"/>
  <c r="C1313" i="48"/>
  <c r="O1312" i="48"/>
  <c r="M1312" i="48"/>
  <c r="L1312" i="48"/>
  <c r="K1312" i="48"/>
  <c r="I1312" i="48"/>
  <c r="G1312" i="48"/>
  <c r="E1312" i="48"/>
  <c r="C1312" i="48"/>
  <c r="O1311" i="48"/>
  <c r="M1311" i="48"/>
  <c r="L1311" i="48"/>
  <c r="K1311" i="48"/>
  <c r="I1311" i="48"/>
  <c r="G1311" i="48"/>
  <c r="E1311" i="48"/>
  <c r="C1311" i="48"/>
  <c r="O1310" i="48"/>
  <c r="M1310" i="48"/>
  <c r="L1310" i="48"/>
  <c r="K1310" i="48"/>
  <c r="I1310" i="48"/>
  <c r="G1310" i="48"/>
  <c r="E1310" i="48"/>
  <c r="C1310" i="48"/>
  <c r="O1309" i="48"/>
  <c r="M1309" i="48"/>
  <c r="L1309" i="48"/>
  <c r="K1309" i="48"/>
  <c r="I1309" i="48"/>
  <c r="G1309" i="48"/>
  <c r="E1309" i="48"/>
  <c r="C1309" i="48"/>
  <c r="O1308" i="48"/>
  <c r="M1308" i="48"/>
  <c r="L1308" i="48"/>
  <c r="K1308" i="48"/>
  <c r="I1308" i="48"/>
  <c r="G1308" i="48"/>
  <c r="E1308" i="48"/>
  <c r="C1308" i="48"/>
  <c r="O1307" i="48"/>
  <c r="M1307" i="48"/>
  <c r="L1307" i="48"/>
  <c r="K1307" i="48"/>
  <c r="I1307" i="48"/>
  <c r="G1307" i="48"/>
  <c r="E1307" i="48"/>
  <c r="C1307" i="48"/>
  <c r="O1306" i="48"/>
  <c r="M1306" i="48"/>
  <c r="L1306" i="48"/>
  <c r="K1306" i="48"/>
  <c r="I1306" i="48"/>
  <c r="G1306" i="48"/>
  <c r="E1306" i="48"/>
  <c r="C1306" i="48"/>
  <c r="M1278" i="48"/>
  <c r="M1280" i="48"/>
  <c r="K1283" i="48"/>
  <c r="G1291" i="48"/>
  <c r="C1283" i="48"/>
  <c r="G1280" i="48"/>
  <c r="G1278" i="48"/>
  <c r="C1267" i="48"/>
  <c r="K1253" i="48"/>
  <c r="G1254" i="48"/>
  <c r="G1252" i="48"/>
  <c r="C1241" i="48"/>
  <c r="O1036" i="48"/>
  <c r="M1036" i="48"/>
  <c r="L1036" i="48"/>
  <c r="K1036" i="48"/>
  <c r="I1036" i="48"/>
  <c r="G1036" i="48"/>
  <c r="E1036" i="48"/>
  <c r="C1036" i="48"/>
  <c r="O1035" i="48"/>
  <c r="M1035" i="48"/>
  <c r="L1035" i="48"/>
  <c r="K1035" i="48"/>
  <c r="I1035" i="48"/>
  <c r="G1035" i="48"/>
  <c r="E1035" i="48"/>
  <c r="C1035" i="48"/>
  <c r="O1034" i="48"/>
  <c r="M1034" i="48"/>
  <c r="L1034" i="48"/>
  <c r="K1034" i="48"/>
  <c r="I1034" i="48"/>
  <c r="G1034" i="48"/>
  <c r="E1034" i="48"/>
  <c r="C1034" i="48"/>
  <c r="O1033" i="48"/>
  <c r="M1033" i="48"/>
  <c r="L1033" i="48"/>
  <c r="K1033" i="48"/>
  <c r="I1033" i="48"/>
  <c r="G1033" i="48"/>
  <c r="E1033" i="48"/>
  <c r="C1033" i="48"/>
  <c r="O1032" i="48"/>
  <c r="M1032" i="48"/>
  <c r="L1032" i="48"/>
  <c r="K1032" i="48"/>
  <c r="I1032" i="48"/>
  <c r="G1032" i="48"/>
  <c r="E1032" i="48"/>
  <c r="C1032" i="48"/>
  <c r="O1031" i="48"/>
  <c r="M1031" i="48"/>
  <c r="L1031" i="48"/>
  <c r="K1031" i="48"/>
  <c r="I1031" i="48"/>
  <c r="G1031" i="48"/>
  <c r="E1031" i="48"/>
  <c r="C1031" i="48"/>
  <c r="O1030" i="48"/>
  <c r="M1030" i="48"/>
  <c r="L1030" i="48"/>
  <c r="K1030" i="48"/>
  <c r="I1030" i="48"/>
  <c r="G1030" i="48"/>
  <c r="E1030" i="48"/>
  <c r="C1030" i="48"/>
  <c r="O1029" i="48"/>
  <c r="M1029" i="48"/>
  <c r="L1029" i="48"/>
  <c r="K1029" i="48"/>
  <c r="I1029" i="48"/>
  <c r="G1029" i="48"/>
  <c r="E1029" i="48"/>
  <c r="C1029" i="48"/>
  <c r="O1028" i="48"/>
  <c r="M1028" i="48"/>
  <c r="L1028" i="48"/>
  <c r="K1028" i="48"/>
  <c r="I1028" i="48"/>
  <c r="G1028" i="48"/>
  <c r="E1028" i="48"/>
  <c r="C1028" i="48"/>
  <c r="O1027" i="48"/>
  <c r="M1027" i="48"/>
  <c r="L1027" i="48"/>
  <c r="K1027" i="48"/>
  <c r="I1027" i="48"/>
  <c r="G1027" i="48"/>
  <c r="E1027" i="48"/>
  <c r="C1027" i="48"/>
  <c r="O1026" i="48"/>
  <c r="M1026" i="48"/>
  <c r="L1026" i="48"/>
  <c r="K1026" i="48"/>
  <c r="I1026" i="48"/>
  <c r="G1026" i="48"/>
  <c r="E1026" i="48"/>
  <c r="C1026" i="48"/>
  <c r="O756" i="48"/>
  <c r="M756" i="48"/>
  <c r="L756" i="48"/>
  <c r="K756" i="48"/>
  <c r="I756" i="48"/>
  <c r="G756" i="48"/>
  <c r="E756" i="48"/>
  <c r="C756" i="48"/>
  <c r="O755" i="48"/>
  <c r="M755" i="48"/>
  <c r="L755" i="48"/>
  <c r="K755" i="48"/>
  <c r="I755" i="48"/>
  <c r="G755" i="48"/>
  <c r="E755" i="48"/>
  <c r="C755" i="48"/>
  <c r="O754" i="48"/>
  <c r="M754" i="48"/>
  <c r="L754" i="48"/>
  <c r="K754" i="48"/>
  <c r="I754" i="48"/>
  <c r="G754" i="48"/>
  <c r="E754" i="48"/>
  <c r="C754" i="48"/>
  <c r="O753" i="48"/>
  <c r="M753" i="48"/>
  <c r="L753" i="48"/>
  <c r="K753" i="48"/>
  <c r="I753" i="48"/>
  <c r="G753" i="48"/>
  <c r="E753" i="48"/>
  <c r="C753" i="48"/>
  <c r="O752" i="48"/>
  <c r="M752" i="48"/>
  <c r="L752" i="48"/>
  <c r="K752" i="48"/>
  <c r="I752" i="48"/>
  <c r="G752" i="48"/>
  <c r="E752" i="48"/>
  <c r="C752" i="48"/>
  <c r="O751" i="48"/>
  <c r="M751" i="48"/>
  <c r="L751" i="48"/>
  <c r="K751" i="48"/>
  <c r="I751" i="48"/>
  <c r="G751" i="48"/>
  <c r="E751" i="48"/>
  <c r="C751" i="48"/>
  <c r="O750" i="48"/>
  <c r="M750" i="48"/>
  <c r="L750" i="48"/>
  <c r="K750" i="48"/>
  <c r="I750" i="48"/>
  <c r="G750" i="48"/>
  <c r="E750" i="48"/>
  <c r="C750" i="48"/>
  <c r="O749" i="48"/>
  <c r="M749" i="48"/>
  <c r="L749" i="48"/>
  <c r="K749" i="48"/>
  <c r="I749" i="48"/>
  <c r="G749" i="48"/>
  <c r="E749" i="48"/>
  <c r="C749" i="48"/>
  <c r="O748" i="48"/>
  <c r="M748" i="48"/>
  <c r="L748" i="48"/>
  <c r="K748" i="48"/>
  <c r="I748" i="48"/>
  <c r="G748" i="48"/>
  <c r="E748" i="48"/>
  <c r="C748" i="48"/>
  <c r="O747" i="48"/>
  <c r="M747" i="48"/>
  <c r="L747" i="48"/>
  <c r="K747" i="48"/>
  <c r="I747" i="48"/>
  <c r="G747" i="48"/>
  <c r="E747" i="48"/>
  <c r="C747" i="48"/>
  <c r="O746" i="48"/>
  <c r="M746" i="48"/>
  <c r="L746" i="48"/>
  <c r="K746" i="48"/>
  <c r="I746" i="48"/>
  <c r="G746" i="48"/>
  <c r="E746" i="48"/>
  <c r="C746" i="48"/>
  <c r="O476" i="48"/>
  <c r="M476" i="48"/>
  <c r="L476" i="48"/>
  <c r="K476" i="48"/>
  <c r="I476" i="48"/>
  <c r="G476" i="48"/>
  <c r="E476" i="48"/>
  <c r="C476" i="48"/>
  <c r="O475" i="48"/>
  <c r="M475" i="48"/>
  <c r="L475" i="48"/>
  <c r="K475" i="48"/>
  <c r="I475" i="48"/>
  <c r="G475" i="48"/>
  <c r="E475" i="48"/>
  <c r="C475" i="48"/>
  <c r="O474" i="48"/>
  <c r="M474" i="48"/>
  <c r="L474" i="48"/>
  <c r="K474" i="48"/>
  <c r="I474" i="48"/>
  <c r="G474" i="48"/>
  <c r="E474" i="48"/>
  <c r="C474" i="48"/>
  <c r="O473" i="48"/>
  <c r="M473" i="48"/>
  <c r="L473" i="48"/>
  <c r="K473" i="48"/>
  <c r="I473" i="48"/>
  <c r="G473" i="48"/>
  <c r="E473" i="48"/>
  <c r="C473" i="48"/>
  <c r="O472" i="48"/>
  <c r="M472" i="48"/>
  <c r="L472" i="48"/>
  <c r="K472" i="48"/>
  <c r="I472" i="48"/>
  <c r="G472" i="48"/>
  <c r="E472" i="48"/>
  <c r="C472" i="48"/>
  <c r="O471" i="48"/>
  <c r="M471" i="48"/>
  <c r="L471" i="48"/>
  <c r="K471" i="48"/>
  <c r="I471" i="48"/>
  <c r="G471" i="48"/>
  <c r="E471" i="48"/>
  <c r="C471" i="48"/>
  <c r="O470" i="48"/>
  <c r="M470" i="48"/>
  <c r="L470" i="48"/>
  <c r="K470" i="48"/>
  <c r="I470" i="48"/>
  <c r="G470" i="48"/>
  <c r="E470" i="48"/>
  <c r="C470" i="48"/>
  <c r="O469" i="48"/>
  <c r="M469" i="48"/>
  <c r="L469" i="48"/>
  <c r="K469" i="48"/>
  <c r="I469" i="48"/>
  <c r="G469" i="48"/>
  <c r="E469" i="48"/>
  <c r="C469" i="48"/>
  <c r="O468" i="48"/>
  <c r="M468" i="48"/>
  <c r="L468" i="48"/>
  <c r="K468" i="48"/>
  <c r="I468" i="48"/>
  <c r="G468" i="48"/>
  <c r="E468" i="48"/>
  <c r="C468" i="48"/>
  <c r="O467" i="48"/>
  <c r="M467" i="48"/>
  <c r="L467" i="48"/>
  <c r="K467" i="48"/>
  <c r="I467" i="48"/>
  <c r="G467" i="48"/>
  <c r="E467" i="48"/>
  <c r="C467" i="48"/>
  <c r="O466" i="48"/>
  <c r="M466" i="48"/>
  <c r="L466" i="48"/>
  <c r="K466" i="48"/>
  <c r="I466" i="48"/>
  <c r="G466" i="48"/>
  <c r="E466" i="48"/>
  <c r="C466" i="48"/>
  <c r="O196" i="48"/>
  <c r="O195" i="48"/>
  <c r="O194" i="48"/>
  <c r="O193" i="48"/>
  <c r="O192" i="48"/>
  <c r="O191" i="48"/>
  <c r="O190" i="48"/>
  <c r="O189" i="48"/>
  <c r="O188" i="48"/>
  <c r="O187" i="48"/>
  <c r="O186" i="48"/>
  <c r="M196" i="48"/>
  <c r="M195" i="48"/>
  <c r="M194" i="48"/>
  <c r="M193" i="48"/>
  <c r="M192" i="48"/>
  <c r="M191" i="48"/>
  <c r="M190" i="48"/>
  <c r="M189" i="48"/>
  <c r="M188" i="48"/>
  <c r="M187" i="48"/>
  <c r="M186" i="48"/>
  <c r="L196" i="48"/>
  <c r="L195" i="48"/>
  <c r="L194" i="48"/>
  <c r="L193" i="48"/>
  <c r="L192" i="48"/>
  <c r="L191" i="48"/>
  <c r="L190" i="48"/>
  <c r="L189" i="48"/>
  <c r="L188" i="48"/>
  <c r="L187" i="48"/>
  <c r="L186" i="48"/>
  <c r="K196" i="48"/>
  <c r="K195" i="48"/>
  <c r="K194" i="48"/>
  <c r="K193" i="48"/>
  <c r="K192" i="48"/>
  <c r="K191" i="48"/>
  <c r="K190" i="48"/>
  <c r="K189" i="48"/>
  <c r="K188" i="48"/>
  <c r="K187" i="48"/>
  <c r="K186" i="48"/>
  <c r="I196" i="48"/>
  <c r="I195" i="48"/>
  <c r="I194" i="48"/>
  <c r="I193" i="48"/>
  <c r="I192" i="48"/>
  <c r="I191" i="48"/>
  <c r="I190" i="48"/>
  <c r="I189" i="48"/>
  <c r="I188" i="48"/>
  <c r="I187" i="48"/>
  <c r="I186" i="48"/>
  <c r="G196" i="48"/>
  <c r="G195" i="48"/>
  <c r="G194" i="48"/>
  <c r="G192" i="48"/>
  <c r="G191" i="48"/>
  <c r="G187" i="48"/>
  <c r="G190" i="48"/>
  <c r="G189" i="48"/>
  <c r="G188" i="48"/>
  <c r="G186" i="48"/>
  <c r="E196" i="48"/>
  <c r="E194" i="48"/>
  <c r="E195" i="48"/>
  <c r="E193" i="48"/>
  <c r="E192" i="48"/>
  <c r="E191" i="48"/>
  <c r="E190" i="48"/>
  <c r="E189" i="48"/>
  <c r="E188" i="48"/>
  <c r="E187" i="48"/>
  <c r="E186" i="48"/>
  <c r="C196" i="48"/>
  <c r="C195" i="48"/>
  <c r="C194" i="48"/>
  <c r="C193" i="48"/>
  <c r="C192" i="48"/>
  <c r="C191" i="48"/>
  <c r="C190" i="48"/>
  <c r="C189" i="48"/>
  <c r="C188" i="48"/>
  <c r="C187" i="48"/>
  <c r="C186" i="48"/>
  <c r="G864" i="78"/>
  <c r="F864" i="78"/>
  <c r="G854" i="78"/>
  <c r="F854" i="78"/>
  <c r="H850" i="78"/>
  <c r="G850" i="78"/>
  <c r="F850" i="78"/>
  <c r="E850" i="78"/>
  <c r="D850" i="78"/>
  <c r="H831" i="78"/>
  <c r="G831" i="78"/>
  <c r="F831" i="78"/>
  <c r="E831" i="78"/>
  <c r="D831" i="78"/>
  <c r="G813" i="78"/>
  <c r="F813" i="78"/>
  <c r="G800" i="78"/>
  <c r="F800" i="78"/>
  <c r="G792" i="78"/>
  <c r="F792" i="78"/>
  <c r="B18" i="78"/>
  <c r="B17" i="78"/>
  <c r="B16" i="78"/>
  <c r="B15" i="78"/>
  <c r="B14" i="78"/>
  <c r="B13" i="78"/>
  <c r="A13" i="78"/>
  <c r="G864" i="77"/>
  <c r="F864" i="77"/>
  <c r="G854" i="77"/>
  <c r="F854" i="77"/>
  <c r="H850" i="77"/>
  <c r="G850" i="77"/>
  <c r="F850" i="77"/>
  <c r="E850" i="77"/>
  <c r="D850" i="77"/>
  <c r="H831" i="77"/>
  <c r="G831" i="77"/>
  <c r="F831" i="77"/>
  <c r="E831" i="77"/>
  <c r="D831" i="77"/>
  <c r="G813" i="77"/>
  <c r="F813" i="77"/>
  <c r="G800" i="77"/>
  <c r="F800" i="77"/>
  <c r="G792" i="77"/>
  <c r="F792" i="77"/>
  <c r="B18" i="77"/>
  <c r="B17" i="77"/>
  <c r="B16" i="77"/>
  <c r="B15" i="77"/>
  <c r="B14" i="77"/>
  <c r="B13" i="77"/>
  <c r="A13" i="77"/>
  <c r="G864" i="76"/>
  <c r="F864" i="76"/>
  <c r="G854" i="76"/>
  <c r="F854" i="76"/>
  <c r="H850" i="76"/>
  <c r="G850" i="76"/>
  <c r="F850" i="76"/>
  <c r="E850" i="76"/>
  <c r="D850" i="76"/>
  <c r="H831" i="76"/>
  <c r="G831" i="76"/>
  <c r="F831" i="76"/>
  <c r="E831" i="76"/>
  <c r="D831" i="76"/>
  <c r="G813" i="76"/>
  <c r="F813" i="76"/>
  <c r="G800" i="76"/>
  <c r="F800" i="76"/>
  <c r="G792" i="76"/>
  <c r="F792" i="76"/>
  <c r="B18" i="76"/>
  <c r="B17" i="76"/>
  <c r="B16" i="76"/>
  <c r="B15" i="76"/>
  <c r="B14" i="76"/>
  <c r="B13" i="76"/>
  <c r="A13" i="76"/>
  <c r="G864" i="75"/>
  <c r="F864" i="75"/>
  <c r="G854" i="75"/>
  <c r="F854" i="75"/>
  <c r="H850" i="75"/>
  <c r="G850" i="75"/>
  <c r="F850" i="75"/>
  <c r="E850" i="75"/>
  <c r="D850" i="75"/>
  <c r="H831" i="75"/>
  <c r="G831" i="75"/>
  <c r="F831" i="75"/>
  <c r="E831" i="75"/>
  <c r="D831" i="75"/>
  <c r="G813" i="75"/>
  <c r="F813" i="75"/>
  <c r="G800" i="75"/>
  <c r="F800" i="75"/>
  <c r="G792" i="75"/>
  <c r="F792" i="75"/>
  <c r="B18" i="75"/>
  <c r="B17" i="75"/>
  <c r="B16" i="75"/>
  <c r="B15" i="75"/>
  <c r="B14" i="75"/>
  <c r="B13" i="75"/>
  <c r="A13" i="75"/>
  <c r="G864" i="74"/>
  <c r="F864" i="74"/>
  <c r="G854" i="74"/>
  <c r="F854" i="74"/>
  <c r="H850" i="74"/>
  <c r="G850" i="74"/>
  <c r="F850" i="74"/>
  <c r="E850" i="74"/>
  <c r="D850" i="74"/>
  <c r="H831" i="74"/>
  <c r="G831" i="74"/>
  <c r="F831" i="74"/>
  <c r="E831" i="74"/>
  <c r="D831" i="74"/>
  <c r="G813" i="74"/>
  <c r="F813" i="74"/>
  <c r="G800" i="74"/>
  <c r="F800" i="74"/>
  <c r="G792" i="74"/>
  <c r="F792" i="74"/>
  <c r="B18" i="74"/>
  <c r="B17" i="74"/>
  <c r="B16" i="74"/>
  <c r="B15" i="74"/>
  <c r="B14" i="74"/>
  <c r="B13" i="74"/>
  <c r="G864" i="73"/>
  <c r="F864" i="73"/>
  <c r="G854" i="73"/>
  <c r="F854" i="73"/>
  <c r="H850" i="73"/>
  <c r="G850" i="73"/>
  <c r="F850" i="73"/>
  <c r="E850" i="73"/>
  <c r="D850" i="73"/>
  <c r="H831" i="73"/>
  <c r="G831" i="73"/>
  <c r="F831" i="73"/>
  <c r="E831" i="73"/>
  <c r="D831" i="73"/>
  <c r="G813" i="73"/>
  <c r="F813" i="73"/>
  <c r="G800" i="73"/>
  <c r="F800" i="73"/>
  <c r="G792" i="73"/>
  <c r="F792" i="73"/>
  <c r="B18" i="73"/>
  <c r="B16" i="73"/>
  <c r="B15" i="73"/>
  <c r="B14" i="73"/>
  <c r="B13" i="73"/>
  <c r="J1132" i="48"/>
  <c r="C1132" i="48"/>
  <c r="G1011" i="48"/>
  <c r="K1003" i="48"/>
  <c r="C1003" i="48"/>
  <c r="M1000" i="48"/>
  <c r="M998" i="48"/>
  <c r="G1000" i="48"/>
  <c r="G998" i="48"/>
  <c r="C987" i="48"/>
  <c r="K973" i="48"/>
  <c r="G976" i="48"/>
  <c r="G974" i="48"/>
  <c r="G972" i="48"/>
  <c r="C961" i="48"/>
  <c r="J852" i="48"/>
  <c r="C852" i="48"/>
  <c r="G731" i="48"/>
  <c r="M718" i="48"/>
  <c r="M720" i="48"/>
  <c r="K723" i="48"/>
  <c r="C723" i="48"/>
  <c r="G720" i="48"/>
  <c r="G718" i="48"/>
  <c r="C707" i="48"/>
  <c r="K693" i="48"/>
  <c r="G696" i="48"/>
  <c r="G694" i="48"/>
  <c r="G692" i="48"/>
  <c r="C681" i="48"/>
  <c r="C572" i="48"/>
  <c r="J572" i="48"/>
  <c r="G451" i="48"/>
  <c r="M438" i="48"/>
  <c r="M440" i="48"/>
  <c r="K443" i="48"/>
  <c r="C443" i="48"/>
  <c r="G440" i="48"/>
  <c r="G438" i="48"/>
  <c r="C427" i="48"/>
  <c r="K413" i="48"/>
  <c r="G416" i="48"/>
  <c r="G414" i="48"/>
  <c r="G412" i="48"/>
  <c r="C401" i="48"/>
  <c r="B2676" i="48"/>
  <c r="B2664" i="48"/>
  <c r="B2659" i="48"/>
  <c r="B2650" i="48"/>
  <c r="B2638" i="48"/>
  <c r="B2604" i="48"/>
  <c r="B2562" i="48"/>
  <c r="B2546" i="48"/>
  <c r="B2543" i="48"/>
  <c r="B2396" i="48"/>
  <c r="B2384" i="48"/>
  <c r="B2379" i="48"/>
  <c r="B2370" i="48"/>
  <c r="B2358" i="48"/>
  <c r="B2324" i="48"/>
  <c r="B2282" i="48"/>
  <c r="B2266" i="48"/>
  <c r="B2263" i="48"/>
  <c r="B2116" i="48"/>
  <c r="B2104" i="48"/>
  <c r="B2099" i="48"/>
  <c r="B2090" i="48"/>
  <c r="B2078" i="48"/>
  <c r="B2044" i="48"/>
  <c r="B2002" i="48"/>
  <c r="B1986" i="48"/>
  <c r="B1983" i="48"/>
  <c r="B1836" i="48"/>
  <c r="B1824" i="48"/>
  <c r="B1819" i="48"/>
  <c r="B1810" i="48"/>
  <c r="B1798" i="48"/>
  <c r="B1764" i="48"/>
  <c r="B1722" i="48"/>
  <c r="B1706" i="48"/>
  <c r="B1703" i="48"/>
  <c r="B1556" i="48"/>
  <c r="B1544" i="48"/>
  <c r="B1539" i="48"/>
  <c r="B1530" i="48"/>
  <c r="B1518" i="48"/>
  <c r="B1484" i="48"/>
  <c r="B1442" i="48"/>
  <c r="B1426" i="48"/>
  <c r="B1423" i="48"/>
  <c r="B1276" i="48"/>
  <c r="B1264" i="48"/>
  <c r="B1259" i="48"/>
  <c r="G1256" i="48"/>
  <c r="B1250" i="48"/>
  <c r="B1238" i="48"/>
  <c r="B1204" i="48"/>
  <c r="B1162" i="48"/>
  <c r="B1146" i="48"/>
  <c r="B1143" i="48"/>
  <c r="B996" i="48"/>
  <c r="B984" i="48"/>
  <c r="B979" i="48"/>
  <c r="B970" i="48"/>
  <c r="B958" i="48"/>
  <c r="B924" i="48"/>
  <c r="B882" i="48"/>
  <c r="B866" i="48"/>
  <c r="B863" i="48"/>
  <c r="B716" i="48"/>
  <c r="B704" i="48"/>
  <c r="B699" i="48"/>
  <c r="B690" i="48"/>
  <c r="B678" i="48"/>
  <c r="B644" i="48"/>
  <c r="B602" i="48"/>
  <c r="B586" i="48"/>
  <c r="B583" i="48"/>
  <c r="B436" i="48"/>
  <c r="B424" i="48"/>
  <c r="B419" i="48"/>
  <c r="B410" i="48"/>
  <c r="B398" i="48"/>
  <c r="B381" i="48"/>
  <c r="B364" i="48"/>
  <c r="B322" i="48"/>
  <c r="B306" i="48"/>
  <c r="B303" i="48"/>
  <c r="J292" i="48"/>
  <c r="C292" i="48"/>
  <c r="G193" i="48"/>
  <c r="G171" i="48"/>
  <c r="C163" i="48"/>
  <c r="K163" i="48"/>
  <c r="M160" i="48"/>
  <c r="M158" i="48"/>
  <c r="G160" i="48"/>
  <c r="G158" i="48"/>
  <c r="C147" i="48"/>
  <c r="K133" i="48"/>
  <c r="G136" i="48"/>
  <c r="G134" i="48"/>
  <c r="G132" i="48"/>
  <c r="C121" i="48"/>
  <c r="B101" i="48"/>
  <c r="B84" i="48"/>
  <c r="B50" i="50"/>
  <c r="B42" i="50"/>
  <c r="B34" i="50"/>
  <c r="B26" i="50"/>
  <c r="B18" i="50"/>
  <c r="B10" i="50"/>
  <c r="B42" i="48"/>
  <c r="B23" i="48"/>
  <c r="B26" i="48"/>
  <c r="G864" i="70"/>
  <c r="G854" i="70"/>
  <c r="G813" i="70"/>
  <c r="G800" i="70"/>
  <c r="G792" i="70"/>
  <c r="F864" i="70"/>
  <c r="F854" i="70"/>
  <c r="F813" i="70"/>
  <c r="F800" i="70"/>
  <c r="F792" i="70"/>
  <c r="F785" i="70"/>
  <c r="F779" i="70"/>
  <c r="F30" i="70"/>
  <c r="F24" i="70"/>
  <c r="B2" i="50"/>
  <c r="H25" i="70"/>
  <c r="B130" i="48"/>
  <c r="B156" i="48"/>
  <c r="B144" i="48"/>
  <c r="B139" i="48"/>
  <c r="B118" i="48"/>
  <c r="C86" i="69"/>
  <c r="B79" i="69"/>
  <c r="C76" i="69"/>
  <c r="B72" i="69"/>
  <c r="C67" i="69"/>
  <c r="C63" i="69"/>
  <c r="B54" i="69"/>
  <c r="B7" i="69"/>
  <c r="H786" i="70"/>
  <c r="F69" i="50" s="1"/>
  <c r="G786" i="70"/>
  <c r="F786" i="70"/>
  <c r="B786" i="70"/>
  <c r="H785" i="70"/>
  <c r="B785" i="70"/>
  <c r="A785" i="70"/>
  <c r="H780" i="70"/>
  <c r="F780" i="70"/>
  <c r="B780" i="70"/>
  <c r="H779" i="70"/>
  <c r="B779" i="70"/>
  <c r="A779" i="70"/>
  <c r="H313" i="70"/>
  <c r="G313" i="70"/>
  <c r="F313" i="70"/>
  <c r="B313" i="70"/>
  <c r="H289" i="70"/>
  <c r="F47" i="50" s="1"/>
  <c r="G289" i="70"/>
  <c r="F289" i="70"/>
  <c r="B289" i="70"/>
  <c r="AK40" i="50"/>
  <c r="G284" i="70"/>
  <c r="F284" i="70"/>
  <c r="B284" i="70"/>
  <c r="H153" i="70"/>
  <c r="D30" i="50" s="1"/>
  <c r="G153" i="70"/>
  <c r="F153" i="70"/>
  <c r="B153" i="70"/>
  <c r="H124" i="70"/>
  <c r="E21" i="50" s="1"/>
  <c r="G124" i="70"/>
  <c r="F124" i="70"/>
  <c r="B124" i="70"/>
  <c r="F34" i="70"/>
  <c r="B34" i="70"/>
  <c r="H30" i="70"/>
  <c r="B30" i="70"/>
  <c r="A30" i="70"/>
  <c r="H24" i="70"/>
  <c r="B24" i="70"/>
  <c r="A24" i="70"/>
  <c r="H29" i="70"/>
  <c r="G29" i="70"/>
  <c r="F29" i="70"/>
  <c r="B29" i="70"/>
  <c r="H28" i="70"/>
  <c r="G28" i="70"/>
  <c r="F28" i="70"/>
  <c r="B28" i="70"/>
  <c r="H27" i="70"/>
  <c r="G27" i="70"/>
  <c r="F27" i="70"/>
  <c r="B27" i="70"/>
  <c r="H26" i="70"/>
  <c r="G26" i="70"/>
  <c r="F26" i="70"/>
  <c r="B26" i="70"/>
  <c r="F25" i="70"/>
  <c r="G25" i="70"/>
  <c r="B25" i="70"/>
  <c r="B13" i="70"/>
  <c r="B18" i="70"/>
  <c r="B17" i="70"/>
  <c r="B16" i="70"/>
  <c r="B15" i="70"/>
  <c r="C88" i="69"/>
  <c r="C84" i="69"/>
  <c r="B82" i="69"/>
  <c r="C74" i="69"/>
  <c r="C69" i="69"/>
  <c r="C65" i="69"/>
  <c r="H850" i="70"/>
  <c r="G850" i="70"/>
  <c r="F850" i="70"/>
  <c r="E850" i="70"/>
  <c r="D850" i="70"/>
  <c r="I849" i="70"/>
  <c r="I848" i="70"/>
  <c r="I847" i="70"/>
  <c r="I846" i="70"/>
  <c r="I845" i="70"/>
  <c r="I844" i="70"/>
  <c r="I843" i="70"/>
  <c r="I842" i="70"/>
  <c r="I841" i="70"/>
  <c r="I840" i="70"/>
  <c r="I830" i="70"/>
  <c r="I829" i="70"/>
  <c r="I828" i="70"/>
  <c r="I827" i="70"/>
  <c r="I826" i="70"/>
  <c r="I825" i="70"/>
  <c r="I824" i="70"/>
  <c r="I823" i="70"/>
  <c r="I822" i="70"/>
  <c r="I821" i="70"/>
  <c r="H831" i="70"/>
  <c r="G831" i="70"/>
  <c r="F831" i="70"/>
  <c r="E831" i="70"/>
  <c r="D831" i="70"/>
  <c r="C31" i="69"/>
  <c r="C29" i="69"/>
  <c r="C27" i="69"/>
  <c r="B25" i="69"/>
  <c r="C22" i="69"/>
  <c r="B13" i="69"/>
  <c r="U12" i="28"/>
  <c r="U11" i="28"/>
  <c r="V11" i="28" s="1"/>
  <c r="U10" i="28"/>
  <c r="U9" i="28"/>
  <c r="U8" i="28"/>
  <c r="U7" i="28"/>
  <c r="U6" i="28"/>
  <c r="U5" i="28"/>
  <c r="U4" i="28"/>
  <c r="Y4" i="28"/>
  <c r="Y3" i="28" s="1"/>
  <c r="Y2" i="28"/>
  <c r="V4" i="28" s="1"/>
  <c r="F899" i="65"/>
  <c r="G785" i="73"/>
  <c r="V12" i="28"/>
  <c r="K9" i="48"/>
  <c r="K11" i="48"/>
  <c r="E13" i="48"/>
  <c r="E11" i="48"/>
  <c r="E9" i="48"/>
  <c r="J153" i="70" l="1"/>
  <c r="K153" i="70" s="1"/>
  <c r="K777" i="70"/>
  <c r="K778" i="70"/>
  <c r="K745" i="73"/>
  <c r="K753" i="73"/>
  <c r="K761" i="73"/>
  <c r="K769" i="73"/>
  <c r="K777" i="73"/>
  <c r="K750" i="73"/>
  <c r="K758" i="73"/>
  <c r="K766" i="73"/>
  <c r="K774" i="73"/>
  <c r="K747" i="73"/>
  <c r="K755" i="73"/>
  <c r="K763" i="73"/>
  <c r="K771" i="73"/>
  <c r="K752" i="73"/>
  <c r="K760" i="73"/>
  <c r="K768" i="73"/>
  <c r="K776" i="73"/>
  <c r="K749" i="73"/>
  <c r="K757" i="73"/>
  <c r="K765" i="73"/>
  <c r="K773" i="73"/>
  <c r="K746" i="73"/>
  <c r="K754" i="73"/>
  <c r="K762" i="73"/>
  <c r="K770" i="73"/>
  <c r="K778" i="73"/>
  <c r="K751" i="73"/>
  <c r="K759" i="73"/>
  <c r="K767" i="73"/>
  <c r="K775" i="73"/>
  <c r="K748" i="73"/>
  <c r="K756" i="73"/>
  <c r="K764" i="73"/>
  <c r="K772" i="73"/>
  <c r="K751" i="74"/>
  <c r="K759" i="74"/>
  <c r="K767" i="74"/>
  <c r="K775" i="74"/>
  <c r="K748" i="74"/>
  <c r="K756" i="74"/>
  <c r="K764" i="74"/>
  <c r="K772" i="74"/>
  <c r="K745" i="74"/>
  <c r="K753" i="74"/>
  <c r="K761" i="74"/>
  <c r="K769" i="74"/>
  <c r="K777" i="74"/>
  <c r="K750" i="74"/>
  <c r="K758" i="74"/>
  <c r="K766" i="74"/>
  <c r="K774" i="74"/>
  <c r="K747" i="74"/>
  <c r="K755" i="74"/>
  <c r="K763" i="74"/>
  <c r="K771" i="74"/>
  <c r="K752" i="74"/>
  <c r="K760" i="74"/>
  <c r="K768" i="74"/>
  <c r="K776" i="74"/>
  <c r="K749" i="74"/>
  <c r="K757" i="74"/>
  <c r="K765" i="74"/>
  <c r="K773" i="74"/>
  <c r="K746" i="74"/>
  <c r="K754" i="74"/>
  <c r="K762" i="74"/>
  <c r="K770" i="74"/>
  <c r="K778" i="74"/>
  <c r="K749" i="75"/>
  <c r="K753" i="75"/>
  <c r="K761" i="75"/>
  <c r="K769" i="75"/>
  <c r="K777" i="75"/>
  <c r="K746" i="75"/>
  <c r="K754" i="75"/>
  <c r="K762" i="75"/>
  <c r="K770" i="75"/>
  <c r="K778" i="75"/>
  <c r="K755" i="75"/>
  <c r="K763" i="75"/>
  <c r="K771" i="75"/>
  <c r="K748" i="75"/>
  <c r="K756" i="75"/>
  <c r="K764" i="75"/>
  <c r="K772" i="75"/>
  <c r="K745" i="75"/>
  <c r="K757" i="75"/>
  <c r="K765" i="75"/>
  <c r="K773" i="75"/>
  <c r="K750" i="75"/>
  <c r="K758" i="75"/>
  <c r="K766" i="75"/>
  <c r="K774" i="75"/>
  <c r="K747" i="75"/>
  <c r="K751" i="75"/>
  <c r="K759" i="75"/>
  <c r="K767" i="75"/>
  <c r="K775" i="75"/>
  <c r="K752" i="75"/>
  <c r="K760" i="75"/>
  <c r="K768" i="75"/>
  <c r="K776" i="75"/>
  <c r="K751" i="76"/>
  <c r="K759" i="76"/>
  <c r="K767" i="76"/>
  <c r="K775" i="76"/>
  <c r="K752" i="76"/>
  <c r="K760" i="76"/>
  <c r="K768" i="76"/>
  <c r="K776" i="76"/>
  <c r="K745" i="76"/>
  <c r="K753" i="76"/>
  <c r="K761" i="76"/>
  <c r="K769" i="76"/>
  <c r="K777" i="76"/>
  <c r="K746" i="76"/>
  <c r="K754" i="76"/>
  <c r="K762" i="76"/>
  <c r="K770" i="76"/>
  <c r="K778" i="76"/>
  <c r="K747" i="76"/>
  <c r="K755" i="76"/>
  <c r="K763" i="76"/>
  <c r="K771" i="76"/>
  <c r="K748" i="76"/>
  <c r="K756" i="76"/>
  <c r="K764" i="76"/>
  <c r="K772" i="76"/>
  <c r="K749" i="76"/>
  <c r="K757" i="76"/>
  <c r="K765" i="76"/>
  <c r="K773" i="76"/>
  <c r="K750" i="76"/>
  <c r="K758" i="76"/>
  <c r="K766" i="76"/>
  <c r="K774" i="76"/>
  <c r="K777" i="77"/>
  <c r="K778" i="77"/>
  <c r="K749" i="78"/>
  <c r="K757" i="78"/>
  <c r="K765" i="78"/>
  <c r="K773" i="78"/>
  <c r="K748" i="78"/>
  <c r="K756" i="78"/>
  <c r="K764" i="78"/>
  <c r="K772" i="78"/>
  <c r="K751" i="78"/>
  <c r="K759" i="78"/>
  <c r="K767" i="78"/>
  <c r="K775" i="78"/>
  <c r="K750" i="78"/>
  <c r="K758" i="78"/>
  <c r="K766" i="78"/>
  <c r="K745" i="78"/>
  <c r="K753" i="78"/>
  <c r="K761" i="78"/>
  <c r="K769" i="78"/>
  <c r="K777" i="78"/>
  <c r="K752" i="78"/>
  <c r="K760" i="78"/>
  <c r="K768" i="78"/>
  <c r="K776" i="78"/>
  <c r="K747" i="78"/>
  <c r="K755" i="78"/>
  <c r="K763" i="78"/>
  <c r="K771" i="78"/>
  <c r="K746" i="78"/>
  <c r="K754" i="78"/>
  <c r="K762" i="78"/>
  <c r="K770" i="78"/>
  <c r="K774" i="78"/>
  <c r="K778" i="78"/>
  <c r="K775" i="77"/>
  <c r="K776" i="77"/>
  <c r="K773" i="77"/>
  <c r="K774" i="77"/>
  <c r="K771" i="77"/>
  <c r="K772" i="77"/>
  <c r="K769" i="77"/>
  <c r="K770" i="77"/>
  <c r="K767" i="77"/>
  <c r="K768" i="77"/>
  <c r="K765" i="77"/>
  <c r="K766" i="77"/>
  <c r="K763" i="77"/>
  <c r="K764" i="77"/>
  <c r="K761" i="77"/>
  <c r="K762" i="77"/>
  <c r="K759" i="77"/>
  <c r="K760" i="77"/>
  <c r="K757" i="77"/>
  <c r="K758" i="77"/>
  <c r="K755" i="77"/>
  <c r="K756" i="77"/>
  <c r="K753" i="77"/>
  <c r="K754" i="77"/>
  <c r="K751" i="77"/>
  <c r="K752" i="77"/>
  <c r="K749" i="77"/>
  <c r="K750" i="77"/>
  <c r="K747" i="77"/>
  <c r="K748" i="77"/>
  <c r="K745" i="77"/>
  <c r="K746" i="77"/>
  <c r="K775" i="70"/>
  <c r="K776" i="70"/>
  <c r="K773" i="70"/>
  <c r="K774" i="70"/>
  <c r="K771" i="70"/>
  <c r="K772" i="70"/>
  <c r="K769" i="70"/>
  <c r="K770" i="70"/>
  <c r="K767" i="70"/>
  <c r="K768" i="70"/>
  <c r="K765" i="70"/>
  <c r="K766" i="70"/>
  <c r="K763" i="70"/>
  <c r="K764" i="70"/>
  <c r="K761" i="70"/>
  <c r="K762" i="70"/>
  <c r="K759" i="70"/>
  <c r="K760" i="70"/>
  <c r="K757" i="70"/>
  <c r="K758" i="70"/>
  <c r="K755" i="70"/>
  <c r="K756" i="70"/>
  <c r="K753" i="70"/>
  <c r="K754" i="70"/>
  <c r="K751" i="70"/>
  <c r="K752" i="70"/>
  <c r="K749" i="70"/>
  <c r="K750" i="70"/>
  <c r="K747" i="70"/>
  <c r="K748" i="70"/>
  <c r="K745" i="70"/>
  <c r="K746" i="70"/>
  <c r="M86" i="125"/>
  <c r="E1703" i="124"/>
  <c r="E1423" i="124"/>
  <c r="L86" i="125"/>
  <c r="K86" i="125"/>
  <c r="E1143" i="124"/>
  <c r="J792" i="76"/>
  <c r="J86" i="125"/>
  <c r="E863" i="124"/>
  <c r="I86" i="125"/>
  <c r="E583" i="124"/>
  <c r="E303" i="124"/>
  <c r="H86" i="125"/>
  <c r="J124" i="70"/>
  <c r="K124" i="70" s="1"/>
  <c r="G86" i="125"/>
  <c r="E23" i="124"/>
  <c r="J781" i="70"/>
  <c r="J864" i="65"/>
  <c r="K864" i="65" s="1"/>
  <c r="F95" i="125" s="1"/>
  <c r="G85" i="105"/>
  <c r="A21" i="124"/>
  <c r="G85" i="125"/>
  <c r="A21" i="126"/>
  <c r="AI59" i="50"/>
  <c r="A38" i="126"/>
  <c r="H85" i="125"/>
  <c r="A301" i="124"/>
  <c r="B80" i="50"/>
  <c r="A1421" i="124"/>
  <c r="A106" i="126"/>
  <c r="L85" i="125"/>
  <c r="A174" i="115"/>
  <c r="A72" i="126"/>
  <c r="A861" i="124"/>
  <c r="J85" i="125"/>
  <c r="A1141" i="124"/>
  <c r="A89" i="126"/>
  <c r="K85" i="125"/>
  <c r="B77" i="50"/>
  <c r="I85" i="125"/>
  <c r="A581" i="124"/>
  <c r="A55" i="126"/>
  <c r="B4" i="121"/>
  <c r="AA59" i="50"/>
  <c r="M85" i="125"/>
  <c r="A1701" i="124"/>
  <c r="A123" i="126"/>
  <c r="V5" i="28"/>
  <c r="O59" i="50"/>
  <c r="B4" i="122"/>
  <c r="H85" i="105"/>
  <c r="B4" i="119"/>
  <c r="G19" i="50"/>
  <c r="S27" i="50"/>
  <c r="B4" i="123"/>
  <c r="J741" i="78"/>
  <c r="K741" i="78" s="1"/>
  <c r="J737" i="78"/>
  <c r="K737" i="78" s="1"/>
  <c r="J733" i="78"/>
  <c r="K733" i="78" s="1"/>
  <c r="J729" i="78"/>
  <c r="K729" i="78" s="1"/>
  <c r="J725" i="78"/>
  <c r="K725" i="78" s="1"/>
  <c r="J721" i="78"/>
  <c r="K721" i="78" s="1"/>
  <c r="J717" i="78"/>
  <c r="K717" i="78" s="1"/>
  <c r="J713" i="78"/>
  <c r="K713" i="78" s="1"/>
  <c r="J709" i="78"/>
  <c r="K709" i="78" s="1"/>
  <c r="J705" i="78"/>
  <c r="K705" i="78" s="1"/>
  <c r="J701" i="78"/>
  <c r="K701" i="78" s="1"/>
  <c r="J697" i="78"/>
  <c r="K697" i="78" s="1"/>
  <c r="J693" i="78"/>
  <c r="K693" i="78" s="1"/>
  <c r="J689" i="78"/>
  <c r="K689" i="78" s="1"/>
  <c r="J685" i="78"/>
  <c r="K685" i="78" s="1"/>
  <c r="J681" i="78"/>
  <c r="K681" i="78" s="1"/>
  <c r="J677" i="78"/>
  <c r="K677" i="78" s="1"/>
  <c r="J673" i="78"/>
  <c r="K673" i="78" s="1"/>
  <c r="J669" i="78"/>
  <c r="K669" i="78" s="1"/>
  <c r="J665" i="78"/>
  <c r="K665" i="78" s="1"/>
  <c r="J661" i="78"/>
  <c r="K661" i="78" s="1"/>
  <c r="J657" i="78"/>
  <c r="K657" i="78" s="1"/>
  <c r="J653" i="78"/>
  <c r="K653" i="78" s="1"/>
  <c r="J649" i="78"/>
  <c r="K649" i="78" s="1"/>
  <c r="J645" i="78"/>
  <c r="K645" i="78" s="1"/>
  <c r="J641" i="78"/>
  <c r="K641" i="78" s="1"/>
  <c r="J637" i="78"/>
  <c r="K637" i="78" s="1"/>
  <c r="J633" i="78"/>
  <c r="K633" i="78" s="1"/>
  <c r="J629" i="78"/>
  <c r="K629" i="78" s="1"/>
  <c r="J625" i="78"/>
  <c r="K625" i="78" s="1"/>
  <c r="J621" i="78"/>
  <c r="K621" i="78" s="1"/>
  <c r="J617" i="78"/>
  <c r="K617" i="78" s="1"/>
  <c r="J613" i="78"/>
  <c r="K613" i="78" s="1"/>
  <c r="J609" i="78"/>
  <c r="K609" i="78" s="1"/>
  <c r="J605" i="78"/>
  <c r="K605" i="78" s="1"/>
  <c r="J601" i="78"/>
  <c r="K601" i="78" s="1"/>
  <c r="J597" i="78"/>
  <c r="K597" i="78" s="1"/>
  <c r="J593" i="78"/>
  <c r="K593" i="78" s="1"/>
  <c r="J589" i="78"/>
  <c r="K589" i="78" s="1"/>
  <c r="J585" i="78"/>
  <c r="K585" i="78" s="1"/>
  <c r="J581" i="78"/>
  <c r="K581" i="78" s="1"/>
  <c r="J577" i="78"/>
  <c r="K577" i="78" s="1"/>
  <c r="J573" i="78"/>
  <c r="K573" i="78" s="1"/>
  <c r="J569" i="78"/>
  <c r="K569" i="78" s="1"/>
  <c r="J565" i="78"/>
  <c r="K565" i="78" s="1"/>
  <c r="J561" i="78"/>
  <c r="K561" i="78" s="1"/>
  <c r="J557" i="78"/>
  <c r="K557" i="78" s="1"/>
  <c r="J553" i="78"/>
  <c r="K553" i="78" s="1"/>
  <c r="J549" i="78"/>
  <c r="K549" i="78" s="1"/>
  <c r="J545" i="78"/>
  <c r="K545" i="78" s="1"/>
  <c r="J541" i="78"/>
  <c r="K541" i="78" s="1"/>
  <c r="J537" i="78"/>
  <c r="K537" i="78" s="1"/>
  <c r="J533" i="78"/>
  <c r="K533" i="78" s="1"/>
  <c r="J529" i="78"/>
  <c r="K529" i="78" s="1"/>
  <c r="J525" i="78"/>
  <c r="K525" i="78" s="1"/>
  <c r="J521" i="78"/>
  <c r="K521" i="78" s="1"/>
  <c r="J517" i="78"/>
  <c r="K517" i="78" s="1"/>
  <c r="J513" i="78"/>
  <c r="K513" i="78" s="1"/>
  <c r="J509" i="78"/>
  <c r="K509" i="78" s="1"/>
  <c r="J505" i="78"/>
  <c r="K505" i="78" s="1"/>
  <c r="J501" i="78"/>
  <c r="K501" i="78" s="1"/>
  <c r="J497" i="78"/>
  <c r="K497" i="78" s="1"/>
  <c r="J493" i="78"/>
  <c r="K493" i="78" s="1"/>
  <c r="J489" i="78"/>
  <c r="K489" i="78" s="1"/>
  <c r="J485" i="78"/>
  <c r="K485" i="78" s="1"/>
  <c r="J481" i="78"/>
  <c r="K481" i="78" s="1"/>
  <c r="J477" i="78"/>
  <c r="K477" i="78" s="1"/>
  <c r="J473" i="78"/>
  <c r="K473" i="78" s="1"/>
  <c r="J469" i="78"/>
  <c r="K469" i="78" s="1"/>
  <c r="J465" i="78"/>
  <c r="K465" i="78" s="1"/>
  <c r="J461" i="78"/>
  <c r="K461" i="78" s="1"/>
  <c r="J457" i="78"/>
  <c r="K457" i="78" s="1"/>
  <c r="J453" i="78"/>
  <c r="K453" i="78" s="1"/>
  <c r="J449" i="78"/>
  <c r="K449" i="78" s="1"/>
  <c r="J445" i="78"/>
  <c r="K445" i="78" s="1"/>
  <c r="J441" i="78"/>
  <c r="K441" i="78" s="1"/>
  <c r="J437" i="78"/>
  <c r="K437" i="78" s="1"/>
  <c r="J433" i="78"/>
  <c r="K433" i="78" s="1"/>
  <c r="J429" i="78"/>
  <c r="K429" i="78" s="1"/>
  <c r="J425" i="78"/>
  <c r="K425" i="78" s="1"/>
  <c r="J421" i="78"/>
  <c r="K421" i="78" s="1"/>
  <c r="J417" i="78"/>
  <c r="K417" i="78" s="1"/>
  <c r="J413" i="78"/>
  <c r="K413" i="78" s="1"/>
  <c r="J409" i="78"/>
  <c r="K409" i="78" s="1"/>
  <c r="J744" i="78"/>
  <c r="K744" i="78" s="1"/>
  <c r="J740" i="78"/>
  <c r="K740" i="78" s="1"/>
  <c r="J736" i="78"/>
  <c r="K736" i="78" s="1"/>
  <c r="J732" i="78"/>
  <c r="K732" i="78" s="1"/>
  <c r="J728" i="78"/>
  <c r="K728" i="78" s="1"/>
  <c r="J724" i="78"/>
  <c r="K724" i="78" s="1"/>
  <c r="J720" i="78"/>
  <c r="K720" i="78" s="1"/>
  <c r="J716" i="78"/>
  <c r="K716" i="78" s="1"/>
  <c r="J712" i="78"/>
  <c r="K712" i="78" s="1"/>
  <c r="J708" i="78"/>
  <c r="K708" i="78" s="1"/>
  <c r="J704" i="78"/>
  <c r="K704" i="78" s="1"/>
  <c r="J700" i="78"/>
  <c r="K700" i="78" s="1"/>
  <c r="J696" i="78"/>
  <c r="K696" i="78" s="1"/>
  <c r="J692" i="78"/>
  <c r="K692" i="78" s="1"/>
  <c r="J688" i="78"/>
  <c r="K688" i="78" s="1"/>
  <c r="J684" i="78"/>
  <c r="K684" i="78" s="1"/>
  <c r="J680" i="78"/>
  <c r="K680" i="78" s="1"/>
  <c r="J676" i="78"/>
  <c r="K676" i="78" s="1"/>
  <c r="J672" i="78"/>
  <c r="K672" i="78" s="1"/>
  <c r="J668" i="78"/>
  <c r="K668" i="78" s="1"/>
  <c r="J664" i="78"/>
  <c r="K664" i="78" s="1"/>
  <c r="J660" i="78"/>
  <c r="K660" i="78" s="1"/>
  <c r="J656" i="78"/>
  <c r="K656" i="78" s="1"/>
  <c r="J652" i="78"/>
  <c r="K652" i="78" s="1"/>
  <c r="J648" i="78"/>
  <c r="K648" i="78" s="1"/>
  <c r="J644" i="78"/>
  <c r="K644" i="78" s="1"/>
  <c r="J640" i="78"/>
  <c r="K640" i="78" s="1"/>
  <c r="J636" i="78"/>
  <c r="K636" i="78" s="1"/>
  <c r="J632" i="78"/>
  <c r="K632" i="78" s="1"/>
  <c r="J628" i="78"/>
  <c r="K628" i="78" s="1"/>
  <c r="J624" i="78"/>
  <c r="K624" i="78" s="1"/>
  <c r="J620" i="78"/>
  <c r="K620" i="78" s="1"/>
  <c r="J616" i="78"/>
  <c r="K616" i="78" s="1"/>
  <c r="J612" i="78"/>
  <c r="K612" i="78" s="1"/>
  <c r="J608" i="78"/>
  <c r="K608" i="78" s="1"/>
  <c r="J604" i="78"/>
  <c r="K604" i="78" s="1"/>
  <c r="J600" i="78"/>
  <c r="K600" i="78" s="1"/>
  <c r="J596" i="78"/>
  <c r="K596" i="78" s="1"/>
  <c r="J592" i="78"/>
  <c r="K592" i="78" s="1"/>
  <c r="J588" i="78"/>
  <c r="K588" i="78" s="1"/>
  <c r="J584" i="78"/>
  <c r="K584" i="78" s="1"/>
  <c r="J580" i="78"/>
  <c r="K580" i="78" s="1"/>
  <c r="J576" i="78"/>
  <c r="K576" i="78" s="1"/>
  <c r="J572" i="78"/>
  <c r="K572" i="78" s="1"/>
  <c r="J568" i="78"/>
  <c r="K568" i="78" s="1"/>
  <c r="J564" i="78"/>
  <c r="K564" i="78" s="1"/>
  <c r="J560" i="78"/>
  <c r="K560" i="78" s="1"/>
  <c r="J556" i="78"/>
  <c r="K556" i="78" s="1"/>
  <c r="J552" i="78"/>
  <c r="K552" i="78" s="1"/>
  <c r="J548" i="78"/>
  <c r="K548" i="78" s="1"/>
  <c r="J544" i="78"/>
  <c r="K544" i="78" s="1"/>
  <c r="J540" i="78"/>
  <c r="K540" i="78" s="1"/>
  <c r="J536" i="78"/>
  <c r="K536" i="78" s="1"/>
  <c r="J532" i="78"/>
  <c r="K532" i="78" s="1"/>
  <c r="J528" i="78"/>
  <c r="K528" i="78" s="1"/>
  <c r="J524" i="78"/>
  <c r="K524" i="78" s="1"/>
  <c r="J520" i="78"/>
  <c r="K520" i="78" s="1"/>
  <c r="J516" i="78"/>
  <c r="K516" i="78" s="1"/>
  <c r="J512" i="78"/>
  <c r="K512" i="78" s="1"/>
  <c r="J508" i="78"/>
  <c r="K508" i="78" s="1"/>
  <c r="J504" i="78"/>
  <c r="K504" i="78" s="1"/>
  <c r="J500" i="78"/>
  <c r="K500" i="78" s="1"/>
  <c r="J496" i="78"/>
  <c r="K496" i="78" s="1"/>
  <c r="J492" i="78"/>
  <c r="K492" i="78" s="1"/>
  <c r="J488" i="78"/>
  <c r="K488" i="78" s="1"/>
  <c r="J484" i="78"/>
  <c r="K484" i="78" s="1"/>
  <c r="J480" i="78"/>
  <c r="K480" i="78" s="1"/>
  <c r="J476" i="78"/>
  <c r="K476" i="78" s="1"/>
  <c r="J472" i="78"/>
  <c r="K472" i="78" s="1"/>
  <c r="J468" i="78"/>
  <c r="K468" i="78" s="1"/>
  <c r="J464" i="78"/>
  <c r="K464" i="78" s="1"/>
  <c r="J460" i="78"/>
  <c r="K460" i="78" s="1"/>
  <c r="J456" i="78"/>
  <c r="K456" i="78" s="1"/>
  <c r="J452" i="78"/>
  <c r="K452" i="78" s="1"/>
  <c r="J448" i="78"/>
  <c r="K448" i="78" s="1"/>
  <c r="J444" i="78"/>
  <c r="K444" i="78" s="1"/>
  <c r="J440" i="78"/>
  <c r="K440" i="78" s="1"/>
  <c r="J436" i="78"/>
  <c r="K436" i="78" s="1"/>
  <c r="J432" i="78"/>
  <c r="K432" i="78" s="1"/>
  <c r="J428" i="78"/>
  <c r="K428" i="78" s="1"/>
  <c r="J424" i="78"/>
  <c r="K424" i="78" s="1"/>
  <c r="J420" i="78"/>
  <c r="K420" i="78" s="1"/>
  <c r="J416" i="78"/>
  <c r="K416" i="78" s="1"/>
  <c r="J412" i="78"/>
  <c r="K412" i="78" s="1"/>
  <c r="J408" i="78"/>
  <c r="K408" i="78" s="1"/>
  <c r="J738" i="78"/>
  <c r="K738" i="78" s="1"/>
  <c r="J730" i="78"/>
  <c r="K730" i="78" s="1"/>
  <c r="J722" i="78"/>
  <c r="K722" i="78" s="1"/>
  <c r="J714" i="78"/>
  <c r="K714" i="78" s="1"/>
  <c r="J706" i="78"/>
  <c r="K706" i="78" s="1"/>
  <c r="J698" i="78"/>
  <c r="K698" i="78" s="1"/>
  <c r="J690" i="78"/>
  <c r="K690" i="78" s="1"/>
  <c r="J682" i="78"/>
  <c r="K682" i="78" s="1"/>
  <c r="J674" i="78"/>
  <c r="K674" i="78" s="1"/>
  <c r="J666" i="78"/>
  <c r="K666" i="78" s="1"/>
  <c r="J658" i="78"/>
  <c r="K658" i="78" s="1"/>
  <c r="J650" i="78"/>
  <c r="K650" i="78" s="1"/>
  <c r="J642" i="78"/>
  <c r="K642" i="78" s="1"/>
  <c r="J634" i="78"/>
  <c r="K634" i="78" s="1"/>
  <c r="J626" i="78"/>
  <c r="K626" i="78" s="1"/>
  <c r="J618" i="78"/>
  <c r="K618" i="78" s="1"/>
  <c r="J610" i="78"/>
  <c r="K610" i="78" s="1"/>
  <c r="J602" i="78"/>
  <c r="K602" i="78" s="1"/>
  <c r="J594" i="78"/>
  <c r="K594" i="78" s="1"/>
  <c r="J586" i="78"/>
  <c r="K586" i="78" s="1"/>
  <c r="J578" i="78"/>
  <c r="K578" i="78" s="1"/>
  <c r="J570" i="78"/>
  <c r="K570" i="78" s="1"/>
  <c r="J562" i="78"/>
  <c r="K562" i="78" s="1"/>
  <c r="J554" i="78"/>
  <c r="K554" i="78" s="1"/>
  <c r="J546" i="78"/>
  <c r="K546" i="78" s="1"/>
  <c r="J538" i="78"/>
  <c r="K538" i="78" s="1"/>
  <c r="J530" i="78"/>
  <c r="K530" i="78" s="1"/>
  <c r="J522" i="78"/>
  <c r="K522" i="78" s="1"/>
  <c r="J514" i="78"/>
  <c r="K514" i="78" s="1"/>
  <c r="J506" i="78"/>
  <c r="K506" i="78" s="1"/>
  <c r="J498" i="78"/>
  <c r="K498" i="78" s="1"/>
  <c r="J490" i="78"/>
  <c r="K490" i="78" s="1"/>
  <c r="J482" i="78"/>
  <c r="K482" i="78" s="1"/>
  <c r="J474" i="78"/>
  <c r="K474" i="78" s="1"/>
  <c r="J466" i="78"/>
  <c r="K466" i="78" s="1"/>
  <c r="J458" i="78"/>
  <c r="K458" i="78" s="1"/>
  <c r="J450" i="78"/>
  <c r="K450" i="78" s="1"/>
  <c r="J442" i="78"/>
  <c r="K442" i="78" s="1"/>
  <c r="J434" i="78"/>
  <c r="K434" i="78" s="1"/>
  <c r="J426" i="78"/>
  <c r="K426" i="78" s="1"/>
  <c r="J418" i="78"/>
  <c r="K418" i="78" s="1"/>
  <c r="J410" i="78"/>
  <c r="K410" i="78" s="1"/>
  <c r="J404" i="78"/>
  <c r="K404" i="78" s="1"/>
  <c r="J400" i="78"/>
  <c r="K400" i="78" s="1"/>
  <c r="J396" i="78"/>
  <c r="K396" i="78" s="1"/>
  <c r="J392" i="78"/>
  <c r="K392" i="78" s="1"/>
  <c r="J388" i="78"/>
  <c r="K388" i="78" s="1"/>
  <c r="J384" i="78"/>
  <c r="K384" i="78" s="1"/>
  <c r="J380" i="78"/>
  <c r="K380" i="78" s="1"/>
  <c r="J376" i="78"/>
  <c r="K376" i="78" s="1"/>
  <c r="J372" i="78"/>
  <c r="K372" i="78" s="1"/>
  <c r="J368" i="78"/>
  <c r="K368" i="78" s="1"/>
  <c r="J364" i="78"/>
  <c r="K364" i="78" s="1"/>
  <c r="J360" i="78"/>
  <c r="K360" i="78" s="1"/>
  <c r="J356" i="78"/>
  <c r="K356" i="78" s="1"/>
  <c r="J352" i="78"/>
  <c r="K352" i="78" s="1"/>
  <c r="J348" i="78"/>
  <c r="K348" i="78" s="1"/>
  <c r="J344" i="78"/>
  <c r="K344" i="78" s="1"/>
  <c r="J340" i="78"/>
  <c r="K340" i="78" s="1"/>
  <c r="J336" i="78"/>
  <c r="K336" i="78" s="1"/>
  <c r="J332" i="78"/>
  <c r="K332" i="78" s="1"/>
  <c r="J328" i="78"/>
  <c r="K328" i="78" s="1"/>
  <c r="J324" i="78"/>
  <c r="K324" i="78" s="1"/>
  <c r="J320" i="78"/>
  <c r="K320" i="78" s="1"/>
  <c r="J316" i="78"/>
  <c r="K316" i="78" s="1"/>
  <c r="J734" i="78"/>
  <c r="K734" i="78" s="1"/>
  <c r="J710" i="78"/>
  <c r="K710" i="78" s="1"/>
  <c r="J702" i="78"/>
  <c r="K702" i="78" s="1"/>
  <c r="J686" i="78"/>
  <c r="K686" i="78" s="1"/>
  <c r="J662" i="78"/>
  <c r="K662" i="78" s="1"/>
  <c r="J654" i="78"/>
  <c r="K654" i="78" s="1"/>
  <c r="J638" i="78"/>
  <c r="K638" i="78" s="1"/>
  <c r="J622" i="78"/>
  <c r="K622" i="78" s="1"/>
  <c r="J598" i="78"/>
  <c r="K598" i="78" s="1"/>
  <c r="J590" i="78"/>
  <c r="K590" i="78" s="1"/>
  <c r="J574" i="78"/>
  <c r="K574" i="78" s="1"/>
  <c r="J558" i="78"/>
  <c r="K558" i="78" s="1"/>
  <c r="J542" i="78"/>
  <c r="K542" i="78" s="1"/>
  <c r="J526" i="78"/>
  <c r="K526" i="78" s="1"/>
  <c r="J518" i="78"/>
  <c r="K518" i="78" s="1"/>
  <c r="J486" i="78"/>
  <c r="K486" i="78" s="1"/>
  <c r="J478" i="78"/>
  <c r="K478" i="78" s="1"/>
  <c r="J462" i="78"/>
  <c r="K462" i="78" s="1"/>
  <c r="J438" i="78"/>
  <c r="K438" i="78" s="1"/>
  <c r="J406" i="78"/>
  <c r="K406" i="78" s="1"/>
  <c r="J743" i="78"/>
  <c r="K743" i="78" s="1"/>
  <c r="J735" i="78"/>
  <c r="K735" i="78" s="1"/>
  <c r="J727" i="78"/>
  <c r="K727" i="78" s="1"/>
  <c r="J719" i="78"/>
  <c r="K719" i="78" s="1"/>
  <c r="J711" i="78"/>
  <c r="K711" i="78" s="1"/>
  <c r="J703" i="78"/>
  <c r="K703" i="78" s="1"/>
  <c r="J695" i="78"/>
  <c r="K695" i="78" s="1"/>
  <c r="J687" i="78"/>
  <c r="K687" i="78" s="1"/>
  <c r="J679" i="78"/>
  <c r="K679" i="78" s="1"/>
  <c r="J671" i="78"/>
  <c r="K671" i="78" s="1"/>
  <c r="J663" i="78"/>
  <c r="K663" i="78" s="1"/>
  <c r="J655" i="78"/>
  <c r="K655" i="78" s="1"/>
  <c r="J647" i="78"/>
  <c r="K647" i="78" s="1"/>
  <c r="J639" i="78"/>
  <c r="K639" i="78" s="1"/>
  <c r="J631" i="78"/>
  <c r="K631" i="78" s="1"/>
  <c r="J623" i="78"/>
  <c r="K623" i="78" s="1"/>
  <c r="J615" i="78"/>
  <c r="K615" i="78" s="1"/>
  <c r="J607" i="78"/>
  <c r="K607" i="78" s="1"/>
  <c r="J599" i="78"/>
  <c r="K599" i="78" s="1"/>
  <c r="J591" i="78"/>
  <c r="K591" i="78" s="1"/>
  <c r="J583" i="78"/>
  <c r="K583" i="78" s="1"/>
  <c r="J575" i="78"/>
  <c r="K575" i="78" s="1"/>
  <c r="J567" i="78"/>
  <c r="K567" i="78" s="1"/>
  <c r="J559" i="78"/>
  <c r="K559" i="78" s="1"/>
  <c r="J551" i="78"/>
  <c r="K551" i="78" s="1"/>
  <c r="J543" i="78"/>
  <c r="K543" i="78" s="1"/>
  <c r="J535" i="78"/>
  <c r="K535" i="78" s="1"/>
  <c r="J527" i="78"/>
  <c r="K527" i="78" s="1"/>
  <c r="J519" i="78"/>
  <c r="K519" i="78" s="1"/>
  <c r="J511" i="78"/>
  <c r="K511" i="78" s="1"/>
  <c r="J503" i="78"/>
  <c r="K503" i="78" s="1"/>
  <c r="J495" i="78"/>
  <c r="K495" i="78" s="1"/>
  <c r="J487" i="78"/>
  <c r="K487" i="78" s="1"/>
  <c r="J479" i="78"/>
  <c r="K479" i="78" s="1"/>
  <c r="J471" i="78"/>
  <c r="K471" i="78" s="1"/>
  <c r="J463" i="78"/>
  <c r="K463" i="78" s="1"/>
  <c r="J455" i="78"/>
  <c r="K455" i="78" s="1"/>
  <c r="J447" i="78"/>
  <c r="K447" i="78" s="1"/>
  <c r="J439" i="78"/>
  <c r="K439" i="78" s="1"/>
  <c r="J431" i="78"/>
  <c r="K431" i="78" s="1"/>
  <c r="J423" i="78"/>
  <c r="K423" i="78" s="1"/>
  <c r="J415" i="78"/>
  <c r="K415" i="78" s="1"/>
  <c r="J407" i="78"/>
  <c r="K407" i="78" s="1"/>
  <c r="J403" i="78"/>
  <c r="K403" i="78" s="1"/>
  <c r="J399" i="78"/>
  <c r="K399" i="78" s="1"/>
  <c r="J395" i="78"/>
  <c r="K395" i="78" s="1"/>
  <c r="J391" i="78"/>
  <c r="K391" i="78" s="1"/>
  <c r="J387" i="78"/>
  <c r="K387" i="78" s="1"/>
  <c r="J383" i="78"/>
  <c r="K383" i="78" s="1"/>
  <c r="J379" i="78"/>
  <c r="K379" i="78" s="1"/>
  <c r="J375" i="78"/>
  <c r="K375" i="78" s="1"/>
  <c r="J371" i="78"/>
  <c r="K371" i="78" s="1"/>
  <c r="J367" i="78"/>
  <c r="K367" i="78" s="1"/>
  <c r="J363" i="78"/>
  <c r="K363" i="78" s="1"/>
  <c r="J359" i="78"/>
  <c r="K359" i="78" s="1"/>
  <c r="J355" i="78"/>
  <c r="K355" i="78" s="1"/>
  <c r="J351" i="78"/>
  <c r="K351" i="78" s="1"/>
  <c r="J347" i="78"/>
  <c r="K347" i="78" s="1"/>
  <c r="J343" i="78"/>
  <c r="K343" i="78" s="1"/>
  <c r="J339" i="78"/>
  <c r="K339" i="78" s="1"/>
  <c r="J335" i="78"/>
  <c r="K335" i="78" s="1"/>
  <c r="J331" i="78"/>
  <c r="K331" i="78" s="1"/>
  <c r="J327" i="78"/>
  <c r="K327" i="78" s="1"/>
  <c r="J323" i="78"/>
  <c r="K323" i="78" s="1"/>
  <c r="J319" i="78"/>
  <c r="K319" i="78" s="1"/>
  <c r="J315" i="78"/>
  <c r="K315" i="78" s="1"/>
  <c r="J742" i="78"/>
  <c r="K742" i="78" s="1"/>
  <c r="J726" i="78"/>
  <c r="K726" i="78" s="1"/>
  <c r="J718" i="78"/>
  <c r="K718" i="78" s="1"/>
  <c r="J694" i="78"/>
  <c r="K694" i="78" s="1"/>
  <c r="J678" i="78"/>
  <c r="K678" i="78" s="1"/>
  <c r="J670" i="78"/>
  <c r="K670" i="78" s="1"/>
  <c r="J646" i="78"/>
  <c r="K646" i="78" s="1"/>
  <c r="J630" i="78"/>
  <c r="K630" i="78" s="1"/>
  <c r="J614" i="78"/>
  <c r="K614" i="78" s="1"/>
  <c r="J606" i="78"/>
  <c r="K606" i="78" s="1"/>
  <c r="J582" i="78"/>
  <c r="K582" i="78" s="1"/>
  <c r="J566" i="78"/>
  <c r="K566" i="78" s="1"/>
  <c r="J550" i="78"/>
  <c r="K550" i="78" s="1"/>
  <c r="J534" i="78"/>
  <c r="K534" i="78" s="1"/>
  <c r="J510" i="78"/>
  <c r="K510" i="78" s="1"/>
  <c r="J502" i="78"/>
  <c r="K502" i="78" s="1"/>
  <c r="J494" i="78"/>
  <c r="K494" i="78" s="1"/>
  <c r="J470" i="78"/>
  <c r="K470" i="78" s="1"/>
  <c r="J454" i="78"/>
  <c r="K454" i="78" s="1"/>
  <c r="J446" i="78"/>
  <c r="K446" i="78" s="1"/>
  <c r="J430" i="78"/>
  <c r="K430" i="78" s="1"/>
  <c r="J422" i="78"/>
  <c r="K422" i="78" s="1"/>
  <c r="J414" i="78"/>
  <c r="K414" i="78" s="1"/>
  <c r="J715" i="78"/>
  <c r="K715" i="78" s="1"/>
  <c r="J683" i="78"/>
  <c r="K683" i="78" s="1"/>
  <c r="J651" i="78"/>
  <c r="K651" i="78" s="1"/>
  <c r="J619" i="78"/>
  <c r="K619" i="78" s="1"/>
  <c r="J587" i="78"/>
  <c r="K587" i="78" s="1"/>
  <c r="J555" i="78"/>
  <c r="K555" i="78" s="1"/>
  <c r="J523" i="78"/>
  <c r="K523" i="78" s="1"/>
  <c r="J491" i="78"/>
  <c r="K491" i="78" s="1"/>
  <c r="J459" i="78"/>
  <c r="K459" i="78" s="1"/>
  <c r="J427" i="78"/>
  <c r="K427" i="78" s="1"/>
  <c r="J402" i="78"/>
  <c r="K402" i="78" s="1"/>
  <c r="J394" i="78"/>
  <c r="K394" i="78" s="1"/>
  <c r="J386" i="78"/>
  <c r="K386" i="78" s="1"/>
  <c r="J378" i="78"/>
  <c r="K378" i="78" s="1"/>
  <c r="J370" i="78"/>
  <c r="K370" i="78" s="1"/>
  <c r="J362" i="78"/>
  <c r="K362" i="78" s="1"/>
  <c r="J354" i="78"/>
  <c r="K354" i="78" s="1"/>
  <c r="J346" i="78"/>
  <c r="K346" i="78" s="1"/>
  <c r="J338" i="78"/>
  <c r="K338" i="78" s="1"/>
  <c r="J330" i="78"/>
  <c r="K330" i="78" s="1"/>
  <c r="J322" i="78"/>
  <c r="K322" i="78" s="1"/>
  <c r="J314" i="78"/>
  <c r="K314" i="78" s="1"/>
  <c r="J739" i="78"/>
  <c r="K739" i="78" s="1"/>
  <c r="J707" i="78"/>
  <c r="K707" i="78" s="1"/>
  <c r="J675" i="78"/>
  <c r="K675" i="78" s="1"/>
  <c r="J643" i="78"/>
  <c r="K643" i="78" s="1"/>
  <c r="J611" i="78"/>
  <c r="K611" i="78" s="1"/>
  <c r="J579" i="78"/>
  <c r="K579" i="78" s="1"/>
  <c r="J547" i="78"/>
  <c r="K547" i="78" s="1"/>
  <c r="J515" i="78"/>
  <c r="K515" i="78" s="1"/>
  <c r="J483" i="78"/>
  <c r="K483" i="78" s="1"/>
  <c r="J451" i="78"/>
  <c r="K451" i="78" s="1"/>
  <c r="J419" i="78"/>
  <c r="K419" i="78" s="1"/>
  <c r="J401" i="78"/>
  <c r="K401" i="78" s="1"/>
  <c r="J393" i="78"/>
  <c r="K393" i="78" s="1"/>
  <c r="J385" i="78"/>
  <c r="K385" i="78" s="1"/>
  <c r="J377" i="78"/>
  <c r="K377" i="78" s="1"/>
  <c r="J369" i="78"/>
  <c r="K369" i="78" s="1"/>
  <c r="J361" i="78"/>
  <c r="K361" i="78" s="1"/>
  <c r="J353" i="78"/>
  <c r="K353" i="78" s="1"/>
  <c r="J345" i="78"/>
  <c r="K345" i="78" s="1"/>
  <c r="J337" i="78"/>
  <c r="K337" i="78" s="1"/>
  <c r="J329" i="78"/>
  <c r="K329" i="78" s="1"/>
  <c r="J321" i="78"/>
  <c r="K321" i="78" s="1"/>
  <c r="J731" i="78"/>
  <c r="K731" i="78" s="1"/>
  <c r="J635" i="78"/>
  <c r="K635" i="78" s="1"/>
  <c r="J603" i="78"/>
  <c r="K603" i="78" s="1"/>
  <c r="J475" i="78"/>
  <c r="K475" i="78" s="1"/>
  <c r="J443" i="78"/>
  <c r="K443" i="78" s="1"/>
  <c r="J398" i="78"/>
  <c r="K398" i="78" s="1"/>
  <c r="J390" i="78"/>
  <c r="K390" i="78" s="1"/>
  <c r="J382" i="78"/>
  <c r="K382" i="78" s="1"/>
  <c r="J358" i="78"/>
  <c r="K358" i="78" s="1"/>
  <c r="J350" i="78"/>
  <c r="K350" i="78" s="1"/>
  <c r="J334" i="78"/>
  <c r="K334" i="78" s="1"/>
  <c r="J326" i="78"/>
  <c r="K326" i="78" s="1"/>
  <c r="J318" i="78"/>
  <c r="K318" i="78" s="1"/>
  <c r="J723" i="78"/>
  <c r="K723" i="78" s="1"/>
  <c r="J691" i="78"/>
  <c r="K691" i="78" s="1"/>
  <c r="J659" i="78"/>
  <c r="K659" i="78" s="1"/>
  <c r="J627" i="78"/>
  <c r="K627" i="78" s="1"/>
  <c r="J595" i="78"/>
  <c r="K595" i="78" s="1"/>
  <c r="J563" i="78"/>
  <c r="K563" i="78" s="1"/>
  <c r="J531" i="78"/>
  <c r="K531" i="78" s="1"/>
  <c r="J499" i="78"/>
  <c r="K499" i="78" s="1"/>
  <c r="J467" i="78"/>
  <c r="K467" i="78" s="1"/>
  <c r="J435" i="78"/>
  <c r="K435" i="78" s="1"/>
  <c r="J405" i="78"/>
  <c r="K405" i="78" s="1"/>
  <c r="J397" i="78"/>
  <c r="K397" i="78" s="1"/>
  <c r="J389" i="78"/>
  <c r="K389" i="78" s="1"/>
  <c r="J381" i="78"/>
  <c r="K381" i="78" s="1"/>
  <c r="J373" i="78"/>
  <c r="K373" i="78" s="1"/>
  <c r="J365" i="78"/>
  <c r="K365" i="78" s="1"/>
  <c r="J357" i="78"/>
  <c r="K357" i="78" s="1"/>
  <c r="J349" i="78"/>
  <c r="K349" i="78" s="1"/>
  <c r="J341" i="78"/>
  <c r="K341" i="78" s="1"/>
  <c r="J333" i="78"/>
  <c r="K333" i="78" s="1"/>
  <c r="J325" i="78"/>
  <c r="K325" i="78" s="1"/>
  <c r="J317" i="78"/>
  <c r="K317" i="78" s="1"/>
  <c r="J699" i="78"/>
  <c r="K699" i="78" s="1"/>
  <c r="J667" i="78"/>
  <c r="K667" i="78" s="1"/>
  <c r="J571" i="78"/>
  <c r="K571" i="78" s="1"/>
  <c r="J539" i="78"/>
  <c r="K539" i="78" s="1"/>
  <c r="J507" i="78"/>
  <c r="K507" i="78" s="1"/>
  <c r="J411" i="78"/>
  <c r="K411" i="78" s="1"/>
  <c r="J374" i="78"/>
  <c r="K374" i="78" s="1"/>
  <c r="J366" i="78"/>
  <c r="K366" i="78" s="1"/>
  <c r="J342" i="78"/>
  <c r="K342" i="78" s="1"/>
  <c r="J744" i="77"/>
  <c r="K744" i="77" s="1"/>
  <c r="J740" i="77"/>
  <c r="K740" i="77" s="1"/>
  <c r="J736" i="77"/>
  <c r="K736" i="77" s="1"/>
  <c r="J732" i="77"/>
  <c r="K732" i="77" s="1"/>
  <c r="J728" i="77"/>
  <c r="K728" i="77" s="1"/>
  <c r="J724" i="77"/>
  <c r="K724" i="77" s="1"/>
  <c r="J720" i="77"/>
  <c r="K720" i="77" s="1"/>
  <c r="J716" i="77"/>
  <c r="K716" i="77" s="1"/>
  <c r="J712" i="77"/>
  <c r="K712" i="77" s="1"/>
  <c r="J708" i="77"/>
  <c r="K708" i="77" s="1"/>
  <c r="J704" i="77"/>
  <c r="K704" i="77" s="1"/>
  <c r="J700" i="77"/>
  <c r="K700" i="77" s="1"/>
  <c r="J696" i="77"/>
  <c r="K696" i="77" s="1"/>
  <c r="J692" i="77"/>
  <c r="K692" i="77" s="1"/>
  <c r="J688" i="77"/>
  <c r="K688" i="77" s="1"/>
  <c r="J684" i="77"/>
  <c r="K684" i="77" s="1"/>
  <c r="J680" i="77"/>
  <c r="K680" i="77" s="1"/>
  <c r="J676" i="77"/>
  <c r="K676" i="77" s="1"/>
  <c r="J672" i="77"/>
  <c r="K672" i="77" s="1"/>
  <c r="J668" i="77"/>
  <c r="K668" i="77" s="1"/>
  <c r="J664" i="77"/>
  <c r="K664" i="77" s="1"/>
  <c r="J660" i="77"/>
  <c r="K660" i="77" s="1"/>
  <c r="J656" i="77"/>
  <c r="K656" i="77" s="1"/>
  <c r="J652" i="77"/>
  <c r="K652" i="77" s="1"/>
  <c r="J648" i="77"/>
  <c r="K648" i="77" s="1"/>
  <c r="J644" i="77"/>
  <c r="K644" i="77" s="1"/>
  <c r="J640" i="77"/>
  <c r="K640" i="77" s="1"/>
  <c r="J636" i="77"/>
  <c r="K636" i="77" s="1"/>
  <c r="J632" i="77"/>
  <c r="K632" i="77" s="1"/>
  <c r="J628" i="77"/>
  <c r="K628" i="77" s="1"/>
  <c r="J624" i="77"/>
  <c r="K624" i="77" s="1"/>
  <c r="J620" i="77"/>
  <c r="K620" i="77" s="1"/>
  <c r="J616" i="77"/>
  <c r="K616" i="77" s="1"/>
  <c r="J612" i="77"/>
  <c r="K612" i="77" s="1"/>
  <c r="J608" i="77"/>
  <c r="K608" i="77" s="1"/>
  <c r="J604" i="77"/>
  <c r="K604" i="77" s="1"/>
  <c r="J600" i="77"/>
  <c r="K600" i="77" s="1"/>
  <c r="J596" i="77"/>
  <c r="K596" i="77" s="1"/>
  <c r="J592" i="77"/>
  <c r="K592" i="77" s="1"/>
  <c r="J588" i="77"/>
  <c r="K588" i="77" s="1"/>
  <c r="J584" i="77"/>
  <c r="K584" i="77" s="1"/>
  <c r="J580" i="77"/>
  <c r="K580" i="77" s="1"/>
  <c r="J576" i="77"/>
  <c r="K576" i="77" s="1"/>
  <c r="J572" i="77"/>
  <c r="K572" i="77" s="1"/>
  <c r="J568" i="77"/>
  <c r="K568" i="77" s="1"/>
  <c r="J564" i="77"/>
  <c r="K564" i="77" s="1"/>
  <c r="J560" i="77"/>
  <c r="K560" i="77" s="1"/>
  <c r="J556" i="77"/>
  <c r="K556" i="77" s="1"/>
  <c r="J552" i="77"/>
  <c r="K552" i="77" s="1"/>
  <c r="J548" i="77"/>
  <c r="K548" i="77" s="1"/>
  <c r="J544" i="77"/>
  <c r="K544" i="77" s="1"/>
  <c r="J540" i="77"/>
  <c r="K540" i="77" s="1"/>
  <c r="J536" i="77"/>
  <c r="K536" i="77" s="1"/>
  <c r="J532" i="77"/>
  <c r="K532" i="77" s="1"/>
  <c r="J528" i="77"/>
  <c r="K528" i="77" s="1"/>
  <c r="J524" i="77"/>
  <c r="K524" i="77" s="1"/>
  <c r="J520" i="77"/>
  <c r="K520" i="77" s="1"/>
  <c r="J516" i="77"/>
  <c r="K516" i="77" s="1"/>
  <c r="J512" i="77"/>
  <c r="K512" i="77" s="1"/>
  <c r="J508" i="77"/>
  <c r="K508" i="77" s="1"/>
  <c r="J504" i="77"/>
  <c r="K504" i="77" s="1"/>
  <c r="J500" i="77"/>
  <c r="K500" i="77" s="1"/>
  <c r="J496" i="77"/>
  <c r="K496" i="77" s="1"/>
  <c r="J492" i="77"/>
  <c r="K492" i="77" s="1"/>
  <c r="J488" i="77"/>
  <c r="K488" i="77" s="1"/>
  <c r="J484" i="77"/>
  <c r="K484" i="77" s="1"/>
  <c r="J480" i="77"/>
  <c r="K480" i="77" s="1"/>
  <c r="J476" i="77"/>
  <c r="K476" i="77" s="1"/>
  <c r="J472" i="77"/>
  <c r="K472" i="77" s="1"/>
  <c r="J468" i="77"/>
  <c r="K468" i="77" s="1"/>
  <c r="J464" i="77"/>
  <c r="K464" i="77" s="1"/>
  <c r="J460" i="77"/>
  <c r="K460" i="77" s="1"/>
  <c r="J456" i="77"/>
  <c r="K456" i="77" s="1"/>
  <c r="J452" i="77"/>
  <c r="K452" i="77" s="1"/>
  <c r="J448" i="77"/>
  <c r="K448" i="77" s="1"/>
  <c r="J444" i="77"/>
  <c r="K444" i="77" s="1"/>
  <c r="J440" i="77"/>
  <c r="K440" i="77" s="1"/>
  <c r="J436" i="77"/>
  <c r="K436" i="77" s="1"/>
  <c r="J432" i="77"/>
  <c r="K432" i="77" s="1"/>
  <c r="J428" i="77"/>
  <c r="K428" i="77" s="1"/>
  <c r="J424" i="77"/>
  <c r="K424" i="77" s="1"/>
  <c r="J420" i="77"/>
  <c r="K420" i="77" s="1"/>
  <c r="J416" i="77"/>
  <c r="K416" i="77" s="1"/>
  <c r="J412" i="77"/>
  <c r="K412" i="77" s="1"/>
  <c r="J408" i="77"/>
  <c r="K408" i="77" s="1"/>
  <c r="J743" i="77"/>
  <c r="K743" i="77" s="1"/>
  <c r="J739" i="77"/>
  <c r="K739" i="77" s="1"/>
  <c r="J735" i="77"/>
  <c r="K735" i="77" s="1"/>
  <c r="J731" i="77"/>
  <c r="K731" i="77" s="1"/>
  <c r="J727" i="77"/>
  <c r="K727" i="77" s="1"/>
  <c r="J723" i="77"/>
  <c r="K723" i="77" s="1"/>
  <c r="J719" i="77"/>
  <c r="K719" i="77" s="1"/>
  <c r="J715" i="77"/>
  <c r="K715" i="77" s="1"/>
  <c r="J711" i="77"/>
  <c r="K711" i="77" s="1"/>
  <c r="J707" i="77"/>
  <c r="K707" i="77" s="1"/>
  <c r="J703" i="77"/>
  <c r="K703" i="77" s="1"/>
  <c r="J699" i="77"/>
  <c r="K699" i="77" s="1"/>
  <c r="J695" i="77"/>
  <c r="K695" i="77" s="1"/>
  <c r="J691" i="77"/>
  <c r="K691" i="77" s="1"/>
  <c r="J687" i="77"/>
  <c r="K687" i="77" s="1"/>
  <c r="J683" i="77"/>
  <c r="K683" i="77" s="1"/>
  <c r="J679" i="77"/>
  <c r="K679" i="77" s="1"/>
  <c r="J675" i="77"/>
  <c r="K675" i="77" s="1"/>
  <c r="J671" i="77"/>
  <c r="K671" i="77" s="1"/>
  <c r="J667" i="77"/>
  <c r="K667" i="77" s="1"/>
  <c r="J663" i="77"/>
  <c r="K663" i="77" s="1"/>
  <c r="J659" i="77"/>
  <c r="K659" i="77" s="1"/>
  <c r="J655" i="77"/>
  <c r="K655" i="77" s="1"/>
  <c r="J651" i="77"/>
  <c r="K651" i="77" s="1"/>
  <c r="J647" i="77"/>
  <c r="K647" i="77" s="1"/>
  <c r="J643" i="77"/>
  <c r="K643" i="77" s="1"/>
  <c r="J639" i="77"/>
  <c r="K639" i="77" s="1"/>
  <c r="J635" i="77"/>
  <c r="K635" i="77" s="1"/>
  <c r="J631" i="77"/>
  <c r="K631" i="77" s="1"/>
  <c r="J627" i="77"/>
  <c r="K627" i="77" s="1"/>
  <c r="J623" i="77"/>
  <c r="K623" i="77" s="1"/>
  <c r="J619" i="77"/>
  <c r="K619" i="77" s="1"/>
  <c r="J615" i="77"/>
  <c r="K615" i="77" s="1"/>
  <c r="J611" i="77"/>
  <c r="K611" i="77" s="1"/>
  <c r="J607" i="77"/>
  <c r="K607" i="77" s="1"/>
  <c r="J603" i="77"/>
  <c r="K603" i="77" s="1"/>
  <c r="J599" i="77"/>
  <c r="K599" i="77" s="1"/>
  <c r="J595" i="77"/>
  <c r="K595" i="77" s="1"/>
  <c r="J591" i="77"/>
  <c r="K591" i="77" s="1"/>
  <c r="J587" i="77"/>
  <c r="K587" i="77" s="1"/>
  <c r="J583" i="77"/>
  <c r="K583" i="77" s="1"/>
  <c r="J579" i="77"/>
  <c r="K579" i="77" s="1"/>
  <c r="J575" i="77"/>
  <c r="K575" i="77" s="1"/>
  <c r="J571" i="77"/>
  <c r="K571" i="77" s="1"/>
  <c r="J567" i="77"/>
  <c r="K567" i="77" s="1"/>
  <c r="J563" i="77"/>
  <c r="K563" i="77" s="1"/>
  <c r="J559" i="77"/>
  <c r="K559" i="77" s="1"/>
  <c r="J555" i="77"/>
  <c r="K555" i="77" s="1"/>
  <c r="J551" i="77"/>
  <c r="K551" i="77" s="1"/>
  <c r="J547" i="77"/>
  <c r="K547" i="77" s="1"/>
  <c r="J543" i="77"/>
  <c r="K543" i="77" s="1"/>
  <c r="J539" i="77"/>
  <c r="K539" i="77" s="1"/>
  <c r="J535" i="77"/>
  <c r="K535" i="77" s="1"/>
  <c r="J531" i="77"/>
  <c r="K531" i="77" s="1"/>
  <c r="J527" i="77"/>
  <c r="K527" i="77" s="1"/>
  <c r="J523" i="77"/>
  <c r="K523" i="77" s="1"/>
  <c r="J519" i="77"/>
  <c r="K519" i="77" s="1"/>
  <c r="J515" i="77"/>
  <c r="K515" i="77" s="1"/>
  <c r="J511" i="77"/>
  <c r="K511" i="77" s="1"/>
  <c r="J507" i="77"/>
  <c r="K507" i="77" s="1"/>
  <c r="J503" i="77"/>
  <c r="K503" i="77" s="1"/>
  <c r="J499" i="77"/>
  <c r="K499" i="77" s="1"/>
  <c r="J495" i="77"/>
  <c r="K495" i="77" s="1"/>
  <c r="J491" i="77"/>
  <c r="K491" i="77" s="1"/>
  <c r="J487" i="77"/>
  <c r="K487" i="77" s="1"/>
  <c r="J483" i="77"/>
  <c r="K483" i="77" s="1"/>
  <c r="J479" i="77"/>
  <c r="K479" i="77" s="1"/>
  <c r="J475" i="77"/>
  <c r="K475" i="77" s="1"/>
  <c r="J471" i="77"/>
  <c r="K471" i="77" s="1"/>
  <c r="J467" i="77"/>
  <c r="K467" i="77" s="1"/>
  <c r="J463" i="77"/>
  <c r="K463" i="77" s="1"/>
  <c r="J459" i="77"/>
  <c r="K459" i="77" s="1"/>
  <c r="J455" i="77"/>
  <c r="K455" i="77" s="1"/>
  <c r="J451" i="77"/>
  <c r="K451" i="77" s="1"/>
  <c r="J447" i="77"/>
  <c r="K447" i="77" s="1"/>
  <c r="J443" i="77"/>
  <c r="K443" i="77" s="1"/>
  <c r="J439" i="77"/>
  <c r="K439" i="77" s="1"/>
  <c r="J435" i="77"/>
  <c r="K435" i="77" s="1"/>
  <c r="J431" i="77"/>
  <c r="K431" i="77" s="1"/>
  <c r="J427" i="77"/>
  <c r="K427" i="77" s="1"/>
  <c r="J423" i="77"/>
  <c r="K423" i="77" s="1"/>
  <c r="J419" i="77"/>
  <c r="K419" i="77" s="1"/>
  <c r="J415" i="77"/>
  <c r="K415" i="77" s="1"/>
  <c r="J411" i="77"/>
  <c r="K411" i="77" s="1"/>
  <c r="J407" i="77"/>
  <c r="K407" i="77" s="1"/>
  <c r="J742" i="77"/>
  <c r="K742" i="77" s="1"/>
  <c r="J734" i="77"/>
  <c r="K734" i="77" s="1"/>
  <c r="J726" i="77"/>
  <c r="K726" i="77" s="1"/>
  <c r="J718" i="77"/>
  <c r="K718" i="77" s="1"/>
  <c r="J710" i="77"/>
  <c r="K710" i="77" s="1"/>
  <c r="J702" i="77"/>
  <c r="K702" i="77" s="1"/>
  <c r="J694" i="77"/>
  <c r="K694" i="77" s="1"/>
  <c r="J686" i="77"/>
  <c r="K686" i="77" s="1"/>
  <c r="J678" i="77"/>
  <c r="K678" i="77" s="1"/>
  <c r="J670" i="77"/>
  <c r="K670" i="77" s="1"/>
  <c r="J662" i="77"/>
  <c r="K662" i="77" s="1"/>
  <c r="J654" i="77"/>
  <c r="K654" i="77" s="1"/>
  <c r="J646" i="77"/>
  <c r="K646" i="77" s="1"/>
  <c r="J638" i="77"/>
  <c r="K638" i="77" s="1"/>
  <c r="J630" i="77"/>
  <c r="K630" i="77" s="1"/>
  <c r="J622" i="77"/>
  <c r="K622" i="77" s="1"/>
  <c r="J614" i="77"/>
  <c r="K614" i="77" s="1"/>
  <c r="J606" i="77"/>
  <c r="K606" i="77" s="1"/>
  <c r="J598" i="77"/>
  <c r="K598" i="77" s="1"/>
  <c r="J590" i="77"/>
  <c r="K590" i="77" s="1"/>
  <c r="J582" i="77"/>
  <c r="K582" i="77" s="1"/>
  <c r="J574" i="77"/>
  <c r="K574" i="77" s="1"/>
  <c r="J566" i="77"/>
  <c r="K566" i="77" s="1"/>
  <c r="J558" i="77"/>
  <c r="K558" i="77" s="1"/>
  <c r="J550" i="77"/>
  <c r="K550" i="77" s="1"/>
  <c r="J542" i="77"/>
  <c r="K542" i="77" s="1"/>
  <c r="J534" i="77"/>
  <c r="K534" i="77" s="1"/>
  <c r="J526" i="77"/>
  <c r="K526" i="77" s="1"/>
  <c r="J518" i="77"/>
  <c r="K518" i="77" s="1"/>
  <c r="J510" i="77"/>
  <c r="K510" i="77" s="1"/>
  <c r="J502" i="77"/>
  <c r="K502" i="77" s="1"/>
  <c r="J494" i="77"/>
  <c r="K494" i="77" s="1"/>
  <c r="J486" i="77"/>
  <c r="K486" i="77" s="1"/>
  <c r="J478" i="77"/>
  <c r="K478" i="77" s="1"/>
  <c r="J470" i="77"/>
  <c r="K470" i="77" s="1"/>
  <c r="J462" i="77"/>
  <c r="K462" i="77" s="1"/>
  <c r="J454" i="77"/>
  <c r="K454" i="77" s="1"/>
  <c r="J446" i="77"/>
  <c r="K446" i="77" s="1"/>
  <c r="J438" i="77"/>
  <c r="K438" i="77" s="1"/>
  <c r="J430" i="77"/>
  <c r="K430" i="77" s="1"/>
  <c r="J422" i="77"/>
  <c r="K422" i="77" s="1"/>
  <c r="J414" i="77"/>
  <c r="K414" i="77" s="1"/>
  <c r="J406" i="77"/>
  <c r="K406" i="77" s="1"/>
  <c r="J402" i="77"/>
  <c r="K402" i="77" s="1"/>
  <c r="J398" i="77"/>
  <c r="K398" i="77" s="1"/>
  <c r="J394" i="77"/>
  <c r="K394" i="77" s="1"/>
  <c r="J390" i="77"/>
  <c r="K390" i="77" s="1"/>
  <c r="J386" i="77"/>
  <c r="K386" i="77" s="1"/>
  <c r="J382" i="77"/>
  <c r="K382" i="77" s="1"/>
  <c r="J378" i="77"/>
  <c r="K378" i="77" s="1"/>
  <c r="J374" i="77"/>
  <c r="K374" i="77" s="1"/>
  <c r="J370" i="77"/>
  <c r="K370" i="77" s="1"/>
  <c r="J366" i="77"/>
  <c r="K366" i="77" s="1"/>
  <c r="J362" i="77"/>
  <c r="K362" i="77" s="1"/>
  <c r="J358" i="77"/>
  <c r="K358" i="77" s="1"/>
  <c r="J354" i="77"/>
  <c r="K354" i="77" s="1"/>
  <c r="J350" i="77"/>
  <c r="K350" i="77" s="1"/>
  <c r="J346" i="77"/>
  <c r="K346" i="77" s="1"/>
  <c r="J342" i="77"/>
  <c r="K342" i="77" s="1"/>
  <c r="J338" i="77"/>
  <c r="K338" i="77" s="1"/>
  <c r="J334" i="77"/>
  <c r="K334" i="77" s="1"/>
  <c r="J330" i="77"/>
  <c r="K330" i="77" s="1"/>
  <c r="J326" i="77"/>
  <c r="K326" i="77" s="1"/>
  <c r="J322" i="77"/>
  <c r="K322" i="77" s="1"/>
  <c r="J318" i="77"/>
  <c r="K318" i="77" s="1"/>
  <c r="J314" i="77"/>
  <c r="K314" i="77" s="1"/>
  <c r="J738" i="77"/>
  <c r="K738" i="77" s="1"/>
  <c r="J730" i="77"/>
  <c r="K730" i="77" s="1"/>
  <c r="J722" i="77"/>
  <c r="K722" i="77" s="1"/>
  <c r="J714" i="77"/>
  <c r="K714" i="77" s="1"/>
  <c r="J706" i="77"/>
  <c r="K706" i="77" s="1"/>
  <c r="J698" i="77"/>
  <c r="K698" i="77" s="1"/>
  <c r="J690" i="77"/>
  <c r="K690" i="77" s="1"/>
  <c r="J682" i="77"/>
  <c r="K682" i="77" s="1"/>
  <c r="J674" i="77"/>
  <c r="K674" i="77" s="1"/>
  <c r="J666" i="77"/>
  <c r="K666" i="77" s="1"/>
  <c r="J658" i="77"/>
  <c r="K658" i="77" s="1"/>
  <c r="J650" i="77"/>
  <c r="K650" i="77" s="1"/>
  <c r="J642" i="77"/>
  <c r="K642" i="77" s="1"/>
  <c r="J634" i="77"/>
  <c r="K634" i="77" s="1"/>
  <c r="J626" i="77"/>
  <c r="K626" i="77" s="1"/>
  <c r="J618" i="77"/>
  <c r="K618" i="77" s="1"/>
  <c r="J610" i="77"/>
  <c r="K610" i="77" s="1"/>
  <c r="J602" i="77"/>
  <c r="K602" i="77" s="1"/>
  <c r="J594" i="77"/>
  <c r="K594" i="77" s="1"/>
  <c r="J741" i="77"/>
  <c r="K741" i="77" s="1"/>
  <c r="J733" i="77"/>
  <c r="K733" i="77" s="1"/>
  <c r="J725" i="77"/>
  <c r="K725" i="77" s="1"/>
  <c r="J717" i="77"/>
  <c r="K717" i="77" s="1"/>
  <c r="J709" i="77"/>
  <c r="K709" i="77" s="1"/>
  <c r="J701" i="77"/>
  <c r="K701" i="77" s="1"/>
  <c r="J693" i="77"/>
  <c r="K693" i="77" s="1"/>
  <c r="J685" i="77"/>
  <c r="K685" i="77" s="1"/>
  <c r="J677" i="77"/>
  <c r="K677" i="77" s="1"/>
  <c r="J669" i="77"/>
  <c r="K669" i="77" s="1"/>
  <c r="J661" i="77"/>
  <c r="K661" i="77" s="1"/>
  <c r="J653" i="77"/>
  <c r="K653" i="77" s="1"/>
  <c r="J645" i="77"/>
  <c r="K645" i="77" s="1"/>
  <c r="J637" i="77"/>
  <c r="K637" i="77" s="1"/>
  <c r="J629" i="77"/>
  <c r="K629" i="77" s="1"/>
  <c r="J621" i="77"/>
  <c r="K621" i="77" s="1"/>
  <c r="J613" i="77"/>
  <c r="K613" i="77" s="1"/>
  <c r="J605" i="77"/>
  <c r="K605" i="77" s="1"/>
  <c r="J597" i="77"/>
  <c r="K597" i="77" s="1"/>
  <c r="J589" i="77"/>
  <c r="K589" i="77" s="1"/>
  <c r="J581" i="77"/>
  <c r="K581" i="77" s="1"/>
  <c r="J573" i="77"/>
  <c r="K573" i="77" s="1"/>
  <c r="J565" i="77"/>
  <c r="K565" i="77" s="1"/>
  <c r="J557" i="77"/>
  <c r="K557" i="77" s="1"/>
  <c r="J549" i="77"/>
  <c r="K549" i="77" s="1"/>
  <c r="J541" i="77"/>
  <c r="K541" i="77" s="1"/>
  <c r="J533" i="77"/>
  <c r="K533" i="77" s="1"/>
  <c r="J525" i="77"/>
  <c r="K525" i="77" s="1"/>
  <c r="J517" i="77"/>
  <c r="K517" i="77" s="1"/>
  <c r="J509" i="77"/>
  <c r="K509" i="77" s="1"/>
  <c r="J501" i="77"/>
  <c r="K501" i="77" s="1"/>
  <c r="J493" i="77"/>
  <c r="K493" i="77" s="1"/>
  <c r="J485" i="77"/>
  <c r="K485" i="77" s="1"/>
  <c r="J477" i="77"/>
  <c r="K477" i="77" s="1"/>
  <c r="J469" i="77"/>
  <c r="K469" i="77" s="1"/>
  <c r="J461" i="77"/>
  <c r="K461" i="77" s="1"/>
  <c r="J453" i="77"/>
  <c r="K453" i="77" s="1"/>
  <c r="J445" i="77"/>
  <c r="K445" i="77" s="1"/>
  <c r="J437" i="77"/>
  <c r="K437" i="77" s="1"/>
  <c r="J429" i="77"/>
  <c r="K429" i="77" s="1"/>
  <c r="J421" i="77"/>
  <c r="K421" i="77" s="1"/>
  <c r="J413" i="77"/>
  <c r="K413" i="77" s="1"/>
  <c r="J405" i="77"/>
  <c r="K405" i="77" s="1"/>
  <c r="J401" i="77"/>
  <c r="K401" i="77" s="1"/>
  <c r="J397" i="77"/>
  <c r="K397" i="77" s="1"/>
  <c r="J393" i="77"/>
  <c r="K393" i="77" s="1"/>
  <c r="J389" i="77"/>
  <c r="K389" i="77" s="1"/>
  <c r="J385" i="77"/>
  <c r="K385" i="77" s="1"/>
  <c r="J381" i="77"/>
  <c r="K381" i="77" s="1"/>
  <c r="J377" i="77"/>
  <c r="K377" i="77" s="1"/>
  <c r="J373" i="77"/>
  <c r="K373" i="77" s="1"/>
  <c r="J369" i="77"/>
  <c r="K369" i="77" s="1"/>
  <c r="J365" i="77"/>
  <c r="K365" i="77" s="1"/>
  <c r="J361" i="77"/>
  <c r="K361" i="77" s="1"/>
  <c r="J357" i="77"/>
  <c r="K357" i="77" s="1"/>
  <c r="J353" i="77"/>
  <c r="K353" i="77" s="1"/>
  <c r="J349" i="77"/>
  <c r="K349" i="77" s="1"/>
  <c r="J345" i="77"/>
  <c r="K345" i="77" s="1"/>
  <c r="J341" i="77"/>
  <c r="K341" i="77" s="1"/>
  <c r="J337" i="77"/>
  <c r="K337" i="77" s="1"/>
  <c r="J333" i="77"/>
  <c r="K333" i="77" s="1"/>
  <c r="J329" i="77"/>
  <c r="K329" i="77" s="1"/>
  <c r="J325" i="77"/>
  <c r="K325" i="77" s="1"/>
  <c r="J321" i="77"/>
  <c r="K321" i="77" s="1"/>
  <c r="J317" i="77"/>
  <c r="K317" i="77" s="1"/>
  <c r="J737" i="77"/>
  <c r="K737" i="77" s="1"/>
  <c r="J705" i="77"/>
  <c r="K705" i="77" s="1"/>
  <c r="J673" i="77"/>
  <c r="K673" i="77" s="1"/>
  <c r="J641" i="77"/>
  <c r="K641" i="77" s="1"/>
  <c r="J609" i="77"/>
  <c r="K609" i="77" s="1"/>
  <c r="J585" i="77"/>
  <c r="K585" i="77" s="1"/>
  <c r="J569" i="77"/>
  <c r="K569" i="77" s="1"/>
  <c r="J553" i="77"/>
  <c r="K553" i="77" s="1"/>
  <c r="J537" i="77"/>
  <c r="K537" i="77" s="1"/>
  <c r="J521" i="77"/>
  <c r="K521" i="77" s="1"/>
  <c r="J505" i="77"/>
  <c r="K505" i="77" s="1"/>
  <c r="J489" i="77"/>
  <c r="K489" i="77" s="1"/>
  <c r="J473" i="77"/>
  <c r="K473" i="77" s="1"/>
  <c r="J457" i="77"/>
  <c r="K457" i="77" s="1"/>
  <c r="J441" i="77"/>
  <c r="K441" i="77" s="1"/>
  <c r="J425" i="77"/>
  <c r="K425" i="77" s="1"/>
  <c r="J409" i="77"/>
  <c r="K409" i="77" s="1"/>
  <c r="J399" i="77"/>
  <c r="K399" i="77" s="1"/>
  <c r="J391" i="77"/>
  <c r="K391" i="77" s="1"/>
  <c r="J383" i="77"/>
  <c r="K383" i="77" s="1"/>
  <c r="J375" i="77"/>
  <c r="K375" i="77" s="1"/>
  <c r="J367" i="77"/>
  <c r="K367" i="77" s="1"/>
  <c r="J359" i="77"/>
  <c r="K359" i="77" s="1"/>
  <c r="J351" i="77"/>
  <c r="K351" i="77" s="1"/>
  <c r="J343" i="77"/>
  <c r="K343" i="77" s="1"/>
  <c r="J335" i="77"/>
  <c r="K335" i="77" s="1"/>
  <c r="J327" i="77"/>
  <c r="K327" i="77" s="1"/>
  <c r="J319" i="77"/>
  <c r="K319" i="77" s="1"/>
  <c r="J729" i="77"/>
  <c r="K729" i="77" s="1"/>
  <c r="J697" i="77"/>
  <c r="K697" i="77" s="1"/>
  <c r="J665" i="77"/>
  <c r="K665" i="77" s="1"/>
  <c r="J633" i="77"/>
  <c r="K633" i="77" s="1"/>
  <c r="J601" i="77"/>
  <c r="K601" i="77" s="1"/>
  <c r="J578" i="77"/>
  <c r="K578" i="77" s="1"/>
  <c r="J562" i="77"/>
  <c r="K562" i="77" s="1"/>
  <c r="J546" i="77"/>
  <c r="K546" i="77" s="1"/>
  <c r="J530" i="77"/>
  <c r="K530" i="77" s="1"/>
  <c r="J514" i="77"/>
  <c r="K514" i="77" s="1"/>
  <c r="J498" i="77"/>
  <c r="K498" i="77" s="1"/>
  <c r="J482" i="77"/>
  <c r="K482" i="77" s="1"/>
  <c r="J466" i="77"/>
  <c r="K466" i="77" s="1"/>
  <c r="J450" i="77"/>
  <c r="K450" i="77" s="1"/>
  <c r="J434" i="77"/>
  <c r="K434" i="77" s="1"/>
  <c r="J418" i="77"/>
  <c r="K418" i="77" s="1"/>
  <c r="J396" i="77"/>
  <c r="K396" i="77" s="1"/>
  <c r="J380" i="77"/>
  <c r="K380" i="77" s="1"/>
  <c r="J372" i="77"/>
  <c r="K372" i="77" s="1"/>
  <c r="J356" i="77"/>
  <c r="K356" i="77" s="1"/>
  <c r="J332" i="77"/>
  <c r="K332" i="77" s="1"/>
  <c r="J324" i="77"/>
  <c r="K324" i="77" s="1"/>
  <c r="J721" i="77"/>
  <c r="K721" i="77" s="1"/>
  <c r="J593" i="77"/>
  <c r="K593" i="77" s="1"/>
  <c r="J545" i="77"/>
  <c r="K545" i="77" s="1"/>
  <c r="J529" i="77"/>
  <c r="K529" i="77" s="1"/>
  <c r="J513" i="77"/>
  <c r="K513" i="77" s="1"/>
  <c r="J497" i="77"/>
  <c r="K497" i="77" s="1"/>
  <c r="J449" i="77"/>
  <c r="K449" i="77" s="1"/>
  <c r="J433" i="77"/>
  <c r="K433" i="77" s="1"/>
  <c r="J403" i="77"/>
  <c r="K403" i="77" s="1"/>
  <c r="J379" i="77"/>
  <c r="K379" i="77" s="1"/>
  <c r="J355" i="77"/>
  <c r="K355" i="77" s="1"/>
  <c r="J339" i="77"/>
  <c r="K339" i="77" s="1"/>
  <c r="J323" i="77"/>
  <c r="K323" i="77" s="1"/>
  <c r="J713" i="77"/>
  <c r="K713" i="77" s="1"/>
  <c r="J681" i="77"/>
  <c r="K681" i="77" s="1"/>
  <c r="J649" i="77"/>
  <c r="K649" i="77" s="1"/>
  <c r="J617" i="77"/>
  <c r="K617" i="77" s="1"/>
  <c r="J586" i="77"/>
  <c r="K586" i="77" s="1"/>
  <c r="J570" i="77"/>
  <c r="K570" i="77" s="1"/>
  <c r="J554" i="77"/>
  <c r="K554" i="77" s="1"/>
  <c r="J538" i="77"/>
  <c r="K538" i="77" s="1"/>
  <c r="J522" i="77"/>
  <c r="K522" i="77" s="1"/>
  <c r="J506" i="77"/>
  <c r="K506" i="77" s="1"/>
  <c r="J490" i="77"/>
  <c r="K490" i="77" s="1"/>
  <c r="J474" i="77"/>
  <c r="K474" i="77" s="1"/>
  <c r="J458" i="77"/>
  <c r="K458" i="77" s="1"/>
  <c r="J442" i="77"/>
  <c r="K442" i="77" s="1"/>
  <c r="J426" i="77"/>
  <c r="K426" i="77" s="1"/>
  <c r="J410" i="77"/>
  <c r="K410" i="77" s="1"/>
  <c r="J400" i="77"/>
  <c r="K400" i="77" s="1"/>
  <c r="J392" i="77"/>
  <c r="K392" i="77" s="1"/>
  <c r="J384" i="77"/>
  <c r="K384" i="77" s="1"/>
  <c r="J376" i="77"/>
  <c r="K376" i="77" s="1"/>
  <c r="J368" i="77"/>
  <c r="K368" i="77" s="1"/>
  <c r="J360" i="77"/>
  <c r="K360" i="77" s="1"/>
  <c r="J352" i="77"/>
  <c r="K352" i="77" s="1"/>
  <c r="J344" i="77"/>
  <c r="K344" i="77" s="1"/>
  <c r="J336" i="77"/>
  <c r="K336" i="77" s="1"/>
  <c r="J328" i="77"/>
  <c r="K328" i="77" s="1"/>
  <c r="J320" i="77"/>
  <c r="K320" i="77" s="1"/>
  <c r="J404" i="77"/>
  <c r="K404" i="77" s="1"/>
  <c r="J388" i="77"/>
  <c r="K388" i="77" s="1"/>
  <c r="J364" i="77"/>
  <c r="K364" i="77" s="1"/>
  <c r="J348" i="77"/>
  <c r="K348" i="77" s="1"/>
  <c r="J340" i="77"/>
  <c r="K340" i="77" s="1"/>
  <c r="J316" i="77"/>
  <c r="K316" i="77" s="1"/>
  <c r="J689" i="77"/>
  <c r="K689" i="77" s="1"/>
  <c r="J657" i="77"/>
  <c r="K657" i="77" s="1"/>
  <c r="J625" i="77"/>
  <c r="K625" i="77" s="1"/>
  <c r="J577" i="77"/>
  <c r="K577" i="77" s="1"/>
  <c r="J561" i="77"/>
  <c r="K561" i="77" s="1"/>
  <c r="J481" i="77"/>
  <c r="K481" i="77" s="1"/>
  <c r="J465" i="77"/>
  <c r="K465" i="77" s="1"/>
  <c r="J417" i="77"/>
  <c r="K417" i="77" s="1"/>
  <c r="J395" i="77"/>
  <c r="K395" i="77" s="1"/>
  <c r="J387" i="77"/>
  <c r="K387" i="77" s="1"/>
  <c r="J371" i="77"/>
  <c r="K371" i="77" s="1"/>
  <c r="J363" i="77"/>
  <c r="K363" i="77" s="1"/>
  <c r="J347" i="77"/>
  <c r="K347" i="77" s="1"/>
  <c r="J331" i="77"/>
  <c r="K331" i="77" s="1"/>
  <c r="J315" i="77"/>
  <c r="K315" i="77" s="1"/>
  <c r="J743" i="76"/>
  <c r="K743" i="76" s="1"/>
  <c r="J739" i="76"/>
  <c r="K739" i="76" s="1"/>
  <c r="J735" i="76"/>
  <c r="K735" i="76" s="1"/>
  <c r="J731" i="76"/>
  <c r="K731" i="76" s="1"/>
  <c r="J727" i="76"/>
  <c r="K727" i="76" s="1"/>
  <c r="J723" i="76"/>
  <c r="K723" i="76" s="1"/>
  <c r="J719" i="76"/>
  <c r="K719" i="76" s="1"/>
  <c r="J715" i="76"/>
  <c r="K715" i="76" s="1"/>
  <c r="J711" i="76"/>
  <c r="K711" i="76" s="1"/>
  <c r="J707" i="76"/>
  <c r="K707" i="76" s="1"/>
  <c r="J703" i="76"/>
  <c r="K703" i="76" s="1"/>
  <c r="J699" i="76"/>
  <c r="K699" i="76" s="1"/>
  <c r="J695" i="76"/>
  <c r="K695" i="76" s="1"/>
  <c r="J691" i="76"/>
  <c r="K691" i="76" s="1"/>
  <c r="J687" i="76"/>
  <c r="K687" i="76" s="1"/>
  <c r="J683" i="76"/>
  <c r="K683" i="76" s="1"/>
  <c r="J679" i="76"/>
  <c r="K679" i="76" s="1"/>
  <c r="J675" i="76"/>
  <c r="K675" i="76" s="1"/>
  <c r="J671" i="76"/>
  <c r="K671" i="76" s="1"/>
  <c r="J667" i="76"/>
  <c r="K667" i="76" s="1"/>
  <c r="J663" i="76"/>
  <c r="K663" i="76" s="1"/>
  <c r="J659" i="76"/>
  <c r="K659" i="76" s="1"/>
  <c r="J655" i="76"/>
  <c r="K655" i="76" s="1"/>
  <c r="J651" i="76"/>
  <c r="K651" i="76" s="1"/>
  <c r="J647" i="76"/>
  <c r="K647" i="76" s="1"/>
  <c r="J643" i="76"/>
  <c r="K643" i="76" s="1"/>
  <c r="J639" i="76"/>
  <c r="K639" i="76" s="1"/>
  <c r="J635" i="76"/>
  <c r="K635" i="76" s="1"/>
  <c r="J631" i="76"/>
  <c r="K631" i="76" s="1"/>
  <c r="J627" i="76"/>
  <c r="K627" i="76" s="1"/>
  <c r="J623" i="76"/>
  <c r="K623" i="76" s="1"/>
  <c r="J619" i="76"/>
  <c r="K619" i="76" s="1"/>
  <c r="J615" i="76"/>
  <c r="K615" i="76" s="1"/>
  <c r="J611" i="76"/>
  <c r="K611" i="76" s="1"/>
  <c r="J607" i="76"/>
  <c r="K607" i="76" s="1"/>
  <c r="J603" i="76"/>
  <c r="K603" i="76" s="1"/>
  <c r="J599" i="76"/>
  <c r="K599" i="76" s="1"/>
  <c r="J595" i="76"/>
  <c r="K595" i="76" s="1"/>
  <c r="J591" i="76"/>
  <c r="K591" i="76" s="1"/>
  <c r="J587" i="76"/>
  <c r="K587" i="76" s="1"/>
  <c r="J583" i="76"/>
  <c r="K583" i="76" s="1"/>
  <c r="J579" i="76"/>
  <c r="K579" i="76" s="1"/>
  <c r="J575" i="76"/>
  <c r="K575" i="76" s="1"/>
  <c r="J571" i="76"/>
  <c r="K571" i="76" s="1"/>
  <c r="J567" i="76"/>
  <c r="K567" i="76" s="1"/>
  <c r="J563" i="76"/>
  <c r="K563" i="76" s="1"/>
  <c r="J559" i="76"/>
  <c r="K559" i="76" s="1"/>
  <c r="J555" i="76"/>
  <c r="K555" i="76" s="1"/>
  <c r="J551" i="76"/>
  <c r="K551" i="76" s="1"/>
  <c r="J547" i="76"/>
  <c r="K547" i="76" s="1"/>
  <c r="J543" i="76"/>
  <c r="K543" i="76" s="1"/>
  <c r="J539" i="76"/>
  <c r="K539" i="76" s="1"/>
  <c r="J535" i="76"/>
  <c r="K535" i="76" s="1"/>
  <c r="J531" i="76"/>
  <c r="K531" i="76" s="1"/>
  <c r="J527" i="76"/>
  <c r="K527" i="76" s="1"/>
  <c r="J523" i="76"/>
  <c r="K523" i="76" s="1"/>
  <c r="J519" i="76"/>
  <c r="K519" i="76" s="1"/>
  <c r="J515" i="76"/>
  <c r="K515" i="76" s="1"/>
  <c r="J511" i="76"/>
  <c r="K511" i="76" s="1"/>
  <c r="J507" i="76"/>
  <c r="K507" i="76" s="1"/>
  <c r="J503" i="76"/>
  <c r="K503" i="76" s="1"/>
  <c r="J499" i="76"/>
  <c r="K499" i="76" s="1"/>
  <c r="J495" i="76"/>
  <c r="K495" i="76" s="1"/>
  <c r="J491" i="76"/>
  <c r="K491" i="76" s="1"/>
  <c r="J487" i="76"/>
  <c r="K487" i="76" s="1"/>
  <c r="J483" i="76"/>
  <c r="K483" i="76" s="1"/>
  <c r="J479" i="76"/>
  <c r="K479" i="76" s="1"/>
  <c r="J475" i="76"/>
  <c r="K475" i="76" s="1"/>
  <c r="J471" i="76"/>
  <c r="K471" i="76" s="1"/>
  <c r="J467" i="76"/>
  <c r="K467" i="76" s="1"/>
  <c r="J463" i="76"/>
  <c r="K463" i="76" s="1"/>
  <c r="J459" i="76"/>
  <c r="K459" i="76" s="1"/>
  <c r="J455" i="76"/>
  <c r="K455" i="76" s="1"/>
  <c r="J451" i="76"/>
  <c r="K451" i="76" s="1"/>
  <c r="J447" i="76"/>
  <c r="K447" i="76" s="1"/>
  <c r="J443" i="76"/>
  <c r="K443" i="76" s="1"/>
  <c r="J439" i="76"/>
  <c r="K439" i="76" s="1"/>
  <c r="J435" i="76"/>
  <c r="K435" i="76" s="1"/>
  <c r="J431" i="76"/>
  <c r="K431" i="76" s="1"/>
  <c r="J427" i="76"/>
  <c r="K427" i="76" s="1"/>
  <c r="J423" i="76"/>
  <c r="K423" i="76" s="1"/>
  <c r="J419" i="76"/>
  <c r="K419" i="76" s="1"/>
  <c r="J415" i="76"/>
  <c r="K415" i="76" s="1"/>
  <c r="J411" i="76"/>
  <c r="K411" i="76" s="1"/>
  <c r="J407" i="76"/>
  <c r="K407" i="76" s="1"/>
  <c r="J742" i="76"/>
  <c r="K742" i="76" s="1"/>
  <c r="J738" i="76"/>
  <c r="K738" i="76" s="1"/>
  <c r="J734" i="76"/>
  <c r="K734" i="76" s="1"/>
  <c r="J730" i="76"/>
  <c r="K730" i="76" s="1"/>
  <c r="J726" i="76"/>
  <c r="K726" i="76" s="1"/>
  <c r="J722" i="76"/>
  <c r="K722" i="76" s="1"/>
  <c r="J718" i="76"/>
  <c r="K718" i="76" s="1"/>
  <c r="J714" i="76"/>
  <c r="K714" i="76" s="1"/>
  <c r="J710" i="76"/>
  <c r="K710" i="76" s="1"/>
  <c r="J706" i="76"/>
  <c r="K706" i="76" s="1"/>
  <c r="J702" i="76"/>
  <c r="K702" i="76" s="1"/>
  <c r="J698" i="76"/>
  <c r="K698" i="76" s="1"/>
  <c r="J694" i="76"/>
  <c r="K694" i="76" s="1"/>
  <c r="J690" i="76"/>
  <c r="K690" i="76" s="1"/>
  <c r="J686" i="76"/>
  <c r="K686" i="76" s="1"/>
  <c r="J682" i="76"/>
  <c r="K682" i="76" s="1"/>
  <c r="J678" i="76"/>
  <c r="K678" i="76" s="1"/>
  <c r="J674" i="76"/>
  <c r="K674" i="76" s="1"/>
  <c r="J670" i="76"/>
  <c r="K670" i="76" s="1"/>
  <c r="J666" i="76"/>
  <c r="K666" i="76" s="1"/>
  <c r="J662" i="76"/>
  <c r="K662" i="76" s="1"/>
  <c r="J658" i="76"/>
  <c r="K658" i="76" s="1"/>
  <c r="J654" i="76"/>
  <c r="K654" i="76" s="1"/>
  <c r="J650" i="76"/>
  <c r="K650" i="76" s="1"/>
  <c r="J646" i="76"/>
  <c r="K646" i="76" s="1"/>
  <c r="J642" i="76"/>
  <c r="K642" i="76" s="1"/>
  <c r="J638" i="76"/>
  <c r="K638" i="76" s="1"/>
  <c r="J634" i="76"/>
  <c r="K634" i="76" s="1"/>
  <c r="J630" i="76"/>
  <c r="K630" i="76" s="1"/>
  <c r="J626" i="76"/>
  <c r="K626" i="76" s="1"/>
  <c r="J622" i="76"/>
  <c r="K622" i="76" s="1"/>
  <c r="J618" i="76"/>
  <c r="K618" i="76" s="1"/>
  <c r="J614" i="76"/>
  <c r="K614" i="76" s="1"/>
  <c r="J610" i="76"/>
  <c r="K610" i="76" s="1"/>
  <c r="J606" i="76"/>
  <c r="K606" i="76" s="1"/>
  <c r="J602" i="76"/>
  <c r="K602" i="76" s="1"/>
  <c r="J598" i="76"/>
  <c r="K598" i="76" s="1"/>
  <c r="J594" i="76"/>
  <c r="K594" i="76" s="1"/>
  <c r="J590" i="76"/>
  <c r="K590" i="76" s="1"/>
  <c r="J586" i="76"/>
  <c r="K586" i="76" s="1"/>
  <c r="J582" i="76"/>
  <c r="K582" i="76" s="1"/>
  <c r="J578" i="76"/>
  <c r="K578" i="76" s="1"/>
  <c r="J574" i="76"/>
  <c r="K574" i="76" s="1"/>
  <c r="J570" i="76"/>
  <c r="K570" i="76" s="1"/>
  <c r="J566" i="76"/>
  <c r="K566" i="76" s="1"/>
  <c r="J562" i="76"/>
  <c r="K562" i="76" s="1"/>
  <c r="J558" i="76"/>
  <c r="K558" i="76" s="1"/>
  <c r="J554" i="76"/>
  <c r="K554" i="76" s="1"/>
  <c r="J550" i="76"/>
  <c r="K550" i="76" s="1"/>
  <c r="J546" i="76"/>
  <c r="K546" i="76" s="1"/>
  <c r="J542" i="76"/>
  <c r="K542" i="76" s="1"/>
  <c r="J538" i="76"/>
  <c r="K538" i="76" s="1"/>
  <c r="J534" i="76"/>
  <c r="K534" i="76" s="1"/>
  <c r="J530" i="76"/>
  <c r="K530" i="76" s="1"/>
  <c r="J526" i="76"/>
  <c r="K526" i="76" s="1"/>
  <c r="J522" i="76"/>
  <c r="K522" i="76" s="1"/>
  <c r="J518" i="76"/>
  <c r="K518" i="76" s="1"/>
  <c r="J514" i="76"/>
  <c r="K514" i="76" s="1"/>
  <c r="J510" i="76"/>
  <c r="K510" i="76" s="1"/>
  <c r="J506" i="76"/>
  <c r="K506" i="76" s="1"/>
  <c r="J502" i="76"/>
  <c r="K502" i="76" s="1"/>
  <c r="J498" i="76"/>
  <c r="K498" i="76" s="1"/>
  <c r="J494" i="76"/>
  <c r="K494" i="76" s="1"/>
  <c r="J490" i="76"/>
  <c r="K490" i="76" s="1"/>
  <c r="J486" i="76"/>
  <c r="K486" i="76" s="1"/>
  <c r="J482" i="76"/>
  <c r="K482" i="76" s="1"/>
  <c r="J478" i="76"/>
  <c r="K478" i="76" s="1"/>
  <c r="J474" i="76"/>
  <c r="K474" i="76" s="1"/>
  <c r="J470" i="76"/>
  <c r="K470" i="76" s="1"/>
  <c r="J466" i="76"/>
  <c r="K466" i="76" s="1"/>
  <c r="J462" i="76"/>
  <c r="K462" i="76" s="1"/>
  <c r="J458" i="76"/>
  <c r="K458" i="76" s="1"/>
  <c r="J454" i="76"/>
  <c r="K454" i="76" s="1"/>
  <c r="J450" i="76"/>
  <c r="K450" i="76" s="1"/>
  <c r="J446" i="76"/>
  <c r="K446" i="76" s="1"/>
  <c r="J442" i="76"/>
  <c r="K442" i="76" s="1"/>
  <c r="J438" i="76"/>
  <c r="K438" i="76" s="1"/>
  <c r="J434" i="76"/>
  <c r="K434" i="76" s="1"/>
  <c r="J430" i="76"/>
  <c r="K430" i="76" s="1"/>
  <c r="J426" i="76"/>
  <c r="K426" i="76" s="1"/>
  <c r="J422" i="76"/>
  <c r="K422" i="76" s="1"/>
  <c r="J418" i="76"/>
  <c r="K418" i="76" s="1"/>
  <c r="J414" i="76"/>
  <c r="K414" i="76" s="1"/>
  <c r="J410" i="76"/>
  <c r="K410" i="76" s="1"/>
  <c r="J406" i="76"/>
  <c r="K406" i="76" s="1"/>
  <c r="J741" i="76"/>
  <c r="K741" i="76" s="1"/>
  <c r="J733" i="76"/>
  <c r="K733" i="76" s="1"/>
  <c r="J725" i="76"/>
  <c r="K725" i="76" s="1"/>
  <c r="J717" i="76"/>
  <c r="K717" i="76" s="1"/>
  <c r="J709" i="76"/>
  <c r="K709" i="76" s="1"/>
  <c r="J701" i="76"/>
  <c r="K701" i="76" s="1"/>
  <c r="J693" i="76"/>
  <c r="K693" i="76" s="1"/>
  <c r="J685" i="76"/>
  <c r="K685" i="76" s="1"/>
  <c r="J677" i="76"/>
  <c r="K677" i="76" s="1"/>
  <c r="J669" i="76"/>
  <c r="K669" i="76" s="1"/>
  <c r="J661" i="76"/>
  <c r="K661" i="76" s="1"/>
  <c r="J653" i="76"/>
  <c r="K653" i="76" s="1"/>
  <c r="J645" i="76"/>
  <c r="K645" i="76" s="1"/>
  <c r="J637" i="76"/>
  <c r="K637" i="76" s="1"/>
  <c r="J629" i="76"/>
  <c r="K629" i="76" s="1"/>
  <c r="J621" i="76"/>
  <c r="K621" i="76" s="1"/>
  <c r="J613" i="76"/>
  <c r="K613" i="76" s="1"/>
  <c r="J605" i="76"/>
  <c r="K605" i="76" s="1"/>
  <c r="J597" i="76"/>
  <c r="K597" i="76" s="1"/>
  <c r="J589" i="76"/>
  <c r="K589" i="76" s="1"/>
  <c r="J581" i="76"/>
  <c r="K581" i="76" s="1"/>
  <c r="J573" i="76"/>
  <c r="K573" i="76" s="1"/>
  <c r="J565" i="76"/>
  <c r="K565" i="76" s="1"/>
  <c r="J557" i="76"/>
  <c r="K557" i="76" s="1"/>
  <c r="J549" i="76"/>
  <c r="K549" i="76" s="1"/>
  <c r="J541" i="76"/>
  <c r="K541" i="76" s="1"/>
  <c r="J533" i="76"/>
  <c r="K533" i="76" s="1"/>
  <c r="J525" i="76"/>
  <c r="K525" i="76" s="1"/>
  <c r="J517" i="76"/>
  <c r="K517" i="76" s="1"/>
  <c r="J509" i="76"/>
  <c r="K509" i="76" s="1"/>
  <c r="J501" i="76"/>
  <c r="K501" i="76" s="1"/>
  <c r="J493" i="76"/>
  <c r="K493" i="76" s="1"/>
  <c r="J485" i="76"/>
  <c r="K485" i="76" s="1"/>
  <c r="J477" i="76"/>
  <c r="K477" i="76" s="1"/>
  <c r="J469" i="76"/>
  <c r="K469" i="76" s="1"/>
  <c r="J461" i="76"/>
  <c r="K461" i="76" s="1"/>
  <c r="J453" i="76"/>
  <c r="K453" i="76" s="1"/>
  <c r="J445" i="76"/>
  <c r="K445" i="76" s="1"/>
  <c r="J437" i="76"/>
  <c r="K437" i="76" s="1"/>
  <c r="J429" i="76"/>
  <c r="K429" i="76" s="1"/>
  <c r="J421" i="76"/>
  <c r="K421" i="76" s="1"/>
  <c r="J413" i="76"/>
  <c r="K413" i="76" s="1"/>
  <c r="J405" i="76"/>
  <c r="K405" i="76" s="1"/>
  <c r="J401" i="76"/>
  <c r="K401" i="76" s="1"/>
  <c r="J397" i="76"/>
  <c r="K397" i="76" s="1"/>
  <c r="J393" i="76"/>
  <c r="K393" i="76" s="1"/>
  <c r="J389" i="76"/>
  <c r="K389" i="76" s="1"/>
  <c r="J385" i="76"/>
  <c r="K385" i="76" s="1"/>
  <c r="J381" i="76"/>
  <c r="K381" i="76" s="1"/>
  <c r="J377" i="76"/>
  <c r="K377" i="76" s="1"/>
  <c r="J373" i="76"/>
  <c r="K373" i="76" s="1"/>
  <c r="J369" i="76"/>
  <c r="K369" i="76" s="1"/>
  <c r="J365" i="76"/>
  <c r="K365" i="76" s="1"/>
  <c r="J361" i="76"/>
  <c r="K361" i="76" s="1"/>
  <c r="J357" i="76"/>
  <c r="K357" i="76" s="1"/>
  <c r="J353" i="76"/>
  <c r="K353" i="76" s="1"/>
  <c r="J349" i="76"/>
  <c r="K349" i="76" s="1"/>
  <c r="J345" i="76"/>
  <c r="K345" i="76" s="1"/>
  <c r="J341" i="76"/>
  <c r="K341" i="76" s="1"/>
  <c r="J337" i="76"/>
  <c r="K337" i="76" s="1"/>
  <c r="J333" i="76"/>
  <c r="K333" i="76" s="1"/>
  <c r="J329" i="76"/>
  <c r="K329" i="76" s="1"/>
  <c r="J325" i="76"/>
  <c r="K325" i="76" s="1"/>
  <c r="J321" i="76"/>
  <c r="K321" i="76" s="1"/>
  <c r="J317" i="76"/>
  <c r="K317" i="76" s="1"/>
  <c r="J740" i="76"/>
  <c r="K740" i="76" s="1"/>
  <c r="J732" i="76"/>
  <c r="K732" i="76" s="1"/>
  <c r="J724" i="76"/>
  <c r="K724" i="76" s="1"/>
  <c r="J716" i="76"/>
  <c r="K716" i="76" s="1"/>
  <c r="J708" i="76"/>
  <c r="K708" i="76" s="1"/>
  <c r="J700" i="76"/>
  <c r="K700" i="76" s="1"/>
  <c r="J692" i="76"/>
  <c r="K692" i="76" s="1"/>
  <c r="J684" i="76"/>
  <c r="K684" i="76" s="1"/>
  <c r="J676" i="76"/>
  <c r="K676" i="76" s="1"/>
  <c r="J668" i="76"/>
  <c r="K668" i="76" s="1"/>
  <c r="J660" i="76"/>
  <c r="K660" i="76" s="1"/>
  <c r="J652" i="76"/>
  <c r="K652" i="76" s="1"/>
  <c r="J644" i="76"/>
  <c r="K644" i="76" s="1"/>
  <c r="J636" i="76"/>
  <c r="K636" i="76" s="1"/>
  <c r="J628" i="76"/>
  <c r="K628" i="76" s="1"/>
  <c r="J620" i="76"/>
  <c r="K620" i="76" s="1"/>
  <c r="J612" i="76"/>
  <c r="K612" i="76" s="1"/>
  <c r="J604" i="76"/>
  <c r="K604" i="76" s="1"/>
  <c r="J596" i="76"/>
  <c r="K596" i="76" s="1"/>
  <c r="J588" i="76"/>
  <c r="K588" i="76" s="1"/>
  <c r="J580" i="76"/>
  <c r="K580" i="76" s="1"/>
  <c r="J572" i="76"/>
  <c r="K572" i="76" s="1"/>
  <c r="J564" i="76"/>
  <c r="K564" i="76" s="1"/>
  <c r="J556" i="76"/>
  <c r="K556" i="76" s="1"/>
  <c r="J548" i="76"/>
  <c r="K548" i="76" s="1"/>
  <c r="J540" i="76"/>
  <c r="K540" i="76" s="1"/>
  <c r="J532" i="76"/>
  <c r="K532" i="76" s="1"/>
  <c r="J524" i="76"/>
  <c r="K524" i="76" s="1"/>
  <c r="J516" i="76"/>
  <c r="K516" i="76" s="1"/>
  <c r="J508" i="76"/>
  <c r="K508" i="76" s="1"/>
  <c r="J500" i="76"/>
  <c r="K500" i="76" s="1"/>
  <c r="J492" i="76"/>
  <c r="K492" i="76" s="1"/>
  <c r="J484" i="76"/>
  <c r="K484" i="76" s="1"/>
  <c r="J476" i="76"/>
  <c r="K476" i="76" s="1"/>
  <c r="J468" i="76"/>
  <c r="K468" i="76" s="1"/>
  <c r="J460" i="76"/>
  <c r="K460" i="76" s="1"/>
  <c r="J452" i="76"/>
  <c r="K452" i="76" s="1"/>
  <c r="J444" i="76"/>
  <c r="K444" i="76" s="1"/>
  <c r="J436" i="76"/>
  <c r="K436" i="76" s="1"/>
  <c r="J428" i="76"/>
  <c r="K428" i="76" s="1"/>
  <c r="J420" i="76"/>
  <c r="K420" i="76" s="1"/>
  <c r="J412" i="76"/>
  <c r="K412" i="76" s="1"/>
  <c r="J404" i="76"/>
  <c r="K404" i="76" s="1"/>
  <c r="J400" i="76"/>
  <c r="K400" i="76" s="1"/>
  <c r="J396" i="76"/>
  <c r="K396" i="76" s="1"/>
  <c r="J392" i="76"/>
  <c r="K392" i="76" s="1"/>
  <c r="J388" i="76"/>
  <c r="K388" i="76" s="1"/>
  <c r="J384" i="76"/>
  <c r="K384" i="76" s="1"/>
  <c r="J380" i="76"/>
  <c r="K380" i="76" s="1"/>
  <c r="J376" i="76"/>
  <c r="K376" i="76" s="1"/>
  <c r="J372" i="76"/>
  <c r="K372" i="76" s="1"/>
  <c r="J368" i="76"/>
  <c r="K368" i="76" s="1"/>
  <c r="J364" i="76"/>
  <c r="K364" i="76" s="1"/>
  <c r="J360" i="76"/>
  <c r="K360" i="76" s="1"/>
  <c r="J356" i="76"/>
  <c r="K356" i="76" s="1"/>
  <c r="J352" i="76"/>
  <c r="K352" i="76" s="1"/>
  <c r="J348" i="76"/>
  <c r="K348" i="76" s="1"/>
  <c r="J344" i="76"/>
  <c r="K344" i="76" s="1"/>
  <c r="J340" i="76"/>
  <c r="K340" i="76" s="1"/>
  <c r="J336" i="76"/>
  <c r="K336" i="76" s="1"/>
  <c r="J332" i="76"/>
  <c r="K332" i="76" s="1"/>
  <c r="J328" i="76"/>
  <c r="K328" i="76" s="1"/>
  <c r="J324" i="76"/>
  <c r="K324" i="76" s="1"/>
  <c r="J320" i="76"/>
  <c r="K320" i="76" s="1"/>
  <c r="J316" i="76"/>
  <c r="K316" i="76" s="1"/>
  <c r="J737" i="76"/>
  <c r="K737" i="76" s="1"/>
  <c r="J729" i="76"/>
  <c r="K729" i="76" s="1"/>
  <c r="J721" i="76"/>
  <c r="K721" i="76" s="1"/>
  <c r="J713" i="76"/>
  <c r="K713" i="76" s="1"/>
  <c r="J705" i="76"/>
  <c r="K705" i="76" s="1"/>
  <c r="J697" i="76"/>
  <c r="K697" i="76" s="1"/>
  <c r="J689" i="76"/>
  <c r="K689" i="76" s="1"/>
  <c r="J681" i="76"/>
  <c r="K681" i="76" s="1"/>
  <c r="J673" i="76"/>
  <c r="K673" i="76" s="1"/>
  <c r="J665" i="76"/>
  <c r="K665" i="76" s="1"/>
  <c r="J657" i="76"/>
  <c r="K657" i="76" s="1"/>
  <c r="J649" i="76"/>
  <c r="K649" i="76" s="1"/>
  <c r="J641" i="76"/>
  <c r="K641" i="76" s="1"/>
  <c r="J633" i="76"/>
  <c r="K633" i="76" s="1"/>
  <c r="J625" i="76"/>
  <c r="K625" i="76" s="1"/>
  <c r="J617" i="76"/>
  <c r="K617" i="76" s="1"/>
  <c r="J609" i="76"/>
  <c r="K609" i="76" s="1"/>
  <c r="J601" i="76"/>
  <c r="K601" i="76" s="1"/>
  <c r="J593" i="76"/>
  <c r="K593" i="76" s="1"/>
  <c r="J585" i="76"/>
  <c r="K585" i="76" s="1"/>
  <c r="J577" i="76"/>
  <c r="K577" i="76" s="1"/>
  <c r="J569" i="76"/>
  <c r="K569" i="76" s="1"/>
  <c r="J561" i="76"/>
  <c r="K561" i="76" s="1"/>
  <c r="J553" i="76"/>
  <c r="K553" i="76" s="1"/>
  <c r="J545" i="76"/>
  <c r="K545" i="76" s="1"/>
  <c r="J537" i="76"/>
  <c r="K537" i="76" s="1"/>
  <c r="J529" i="76"/>
  <c r="K529" i="76" s="1"/>
  <c r="J521" i="76"/>
  <c r="K521" i="76" s="1"/>
  <c r="J513" i="76"/>
  <c r="K513" i="76" s="1"/>
  <c r="J505" i="76"/>
  <c r="K505" i="76" s="1"/>
  <c r="J497" i="76"/>
  <c r="K497" i="76" s="1"/>
  <c r="J489" i="76"/>
  <c r="K489" i="76" s="1"/>
  <c r="J481" i="76"/>
  <c r="K481" i="76" s="1"/>
  <c r="J473" i="76"/>
  <c r="K473" i="76" s="1"/>
  <c r="J465" i="76"/>
  <c r="K465" i="76" s="1"/>
  <c r="J457" i="76"/>
  <c r="K457" i="76" s="1"/>
  <c r="J449" i="76"/>
  <c r="K449" i="76" s="1"/>
  <c r="J441" i="76"/>
  <c r="K441" i="76" s="1"/>
  <c r="J433" i="76"/>
  <c r="K433" i="76" s="1"/>
  <c r="J425" i="76"/>
  <c r="K425" i="76" s="1"/>
  <c r="J417" i="76"/>
  <c r="K417" i="76" s="1"/>
  <c r="J409" i="76"/>
  <c r="K409" i="76" s="1"/>
  <c r="J403" i="76"/>
  <c r="K403" i="76" s="1"/>
  <c r="J399" i="76"/>
  <c r="K399" i="76" s="1"/>
  <c r="J395" i="76"/>
  <c r="K395" i="76" s="1"/>
  <c r="J391" i="76"/>
  <c r="K391" i="76" s="1"/>
  <c r="J387" i="76"/>
  <c r="K387" i="76" s="1"/>
  <c r="J383" i="76"/>
  <c r="K383" i="76" s="1"/>
  <c r="J379" i="76"/>
  <c r="K379" i="76" s="1"/>
  <c r="J375" i="76"/>
  <c r="K375" i="76" s="1"/>
  <c r="J371" i="76"/>
  <c r="K371" i="76" s="1"/>
  <c r="J367" i="76"/>
  <c r="K367" i="76" s="1"/>
  <c r="J363" i="76"/>
  <c r="K363" i="76" s="1"/>
  <c r="J359" i="76"/>
  <c r="K359" i="76" s="1"/>
  <c r="J355" i="76"/>
  <c r="K355" i="76" s="1"/>
  <c r="J351" i="76"/>
  <c r="K351" i="76" s="1"/>
  <c r="J347" i="76"/>
  <c r="K347" i="76" s="1"/>
  <c r="J343" i="76"/>
  <c r="K343" i="76" s="1"/>
  <c r="J339" i="76"/>
  <c r="K339" i="76" s="1"/>
  <c r="J335" i="76"/>
  <c r="K335" i="76" s="1"/>
  <c r="J331" i="76"/>
  <c r="K331" i="76" s="1"/>
  <c r="J327" i="76"/>
  <c r="K327" i="76" s="1"/>
  <c r="J323" i="76"/>
  <c r="K323" i="76" s="1"/>
  <c r="J319" i="76"/>
  <c r="K319" i="76" s="1"/>
  <c r="J315" i="76"/>
  <c r="K315" i="76" s="1"/>
  <c r="J744" i="76"/>
  <c r="K744" i="76" s="1"/>
  <c r="J736" i="76"/>
  <c r="K736" i="76" s="1"/>
  <c r="J728" i="76"/>
  <c r="K728" i="76" s="1"/>
  <c r="J720" i="76"/>
  <c r="K720" i="76" s="1"/>
  <c r="J712" i="76"/>
  <c r="K712" i="76" s="1"/>
  <c r="J704" i="76"/>
  <c r="K704" i="76" s="1"/>
  <c r="J696" i="76"/>
  <c r="K696" i="76" s="1"/>
  <c r="J688" i="76"/>
  <c r="K688" i="76" s="1"/>
  <c r="J680" i="76"/>
  <c r="K680" i="76" s="1"/>
  <c r="J672" i="76"/>
  <c r="K672" i="76" s="1"/>
  <c r="J664" i="76"/>
  <c r="K664" i="76" s="1"/>
  <c r="J656" i="76"/>
  <c r="K656" i="76" s="1"/>
  <c r="J648" i="76"/>
  <c r="K648" i="76" s="1"/>
  <c r="J640" i="76"/>
  <c r="K640" i="76" s="1"/>
  <c r="J632" i="76"/>
  <c r="K632" i="76" s="1"/>
  <c r="J624" i="76"/>
  <c r="K624" i="76" s="1"/>
  <c r="J616" i="76"/>
  <c r="K616" i="76" s="1"/>
  <c r="J608" i="76"/>
  <c r="K608" i="76" s="1"/>
  <c r="J600" i="76"/>
  <c r="K600" i="76" s="1"/>
  <c r="J592" i="76"/>
  <c r="K592" i="76" s="1"/>
  <c r="J584" i="76"/>
  <c r="K584" i="76" s="1"/>
  <c r="J576" i="76"/>
  <c r="K576" i="76" s="1"/>
  <c r="J568" i="76"/>
  <c r="K568" i="76" s="1"/>
  <c r="J560" i="76"/>
  <c r="K560" i="76" s="1"/>
  <c r="J552" i="76"/>
  <c r="K552" i="76" s="1"/>
  <c r="J544" i="76"/>
  <c r="K544" i="76" s="1"/>
  <c r="J536" i="76"/>
  <c r="K536" i="76" s="1"/>
  <c r="J528" i="76"/>
  <c r="K528" i="76" s="1"/>
  <c r="J520" i="76"/>
  <c r="K520" i="76" s="1"/>
  <c r="J512" i="76"/>
  <c r="K512" i="76" s="1"/>
  <c r="J504" i="76"/>
  <c r="K504" i="76" s="1"/>
  <c r="J496" i="76"/>
  <c r="K496" i="76" s="1"/>
  <c r="J488" i="76"/>
  <c r="K488" i="76" s="1"/>
  <c r="J480" i="76"/>
  <c r="K480" i="76" s="1"/>
  <c r="J472" i="76"/>
  <c r="K472" i="76" s="1"/>
  <c r="J464" i="76"/>
  <c r="K464" i="76" s="1"/>
  <c r="J456" i="76"/>
  <c r="K456" i="76" s="1"/>
  <c r="J448" i="76"/>
  <c r="K448" i="76" s="1"/>
  <c r="J440" i="76"/>
  <c r="K440" i="76" s="1"/>
  <c r="J432" i="76"/>
  <c r="K432" i="76" s="1"/>
  <c r="J416" i="76"/>
  <c r="K416" i="76" s="1"/>
  <c r="J394" i="76"/>
  <c r="K394" i="76" s="1"/>
  <c r="J378" i="76"/>
  <c r="K378" i="76" s="1"/>
  <c r="J362" i="76"/>
  <c r="K362" i="76" s="1"/>
  <c r="J346" i="76"/>
  <c r="K346" i="76" s="1"/>
  <c r="J330" i="76"/>
  <c r="K330" i="76" s="1"/>
  <c r="J314" i="76"/>
  <c r="K314" i="76" s="1"/>
  <c r="J408" i="76"/>
  <c r="K408" i="76" s="1"/>
  <c r="J326" i="76"/>
  <c r="K326" i="76" s="1"/>
  <c r="J386" i="76"/>
  <c r="K386" i="76" s="1"/>
  <c r="J354" i="76"/>
  <c r="K354" i="76" s="1"/>
  <c r="J322" i="76"/>
  <c r="K322" i="76" s="1"/>
  <c r="J424" i="76"/>
  <c r="K424" i="76" s="1"/>
  <c r="J398" i="76"/>
  <c r="K398" i="76" s="1"/>
  <c r="J382" i="76"/>
  <c r="K382" i="76" s="1"/>
  <c r="J366" i="76"/>
  <c r="K366" i="76" s="1"/>
  <c r="J350" i="76"/>
  <c r="K350" i="76" s="1"/>
  <c r="J334" i="76"/>
  <c r="K334" i="76" s="1"/>
  <c r="J318" i="76"/>
  <c r="K318" i="76" s="1"/>
  <c r="J390" i="76"/>
  <c r="K390" i="76" s="1"/>
  <c r="J374" i="76"/>
  <c r="K374" i="76" s="1"/>
  <c r="J358" i="76"/>
  <c r="K358" i="76" s="1"/>
  <c r="J342" i="76"/>
  <c r="K342" i="76" s="1"/>
  <c r="J402" i="76"/>
  <c r="K402" i="76" s="1"/>
  <c r="J370" i="76"/>
  <c r="K370" i="76" s="1"/>
  <c r="J338" i="76"/>
  <c r="K338" i="76" s="1"/>
  <c r="J742" i="75"/>
  <c r="K742" i="75" s="1"/>
  <c r="J738" i="75"/>
  <c r="K738" i="75" s="1"/>
  <c r="J734" i="75"/>
  <c r="K734" i="75" s="1"/>
  <c r="J730" i="75"/>
  <c r="K730" i="75" s="1"/>
  <c r="J726" i="75"/>
  <c r="K726" i="75" s="1"/>
  <c r="J722" i="75"/>
  <c r="K722" i="75" s="1"/>
  <c r="J718" i="75"/>
  <c r="K718" i="75" s="1"/>
  <c r="J714" i="75"/>
  <c r="K714" i="75" s="1"/>
  <c r="J710" i="75"/>
  <c r="K710" i="75" s="1"/>
  <c r="J706" i="75"/>
  <c r="K706" i="75" s="1"/>
  <c r="J702" i="75"/>
  <c r="K702" i="75" s="1"/>
  <c r="J698" i="75"/>
  <c r="K698" i="75" s="1"/>
  <c r="J694" i="75"/>
  <c r="K694" i="75" s="1"/>
  <c r="J690" i="75"/>
  <c r="K690" i="75" s="1"/>
  <c r="J686" i="75"/>
  <c r="K686" i="75" s="1"/>
  <c r="J682" i="75"/>
  <c r="K682" i="75" s="1"/>
  <c r="J678" i="75"/>
  <c r="K678" i="75" s="1"/>
  <c r="J674" i="75"/>
  <c r="K674" i="75" s="1"/>
  <c r="J670" i="75"/>
  <c r="K670" i="75" s="1"/>
  <c r="J666" i="75"/>
  <c r="K666" i="75" s="1"/>
  <c r="J662" i="75"/>
  <c r="K662" i="75" s="1"/>
  <c r="J658" i="75"/>
  <c r="K658" i="75" s="1"/>
  <c r="J654" i="75"/>
  <c r="K654" i="75" s="1"/>
  <c r="J650" i="75"/>
  <c r="K650" i="75" s="1"/>
  <c r="J646" i="75"/>
  <c r="K646" i="75" s="1"/>
  <c r="J642" i="75"/>
  <c r="K642" i="75" s="1"/>
  <c r="J638" i="75"/>
  <c r="K638" i="75" s="1"/>
  <c r="J634" i="75"/>
  <c r="K634" i="75" s="1"/>
  <c r="J630" i="75"/>
  <c r="K630" i="75" s="1"/>
  <c r="J626" i="75"/>
  <c r="K626" i="75" s="1"/>
  <c r="J622" i="75"/>
  <c r="K622" i="75" s="1"/>
  <c r="J618" i="75"/>
  <c r="K618" i="75" s="1"/>
  <c r="J614" i="75"/>
  <c r="K614" i="75" s="1"/>
  <c r="J610" i="75"/>
  <c r="K610" i="75" s="1"/>
  <c r="J606" i="75"/>
  <c r="K606" i="75" s="1"/>
  <c r="J602" i="75"/>
  <c r="K602" i="75" s="1"/>
  <c r="J598" i="75"/>
  <c r="K598" i="75" s="1"/>
  <c r="J594" i="75"/>
  <c r="K594" i="75" s="1"/>
  <c r="J590" i="75"/>
  <c r="K590" i="75" s="1"/>
  <c r="J586" i="75"/>
  <c r="K586" i="75" s="1"/>
  <c r="J582" i="75"/>
  <c r="K582" i="75" s="1"/>
  <c r="J578" i="75"/>
  <c r="K578" i="75" s="1"/>
  <c r="J574" i="75"/>
  <c r="K574" i="75" s="1"/>
  <c r="J570" i="75"/>
  <c r="K570" i="75" s="1"/>
  <c r="J566" i="75"/>
  <c r="K566" i="75" s="1"/>
  <c r="J562" i="75"/>
  <c r="K562" i="75" s="1"/>
  <c r="J558" i="75"/>
  <c r="K558" i="75" s="1"/>
  <c r="J554" i="75"/>
  <c r="K554" i="75" s="1"/>
  <c r="J550" i="75"/>
  <c r="K550" i="75" s="1"/>
  <c r="J546" i="75"/>
  <c r="K546" i="75" s="1"/>
  <c r="J542" i="75"/>
  <c r="K542" i="75" s="1"/>
  <c r="J538" i="75"/>
  <c r="K538" i="75" s="1"/>
  <c r="J534" i="75"/>
  <c r="K534" i="75" s="1"/>
  <c r="J530" i="75"/>
  <c r="K530" i="75" s="1"/>
  <c r="J526" i="75"/>
  <c r="K526" i="75" s="1"/>
  <c r="J522" i="75"/>
  <c r="K522" i="75" s="1"/>
  <c r="J518" i="75"/>
  <c r="K518" i="75" s="1"/>
  <c r="J514" i="75"/>
  <c r="K514" i="75" s="1"/>
  <c r="J510" i="75"/>
  <c r="K510" i="75" s="1"/>
  <c r="J506" i="75"/>
  <c r="K506" i="75" s="1"/>
  <c r="J502" i="75"/>
  <c r="K502" i="75" s="1"/>
  <c r="J498" i="75"/>
  <c r="K498" i="75" s="1"/>
  <c r="J494" i="75"/>
  <c r="K494" i="75" s="1"/>
  <c r="J490" i="75"/>
  <c r="K490" i="75" s="1"/>
  <c r="J486" i="75"/>
  <c r="K486" i="75" s="1"/>
  <c r="J482" i="75"/>
  <c r="K482" i="75" s="1"/>
  <c r="J478" i="75"/>
  <c r="K478" i="75" s="1"/>
  <c r="J474" i="75"/>
  <c r="K474" i="75" s="1"/>
  <c r="J470" i="75"/>
  <c r="K470" i="75" s="1"/>
  <c r="J466" i="75"/>
  <c r="K466" i="75" s="1"/>
  <c r="J462" i="75"/>
  <c r="K462" i="75" s="1"/>
  <c r="J458" i="75"/>
  <c r="K458" i="75" s="1"/>
  <c r="J454" i="75"/>
  <c r="K454" i="75" s="1"/>
  <c r="J450" i="75"/>
  <c r="K450" i="75" s="1"/>
  <c r="J446" i="75"/>
  <c r="K446" i="75" s="1"/>
  <c r="J442" i="75"/>
  <c r="K442" i="75" s="1"/>
  <c r="J438" i="75"/>
  <c r="K438" i="75" s="1"/>
  <c r="J434" i="75"/>
  <c r="K434" i="75" s="1"/>
  <c r="J430" i="75"/>
  <c r="K430" i="75" s="1"/>
  <c r="J426" i="75"/>
  <c r="K426" i="75" s="1"/>
  <c r="J422" i="75"/>
  <c r="K422" i="75" s="1"/>
  <c r="J418" i="75"/>
  <c r="K418" i="75" s="1"/>
  <c r="J414" i="75"/>
  <c r="K414" i="75" s="1"/>
  <c r="J410" i="75"/>
  <c r="K410" i="75" s="1"/>
  <c r="J406" i="75"/>
  <c r="K406" i="75" s="1"/>
  <c r="J741" i="75"/>
  <c r="K741" i="75" s="1"/>
  <c r="J737" i="75"/>
  <c r="K737" i="75" s="1"/>
  <c r="J733" i="75"/>
  <c r="K733" i="75" s="1"/>
  <c r="J729" i="75"/>
  <c r="K729" i="75" s="1"/>
  <c r="J725" i="75"/>
  <c r="K725" i="75" s="1"/>
  <c r="J721" i="75"/>
  <c r="K721" i="75" s="1"/>
  <c r="J717" i="75"/>
  <c r="K717" i="75" s="1"/>
  <c r="J713" i="75"/>
  <c r="K713" i="75" s="1"/>
  <c r="J709" i="75"/>
  <c r="K709" i="75" s="1"/>
  <c r="J705" i="75"/>
  <c r="K705" i="75" s="1"/>
  <c r="J701" i="75"/>
  <c r="K701" i="75" s="1"/>
  <c r="J697" i="75"/>
  <c r="K697" i="75" s="1"/>
  <c r="J693" i="75"/>
  <c r="K693" i="75" s="1"/>
  <c r="J689" i="75"/>
  <c r="K689" i="75" s="1"/>
  <c r="J685" i="75"/>
  <c r="K685" i="75" s="1"/>
  <c r="J681" i="75"/>
  <c r="K681" i="75" s="1"/>
  <c r="J677" i="75"/>
  <c r="K677" i="75" s="1"/>
  <c r="J673" i="75"/>
  <c r="K673" i="75" s="1"/>
  <c r="J669" i="75"/>
  <c r="K669" i="75" s="1"/>
  <c r="J665" i="75"/>
  <c r="K665" i="75" s="1"/>
  <c r="J661" i="75"/>
  <c r="K661" i="75" s="1"/>
  <c r="J657" i="75"/>
  <c r="K657" i="75" s="1"/>
  <c r="J653" i="75"/>
  <c r="K653" i="75" s="1"/>
  <c r="J649" i="75"/>
  <c r="K649" i="75" s="1"/>
  <c r="J645" i="75"/>
  <c r="K645" i="75" s="1"/>
  <c r="J641" i="75"/>
  <c r="K641" i="75" s="1"/>
  <c r="J637" i="75"/>
  <c r="K637" i="75" s="1"/>
  <c r="J633" i="75"/>
  <c r="K633" i="75" s="1"/>
  <c r="J629" i="75"/>
  <c r="K629" i="75" s="1"/>
  <c r="J625" i="75"/>
  <c r="K625" i="75" s="1"/>
  <c r="J621" i="75"/>
  <c r="K621" i="75" s="1"/>
  <c r="J617" i="75"/>
  <c r="K617" i="75" s="1"/>
  <c r="J613" i="75"/>
  <c r="K613" i="75" s="1"/>
  <c r="J609" i="75"/>
  <c r="K609" i="75" s="1"/>
  <c r="J605" i="75"/>
  <c r="K605" i="75" s="1"/>
  <c r="J601" i="75"/>
  <c r="K601" i="75" s="1"/>
  <c r="J597" i="75"/>
  <c r="K597" i="75" s="1"/>
  <c r="J593" i="75"/>
  <c r="K593" i="75" s="1"/>
  <c r="J589" i="75"/>
  <c r="K589" i="75" s="1"/>
  <c r="J585" i="75"/>
  <c r="K585" i="75" s="1"/>
  <c r="J581" i="75"/>
  <c r="K581" i="75" s="1"/>
  <c r="J577" i="75"/>
  <c r="K577" i="75" s="1"/>
  <c r="J573" i="75"/>
  <c r="K573" i="75" s="1"/>
  <c r="J569" i="75"/>
  <c r="K569" i="75" s="1"/>
  <c r="J565" i="75"/>
  <c r="K565" i="75" s="1"/>
  <c r="J561" i="75"/>
  <c r="K561" i="75" s="1"/>
  <c r="J557" i="75"/>
  <c r="K557" i="75" s="1"/>
  <c r="J553" i="75"/>
  <c r="K553" i="75" s="1"/>
  <c r="J549" i="75"/>
  <c r="K549" i="75" s="1"/>
  <c r="J545" i="75"/>
  <c r="K545" i="75" s="1"/>
  <c r="J541" i="75"/>
  <c r="K541" i="75" s="1"/>
  <c r="J537" i="75"/>
  <c r="K537" i="75" s="1"/>
  <c r="J533" i="75"/>
  <c r="K533" i="75" s="1"/>
  <c r="J529" i="75"/>
  <c r="K529" i="75" s="1"/>
  <c r="J525" i="75"/>
  <c r="K525" i="75" s="1"/>
  <c r="J521" i="75"/>
  <c r="K521" i="75" s="1"/>
  <c r="J517" i="75"/>
  <c r="K517" i="75" s="1"/>
  <c r="J513" i="75"/>
  <c r="K513" i="75" s="1"/>
  <c r="J509" i="75"/>
  <c r="K509" i="75" s="1"/>
  <c r="J505" i="75"/>
  <c r="K505" i="75" s="1"/>
  <c r="J501" i="75"/>
  <c r="K501" i="75" s="1"/>
  <c r="J497" i="75"/>
  <c r="K497" i="75" s="1"/>
  <c r="J493" i="75"/>
  <c r="K493" i="75" s="1"/>
  <c r="J489" i="75"/>
  <c r="K489" i="75" s="1"/>
  <c r="J485" i="75"/>
  <c r="K485" i="75" s="1"/>
  <c r="J481" i="75"/>
  <c r="K481" i="75" s="1"/>
  <c r="J477" i="75"/>
  <c r="K477" i="75" s="1"/>
  <c r="J473" i="75"/>
  <c r="K473" i="75" s="1"/>
  <c r="J469" i="75"/>
  <c r="K469" i="75" s="1"/>
  <c r="J465" i="75"/>
  <c r="K465" i="75" s="1"/>
  <c r="J461" i="75"/>
  <c r="K461" i="75" s="1"/>
  <c r="J457" i="75"/>
  <c r="K457" i="75" s="1"/>
  <c r="J453" i="75"/>
  <c r="K453" i="75" s="1"/>
  <c r="J449" i="75"/>
  <c r="K449" i="75" s="1"/>
  <c r="J445" i="75"/>
  <c r="K445" i="75" s="1"/>
  <c r="J441" i="75"/>
  <c r="K441" i="75" s="1"/>
  <c r="J437" i="75"/>
  <c r="K437" i="75" s="1"/>
  <c r="J433" i="75"/>
  <c r="K433" i="75" s="1"/>
  <c r="J429" i="75"/>
  <c r="K429" i="75" s="1"/>
  <c r="J425" i="75"/>
  <c r="K425" i="75" s="1"/>
  <c r="J421" i="75"/>
  <c r="K421" i="75" s="1"/>
  <c r="J417" i="75"/>
  <c r="K417" i="75" s="1"/>
  <c r="J413" i="75"/>
  <c r="K413" i="75" s="1"/>
  <c r="J409" i="75"/>
  <c r="K409" i="75" s="1"/>
  <c r="J405" i="75"/>
  <c r="K405" i="75" s="1"/>
  <c r="J740" i="75"/>
  <c r="K740" i="75" s="1"/>
  <c r="J732" i="75"/>
  <c r="K732" i="75" s="1"/>
  <c r="J724" i="75"/>
  <c r="K724" i="75" s="1"/>
  <c r="J716" i="75"/>
  <c r="K716" i="75" s="1"/>
  <c r="J708" i="75"/>
  <c r="K708" i="75" s="1"/>
  <c r="J700" i="75"/>
  <c r="K700" i="75" s="1"/>
  <c r="J692" i="75"/>
  <c r="K692" i="75" s="1"/>
  <c r="J684" i="75"/>
  <c r="K684" i="75" s="1"/>
  <c r="J676" i="75"/>
  <c r="K676" i="75" s="1"/>
  <c r="J668" i="75"/>
  <c r="K668" i="75" s="1"/>
  <c r="J660" i="75"/>
  <c r="K660" i="75" s="1"/>
  <c r="J652" i="75"/>
  <c r="K652" i="75" s="1"/>
  <c r="J644" i="75"/>
  <c r="K644" i="75" s="1"/>
  <c r="J636" i="75"/>
  <c r="K636" i="75" s="1"/>
  <c r="J628" i="75"/>
  <c r="K628" i="75" s="1"/>
  <c r="J620" i="75"/>
  <c r="K620" i="75" s="1"/>
  <c r="J612" i="75"/>
  <c r="K612" i="75" s="1"/>
  <c r="J604" i="75"/>
  <c r="K604" i="75" s="1"/>
  <c r="J596" i="75"/>
  <c r="K596" i="75" s="1"/>
  <c r="J588" i="75"/>
  <c r="K588" i="75" s="1"/>
  <c r="J580" i="75"/>
  <c r="K580" i="75" s="1"/>
  <c r="J572" i="75"/>
  <c r="K572" i="75" s="1"/>
  <c r="J564" i="75"/>
  <c r="K564" i="75" s="1"/>
  <c r="J556" i="75"/>
  <c r="K556" i="75" s="1"/>
  <c r="J548" i="75"/>
  <c r="K548" i="75" s="1"/>
  <c r="J540" i="75"/>
  <c r="K540" i="75" s="1"/>
  <c r="J532" i="75"/>
  <c r="K532" i="75" s="1"/>
  <c r="J524" i="75"/>
  <c r="K524" i="75" s="1"/>
  <c r="J516" i="75"/>
  <c r="K516" i="75" s="1"/>
  <c r="J508" i="75"/>
  <c r="K508" i="75" s="1"/>
  <c r="J500" i="75"/>
  <c r="K500" i="75" s="1"/>
  <c r="J492" i="75"/>
  <c r="K492" i="75" s="1"/>
  <c r="J484" i="75"/>
  <c r="K484" i="75" s="1"/>
  <c r="J476" i="75"/>
  <c r="K476" i="75" s="1"/>
  <c r="J468" i="75"/>
  <c r="K468" i="75" s="1"/>
  <c r="J460" i="75"/>
  <c r="K460" i="75" s="1"/>
  <c r="J452" i="75"/>
  <c r="K452" i="75" s="1"/>
  <c r="J444" i="75"/>
  <c r="K444" i="75" s="1"/>
  <c r="J436" i="75"/>
  <c r="K436" i="75" s="1"/>
  <c r="J428" i="75"/>
  <c r="K428" i="75" s="1"/>
  <c r="J420" i="75"/>
  <c r="K420" i="75" s="1"/>
  <c r="J412" i="75"/>
  <c r="K412" i="75" s="1"/>
  <c r="J404" i="75"/>
  <c r="K404" i="75" s="1"/>
  <c r="J400" i="75"/>
  <c r="K400" i="75" s="1"/>
  <c r="J396" i="75"/>
  <c r="K396" i="75" s="1"/>
  <c r="J392" i="75"/>
  <c r="K392" i="75" s="1"/>
  <c r="J388" i="75"/>
  <c r="K388" i="75" s="1"/>
  <c r="J384" i="75"/>
  <c r="K384" i="75" s="1"/>
  <c r="J380" i="75"/>
  <c r="K380" i="75" s="1"/>
  <c r="J376" i="75"/>
  <c r="K376" i="75" s="1"/>
  <c r="J372" i="75"/>
  <c r="K372" i="75" s="1"/>
  <c r="J368" i="75"/>
  <c r="K368" i="75" s="1"/>
  <c r="J364" i="75"/>
  <c r="K364" i="75" s="1"/>
  <c r="J360" i="75"/>
  <c r="K360" i="75" s="1"/>
  <c r="J356" i="75"/>
  <c r="K356" i="75" s="1"/>
  <c r="J352" i="75"/>
  <c r="K352" i="75" s="1"/>
  <c r="J348" i="75"/>
  <c r="K348" i="75" s="1"/>
  <c r="J344" i="75"/>
  <c r="K344" i="75" s="1"/>
  <c r="J340" i="75"/>
  <c r="K340" i="75" s="1"/>
  <c r="J336" i="75"/>
  <c r="K336" i="75" s="1"/>
  <c r="J332" i="75"/>
  <c r="K332" i="75" s="1"/>
  <c r="J328" i="75"/>
  <c r="K328" i="75" s="1"/>
  <c r="J324" i="75"/>
  <c r="K324" i="75" s="1"/>
  <c r="J320" i="75"/>
  <c r="K320" i="75" s="1"/>
  <c r="J316" i="75"/>
  <c r="K316" i="75" s="1"/>
  <c r="J744" i="75"/>
  <c r="K744" i="75" s="1"/>
  <c r="J720" i="75"/>
  <c r="K720" i="75" s="1"/>
  <c r="J704" i="75"/>
  <c r="K704" i="75" s="1"/>
  <c r="J688" i="75"/>
  <c r="K688" i="75" s="1"/>
  <c r="J656" i="75"/>
  <c r="K656" i="75" s="1"/>
  <c r="J648" i="75"/>
  <c r="K648" i="75" s="1"/>
  <c r="J624" i="75"/>
  <c r="K624" i="75" s="1"/>
  <c r="J608" i="75"/>
  <c r="K608" i="75" s="1"/>
  <c r="J600" i="75"/>
  <c r="K600" i="75" s="1"/>
  <c r="J576" i="75"/>
  <c r="K576" i="75" s="1"/>
  <c r="J568" i="75"/>
  <c r="K568" i="75" s="1"/>
  <c r="J552" i="75"/>
  <c r="K552" i="75" s="1"/>
  <c r="J528" i="75"/>
  <c r="K528" i="75" s="1"/>
  <c r="J512" i="75"/>
  <c r="K512" i="75" s="1"/>
  <c r="J496" i="75"/>
  <c r="K496" i="75" s="1"/>
  <c r="J488" i="75"/>
  <c r="K488" i="75" s="1"/>
  <c r="J480" i="75"/>
  <c r="K480" i="75" s="1"/>
  <c r="J456" i="75"/>
  <c r="K456" i="75" s="1"/>
  <c r="J440" i="75"/>
  <c r="K440" i="75" s="1"/>
  <c r="J424" i="75"/>
  <c r="K424" i="75" s="1"/>
  <c r="J739" i="75"/>
  <c r="K739" i="75" s="1"/>
  <c r="J731" i="75"/>
  <c r="K731" i="75" s="1"/>
  <c r="J723" i="75"/>
  <c r="K723" i="75" s="1"/>
  <c r="J715" i="75"/>
  <c r="K715" i="75" s="1"/>
  <c r="J707" i="75"/>
  <c r="K707" i="75" s="1"/>
  <c r="J699" i="75"/>
  <c r="K699" i="75" s="1"/>
  <c r="J691" i="75"/>
  <c r="K691" i="75" s="1"/>
  <c r="J683" i="75"/>
  <c r="K683" i="75" s="1"/>
  <c r="J675" i="75"/>
  <c r="K675" i="75" s="1"/>
  <c r="J667" i="75"/>
  <c r="K667" i="75" s="1"/>
  <c r="J659" i="75"/>
  <c r="K659" i="75" s="1"/>
  <c r="J651" i="75"/>
  <c r="K651" i="75" s="1"/>
  <c r="J643" i="75"/>
  <c r="K643" i="75" s="1"/>
  <c r="J635" i="75"/>
  <c r="K635" i="75" s="1"/>
  <c r="J627" i="75"/>
  <c r="K627" i="75" s="1"/>
  <c r="J619" i="75"/>
  <c r="K619" i="75" s="1"/>
  <c r="J611" i="75"/>
  <c r="K611" i="75" s="1"/>
  <c r="J603" i="75"/>
  <c r="K603" i="75" s="1"/>
  <c r="J595" i="75"/>
  <c r="K595" i="75" s="1"/>
  <c r="J587" i="75"/>
  <c r="K587" i="75" s="1"/>
  <c r="J579" i="75"/>
  <c r="K579" i="75" s="1"/>
  <c r="J571" i="75"/>
  <c r="K571" i="75" s="1"/>
  <c r="J563" i="75"/>
  <c r="K563" i="75" s="1"/>
  <c r="J555" i="75"/>
  <c r="K555" i="75" s="1"/>
  <c r="J547" i="75"/>
  <c r="K547" i="75" s="1"/>
  <c r="J539" i="75"/>
  <c r="K539" i="75" s="1"/>
  <c r="J531" i="75"/>
  <c r="K531" i="75" s="1"/>
  <c r="J523" i="75"/>
  <c r="K523" i="75" s="1"/>
  <c r="J515" i="75"/>
  <c r="K515" i="75" s="1"/>
  <c r="J507" i="75"/>
  <c r="K507" i="75" s="1"/>
  <c r="J499" i="75"/>
  <c r="K499" i="75" s="1"/>
  <c r="J491" i="75"/>
  <c r="K491" i="75" s="1"/>
  <c r="J483" i="75"/>
  <c r="K483" i="75" s="1"/>
  <c r="J475" i="75"/>
  <c r="K475" i="75" s="1"/>
  <c r="J467" i="75"/>
  <c r="K467" i="75" s="1"/>
  <c r="J459" i="75"/>
  <c r="K459" i="75" s="1"/>
  <c r="J451" i="75"/>
  <c r="K451" i="75" s="1"/>
  <c r="J443" i="75"/>
  <c r="K443" i="75" s="1"/>
  <c r="J435" i="75"/>
  <c r="K435" i="75" s="1"/>
  <c r="J427" i="75"/>
  <c r="K427" i="75" s="1"/>
  <c r="J419" i="75"/>
  <c r="K419" i="75" s="1"/>
  <c r="J411" i="75"/>
  <c r="K411" i="75" s="1"/>
  <c r="J403" i="75"/>
  <c r="K403" i="75" s="1"/>
  <c r="J399" i="75"/>
  <c r="K399" i="75" s="1"/>
  <c r="J395" i="75"/>
  <c r="K395" i="75" s="1"/>
  <c r="J391" i="75"/>
  <c r="K391" i="75" s="1"/>
  <c r="J387" i="75"/>
  <c r="K387" i="75" s="1"/>
  <c r="J383" i="75"/>
  <c r="K383" i="75" s="1"/>
  <c r="J379" i="75"/>
  <c r="K379" i="75" s="1"/>
  <c r="J375" i="75"/>
  <c r="K375" i="75" s="1"/>
  <c r="J371" i="75"/>
  <c r="K371" i="75" s="1"/>
  <c r="J367" i="75"/>
  <c r="K367" i="75" s="1"/>
  <c r="J363" i="75"/>
  <c r="K363" i="75" s="1"/>
  <c r="J359" i="75"/>
  <c r="K359" i="75" s="1"/>
  <c r="J355" i="75"/>
  <c r="K355" i="75" s="1"/>
  <c r="J351" i="75"/>
  <c r="K351" i="75" s="1"/>
  <c r="J347" i="75"/>
  <c r="K347" i="75" s="1"/>
  <c r="J343" i="75"/>
  <c r="K343" i="75" s="1"/>
  <c r="J339" i="75"/>
  <c r="K339" i="75" s="1"/>
  <c r="J335" i="75"/>
  <c r="K335" i="75" s="1"/>
  <c r="J331" i="75"/>
  <c r="K331" i="75" s="1"/>
  <c r="J327" i="75"/>
  <c r="K327" i="75" s="1"/>
  <c r="J323" i="75"/>
  <c r="K323" i="75" s="1"/>
  <c r="J319" i="75"/>
  <c r="K319" i="75" s="1"/>
  <c r="J315" i="75"/>
  <c r="K315" i="75" s="1"/>
  <c r="J736" i="75"/>
  <c r="K736" i="75" s="1"/>
  <c r="J728" i="75"/>
  <c r="K728" i="75" s="1"/>
  <c r="J712" i="75"/>
  <c r="K712" i="75" s="1"/>
  <c r="J696" i="75"/>
  <c r="K696" i="75" s="1"/>
  <c r="J680" i="75"/>
  <c r="K680" i="75" s="1"/>
  <c r="J672" i="75"/>
  <c r="K672" i="75" s="1"/>
  <c r="J664" i="75"/>
  <c r="K664" i="75" s="1"/>
  <c r="J640" i="75"/>
  <c r="K640" i="75" s="1"/>
  <c r="J632" i="75"/>
  <c r="K632" i="75" s="1"/>
  <c r="J616" i="75"/>
  <c r="K616" i="75" s="1"/>
  <c r="J592" i="75"/>
  <c r="K592" i="75" s="1"/>
  <c r="J584" i="75"/>
  <c r="K584" i="75" s="1"/>
  <c r="J560" i="75"/>
  <c r="K560" i="75" s="1"/>
  <c r="J544" i="75"/>
  <c r="K544" i="75" s="1"/>
  <c r="J536" i="75"/>
  <c r="K536" i="75" s="1"/>
  <c r="J520" i="75"/>
  <c r="K520" i="75" s="1"/>
  <c r="J504" i="75"/>
  <c r="K504" i="75" s="1"/>
  <c r="J472" i="75"/>
  <c r="K472" i="75" s="1"/>
  <c r="J464" i="75"/>
  <c r="K464" i="75" s="1"/>
  <c r="J448" i="75"/>
  <c r="K448" i="75" s="1"/>
  <c r="J432" i="75"/>
  <c r="K432" i="75" s="1"/>
  <c r="J727" i="75"/>
  <c r="K727" i="75" s="1"/>
  <c r="J695" i="75"/>
  <c r="K695" i="75" s="1"/>
  <c r="J663" i="75"/>
  <c r="K663" i="75" s="1"/>
  <c r="J631" i="75"/>
  <c r="K631" i="75" s="1"/>
  <c r="J599" i="75"/>
  <c r="K599" i="75" s="1"/>
  <c r="J567" i="75"/>
  <c r="K567" i="75" s="1"/>
  <c r="J535" i="75"/>
  <c r="K535" i="75" s="1"/>
  <c r="J503" i="75"/>
  <c r="K503" i="75" s="1"/>
  <c r="J471" i="75"/>
  <c r="K471" i="75" s="1"/>
  <c r="J439" i="75"/>
  <c r="K439" i="75" s="1"/>
  <c r="J415" i="75"/>
  <c r="K415" i="75" s="1"/>
  <c r="J401" i="75"/>
  <c r="K401" i="75" s="1"/>
  <c r="J393" i="75"/>
  <c r="K393" i="75" s="1"/>
  <c r="J385" i="75"/>
  <c r="K385" i="75" s="1"/>
  <c r="J377" i="75"/>
  <c r="K377" i="75" s="1"/>
  <c r="J369" i="75"/>
  <c r="K369" i="75" s="1"/>
  <c r="J361" i="75"/>
  <c r="K361" i="75" s="1"/>
  <c r="J353" i="75"/>
  <c r="K353" i="75" s="1"/>
  <c r="J345" i="75"/>
  <c r="K345" i="75" s="1"/>
  <c r="J337" i="75"/>
  <c r="K337" i="75" s="1"/>
  <c r="J329" i="75"/>
  <c r="K329" i="75" s="1"/>
  <c r="J321" i="75"/>
  <c r="K321" i="75" s="1"/>
  <c r="J719" i="75"/>
  <c r="K719" i="75" s="1"/>
  <c r="J623" i="75"/>
  <c r="K623" i="75" s="1"/>
  <c r="J591" i="75"/>
  <c r="K591" i="75" s="1"/>
  <c r="J559" i="75"/>
  <c r="K559" i="75" s="1"/>
  <c r="J463" i="75"/>
  <c r="K463" i="75" s="1"/>
  <c r="J431" i="75"/>
  <c r="K431" i="75" s="1"/>
  <c r="J398" i="75"/>
  <c r="K398" i="75" s="1"/>
  <c r="J390" i="75"/>
  <c r="K390" i="75" s="1"/>
  <c r="J382" i="75"/>
  <c r="K382" i="75" s="1"/>
  <c r="J366" i="75"/>
  <c r="K366" i="75" s="1"/>
  <c r="J358" i="75"/>
  <c r="K358" i="75" s="1"/>
  <c r="J350" i="75"/>
  <c r="K350" i="75" s="1"/>
  <c r="J318" i="75"/>
  <c r="K318" i="75" s="1"/>
  <c r="J711" i="75"/>
  <c r="K711" i="75" s="1"/>
  <c r="J615" i="75"/>
  <c r="K615" i="75" s="1"/>
  <c r="J407" i="75"/>
  <c r="K407" i="75" s="1"/>
  <c r="J389" i="75"/>
  <c r="K389" i="75" s="1"/>
  <c r="J381" i="75"/>
  <c r="K381" i="75" s="1"/>
  <c r="J373" i="75"/>
  <c r="K373" i="75" s="1"/>
  <c r="J357" i="75"/>
  <c r="K357" i="75" s="1"/>
  <c r="J349" i="75"/>
  <c r="K349" i="75" s="1"/>
  <c r="J333" i="75"/>
  <c r="K333" i="75" s="1"/>
  <c r="J735" i="75"/>
  <c r="K735" i="75" s="1"/>
  <c r="J703" i="75"/>
  <c r="K703" i="75" s="1"/>
  <c r="J671" i="75"/>
  <c r="K671" i="75" s="1"/>
  <c r="J639" i="75"/>
  <c r="K639" i="75" s="1"/>
  <c r="J607" i="75"/>
  <c r="K607" i="75" s="1"/>
  <c r="J575" i="75"/>
  <c r="K575" i="75" s="1"/>
  <c r="J543" i="75"/>
  <c r="K543" i="75" s="1"/>
  <c r="J511" i="75"/>
  <c r="K511" i="75" s="1"/>
  <c r="J479" i="75"/>
  <c r="K479" i="75" s="1"/>
  <c r="J447" i="75"/>
  <c r="K447" i="75" s="1"/>
  <c r="J416" i="75"/>
  <c r="K416" i="75" s="1"/>
  <c r="J402" i="75"/>
  <c r="K402" i="75" s="1"/>
  <c r="J394" i="75"/>
  <c r="K394" i="75" s="1"/>
  <c r="J386" i="75"/>
  <c r="K386" i="75" s="1"/>
  <c r="J378" i="75"/>
  <c r="K378" i="75" s="1"/>
  <c r="J370" i="75"/>
  <c r="K370" i="75" s="1"/>
  <c r="J362" i="75"/>
  <c r="K362" i="75" s="1"/>
  <c r="J354" i="75"/>
  <c r="K354" i="75" s="1"/>
  <c r="J346" i="75"/>
  <c r="K346" i="75" s="1"/>
  <c r="J338" i="75"/>
  <c r="K338" i="75" s="1"/>
  <c r="J330" i="75"/>
  <c r="K330" i="75" s="1"/>
  <c r="J322" i="75"/>
  <c r="K322" i="75" s="1"/>
  <c r="J314" i="75"/>
  <c r="K314" i="75" s="1"/>
  <c r="J687" i="75"/>
  <c r="K687" i="75" s="1"/>
  <c r="J655" i="75"/>
  <c r="K655" i="75" s="1"/>
  <c r="J527" i="75"/>
  <c r="K527" i="75" s="1"/>
  <c r="J495" i="75"/>
  <c r="K495" i="75" s="1"/>
  <c r="J408" i="75"/>
  <c r="K408" i="75" s="1"/>
  <c r="J374" i="75"/>
  <c r="K374" i="75" s="1"/>
  <c r="J342" i="75"/>
  <c r="K342" i="75" s="1"/>
  <c r="J334" i="75"/>
  <c r="K334" i="75" s="1"/>
  <c r="J326" i="75"/>
  <c r="K326" i="75" s="1"/>
  <c r="J743" i="75"/>
  <c r="K743" i="75" s="1"/>
  <c r="J679" i="75"/>
  <c r="K679" i="75" s="1"/>
  <c r="J647" i="75"/>
  <c r="K647" i="75" s="1"/>
  <c r="J583" i="75"/>
  <c r="K583" i="75" s="1"/>
  <c r="J551" i="75"/>
  <c r="K551" i="75" s="1"/>
  <c r="J519" i="75"/>
  <c r="K519" i="75" s="1"/>
  <c r="J487" i="75"/>
  <c r="K487" i="75" s="1"/>
  <c r="J455" i="75"/>
  <c r="K455" i="75" s="1"/>
  <c r="J423" i="75"/>
  <c r="K423" i="75" s="1"/>
  <c r="J397" i="75"/>
  <c r="K397" i="75" s="1"/>
  <c r="J365" i="75"/>
  <c r="K365" i="75" s="1"/>
  <c r="J341" i="75"/>
  <c r="K341" i="75" s="1"/>
  <c r="J325" i="75"/>
  <c r="K325" i="75" s="1"/>
  <c r="J317" i="75"/>
  <c r="K317" i="75" s="1"/>
  <c r="J741" i="74"/>
  <c r="K741" i="74" s="1"/>
  <c r="J737" i="74"/>
  <c r="K737" i="74" s="1"/>
  <c r="J733" i="74"/>
  <c r="K733" i="74" s="1"/>
  <c r="J729" i="74"/>
  <c r="K729" i="74" s="1"/>
  <c r="J725" i="74"/>
  <c r="K725" i="74" s="1"/>
  <c r="J721" i="74"/>
  <c r="K721" i="74" s="1"/>
  <c r="J717" i="74"/>
  <c r="K717" i="74" s="1"/>
  <c r="J713" i="74"/>
  <c r="K713" i="74" s="1"/>
  <c r="J709" i="74"/>
  <c r="K709" i="74" s="1"/>
  <c r="J705" i="74"/>
  <c r="K705" i="74" s="1"/>
  <c r="J701" i="74"/>
  <c r="K701" i="74" s="1"/>
  <c r="J697" i="74"/>
  <c r="K697" i="74" s="1"/>
  <c r="J693" i="74"/>
  <c r="K693" i="74" s="1"/>
  <c r="J689" i="74"/>
  <c r="K689" i="74" s="1"/>
  <c r="J685" i="74"/>
  <c r="K685" i="74" s="1"/>
  <c r="J681" i="74"/>
  <c r="K681" i="74" s="1"/>
  <c r="J677" i="74"/>
  <c r="K677" i="74" s="1"/>
  <c r="J673" i="74"/>
  <c r="K673" i="74" s="1"/>
  <c r="J669" i="74"/>
  <c r="K669" i="74" s="1"/>
  <c r="J665" i="74"/>
  <c r="K665" i="74" s="1"/>
  <c r="J661" i="74"/>
  <c r="K661" i="74" s="1"/>
  <c r="J657" i="74"/>
  <c r="K657" i="74" s="1"/>
  <c r="J653" i="74"/>
  <c r="K653" i="74" s="1"/>
  <c r="J649" i="74"/>
  <c r="K649" i="74" s="1"/>
  <c r="J645" i="74"/>
  <c r="K645" i="74" s="1"/>
  <c r="J641" i="74"/>
  <c r="K641" i="74" s="1"/>
  <c r="J637" i="74"/>
  <c r="K637" i="74" s="1"/>
  <c r="J633" i="74"/>
  <c r="K633" i="74" s="1"/>
  <c r="J629" i="74"/>
  <c r="K629" i="74" s="1"/>
  <c r="J625" i="74"/>
  <c r="K625" i="74" s="1"/>
  <c r="J621" i="74"/>
  <c r="K621" i="74" s="1"/>
  <c r="J617" i="74"/>
  <c r="K617" i="74" s="1"/>
  <c r="J613" i="74"/>
  <c r="K613" i="74" s="1"/>
  <c r="J609" i="74"/>
  <c r="K609" i="74" s="1"/>
  <c r="J605" i="74"/>
  <c r="K605" i="74" s="1"/>
  <c r="J601" i="74"/>
  <c r="K601" i="74" s="1"/>
  <c r="J597" i="74"/>
  <c r="K597" i="74" s="1"/>
  <c r="J593" i="74"/>
  <c r="K593" i="74" s="1"/>
  <c r="J589" i="74"/>
  <c r="K589" i="74" s="1"/>
  <c r="J585" i="74"/>
  <c r="K585" i="74" s="1"/>
  <c r="J581" i="74"/>
  <c r="K581" i="74" s="1"/>
  <c r="J577" i="74"/>
  <c r="K577" i="74" s="1"/>
  <c r="J573" i="74"/>
  <c r="K573" i="74" s="1"/>
  <c r="J569" i="74"/>
  <c r="K569" i="74" s="1"/>
  <c r="J565" i="74"/>
  <c r="K565" i="74" s="1"/>
  <c r="J561" i="74"/>
  <c r="K561" i="74" s="1"/>
  <c r="J557" i="74"/>
  <c r="K557" i="74" s="1"/>
  <c r="J553" i="74"/>
  <c r="K553" i="74" s="1"/>
  <c r="J549" i="74"/>
  <c r="K549" i="74" s="1"/>
  <c r="J545" i="74"/>
  <c r="K545" i="74" s="1"/>
  <c r="J541" i="74"/>
  <c r="K541" i="74" s="1"/>
  <c r="J537" i="74"/>
  <c r="K537" i="74" s="1"/>
  <c r="J533" i="74"/>
  <c r="K533" i="74" s="1"/>
  <c r="J529" i="74"/>
  <c r="K529" i="74" s="1"/>
  <c r="J525" i="74"/>
  <c r="K525" i="74" s="1"/>
  <c r="J521" i="74"/>
  <c r="K521" i="74" s="1"/>
  <c r="J517" i="74"/>
  <c r="K517" i="74" s="1"/>
  <c r="J513" i="74"/>
  <c r="K513" i="74" s="1"/>
  <c r="J509" i="74"/>
  <c r="K509" i="74" s="1"/>
  <c r="J505" i="74"/>
  <c r="K505" i="74" s="1"/>
  <c r="J501" i="74"/>
  <c r="K501" i="74" s="1"/>
  <c r="J497" i="74"/>
  <c r="K497" i="74" s="1"/>
  <c r="J493" i="74"/>
  <c r="K493" i="74" s="1"/>
  <c r="J489" i="74"/>
  <c r="K489" i="74" s="1"/>
  <c r="J485" i="74"/>
  <c r="K485" i="74" s="1"/>
  <c r="J481" i="74"/>
  <c r="K481" i="74" s="1"/>
  <c r="J477" i="74"/>
  <c r="K477" i="74" s="1"/>
  <c r="J473" i="74"/>
  <c r="K473" i="74" s="1"/>
  <c r="J469" i="74"/>
  <c r="K469" i="74" s="1"/>
  <c r="J465" i="74"/>
  <c r="K465" i="74" s="1"/>
  <c r="J461" i="74"/>
  <c r="K461" i="74" s="1"/>
  <c r="J457" i="74"/>
  <c r="K457" i="74" s="1"/>
  <c r="J453" i="74"/>
  <c r="K453" i="74" s="1"/>
  <c r="J449" i="74"/>
  <c r="K449" i="74" s="1"/>
  <c r="J445" i="74"/>
  <c r="K445" i="74" s="1"/>
  <c r="J441" i="74"/>
  <c r="K441" i="74" s="1"/>
  <c r="J437" i="74"/>
  <c r="K437" i="74" s="1"/>
  <c r="J433" i="74"/>
  <c r="K433" i="74" s="1"/>
  <c r="J429" i="74"/>
  <c r="K429" i="74" s="1"/>
  <c r="J425" i="74"/>
  <c r="K425" i="74" s="1"/>
  <c r="J421" i="74"/>
  <c r="K421" i="74" s="1"/>
  <c r="J417" i="74"/>
  <c r="K417" i="74" s="1"/>
  <c r="J413" i="74"/>
  <c r="K413" i="74" s="1"/>
  <c r="J409" i="74"/>
  <c r="K409" i="74" s="1"/>
  <c r="J744" i="74"/>
  <c r="K744" i="74" s="1"/>
  <c r="J740" i="74"/>
  <c r="K740" i="74" s="1"/>
  <c r="J736" i="74"/>
  <c r="K736" i="74" s="1"/>
  <c r="J732" i="74"/>
  <c r="K732" i="74" s="1"/>
  <c r="J728" i="74"/>
  <c r="K728" i="74" s="1"/>
  <c r="J724" i="74"/>
  <c r="K724" i="74" s="1"/>
  <c r="J720" i="74"/>
  <c r="K720" i="74" s="1"/>
  <c r="J716" i="74"/>
  <c r="K716" i="74" s="1"/>
  <c r="J712" i="74"/>
  <c r="K712" i="74" s="1"/>
  <c r="J708" i="74"/>
  <c r="K708" i="74" s="1"/>
  <c r="J704" i="74"/>
  <c r="K704" i="74" s="1"/>
  <c r="J700" i="74"/>
  <c r="K700" i="74" s="1"/>
  <c r="J696" i="74"/>
  <c r="K696" i="74" s="1"/>
  <c r="J692" i="74"/>
  <c r="K692" i="74" s="1"/>
  <c r="J688" i="74"/>
  <c r="K688" i="74" s="1"/>
  <c r="J684" i="74"/>
  <c r="K684" i="74" s="1"/>
  <c r="J680" i="74"/>
  <c r="K680" i="74" s="1"/>
  <c r="J676" i="74"/>
  <c r="K676" i="74" s="1"/>
  <c r="J672" i="74"/>
  <c r="K672" i="74" s="1"/>
  <c r="J668" i="74"/>
  <c r="K668" i="74" s="1"/>
  <c r="J664" i="74"/>
  <c r="K664" i="74" s="1"/>
  <c r="J660" i="74"/>
  <c r="K660" i="74" s="1"/>
  <c r="J656" i="74"/>
  <c r="K656" i="74" s="1"/>
  <c r="J652" i="74"/>
  <c r="K652" i="74" s="1"/>
  <c r="J648" i="74"/>
  <c r="K648" i="74" s="1"/>
  <c r="J644" i="74"/>
  <c r="K644" i="74" s="1"/>
  <c r="J640" i="74"/>
  <c r="K640" i="74" s="1"/>
  <c r="J636" i="74"/>
  <c r="K636" i="74" s="1"/>
  <c r="J632" i="74"/>
  <c r="K632" i="74" s="1"/>
  <c r="J628" i="74"/>
  <c r="K628" i="74" s="1"/>
  <c r="J624" i="74"/>
  <c r="K624" i="74" s="1"/>
  <c r="J620" i="74"/>
  <c r="K620" i="74" s="1"/>
  <c r="J616" i="74"/>
  <c r="K616" i="74" s="1"/>
  <c r="J612" i="74"/>
  <c r="K612" i="74" s="1"/>
  <c r="J608" i="74"/>
  <c r="K608" i="74" s="1"/>
  <c r="J604" i="74"/>
  <c r="K604" i="74" s="1"/>
  <c r="J600" i="74"/>
  <c r="K600" i="74" s="1"/>
  <c r="J596" i="74"/>
  <c r="K596" i="74" s="1"/>
  <c r="J592" i="74"/>
  <c r="K592" i="74" s="1"/>
  <c r="J588" i="74"/>
  <c r="K588" i="74" s="1"/>
  <c r="J584" i="74"/>
  <c r="K584" i="74" s="1"/>
  <c r="J580" i="74"/>
  <c r="K580" i="74" s="1"/>
  <c r="J576" i="74"/>
  <c r="K576" i="74" s="1"/>
  <c r="J572" i="74"/>
  <c r="K572" i="74" s="1"/>
  <c r="J568" i="74"/>
  <c r="K568" i="74" s="1"/>
  <c r="J564" i="74"/>
  <c r="K564" i="74" s="1"/>
  <c r="J560" i="74"/>
  <c r="K560" i="74" s="1"/>
  <c r="J556" i="74"/>
  <c r="K556" i="74" s="1"/>
  <c r="J552" i="74"/>
  <c r="K552" i="74" s="1"/>
  <c r="J548" i="74"/>
  <c r="K548" i="74" s="1"/>
  <c r="J544" i="74"/>
  <c r="K544" i="74" s="1"/>
  <c r="J540" i="74"/>
  <c r="K540" i="74" s="1"/>
  <c r="J536" i="74"/>
  <c r="K536" i="74" s="1"/>
  <c r="J532" i="74"/>
  <c r="K532" i="74" s="1"/>
  <c r="J528" i="74"/>
  <c r="K528" i="74" s="1"/>
  <c r="J524" i="74"/>
  <c r="K524" i="74" s="1"/>
  <c r="J520" i="74"/>
  <c r="K520" i="74" s="1"/>
  <c r="J516" i="74"/>
  <c r="K516" i="74" s="1"/>
  <c r="J512" i="74"/>
  <c r="K512" i="74" s="1"/>
  <c r="J508" i="74"/>
  <c r="K508" i="74" s="1"/>
  <c r="J504" i="74"/>
  <c r="K504" i="74" s="1"/>
  <c r="J500" i="74"/>
  <c r="K500" i="74" s="1"/>
  <c r="J496" i="74"/>
  <c r="K496" i="74" s="1"/>
  <c r="J492" i="74"/>
  <c r="K492" i="74" s="1"/>
  <c r="J488" i="74"/>
  <c r="K488" i="74" s="1"/>
  <c r="J484" i="74"/>
  <c r="K484" i="74" s="1"/>
  <c r="J480" i="74"/>
  <c r="K480" i="74" s="1"/>
  <c r="J476" i="74"/>
  <c r="K476" i="74" s="1"/>
  <c r="J472" i="74"/>
  <c r="K472" i="74" s="1"/>
  <c r="J468" i="74"/>
  <c r="K468" i="74" s="1"/>
  <c r="J464" i="74"/>
  <c r="K464" i="74" s="1"/>
  <c r="J460" i="74"/>
  <c r="K460" i="74" s="1"/>
  <c r="J456" i="74"/>
  <c r="K456" i="74" s="1"/>
  <c r="J452" i="74"/>
  <c r="K452" i="74" s="1"/>
  <c r="J448" i="74"/>
  <c r="K448" i="74" s="1"/>
  <c r="J444" i="74"/>
  <c r="K444" i="74" s="1"/>
  <c r="J440" i="74"/>
  <c r="K440" i="74" s="1"/>
  <c r="J436" i="74"/>
  <c r="K436" i="74" s="1"/>
  <c r="J432" i="74"/>
  <c r="K432" i="74" s="1"/>
  <c r="J428" i="74"/>
  <c r="K428" i="74" s="1"/>
  <c r="J424" i="74"/>
  <c r="K424" i="74" s="1"/>
  <c r="J420" i="74"/>
  <c r="K420" i="74" s="1"/>
  <c r="J416" i="74"/>
  <c r="K416" i="74" s="1"/>
  <c r="J412" i="74"/>
  <c r="K412" i="74" s="1"/>
  <c r="J408" i="74"/>
  <c r="K408" i="74" s="1"/>
  <c r="J738" i="74"/>
  <c r="K738" i="74" s="1"/>
  <c r="J730" i="74"/>
  <c r="K730" i="74" s="1"/>
  <c r="J722" i="74"/>
  <c r="K722" i="74" s="1"/>
  <c r="J714" i="74"/>
  <c r="K714" i="74" s="1"/>
  <c r="J706" i="74"/>
  <c r="K706" i="74" s="1"/>
  <c r="J698" i="74"/>
  <c r="K698" i="74" s="1"/>
  <c r="J690" i="74"/>
  <c r="K690" i="74" s="1"/>
  <c r="J682" i="74"/>
  <c r="K682" i="74" s="1"/>
  <c r="J674" i="74"/>
  <c r="K674" i="74" s="1"/>
  <c r="J666" i="74"/>
  <c r="K666" i="74" s="1"/>
  <c r="J658" i="74"/>
  <c r="K658" i="74" s="1"/>
  <c r="J650" i="74"/>
  <c r="K650" i="74" s="1"/>
  <c r="J642" i="74"/>
  <c r="K642" i="74" s="1"/>
  <c r="J634" i="74"/>
  <c r="K634" i="74" s="1"/>
  <c r="J626" i="74"/>
  <c r="K626" i="74" s="1"/>
  <c r="J618" i="74"/>
  <c r="K618" i="74" s="1"/>
  <c r="J610" i="74"/>
  <c r="K610" i="74" s="1"/>
  <c r="J602" i="74"/>
  <c r="K602" i="74" s="1"/>
  <c r="J594" i="74"/>
  <c r="K594" i="74" s="1"/>
  <c r="J586" i="74"/>
  <c r="K586" i="74" s="1"/>
  <c r="J578" i="74"/>
  <c r="K578" i="74" s="1"/>
  <c r="J570" i="74"/>
  <c r="K570" i="74" s="1"/>
  <c r="J562" i="74"/>
  <c r="K562" i="74" s="1"/>
  <c r="J554" i="74"/>
  <c r="K554" i="74" s="1"/>
  <c r="J546" i="74"/>
  <c r="K546" i="74" s="1"/>
  <c r="J538" i="74"/>
  <c r="K538" i="74" s="1"/>
  <c r="J530" i="74"/>
  <c r="K530" i="74" s="1"/>
  <c r="J522" i="74"/>
  <c r="K522" i="74" s="1"/>
  <c r="J514" i="74"/>
  <c r="K514" i="74" s="1"/>
  <c r="J506" i="74"/>
  <c r="K506" i="74" s="1"/>
  <c r="J498" i="74"/>
  <c r="K498" i="74" s="1"/>
  <c r="J490" i="74"/>
  <c r="K490" i="74" s="1"/>
  <c r="J482" i="74"/>
  <c r="K482" i="74" s="1"/>
  <c r="J474" i="74"/>
  <c r="K474" i="74" s="1"/>
  <c r="J466" i="74"/>
  <c r="K466" i="74" s="1"/>
  <c r="J458" i="74"/>
  <c r="K458" i="74" s="1"/>
  <c r="J450" i="74"/>
  <c r="K450" i="74" s="1"/>
  <c r="J442" i="74"/>
  <c r="K442" i="74" s="1"/>
  <c r="J434" i="74"/>
  <c r="K434" i="74" s="1"/>
  <c r="J426" i="74"/>
  <c r="K426" i="74" s="1"/>
  <c r="J418" i="74"/>
  <c r="K418" i="74" s="1"/>
  <c r="J410" i="74"/>
  <c r="K410" i="74" s="1"/>
  <c r="J404" i="74"/>
  <c r="K404" i="74" s="1"/>
  <c r="J400" i="74"/>
  <c r="K400" i="74" s="1"/>
  <c r="J396" i="74"/>
  <c r="K396" i="74" s="1"/>
  <c r="J392" i="74"/>
  <c r="K392" i="74" s="1"/>
  <c r="J388" i="74"/>
  <c r="K388" i="74" s="1"/>
  <c r="J384" i="74"/>
  <c r="K384" i="74" s="1"/>
  <c r="J380" i="74"/>
  <c r="K380" i="74" s="1"/>
  <c r="J376" i="74"/>
  <c r="K376" i="74" s="1"/>
  <c r="J372" i="74"/>
  <c r="K372" i="74" s="1"/>
  <c r="J368" i="74"/>
  <c r="K368" i="74" s="1"/>
  <c r="J364" i="74"/>
  <c r="K364" i="74" s="1"/>
  <c r="J360" i="74"/>
  <c r="K360" i="74" s="1"/>
  <c r="J356" i="74"/>
  <c r="K356" i="74" s="1"/>
  <c r="J352" i="74"/>
  <c r="K352" i="74" s="1"/>
  <c r="J348" i="74"/>
  <c r="K348" i="74" s="1"/>
  <c r="J344" i="74"/>
  <c r="K344" i="74" s="1"/>
  <c r="J340" i="74"/>
  <c r="K340" i="74" s="1"/>
  <c r="J336" i="74"/>
  <c r="K336" i="74" s="1"/>
  <c r="J332" i="74"/>
  <c r="K332" i="74" s="1"/>
  <c r="J328" i="74"/>
  <c r="K328" i="74" s="1"/>
  <c r="J324" i="74"/>
  <c r="K324" i="74" s="1"/>
  <c r="J320" i="74"/>
  <c r="K320" i="74" s="1"/>
  <c r="J316" i="74"/>
  <c r="K316" i="74" s="1"/>
  <c r="J630" i="74"/>
  <c r="K630" i="74" s="1"/>
  <c r="J614" i="74"/>
  <c r="K614" i="74" s="1"/>
  <c r="J598" i="74"/>
  <c r="K598" i="74" s="1"/>
  <c r="J574" i="74"/>
  <c r="K574" i="74" s="1"/>
  <c r="J558" i="74"/>
  <c r="K558" i="74" s="1"/>
  <c r="J550" i="74"/>
  <c r="K550" i="74" s="1"/>
  <c r="J534" i="74"/>
  <c r="K534" i="74" s="1"/>
  <c r="J526" i="74"/>
  <c r="K526" i="74" s="1"/>
  <c r="J518" i="74"/>
  <c r="K518" i="74" s="1"/>
  <c r="J502" i="74"/>
  <c r="K502" i="74" s="1"/>
  <c r="J494" i="74"/>
  <c r="K494" i="74" s="1"/>
  <c r="J470" i="74"/>
  <c r="K470" i="74" s="1"/>
  <c r="J454" i="74"/>
  <c r="K454" i="74" s="1"/>
  <c r="J446" i="74"/>
  <c r="K446" i="74" s="1"/>
  <c r="J438" i="74"/>
  <c r="K438" i="74" s="1"/>
  <c r="J422" i="74"/>
  <c r="K422" i="74" s="1"/>
  <c r="J406" i="74"/>
  <c r="K406" i="74" s="1"/>
  <c r="J398" i="74"/>
  <c r="K398" i="74" s="1"/>
  <c r="J394" i="74"/>
  <c r="K394" i="74" s="1"/>
  <c r="J382" i="74"/>
  <c r="K382" i="74" s="1"/>
  <c r="J743" i="74"/>
  <c r="K743" i="74" s="1"/>
  <c r="J735" i="74"/>
  <c r="K735" i="74" s="1"/>
  <c r="J727" i="74"/>
  <c r="K727" i="74" s="1"/>
  <c r="J719" i="74"/>
  <c r="K719" i="74" s="1"/>
  <c r="J711" i="74"/>
  <c r="K711" i="74" s="1"/>
  <c r="J703" i="74"/>
  <c r="K703" i="74" s="1"/>
  <c r="J695" i="74"/>
  <c r="K695" i="74" s="1"/>
  <c r="J687" i="74"/>
  <c r="K687" i="74" s="1"/>
  <c r="J679" i="74"/>
  <c r="K679" i="74" s="1"/>
  <c r="J671" i="74"/>
  <c r="K671" i="74" s="1"/>
  <c r="J663" i="74"/>
  <c r="K663" i="74" s="1"/>
  <c r="J655" i="74"/>
  <c r="K655" i="74" s="1"/>
  <c r="J647" i="74"/>
  <c r="K647" i="74" s="1"/>
  <c r="J639" i="74"/>
  <c r="K639" i="74" s="1"/>
  <c r="J631" i="74"/>
  <c r="K631" i="74" s="1"/>
  <c r="J623" i="74"/>
  <c r="K623" i="74" s="1"/>
  <c r="J615" i="74"/>
  <c r="K615" i="74" s="1"/>
  <c r="J607" i="74"/>
  <c r="K607" i="74" s="1"/>
  <c r="J599" i="74"/>
  <c r="K599" i="74" s="1"/>
  <c r="J591" i="74"/>
  <c r="K591" i="74" s="1"/>
  <c r="J583" i="74"/>
  <c r="K583" i="74" s="1"/>
  <c r="J575" i="74"/>
  <c r="K575" i="74" s="1"/>
  <c r="J567" i="74"/>
  <c r="K567" i="74" s="1"/>
  <c r="J559" i="74"/>
  <c r="K559" i="74" s="1"/>
  <c r="J551" i="74"/>
  <c r="K551" i="74" s="1"/>
  <c r="J543" i="74"/>
  <c r="K543" i="74" s="1"/>
  <c r="J535" i="74"/>
  <c r="K535" i="74" s="1"/>
  <c r="J527" i="74"/>
  <c r="K527" i="74" s="1"/>
  <c r="J519" i="74"/>
  <c r="K519" i="74" s="1"/>
  <c r="J511" i="74"/>
  <c r="K511" i="74" s="1"/>
  <c r="J503" i="74"/>
  <c r="K503" i="74" s="1"/>
  <c r="J495" i="74"/>
  <c r="K495" i="74" s="1"/>
  <c r="J487" i="74"/>
  <c r="K487" i="74" s="1"/>
  <c r="J479" i="74"/>
  <c r="K479" i="74" s="1"/>
  <c r="J471" i="74"/>
  <c r="K471" i="74" s="1"/>
  <c r="J463" i="74"/>
  <c r="K463" i="74" s="1"/>
  <c r="J455" i="74"/>
  <c r="K455" i="74" s="1"/>
  <c r="J447" i="74"/>
  <c r="K447" i="74" s="1"/>
  <c r="J439" i="74"/>
  <c r="K439" i="74" s="1"/>
  <c r="J431" i="74"/>
  <c r="K431" i="74" s="1"/>
  <c r="J423" i="74"/>
  <c r="K423" i="74" s="1"/>
  <c r="J415" i="74"/>
  <c r="K415" i="74" s="1"/>
  <c r="J407" i="74"/>
  <c r="K407" i="74" s="1"/>
  <c r="J403" i="74"/>
  <c r="K403" i="74" s="1"/>
  <c r="J399" i="74"/>
  <c r="K399" i="74" s="1"/>
  <c r="J395" i="74"/>
  <c r="K395" i="74" s="1"/>
  <c r="J391" i="74"/>
  <c r="K391" i="74" s="1"/>
  <c r="J387" i="74"/>
  <c r="K387" i="74" s="1"/>
  <c r="J383" i="74"/>
  <c r="K383" i="74" s="1"/>
  <c r="J379" i="74"/>
  <c r="K379" i="74" s="1"/>
  <c r="J375" i="74"/>
  <c r="K375" i="74" s="1"/>
  <c r="J371" i="74"/>
  <c r="K371" i="74" s="1"/>
  <c r="J367" i="74"/>
  <c r="K367" i="74" s="1"/>
  <c r="J363" i="74"/>
  <c r="K363" i="74" s="1"/>
  <c r="J359" i="74"/>
  <c r="K359" i="74" s="1"/>
  <c r="J355" i="74"/>
  <c r="K355" i="74" s="1"/>
  <c r="J351" i="74"/>
  <c r="K351" i="74" s="1"/>
  <c r="J347" i="74"/>
  <c r="K347" i="74" s="1"/>
  <c r="J343" i="74"/>
  <c r="K343" i="74" s="1"/>
  <c r="J339" i="74"/>
  <c r="K339" i="74" s="1"/>
  <c r="J335" i="74"/>
  <c r="K335" i="74" s="1"/>
  <c r="J331" i="74"/>
  <c r="K331" i="74" s="1"/>
  <c r="J327" i="74"/>
  <c r="K327" i="74" s="1"/>
  <c r="J323" i="74"/>
  <c r="K323" i="74" s="1"/>
  <c r="J319" i="74"/>
  <c r="K319" i="74" s="1"/>
  <c r="J315" i="74"/>
  <c r="K315" i="74" s="1"/>
  <c r="J742" i="74"/>
  <c r="K742" i="74" s="1"/>
  <c r="J734" i="74"/>
  <c r="K734" i="74" s="1"/>
  <c r="J726" i="74"/>
  <c r="K726" i="74" s="1"/>
  <c r="J718" i="74"/>
  <c r="K718" i="74" s="1"/>
  <c r="J710" i="74"/>
  <c r="K710" i="74" s="1"/>
  <c r="J702" i="74"/>
  <c r="K702" i="74" s="1"/>
  <c r="J694" i="74"/>
  <c r="K694" i="74" s="1"/>
  <c r="J686" i="74"/>
  <c r="K686" i="74" s="1"/>
  <c r="J678" i="74"/>
  <c r="K678" i="74" s="1"/>
  <c r="J670" i="74"/>
  <c r="K670" i="74" s="1"/>
  <c r="J662" i="74"/>
  <c r="K662" i="74" s="1"/>
  <c r="J654" i="74"/>
  <c r="K654" i="74" s="1"/>
  <c r="J646" i="74"/>
  <c r="K646" i="74" s="1"/>
  <c r="J638" i="74"/>
  <c r="K638" i="74" s="1"/>
  <c r="J622" i="74"/>
  <c r="K622" i="74" s="1"/>
  <c r="J606" i="74"/>
  <c r="K606" i="74" s="1"/>
  <c r="J590" i="74"/>
  <c r="K590" i="74" s="1"/>
  <c r="J582" i="74"/>
  <c r="K582" i="74" s="1"/>
  <c r="J566" i="74"/>
  <c r="K566" i="74" s="1"/>
  <c r="J542" i="74"/>
  <c r="K542" i="74" s="1"/>
  <c r="J510" i="74"/>
  <c r="K510" i="74" s="1"/>
  <c r="J486" i="74"/>
  <c r="K486" i="74" s="1"/>
  <c r="J478" i="74"/>
  <c r="K478" i="74" s="1"/>
  <c r="J462" i="74"/>
  <c r="K462" i="74" s="1"/>
  <c r="J430" i="74"/>
  <c r="K430" i="74" s="1"/>
  <c r="J414" i="74"/>
  <c r="K414" i="74" s="1"/>
  <c r="J402" i="74"/>
  <c r="K402" i="74" s="1"/>
  <c r="J390" i="74"/>
  <c r="K390" i="74" s="1"/>
  <c r="J386" i="74"/>
  <c r="K386" i="74" s="1"/>
  <c r="J715" i="74"/>
  <c r="K715" i="74" s="1"/>
  <c r="J683" i="74"/>
  <c r="K683" i="74" s="1"/>
  <c r="J651" i="74"/>
  <c r="K651" i="74" s="1"/>
  <c r="J619" i="74"/>
  <c r="K619" i="74" s="1"/>
  <c r="J587" i="74"/>
  <c r="K587" i="74" s="1"/>
  <c r="J555" i="74"/>
  <c r="K555" i="74" s="1"/>
  <c r="J523" i="74"/>
  <c r="K523" i="74" s="1"/>
  <c r="J491" i="74"/>
  <c r="K491" i="74" s="1"/>
  <c r="J459" i="74"/>
  <c r="K459" i="74" s="1"/>
  <c r="J427" i="74"/>
  <c r="K427" i="74" s="1"/>
  <c r="J401" i="74"/>
  <c r="K401" i="74" s="1"/>
  <c r="J385" i="74"/>
  <c r="K385" i="74" s="1"/>
  <c r="J374" i="74"/>
  <c r="K374" i="74" s="1"/>
  <c r="J366" i="74"/>
  <c r="K366" i="74" s="1"/>
  <c r="J358" i="74"/>
  <c r="K358" i="74" s="1"/>
  <c r="J350" i="74"/>
  <c r="K350" i="74" s="1"/>
  <c r="J342" i="74"/>
  <c r="K342" i="74" s="1"/>
  <c r="J334" i="74"/>
  <c r="K334" i="74" s="1"/>
  <c r="J326" i="74"/>
  <c r="K326" i="74" s="1"/>
  <c r="J318" i="74"/>
  <c r="K318" i="74" s="1"/>
  <c r="J699" i="74"/>
  <c r="K699" i="74" s="1"/>
  <c r="J667" i="74"/>
  <c r="K667" i="74" s="1"/>
  <c r="J603" i="74"/>
  <c r="K603" i="74" s="1"/>
  <c r="J507" i="74"/>
  <c r="K507" i="74" s="1"/>
  <c r="J475" i="74"/>
  <c r="K475" i="74" s="1"/>
  <c r="J393" i="74"/>
  <c r="K393" i="74" s="1"/>
  <c r="J378" i="74"/>
  <c r="K378" i="74" s="1"/>
  <c r="J370" i="74"/>
  <c r="K370" i="74" s="1"/>
  <c r="J354" i="74"/>
  <c r="K354" i="74" s="1"/>
  <c r="J330" i="74"/>
  <c r="K330" i="74" s="1"/>
  <c r="J322" i="74"/>
  <c r="K322" i="74" s="1"/>
  <c r="J314" i="74"/>
  <c r="K314" i="74" s="1"/>
  <c r="J723" i="74"/>
  <c r="K723" i="74" s="1"/>
  <c r="J691" i="74"/>
  <c r="K691" i="74" s="1"/>
  <c r="J659" i="74"/>
  <c r="K659" i="74" s="1"/>
  <c r="J627" i="74"/>
  <c r="K627" i="74" s="1"/>
  <c r="J595" i="74"/>
  <c r="K595" i="74" s="1"/>
  <c r="J563" i="74"/>
  <c r="K563" i="74" s="1"/>
  <c r="J531" i="74"/>
  <c r="K531" i="74" s="1"/>
  <c r="J499" i="74"/>
  <c r="K499" i="74" s="1"/>
  <c r="J467" i="74"/>
  <c r="K467" i="74" s="1"/>
  <c r="J435" i="74"/>
  <c r="K435" i="74" s="1"/>
  <c r="J405" i="74"/>
  <c r="K405" i="74" s="1"/>
  <c r="J389" i="74"/>
  <c r="K389" i="74" s="1"/>
  <c r="J377" i="74"/>
  <c r="K377" i="74" s="1"/>
  <c r="J369" i="74"/>
  <c r="K369" i="74" s="1"/>
  <c r="J361" i="74"/>
  <c r="K361" i="74" s="1"/>
  <c r="J353" i="74"/>
  <c r="K353" i="74" s="1"/>
  <c r="J345" i="74"/>
  <c r="K345" i="74" s="1"/>
  <c r="J337" i="74"/>
  <c r="K337" i="74" s="1"/>
  <c r="J329" i="74"/>
  <c r="K329" i="74" s="1"/>
  <c r="J321" i="74"/>
  <c r="K321" i="74" s="1"/>
  <c r="J739" i="74"/>
  <c r="K739" i="74" s="1"/>
  <c r="J707" i="74"/>
  <c r="K707" i="74" s="1"/>
  <c r="J675" i="74"/>
  <c r="K675" i="74" s="1"/>
  <c r="J643" i="74"/>
  <c r="K643" i="74" s="1"/>
  <c r="J611" i="74"/>
  <c r="K611" i="74" s="1"/>
  <c r="J579" i="74"/>
  <c r="K579" i="74" s="1"/>
  <c r="J547" i="74"/>
  <c r="K547" i="74" s="1"/>
  <c r="J515" i="74"/>
  <c r="K515" i="74" s="1"/>
  <c r="J483" i="74"/>
  <c r="K483" i="74" s="1"/>
  <c r="J451" i="74"/>
  <c r="K451" i="74" s="1"/>
  <c r="J419" i="74"/>
  <c r="K419" i="74" s="1"/>
  <c r="J397" i="74"/>
  <c r="K397" i="74" s="1"/>
  <c r="J381" i="74"/>
  <c r="K381" i="74" s="1"/>
  <c r="J373" i="74"/>
  <c r="K373" i="74" s="1"/>
  <c r="J365" i="74"/>
  <c r="K365" i="74" s="1"/>
  <c r="J357" i="74"/>
  <c r="K357" i="74" s="1"/>
  <c r="J349" i="74"/>
  <c r="K349" i="74" s="1"/>
  <c r="J341" i="74"/>
  <c r="K341" i="74" s="1"/>
  <c r="J333" i="74"/>
  <c r="K333" i="74" s="1"/>
  <c r="J325" i="74"/>
  <c r="K325" i="74" s="1"/>
  <c r="J317" i="74"/>
  <c r="K317" i="74" s="1"/>
  <c r="J731" i="74"/>
  <c r="K731" i="74" s="1"/>
  <c r="J635" i="74"/>
  <c r="K635" i="74" s="1"/>
  <c r="J571" i="74"/>
  <c r="K571" i="74" s="1"/>
  <c r="J539" i="74"/>
  <c r="K539" i="74" s="1"/>
  <c r="J443" i="74"/>
  <c r="K443" i="74" s="1"/>
  <c r="J411" i="74"/>
  <c r="K411" i="74" s="1"/>
  <c r="J362" i="74"/>
  <c r="K362" i="74" s="1"/>
  <c r="J346" i="74"/>
  <c r="K346" i="74" s="1"/>
  <c r="J338" i="74"/>
  <c r="K338" i="74" s="1"/>
  <c r="J744" i="73"/>
  <c r="K744" i="73" s="1"/>
  <c r="J740" i="73"/>
  <c r="K740" i="73" s="1"/>
  <c r="J736" i="73"/>
  <c r="K736" i="73" s="1"/>
  <c r="J732" i="73"/>
  <c r="K732" i="73" s="1"/>
  <c r="J728" i="73"/>
  <c r="K728" i="73" s="1"/>
  <c r="J724" i="73"/>
  <c r="K724" i="73" s="1"/>
  <c r="J720" i="73"/>
  <c r="K720" i="73" s="1"/>
  <c r="J716" i="73"/>
  <c r="K716" i="73" s="1"/>
  <c r="J712" i="73"/>
  <c r="K712" i="73" s="1"/>
  <c r="J708" i="73"/>
  <c r="K708" i="73" s="1"/>
  <c r="J704" i="73"/>
  <c r="K704" i="73" s="1"/>
  <c r="J700" i="73"/>
  <c r="K700" i="73" s="1"/>
  <c r="J696" i="73"/>
  <c r="K696" i="73" s="1"/>
  <c r="J692" i="73"/>
  <c r="K692" i="73" s="1"/>
  <c r="J688" i="73"/>
  <c r="K688" i="73" s="1"/>
  <c r="J684" i="73"/>
  <c r="K684" i="73" s="1"/>
  <c r="J680" i="73"/>
  <c r="K680" i="73" s="1"/>
  <c r="J676" i="73"/>
  <c r="K676" i="73" s="1"/>
  <c r="J672" i="73"/>
  <c r="K672" i="73" s="1"/>
  <c r="J668" i="73"/>
  <c r="K668" i="73" s="1"/>
  <c r="J664" i="73"/>
  <c r="K664" i="73" s="1"/>
  <c r="J660" i="73"/>
  <c r="K660" i="73" s="1"/>
  <c r="J656" i="73"/>
  <c r="K656" i="73" s="1"/>
  <c r="J652" i="73"/>
  <c r="K652" i="73" s="1"/>
  <c r="J648" i="73"/>
  <c r="K648" i="73" s="1"/>
  <c r="J644" i="73"/>
  <c r="K644" i="73" s="1"/>
  <c r="J640" i="73"/>
  <c r="K640" i="73" s="1"/>
  <c r="J636" i="73"/>
  <c r="K636" i="73" s="1"/>
  <c r="J632" i="73"/>
  <c r="K632" i="73" s="1"/>
  <c r="J628" i="73"/>
  <c r="K628" i="73" s="1"/>
  <c r="J624" i="73"/>
  <c r="K624" i="73" s="1"/>
  <c r="J620" i="73"/>
  <c r="K620" i="73" s="1"/>
  <c r="J616" i="73"/>
  <c r="K616" i="73" s="1"/>
  <c r="J612" i="73"/>
  <c r="K612" i="73" s="1"/>
  <c r="J608" i="73"/>
  <c r="K608" i="73" s="1"/>
  <c r="J604" i="73"/>
  <c r="K604" i="73" s="1"/>
  <c r="J600" i="73"/>
  <c r="K600" i="73" s="1"/>
  <c r="J596" i="73"/>
  <c r="K596" i="73" s="1"/>
  <c r="J592" i="73"/>
  <c r="K592" i="73" s="1"/>
  <c r="J588" i="73"/>
  <c r="K588" i="73" s="1"/>
  <c r="J584" i="73"/>
  <c r="K584" i="73" s="1"/>
  <c r="J580" i="73"/>
  <c r="K580" i="73" s="1"/>
  <c r="J576" i="73"/>
  <c r="K576" i="73" s="1"/>
  <c r="J572" i="73"/>
  <c r="K572" i="73" s="1"/>
  <c r="J568" i="73"/>
  <c r="K568" i="73" s="1"/>
  <c r="J564" i="73"/>
  <c r="K564" i="73" s="1"/>
  <c r="J560" i="73"/>
  <c r="K560" i="73" s="1"/>
  <c r="J556" i="73"/>
  <c r="K556" i="73" s="1"/>
  <c r="J552" i="73"/>
  <c r="K552" i="73" s="1"/>
  <c r="J548" i="73"/>
  <c r="K548" i="73" s="1"/>
  <c r="J544" i="73"/>
  <c r="K544" i="73" s="1"/>
  <c r="J540" i="73"/>
  <c r="K540" i="73" s="1"/>
  <c r="J536" i="73"/>
  <c r="K536" i="73" s="1"/>
  <c r="J532" i="73"/>
  <c r="K532" i="73" s="1"/>
  <c r="J528" i="73"/>
  <c r="K528" i="73" s="1"/>
  <c r="J524" i="73"/>
  <c r="K524" i="73" s="1"/>
  <c r="J520" i="73"/>
  <c r="K520" i="73" s="1"/>
  <c r="J516" i="73"/>
  <c r="K516" i="73" s="1"/>
  <c r="J512" i="73"/>
  <c r="K512" i="73" s="1"/>
  <c r="J508" i="73"/>
  <c r="K508" i="73" s="1"/>
  <c r="J504" i="73"/>
  <c r="K504" i="73" s="1"/>
  <c r="J500" i="73"/>
  <c r="K500" i="73" s="1"/>
  <c r="J496" i="73"/>
  <c r="K496" i="73" s="1"/>
  <c r="J492" i="73"/>
  <c r="K492" i="73" s="1"/>
  <c r="J488" i="73"/>
  <c r="K488" i="73" s="1"/>
  <c r="J484" i="73"/>
  <c r="K484" i="73" s="1"/>
  <c r="J480" i="73"/>
  <c r="K480" i="73" s="1"/>
  <c r="J476" i="73"/>
  <c r="K476" i="73" s="1"/>
  <c r="J472" i="73"/>
  <c r="K472" i="73" s="1"/>
  <c r="J468" i="73"/>
  <c r="K468" i="73" s="1"/>
  <c r="J464" i="73"/>
  <c r="K464" i="73" s="1"/>
  <c r="J460" i="73"/>
  <c r="K460" i="73" s="1"/>
  <c r="J456" i="73"/>
  <c r="K456" i="73" s="1"/>
  <c r="J452" i="73"/>
  <c r="K452" i="73" s="1"/>
  <c r="J448" i="73"/>
  <c r="K448" i="73" s="1"/>
  <c r="J444" i="73"/>
  <c r="K444" i="73" s="1"/>
  <c r="J440" i="73"/>
  <c r="K440" i="73" s="1"/>
  <c r="J436" i="73"/>
  <c r="K436" i="73" s="1"/>
  <c r="J432" i="73"/>
  <c r="K432" i="73" s="1"/>
  <c r="J428" i="73"/>
  <c r="K428" i="73" s="1"/>
  <c r="J424" i="73"/>
  <c r="K424" i="73" s="1"/>
  <c r="J420" i="73"/>
  <c r="K420" i="73" s="1"/>
  <c r="J416" i="73"/>
  <c r="K416" i="73" s="1"/>
  <c r="J412" i="73"/>
  <c r="K412" i="73" s="1"/>
  <c r="J408" i="73"/>
  <c r="K408" i="73" s="1"/>
  <c r="J743" i="73"/>
  <c r="K743" i="73" s="1"/>
  <c r="J739" i="73"/>
  <c r="K739" i="73" s="1"/>
  <c r="J735" i="73"/>
  <c r="K735" i="73" s="1"/>
  <c r="J731" i="73"/>
  <c r="K731" i="73" s="1"/>
  <c r="J727" i="73"/>
  <c r="K727" i="73" s="1"/>
  <c r="J723" i="73"/>
  <c r="K723" i="73" s="1"/>
  <c r="J719" i="73"/>
  <c r="K719" i="73" s="1"/>
  <c r="J715" i="73"/>
  <c r="K715" i="73" s="1"/>
  <c r="J711" i="73"/>
  <c r="K711" i="73" s="1"/>
  <c r="J707" i="73"/>
  <c r="K707" i="73" s="1"/>
  <c r="J703" i="73"/>
  <c r="K703" i="73" s="1"/>
  <c r="J699" i="73"/>
  <c r="K699" i="73" s="1"/>
  <c r="J695" i="73"/>
  <c r="K695" i="73" s="1"/>
  <c r="J691" i="73"/>
  <c r="K691" i="73" s="1"/>
  <c r="J687" i="73"/>
  <c r="K687" i="73" s="1"/>
  <c r="J683" i="73"/>
  <c r="K683" i="73" s="1"/>
  <c r="J679" i="73"/>
  <c r="K679" i="73" s="1"/>
  <c r="J675" i="73"/>
  <c r="K675" i="73" s="1"/>
  <c r="J671" i="73"/>
  <c r="K671" i="73" s="1"/>
  <c r="J667" i="73"/>
  <c r="K667" i="73" s="1"/>
  <c r="J663" i="73"/>
  <c r="K663" i="73" s="1"/>
  <c r="J659" i="73"/>
  <c r="K659" i="73" s="1"/>
  <c r="J655" i="73"/>
  <c r="K655" i="73" s="1"/>
  <c r="J651" i="73"/>
  <c r="K651" i="73" s="1"/>
  <c r="J647" i="73"/>
  <c r="K647" i="73" s="1"/>
  <c r="J643" i="73"/>
  <c r="K643" i="73" s="1"/>
  <c r="J639" i="73"/>
  <c r="K639" i="73" s="1"/>
  <c r="J635" i="73"/>
  <c r="K635" i="73" s="1"/>
  <c r="J631" i="73"/>
  <c r="K631" i="73" s="1"/>
  <c r="J627" i="73"/>
  <c r="K627" i="73" s="1"/>
  <c r="J623" i="73"/>
  <c r="K623" i="73" s="1"/>
  <c r="J619" i="73"/>
  <c r="K619" i="73" s="1"/>
  <c r="J615" i="73"/>
  <c r="K615" i="73" s="1"/>
  <c r="J611" i="73"/>
  <c r="K611" i="73" s="1"/>
  <c r="J607" i="73"/>
  <c r="K607" i="73" s="1"/>
  <c r="J603" i="73"/>
  <c r="K603" i="73" s="1"/>
  <c r="J599" i="73"/>
  <c r="K599" i="73" s="1"/>
  <c r="J595" i="73"/>
  <c r="K595" i="73" s="1"/>
  <c r="J591" i="73"/>
  <c r="K591" i="73" s="1"/>
  <c r="J587" i="73"/>
  <c r="K587" i="73" s="1"/>
  <c r="J583" i="73"/>
  <c r="K583" i="73" s="1"/>
  <c r="J579" i="73"/>
  <c r="K579" i="73" s="1"/>
  <c r="J575" i="73"/>
  <c r="K575" i="73" s="1"/>
  <c r="J571" i="73"/>
  <c r="K571" i="73" s="1"/>
  <c r="J567" i="73"/>
  <c r="K567" i="73" s="1"/>
  <c r="J563" i="73"/>
  <c r="K563" i="73" s="1"/>
  <c r="J559" i="73"/>
  <c r="K559" i="73" s="1"/>
  <c r="J555" i="73"/>
  <c r="K555" i="73" s="1"/>
  <c r="J551" i="73"/>
  <c r="K551" i="73" s="1"/>
  <c r="J547" i="73"/>
  <c r="K547" i="73" s="1"/>
  <c r="J543" i="73"/>
  <c r="K543" i="73" s="1"/>
  <c r="J539" i="73"/>
  <c r="K539" i="73" s="1"/>
  <c r="J535" i="73"/>
  <c r="K535" i="73" s="1"/>
  <c r="J531" i="73"/>
  <c r="K531" i="73" s="1"/>
  <c r="J527" i="73"/>
  <c r="K527" i="73" s="1"/>
  <c r="J523" i="73"/>
  <c r="K523" i="73" s="1"/>
  <c r="J519" i="73"/>
  <c r="K519" i="73" s="1"/>
  <c r="J515" i="73"/>
  <c r="K515" i="73" s="1"/>
  <c r="J511" i="73"/>
  <c r="K511" i="73" s="1"/>
  <c r="J507" i="73"/>
  <c r="K507" i="73" s="1"/>
  <c r="J503" i="73"/>
  <c r="K503" i="73" s="1"/>
  <c r="J499" i="73"/>
  <c r="K499" i="73" s="1"/>
  <c r="J495" i="73"/>
  <c r="K495" i="73" s="1"/>
  <c r="J491" i="73"/>
  <c r="K491" i="73" s="1"/>
  <c r="J487" i="73"/>
  <c r="K487" i="73" s="1"/>
  <c r="J483" i="73"/>
  <c r="K483" i="73" s="1"/>
  <c r="J479" i="73"/>
  <c r="K479" i="73" s="1"/>
  <c r="J475" i="73"/>
  <c r="K475" i="73" s="1"/>
  <c r="J471" i="73"/>
  <c r="K471" i="73" s="1"/>
  <c r="J467" i="73"/>
  <c r="K467" i="73" s="1"/>
  <c r="J463" i="73"/>
  <c r="K463" i="73" s="1"/>
  <c r="J459" i="73"/>
  <c r="K459" i="73" s="1"/>
  <c r="J455" i="73"/>
  <c r="K455" i="73" s="1"/>
  <c r="J451" i="73"/>
  <c r="K451" i="73" s="1"/>
  <c r="J447" i="73"/>
  <c r="K447" i="73" s="1"/>
  <c r="J443" i="73"/>
  <c r="K443" i="73" s="1"/>
  <c r="J439" i="73"/>
  <c r="K439" i="73" s="1"/>
  <c r="J435" i="73"/>
  <c r="K435" i="73" s="1"/>
  <c r="J431" i="73"/>
  <c r="K431" i="73" s="1"/>
  <c r="J427" i="73"/>
  <c r="K427" i="73" s="1"/>
  <c r="J423" i="73"/>
  <c r="K423" i="73" s="1"/>
  <c r="J419" i="73"/>
  <c r="K419" i="73" s="1"/>
  <c r="J741" i="73"/>
  <c r="K741" i="73" s="1"/>
  <c r="J737" i="73"/>
  <c r="K737" i="73" s="1"/>
  <c r="J733" i="73"/>
  <c r="K733" i="73" s="1"/>
  <c r="J729" i="73"/>
  <c r="K729" i="73" s="1"/>
  <c r="J725" i="73"/>
  <c r="K725" i="73" s="1"/>
  <c r="J721" i="73"/>
  <c r="K721" i="73" s="1"/>
  <c r="J717" i="73"/>
  <c r="K717" i="73" s="1"/>
  <c r="J713" i="73"/>
  <c r="K713" i="73" s="1"/>
  <c r="J709" i="73"/>
  <c r="K709" i="73" s="1"/>
  <c r="J705" i="73"/>
  <c r="K705" i="73" s="1"/>
  <c r="J701" i="73"/>
  <c r="K701" i="73" s="1"/>
  <c r="J697" i="73"/>
  <c r="K697" i="73" s="1"/>
  <c r="J693" i="73"/>
  <c r="K693" i="73" s="1"/>
  <c r="J689" i="73"/>
  <c r="K689" i="73" s="1"/>
  <c r="J685" i="73"/>
  <c r="K685" i="73" s="1"/>
  <c r="J681" i="73"/>
  <c r="K681" i="73" s="1"/>
  <c r="J677" i="73"/>
  <c r="K677" i="73" s="1"/>
  <c r="J673" i="73"/>
  <c r="K673" i="73" s="1"/>
  <c r="J669" i="73"/>
  <c r="K669" i="73" s="1"/>
  <c r="J665" i="73"/>
  <c r="K665" i="73" s="1"/>
  <c r="J661" i="73"/>
  <c r="K661" i="73" s="1"/>
  <c r="J657" i="73"/>
  <c r="K657" i="73" s="1"/>
  <c r="J653" i="73"/>
  <c r="K653" i="73" s="1"/>
  <c r="J649" i="73"/>
  <c r="K649" i="73" s="1"/>
  <c r="J645" i="73"/>
  <c r="K645" i="73" s="1"/>
  <c r="J641" i="73"/>
  <c r="K641" i="73" s="1"/>
  <c r="J637" i="73"/>
  <c r="K637" i="73" s="1"/>
  <c r="J633" i="73"/>
  <c r="K633" i="73" s="1"/>
  <c r="J629" i="73"/>
  <c r="K629" i="73" s="1"/>
  <c r="J625" i="73"/>
  <c r="K625" i="73" s="1"/>
  <c r="J621" i="73"/>
  <c r="K621" i="73" s="1"/>
  <c r="J617" i="73"/>
  <c r="K617" i="73" s="1"/>
  <c r="J613" i="73"/>
  <c r="K613" i="73" s="1"/>
  <c r="J609" i="73"/>
  <c r="K609" i="73" s="1"/>
  <c r="J605" i="73"/>
  <c r="K605" i="73" s="1"/>
  <c r="J601" i="73"/>
  <c r="K601" i="73" s="1"/>
  <c r="J597" i="73"/>
  <c r="K597" i="73" s="1"/>
  <c r="J593" i="73"/>
  <c r="K593" i="73" s="1"/>
  <c r="J589" i="73"/>
  <c r="K589" i="73" s="1"/>
  <c r="J585" i="73"/>
  <c r="K585" i="73" s="1"/>
  <c r="J581" i="73"/>
  <c r="K581" i="73" s="1"/>
  <c r="J577" i="73"/>
  <c r="K577" i="73" s="1"/>
  <c r="J573" i="73"/>
  <c r="K573" i="73" s="1"/>
  <c r="J569" i="73"/>
  <c r="K569" i="73" s="1"/>
  <c r="J565" i="73"/>
  <c r="K565" i="73" s="1"/>
  <c r="J561" i="73"/>
  <c r="K561" i="73" s="1"/>
  <c r="J557" i="73"/>
  <c r="K557" i="73" s="1"/>
  <c r="J553" i="73"/>
  <c r="K553" i="73" s="1"/>
  <c r="J549" i="73"/>
  <c r="K549" i="73" s="1"/>
  <c r="J545" i="73"/>
  <c r="K545" i="73" s="1"/>
  <c r="J541" i="73"/>
  <c r="K541" i="73" s="1"/>
  <c r="J537" i="73"/>
  <c r="K537" i="73" s="1"/>
  <c r="J533" i="73"/>
  <c r="K533" i="73" s="1"/>
  <c r="J529" i="73"/>
  <c r="K529" i="73" s="1"/>
  <c r="J525" i="73"/>
  <c r="K525" i="73" s="1"/>
  <c r="J521" i="73"/>
  <c r="K521" i="73" s="1"/>
  <c r="J517" i="73"/>
  <c r="K517" i="73" s="1"/>
  <c r="J513" i="73"/>
  <c r="K513" i="73" s="1"/>
  <c r="J509" i="73"/>
  <c r="K509" i="73" s="1"/>
  <c r="J505" i="73"/>
  <c r="K505" i="73" s="1"/>
  <c r="J501" i="73"/>
  <c r="K501" i="73" s="1"/>
  <c r="J497" i="73"/>
  <c r="K497" i="73" s="1"/>
  <c r="J493" i="73"/>
  <c r="K493" i="73" s="1"/>
  <c r="J489" i="73"/>
  <c r="K489" i="73" s="1"/>
  <c r="J485" i="73"/>
  <c r="K485" i="73" s="1"/>
  <c r="J481" i="73"/>
  <c r="K481" i="73" s="1"/>
  <c r="J477" i="73"/>
  <c r="K477" i="73" s="1"/>
  <c r="J473" i="73"/>
  <c r="K473" i="73" s="1"/>
  <c r="J469" i="73"/>
  <c r="K469" i="73" s="1"/>
  <c r="J465" i="73"/>
  <c r="K465" i="73" s="1"/>
  <c r="J461" i="73"/>
  <c r="K461" i="73" s="1"/>
  <c r="J457" i="73"/>
  <c r="K457" i="73" s="1"/>
  <c r="J453" i="73"/>
  <c r="K453" i="73" s="1"/>
  <c r="J449" i="73"/>
  <c r="K449" i="73" s="1"/>
  <c r="J445" i="73"/>
  <c r="K445" i="73" s="1"/>
  <c r="J441" i="73"/>
  <c r="K441" i="73" s="1"/>
  <c r="J437" i="73"/>
  <c r="K437" i="73" s="1"/>
  <c r="J433" i="73"/>
  <c r="K433" i="73" s="1"/>
  <c r="J429" i="73"/>
  <c r="K429" i="73" s="1"/>
  <c r="J425" i="73"/>
  <c r="K425" i="73" s="1"/>
  <c r="J421" i="73"/>
  <c r="K421" i="73" s="1"/>
  <c r="J742" i="73"/>
  <c r="K742" i="73" s="1"/>
  <c r="J726" i="73"/>
  <c r="K726" i="73" s="1"/>
  <c r="J710" i="73"/>
  <c r="K710" i="73" s="1"/>
  <c r="J694" i="73"/>
  <c r="K694" i="73" s="1"/>
  <c r="J678" i="73"/>
  <c r="K678" i="73" s="1"/>
  <c r="J662" i="73"/>
  <c r="K662" i="73" s="1"/>
  <c r="J646" i="73"/>
  <c r="K646" i="73" s="1"/>
  <c r="J630" i="73"/>
  <c r="K630" i="73" s="1"/>
  <c r="J614" i="73"/>
  <c r="K614" i="73" s="1"/>
  <c r="J598" i="73"/>
  <c r="K598" i="73" s="1"/>
  <c r="J582" i="73"/>
  <c r="K582" i="73" s="1"/>
  <c r="J566" i="73"/>
  <c r="K566" i="73" s="1"/>
  <c r="J550" i="73"/>
  <c r="K550" i="73" s="1"/>
  <c r="J534" i="73"/>
  <c r="K534" i="73" s="1"/>
  <c r="J518" i="73"/>
  <c r="K518" i="73" s="1"/>
  <c r="J502" i="73"/>
  <c r="K502" i="73" s="1"/>
  <c r="J486" i="73"/>
  <c r="K486" i="73" s="1"/>
  <c r="J470" i="73"/>
  <c r="K470" i="73" s="1"/>
  <c r="J454" i="73"/>
  <c r="K454" i="73" s="1"/>
  <c r="J438" i="73"/>
  <c r="K438" i="73" s="1"/>
  <c r="J422" i="73"/>
  <c r="K422" i="73" s="1"/>
  <c r="J414" i="73"/>
  <c r="K414" i="73" s="1"/>
  <c r="J409" i="73"/>
  <c r="K409" i="73" s="1"/>
  <c r="J404" i="73"/>
  <c r="K404" i="73" s="1"/>
  <c r="J400" i="73"/>
  <c r="K400" i="73" s="1"/>
  <c r="J396" i="73"/>
  <c r="K396" i="73" s="1"/>
  <c r="J392" i="73"/>
  <c r="K392" i="73" s="1"/>
  <c r="J388" i="73"/>
  <c r="K388" i="73" s="1"/>
  <c r="J384" i="73"/>
  <c r="K384" i="73" s="1"/>
  <c r="J380" i="73"/>
  <c r="K380" i="73" s="1"/>
  <c r="J376" i="73"/>
  <c r="K376" i="73" s="1"/>
  <c r="J372" i="73"/>
  <c r="K372" i="73" s="1"/>
  <c r="J368" i="73"/>
  <c r="K368" i="73" s="1"/>
  <c r="J364" i="73"/>
  <c r="K364" i="73" s="1"/>
  <c r="J360" i="73"/>
  <c r="K360" i="73" s="1"/>
  <c r="J356" i="73"/>
  <c r="K356" i="73" s="1"/>
  <c r="J352" i="73"/>
  <c r="K352" i="73" s="1"/>
  <c r="J348" i="73"/>
  <c r="K348" i="73" s="1"/>
  <c r="J344" i="73"/>
  <c r="K344" i="73" s="1"/>
  <c r="J340" i="73"/>
  <c r="K340" i="73" s="1"/>
  <c r="J336" i="73"/>
  <c r="K336" i="73" s="1"/>
  <c r="J332" i="73"/>
  <c r="K332" i="73" s="1"/>
  <c r="J328" i="73"/>
  <c r="K328" i="73" s="1"/>
  <c r="J324" i="73"/>
  <c r="K324" i="73" s="1"/>
  <c r="J320" i="73"/>
  <c r="K320" i="73" s="1"/>
  <c r="J316" i="73"/>
  <c r="K316" i="73" s="1"/>
  <c r="J466" i="73"/>
  <c r="K466" i="73" s="1"/>
  <c r="J450" i="73"/>
  <c r="K450" i="73" s="1"/>
  <c r="J434" i="73"/>
  <c r="K434" i="73" s="1"/>
  <c r="J418" i="73"/>
  <c r="K418" i="73" s="1"/>
  <c r="J407" i="73"/>
  <c r="K407" i="73" s="1"/>
  <c r="J403" i="73"/>
  <c r="K403" i="73" s="1"/>
  <c r="J399" i="73"/>
  <c r="K399" i="73" s="1"/>
  <c r="J395" i="73"/>
  <c r="K395" i="73" s="1"/>
  <c r="J391" i="73"/>
  <c r="K391" i="73" s="1"/>
  <c r="J387" i="73"/>
  <c r="K387" i="73" s="1"/>
  <c r="J383" i="73"/>
  <c r="K383" i="73" s="1"/>
  <c r="J375" i="73"/>
  <c r="K375" i="73" s="1"/>
  <c r="J371" i="73"/>
  <c r="K371" i="73" s="1"/>
  <c r="J367" i="73"/>
  <c r="K367" i="73" s="1"/>
  <c r="J363" i="73"/>
  <c r="K363" i="73" s="1"/>
  <c r="J355" i="73"/>
  <c r="K355" i="73" s="1"/>
  <c r="J351" i="73"/>
  <c r="K351" i="73" s="1"/>
  <c r="J347" i="73"/>
  <c r="K347" i="73" s="1"/>
  <c r="J343" i="73"/>
  <c r="K343" i="73" s="1"/>
  <c r="J335" i="73"/>
  <c r="K335" i="73" s="1"/>
  <c r="J331" i="73"/>
  <c r="K331" i="73" s="1"/>
  <c r="J323" i="73"/>
  <c r="K323" i="73" s="1"/>
  <c r="J319" i="73"/>
  <c r="K319" i="73" s="1"/>
  <c r="J315" i="73"/>
  <c r="K315" i="73" s="1"/>
  <c r="J734" i="73"/>
  <c r="K734" i="73" s="1"/>
  <c r="J718" i="73"/>
  <c r="K718" i="73" s="1"/>
  <c r="J702" i="73"/>
  <c r="K702" i="73" s="1"/>
  <c r="J686" i="73"/>
  <c r="K686" i="73" s="1"/>
  <c r="J654" i="73"/>
  <c r="K654" i="73" s="1"/>
  <c r="J638" i="73"/>
  <c r="K638" i="73" s="1"/>
  <c r="J622" i="73"/>
  <c r="K622" i="73" s="1"/>
  <c r="J606" i="73"/>
  <c r="K606" i="73" s="1"/>
  <c r="J590" i="73"/>
  <c r="K590" i="73" s="1"/>
  <c r="J574" i="73"/>
  <c r="K574" i="73" s="1"/>
  <c r="J558" i="73"/>
  <c r="K558" i="73" s="1"/>
  <c r="J542" i="73"/>
  <c r="K542" i="73" s="1"/>
  <c r="J526" i="73"/>
  <c r="K526" i="73" s="1"/>
  <c r="J510" i="73"/>
  <c r="K510" i="73" s="1"/>
  <c r="J494" i="73"/>
  <c r="K494" i="73" s="1"/>
  <c r="J462" i="73"/>
  <c r="K462" i="73" s="1"/>
  <c r="J430" i="73"/>
  <c r="K430" i="73" s="1"/>
  <c r="J417" i="73"/>
  <c r="K417" i="73" s="1"/>
  <c r="J406" i="73"/>
  <c r="K406" i="73" s="1"/>
  <c r="J402" i="73"/>
  <c r="K402" i="73" s="1"/>
  <c r="J398" i="73"/>
  <c r="K398" i="73" s="1"/>
  <c r="J390" i="73"/>
  <c r="K390" i="73" s="1"/>
  <c r="J382" i="73"/>
  <c r="K382" i="73" s="1"/>
  <c r="J378" i="73"/>
  <c r="K378" i="73" s="1"/>
  <c r="J370" i="73"/>
  <c r="K370" i="73" s="1"/>
  <c r="J366" i="73"/>
  <c r="K366" i="73" s="1"/>
  <c r="J358" i="73"/>
  <c r="K358" i="73" s="1"/>
  <c r="J354" i="73"/>
  <c r="K354" i="73" s="1"/>
  <c r="J346" i="73"/>
  <c r="K346" i="73" s="1"/>
  <c r="J342" i="73"/>
  <c r="K342" i="73" s="1"/>
  <c r="J338" i="73"/>
  <c r="K338" i="73" s="1"/>
  <c r="J334" i="73"/>
  <c r="K334" i="73" s="1"/>
  <c r="J326" i="73"/>
  <c r="K326" i="73" s="1"/>
  <c r="J318" i="73"/>
  <c r="K318" i="73" s="1"/>
  <c r="J738" i="73"/>
  <c r="K738" i="73" s="1"/>
  <c r="J722" i="73"/>
  <c r="K722" i="73" s="1"/>
  <c r="J706" i="73"/>
  <c r="K706" i="73" s="1"/>
  <c r="J690" i="73"/>
  <c r="K690" i="73" s="1"/>
  <c r="J674" i="73"/>
  <c r="K674" i="73" s="1"/>
  <c r="J658" i="73"/>
  <c r="K658" i="73" s="1"/>
  <c r="J642" i="73"/>
  <c r="K642" i="73" s="1"/>
  <c r="J626" i="73"/>
  <c r="K626" i="73" s="1"/>
  <c r="J610" i="73"/>
  <c r="K610" i="73" s="1"/>
  <c r="J594" i="73"/>
  <c r="K594" i="73" s="1"/>
  <c r="J578" i="73"/>
  <c r="K578" i="73" s="1"/>
  <c r="J562" i="73"/>
  <c r="K562" i="73" s="1"/>
  <c r="J546" i="73"/>
  <c r="K546" i="73" s="1"/>
  <c r="J530" i="73"/>
  <c r="K530" i="73" s="1"/>
  <c r="J514" i="73"/>
  <c r="K514" i="73" s="1"/>
  <c r="J498" i="73"/>
  <c r="K498" i="73" s="1"/>
  <c r="J482" i="73"/>
  <c r="K482" i="73" s="1"/>
  <c r="J413" i="73"/>
  <c r="K413" i="73" s="1"/>
  <c r="J379" i="73"/>
  <c r="K379" i="73" s="1"/>
  <c r="J359" i="73"/>
  <c r="K359" i="73" s="1"/>
  <c r="J339" i="73"/>
  <c r="K339" i="73" s="1"/>
  <c r="J327" i="73"/>
  <c r="K327" i="73" s="1"/>
  <c r="J670" i="73"/>
  <c r="K670" i="73" s="1"/>
  <c r="J478" i="73"/>
  <c r="K478" i="73" s="1"/>
  <c r="J446" i="73"/>
  <c r="K446" i="73" s="1"/>
  <c r="J411" i="73"/>
  <c r="K411" i="73" s="1"/>
  <c r="J394" i="73"/>
  <c r="K394" i="73" s="1"/>
  <c r="J386" i="73"/>
  <c r="K386" i="73" s="1"/>
  <c r="J374" i="73"/>
  <c r="K374" i="73" s="1"/>
  <c r="J362" i="73"/>
  <c r="K362" i="73" s="1"/>
  <c r="J350" i="73"/>
  <c r="K350" i="73" s="1"/>
  <c r="J330" i="73"/>
  <c r="K330" i="73" s="1"/>
  <c r="J322" i="73"/>
  <c r="K322" i="73" s="1"/>
  <c r="J730" i="73"/>
  <c r="K730" i="73" s="1"/>
  <c r="J714" i="73"/>
  <c r="K714" i="73" s="1"/>
  <c r="J698" i="73"/>
  <c r="K698" i="73" s="1"/>
  <c r="J682" i="73"/>
  <c r="K682" i="73" s="1"/>
  <c r="J666" i="73"/>
  <c r="K666" i="73" s="1"/>
  <c r="J650" i="73"/>
  <c r="K650" i="73" s="1"/>
  <c r="J634" i="73"/>
  <c r="K634" i="73" s="1"/>
  <c r="J618" i="73"/>
  <c r="K618" i="73" s="1"/>
  <c r="J602" i="73"/>
  <c r="K602" i="73" s="1"/>
  <c r="J586" i="73"/>
  <c r="K586" i="73" s="1"/>
  <c r="J570" i="73"/>
  <c r="K570" i="73" s="1"/>
  <c r="J554" i="73"/>
  <c r="K554" i="73" s="1"/>
  <c r="J538" i="73"/>
  <c r="K538" i="73" s="1"/>
  <c r="J522" i="73"/>
  <c r="K522" i="73" s="1"/>
  <c r="J506" i="73"/>
  <c r="K506" i="73" s="1"/>
  <c r="J490" i="73"/>
  <c r="K490" i="73" s="1"/>
  <c r="J474" i="73"/>
  <c r="K474" i="73" s="1"/>
  <c r="J458" i="73"/>
  <c r="K458" i="73" s="1"/>
  <c r="J442" i="73"/>
  <c r="K442" i="73" s="1"/>
  <c r="J426" i="73"/>
  <c r="K426" i="73" s="1"/>
  <c r="J415" i="73"/>
  <c r="K415" i="73" s="1"/>
  <c r="J410" i="73"/>
  <c r="K410" i="73" s="1"/>
  <c r="J405" i="73"/>
  <c r="K405" i="73" s="1"/>
  <c r="J401" i="73"/>
  <c r="K401" i="73" s="1"/>
  <c r="J397" i="73"/>
  <c r="K397" i="73" s="1"/>
  <c r="J393" i="73"/>
  <c r="K393" i="73" s="1"/>
  <c r="J389" i="73"/>
  <c r="K389" i="73" s="1"/>
  <c r="J385" i="73"/>
  <c r="K385" i="73" s="1"/>
  <c r="J381" i="73"/>
  <c r="K381" i="73" s="1"/>
  <c r="J377" i="73"/>
  <c r="K377" i="73" s="1"/>
  <c r="J373" i="73"/>
  <c r="K373" i="73" s="1"/>
  <c r="J369" i="73"/>
  <c r="K369" i="73" s="1"/>
  <c r="J365" i="73"/>
  <c r="K365" i="73" s="1"/>
  <c r="J361" i="73"/>
  <c r="K361" i="73" s="1"/>
  <c r="J357" i="73"/>
  <c r="K357" i="73" s="1"/>
  <c r="J353" i="73"/>
  <c r="K353" i="73" s="1"/>
  <c r="J349" i="73"/>
  <c r="K349" i="73" s="1"/>
  <c r="J345" i="73"/>
  <c r="K345" i="73" s="1"/>
  <c r="J341" i="73"/>
  <c r="K341" i="73" s="1"/>
  <c r="J337" i="73"/>
  <c r="K337" i="73" s="1"/>
  <c r="J333" i="73"/>
  <c r="K333" i="73" s="1"/>
  <c r="J329" i="73"/>
  <c r="K329" i="73" s="1"/>
  <c r="J325" i="73"/>
  <c r="K325" i="73" s="1"/>
  <c r="J321" i="73"/>
  <c r="K321" i="73" s="1"/>
  <c r="J317" i="73"/>
  <c r="K317" i="73" s="1"/>
  <c r="J314" i="73"/>
  <c r="K314" i="73" s="1"/>
  <c r="J743" i="70"/>
  <c r="K743" i="70" s="1"/>
  <c r="J739" i="70"/>
  <c r="K739" i="70" s="1"/>
  <c r="J735" i="70"/>
  <c r="K735" i="70" s="1"/>
  <c r="J731" i="70"/>
  <c r="K731" i="70" s="1"/>
  <c r="J727" i="70"/>
  <c r="K727" i="70" s="1"/>
  <c r="J723" i="70"/>
  <c r="K723" i="70" s="1"/>
  <c r="J719" i="70"/>
  <c r="K719" i="70" s="1"/>
  <c r="J715" i="70"/>
  <c r="K715" i="70" s="1"/>
  <c r="J711" i="70"/>
  <c r="K711" i="70" s="1"/>
  <c r="J707" i="70"/>
  <c r="K707" i="70" s="1"/>
  <c r="J703" i="70"/>
  <c r="K703" i="70" s="1"/>
  <c r="J699" i="70"/>
  <c r="K699" i="70" s="1"/>
  <c r="J695" i="70"/>
  <c r="K695" i="70" s="1"/>
  <c r="J691" i="70"/>
  <c r="K691" i="70" s="1"/>
  <c r="J687" i="70"/>
  <c r="K687" i="70" s="1"/>
  <c r="J683" i="70"/>
  <c r="K683" i="70" s="1"/>
  <c r="J679" i="70"/>
  <c r="K679" i="70" s="1"/>
  <c r="J675" i="70"/>
  <c r="K675" i="70" s="1"/>
  <c r="J671" i="70"/>
  <c r="K671" i="70" s="1"/>
  <c r="J667" i="70"/>
  <c r="K667" i="70" s="1"/>
  <c r="J663" i="70"/>
  <c r="K663" i="70" s="1"/>
  <c r="J659" i="70"/>
  <c r="K659" i="70" s="1"/>
  <c r="J655" i="70"/>
  <c r="K655" i="70" s="1"/>
  <c r="J651" i="70"/>
  <c r="K651" i="70" s="1"/>
  <c r="J647" i="70"/>
  <c r="K647" i="70" s="1"/>
  <c r="J643" i="70"/>
  <c r="K643" i="70" s="1"/>
  <c r="J639" i="70"/>
  <c r="K639" i="70" s="1"/>
  <c r="J635" i="70"/>
  <c r="K635" i="70" s="1"/>
  <c r="J631" i="70"/>
  <c r="K631" i="70" s="1"/>
  <c r="J627" i="70"/>
  <c r="K627" i="70" s="1"/>
  <c r="J623" i="70"/>
  <c r="K623" i="70" s="1"/>
  <c r="J619" i="70"/>
  <c r="K619" i="70" s="1"/>
  <c r="J615" i="70"/>
  <c r="K615" i="70" s="1"/>
  <c r="J611" i="70"/>
  <c r="K611" i="70" s="1"/>
  <c r="J607" i="70"/>
  <c r="K607" i="70" s="1"/>
  <c r="J603" i="70"/>
  <c r="K603" i="70" s="1"/>
  <c r="J599" i="70"/>
  <c r="K599" i="70" s="1"/>
  <c r="J595" i="70"/>
  <c r="K595" i="70" s="1"/>
  <c r="J591" i="70"/>
  <c r="K591" i="70" s="1"/>
  <c r="J587" i="70"/>
  <c r="K587" i="70" s="1"/>
  <c r="J583" i="70"/>
  <c r="K583" i="70" s="1"/>
  <c r="J579" i="70"/>
  <c r="K579" i="70" s="1"/>
  <c r="J575" i="70"/>
  <c r="K575" i="70" s="1"/>
  <c r="J571" i="70"/>
  <c r="K571" i="70" s="1"/>
  <c r="J567" i="70"/>
  <c r="K567" i="70" s="1"/>
  <c r="J563" i="70"/>
  <c r="K563" i="70" s="1"/>
  <c r="J559" i="70"/>
  <c r="K559" i="70" s="1"/>
  <c r="J555" i="70"/>
  <c r="K555" i="70" s="1"/>
  <c r="J551" i="70"/>
  <c r="K551" i="70" s="1"/>
  <c r="J547" i="70"/>
  <c r="K547" i="70" s="1"/>
  <c r="J543" i="70"/>
  <c r="K543" i="70" s="1"/>
  <c r="J539" i="70"/>
  <c r="K539" i="70" s="1"/>
  <c r="J535" i="70"/>
  <c r="K535" i="70" s="1"/>
  <c r="J531" i="70"/>
  <c r="K531" i="70" s="1"/>
  <c r="J527" i="70"/>
  <c r="K527" i="70" s="1"/>
  <c r="J523" i="70"/>
  <c r="K523" i="70" s="1"/>
  <c r="J519" i="70"/>
  <c r="K519" i="70" s="1"/>
  <c r="J515" i="70"/>
  <c r="K515" i="70" s="1"/>
  <c r="J511" i="70"/>
  <c r="K511" i="70" s="1"/>
  <c r="J507" i="70"/>
  <c r="K507" i="70" s="1"/>
  <c r="J503" i="70"/>
  <c r="K503" i="70" s="1"/>
  <c r="J499" i="70"/>
  <c r="K499" i="70" s="1"/>
  <c r="J495" i="70"/>
  <c r="K495" i="70" s="1"/>
  <c r="J491" i="70"/>
  <c r="K491" i="70" s="1"/>
  <c r="J487" i="70"/>
  <c r="K487" i="70" s="1"/>
  <c r="J483" i="70"/>
  <c r="K483" i="70" s="1"/>
  <c r="J479" i="70"/>
  <c r="K479" i="70" s="1"/>
  <c r="J475" i="70"/>
  <c r="K475" i="70" s="1"/>
  <c r="J471" i="70"/>
  <c r="K471" i="70" s="1"/>
  <c r="J467" i="70"/>
  <c r="K467" i="70" s="1"/>
  <c r="J463" i="70"/>
  <c r="K463" i="70" s="1"/>
  <c r="J459" i="70"/>
  <c r="K459" i="70" s="1"/>
  <c r="J455" i="70"/>
  <c r="K455" i="70" s="1"/>
  <c r="J451" i="70"/>
  <c r="K451" i="70" s="1"/>
  <c r="J447" i="70"/>
  <c r="K447" i="70" s="1"/>
  <c r="J443" i="70"/>
  <c r="K443" i="70" s="1"/>
  <c r="J439" i="70"/>
  <c r="K439" i="70" s="1"/>
  <c r="J435" i="70"/>
  <c r="K435" i="70" s="1"/>
  <c r="J431" i="70"/>
  <c r="K431" i="70" s="1"/>
  <c r="J427" i="70"/>
  <c r="K427" i="70" s="1"/>
  <c r="J423" i="70"/>
  <c r="K423" i="70" s="1"/>
  <c r="J742" i="70"/>
  <c r="K742" i="70" s="1"/>
  <c r="J738" i="70"/>
  <c r="K738" i="70" s="1"/>
  <c r="J734" i="70"/>
  <c r="K734" i="70" s="1"/>
  <c r="J730" i="70"/>
  <c r="K730" i="70" s="1"/>
  <c r="J726" i="70"/>
  <c r="K726" i="70" s="1"/>
  <c r="J722" i="70"/>
  <c r="K722" i="70" s="1"/>
  <c r="J718" i="70"/>
  <c r="K718" i="70" s="1"/>
  <c r="J714" i="70"/>
  <c r="K714" i="70" s="1"/>
  <c r="J710" i="70"/>
  <c r="K710" i="70" s="1"/>
  <c r="J706" i="70"/>
  <c r="K706" i="70" s="1"/>
  <c r="J702" i="70"/>
  <c r="K702" i="70" s="1"/>
  <c r="J698" i="70"/>
  <c r="K698" i="70" s="1"/>
  <c r="J694" i="70"/>
  <c r="K694" i="70" s="1"/>
  <c r="J690" i="70"/>
  <c r="K690" i="70" s="1"/>
  <c r="J686" i="70"/>
  <c r="K686" i="70" s="1"/>
  <c r="J682" i="70"/>
  <c r="K682" i="70" s="1"/>
  <c r="J678" i="70"/>
  <c r="K678" i="70" s="1"/>
  <c r="J674" i="70"/>
  <c r="K674" i="70" s="1"/>
  <c r="J670" i="70"/>
  <c r="K670" i="70" s="1"/>
  <c r="J666" i="70"/>
  <c r="K666" i="70" s="1"/>
  <c r="J662" i="70"/>
  <c r="K662" i="70" s="1"/>
  <c r="J658" i="70"/>
  <c r="K658" i="70" s="1"/>
  <c r="J654" i="70"/>
  <c r="K654" i="70" s="1"/>
  <c r="J650" i="70"/>
  <c r="K650" i="70" s="1"/>
  <c r="J646" i="70"/>
  <c r="K646" i="70" s="1"/>
  <c r="J642" i="70"/>
  <c r="K642" i="70" s="1"/>
  <c r="J638" i="70"/>
  <c r="K638" i="70" s="1"/>
  <c r="J634" i="70"/>
  <c r="K634" i="70" s="1"/>
  <c r="J630" i="70"/>
  <c r="K630" i="70" s="1"/>
  <c r="J626" i="70"/>
  <c r="K626" i="70" s="1"/>
  <c r="J622" i="70"/>
  <c r="K622" i="70" s="1"/>
  <c r="J618" i="70"/>
  <c r="K618" i="70" s="1"/>
  <c r="J614" i="70"/>
  <c r="K614" i="70" s="1"/>
  <c r="J610" i="70"/>
  <c r="K610" i="70" s="1"/>
  <c r="J606" i="70"/>
  <c r="K606" i="70" s="1"/>
  <c r="J602" i="70"/>
  <c r="K602" i="70" s="1"/>
  <c r="J598" i="70"/>
  <c r="K598" i="70" s="1"/>
  <c r="J594" i="70"/>
  <c r="K594" i="70" s="1"/>
  <c r="J590" i="70"/>
  <c r="K590" i="70" s="1"/>
  <c r="J586" i="70"/>
  <c r="K586" i="70" s="1"/>
  <c r="J582" i="70"/>
  <c r="K582" i="70" s="1"/>
  <c r="J578" i="70"/>
  <c r="K578" i="70" s="1"/>
  <c r="J574" i="70"/>
  <c r="K574" i="70" s="1"/>
  <c r="J570" i="70"/>
  <c r="K570" i="70" s="1"/>
  <c r="J566" i="70"/>
  <c r="K566" i="70" s="1"/>
  <c r="J562" i="70"/>
  <c r="K562" i="70" s="1"/>
  <c r="J558" i="70"/>
  <c r="K558" i="70" s="1"/>
  <c r="J554" i="70"/>
  <c r="K554" i="70" s="1"/>
  <c r="J550" i="70"/>
  <c r="K550" i="70" s="1"/>
  <c r="J546" i="70"/>
  <c r="K546" i="70" s="1"/>
  <c r="J542" i="70"/>
  <c r="K542" i="70" s="1"/>
  <c r="J538" i="70"/>
  <c r="K538" i="70" s="1"/>
  <c r="J534" i="70"/>
  <c r="K534" i="70" s="1"/>
  <c r="J530" i="70"/>
  <c r="K530" i="70" s="1"/>
  <c r="J526" i="70"/>
  <c r="K526" i="70" s="1"/>
  <c r="J522" i="70"/>
  <c r="K522" i="70" s="1"/>
  <c r="J518" i="70"/>
  <c r="K518" i="70" s="1"/>
  <c r="J514" i="70"/>
  <c r="K514" i="70" s="1"/>
  <c r="J510" i="70"/>
  <c r="K510" i="70" s="1"/>
  <c r="J506" i="70"/>
  <c r="K506" i="70" s="1"/>
  <c r="J502" i="70"/>
  <c r="K502" i="70" s="1"/>
  <c r="J498" i="70"/>
  <c r="K498" i="70" s="1"/>
  <c r="J494" i="70"/>
  <c r="K494" i="70" s="1"/>
  <c r="J490" i="70"/>
  <c r="K490" i="70" s="1"/>
  <c r="J486" i="70"/>
  <c r="K486" i="70" s="1"/>
  <c r="J482" i="70"/>
  <c r="K482" i="70" s="1"/>
  <c r="J478" i="70"/>
  <c r="K478" i="70" s="1"/>
  <c r="J474" i="70"/>
  <c r="K474" i="70" s="1"/>
  <c r="J470" i="70"/>
  <c r="K470" i="70" s="1"/>
  <c r="J466" i="70"/>
  <c r="K466" i="70" s="1"/>
  <c r="J462" i="70"/>
  <c r="K462" i="70" s="1"/>
  <c r="J458" i="70"/>
  <c r="K458" i="70" s="1"/>
  <c r="J454" i="70"/>
  <c r="K454" i="70" s="1"/>
  <c r="J450" i="70"/>
  <c r="K450" i="70" s="1"/>
  <c r="J446" i="70"/>
  <c r="K446" i="70" s="1"/>
  <c r="J442" i="70"/>
  <c r="K442" i="70" s="1"/>
  <c r="J438" i="70"/>
  <c r="K438" i="70" s="1"/>
  <c r="J434" i="70"/>
  <c r="K434" i="70" s="1"/>
  <c r="J430" i="70"/>
  <c r="K430" i="70" s="1"/>
  <c r="J426" i="70"/>
  <c r="K426" i="70" s="1"/>
  <c r="J422" i="70"/>
  <c r="K422" i="70" s="1"/>
  <c r="J744" i="70"/>
  <c r="K744" i="70" s="1"/>
  <c r="J740" i="70"/>
  <c r="K740" i="70" s="1"/>
  <c r="J736" i="70"/>
  <c r="K736" i="70" s="1"/>
  <c r="J732" i="70"/>
  <c r="K732" i="70" s="1"/>
  <c r="J728" i="70"/>
  <c r="K728" i="70" s="1"/>
  <c r="J724" i="70"/>
  <c r="K724" i="70" s="1"/>
  <c r="J720" i="70"/>
  <c r="K720" i="70" s="1"/>
  <c r="J716" i="70"/>
  <c r="K716" i="70" s="1"/>
  <c r="J712" i="70"/>
  <c r="K712" i="70" s="1"/>
  <c r="J708" i="70"/>
  <c r="K708" i="70" s="1"/>
  <c r="J704" i="70"/>
  <c r="K704" i="70" s="1"/>
  <c r="J700" i="70"/>
  <c r="K700" i="70" s="1"/>
  <c r="J696" i="70"/>
  <c r="K696" i="70" s="1"/>
  <c r="J692" i="70"/>
  <c r="K692" i="70" s="1"/>
  <c r="J688" i="70"/>
  <c r="K688" i="70" s="1"/>
  <c r="J684" i="70"/>
  <c r="K684" i="70" s="1"/>
  <c r="J680" i="70"/>
  <c r="K680" i="70" s="1"/>
  <c r="J676" i="70"/>
  <c r="K676" i="70" s="1"/>
  <c r="J672" i="70"/>
  <c r="K672" i="70" s="1"/>
  <c r="J668" i="70"/>
  <c r="K668" i="70" s="1"/>
  <c r="J664" i="70"/>
  <c r="K664" i="70" s="1"/>
  <c r="J660" i="70"/>
  <c r="K660" i="70" s="1"/>
  <c r="J656" i="70"/>
  <c r="K656" i="70" s="1"/>
  <c r="J652" i="70"/>
  <c r="K652" i="70" s="1"/>
  <c r="J648" i="70"/>
  <c r="K648" i="70" s="1"/>
  <c r="J644" i="70"/>
  <c r="K644" i="70" s="1"/>
  <c r="J640" i="70"/>
  <c r="K640" i="70" s="1"/>
  <c r="J636" i="70"/>
  <c r="K636" i="70" s="1"/>
  <c r="J632" i="70"/>
  <c r="K632" i="70" s="1"/>
  <c r="J628" i="70"/>
  <c r="K628" i="70" s="1"/>
  <c r="J624" i="70"/>
  <c r="K624" i="70" s="1"/>
  <c r="J620" i="70"/>
  <c r="K620" i="70" s="1"/>
  <c r="J616" i="70"/>
  <c r="K616" i="70" s="1"/>
  <c r="J612" i="70"/>
  <c r="K612" i="70" s="1"/>
  <c r="J608" i="70"/>
  <c r="K608" i="70" s="1"/>
  <c r="J604" i="70"/>
  <c r="K604" i="70" s="1"/>
  <c r="J600" i="70"/>
  <c r="K600" i="70" s="1"/>
  <c r="J596" i="70"/>
  <c r="K596" i="70" s="1"/>
  <c r="J592" i="70"/>
  <c r="K592" i="70" s="1"/>
  <c r="J588" i="70"/>
  <c r="K588" i="70" s="1"/>
  <c r="J584" i="70"/>
  <c r="K584" i="70" s="1"/>
  <c r="J580" i="70"/>
  <c r="K580" i="70" s="1"/>
  <c r="J576" i="70"/>
  <c r="K576" i="70" s="1"/>
  <c r="J572" i="70"/>
  <c r="K572" i="70" s="1"/>
  <c r="J568" i="70"/>
  <c r="K568" i="70" s="1"/>
  <c r="J564" i="70"/>
  <c r="K564" i="70" s="1"/>
  <c r="J560" i="70"/>
  <c r="K560" i="70" s="1"/>
  <c r="J556" i="70"/>
  <c r="K556" i="70" s="1"/>
  <c r="J552" i="70"/>
  <c r="K552" i="70" s="1"/>
  <c r="J548" i="70"/>
  <c r="K548" i="70" s="1"/>
  <c r="J544" i="70"/>
  <c r="K544" i="70" s="1"/>
  <c r="J540" i="70"/>
  <c r="K540" i="70" s="1"/>
  <c r="J536" i="70"/>
  <c r="K536" i="70" s="1"/>
  <c r="J532" i="70"/>
  <c r="K532" i="70" s="1"/>
  <c r="J528" i="70"/>
  <c r="K528" i="70" s="1"/>
  <c r="J524" i="70"/>
  <c r="K524" i="70" s="1"/>
  <c r="J520" i="70"/>
  <c r="K520" i="70" s="1"/>
  <c r="J516" i="70"/>
  <c r="K516" i="70" s="1"/>
  <c r="J512" i="70"/>
  <c r="K512" i="70" s="1"/>
  <c r="J508" i="70"/>
  <c r="K508" i="70" s="1"/>
  <c r="J504" i="70"/>
  <c r="K504" i="70" s="1"/>
  <c r="J500" i="70"/>
  <c r="K500" i="70" s="1"/>
  <c r="J496" i="70"/>
  <c r="K496" i="70" s="1"/>
  <c r="J492" i="70"/>
  <c r="K492" i="70" s="1"/>
  <c r="J488" i="70"/>
  <c r="K488" i="70" s="1"/>
  <c r="J484" i="70"/>
  <c r="K484" i="70" s="1"/>
  <c r="J480" i="70"/>
  <c r="K480" i="70" s="1"/>
  <c r="J476" i="70"/>
  <c r="K476" i="70" s="1"/>
  <c r="J472" i="70"/>
  <c r="K472" i="70" s="1"/>
  <c r="J468" i="70"/>
  <c r="K468" i="70" s="1"/>
  <c r="J464" i="70"/>
  <c r="K464" i="70" s="1"/>
  <c r="J460" i="70"/>
  <c r="K460" i="70" s="1"/>
  <c r="J456" i="70"/>
  <c r="K456" i="70" s="1"/>
  <c r="J452" i="70"/>
  <c r="K452" i="70" s="1"/>
  <c r="J448" i="70"/>
  <c r="K448" i="70" s="1"/>
  <c r="J444" i="70"/>
  <c r="K444" i="70" s="1"/>
  <c r="J440" i="70"/>
  <c r="K440" i="70" s="1"/>
  <c r="J436" i="70"/>
  <c r="K436" i="70" s="1"/>
  <c r="J432" i="70"/>
  <c r="K432" i="70" s="1"/>
  <c r="J428" i="70"/>
  <c r="K428" i="70" s="1"/>
  <c r="J424" i="70"/>
  <c r="K424" i="70" s="1"/>
  <c r="J420" i="70"/>
  <c r="K420" i="70" s="1"/>
  <c r="J416" i="70"/>
  <c r="K416" i="70" s="1"/>
  <c r="J412" i="70"/>
  <c r="K412" i="70" s="1"/>
  <c r="J408" i="70"/>
  <c r="K408" i="70" s="1"/>
  <c r="J737" i="70"/>
  <c r="K737" i="70" s="1"/>
  <c r="J721" i="70"/>
  <c r="K721" i="70" s="1"/>
  <c r="J705" i="70"/>
  <c r="K705" i="70" s="1"/>
  <c r="J689" i="70"/>
  <c r="K689" i="70" s="1"/>
  <c r="J673" i="70"/>
  <c r="K673" i="70" s="1"/>
  <c r="J657" i="70"/>
  <c r="K657" i="70" s="1"/>
  <c r="J641" i="70"/>
  <c r="K641" i="70" s="1"/>
  <c r="J625" i="70"/>
  <c r="K625" i="70" s="1"/>
  <c r="J609" i="70"/>
  <c r="K609" i="70" s="1"/>
  <c r="J593" i="70"/>
  <c r="K593" i="70" s="1"/>
  <c r="J577" i="70"/>
  <c r="K577" i="70" s="1"/>
  <c r="J561" i="70"/>
  <c r="K561" i="70" s="1"/>
  <c r="J545" i="70"/>
  <c r="K545" i="70" s="1"/>
  <c r="J529" i="70"/>
  <c r="K529" i="70" s="1"/>
  <c r="J513" i="70"/>
  <c r="K513" i="70" s="1"/>
  <c r="J497" i="70"/>
  <c r="K497" i="70" s="1"/>
  <c r="J481" i="70"/>
  <c r="K481" i="70" s="1"/>
  <c r="J465" i="70"/>
  <c r="K465" i="70" s="1"/>
  <c r="J449" i="70"/>
  <c r="K449" i="70" s="1"/>
  <c r="J433" i="70"/>
  <c r="K433" i="70" s="1"/>
  <c r="J419" i="70"/>
  <c r="K419" i="70" s="1"/>
  <c r="J414" i="70"/>
  <c r="K414" i="70" s="1"/>
  <c r="J409" i="70"/>
  <c r="K409" i="70" s="1"/>
  <c r="J404" i="70"/>
  <c r="K404" i="70" s="1"/>
  <c r="J400" i="70"/>
  <c r="K400" i="70" s="1"/>
  <c r="J396" i="70"/>
  <c r="K396" i="70" s="1"/>
  <c r="J392" i="70"/>
  <c r="K392" i="70" s="1"/>
  <c r="J388" i="70"/>
  <c r="K388" i="70" s="1"/>
  <c r="J384" i="70"/>
  <c r="K384" i="70" s="1"/>
  <c r="J380" i="70"/>
  <c r="K380" i="70" s="1"/>
  <c r="J376" i="70"/>
  <c r="K376" i="70" s="1"/>
  <c r="J372" i="70"/>
  <c r="K372" i="70" s="1"/>
  <c r="J368" i="70"/>
  <c r="K368" i="70" s="1"/>
  <c r="J364" i="70"/>
  <c r="K364" i="70" s="1"/>
  <c r="J360" i="70"/>
  <c r="K360" i="70" s="1"/>
  <c r="J356" i="70"/>
  <c r="K356" i="70" s="1"/>
  <c r="J352" i="70"/>
  <c r="K352" i="70" s="1"/>
  <c r="J348" i="70"/>
  <c r="K348" i="70" s="1"/>
  <c r="J344" i="70"/>
  <c r="K344" i="70" s="1"/>
  <c r="J340" i="70"/>
  <c r="K340" i="70" s="1"/>
  <c r="J336" i="70"/>
  <c r="K336" i="70" s="1"/>
  <c r="J332" i="70"/>
  <c r="K332" i="70" s="1"/>
  <c r="J328" i="70"/>
  <c r="K328" i="70" s="1"/>
  <c r="J324" i="70"/>
  <c r="K324" i="70" s="1"/>
  <c r="J320" i="70"/>
  <c r="K320" i="70" s="1"/>
  <c r="J316" i="70"/>
  <c r="K316" i="70" s="1"/>
  <c r="J387" i="70"/>
  <c r="K387" i="70" s="1"/>
  <c r="J371" i="70"/>
  <c r="K371" i="70" s="1"/>
  <c r="J367" i="70"/>
  <c r="K367" i="70" s="1"/>
  <c r="J359" i="70"/>
  <c r="K359" i="70" s="1"/>
  <c r="J355" i="70"/>
  <c r="K355" i="70" s="1"/>
  <c r="J347" i="70"/>
  <c r="K347" i="70" s="1"/>
  <c r="J343" i="70"/>
  <c r="K343" i="70" s="1"/>
  <c r="J335" i="70"/>
  <c r="K335" i="70" s="1"/>
  <c r="J327" i="70"/>
  <c r="K327" i="70" s="1"/>
  <c r="J323" i="70"/>
  <c r="K323" i="70" s="1"/>
  <c r="J315" i="70"/>
  <c r="K315" i="70" s="1"/>
  <c r="J326" i="70"/>
  <c r="K326" i="70" s="1"/>
  <c r="J314" i="70"/>
  <c r="K314" i="70" s="1"/>
  <c r="J725" i="70"/>
  <c r="K725" i="70" s="1"/>
  <c r="J693" i="70"/>
  <c r="K693" i="70" s="1"/>
  <c r="J677" i="70"/>
  <c r="K677" i="70" s="1"/>
  <c r="J661" i="70"/>
  <c r="K661" i="70" s="1"/>
  <c r="J645" i="70"/>
  <c r="K645" i="70" s="1"/>
  <c r="J565" i="70"/>
  <c r="K565" i="70" s="1"/>
  <c r="J549" i="70"/>
  <c r="K549" i="70" s="1"/>
  <c r="J501" i="70"/>
  <c r="K501" i="70" s="1"/>
  <c r="J469" i="70"/>
  <c r="K469" i="70" s="1"/>
  <c r="J421" i="70"/>
  <c r="K421" i="70" s="1"/>
  <c r="J405" i="70"/>
  <c r="K405" i="70" s="1"/>
  <c r="J393" i="70"/>
  <c r="K393" i="70" s="1"/>
  <c r="J373" i="70"/>
  <c r="K373" i="70" s="1"/>
  <c r="J369" i="70"/>
  <c r="K369" i="70" s="1"/>
  <c r="J353" i="70"/>
  <c r="K353" i="70" s="1"/>
  <c r="J349" i="70"/>
  <c r="K349" i="70" s="1"/>
  <c r="J337" i="70"/>
  <c r="K337" i="70" s="1"/>
  <c r="J329" i="70"/>
  <c r="K329" i="70" s="1"/>
  <c r="J733" i="70"/>
  <c r="K733" i="70" s="1"/>
  <c r="J717" i="70"/>
  <c r="K717" i="70" s="1"/>
  <c r="J701" i="70"/>
  <c r="K701" i="70" s="1"/>
  <c r="J685" i="70"/>
  <c r="K685" i="70" s="1"/>
  <c r="J669" i="70"/>
  <c r="K669" i="70" s="1"/>
  <c r="J653" i="70"/>
  <c r="K653" i="70" s="1"/>
  <c r="J637" i="70"/>
  <c r="K637" i="70" s="1"/>
  <c r="J621" i="70"/>
  <c r="K621" i="70" s="1"/>
  <c r="J605" i="70"/>
  <c r="K605" i="70" s="1"/>
  <c r="J589" i="70"/>
  <c r="K589" i="70" s="1"/>
  <c r="J573" i="70"/>
  <c r="K573" i="70" s="1"/>
  <c r="J557" i="70"/>
  <c r="K557" i="70" s="1"/>
  <c r="J541" i="70"/>
  <c r="K541" i="70" s="1"/>
  <c r="J525" i="70"/>
  <c r="K525" i="70" s="1"/>
  <c r="J509" i="70"/>
  <c r="K509" i="70" s="1"/>
  <c r="J493" i="70"/>
  <c r="K493" i="70" s="1"/>
  <c r="J477" i="70"/>
  <c r="K477" i="70" s="1"/>
  <c r="J461" i="70"/>
  <c r="K461" i="70" s="1"/>
  <c r="J445" i="70"/>
  <c r="K445" i="70" s="1"/>
  <c r="J429" i="70"/>
  <c r="K429" i="70" s="1"/>
  <c r="J418" i="70"/>
  <c r="K418" i="70" s="1"/>
  <c r="J413" i="70"/>
  <c r="K413" i="70" s="1"/>
  <c r="J407" i="70"/>
  <c r="K407" i="70" s="1"/>
  <c r="J403" i="70"/>
  <c r="K403" i="70" s="1"/>
  <c r="J399" i="70"/>
  <c r="K399" i="70" s="1"/>
  <c r="J395" i="70"/>
  <c r="K395" i="70" s="1"/>
  <c r="J391" i="70"/>
  <c r="K391" i="70" s="1"/>
  <c r="J383" i="70"/>
  <c r="K383" i="70" s="1"/>
  <c r="J379" i="70"/>
  <c r="K379" i="70" s="1"/>
  <c r="J375" i="70"/>
  <c r="K375" i="70" s="1"/>
  <c r="J363" i="70"/>
  <c r="K363" i="70" s="1"/>
  <c r="J351" i="70"/>
  <c r="K351" i="70" s="1"/>
  <c r="J339" i="70"/>
  <c r="K339" i="70" s="1"/>
  <c r="J331" i="70"/>
  <c r="K331" i="70" s="1"/>
  <c r="J319" i="70"/>
  <c r="K319" i="70" s="1"/>
  <c r="J322" i="70"/>
  <c r="K322" i="70" s="1"/>
  <c r="J709" i="70"/>
  <c r="K709" i="70" s="1"/>
  <c r="J597" i="70"/>
  <c r="K597" i="70" s="1"/>
  <c r="J453" i="70"/>
  <c r="K453" i="70" s="1"/>
  <c r="J415" i="70"/>
  <c r="K415" i="70" s="1"/>
  <c r="J401" i="70"/>
  <c r="K401" i="70" s="1"/>
  <c r="J385" i="70"/>
  <c r="K385" i="70" s="1"/>
  <c r="J377" i="70"/>
  <c r="K377" i="70" s="1"/>
  <c r="J357" i="70"/>
  <c r="K357" i="70" s="1"/>
  <c r="J345" i="70"/>
  <c r="K345" i="70" s="1"/>
  <c r="J325" i="70"/>
  <c r="K325" i="70" s="1"/>
  <c r="J321" i="70"/>
  <c r="K321" i="70" s="1"/>
  <c r="J729" i="70"/>
  <c r="K729" i="70" s="1"/>
  <c r="J713" i="70"/>
  <c r="K713" i="70" s="1"/>
  <c r="J697" i="70"/>
  <c r="K697" i="70" s="1"/>
  <c r="J681" i="70"/>
  <c r="K681" i="70" s="1"/>
  <c r="J665" i="70"/>
  <c r="K665" i="70" s="1"/>
  <c r="J649" i="70"/>
  <c r="K649" i="70" s="1"/>
  <c r="J633" i="70"/>
  <c r="K633" i="70" s="1"/>
  <c r="J617" i="70"/>
  <c r="K617" i="70" s="1"/>
  <c r="J601" i="70"/>
  <c r="K601" i="70" s="1"/>
  <c r="J585" i="70"/>
  <c r="K585" i="70" s="1"/>
  <c r="J569" i="70"/>
  <c r="K569" i="70" s="1"/>
  <c r="J553" i="70"/>
  <c r="K553" i="70" s="1"/>
  <c r="J537" i="70"/>
  <c r="K537" i="70" s="1"/>
  <c r="J521" i="70"/>
  <c r="K521" i="70" s="1"/>
  <c r="J505" i="70"/>
  <c r="K505" i="70" s="1"/>
  <c r="J489" i="70"/>
  <c r="K489" i="70" s="1"/>
  <c r="J473" i="70"/>
  <c r="K473" i="70" s="1"/>
  <c r="J457" i="70"/>
  <c r="K457" i="70" s="1"/>
  <c r="J441" i="70"/>
  <c r="K441" i="70" s="1"/>
  <c r="J425" i="70"/>
  <c r="K425" i="70" s="1"/>
  <c r="J417" i="70"/>
  <c r="K417" i="70" s="1"/>
  <c r="J411" i="70"/>
  <c r="K411" i="70" s="1"/>
  <c r="J406" i="70"/>
  <c r="K406" i="70" s="1"/>
  <c r="J402" i="70"/>
  <c r="K402" i="70" s="1"/>
  <c r="J398" i="70"/>
  <c r="K398" i="70" s="1"/>
  <c r="J394" i="70"/>
  <c r="K394" i="70" s="1"/>
  <c r="J390" i="70"/>
  <c r="K390" i="70" s="1"/>
  <c r="J386" i="70"/>
  <c r="K386" i="70" s="1"/>
  <c r="J382" i="70"/>
  <c r="K382" i="70" s="1"/>
  <c r="J378" i="70"/>
  <c r="K378" i="70" s="1"/>
  <c r="J374" i="70"/>
  <c r="K374" i="70" s="1"/>
  <c r="J370" i="70"/>
  <c r="K370" i="70" s="1"/>
  <c r="J366" i="70"/>
  <c r="K366" i="70" s="1"/>
  <c r="J362" i="70"/>
  <c r="K362" i="70" s="1"/>
  <c r="J358" i="70"/>
  <c r="K358" i="70" s="1"/>
  <c r="J354" i="70"/>
  <c r="K354" i="70" s="1"/>
  <c r="J350" i="70"/>
  <c r="K350" i="70" s="1"/>
  <c r="J346" i="70"/>
  <c r="K346" i="70" s="1"/>
  <c r="J342" i="70"/>
  <c r="K342" i="70" s="1"/>
  <c r="J338" i="70"/>
  <c r="K338" i="70" s="1"/>
  <c r="J334" i="70"/>
  <c r="K334" i="70" s="1"/>
  <c r="J330" i="70"/>
  <c r="K330" i="70" s="1"/>
  <c r="J318" i="70"/>
  <c r="K318" i="70" s="1"/>
  <c r="J741" i="70"/>
  <c r="K741" i="70" s="1"/>
  <c r="J629" i="70"/>
  <c r="K629" i="70" s="1"/>
  <c r="J613" i="70"/>
  <c r="K613" i="70" s="1"/>
  <c r="J581" i="70"/>
  <c r="K581" i="70" s="1"/>
  <c r="J533" i="70"/>
  <c r="K533" i="70" s="1"/>
  <c r="J517" i="70"/>
  <c r="K517" i="70" s="1"/>
  <c r="J485" i="70"/>
  <c r="K485" i="70" s="1"/>
  <c r="J437" i="70"/>
  <c r="K437" i="70" s="1"/>
  <c r="J410" i="70"/>
  <c r="K410" i="70" s="1"/>
  <c r="J397" i="70"/>
  <c r="K397" i="70" s="1"/>
  <c r="J389" i="70"/>
  <c r="K389" i="70" s="1"/>
  <c r="J381" i="70"/>
  <c r="K381" i="70" s="1"/>
  <c r="J365" i="70"/>
  <c r="K365" i="70" s="1"/>
  <c r="J361" i="70"/>
  <c r="K361" i="70" s="1"/>
  <c r="J341" i="70"/>
  <c r="K341" i="70" s="1"/>
  <c r="J333" i="70"/>
  <c r="K333" i="70" s="1"/>
  <c r="J317" i="70"/>
  <c r="K317" i="70" s="1"/>
  <c r="J743" i="65"/>
  <c r="K743" i="65" s="1"/>
  <c r="J741" i="65"/>
  <c r="K741" i="65" s="1"/>
  <c r="J739" i="65"/>
  <c r="K739" i="65" s="1"/>
  <c r="J737" i="65"/>
  <c r="K737" i="65" s="1"/>
  <c r="J735" i="65"/>
  <c r="K735" i="65" s="1"/>
  <c r="J733" i="65"/>
  <c r="K733" i="65" s="1"/>
  <c r="J731" i="65"/>
  <c r="K731" i="65" s="1"/>
  <c r="J729" i="65"/>
  <c r="K729" i="65" s="1"/>
  <c r="J727" i="65"/>
  <c r="K727" i="65" s="1"/>
  <c r="J725" i="65"/>
  <c r="K725" i="65" s="1"/>
  <c r="J723" i="65"/>
  <c r="K723" i="65" s="1"/>
  <c r="J721" i="65"/>
  <c r="K721" i="65" s="1"/>
  <c r="J719" i="65"/>
  <c r="K719" i="65" s="1"/>
  <c r="J717" i="65"/>
  <c r="K717" i="65" s="1"/>
  <c r="J715" i="65"/>
  <c r="K715" i="65" s="1"/>
  <c r="J713" i="65"/>
  <c r="K713" i="65" s="1"/>
  <c r="J711" i="65"/>
  <c r="K711" i="65" s="1"/>
  <c r="J709" i="65"/>
  <c r="K709" i="65" s="1"/>
  <c r="J707" i="65"/>
  <c r="K707" i="65" s="1"/>
  <c r="J705" i="65"/>
  <c r="K705" i="65" s="1"/>
  <c r="J703" i="65"/>
  <c r="K703" i="65" s="1"/>
  <c r="J701" i="65"/>
  <c r="K701" i="65" s="1"/>
  <c r="J699" i="65"/>
  <c r="K699" i="65" s="1"/>
  <c r="J697" i="65"/>
  <c r="K697" i="65" s="1"/>
  <c r="J695" i="65"/>
  <c r="K695" i="65" s="1"/>
  <c r="J693" i="65"/>
  <c r="K693" i="65" s="1"/>
  <c r="J691" i="65"/>
  <c r="K691" i="65" s="1"/>
  <c r="J689" i="65"/>
  <c r="K689" i="65" s="1"/>
  <c r="J687" i="65"/>
  <c r="K687" i="65" s="1"/>
  <c r="J685" i="65"/>
  <c r="K685" i="65" s="1"/>
  <c r="J683" i="65"/>
  <c r="K683" i="65" s="1"/>
  <c r="J681" i="65"/>
  <c r="K681" i="65" s="1"/>
  <c r="J679" i="65"/>
  <c r="K679" i="65" s="1"/>
  <c r="J677" i="65"/>
  <c r="K677" i="65" s="1"/>
  <c r="J675" i="65"/>
  <c r="K675" i="65" s="1"/>
  <c r="J673" i="65"/>
  <c r="K673" i="65" s="1"/>
  <c r="J671" i="65"/>
  <c r="K671" i="65" s="1"/>
  <c r="J669" i="65"/>
  <c r="K669" i="65" s="1"/>
  <c r="J667" i="65"/>
  <c r="K667" i="65" s="1"/>
  <c r="J665" i="65"/>
  <c r="K665" i="65" s="1"/>
  <c r="J663" i="65"/>
  <c r="K663" i="65" s="1"/>
  <c r="J661" i="65"/>
  <c r="K661" i="65" s="1"/>
  <c r="J659" i="65"/>
  <c r="K659" i="65" s="1"/>
  <c r="J657" i="65"/>
  <c r="K657" i="65" s="1"/>
  <c r="J655" i="65"/>
  <c r="K655" i="65" s="1"/>
  <c r="J653" i="65"/>
  <c r="K653" i="65" s="1"/>
  <c r="J651" i="65"/>
  <c r="K651" i="65" s="1"/>
  <c r="J649" i="65"/>
  <c r="K649" i="65" s="1"/>
  <c r="J647" i="65"/>
  <c r="K647" i="65" s="1"/>
  <c r="J645" i="65"/>
  <c r="K645" i="65" s="1"/>
  <c r="J643" i="65"/>
  <c r="K643" i="65" s="1"/>
  <c r="J641" i="65"/>
  <c r="K641" i="65" s="1"/>
  <c r="J639" i="65"/>
  <c r="K639" i="65" s="1"/>
  <c r="J637" i="65"/>
  <c r="K637" i="65" s="1"/>
  <c r="J635" i="65"/>
  <c r="K635" i="65" s="1"/>
  <c r="J633" i="65"/>
  <c r="K633" i="65" s="1"/>
  <c r="J631" i="65"/>
  <c r="K631" i="65" s="1"/>
  <c r="J629" i="65"/>
  <c r="K629" i="65" s="1"/>
  <c r="J627" i="65"/>
  <c r="K627" i="65" s="1"/>
  <c r="J625" i="65"/>
  <c r="K625" i="65" s="1"/>
  <c r="J623" i="65"/>
  <c r="K623" i="65" s="1"/>
  <c r="J621" i="65"/>
  <c r="K621" i="65" s="1"/>
  <c r="J619" i="65"/>
  <c r="K619" i="65" s="1"/>
  <c r="J617" i="65"/>
  <c r="K617" i="65" s="1"/>
  <c r="J615" i="65"/>
  <c r="K615" i="65" s="1"/>
  <c r="J613" i="65"/>
  <c r="K613" i="65" s="1"/>
  <c r="J611" i="65"/>
  <c r="K611" i="65" s="1"/>
  <c r="J609" i="65"/>
  <c r="K609" i="65" s="1"/>
  <c r="J607" i="65"/>
  <c r="K607" i="65" s="1"/>
  <c r="J605" i="65"/>
  <c r="K605" i="65" s="1"/>
  <c r="J603" i="65"/>
  <c r="K603" i="65" s="1"/>
  <c r="J601" i="65"/>
  <c r="K601" i="65" s="1"/>
  <c r="J599" i="65"/>
  <c r="K599" i="65" s="1"/>
  <c r="J597" i="65"/>
  <c r="K597" i="65" s="1"/>
  <c r="J595" i="65"/>
  <c r="K595" i="65" s="1"/>
  <c r="J593" i="65"/>
  <c r="K593" i="65" s="1"/>
  <c r="J591" i="65"/>
  <c r="K591" i="65" s="1"/>
  <c r="J589" i="65"/>
  <c r="K589" i="65" s="1"/>
  <c r="J587" i="65"/>
  <c r="K587" i="65" s="1"/>
  <c r="J585" i="65"/>
  <c r="K585" i="65" s="1"/>
  <c r="J583" i="65"/>
  <c r="K583" i="65" s="1"/>
  <c r="J581" i="65"/>
  <c r="K581" i="65" s="1"/>
  <c r="J579" i="65"/>
  <c r="K579" i="65" s="1"/>
  <c r="J577" i="65"/>
  <c r="K577" i="65" s="1"/>
  <c r="J575" i="65"/>
  <c r="K575" i="65" s="1"/>
  <c r="J573" i="65"/>
  <c r="K573" i="65" s="1"/>
  <c r="J571" i="65"/>
  <c r="K571" i="65" s="1"/>
  <c r="J569" i="65"/>
  <c r="K569" i="65" s="1"/>
  <c r="J567" i="65"/>
  <c r="K567" i="65" s="1"/>
  <c r="J565" i="65"/>
  <c r="K565" i="65" s="1"/>
  <c r="J563" i="65"/>
  <c r="K563" i="65" s="1"/>
  <c r="J561" i="65"/>
  <c r="K561" i="65" s="1"/>
  <c r="J559" i="65"/>
  <c r="K559" i="65" s="1"/>
  <c r="J557" i="65"/>
  <c r="K557" i="65" s="1"/>
  <c r="J555" i="65"/>
  <c r="K555" i="65" s="1"/>
  <c r="J553" i="65"/>
  <c r="K553" i="65" s="1"/>
  <c r="J551" i="65"/>
  <c r="K551" i="65" s="1"/>
  <c r="J549" i="65"/>
  <c r="K549" i="65" s="1"/>
  <c r="J547" i="65"/>
  <c r="K547" i="65" s="1"/>
  <c r="J545" i="65"/>
  <c r="K545" i="65" s="1"/>
  <c r="J543" i="65"/>
  <c r="K543" i="65" s="1"/>
  <c r="J541" i="65"/>
  <c r="K541" i="65" s="1"/>
  <c r="J539" i="65"/>
  <c r="K539" i="65" s="1"/>
  <c r="J537" i="65"/>
  <c r="K537" i="65" s="1"/>
  <c r="J535" i="65"/>
  <c r="K535" i="65" s="1"/>
  <c r="J533" i="65"/>
  <c r="K533" i="65" s="1"/>
  <c r="J531" i="65"/>
  <c r="K531" i="65" s="1"/>
  <c r="J529" i="65"/>
  <c r="K529" i="65" s="1"/>
  <c r="J527" i="65"/>
  <c r="K527" i="65" s="1"/>
  <c r="J525" i="65"/>
  <c r="K525" i="65" s="1"/>
  <c r="J523" i="65"/>
  <c r="K523" i="65" s="1"/>
  <c r="J521" i="65"/>
  <c r="K521" i="65" s="1"/>
  <c r="J519" i="65"/>
  <c r="K519" i="65" s="1"/>
  <c r="J517" i="65"/>
  <c r="K517" i="65" s="1"/>
  <c r="J515" i="65"/>
  <c r="K515" i="65" s="1"/>
  <c r="J513" i="65"/>
  <c r="K513" i="65" s="1"/>
  <c r="J511" i="65"/>
  <c r="K511" i="65" s="1"/>
  <c r="J509" i="65"/>
  <c r="K509" i="65" s="1"/>
  <c r="J507" i="65"/>
  <c r="K507" i="65" s="1"/>
  <c r="J505" i="65"/>
  <c r="K505" i="65" s="1"/>
  <c r="J503" i="65"/>
  <c r="K503" i="65" s="1"/>
  <c r="J501" i="65"/>
  <c r="K501" i="65" s="1"/>
  <c r="J499" i="65"/>
  <c r="K499" i="65" s="1"/>
  <c r="J497" i="65"/>
  <c r="K497" i="65" s="1"/>
  <c r="J495" i="65"/>
  <c r="K495" i="65" s="1"/>
  <c r="J493" i="65"/>
  <c r="K493" i="65" s="1"/>
  <c r="J491" i="65"/>
  <c r="K491" i="65" s="1"/>
  <c r="J489" i="65"/>
  <c r="K489" i="65" s="1"/>
  <c r="J487" i="65"/>
  <c r="K487" i="65" s="1"/>
  <c r="J485" i="65"/>
  <c r="K485" i="65" s="1"/>
  <c r="J483" i="65"/>
  <c r="K483" i="65" s="1"/>
  <c r="J481" i="65"/>
  <c r="K481" i="65" s="1"/>
  <c r="J479" i="65"/>
  <c r="K479" i="65" s="1"/>
  <c r="J477" i="65"/>
  <c r="K477" i="65" s="1"/>
  <c r="J475" i="65"/>
  <c r="K475" i="65" s="1"/>
  <c r="J473" i="65"/>
  <c r="K473" i="65" s="1"/>
  <c r="J471" i="65"/>
  <c r="K471" i="65" s="1"/>
  <c r="J469" i="65"/>
  <c r="K469" i="65" s="1"/>
  <c r="J467" i="65"/>
  <c r="K467" i="65" s="1"/>
  <c r="J465" i="65"/>
  <c r="K465" i="65" s="1"/>
  <c r="J463" i="65"/>
  <c r="K463" i="65" s="1"/>
  <c r="J461" i="65"/>
  <c r="K461" i="65" s="1"/>
  <c r="J459" i="65"/>
  <c r="K459" i="65" s="1"/>
  <c r="J457" i="65"/>
  <c r="K457" i="65" s="1"/>
  <c r="J455" i="65"/>
  <c r="K455" i="65" s="1"/>
  <c r="J453" i="65"/>
  <c r="K453" i="65" s="1"/>
  <c r="J451" i="65"/>
  <c r="K451" i="65" s="1"/>
  <c r="J449" i="65"/>
  <c r="K449" i="65" s="1"/>
  <c r="J447" i="65"/>
  <c r="K447" i="65" s="1"/>
  <c r="J445" i="65"/>
  <c r="K445" i="65" s="1"/>
  <c r="J443" i="65"/>
  <c r="K443" i="65" s="1"/>
  <c r="J441" i="65"/>
  <c r="K441" i="65" s="1"/>
  <c r="J439" i="65"/>
  <c r="K439" i="65" s="1"/>
  <c r="J437" i="65"/>
  <c r="K437" i="65" s="1"/>
  <c r="J435" i="65"/>
  <c r="K435" i="65" s="1"/>
  <c r="J433" i="65"/>
  <c r="K433" i="65" s="1"/>
  <c r="J431" i="65"/>
  <c r="K431" i="65" s="1"/>
  <c r="J429" i="65"/>
  <c r="K429" i="65" s="1"/>
  <c r="J427" i="65"/>
  <c r="K427" i="65" s="1"/>
  <c r="J425" i="65"/>
  <c r="K425" i="65" s="1"/>
  <c r="J423" i="65"/>
  <c r="K423" i="65" s="1"/>
  <c r="J421" i="65"/>
  <c r="K421" i="65" s="1"/>
  <c r="J419" i="65"/>
  <c r="K419" i="65" s="1"/>
  <c r="J417" i="65"/>
  <c r="K417" i="65" s="1"/>
  <c r="J415" i="65"/>
  <c r="K415" i="65" s="1"/>
  <c r="J413" i="65"/>
  <c r="K413" i="65" s="1"/>
  <c r="J411" i="65"/>
  <c r="K411" i="65" s="1"/>
  <c r="J409" i="65"/>
  <c r="K409" i="65" s="1"/>
  <c r="J407" i="65"/>
  <c r="K407" i="65" s="1"/>
  <c r="J405" i="65"/>
  <c r="K405" i="65" s="1"/>
  <c r="J403" i="65"/>
  <c r="K403" i="65" s="1"/>
  <c r="J401" i="65"/>
  <c r="K401" i="65" s="1"/>
  <c r="J399" i="65"/>
  <c r="K399" i="65" s="1"/>
  <c r="J397" i="65"/>
  <c r="K397" i="65" s="1"/>
  <c r="J395" i="65"/>
  <c r="K395" i="65" s="1"/>
  <c r="J393" i="65"/>
  <c r="K393" i="65" s="1"/>
  <c r="J391" i="65"/>
  <c r="K391" i="65" s="1"/>
  <c r="J389" i="65"/>
  <c r="K389" i="65" s="1"/>
  <c r="J387" i="65"/>
  <c r="K387" i="65" s="1"/>
  <c r="J385" i="65"/>
  <c r="K385" i="65" s="1"/>
  <c r="J383" i="65"/>
  <c r="K383" i="65" s="1"/>
  <c r="J381" i="65"/>
  <c r="K381" i="65" s="1"/>
  <c r="J379" i="65"/>
  <c r="K379" i="65" s="1"/>
  <c r="J377" i="65"/>
  <c r="K377" i="65" s="1"/>
  <c r="J375" i="65"/>
  <c r="K375" i="65" s="1"/>
  <c r="J373" i="65"/>
  <c r="K373" i="65" s="1"/>
  <c r="J371" i="65"/>
  <c r="K371" i="65" s="1"/>
  <c r="J369" i="65"/>
  <c r="K369" i="65" s="1"/>
  <c r="J367" i="65"/>
  <c r="K367" i="65" s="1"/>
  <c r="J365" i="65"/>
  <c r="K365" i="65" s="1"/>
  <c r="J363" i="65"/>
  <c r="K363" i="65" s="1"/>
  <c r="J361" i="65"/>
  <c r="K361" i="65" s="1"/>
  <c r="J359" i="65"/>
  <c r="K359" i="65" s="1"/>
  <c r="J357" i="65"/>
  <c r="K357" i="65" s="1"/>
  <c r="J355" i="65"/>
  <c r="K355" i="65" s="1"/>
  <c r="J353" i="65"/>
  <c r="K353" i="65" s="1"/>
  <c r="J351" i="65"/>
  <c r="K351" i="65" s="1"/>
  <c r="J349" i="65"/>
  <c r="K349" i="65" s="1"/>
  <c r="J347" i="65"/>
  <c r="K347" i="65" s="1"/>
  <c r="J345" i="65"/>
  <c r="K345" i="65" s="1"/>
  <c r="J343" i="65"/>
  <c r="K343" i="65" s="1"/>
  <c r="J341" i="65"/>
  <c r="K341" i="65" s="1"/>
  <c r="J339" i="65"/>
  <c r="K339" i="65" s="1"/>
  <c r="J337" i="65"/>
  <c r="K337" i="65" s="1"/>
  <c r="J335" i="65"/>
  <c r="K335" i="65" s="1"/>
  <c r="J333" i="65"/>
  <c r="K333" i="65" s="1"/>
  <c r="J331" i="65"/>
  <c r="K331" i="65" s="1"/>
  <c r="J329" i="65"/>
  <c r="K329" i="65" s="1"/>
  <c r="J327" i="65"/>
  <c r="K327" i="65" s="1"/>
  <c r="J325" i="65"/>
  <c r="K325" i="65" s="1"/>
  <c r="J323" i="65"/>
  <c r="K323" i="65" s="1"/>
  <c r="J321" i="65"/>
  <c r="K321" i="65" s="1"/>
  <c r="J319" i="65"/>
  <c r="K319" i="65" s="1"/>
  <c r="J317" i="65"/>
  <c r="K317" i="65" s="1"/>
  <c r="J315" i="65"/>
  <c r="K315" i="65" s="1"/>
  <c r="J742" i="65"/>
  <c r="K742" i="65" s="1"/>
  <c r="J738" i="65"/>
  <c r="K738" i="65" s="1"/>
  <c r="J734" i="65"/>
  <c r="K734" i="65" s="1"/>
  <c r="J730" i="65"/>
  <c r="K730" i="65" s="1"/>
  <c r="J726" i="65"/>
  <c r="K726" i="65" s="1"/>
  <c r="J722" i="65"/>
  <c r="K722" i="65" s="1"/>
  <c r="J718" i="65"/>
  <c r="K718" i="65" s="1"/>
  <c r="J714" i="65"/>
  <c r="K714" i="65" s="1"/>
  <c r="J710" i="65"/>
  <c r="K710" i="65" s="1"/>
  <c r="J706" i="65"/>
  <c r="K706" i="65" s="1"/>
  <c r="J702" i="65"/>
  <c r="K702" i="65" s="1"/>
  <c r="J698" i="65"/>
  <c r="K698" i="65" s="1"/>
  <c r="J696" i="65"/>
  <c r="K696" i="65" s="1"/>
  <c r="J692" i="65"/>
  <c r="K692" i="65" s="1"/>
  <c r="J688" i="65"/>
  <c r="K688" i="65" s="1"/>
  <c r="J684" i="65"/>
  <c r="K684" i="65" s="1"/>
  <c r="J682" i="65"/>
  <c r="K682" i="65" s="1"/>
  <c r="J676" i="65"/>
  <c r="K676" i="65" s="1"/>
  <c r="J672" i="65"/>
  <c r="K672" i="65" s="1"/>
  <c r="J668" i="65"/>
  <c r="K668" i="65" s="1"/>
  <c r="J664" i="65"/>
  <c r="K664" i="65" s="1"/>
  <c r="J660" i="65"/>
  <c r="K660" i="65" s="1"/>
  <c r="J656" i="65"/>
  <c r="K656" i="65" s="1"/>
  <c r="J652" i="65"/>
  <c r="K652" i="65" s="1"/>
  <c r="J648" i="65"/>
  <c r="K648" i="65" s="1"/>
  <c r="J644" i="65"/>
  <c r="K644" i="65" s="1"/>
  <c r="J640" i="65"/>
  <c r="K640" i="65" s="1"/>
  <c r="J636" i="65"/>
  <c r="K636" i="65" s="1"/>
  <c r="J632" i="65"/>
  <c r="K632" i="65" s="1"/>
  <c r="J628" i="65"/>
  <c r="K628" i="65" s="1"/>
  <c r="J624" i="65"/>
  <c r="K624" i="65" s="1"/>
  <c r="J620" i="65"/>
  <c r="K620" i="65" s="1"/>
  <c r="J616" i="65"/>
  <c r="K616" i="65" s="1"/>
  <c r="J612" i="65"/>
  <c r="K612" i="65" s="1"/>
  <c r="J608" i="65"/>
  <c r="K608" i="65" s="1"/>
  <c r="J604" i="65"/>
  <c r="K604" i="65" s="1"/>
  <c r="J600" i="65"/>
  <c r="K600" i="65" s="1"/>
  <c r="J596" i="65"/>
  <c r="K596" i="65" s="1"/>
  <c r="J592" i="65"/>
  <c r="K592" i="65" s="1"/>
  <c r="J588" i="65"/>
  <c r="K588" i="65" s="1"/>
  <c r="J584" i="65"/>
  <c r="K584" i="65" s="1"/>
  <c r="J580" i="65"/>
  <c r="K580" i="65" s="1"/>
  <c r="J576" i="65"/>
  <c r="K576" i="65" s="1"/>
  <c r="J574" i="65"/>
  <c r="K574" i="65" s="1"/>
  <c r="J570" i="65"/>
  <c r="K570" i="65" s="1"/>
  <c r="J566" i="65"/>
  <c r="K566" i="65" s="1"/>
  <c r="J562" i="65"/>
  <c r="K562" i="65" s="1"/>
  <c r="J558" i="65"/>
  <c r="K558" i="65" s="1"/>
  <c r="J554" i="65"/>
  <c r="K554" i="65" s="1"/>
  <c r="J550" i="65"/>
  <c r="K550" i="65" s="1"/>
  <c r="J546" i="65"/>
  <c r="K546" i="65" s="1"/>
  <c r="J542" i="65"/>
  <c r="K542" i="65" s="1"/>
  <c r="J536" i="65"/>
  <c r="K536" i="65" s="1"/>
  <c r="J532" i="65"/>
  <c r="K532" i="65" s="1"/>
  <c r="J526" i="65"/>
  <c r="K526" i="65" s="1"/>
  <c r="J522" i="65"/>
  <c r="K522" i="65" s="1"/>
  <c r="J516" i="65"/>
  <c r="K516" i="65" s="1"/>
  <c r="J512" i="65"/>
  <c r="K512" i="65" s="1"/>
  <c r="J508" i="65"/>
  <c r="K508" i="65" s="1"/>
  <c r="J504" i="65"/>
  <c r="K504" i="65" s="1"/>
  <c r="J498" i="65"/>
  <c r="K498" i="65" s="1"/>
  <c r="J494" i="65"/>
  <c r="K494" i="65" s="1"/>
  <c r="J490" i="65"/>
  <c r="K490" i="65" s="1"/>
  <c r="J486" i="65"/>
  <c r="K486" i="65" s="1"/>
  <c r="J482" i="65"/>
  <c r="K482" i="65" s="1"/>
  <c r="J476" i="65"/>
  <c r="K476" i="65" s="1"/>
  <c r="J472" i="65"/>
  <c r="K472" i="65" s="1"/>
  <c r="J468" i="65"/>
  <c r="K468" i="65" s="1"/>
  <c r="J464" i="65"/>
  <c r="K464" i="65" s="1"/>
  <c r="J462" i="65"/>
  <c r="K462" i="65" s="1"/>
  <c r="J458" i="65"/>
  <c r="K458" i="65" s="1"/>
  <c r="J456" i="65"/>
  <c r="K456" i="65" s="1"/>
  <c r="J452" i="65"/>
  <c r="K452" i="65" s="1"/>
  <c r="J448" i="65"/>
  <c r="K448" i="65" s="1"/>
  <c r="J444" i="65"/>
  <c r="K444" i="65" s="1"/>
  <c r="J440" i="65"/>
  <c r="K440" i="65" s="1"/>
  <c r="J436" i="65"/>
  <c r="K436" i="65" s="1"/>
  <c r="J434" i="65"/>
  <c r="K434" i="65" s="1"/>
  <c r="J430" i="65"/>
  <c r="K430" i="65" s="1"/>
  <c r="J426" i="65"/>
  <c r="K426" i="65" s="1"/>
  <c r="J422" i="65"/>
  <c r="K422" i="65" s="1"/>
  <c r="J418" i="65"/>
  <c r="K418" i="65" s="1"/>
  <c r="J414" i="65"/>
  <c r="K414" i="65" s="1"/>
  <c r="J412" i="65"/>
  <c r="K412" i="65" s="1"/>
  <c r="J408" i="65"/>
  <c r="K408" i="65" s="1"/>
  <c r="J404" i="65"/>
  <c r="K404" i="65" s="1"/>
  <c r="J400" i="65"/>
  <c r="K400" i="65" s="1"/>
  <c r="J396" i="65"/>
  <c r="K396" i="65" s="1"/>
  <c r="J394" i="65"/>
  <c r="K394" i="65" s="1"/>
  <c r="J390" i="65"/>
  <c r="K390" i="65" s="1"/>
  <c r="J386" i="65"/>
  <c r="K386" i="65" s="1"/>
  <c r="J382" i="65"/>
  <c r="K382" i="65" s="1"/>
  <c r="J378" i="65"/>
  <c r="K378" i="65" s="1"/>
  <c r="J376" i="65"/>
  <c r="K376" i="65" s="1"/>
  <c r="J372" i="65"/>
  <c r="K372" i="65" s="1"/>
  <c r="J368" i="65"/>
  <c r="K368" i="65" s="1"/>
  <c r="J364" i="65"/>
  <c r="K364" i="65" s="1"/>
  <c r="J362" i="65"/>
  <c r="K362" i="65" s="1"/>
  <c r="J358" i="65"/>
  <c r="K358" i="65" s="1"/>
  <c r="J354" i="65"/>
  <c r="K354" i="65" s="1"/>
  <c r="J352" i="65"/>
  <c r="K352" i="65" s="1"/>
  <c r="J348" i="65"/>
  <c r="K348" i="65" s="1"/>
  <c r="J344" i="65"/>
  <c r="K344" i="65" s="1"/>
  <c r="J340" i="65"/>
  <c r="K340" i="65" s="1"/>
  <c r="J334" i="65"/>
  <c r="K334" i="65" s="1"/>
  <c r="J330" i="65"/>
  <c r="K330" i="65" s="1"/>
  <c r="J326" i="65"/>
  <c r="K326" i="65" s="1"/>
  <c r="J322" i="65"/>
  <c r="K322" i="65" s="1"/>
  <c r="J318" i="65"/>
  <c r="K318" i="65" s="1"/>
  <c r="J744" i="65"/>
  <c r="K744" i="65" s="1"/>
  <c r="J740" i="65"/>
  <c r="K740" i="65" s="1"/>
  <c r="J736" i="65"/>
  <c r="K736" i="65" s="1"/>
  <c r="J732" i="65"/>
  <c r="K732" i="65" s="1"/>
  <c r="J728" i="65"/>
  <c r="K728" i="65" s="1"/>
  <c r="J724" i="65"/>
  <c r="K724" i="65" s="1"/>
  <c r="J720" i="65"/>
  <c r="K720" i="65" s="1"/>
  <c r="J716" i="65"/>
  <c r="K716" i="65" s="1"/>
  <c r="J712" i="65"/>
  <c r="K712" i="65" s="1"/>
  <c r="J708" i="65"/>
  <c r="K708" i="65" s="1"/>
  <c r="J704" i="65"/>
  <c r="K704" i="65" s="1"/>
  <c r="J700" i="65"/>
  <c r="K700" i="65" s="1"/>
  <c r="J694" i="65"/>
  <c r="K694" i="65" s="1"/>
  <c r="J690" i="65"/>
  <c r="K690" i="65" s="1"/>
  <c r="J686" i="65"/>
  <c r="K686" i="65" s="1"/>
  <c r="J680" i="65"/>
  <c r="K680" i="65" s="1"/>
  <c r="J678" i="65"/>
  <c r="K678" i="65" s="1"/>
  <c r="J674" i="65"/>
  <c r="K674" i="65" s="1"/>
  <c r="J670" i="65"/>
  <c r="K670" i="65" s="1"/>
  <c r="J666" i="65"/>
  <c r="K666" i="65" s="1"/>
  <c r="J662" i="65"/>
  <c r="K662" i="65" s="1"/>
  <c r="J658" i="65"/>
  <c r="K658" i="65" s="1"/>
  <c r="J654" i="65"/>
  <c r="K654" i="65" s="1"/>
  <c r="J650" i="65"/>
  <c r="K650" i="65" s="1"/>
  <c r="J646" i="65"/>
  <c r="K646" i="65" s="1"/>
  <c r="J642" i="65"/>
  <c r="K642" i="65" s="1"/>
  <c r="J638" i="65"/>
  <c r="K638" i="65" s="1"/>
  <c r="J634" i="65"/>
  <c r="K634" i="65" s="1"/>
  <c r="J630" i="65"/>
  <c r="K630" i="65" s="1"/>
  <c r="J626" i="65"/>
  <c r="K626" i="65" s="1"/>
  <c r="J622" i="65"/>
  <c r="K622" i="65" s="1"/>
  <c r="J618" i="65"/>
  <c r="K618" i="65" s="1"/>
  <c r="J614" i="65"/>
  <c r="K614" i="65" s="1"/>
  <c r="J610" i="65"/>
  <c r="K610" i="65" s="1"/>
  <c r="J606" i="65"/>
  <c r="K606" i="65" s="1"/>
  <c r="J602" i="65"/>
  <c r="K602" i="65" s="1"/>
  <c r="J598" i="65"/>
  <c r="K598" i="65" s="1"/>
  <c r="J594" i="65"/>
  <c r="K594" i="65" s="1"/>
  <c r="J590" i="65"/>
  <c r="K590" i="65" s="1"/>
  <c r="J586" i="65"/>
  <c r="K586" i="65" s="1"/>
  <c r="J582" i="65"/>
  <c r="K582" i="65" s="1"/>
  <c r="J578" i="65"/>
  <c r="K578" i="65" s="1"/>
  <c r="J572" i="65"/>
  <c r="K572" i="65" s="1"/>
  <c r="J568" i="65"/>
  <c r="K568" i="65" s="1"/>
  <c r="J564" i="65"/>
  <c r="K564" i="65" s="1"/>
  <c r="J560" i="65"/>
  <c r="K560" i="65" s="1"/>
  <c r="J556" i="65"/>
  <c r="K556" i="65" s="1"/>
  <c r="J552" i="65"/>
  <c r="K552" i="65" s="1"/>
  <c r="J548" i="65"/>
  <c r="K548" i="65" s="1"/>
  <c r="J544" i="65"/>
  <c r="K544" i="65" s="1"/>
  <c r="J540" i="65"/>
  <c r="K540" i="65" s="1"/>
  <c r="J538" i="65"/>
  <c r="K538" i="65" s="1"/>
  <c r="J534" i="65"/>
  <c r="K534" i="65" s="1"/>
  <c r="J530" i="65"/>
  <c r="K530" i="65" s="1"/>
  <c r="J528" i="65"/>
  <c r="K528" i="65" s="1"/>
  <c r="J524" i="65"/>
  <c r="K524" i="65" s="1"/>
  <c r="J520" i="65"/>
  <c r="K520" i="65" s="1"/>
  <c r="J518" i="65"/>
  <c r="K518" i="65" s="1"/>
  <c r="J514" i="65"/>
  <c r="K514" i="65" s="1"/>
  <c r="J510" i="65"/>
  <c r="K510" i="65" s="1"/>
  <c r="J506" i="65"/>
  <c r="K506" i="65" s="1"/>
  <c r="J502" i="65"/>
  <c r="K502" i="65" s="1"/>
  <c r="J500" i="65"/>
  <c r="K500" i="65" s="1"/>
  <c r="J496" i="65"/>
  <c r="K496" i="65" s="1"/>
  <c r="J492" i="65"/>
  <c r="K492" i="65" s="1"/>
  <c r="J488" i="65"/>
  <c r="K488" i="65" s="1"/>
  <c r="J484" i="65"/>
  <c r="K484" i="65" s="1"/>
  <c r="J480" i="65"/>
  <c r="K480" i="65" s="1"/>
  <c r="J478" i="65"/>
  <c r="K478" i="65" s="1"/>
  <c r="J474" i="65"/>
  <c r="K474" i="65" s="1"/>
  <c r="J470" i="65"/>
  <c r="K470" i="65" s="1"/>
  <c r="J466" i="65"/>
  <c r="K466" i="65" s="1"/>
  <c r="J460" i="65"/>
  <c r="K460" i="65" s="1"/>
  <c r="J454" i="65"/>
  <c r="K454" i="65" s="1"/>
  <c r="J450" i="65"/>
  <c r="K450" i="65" s="1"/>
  <c r="J446" i="65"/>
  <c r="K446" i="65" s="1"/>
  <c r="J442" i="65"/>
  <c r="K442" i="65" s="1"/>
  <c r="J438" i="65"/>
  <c r="K438" i="65" s="1"/>
  <c r="J432" i="65"/>
  <c r="K432" i="65" s="1"/>
  <c r="J428" i="65"/>
  <c r="K428" i="65" s="1"/>
  <c r="J424" i="65"/>
  <c r="K424" i="65" s="1"/>
  <c r="J420" i="65"/>
  <c r="K420" i="65" s="1"/>
  <c r="J416" i="65"/>
  <c r="K416" i="65" s="1"/>
  <c r="J410" i="65"/>
  <c r="K410" i="65" s="1"/>
  <c r="J406" i="65"/>
  <c r="K406" i="65" s="1"/>
  <c r="J402" i="65"/>
  <c r="K402" i="65" s="1"/>
  <c r="J398" i="65"/>
  <c r="K398" i="65" s="1"/>
  <c r="J392" i="65"/>
  <c r="K392" i="65" s="1"/>
  <c r="J388" i="65"/>
  <c r="K388" i="65" s="1"/>
  <c r="J384" i="65"/>
  <c r="K384" i="65" s="1"/>
  <c r="J380" i="65"/>
  <c r="K380" i="65" s="1"/>
  <c r="J374" i="65"/>
  <c r="K374" i="65" s="1"/>
  <c r="J370" i="65"/>
  <c r="K370" i="65" s="1"/>
  <c r="J366" i="65"/>
  <c r="K366" i="65" s="1"/>
  <c r="J360" i="65"/>
  <c r="K360" i="65" s="1"/>
  <c r="J356" i="65"/>
  <c r="K356" i="65" s="1"/>
  <c r="J350" i="65"/>
  <c r="K350" i="65" s="1"/>
  <c r="J346" i="65"/>
  <c r="K346" i="65" s="1"/>
  <c r="J342" i="65"/>
  <c r="K342" i="65" s="1"/>
  <c r="J338" i="65"/>
  <c r="K338" i="65" s="1"/>
  <c r="J336" i="65"/>
  <c r="K336" i="65" s="1"/>
  <c r="J332" i="65"/>
  <c r="K332" i="65" s="1"/>
  <c r="J328" i="65"/>
  <c r="K328" i="65" s="1"/>
  <c r="J324" i="65"/>
  <c r="K324" i="65" s="1"/>
  <c r="J320" i="65"/>
  <c r="K320" i="65" s="1"/>
  <c r="J316" i="65"/>
  <c r="K316" i="65" s="1"/>
  <c r="J314" i="65"/>
  <c r="K314" i="65" s="1"/>
  <c r="J792" i="73"/>
  <c r="J854" i="73"/>
  <c r="N53" i="50"/>
  <c r="AO54" i="50"/>
  <c r="AI56" i="50"/>
  <c r="J155" i="65"/>
  <c r="K155" i="65" s="1"/>
  <c r="J157" i="65"/>
  <c r="K157" i="65" s="1"/>
  <c r="J164" i="65"/>
  <c r="K164" i="65" s="1"/>
  <c r="J167" i="65"/>
  <c r="K167" i="65" s="1"/>
  <c r="J170" i="65"/>
  <c r="K170" i="65" s="1"/>
  <c r="J173" i="65"/>
  <c r="K173" i="65" s="1"/>
  <c r="J180" i="65"/>
  <c r="K180" i="65" s="1"/>
  <c r="J183" i="65"/>
  <c r="K183" i="65" s="1"/>
  <c r="J186" i="65"/>
  <c r="K186" i="65" s="1"/>
  <c r="J189" i="65"/>
  <c r="K189" i="65" s="1"/>
  <c r="J196" i="65"/>
  <c r="K196" i="65" s="1"/>
  <c r="J199" i="65"/>
  <c r="K199" i="65" s="1"/>
  <c r="J202" i="65"/>
  <c r="K202" i="65" s="1"/>
  <c r="J205" i="65"/>
  <c r="K205" i="65" s="1"/>
  <c r="J212" i="65"/>
  <c r="K212" i="65" s="1"/>
  <c r="J215" i="65"/>
  <c r="K215" i="65" s="1"/>
  <c r="J218" i="65"/>
  <c r="K218" i="65" s="1"/>
  <c r="J221" i="65"/>
  <c r="K221" i="65" s="1"/>
  <c r="J228" i="65"/>
  <c r="K228" i="65" s="1"/>
  <c r="J231" i="65"/>
  <c r="K231" i="65" s="1"/>
  <c r="J234" i="65"/>
  <c r="K234" i="65" s="1"/>
  <c r="J237" i="65"/>
  <c r="K237" i="65" s="1"/>
  <c r="J244" i="65"/>
  <c r="K244" i="65" s="1"/>
  <c r="J247" i="65"/>
  <c r="K247" i="65" s="1"/>
  <c r="J250" i="65"/>
  <c r="K250" i="65" s="1"/>
  <c r="J253" i="65"/>
  <c r="K253" i="65" s="1"/>
  <c r="J260" i="65"/>
  <c r="K260" i="65" s="1"/>
  <c r="J263" i="65"/>
  <c r="K263" i="65" s="1"/>
  <c r="J266" i="65"/>
  <c r="K266" i="65" s="1"/>
  <c r="J269" i="65"/>
  <c r="K269" i="65" s="1"/>
  <c r="J276" i="65"/>
  <c r="K276" i="65" s="1"/>
  <c r="J279" i="65"/>
  <c r="K279" i="65" s="1"/>
  <c r="J282" i="65"/>
  <c r="K282" i="65" s="1"/>
  <c r="J286" i="65"/>
  <c r="K286" i="65" s="1"/>
  <c r="J294" i="65"/>
  <c r="K294" i="65" s="1"/>
  <c r="J297" i="65"/>
  <c r="K297" i="65" s="1"/>
  <c r="J300" i="65"/>
  <c r="K300" i="65" s="1"/>
  <c r="J303" i="65"/>
  <c r="K303" i="65" s="1"/>
  <c r="J310" i="65"/>
  <c r="K310" i="65" s="1"/>
  <c r="J783" i="65"/>
  <c r="K783" i="65" s="1"/>
  <c r="J792" i="65"/>
  <c r="K792" i="65" s="1"/>
  <c r="F91" i="125" s="1"/>
  <c r="J154" i="65"/>
  <c r="K154" i="65" s="1"/>
  <c r="J159" i="65"/>
  <c r="K159" i="65" s="1"/>
  <c r="J165" i="65"/>
  <c r="K165" i="65" s="1"/>
  <c r="J172" i="65"/>
  <c r="K172" i="65" s="1"/>
  <c r="J175" i="65"/>
  <c r="K175" i="65" s="1"/>
  <c r="J181" i="65"/>
  <c r="K181" i="65" s="1"/>
  <c r="J188" i="65"/>
  <c r="K188" i="65" s="1"/>
  <c r="J194" i="65"/>
  <c r="K194" i="65" s="1"/>
  <c r="J210" i="65"/>
  <c r="K210" i="65" s="1"/>
  <c r="J229" i="65"/>
  <c r="K229" i="65" s="1"/>
  <c r="J236" i="65"/>
  <c r="K236" i="65" s="1"/>
  <c r="J239" i="65"/>
  <c r="K239" i="65" s="1"/>
  <c r="J245" i="65"/>
  <c r="K245" i="65" s="1"/>
  <c r="J252" i="65"/>
  <c r="K252" i="65" s="1"/>
  <c r="J255" i="65"/>
  <c r="K255" i="65" s="1"/>
  <c r="J261" i="65"/>
  <c r="K261" i="65" s="1"/>
  <c r="J268" i="65"/>
  <c r="K268" i="65" s="1"/>
  <c r="J271" i="65"/>
  <c r="K271" i="65" s="1"/>
  <c r="J277" i="65"/>
  <c r="K277" i="65" s="1"/>
  <c r="J285" i="65"/>
  <c r="K285" i="65" s="1"/>
  <c r="J289" i="65"/>
  <c r="K289" i="65" s="1"/>
  <c r="J292" i="65"/>
  <c r="K292" i="65" s="1"/>
  <c r="J308" i="65"/>
  <c r="K308" i="65" s="1"/>
  <c r="J781" i="65"/>
  <c r="J786" i="65"/>
  <c r="K786" i="65" s="1"/>
  <c r="K785" i="65" s="1"/>
  <c r="F90" i="125" s="1"/>
  <c r="J153" i="65"/>
  <c r="K153" i="65" s="1"/>
  <c r="J158" i="65"/>
  <c r="K158" i="65" s="1"/>
  <c r="J161" i="65"/>
  <c r="K161" i="65" s="1"/>
  <c r="J168" i="65"/>
  <c r="K168" i="65" s="1"/>
  <c r="J171" i="65"/>
  <c r="K171" i="65" s="1"/>
  <c r="J174" i="65"/>
  <c r="K174" i="65" s="1"/>
  <c r="J177" i="65"/>
  <c r="K177" i="65" s="1"/>
  <c r="J184" i="65"/>
  <c r="K184" i="65" s="1"/>
  <c r="J187" i="65"/>
  <c r="K187" i="65" s="1"/>
  <c r="J190" i="65"/>
  <c r="K190" i="65" s="1"/>
  <c r="J193" i="65"/>
  <c r="K193" i="65" s="1"/>
  <c r="J200" i="65"/>
  <c r="K200" i="65" s="1"/>
  <c r="J203" i="65"/>
  <c r="K203" i="65" s="1"/>
  <c r="J206" i="65"/>
  <c r="K206" i="65" s="1"/>
  <c r="J209" i="65"/>
  <c r="K209" i="65" s="1"/>
  <c r="J216" i="65"/>
  <c r="K216" i="65" s="1"/>
  <c r="J219" i="65"/>
  <c r="K219" i="65" s="1"/>
  <c r="J222" i="65"/>
  <c r="K222" i="65" s="1"/>
  <c r="J225" i="65"/>
  <c r="K225" i="65" s="1"/>
  <c r="J232" i="65"/>
  <c r="K232" i="65" s="1"/>
  <c r="J235" i="65"/>
  <c r="K235" i="65" s="1"/>
  <c r="J238" i="65"/>
  <c r="K238" i="65" s="1"/>
  <c r="J241" i="65"/>
  <c r="K241" i="65" s="1"/>
  <c r="J248" i="65"/>
  <c r="K248" i="65" s="1"/>
  <c r="J251" i="65"/>
  <c r="K251" i="65" s="1"/>
  <c r="J254" i="65"/>
  <c r="K254" i="65" s="1"/>
  <c r="J257" i="65"/>
  <c r="K257" i="65" s="1"/>
  <c r="J264" i="65"/>
  <c r="K264" i="65" s="1"/>
  <c r="J267" i="65"/>
  <c r="K267" i="65" s="1"/>
  <c r="J270" i="65"/>
  <c r="K270" i="65" s="1"/>
  <c r="J273" i="65"/>
  <c r="K273" i="65" s="1"/>
  <c r="J280" i="65"/>
  <c r="K280" i="65" s="1"/>
  <c r="J284" i="65"/>
  <c r="K284" i="65" s="1"/>
  <c r="J287" i="65"/>
  <c r="K287" i="65" s="1"/>
  <c r="J291" i="65"/>
  <c r="K291" i="65" s="1"/>
  <c r="J298" i="65"/>
  <c r="K298" i="65" s="1"/>
  <c r="J301" i="65"/>
  <c r="K301" i="65" s="1"/>
  <c r="J304" i="65"/>
  <c r="K304" i="65" s="1"/>
  <c r="J307" i="65"/>
  <c r="K307" i="65" s="1"/>
  <c r="J780" i="65"/>
  <c r="J156" i="65"/>
  <c r="K156" i="65" s="1"/>
  <c r="J162" i="65"/>
  <c r="K162" i="65" s="1"/>
  <c r="J178" i="65"/>
  <c r="K178" i="65" s="1"/>
  <c r="J191" i="65"/>
  <c r="K191" i="65" s="1"/>
  <c r="J197" i="65"/>
  <c r="K197" i="65" s="1"/>
  <c r="J204" i="65"/>
  <c r="K204" i="65" s="1"/>
  <c r="J207" i="65"/>
  <c r="K207" i="65" s="1"/>
  <c r="J213" i="65"/>
  <c r="K213" i="65" s="1"/>
  <c r="J220" i="65"/>
  <c r="K220" i="65" s="1"/>
  <c r="J223" i="65"/>
  <c r="K223" i="65" s="1"/>
  <c r="J226" i="65"/>
  <c r="K226" i="65" s="1"/>
  <c r="J242" i="65"/>
  <c r="K242" i="65" s="1"/>
  <c r="J258" i="65"/>
  <c r="K258" i="65" s="1"/>
  <c r="J274" i="65"/>
  <c r="K274" i="65" s="1"/>
  <c r="J295" i="65"/>
  <c r="K295" i="65" s="1"/>
  <c r="J302" i="65"/>
  <c r="K302" i="65" s="1"/>
  <c r="J305" i="65"/>
  <c r="K305" i="65" s="1"/>
  <c r="J311" i="65"/>
  <c r="K311" i="65" s="1"/>
  <c r="J784" i="65"/>
  <c r="K784" i="65" s="1"/>
  <c r="J166" i="65"/>
  <c r="K166" i="65" s="1"/>
  <c r="J179" i="65"/>
  <c r="K179" i="65" s="1"/>
  <c r="J192" i="65"/>
  <c r="K192" i="65" s="1"/>
  <c r="J217" i="65"/>
  <c r="K217" i="65" s="1"/>
  <c r="J230" i="65"/>
  <c r="K230" i="65" s="1"/>
  <c r="J243" i="65"/>
  <c r="K243" i="65" s="1"/>
  <c r="J256" i="65"/>
  <c r="K256" i="65" s="1"/>
  <c r="J281" i="65"/>
  <c r="K281" i="65" s="1"/>
  <c r="J296" i="65"/>
  <c r="K296" i="65" s="1"/>
  <c r="J309" i="65"/>
  <c r="K309" i="65" s="1"/>
  <c r="J182" i="65"/>
  <c r="K182" i="65" s="1"/>
  <c r="J246" i="65"/>
  <c r="K246" i="65" s="1"/>
  <c r="J272" i="65"/>
  <c r="K272" i="65" s="1"/>
  <c r="J299" i="65"/>
  <c r="K299" i="65" s="1"/>
  <c r="J160" i="65"/>
  <c r="K160" i="65" s="1"/>
  <c r="J185" i="65"/>
  <c r="K185" i="65" s="1"/>
  <c r="J198" i="65"/>
  <c r="K198" i="65" s="1"/>
  <c r="J211" i="65"/>
  <c r="K211" i="65" s="1"/>
  <c r="J224" i="65"/>
  <c r="K224" i="65" s="1"/>
  <c r="J249" i="65"/>
  <c r="K249" i="65" s="1"/>
  <c r="J262" i="65"/>
  <c r="K262" i="65" s="1"/>
  <c r="J275" i="65"/>
  <c r="K275" i="65" s="1"/>
  <c r="J290" i="65"/>
  <c r="K290" i="65" s="1"/>
  <c r="J163" i="65"/>
  <c r="K163" i="65" s="1"/>
  <c r="J176" i="65"/>
  <c r="K176" i="65" s="1"/>
  <c r="J201" i="65"/>
  <c r="K201" i="65" s="1"/>
  <c r="J214" i="65"/>
  <c r="K214" i="65" s="1"/>
  <c r="J227" i="65"/>
  <c r="K227" i="65" s="1"/>
  <c r="J240" i="65"/>
  <c r="K240" i="65" s="1"/>
  <c r="J265" i="65"/>
  <c r="K265" i="65" s="1"/>
  <c r="J278" i="65"/>
  <c r="K278" i="65" s="1"/>
  <c r="J293" i="65"/>
  <c r="K293" i="65" s="1"/>
  <c r="J306" i="65"/>
  <c r="K306" i="65" s="1"/>
  <c r="J782" i="65"/>
  <c r="K782" i="65" s="1"/>
  <c r="J169" i="65"/>
  <c r="K169" i="65" s="1"/>
  <c r="J195" i="65"/>
  <c r="K195" i="65" s="1"/>
  <c r="J208" i="65"/>
  <c r="K208" i="65" s="1"/>
  <c r="J233" i="65"/>
  <c r="K233" i="65" s="1"/>
  <c r="J259" i="65"/>
  <c r="K259" i="65" s="1"/>
  <c r="J313" i="65"/>
  <c r="K313" i="65" s="1"/>
  <c r="A782" i="65"/>
  <c r="O92" i="105"/>
  <c r="E2263" i="48"/>
  <c r="J122" i="78"/>
  <c r="K122" i="78" s="1"/>
  <c r="J121" i="78"/>
  <c r="K121" i="78" s="1"/>
  <c r="J121" i="77"/>
  <c r="K121" i="77" s="1"/>
  <c r="J122" i="77"/>
  <c r="K122" i="77" s="1"/>
  <c r="J122" i="76"/>
  <c r="K122" i="76" s="1"/>
  <c r="J121" i="76"/>
  <c r="K121" i="76" s="1"/>
  <c r="E1143" i="48"/>
  <c r="J813" i="76"/>
  <c r="J122" i="75"/>
  <c r="K122" i="75" s="1"/>
  <c r="J121" i="75"/>
  <c r="K121" i="75" s="1"/>
  <c r="J122" i="74"/>
  <c r="K122" i="74" s="1"/>
  <c r="J121" i="74"/>
  <c r="K121" i="74" s="1"/>
  <c r="J48" i="115"/>
  <c r="J121" i="73"/>
  <c r="K121" i="73" s="1"/>
  <c r="J122" i="73"/>
  <c r="K122" i="73" s="1"/>
  <c r="P951" i="70"/>
  <c r="D122" i="69" s="1"/>
  <c r="J122" i="70"/>
  <c r="K122" i="70" s="1"/>
  <c r="J121" i="70"/>
  <c r="K121" i="70" s="1"/>
  <c r="J121" i="65"/>
  <c r="K121" i="65" s="1"/>
  <c r="J122" i="65"/>
  <c r="K122" i="65" s="1"/>
  <c r="J148" i="78"/>
  <c r="K148" i="78" s="1"/>
  <c r="J144" i="78"/>
  <c r="K144" i="78" s="1"/>
  <c r="J140" i="78"/>
  <c r="K140" i="78" s="1"/>
  <c r="J136" i="78"/>
  <c r="K136" i="78" s="1"/>
  <c r="J132" i="78"/>
  <c r="K132" i="78" s="1"/>
  <c r="J128" i="78"/>
  <c r="K128" i="78" s="1"/>
  <c r="J151" i="78"/>
  <c r="K151" i="78" s="1"/>
  <c r="J147" i="78"/>
  <c r="K147" i="78" s="1"/>
  <c r="J143" i="78"/>
  <c r="K143" i="78" s="1"/>
  <c r="J139" i="78"/>
  <c r="K139" i="78" s="1"/>
  <c r="J135" i="78"/>
  <c r="K135" i="78" s="1"/>
  <c r="J131" i="78"/>
  <c r="K131" i="78" s="1"/>
  <c r="J127" i="78"/>
  <c r="K127" i="78" s="1"/>
  <c r="J150" i="78"/>
  <c r="K150" i="78" s="1"/>
  <c r="J146" i="78"/>
  <c r="K146" i="78" s="1"/>
  <c r="J142" i="78"/>
  <c r="K142" i="78" s="1"/>
  <c r="J138" i="78"/>
  <c r="K138" i="78" s="1"/>
  <c r="J134" i="78"/>
  <c r="K134" i="78" s="1"/>
  <c r="J130" i="78"/>
  <c r="K130" i="78" s="1"/>
  <c r="J126" i="78"/>
  <c r="K126" i="78" s="1"/>
  <c r="J149" i="78"/>
  <c r="K149" i="78" s="1"/>
  <c r="J145" i="78"/>
  <c r="K145" i="78" s="1"/>
  <c r="J141" i="78"/>
  <c r="K141" i="78" s="1"/>
  <c r="J137" i="78"/>
  <c r="K137" i="78" s="1"/>
  <c r="J133" i="78"/>
  <c r="K133" i="78" s="1"/>
  <c r="J129" i="78"/>
  <c r="K129" i="78" s="1"/>
  <c r="J125" i="78"/>
  <c r="K125" i="78" s="1"/>
  <c r="J150" i="77"/>
  <c r="K150" i="77" s="1"/>
  <c r="J146" i="77"/>
  <c r="K146" i="77" s="1"/>
  <c r="J142" i="77"/>
  <c r="K142" i="77" s="1"/>
  <c r="J138" i="77"/>
  <c r="K138" i="77" s="1"/>
  <c r="J134" i="77"/>
  <c r="K134" i="77" s="1"/>
  <c r="J130" i="77"/>
  <c r="K130" i="77" s="1"/>
  <c r="J126" i="77"/>
  <c r="K126" i="77" s="1"/>
  <c r="J143" i="77"/>
  <c r="K143" i="77" s="1"/>
  <c r="J149" i="77"/>
  <c r="K149" i="77" s="1"/>
  <c r="J145" i="77"/>
  <c r="K145" i="77" s="1"/>
  <c r="J141" i="77"/>
  <c r="K141" i="77" s="1"/>
  <c r="J137" i="77"/>
  <c r="K137" i="77" s="1"/>
  <c r="J133" i="77"/>
  <c r="K133" i="77" s="1"/>
  <c r="J129" i="77"/>
  <c r="K129" i="77" s="1"/>
  <c r="J125" i="77"/>
  <c r="K125" i="77" s="1"/>
  <c r="J131" i="77"/>
  <c r="K131" i="77" s="1"/>
  <c r="J148" i="77"/>
  <c r="K148" i="77" s="1"/>
  <c r="J144" i="77"/>
  <c r="K144" i="77" s="1"/>
  <c r="J140" i="77"/>
  <c r="K140" i="77" s="1"/>
  <c r="J136" i="77"/>
  <c r="K136" i="77" s="1"/>
  <c r="J132" i="77"/>
  <c r="K132" i="77" s="1"/>
  <c r="J128" i="77"/>
  <c r="K128" i="77" s="1"/>
  <c r="J151" i="77"/>
  <c r="K151" i="77" s="1"/>
  <c r="J147" i="77"/>
  <c r="K147" i="77" s="1"/>
  <c r="J139" i="77"/>
  <c r="K139" i="77" s="1"/>
  <c r="J135" i="77"/>
  <c r="K135" i="77" s="1"/>
  <c r="J127" i="77"/>
  <c r="K127" i="77" s="1"/>
  <c r="J148" i="76"/>
  <c r="K148" i="76" s="1"/>
  <c r="J144" i="76"/>
  <c r="K144" i="76" s="1"/>
  <c r="J140" i="76"/>
  <c r="K140" i="76" s="1"/>
  <c r="J136" i="76"/>
  <c r="K136" i="76" s="1"/>
  <c r="J132" i="76"/>
  <c r="K132" i="76" s="1"/>
  <c r="J128" i="76"/>
  <c r="K128" i="76" s="1"/>
  <c r="J151" i="76"/>
  <c r="K151" i="76" s="1"/>
  <c r="J147" i="76"/>
  <c r="K147" i="76" s="1"/>
  <c r="J143" i="76"/>
  <c r="K143" i="76" s="1"/>
  <c r="J139" i="76"/>
  <c r="K139" i="76" s="1"/>
  <c r="J135" i="76"/>
  <c r="K135" i="76" s="1"/>
  <c r="J131" i="76"/>
  <c r="K131" i="76" s="1"/>
  <c r="J127" i="76"/>
  <c r="K127" i="76" s="1"/>
  <c r="J150" i="76"/>
  <c r="K150" i="76" s="1"/>
  <c r="J146" i="76"/>
  <c r="K146" i="76" s="1"/>
  <c r="J142" i="76"/>
  <c r="K142" i="76" s="1"/>
  <c r="J138" i="76"/>
  <c r="K138" i="76" s="1"/>
  <c r="J134" i="76"/>
  <c r="K134" i="76" s="1"/>
  <c r="J130" i="76"/>
  <c r="K130" i="76" s="1"/>
  <c r="J126" i="76"/>
  <c r="K126" i="76" s="1"/>
  <c r="J149" i="76"/>
  <c r="K149" i="76" s="1"/>
  <c r="J145" i="76"/>
  <c r="K145" i="76" s="1"/>
  <c r="J141" i="76"/>
  <c r="K141" i="76" s="1"/>
  <c r="J137" i="76"/>
  <c r="K137" i="76" s="1"/>
  <c r="J133" i="76"/>
  <c r="K133" i="76" s="1"/>
  <c r="J129" i="76"/>
  <c r="K129" i="76" s="1"/>
  <c r="J125" i="76"/>
  <c r="K125" i="76" s="1"/>
  <c r="J150" i="75"/>
  <c r="K150" i="75" s="1"/>
  <c r="J146" i="75"/>
  <c r="K146" i="75" s="1"/>
  <c r="J142" i="75"/>
  <c r="K142" i="75" s="1"/>
  <c r="J138" i="75"/>
  <c r="K138" i="75" s="1"/>
  <c r="J134" i="75"/>
  <c r="K134" i="75" s="1"/>
  <c r="J130" i="75"/>
  <c r="K130" i="75" s="1"/>
  <c r="J126" i="75"/>
  <c r="K126" i="75" s="1"/>
  <c r="J149" i="75"/>
  <c r="K149" i="75" s="1"/>
  <c r="J145" i="75"/>
  <c r="K145" i="75" s="1"/>
  <c r="J141" i="75"/>
  <c r="K141" i="75" s="1"/>
  <c r="J137" i="75"/>
  <c r="K137" i="75" s="1"/>
  <c r="J133" i="75"/>
  <c r="K133" i="75" s="1"/>
  <c r="J129" i="75"/>
  <c r="K129" i="75" s="1"/>
  <c r="J125" i="75"/>
  <c r="K125" i="75" s="1"/>
  <c r="J148" i="75"/>
  <c r="K148" i="75" s="1"/>
  <c r="J144" i="75"/>
  <c r="K144" i="75" s="1"/>
  <c r="J140" i="75"/>
  <c r="K140" i="75" s="1"/>
  <c r="J136" i="75"/>
  <c r="K136" i="75" s="1"/>
  <c r="J132" i="75"/>
  <c r="K132" i="75" s="1"/>
  <c r="J128" i="75"/>
  <c r="K128" i="75" s="1"/>
  <c r="J151" i="75"/>
  <c r="K151" i="75" s="1"/>
  <c r="J147" i="75"/>
  <c r="K147" i="75" s="1"/>
  <c r="J143" i="75"/>
  <c r="K143" i="75" s="1"/>
  <c r="J139" i="75"/>
  <c r="K139" i="75" s="1"/>
  <c r="J135" i="75"/>
  <c r="K135" i="75" s="1"/>
  <c r="J131" i="75"/>
  <c r="K131" i="75" s="1"/>
  <c r="J127" i="75"/>
  <c r="K127" i="75" s="1"/>
  <c r="J148" i="74"/>
  <c r="K148" i="74" s="1"/>
  <c r="J144" i="74"/>
  <c r="K144" i="74" s="1"/>
  <c r="J140" i="74"/>
  <c r="K140" i="74" s="1"/>
  <c r="J136" i="74"/>
  <c r="K136" i="74" s="1"/>
  <c r="J132" i="74"/>
  <c r="K132" i="74" s="1"/>
  <c r="J128" i="74"/>
  <c r="K128" i="74" s="1"/>
  <c r="J151" i="74"/>
  <c r="K151" i="74" s="1"/>
  <c r="J147" i="74"/>
  <c r="K147" i="74" s="1"/>
  <c r="J143" i="74"/>
  <c r="K143" i="74" s="1"/>
  <c r="J139" i="74"/>
  <c r="K139" i="74" s="1"/>
  <c r="J135" i="74"/>
  <c r="K135" i="74" s="1"/>
  <c r="J131" i="74"/>
  <c r="K131" i="74" s="1"/>
  <c r="J127" i="74"/>
  <c r="K127" i="74" s="1"/>
  <c r="J150" i="74"/>
  <c r="K150" i="74" s="1"/>
  <c r="J146" i="74"/>
  <c r="K146" i="74" s="1"/>
  <c r="J142" i="74"/>
  <c r="K142" i="74" s="1"/>
  <c r="J138" i="74"/>
  <c r="K138" i="74" s="1"/>
  <c r="J134" i="74"/>
  <c r="K134" i="74" s="1"/>
  <c r="J130" i="74"/>
  <c r="K130" i="74" s="1"/>
  <c r="J126" i="74"/>
  <c r="K126" i="74" s="1"/>
  <c r="J149" i="74"/>
  <c r="K149" i="74" s="1"/>
  <c r="J145" i="74"/>
  <c r="K145" i="74" s="1"/>
  <c r="J141" i="74"/>
  <c r="K141" i="74" s="1"/>
  <c r="J137" i="74"/>
  <c r="K137" i="74" s="1"/>
  <c r="J133" i="74"/>
  <c r="K133" i="74" s="1"/>
  <c r="J129" i="74"/>
  <c r="K129" i="74" s="1"/>
  <c r="J125" i="74"/>
  <c r="K125" i="74" s="1"/>
  <c r="J66" i="115"/>
  <c r="J150" i="73"/>
  <c r="K150" i="73" s="1"/>
  <c r="J146" i="73"/>
  <c r="K146" i="73" s="1"/>
  <c r="J142" i="73"/>
  <c r="K142" i="73" s="1"/>
  <c r="J138" i="73"/>
  <c r="K138" i="73" s="1"/>
  <c r="J134" i="73"/>
  <c r="K134" i="73" s="1"/>
  <c r="J130" i="73"/>
  <c r="K130" i="73" s="1"/>
  <c r="J126" i="73"/>
  <c r="K126" i="73" s="1"/>
  <c r="J148" i="73"/>
  <c r="K148" i="73" s="1"/>
  <c r="J136" i="73"/>
  <c r="K136" i="73" s="1"/>
  <c r="J128" i="73"/>
  <c r="K128" i="73" s="1"/>
  <c r="J149" i="73"/>
  <c r="K149" i="73" s="1"/>
  <c r="J145" i="73"/>
  <c r="K145" i="73" s="1"/>
  <c r="J141" i="73"/>
  <c r="K141" i="73" s="1"/>
  <c r="J137" i="73"/>
  <c r="K137" i="73" s="1"/>
  <c r="J133" i="73"/>
  <c r="K133" i="73" s="1"/>
  <c r="J129" i="73"/>
  <c r="K129" i="73" s="1"/>
  <c r="J125" i="73"/>
  <c r="K125" i="73" s="1"/>
  <c r="J140" i="73"/>
  <c r="K140" i="73" s="1"/>
  <c r="J132" i="73"/>
  <c r="K132" i="73" s="1"/>
  <c r="J151" i="73"/>
  <c r="K151" i="73" s="1"/>
  <c r="J147" i="73"/>
  <c r="K147" i="73" s="1"/>
  <c r="J143" i="73"/>
  <c r="K143" i="73" s="1"/>
  <c r="J139" i="73"/>
  <c r="K139" i="73" s="1"/>
  <c r="J135" i="73"/>
  <c r="K135" i="73" s="1"/>
  <c r="J131" i="73"/>
  <c r="K131" i="73" s="1"/>
  <c r="J127" i="73"/>
  <c r="K127" i="73" s="1"/>
  <c r="J144" i="73"/>
  <c r="K144" i="73" s="1"/>
  <c r="J864" i="70"/>
  <c r="J783" i="70"/>
  <c r="K783" i="70" s="1"/>
  <c r="J148" i="70"/>
  <c r="K148" i="70" s="1"/>
  <c r="J144" i="70"/>
  <c r="K144" i="70" s="1"/>
  <c r="J140" i="70"/>
  <c r="K140" i="70" s="1"/>
  <c r="J136" i="70"/>
  <c r="K136" i="70" s="1"/>
  <c r="J132" i="70"/>
  <c r="K132" i="70" s="1"/>
  <c r="J128" i="70"/>
  <c r="K128" i="70" s="1"/>
  <c r="J151" i="70"/>
  <c r="K151" i="70" s="1"/>
  <c r="J147" i="70"/>
  <c r="K147" i="70" s="1"/>
  <c r="J143" i="70"/>
  <c r="K143" i="70" s="1"/>
  <c r="J139" i="70"/>
  <c r="K139" i="70" s="1"/>
  <c r="J135" i="70"/>
  <c r="K135" i="70" s="1"/>
  <c r="J131" i="70"/>
  <c r="K131" i="70" s="1"/>
  <c r="J127" i="70"/>
  <c r="K127" i="70" s="1"/>
  <c r="J150" i="70"/>
  <c r="K150" i="70" s="1"/>
  <c r="J146" i="70"/>
  <c r="K146" i="70" s="1"/>
  <c r="J142" i="70"/>
  <c r="K142" i="70" s="1"/>
  <c r="J138" i="70"/>
  <c r="K138" i="70" s="1"/>
  <c r="J134" i="70"/>
  <c r="K134" i="70" s="1"/>
  <c r="J130" i="70"/>
  <c r="K130" i="70" s="1"/>
  <c r="J126" i="70"/>
  <c r="K126" i="70" s="1"/>
  <c r="J149" i="70"/>
  <c r="K149" i="70" s="1"/>
  <c r="J145" i="70"/>
  <c r="K145" i="70" s="1"/>
  <c r="J141" i="70"/>
  <c r="K141" i="70" s="1"/>
  <c r="J137" i="70"/>
  <c r="K137" i="70" s="1"/>
  <c r="J133" i="70"/>
  <c r="K133" i="70" s="1"/>
  <c r="J129" i="70"/>
  <c r="K129" i="70" s="1"/>
  <c r="J125" i="70"/>
  <c r="K125" i="70" s="1"/>
  <c r="J786" i="70"/>
  <c r="K786" i="70" s="1"/>
  <c r="K785" i="70" s="1"/>
  <c r="G90" i="125" s="1"/>
  <c r="J854" i="70"/>
  <c r="J35" i="115"/>
  <c r="J150" i="65"/>
  <c r="K150" i="65" s="1"/>
  <c r="J148" i="65"/>
  <c r="K148" i="65" s="1"/>
  <c r="J146" i="65"/>
  <c r="K146" i="65" s="1"/>
  <c r="J144" i="65"/>
  <c r="K144" i="65" s="1"/>
  <c r="J142" i="65"/>
  <c r="K142" i="65" s="1"/>
  <c r="J140" i="65"/>
  <c r="K140" i="65" s="1"/>
  <c r="J138" i="65"/>
  <c r="K138" i="65" s="1"/>
  <c r="J136" i="65"/>
  <c r="K136" i="65" s="1"/>
  <c r="J134" i="65"/>
  <c r="K134" i="65" s="1"/>
  <c r="J132" i="65"/>
  <c r="K132" i="65" s="1"/>
  <c r="J130" i="65"/>
  <c r="K130" i="65" s="1"/>
  <c r="J128" i="65"/>
  <c r="K128" i="65" s="1"/>
  <c r="J126" i="65"/>
  <c r="K126" i="65" s="1"/>
  <c r="J151" i="65"/>
  <c r="K151" i="65" s="1"/>
  <c r="J149" i="65"/>
  <c r="K149" i="65" s="1"/>
  <c r="J147" i="65"/>
  <c r="K147" i="65" s="1"/>
  <c r="J145" i="65"/>
  <c r="K145" i="65" s="1"/>
  <c r="J143" i="65"/>
  <c r="K143" i="65" s="1"/>
  <c r="J141" i="65"/>
  <c r="K141" i="65" s="1"/>
  <c r="J139" i="65"/>
  <c r="K139" i="65" s="1"/>
  <c r="J137" i="65"/>
  <c r="K137" i="65" s="1"/>
  <c r="J135" i="65"/>
  <c r="K135" i="65" s="1"/>
  <c r="J133" i="65"/>
  <c r="K133" i="65" s="1"/>
  <c r="J131" i="65"/>
  <c r="K131" i="65" s="1"/>
  <c r="J129" i="65"/>
  <c r="K129" i="65" s="1"/>
  <c r="J127" i="65"/>
  <c r="K127" i="65" s="1"/>
  <c r="J125" i="65"/>
  <c r="K125" i="65" s="1"/>
  <c r="A32" i="77"/>
  <c r="G785" i="75"/>
  <c r="A34" i="65"/>
  <c r="D82" i="50"/>
  <c r="J134" i="115"/>
  <c r="J281" i="78"/>
  <c r="K281" i="78" s="1"/>
  <c r="J277" i="78"/>
  <c r="K277" i="78" s="1"/>
  <c r="J273" i="78"/>
  <c r="K273" i="78" s="1"/>
  <c r="J269" i="78"/>
  <c r="K269" i="78" s="1"/>
  <c r="J265" i="78"/>
  <c r="K265" i="78" s="1"/>
  <c r="J261" i="78"/>
  <c r="K261" i="78" s="1"/>
  <c r="J257" i="78"/>
  <c r="K257" i="78" s="1"/>
  <c r="J253" i="78"/>
  <c r="K253" i="78" s="1"/>
  <c r="J249" i="78"/>
  <c r="K249" i="78" s="1"/>
  <c r="J245" i="78"/>
  <c r="K245" i="78" s="1"/>
  <c r="J241" i="78"/>
  <c r="K241" i="78" s="1"/>
  <c r="J237" i="78"/>
  <c r="K237" i="78" s="1"/>
  <c r="J233" i="78"/>
  <c r="K233" i="78" s="1"/>
  <c r="J229" i="78"/>
  <c r="K229" i="78" s="1"/>
  <c r="J225" i="78"/>
  <c r="K225" i="78" s="1"/>
  <c r="J221" i="78"/>
  <c r="K221" i="78" s="1"/>
  <c r="J217" i="78"/>
  <c r="K217" i="78" s="1"/>
  <c r="J213" i="78"/>
  <c r="K213" i="78" s="1"/>
  <c r="J209" i="78"/>
  <c r="K209" i="78" s="1"/>
  <c r="J205" i="78"/>
  <c r="K205" i="78" s="1"/>
  <c r="J201" i="78"/>
  <c r="K201" i="78" s="1"/>
  <c r="J197" i="78"/>
  <c r="K197" i="78" s="1"/>
  <c r="J193" i="78"/>
  <c r="K193" i="78" s="1"/>
  <c r="J189" i="78"/>
  <c r="K189" i="78" s="1"/>
  <c r="J185" i="78"/>
  <c r="K185" i="78" s="1"/>
  <c r="J181" i="78"/>
  <c r="K181" i="78" s="1"/>
  <c r="J177" i="78"/>
  <c r="K177" i="78" s="1"/>
  <c r="J173" i="78"/>
  <c r="K173" i="78" s="1"/>
  <c r="J169" i="78"/>
  <c r="K169" i="78" s="1"/>
  <c r="J165" i="78"/>
  <c r="K165" i="78" s="1"/>
  <c r="J161" i="78"/>
  <c r="K161" i="78" s="1"/>
  <c r="J157" i="78"/>
  <c r="K157" i="78" s="1"/>
  <c r="J280" i="78"/>
  <c r="K280" i="78" s="1"/>
  <c r="J276" i="78"/>
  <c r="K276" i="78" s="1"/>
  <c r="J272" i="78"/>
  <c r="K272" i="78" s="1"/>
  <c r="J268" i="78"/>
  <c r="K268" i="78" s="1"/>
  <c r="J264" i="78"/>
  <c r="K264" i="78" s="1"/>
  <c r="J260" i="78"/>
  <c r="K260" i="78" s="1"/>
  <c r="J256" i="78"/>
  <c r="K256" i="78" s="1"/>
  <c r="J252" i="78"/>
  <c r="K252" i="78" s="1"/>
  <c r="J248" i="78"/>
  <c r="K248" i="78" s="1"/>
  <c r="J244" i="78"/>
  <c r="K244" i="78" s="1"/>
  <c r="J240" i="78"/>
  <c r="K240" i="78" s="1"/>
  <c r="J236" i="78"/>
  <c r="K236" i="78" s="1"/>
  <c r="J232" i="78"/>
  <c r="K232" i="78" s="1"/>
  <c r="J228" i="78"/>
  <c r="K228" i="78" s="1"/>
  <c r="J224" i="78"/>
  <c r="K224" i="78" s="1"/>
  <c r="J220" i="78"/>
  <c r="K220" i="78" s="1"/>
  <c r="J216" i="78"/>
  <c r="K216" i="78" s="1"/>
  <c r="J212" i="78"/>
  <c r="K212" i="78" s="1"/>
  <c r="J208" i="78"/>
  <c r="K208" i="78" s="1"/>
  <c r="J204" i="78"/>
  <c r="K204" i="78" s="1"/>
  <c r="J200" i="78"/>
  <c r="K200" i="78" s="1"/>
  <c r="J196" i="78"/>
  <c r="K196" i="78" s="1"/>
  <c r="J192" i="78"/>
  <c r="K192" i="78" s="1"/>
  <c r="J188" i="78"/>
  <c r="K188" i="78" s="1"/>
  <c r="J184" i="78"/>
  <c r="K184" i="78" s="1"/>
  <c r="J180" i="78"/>
  <c r="K180" i="78" s="1"/>
  <c r="J176" i="78"/>
  <c r="K176" i="78" s="1"/>
  <c r="J172" i="78"/>
  <c r="K172" i="78" s="1"/>
  <c r="J168" i="78"/>
  <c r="K168" i="78" s="1"/>
  <c r="J164" i="78"/>
  <c r="K164" i="78" s="1"/>
  <c r="J160" i="78"/>
  <c r="K160" i="78" s="1"/>
  <c r="J156" i="78"/>
  <c r="K156" i="78" s="1"/>
  <c r="J279" i="78"/>
  <c r="K279" i="78" s="1"/>
  <c r="J275" i="78"/>
  <c r="K275" i="78" s="1"/>
  <c r="J271" i="78"/>
  <c r="K271" i="78" s="1"/>
  <c r="J267" i="78"/>
  <c r="K267" i="78" s="1"/>
  <c r="J263" i="78"/>
  <c r="K263" i="78" s="1"/>
  <c r="J259" i="78"/>
  <c r="K259" i="78" s="1"/>
  <c r="J255" i="78"/>
  <c r="K255" i="78" s="1"/>
  <c r="J251" i="78"/>
  <c r="K251" i="78" s="1"/>
  <c r="J247" i="78"/>
  <c r="K247" i="78" s="1"/>
  <c r="J243" i="78"/>
  <c r="K243" i="78" s="1"/>
  <c r="J239" i="78"/>
  <c r="K239" i="78" s="1"/>
  <c r="J235" i="78"/>
  <c r="K235" i="78" s="1"/>
  <c r="J231" i="78"/>
  <c r="K231" i="78" s="1"/>
  <c r="J227" i="78"/>
  <c r="K227" i="78" s="1"/>
  <c r="J223" i="78"/>
  <c r="K223" i="78" s="1"/>
  <c r="J219" i="78"/>
  <c r="K219" i="78" s="1"/>
  <c r="J215" i="78"/>
  <c r="K215" i="78" s="1"/>
  <c r="J211" i="78"/>
  <c r="K211" i="78" s="1"/>
  <c r="J207" i="78"/>
  <c r="K207" i="78" s="1"/>
  <c r="J203" i="78"/>
  <c r="K203" i="78" s="1"/>
  <c r="J199" i="78"/>
  <c r="K199" i="78" s="1"/>
  <c r="J195" i="78"/>
  <c r="K195" i="78" s="1"/>
  <c r="J191" i="78"/>
  <c r="K191" i="78" s="1"/>
  <c r="J187" i="78"/>
  <c r="K187" i="78" s="1"/>
  <c r="J183" i="78"/>
  <c r="K183" i="78" s="1"/>
  <c r="J179" i="78"/>
  <c r="K179" i="78" s="1"/>
  <c r="J175" i="78"/>
  <c r="K175" i="78" s="1"/>
  <c r="J171" i="78"/>
  <c r="K171" i="78" s="1"/>
  <c r="J167" i="78"/>
  <c r="K167" i="78" s="1"/>
  <c r="J163" i="78"/>
  <c r="K163" i="78" s="1"/>
  <c r="J159" i="78"/>
  <c r="K159" i="78" s="1"/>
  <c r="J155" i="78"/>
  <c r="K155" i="78" s="1"/>
  <c r="J282" i="78"/>
  <c r="K282" i="78" s="1"/>
  <c r="J278" i="78"/>
  <c r="K278" i="78" s="1"/>
  <c r="J274" i="78"/>
  <c r="K274" i="78" s="1"/>
  <c r="J270" i="78"/>
  <c r="K270" i="78" s="1"/>
  <c r="J266" i="78"/>
  <c r="K266" i="78" s="1"/>
  <c r="J262" i="78"/>
  <c r="K262" i="78" s="1"/>
  <c r="J258" i="78"/>
  <c r="K258" i="78" s="1"/>
  <c r="J254" i="78"/>
  <c r="K254" i="78" s="1"/>
  <c r="J250" i="78"/>
  <c r="K250" i="78" s="1"/>
  <c r="J246" i="78"/>
  <c r="K246" i="78" s="1"/>
  <c r="J242" i="78"/>
  <c r="K242" i="78" s="1"/>
  <c r="J238" i="78"/>
  <c r="K238" i="78" s="1"/>
  <c r="J234" i="78"/>
  <c r="K234" i="78" s="1"/>
  <c r="J230" i="78"/>
  <c r="K230" i="78" s="1"/>
  <c r="J226" i="78"/>
  <c r="K226" i="78" s="1"/>
  <c r="J222" i="78"/>
  <c r="K222" i="78" s="1"/>
  <c r="J218" i="78"/>
  <c r="K218" i="78" s="1"/>
  <c r="J214" i="78"/>
  <c r="K214" i="78" s="1"/>
  <c r="J210" i="78"/>
  <c r="K210" i="78" s="1"/>
  <c r="J206" i="78"/>
  <c r="K206" i="78" s="1"/>
  <c r="J202" i="78"/>
  <c r="K202" i="78" s="1"/>
  <c r="J198" i="78"/>
  <c r="K198" i="78" s="1"/>
  <c r="J194" i="78"/>
  <c r="K194" i="78" s="1"/>
  <c r="J190" i="78"/>
  <c r="K190" i="78" s="1"/>
  <c r="J186" i="78"/>
  <c r="K186" i="78" s="1"/>
  <c r="J182" i="78"/>
  <c r="K182" i="78" s="1"/>
  <c r="J178" i="78"/>
  <c r="K178" i="78" s="1"/>
  <c r="J174" i="78"/>
  <c r="K174" i="78" s="1"/>
  <c r="J170" i="78"/>
  <c r="K170" i="78" s="1"/>
  <c r="J166" i="78"/>
  <c r="K166" i="78" s="1"/>
  <c r="J162" i="78"/>
  <c r="K162" i="78" s="1"/>
  <c r="J158" i="78"/>
  <c r="K158" i="78" s="1"/>
  <c r="J154" i="78"/>
  <c r="K154" i="78" s="1"/>
  <c r="J282" i="77"/>
  <c r="K282" i="77" s="1"/>
  <c r="J278" i="77"/>
  <c r="K278" i="77" s="1"/>
  <c r="J274" i="77"/>
  <c r="K274" i="77" s="1"/>
  <c r="J270" i="77"/>
  <c r="K270" i="77" s="1"/>
  <c r="J266" i="77"/>
  <c r="K266" i="77" s="1"/>
  <c r="J262" i="77"/>
  <c r="K262" i="77" s="1"/>
  <c r="J258" i="77"/>
  <c r="K258" i="77" s="1"/>
  <c r="J254" i="77"/>
  <c r="K254" i="77" s="1"/>
  <c r="J250" i="77"/>
  <c r="K250" i="77" s="1"/>
  <c r="J246" i="77"/>
  <c r="K246" i="77" s="1"/>
  <c r="J242" i="77"/>
  <c r="K242" i="77" s="1"/>
  <c r="J238" i="77"/>
  <c r="K238" i="77" s="1"/>
  <c r="J234" i="77"/>
  <c r="K234" i="77" s="1"/>
  <c r="J230" i="77"/>
  <c r="K230" i="77" s="1"/>
  <c r="J226" i="77"/>
  <c r="K226" i="77" s="1"/>
  <c r="J222" i="77"/>
  <c r="K222" i="77" s="1"/>
  <c r="J218" i="77"/>
  <c r="K218" i="77" s="1"/>
  <c r="J214" i="77"/>
  <c r="K214" i="77" s="1"/>
  <c r="J210" i="77"/>
  <c r="K210" i="77" s="1"/>
  <c r="J206" i="77"/>
  <c r="K206" i="77" s="1"/>
  <c r="J202" i="77"/>
  <c r="K202" i="77" s="1"/>
  <c r="J198" i="77"/>
  <c r="K198" i="77" s="1"/>
  <c r="J194" i="77"/>
  <c r="K194" i="77" s="1"/>
  <c r="J190" i="77"/>
  <c r="K190" i="77" s="1"/>
  <c r="J186" i="77"/>
  <c r="K186" i="77" s="1"/>
  <c r="J182" i="77"/>
  <c r="K182" i="77" s="1"/>
  <c r="J178" i="77"/>
  <c r="K178" i="77" s="1"/>
  <c r="J174" i="77"/>
  <c r="K174" i="77" s="1"/>
  <c r="J170" i="77"/>
  <c r="K170" i="77" s="1"/>
  <c r="J166" i="77"/>
  <c r="K166" i="77" s="1"/>
  <c r="J162" i="77"/>
  <c r="K162" i="77" s="1"/>
  <c r="J158" i="77"/>
  <c r="K158" i="77" s="1"/>
  <c r="J154" i="77"/>
  <c r="K154" i="77" s="1"/>
  <c r="J280" i="77"/>
  <c r="K280" i="77" s="1"/>
  <c r="J272" i="77"/>
  <c r="K272" i="77" s="1"/>
  <c r="J260" i="77"/>
  <c r="K260" i="77" s="1"/>
  <c r="J252" i="77"/>
  <c r="K252" i="77" s="1"/>
  <c r="J240" i="77"/>
  <c r="K240" i="77" s="1"/>
  <c r="J236" i="77"/>
  <c r="K236" i="77" s="1"/>
  <c r="J228" i="77"/>
  <c r="K228" i="77" s="1"/>
  <c r="J220" i="77"/>
  <c r="K220" i="77" s="1"/>
  <c r="J212" i="77"/>
  <c r="K212" i="77" s="1"/>
  <c r="J200" i="77"/>
  <c r="K200" i="77" s="1"/>
  <c r="J196" i="77"/>
  <c r="K196" i="77" s="1"/>
  <c r="J184" i="77"/>
  <c r="K184" i="77" s="1"/>
  <c r="J176" i="77"/>
  <c r="K176" i="77" s="1"/>
  <c r="J168" i="77"/>
  <c r="K168" i="77" s="1"/>
  <c r="J160" i="77"/>
  <c r="K160" i="77" s="1"/>
  <c r="J279" i="77"/>
  <c r="K279" i="77" s="1"/>
  <c r="J267" i="77"/>
  <c r="K267" i="77" s="1"/>
  <c r="J259" i="77"/>
  <c r="K259" i="77" s="1"/>
  <c r="J255" i="77"/>
  <c r="K255" i="77" s="1"/>
  <c r="J251" i="77"/>
  <c r="K251" i="77" s="1"/>
  <c r="J243" i="77"/>
  <c r="K243" i="77" s="1"/>
  <c r="J231" i="77"/>
  <c r="K231" i="77" s="1"/>
  <c r="J223" i="77"/>
  <c r="K223" i="77" s="1"/>
  <c r="J219" i="77"/>
  <c r="K219" i="77" s="1"/>
  <c r="J207" i="77"/>
  <c r="K207" i="77" s="1"/>
  <c r="J203" i="77"/>
  <c r="K203" i="77" s="1"/>
  <c r="J187" i="77"/>
  <c r="K187" i="77" s="1"/>
  <c r="J179" i="77"/>
  <c r="K179" i="77" s="1"/>
  <c r="J171" i="77"/>
  <c r="K171" i="77" s="1"/>
  <c r="J163" i="77"/>
  <c r="K163" i="77" s="1"/>
  <c r="J281" i="77"/>
  <c r="K281" i="77" s="1"/>
  <c r="J277" i="77"/>
  <c r="K277" i="77" s="1"/>
  <c r="J273" i="77"/>
  <c r="K273" i="77" s="1"/>
  <c r="J269" i="77"/>
  <c r="K269" i="77" s="1"/>
  <c r="J265" i="77"/>
  <c r="K265" i="77" s="1"/>
  <c r="J261" i="77"/>
  <c r="K261" i="77" s="1"/>
  <c r="J257" i="77"/>
  <c r="K257" i="77" s="1"/>
  <c r="J253" i="77"/>
  <c r="K253" i="77" s="1"/>
  <c r="J249" i="77"/>
  <c r="K249" i="77" s="1"/>
  <c r="J245" i="77"/>
  <c r="K245" i="77" s="1"/>
  <c r="J241" i="77"/>
  <c r="K241" i="77" s="1"/>
  <c r="J237" i="77"/>
  <c r="K237" i="77" s="1"/>
  <c r="J233" i="77"/>
  <c r="K233" i="77" s="1"/>
  <c r="J229" i="77"/>
  <c r="K229" i="77" s="1"/>
  <c r="J225" i="77"/>
  <c r="K225" i="77" s="1"/>
  <c r="J221" i="77"/>
  <c r="K221" i="77" s="1"/>
  <c r="J217" i="77"/>
  <c r="K217" i="77" s="1"/>
  <c r="J213" i="77"/>
  <c r="K213" i="77" s="1"/>
  <c r="J209" i="77"/>
  <c r="K209" i="77" s="1"/>
  <c r="J205" i="77"/>
  <c r="K205" i="77" s="1"/>
  <c r="J201" i="77"/>
  <c r="K201" i="77" s="1"/>
  <c r="J197" i="77"/>
  <c r="K197" i="77" s="1"/>
  <c r="J193" i="77"/>
  <c r="K193" i="77" s="1"/>
  <c r="J189" i="77"/>
  <c r="K189" i="77" s="1"/>
  <c r="J185" i="77"/>
  <c r="K185" i="77" s="1"/>
  <c r="J181" i="77"/>
  <c r="K181" i="77" s="1"/>
  <c r="J177" i="77"/>
  <c r="K177" i="77" s="1"/>
  <c r="J173" i="77"/>
  <c r="K173" i="77" s="1"/>
  <c r="J169" i="77"/>
  <c r="K169" i="77" s="1"/>
  <c r="J165" i="77"/>
  <c r="K165" i="77" s="1"/>
  <c r="J161" i="77"/>
  <c r="K161" i="77" s="1"/>
  <c r="J157" i="77"/>
  <c r="K157" i="77" s="1"/>
  <c r="J276" i="77"/>
  <c r="K276" i="77" s="1"/>
  <c r="J268" i="77"/>
  <c r="K268" i="77" s="1"/>
  <c r="J264" i="77"/>
  <c r="K264" i="77" s="1"/>
  <c r="J256" i="77"/>
  <c r="K256" i="77" s="1"/>
  <c r="J248" i="77"/>
  <c r="K248" i="77" s="1"/>
  <c r="J244" i="77"/>
  <c r="K244" i="77" s="1"/>
  <c r="J232" i="77"/>
  <c r="K232" i="77" s="1"/>
  <c r="J224" i="77"/>
  <c r="K224" i="77" s="1"/>
  <c r="J216" i="77"/>
  <c r="K216" i="77" s="1"/>
  <c r="J208" i="77"/>
  <c r="K208" i="77" s="1"/>
  <c r="J204" i="77"/>
  <c r="K204" i="77" s="1"/>
  <c r="J192" i="77"/>
  <c r="K192" i="77" s="1"/>
  <c r="J188" i="77"/>
  <c r="K188" i="77" s="1"/>
  <c r="J180" i="77"/>
  <c r="K180" i="77" s="1"/>
  <c r="J172" i="77"/>
  <c r="K172" i="77" s="1"/>
  <c r="J164" i="77"/>
  <c r="K164" i="77" s="1"/>
  <c r="J156" i="77"/>
  <c r="K156" i="77" s="1"/>
  <c r="J275" i="77"/>
  <c r="K275" i="77" s="1"/>
  <c r="J271" i="77"/>
  <c r="K271" i="77" s="1"/>
  <c r="J263" i="77"/>
  <c r="K263" i="77" s="1"/>
  <c r="J247" i="77"/>
  <c r="K247" i="77" s="1"/>
  <c r="J239" i="77"/>
  <c r="K239" i="77" s="1"/>
  <c r="J235" i="77"/>
  <c r="K235" i="77" s="1"/>
  <c r="J227" i="77"/>
  <c r="K227" i="77" s="1"/>
  <c r="J215" i="77"/>
  <c r="K215" i="77" s="1"/>
  <c r="J211" i="77"/>
  <c r="K211" i="77" s="1"/>
  <c r="J199" i="77"/>
  <c r="K199" i="77" s="1"/>
  <c r="J195" i="77"/>
  <c r="K195" i="77" s="1"/>
  <c r="J191" i="77"/>
  <c r="K191" i="77" s="1"/>
  <c r="J183" i="77"/>
  <c r="K183" i="77" s="1"/>
  <c r="J175" i="77"/>
  <c r="K175" i="77" s="1"/>
  <c r="J167" i="77"/>
  <c r="K167" i="77" s="1"/>
  <c r="J159" i="77"/>
  <c r="K159" i="77" s="1"/>
  <c r="J155" i="77"/>
  <c r="K155" i="77" s="1"/>
  <c r="J102" i="115"/>
  <c r="J279" i="76"/>
  <c r="K279" i="76" s="1"/>
  <c r="J275" i="76"/>
  <c r="K275" i="76" s="1"/>
  <c r="J271" i="76"/>
  <c r="K271" i="76" s="1"/>
  <c r="J267" i="76"/>
  <c r="K267" i="76" s="1"/>
  <c r="J263" i="76"/>
  <c r="K263" i="76" s="1"/>
  <c r="J259" i="76"/>
  <c r="K259" i="76" s="1"/>
  <c r="J255" i="76"/>
  <c r="K255" i="76" s="1"/>
  <c r="J251" i="76"/>
  <c r="K251" i="76" s="1"/>
  <c r="J247" i="76"/>
  <c r="K247" i="76" s="1"/>
  <c r="J243" i="76"/>
  <c r="K243" i="76" s="1"/>
  <c r="J239" i="76"/>
  <c r="K239" i="76" s="1"/>
  <c r="J235" i="76"/>
  <c r="K235" i="76" s="1"/>
  <c r="J231" i="76"/>
  <c r="K231" i="76" s="1"/>
  <c r="J227" i="76"/>
  <c r="K227" i="76" s="1"/>
  <c r="J223" i="76"/>
  <c r="K223" i="76" s="1"/>
  <c r="J219" i="76"/>
  <c r="K219" i="76" s="1"/>
  <c r="J215" i="76"/>
  <c r="K215" i="76" s="1"/>
  <c r="J211" i="76"/>
  <c r="K211" i="76" s="1"/>
  <c r="J207" i="76"/>
  <c r="K207" i="76" s="1"/>
  <c r="J203" i="76"/>
  <c r="K203" i="76" s="1"/>
  <c r="J199" i="76"/>
  <c r="K199" i="76" s="1"/>
  <c r="J195" i="76"/>
  <c r="K195" i="76" s="1"/>
  <c r="J191" i="76"/>
  <c r="K191" i="76" s="1"/>
  <c r="J187" i="76"/>
  <c r="K187" i="76" s="1"/>
  <c r="J183" i="76"/>
  <c r="K183" i="76" s="1"/>
  <c r="J179" i="76"/>
  <c r="K179" i="76" s="1"/>
  <c r="J175" i="76"/>
  <c r="K175" i="76" s="1"/>
  <c r="J171" i="76"/>
  <c r="K171" i="76" s="1"/>
  <c r="J167" i="76"/>
  <c r="K167" i="76" s="1"/>
  <c r="J163" i="76"/>
  <c r="K163" i="76" s="1"/>
  <c r="J159" i="76"/>
  <c r="K159" i="76" s="1"/>
  <c r="J155" i="76"/>
  <c r="K155" i="76" s="1"/>
  <c r="J282" i="76"/>
  <c r="K282" i="76" s="1"/>
  <c r="J278" i="76"/>
  <c r="K278" i="76" s="1"/>
  <c r="J274" i="76"/>
  <c r="K274" i="76" s="1"/>
  <c r="J270" i="76"/>
  <c r="K270" i="76" s="1"/>
  <c r="J266" i="76"/>
  <c r="K266" i="76" s="1"/>
  <c r="J262" i="76"/>
  <c r="K262" i="76" s="1"/>
  <c r="J258" i="76"/>
  <c r="K258" i="76" s="1"/>
  <c r="J254" i="76"/>
  <c r="K254" i="76" s="1"/>
  <c r="J250" i="76"/>
  <c r="K250" i="76" s="1"/>
  <c r="J246" i="76"/>
  <c r="K246" i="76" s="1"/>
  <c r="J242" i="76"/>
  <c r="K242" i="76" s="1"/>
  <c r="J238" i="76"/>
  <c r="K238" i="76" s="1"/>
  <c r="J234" i="76"/>
  <c r="K234" i="76" s="1"/>
  <c r="J230" i="76"/>
  <c r="K230" i="76" s="1"/>
  <c r="J226" i="76"/>
  <c r="K226" i="76" s="1"/>
  <c r="J222" i="76"/>
  <c r="K222" i="76" s="1"/>
  <c r="J218" i="76"/>
  <c r="K218" i="76" s="1"/>
  <c r="J214" i="76"/>
  <c r="K214" i="76" s="1"/>
  <c r="J210" i="76"/>
  <c r="K210" i="76" s="1"/>
  <c r="J206" i="76"/>
  <c r="K206" i="76" s="1"/>
  <c r="J202" i="76"/>
  <c r="K202" i="76" s="1"/>
  <c r="J198" i="76"/>
  <c r="K198" i="76" s="1"/>
  <c r="J194" i="76"/>
  <c r="K194" i="76" s="1"/>
  <c r="J190" i="76"/>
  <c r="K190" i="76" s="1"/>
  <c r="J186" i="76"/>
  <c r="K186" i="76" s="1"/>
  <c r="J182" i="76"/>
  <c r="K182" i="76" s="1"/>
  <c r="J178" i="76"/>
  <c r="K178" i="76" s="1"/>
  <c r="J174" i="76"/>
  <c r="K174" i="76" s="1"/>
  <c r="J170" i="76"/>
  <c r="K170" i="76" s="1"/>
  <c r="J166" i="76"/>
  <c r="K166" i="76" s="1"/>
  <c r="J162" i="76"/>
  <c r="K162" i="76" s="1"/>
  <c r="J158" i="76"/>
  <c r="K158" i="76" s="1"/>
  <c r="J154" i="76"/>
  <c r="K154" i="76" s="1"/>
  <c r="J281" i="76"/>
  <c r="K281" i="76" s="1"/>
  <c r="J277" i="76"/>
  <c r="K277" i="76" s="1"/>
  <c r="J273" i="76"/>
  <c r="K273" i="76" s="1"/>
  <c r="J269" i="76"/>
  <c r="K269" i="76" s="1"/>
  <c r="J265" i="76"/>
  <c r="K265" i="76" s="1"/>
  <c r="J261" i="76"/>
  <c r="K261" i="76" s="1"/>
  <c r="J257" i="76"/>
  <c r="K257" i="76" s="1"/>
  <c r="J253" i="76"/>
  <c r="K253" i="76" s="1"/>
  <c r="J249" i="76"/>
  <c r="K249" i="76" s="1"/>
  <c r="J245" i="76"/>
  <c r="K245" i="76" s="1"/>
  <c r="J241" i="76"/>
  <c r="K241" i="76" s="1"/>
  <c r="J237" i="76"/>
  <c r="K237" i="76" s="1"/>
  <c r="J233" i="76"/>
  <c r="K233" i="76" s="1"/>
  <c r="J229" i="76"/>
  <c r="K229" i="76" s="1"/>
  <c r="J225" i="76"/>
  <c r="K225" i="76" s="1"/>
  <c r="J221" i="76"/>
  <c r="K221" i="76" s="1"/>
  <c r="J217" i="76"/>
  <c r="K217" i="76" s="1"/>
  <c r="J213" i="76"/>
  <c r="K213" i="76" s="1"/>
  <c r="J209" i="76"/>
  <c r="K209" i="76" s="1"/>
  <c r="J205" i="76"/>
  <c r="K205" i="76" s="1"/>
  <c r="J201" i="76"/>
  <c r="K201" i="76" s="1"/>
  <c r="J197" i="76"/>
  <c r="K197" i="76" s="1"/>
  <c r="J193" i="76"/>
  <c r="K193" i="76" s="1"/>
  <c r="J189" i="76"/>
  <c r="K189" i="76" s="1"/>
  <c r="J185" i="76"/>
  <c r="K185" i="76" s="1"/>
  <c r="J181" i="76"/>
  <c r="K181" i="76" s="1"/>
  <c r="J177" i="76"/>
  <c r="K177" i="76" s="1"/>
  <c r="J173" i="76"/>
  <c r="K173" i="76" s="1"/>
  <c r="J169" i="76"/>
  <c r="K169" i="76" s="1"/>
  <c r="J165" i="76"/>
  <c r="K165" i="76" s="1"/>
  <c r="J161" i="76"/>
  <c r="K161" i="76" s="1"/>
  <c r="J157" i="76"/>
  <c r="K157" i="76" s="1"/>
  <c r="J280" i="76"/>
  <c r="K280" i="76" s="1"/>
  <c r="J276" i="76"/>
  <c r="K276" i="76" s="1"/>
  <c r="J272" i="76"/>
  <c r="K272" i="76" s="1"/>
  <c r="J268" i="76"/>
  <c r="K268" i="76" s="1"/>
  <c r="J264" i="76"/>
  <c r="K264" i="76" s="1"/>
  <c r="J260" i="76"/>
  <c r="K260" i="76" s="1"/>
  <c r="J256" i="76"/>
  <c r="K256" i="76" s="1"/>
  <c r="J252" i="76"/>
  <c r="K252" i="76" s="1"/>
  <c r="J248" i="76"/>
  <c r="K248" i="76" s="1"/>
  <c r="J244" i="76"/>
  <c r="K244" i="76" s="1"/>
  <c r="J240" i="76"/>
  <c r="K240" i="76" s="1"/>
  <c r="J236" i="76"/>
  <c r="K236" i="76" s="1"/>
  <c r="J232" i="76"/>
  <c r="K232" i="76" s="1"/>
  <c r="J228" i="76"/>
  <c r="K228" i="76" s="1"/>
  <c r="J224" i="76"/>
  <c r="K224" i="76" s="1"/>
  <c r="J220" i="76"/>
  <c r="K220" i="76" s="1"/>
  <c r="J216" i="76"/>
  <c r="K216" i="76" s="1"/>
  <c r="J212" i="76"/>
  <c r="K212" i="76" s="1"/>
  <c r="J208" i="76"/>
  <c r="K208" i="76" s="1"/>
  <c r="J204" i="76"/>
  <c r="K204" i="76" s="1"/>
  <c r="J200" i="76"/>
  <c r="K200" i="76" s="1"/>
  <c r="J196" i="76"/>
  <c r="K196" i="76" s="1"/>
  <c r="J192" i="76"/>
  <c r="K192" i="76" s="1"/>
  <c r="J188" i="76"/>
  <c r="K188" i="76" s="1"/>
  <c r="J184" i="76"/>
  <c r="K184" i="76" s="1"/>
  <c r="J180" i="76"/>
  <c r="K180" i="76" s="1"/>
  <c r="J176" i="76"/>
  <c r="K176" i="76" s="1"/>
  <c r="J172" i="76"/>
  <c r="K172" i="76" s="1"/>
  <c r="J168" i="76"/>
  <c r="K168" i="76" s="1"/>
  <c r="J164" i="76"/>
  <c r="K164" i="76" s="1"/>
  <c r="J160" i="76"/>
  <c r="K160" i="76" s="1"/>
  <c r="J156" i="76"/>
  <c r="K156" i="76" s="1"/>
  <c r="J280" i="75"/>
  <c r="K280" i="75" s="1"/>
  <c r="J276" i="75"/>
  <c r="K276" i="75" s="1"/>
  <c r="J272" i="75"/>
  <c r="K272" i="75" s="1"/>
  <c r="J268" i="75"/>
  <c r="K268" i="75" s="1"/>
  <c r="J264" i="75"/>
  <c r="K264" i="75" s="1"/>
  <c r="J260" i="75"/>
  <c r="K260" i="75" s="1"/>
  <c r="J256" i="75"/>
  <c r="K256" i="75" s="1"/>
  <c r="J252" i="75"/>
  <c r="K252" i="75" s="1"/>
  <c r="J248" i="75"/>
  <c r="K248" i="75" s="1"/>
  <c r="J244" i="75"/>
  <c r="K244" i="75" s="1"/>
  <c r="J240" i="75"/>
  <c r="K240" i="75" s="1"/>
  <c r="J236" i="75"/>
  <c r="K236" i="75" s="1"/>
  <c r="J232" i="75"/>
  <c r="K232" i="75" s="1"/>
  <c r="J228" i="75"/>
  <c r="K228" i="75" s="1"/>
  <c r="J224" i="75"/>
  <c r="K224" i="75" s="1"/>
  <c r="J220" i="75"/>
  <c r="K220" i="75" s="1"/>
  <c r="J216" i="75"/>
  <c r="K216" i="75" s="1"/>
  <c r="J212" i="75"/>
  <c r="K212" i="75" s="1"/>
  <c r="J208" i="75"/>
  <c r="K208" i="75" s="1"/>
  <c r="J204" i="75"/>
  <c r="K204" i="75" s="1"/>
  <c r="J200" i="75"/>
  <c r="K200" i="75" s="1"/>
  <c r="J196" i="75"/>
  <c r="K196" i="75" s="1"/>
  <c r="J192" i="75"/>
  <c r="K192" i="75" s="1"/>
  <c r="J188" i="75"/>
  <c r="K188" i="75" s="1"/>
  <c r="J184" i="75"/>
  <c r="K184" i="75" s="1"/>
  <c r="J180" i="75"/>
  <c r="K180" i="75" s="1"/>
  <c r="J176" i="75"/>
  <c r="K176" i="75" s="1"/>
  <c r="J172" i="75"/>
  <c r="K172" i="75" s="1"/>
  <c r="J168" i="75"/>
  <c r="K168" i="75" s="1"/>
  <c r="J164" i="75"/>
  <c r="K164" i="75" s="1"/>
  <c r="J160" i="75"/>
  <c r="K160" i="75" s="1"/>
  <c r="J156" i="75"/>
  <c r="K156" i="75" s="1"/>
  <c r="J279" i="75"/>
  <c r="K279" i="75" s="1"/>
  <c r="J275" i="75"/>
  <c r="K275" i="75" s="1"/>
  <c r="J271" i="75"/>
  <c r="K271" i="75" s="1"/>
  <c r="J267" i="75"/>
  <c r="K267" i="75" s="1"/>
  <c r="J263" i="75"/>
  <c r="K263" i="75" s="1"/>
  <c r="J259" i="75"/>
  <c r="K259" i="75" s="1"/>
  <c r="J255" i="75"/>
  <c r="K255" i="75" s="1"/>
  <c r="J251" i="75"/>
  <c r="K251" i="75" s="1"/>
  <c r="J247" i="75"/>
  <c r="K247" i="75" s="1"/>
  <c r="J243" i="75"/>
  <c r="K243" i="75" s="1"/>
  <c r="J239" i="75"/>
  <c r="K239" i="75" s="1"/>
  <c r="J235" i="75"/>
  <c r="K235" i="75" s="1"/>
  <c r="J231" i="75"/>
  <c r="K231" i="75" s="1"/>
  <c r="J227" i="75"/>
  <c r="K227" i="75" s="1"/>
  <c r="J223" i="75"/>
  <c r="K223" i="75" s="1"/>
  <c r="J219" i="75"/>
  <c r="K219" i="75" s="1"/>
  <c r="J215" i="75"/>
  <c r="K215" i="75" s="1"/>
  <c r="J211" i="75"/>
  <c r="K211" i="75" s="1"/>
  <c r="J207" i="75"/>
  <c r="K207" i="75" s="1"/>
  <c r="J203" i="75"/>
  <c r="K203" i="75" s="1"/>
  <c r="J199" i="75"/>
  <c r="K199" i="75" s="1"/>
  <c r="J195" i="75"/>
  <c r="K195" i="75" s="1"/>
  <c r="J191" i="75"/>
  <c r="K191" i="75" s="1"/>
  <c r="J187" i="75"/>
  <c r="K187" i="75" s="1"/>
  <c r="J183" i="75"/>
  <c r="K183" i="75" s="1"/>
  <c r="J179" i="75"/>
  <c r="K179" i="75" s="1"/>
  <c r="J175" i="75"/>
  <c r="K175" i="75" s="1"/>
  <c r="J171" i="75"/>
  <c r="K171" i="75" s="1"/>
  <c r="J167" i="75"/>
  <c r="K167" i="75" s="1"/>
  <c r="J163" i="75"/>
  <c r="K163" i="75" s="1"/>
  <c r="J159" i="75"/>
  <c r="K159" i="75" s="1"/>
  <c r="J155" i="75"/>
  <c r="K155" i="75" s="1"/>
  <c r="J282" i="75"/>
  <c r="K282" i="75" s="1"/>
  <c r="J278" i="75"/>
  <c r="K278" i="75" s="1"/>
  <c r="J274" i="75"/>
  <c r="K274" i="75" s="1"/>
  <c r="J270" i="75"/>
  <c r="K270" i="75" s="1"/>
  <c r="J266" i="75"/>
  <c r="K266" i="75" s="1"/>
  <c r="J262" i="75"/>
  <c r="K262" i="75" s="1"/>
  <c r="J258" i="75"/>
  <c r="K258" i="75" s="1"/>
  <c r="J254" i="75"/>
  <c r="K254" i="75" s="1"/>
  <c r="J250" i="75"/>
  <c r="K250" i="75" s="1"/>
  <c r="J246" i="75"/>
  <c r="K246" i="75" s="1"/>
  <c r="J242" i="75"/>
  <c r="K242" i="75" s="1"/>
  <c r="J238" i="75"/>
  <c r="K238" i="75" s="1"/>
  <c r="J234" i="75"/>
  <c r="K234" i="75" s="1"/>
  <c r="J230" i="75"/>
  <c r="K230" i="75" s="1"/>
  <c r="J226" i="75"/>
  <c r="K226" i="75" s="1"/>
  <c r="J222" i="75"/>
  <c r="K222" i="75" s="1"/>
  <c r="J218" i="75"/>
  <c r="K218" i="75" s="1"/>
  <c r="J214" i="75"/>
  <c r="K214" i="75" s="1"/>
  <c r="J210" i="75"/>
  <c r="K210" i="75" s="1"/>
  <c r="J206" i="75"/>
  <c r="K206" i="75" s="1"/>
  <c r="J202" i="75"/>
  <c r="K202" i="75" s="1"/>
  <c r="J198" i="75"/>
  <c r="K198" i="75" s="1"/>
  <c r="J194" i="75"/>
  <c r="K194" i="75" s="1"/>
  <c r="J190" i="75"/>
  <c r="K190" i="75" s="1"/>
  <c r="J186" i="75"/>
  <c r="K186" i="75" s="1"/>
  <c r="J182" i="75"/>
  <c r="K182" i="75" s="1"/>
  <c r="J178" i="75"/>
  <c r="K178" i="75" s="1"/>
  <c r="J174" i="75"/>
  <c r="K174" i="75" s="1"/>
  <c r="J170" i="75"/>
  <c r="K170" i="75" s="1"/>
  <c r="J166" i="75"/>
  <c r="K166" i="75" s="1"/>
  <c r="J162" i="75"/>
  <c r="K162" i="75" s="1"/>
  <c r="J158" i="75"/>
  <c r="K158" i="75" s="1"/>
  <c r="J154" i="75"/>
  <c r="K154" i="75" s="1"/>
  <c r="J281" i="75"/>
  <c r="K281" i="75" s="1"/>
  <c r="J277" i="75"/>
  <c r="K277" i="75" s="1"/>
  <c r="J273" i="75"/>
  <c r="K273" i="75" s="1"/>
  <c r="J269" i="75"/>
  <c r="K269" i="75" s="1"/>
  <c r="J265" i="75"/>
  <c r="K265" i="75" s="1"/>
  <c r="J261" i="75"/>
  <c r="K261" i="75" s="1"/>
  <c r="J257" i="75"/>
  <c r="K257" i="75" s="1"/>
  <c r="J253" i="75"/>
  <c r="K253" i="75" s="1"/>
  <c r="J249" i="75"/>
  <c r="K249" i="75" s="1"/>
  <c r="J245" i="75"/>
  <c r="K245" i="75" s="1"/>
  <c r="J241" i="75"/>
  <c r="K241" i="75" s="1"/>
  <c r="J237" i="75"/>
  <c r="K237" i="75" s="1"/>
  <c r="J233" i="75"/>
  <c r="K233" i="75" s="1"/>
  <c r="J229" i="75"/>
  <c r="K229" i="75" s="1"/>
  <c r="J225" i="75"/>
  <c r="K225" i="75" s="1"/>
  <c r="J221" i="75"/>
  <c r="K221" i="75" s="1"/>
  <c r="J217" i="75"/>
  <c r="K217" i="75" s="1"/>
  <c r="J213" i="75"/>
  <c r="K213" i="75" s="1"/>
  <c r="J209" i="75"/>
  <c r="K209" i="75" s="1"/>
  <c r="J205" i="75"/>
  <c r="K205" i="75" s="1"/>
  <c r="J201" i="75"/>
  <c r="K201" i="75" s="1"/>
  <c r="J197" i="75"/>
  <c r="K197" i="75" s="1"/>
  <c r="J193" i="75"/>
  <c r="K193" i="75" s="1"/>
  <c r="J189" i="75"/>
  <c r="K189" i="75" s="1"/>
  <c r="J185" i="75"/>
  <c r="K185" i="75" s="1"/>
  <c r="J181" i="75"/>
  <c r="K181" i="75" s="1"/>
  <c r="J177" i="75"/>
  <c r="K177" i="75" s="1"/>
  <c r="J173" i="75"/>
  <c r="K173" i="75" s="1"/>
  <c r="J169" i="75"/>
  <c r="K169" i="75" s="1"/>
  <c r="J165" i="75"/>
  <c r="K165" i="75" s="1"/>
  <c r="J161" i="75"/>
  <c r="K161" i="75" s="1"/>
  <c r="J157" i="75"/>
  <c r="K157" i="75" s="1"/>
  <c r="J281" i="74"/>
  <c r="K281" i="74" s="1"/>
  <c r="J277" i="74"/>
  <c r="K277" i="74" s="1"/>
  <c r="J273" i="74"/>
  <c r="K273" i="74" s="1"/>
  <c r="J269" i="74"/>
  <c r="K269" i="74" s="1"/>
  <c r="J265" i="74"/>
  <c r="K265" i="74" s="1"/>
  <c r="J261" i="74"/>
  <c r="K261" i="74" s="1"/>
  <c r="J257" i="74"/>
  <c r="K257" i="74" s="1"/>
  <c r="J253" i="74"/>
  <c r="K253" i="74" s="1"/>
  <c r="J249" i="74"/>
  <c r="K249" i="74" s="1"/>
  <c r="J245" i="74"/>
  <c r="K245" i="74" s="1"/>
  <c r="J241" i="74"/>
  <c r="K241" i="74" s="1"/>
  <c r="J237" i="74"/>
  <c r="K237" i="74" s="1"/>
  <c r="J233" i="74"/>
  <c r="K233" i="74" s="1"/>
  <c r="J229" i="74"/>
  <c r="K229" i="74" s="1"/>
  <c r="J225" i="74"/>
  <c r="K225" i="74" s="1"/>
  <c r="J221" i="74"/>
  <c r="K221" i="74" s="1"/>
  <c r="J217" i="74"/>
  <c r="K217" i="74" s="1"/>
  <c r="J213" i="74"/>
  <c r="K213" i="74" s="1"/>
  <c r="J209" i="74"/>
  <c r="K209" i="74" s="1"/>
  <c r="J205" i="74"/>
  <c r="K205" i="74" s="1"/>
  <c r="J201" i="74"/>
  <c r="K201" i="74" s="1"/>
  <c r="J197" i="74"/>
  <c r="K197" i="74" s="1"/>
  <c r="J193" i="74"/>
  <c r="K193" i="74" s="1"/>
  <c r="J189" i="74"/>
  <c r="K189" i="74" s="1"/>
  <c r="J185" i="74"/>
  <c r="K185" i="74" s="1"/>
  <c r="J181" i="74"/>
  <c r="K181" i="74" s="1"/>
  <c r="J177" i="74"/>
  <c r="K177" i="74" s="1"/>
  <c r="J173" i="74"/>
  <c r="K173" i="74" s="1"/>
  <c r="J169" i="74"/>
  <c r="K169" i="74" s="1"/>
  <c r="J165" i="74"/>
  <c r="K165" i="74" s="1"/>
  <c r="J161" i="74"/>
  <c r="K161" i="74" s="1"/>
  <c r="J157" i="74"/>
  <c r="K157" i="74" s="1"/>
  <c r="J280" i="74"/>
  <c r="K280" i="74" s="1"/>
  <c r="J276" i="74"/>
  <c r="K276" i="74" s="1"/>
  <c r="J272" i="74"/>
  <c r="K272" i="74" s="1"/>
  <c r="J268" i="74"/>
  <c r="K268" i="74" s="1"/>
  <c r="J264" i="74"/>
  <c r="K264" i="74" s="1"/>
  <c r="J260" i="74"/>
  <c r="K260" i="74" s="1"/>
  <c r="J256" i="74"/>
  <c r="K256" i="74" s="1"/>
  <c r="J252" i="74"/>
  <c r="K252" i="74" s="1"/>
  <c r="J248" i="74"/>
  <c r="K248" i="74" s="1"/>
  <c r="J244" i="74"/>
  <c r="K244" i="74" s="1"/>
  <c r="J240" i="74"/>
  <c r="K240" i="74" s="1"/>
  <c r="J236" i="74"/>
  <c r="K236" i="74" s="1"/>
  <c r="J232" i="74"/>
  <c r="K232" i="74" s="1"/>
  <c r="J228" i="74"/>
  <c r="K228" i="74" s="1"/>
  <c r="J224" i="74"/>
  <c r="K224" i="74" s="1"/>
  <c r="J220" i="74"/>
  <c r="K220" i="74" s="1"/>
  <c r="J216" i="74"/>
  <c r="K216" i="74" s="1"/>
  <c r="J212" i="74"/>
  <c r="K212" i="74" s="1"/>
  <c r="J208" i="74"/>
  <c r="K208" i="74" s="1"/>
  <c r="J204" i="74"/>
  <c r="K204" i="74" s="1"/>
  <c r="J200" i="74"/>
  <c r="K200" i="74" s="1"/>
  <c r="J196" i="74"/>
  <c r="K196" i="74" s="1"/>
  <c r="J192" i="74"/>
  <c r="K192" i="74" s="1"/>
  <c r="J188" i="74"/>
  <c r="K188" i="74" s="1"/>
  <c r="J184" i="74"/>
  <c r="K184" i="74" s="1"/>
  <c r="J180" i="74"/>
  <c r="K180" i="74" s="1"/>
  <c r="J176" i="74"/>
  <c r="K176" i="74" s="1"/>
  <c r="J172" i="74"/>
  <c r="K172" i="74" s="1"/>
  <c r="J168" i="74"/>
  <c r="K168" i="74" s="1"/>
  <c r="J164" i="74"/>
  <c r="K164" i="74" s="1"/>
  <c r="J160" i="74"/>
  <c r="K160" i="74" s="1"/>
  <c r="J156" i="74"/>
  <c r="K156" i="74" s="1"/>
  <c r="J279" i="74"/>
  <c r="K279" i="74" s="1"/>
  <c r="J275" i="74"/>
  <c r="K275" i="74" s="1"/>
  <c r="J271" i="74"/>
  <c r="K271" i="74" s="1"/>
  <c r="J267" i="74"/>
  <c r="K267" i="74" s="1"/>
  <c r="J263" i="74"/>
  <c r="K263" i="74" s="1"/>
  <c r="J259" i="74"/>
  <c r="K259" i="74" s="1"/>
  <c r="J255" i="74"/>
  <c r="K255" i="74" s="1"/>
  <c r="J251" i="74"/>
  <c r="K251" i="74" s="1"/>
  <c r="J247" i="74"/>
  <c r="K247" i="74" s="1"/>
  <c r="J243" i="74"/>
  <c r="K243" i="74" s="1"/>
  <c r="J239" i="74"/>
  <c r="K239" i="74" s="1"/>
  <c r="J235" i="74"/>
  <c r="K235" i="74" s="1"/>
  <c r="J231" i="74"/>
  <c r="K231" i="74" s="1"/>
  <c r="J227" i="74"/>
  <c r="K227" i="74" s="1"/>
  <c r="J223" i="74"/>
  <c r="K223" i="74" s="1"/>
  <c r="J219" i="74"/>
  <c r="K219" i="74" s="1"/>
  <c r="J215" i="74"/>
  <c r="K215" i="74" s="1"/>
  <c r="J211" i="74"/>
  <c r="K211" i="74" s="1"/>
  <c r="J207" i="74"/>
  <c r="K207" i="74" s="1"/>
  <c r="J203" i="74"/>
  <c r="K203" i="74" s="1"/>
  <c r="J199" i="74"/>
  <c r="K199" i="74" s="1"/>
  <c r="J195" i="74"/>
  <c r="K195" i="74" s="1"/>
  <c r="J191" i="74"/>
  <c r="K191" i="74" s="1"/>
  <c r="J187" i="74"/>
  <c r="K187" i="74" s="1"/>
  <c r="J183" i="74"/>
  <c r="K183" i="74" s="1"/>
  <c r="J179" i="74"/>
  <c r="K179" i="74" s="1"/>
  <c r="J175" i="74"/>
  <c r="K175" i="74" s="1"/>
  <c r="J171" i="74"/>
  <c r="K171" i="74" s="1"/>
  <c r="J167" i="74"/>
  <c r="K167" i="74" s="1"/>
  <c r="J163" i="74"/>
  <c r="K163" i="74" s="1"/>
  <c r="J159" i="74"/>
  <c r="K159" i="74" s="1"/>
  <c r="J155" i="74"/>
  <c r="K155" i="74" s="1"/>
  <c r="J282" i="74"/>
  <c r="K282" i="74" s="1"/>
  <c r="J278" i="74"/>
  <c r="K278" i="74" s="1"/>
  <c r="J274" i="74"/>
  <c r="K274" i="74" s="1"/>
  <c r="J270" i="74"/>
  <c r="K270" i="74" s="1"/>
  <c r="J266" i="74"/>
  <c r="K266" i="74" s="1"/>
  <c r="J262" i="74"/>
  <c r="K262" i="74" s="1"/>
  <c r="J258" i="74"/>
  <c r="K258" i="74" s="1"/>
  <c r="J254" i="74"/>
  <c r="K254" i="74" s="1"/>
  <c r="J250" i="74"/>
  <c r="K250" i="74" s="1"/>
  <c r="J246" i="74"/>
  <c r="K246" i="74" s="1"/>
  <c r="J242" i="74"/>
  <c r="K242" i="74" s="1"/>
  <c r="J238" i="74"/>
  <c r="K238" i="74" s="1"/>
  <c r="J234" i="74"/>
  <c r="K234" i="74" s="1"/>
  <c r="J230" i="74"/>
  <c r="K230" i="74" s="1"/>
  <c r="J226" i="74"/>
  <c r="K226" i="74" s="1"/>
  <c r="J222" i="74"/>
  <c r="K222" i="74" s="1"/>
  <c r="J218" i="74"/>
  <c r="K218" i="74" s="1"/>
  <c r="J214" i="74"/>
  <c r="K214" i="74" s="1"/>
  <c r="J210" i="74"/>
  <c r="K210" i="74" s="1"/>
  <c r="J206" i="74"/>
  <c r="K206" i="74" s="1"/>
  <c r="J202" i="74"/>
  <c r="K202" i="74" s="1"/>
  <c r="J198" i="74"/>
  <c r="K198" i="74" s="1"/>
  <c r="J194" i="74"/>
  <c r="K194" i="74" s="1"/>
  <c r="J190" i="74"/>
  <c r="K190" i="74" s="1"/>
  <c r="J186" i="74"/>
  <c r="K186" i="74" s="1"/>
  <c r="J182" i="74"/>
  <c r="K182" i="74" s="1"/>
  <c r="J178" i="74"/>
  <c r="K178" i="74" s="1"/>
  <c r="J174" i="74"/>
  <c r="K174" i="74" s="1"/>
  <c r="J170" i="74"/>
  <c r="K170" i="74" s="1"/>
  <c r="J166" i="74"/>
  <c r="K166" i="74" s="1"/>
  <c r="J162" i="74"/>
  <c r="K162" i="74" s="1"/>
  <c r="J158" i="74"/>
  <c r="K158" i="74" s="1"/>
  <c r="J154" i="74"/>
  <c r="K154" i="74" s="1"/>
  <c r="J282" i="73"/>
  <c r="K282" i="73" s="1"/>
  <c r="J278" i="73"/>
  <c r="K278" i="73" s="1"/>
  <c r="J274" i="73"/>
  <c r="K274" i="73" s="1"/>
  <c r="J270" i="73"/>
  <c r="K270" i="73" s="1"/>
  <c r="J266" i="73"/>
  <c r="K266" i="73" s="1"/>
  <c r="J262" i="73"/>
  <c r="K262" i="73" s="1"/>
  <c r="J258" i="73"/>
  <c r="K258" i="73" s="1"/>
  <c r="J254" i="73"/>
  <c r="K254" i="73" s="1"/>
  <c r="J250" i="73"/>
  <c r="K250" i="73" s="1"/>
  <c r="J246" i="73"/>
  <c r="K246" i="73" s="1"/>
  <c r="J242" i="73"/>
  <c r="K242" i="73" s="1"/>
  <c r="J238" i="73"/>
  <c r="K238" i="73" s="1"/>
  <c r="J234" i="73"/>
  <c r="K234" i="73" s="1"/>
  <c r="J230" i="73"/>
  <c r="K230" i="73" s="1"/>
  <c r="J226" i="73"/>
  <c r="K226" i="73" s="1"/>
  <c r="J222" i="73"/>
  <c r="K222" i="73" s="1"/>
  <c r="J218" i="73"/>
  <c r="K218" i="73" s="1"/>
  <c r="J214" i="73"/>
  <c r="K214" i="73" s="1"/>
  <c r="J210" i="73"/>
  <c r="K210" i="73" s="1"/>
  <c r="J206" i="73"/>
  <c r="K206" i="73" s="1"/>
  <c r="J202" i="73"/>
  <c r="K202" i="73" s="1"/>
  <c r="J198" i="73"/>
  <c r="K198" i="73" s="1"/>
  <c r="J194" i="73"/>
  <c r="K194" i="73" s="1"/>
  <c r="J190" i="73"/>
  <c r="K190" i="73" s="1"/>
  <c r="J186" i="73"/>
  <c r="K186" i="73" s="1"/>
  <c r="J182" i="73"/>
  <c r="K182" i="73" s="1"/>
  <c r="J178" i="73"/>
  <c r="K178" i="73" s="1"/>
  <c r="J174" i="73"/>
  <c r="K174" i="73" s="1"/>
  <c r="J170" i="73"/>
  <c r="K170" i="73" s="1"/>
  <c r="J166" i="73"/>
  <c r="K166" i="73" s="1"/>
  <c r="J162" i="73"/>
  <c r="K162" i="73" s="1"/>
  <c r="J158" i="73"/>
  <c r="K158" i="73" s="1"/>
  <c r="J154" i="73"/>
  <c r="K154" i="73" s="1"/>
  <c r="J281" i="73"/>
  <c r="K281" i="73" s="1"/>
  <c r="J277" i="73"/>
  <c r="K277" i="73" s="1"/>
  <c r="J273" i="73"/>
  <c r="K273" i="73" s="1"/>
  <c r="J269" i="73"/>
  <c r="K269" i="73" s="1"/>
  <c r="J265" i="73"/>
  <c r="K265" i="73" s="1"/>
  <c r="J261" i="73"/>
  <c r="K261" i="73" s="1"/>
  <c r="J257" i="73"/>
  <c r="K257" i="73" s="1"/>
  <c r="J253" i="73"/>
  <c r="K253" i="73" s="1"/>
  <c r="J249" i="73"/>
  <c r="K249" i="73" s="1"/>
  <c r="J245" i="73"/>
  <c r="K245" i="73" s="1"/>
  <c r="J241" i="73"/>
  <c r="K241" i="73" s="1"/>
  <c r="J237" i="73"/>
  <c r="K237" i="73" s="1"/>
  <c r="J233" i="73"/>
  <c r="K233" i="73" s="1"/>
  <c r="J229" i="73"/>
  <c r="K229" i="73" s="1"/>
  <c r="J225" i="73"/>
  <c r="K225" i="73" s="1"/>
  <c r="J221" i="73"/>
  <c r="K221" i="73" s="1"/>
  <c r="J217" i="73"/>
  <c r="K217" i="73" s="1"/>
  <c r="J213" i="73"/>
  <c r="K213" i="73" s="1"/>
  <c r="J209" i="73"/>
  <c r="K209" i="73" s="1"/>
  <c r="J205" i="73"/>
  <c r="K205" i="73" s="1"/>
  <c r="J201" i="73"/>
  <c r="K201" i="73" s="1"/>
  <c r="J197" i="73"/>
  <c r="K197" i="73" s="1"/>
  <c r="J193" i="73"/>
  <c r="K193" i="73" s="1"/>
  <c r="J189" i="73"/>
  <c r="K189" i="73" s="1"/>
  <c r="J185" i="73"/>
  <c r="K185" i="73" s="1"/>
  <c r="J181" i="73"/>
  <c r="K181" i="73" s="1"/>
  <c r="J177" i="73"/>
  <c r="K177" i="73" s="1"/>
  <c r="J173" i="73"/>
  <c r="K173" i="73" s="1"/>
  <c r="J169" i="73"/>
  <c r="K169" i="73" s="1"/>
  <c r="J165" i="73"/>
  <c r="K165" i="73" s="1"/>
  <c r="J161" i="73"/>
  <c r="K161" i="73" s="1"/>
  <c r="J157" i="73"/>
  <c r="K157" i="73" s="1"/>
  <c r="J280" i="73"/>
  <c r="K280" i="73" s="1"/>
  <c r="J276" i="73"/>
  <c r="K276" i="73" s="1"/>
  <c r="J272" i="73"/>
  <c r="K272" i="73" s="1"/>
  <c r="J268" i="73"/>
  <c r="K268" i="73" s="1"/>
  <c r="J264" i="73"/>
  <c r="K264" i="73" s="1"/>
  <c r="J260" i="73"/>
  <c r="K260" i="73" s="1"/>
  <c r="J256" i="73"/>
  <c r="K256" i="73" s="1"/>
  <c r="J252" i="73"/>
  <c r="K252" i="73" s="1"/>
  <c r="J248" i="73"/>
  <c r="K248" i="73" s="1"/>
  <c r="J244" i="73"/>
  <c r="K244" i="73" s="1"/>
  <c r="J240" i="73"/>
  <c r="K240" i="73" s="1"/>
  <c r="J236" i="73"/>
  <c r="K236" i="73" s="1"/>
  <c r="J232" i="73"/>
  <c r="K232" i="73" s="1"/>
  <c r="J228" i="73"/>
  <c r="K228" i="73" s="1"/>
  <c r="J224" i="73"/>
  <c r="K224" i="73" s="1"/>
  <c r="J220" i="73"/>
  <c r="K220" i="73" s="1"/>
  <c r="J216" i="73"/>
  <c r="K216" i="73" s="1"/>
  <c r="J212" i="73"/>
  <c r="K212" i="73" s="1"/>
  <c r="J208" i="73"/>
  <c r="K208" i="73" s="1"/>
  <c r="J204" i="73"/>
  <c r="K204" i="73" s="1"/>
  <c r="J200" i="73"/>
  <c r="K200" i="73" s="1"/>
  <c r="J196" i="73"/>
  <c r="K196" i="73" s="1"/>
  <c r="J192" i="73"/>
  <c r="K192" i="73" s="1"/>
  <c r="J188" i="73"/>
  <c r="K188" i="73" s="1"/>
  <c r="J184" i="73"/>
  <c r="K184" i="73" s="1"/>
  <c r="J180" i="73"/>
  <c r="K180" i="73" s="1"/>
  <c r="J176" i="73"/>
  <c r="K176" i="73" s="1"/>
  <c r="J172" i="73"/>
  <c r="K172" i="73" s="1"/>
  <c r="J168" i="73"/>
  <c r="K168" i="73" s="1"/>
  <c r="J164" i="73"/>
  <c r="K164" i="73" s="1"/>
  <c r="J160" i="73"/>
  <c r="K160" i="73" s="1"/>
  <c r="J156" i="73"/>
  <c r="K156" i="73" s="1"/>
  <c r="J279" i="73"/>
  <c r="K279" i="73" s="1"/>
  <c r="J275" i="73"/>
  <c r="K275" i="73" s="1"/>
  <c r="J271" i="73"/>
  <c r="K271" i="73" s="1"/>
  <c r="J267" i="73"/>
  <c r="K267" i="73" s="1"/>
  <c r="J263" i="73"/>
  <c r="K263" i="73" s="1"/>
  <c r="J259" i="73"/>
  <c r="K259" i="73" s="1"/>
  <c r="J255" i="73"/>
  <c r="K255" i="73" s="1"/>
  <c r="J251" i="73"/>
  <c r="K251" i="73" s="1"/>
  <c r="J247" i="73"/>
  <c r="K247" i="73" s="1"/>
  <c r="J243" i="73"/>
  <c r="K243" i="73" s="1"/>
  <c r="J239" i="73"/>
  <c r="K239" i="73" s="1"/>
  <c r="J235" i="73"/>
  <c r="K235" i="73" s="1"/>
  <c r="J231" i="73"/>
  <c r="K231" i="73" s="1"/>
  <c r="J227" i="73"/>
  <c r="K227" i="73" s="1"/>
  <c r="J223" i="73"/>
  <c r="K223" i="73" s="1"/>
  <c r="J219" i="73"/>
  <c r="K219" i="73" s="1"/>
  <c r="J215" i="73"/>
  <c r="K215" i="73" s="1"/>
  <c r="J211" i="73"/>
  <c r="K211" i="73" s="1"/>
  <c r="J207" i="73"/>
  <c r="K207" i="73" s="1"/>
  <c r="J203" i="73"/>
  <c r="K203" i="73" s="1"/>
  <c r="J199" i="73"/>
  <c r="K199" i="73" s="1"/>
  <c r="J195" i="73"/>
  <c r="K195" i="73" s="1"/>
  <c r="J191" i="73"/>
  <c r="K191" i="73" s="1"/>
  <c r="J187" i="73"/>
  <c r="K187" i="73" s="1"/>
  <c r="J183" i="73"/>
  <c r="K183" i="73" s="1"/>
  <c r="J179" i="73"/>
  <c r="K179" i="73" s="1"/>
  <c r="J175" i="73"/>
  <c r="K175" i="73" s="1"/>
  <c r="J171" i="73"/>
  <c r="K171" i="73" s="1"/>
  <c r="J167" i="73"/>
  <c r="K167" i="73" s="1"/>
  <c r="J163" i="73"/>
  <c r="K163" i="73" s="1"/>
  <c r="J159" i="73"/>
  <c r="K159" i="73" s="1"/>
  <c r="J155" i="73"/>
  <c r="K155" i="73" s="1"/>
  <c r="E303" i="48"/>
  <c r="J813" i="73"/>
  <c r="P916" i="73"/>
  <c r="H98" i="69" s="1"/>
  <c r="J780" i="70"/>
  <c r="J29" i="70"/>
  <c r="K29" i="70" s="1"/>
  <c r="J813" i="70"/>
  <c r="J34" i="70"/>
  <c r="K34" i="70" s="1"/>
  <c r="P916" i="70"/>
  <c r="C75" i="50" s="1"/>
  <c r="J784" i="70"/>
  <c r="K784" i="70" s="1"/>
  <c r="G86" i="105"/>
  <c r="J800" i="70"/>
  <c r="J284" i="70"/>
  <c r="K284" i="70" s="1"/>
  <c r="J25" i="70"/>
  <c r="K25" i="70" s="1"/>
  <c r="J289" i="70"/>
  <c r="K289" i="70" s="1"/>
  <c r="J26" i="70"/>
  <c r="K26" i="70" s="1"/>
  <c r="J32" i="70"/>
  <c r="K32" i="70" s="1"/>
  <c r="J279" i="70"/>
  <c r="K279" i="70" s="1"/>
  <c r="J275" i="70"/>
  <c r="K275" i="70" s="1"/>
  <c r="J271" i="70"/>
  <c r="K271" i="70" s="1"/>
  <c r="J267" i="70"/>
  <c r="K267" i="70" s="1"/>
  <c r="J263" i="70"/>
  <c r="K263" i="70" s="1"/>
  <c r="J259" i="70"/>
  <c r="K259" i="70" s="1"/>
  <c r="J255" i="70"/>
  <c r="K255" i="70" s="1"/>
  <c r="J251" i="70"/>
  <c r="K251" i="70" s="1"/>
  <c r="J247" i="70"/>
  <c r="K247" i="70" s="1"/>
  <c r="J243" i="70"/>
  <c r="K243" i="70" s="1"/>
  <c r="J239" i="70"/>
  <c r="K239" i="70" s="1"/>
  <c r="J235" i="70"/>
  <c r="K235" i="70" s="1"/>
  <c r="J231" i="70"/>
  <c r="K231" i="70" s="1"/>
  <c r="J227" i="70"/>
  <c r="K227" i="70" s="1"/>
  <c r="J223" i="70"/>
  <c r="K223" i="70" s="1"/>
  <c r="J219" i="70"/>
  <c r="K219" i="70" s="1"/>
  <c r="J215" i="70"/>
  <c r="K215" i="70" s="1"/>
  <c r="J211" i="70"/>
  <c r="K211" i="70" s="1"/>
  <c r="J207" i="70"/>
  <c r="K207" i="70" s="1"/>
  <c r="J203" i="70"/>
  <c r="K203" i="70" s="1"/>
  <c r="J199" i="70"/>
  <c r="K199" i="70" s="1"/>
  <c r="J195" i="70"/>
  <c r="K195" i="70" s="1"/>
  <c r="J191" i="70"/>
  <c r="K191" i="70" s="1"/>
  <c r="J187" i="70"/>
  <c r="K187" i="70" s="1"/>
  <c r="J183" i="70"/>
  <c r="K183" i="70" s="1"/>
  <c r="J179" i="70"/>
  <c r="K179" i="70" s="1"/>
  <c r="J175" i="70"/>
  <c r="K175" i="70" s="1"/>
  <c r="J171" i="70"/>
  <c r="K171" i="70" s="1"/>
  <c r="J167" i="70"/>
  <c r="K167" i="70" s="1"/>
  <c r="J163" i="70"/>
  <c r="K163" i="70" s="1"/>
  <c r="J159" i="70"/>
  <c r="K159" i="70" s="1"/>
  <c r="J155" i="70"/>
  <c r="K155" i="70" s="1"/>
  <c r="J282" i="70"/>
  <c r="K282" i="70" s="1"/>
  <c r="J278" i="70"/>
  <c r="K278" i="70" s="1"/>
  <c r="J274" i="70"/>
  <c r="K274" i="70" s="1"/>
  <c r="J270" i="70"/>
  <c r="K270" i="70" s="1"/>
  <c r="J266" i="70"/>
  <c r="K266" i="70" s="1"/>
  <c r="J262" i="70"/>
  <c r="K262" i="70" s="1"/>
  <c r="J258" i="70"/>
  <c r="K258" i="70" s="1"/>
  <c r="J254" i="70"/>
  <c r="K254" i="70" s="1"/>
  <c r="J250" i="70"/>
  <c r="K250" i="70" s="1"/>
  <c r="J246" i="70"/>
  <c r="K246" i="70" s="1"/>
  <c r="J242" i="70"/>
  <c r="K242" i="70" s="1"/>
  <c r="J238" i="70"/>
  <c r="K238" i="70" s="1"/>
  <c r="J234" i="70"/>
  <c r="K234" i="70" s="1"/>
  <c r="J230" i="70"/>
  <c r="K230" i="70" s="1"/>
  <c r="J226" i="70"/>
  <c r="K226" i="70" s="1"/>
  <c r="J222" i="70"/>
  <c r="K222" i="70" s="1"/>
  <c r="J218" i="70"/>
  <c r="K218" i="70" s="1"/>
  <c r="J214" i="70"/>
  <c r="K214" i="70" s="1"/>
  <c r="J210" i="70"/>
  <c r="K210" i="70" s="1"/>
  <c r="J206" i="70"/>
  <c r="K206" i="70" s="1"/>
  <c r="J202" i="70"/>
  <c r="K202" i="70" s="1"/>
  <c r="J198" i="70"/>
  <c r="K198" i="70" s="1"/>
  <c r="J194" i="70"/>
  <c r="K194" i="70" s="1"/>
  <c r="J186" i="70"/>
  <c r="K186" i="70" s="1"/>
  <c r="J182" i="70"/>
  <c r="K182" i="70" s="1"/>
  <c r="J178" i="70"/>
  <c r="K178" i="70" s="1"/>
  <c r="J174" i="70"/>
  <c r="K174" i="70" s="1"/>
  <c r="J170" i="70"/>
  <c r="K170" i="70" s="1"/>
  <c r="J166" i="70"/>
  <c r="K166" i="70" s="1"/>
  <c r="J162" i="70"/>
  <c r="K162" i="70" s="1"/>
  <c r="J154" i="70"/>
  <c r="K154" i="70" s="1"/>
  <c r="J281" i="70"/>
  <c r="K281" i="70" s="1"/>
  <c r="J277" i="70"/>
  <c r="K277" i="70" s="1"/>
  <c r="J273" i="70"/>
  <c r="K273" i="70" s="1"/>
  <c r="J269" i="70"/>
  <c r="K269" i="70" s="1"/>
  <c r="J265" i="70"/>
  <c r="K265" i="70" s="1"/>
  <c r="J261" i="70"/>
  <c r="K261" i="70" s="1"/>
  <c r="J257" i="70"/>
  <c r="K257" i="70" s="1"/>
  <c r="J253" i="70"/>
  <c r="K253" i="70" s="1"/>
  <c r="J249" i="70"/>
  <c r="K249" i="70" s="1"/>
  <c r="J245" i="70"/>
  <c r="K245" i="70" s="1"/>
  <c r="J241" i="70"/>
  <c r="K241" i="70" s="1"/>
  <c r="J237" i="70"/>
  <c r="K237" i="70" s="1"/>
  <c r="J233" i="70"/>
  <c r="K233" i="70" s="1"/>
  <c r="J229" i="70"/>
  <c r="K229" i="70" s="1"/>
  <c r="J225" i="70"/>
  <c r="K225" i="70" s="1"/>
  <c r="J221" i="70"/>
  <c r="K221" i="70" s="1"/>
  <c r="J217" i="70"/>
  <c r="K217" i="70" s="1"/>
  <c r="J213" i="70"/>
  <c r="K213" i="70" s="1"/>
  <c r="J209" i="70"/>
  <c r="K209" i="70" s="1"/>
  <c r="J205" i="70"/>
  <c r="K205" i="70" s="1"/>
  <c r="J201" i="70"/>
  <c r="K201" i="70" s="1"/>
  <c r="J197" i="70"/>
  <c r="K197" i="70" s="1"/>
  <c r="J280" i="70"/>
  <c r="K280" i="70" s="1"/>
  <c r="J276" i="70"/>
  <c r="K276" i="70" s="1"/>
  <c r="J272" i="70"/>
  <c r="K272" i="70" s="1"/>
  <c r="J268" i="70"/>
  <c r="K268" i="70" s="1"/>
  <c r="J264" i="70"/>
  <c r="K264" i="70" s="1"/>
  <c r="J260" i="70"/>
  <c r="K260" i="70" s="1"/>
  <c r="J256" i="70"/>
  <c r="K256" i="70" s="1"/>
  <c r="J252" i="70"/>
  <c r="K252" i="70" s="1"/>
  <c r="J248" i="70"/>
  <c r="K248" i="70" s="1"/>
  <c r="J244" i="70"/>
  <c r="K244" i="70" s="1"/>
  <c r="J240" i="70"/>
  <c r="K240" i="70" s="1"/>
  <c r="J236" i="70"/>
  <c r="K236" i="70" s="1"/>
  <c r="J232" i="70"/>
  <c r="K232" i="70" s="1"/>
  <c r="J228" i="70"/>
  <c r="K228" i="70" s="1"/>
  <c r="J224" i="70"/>
  <c r="K224" i="70" s="1"/>
  <c r="J220" i="70"/>
  <c r="K220" i="70" s="1"/>
  <c r="J216" i="70"/>
  <c r="K216" i="70" s="1"/>
  <c r="J212" i="70"/>
  <c r="K212" i="70" s="1"/>
  <c r="J208" i="70"/>
  <c r="K208" i="70" s="1"/>
  <c r="J204" i="70"/>
  <c r="K204" i="70" s="1"/>
  <c r="J200" i="70"/>
  <c r="K200" i="70" s="1"/>
  <c r="J196" i="70"/>
  <c r="K196" i="70" s="1"/>
  <c r="J192" i="70"/>
  <c r="K192" i="70" s="1"/>
  <c r="J188" i="70"/>
  <c r="K188" i="70" s="1"/>
  <c r="J184" i="70"/>
  <c r="K184" i="70" s="1"/>
  <c r="J180" i="70"/>
  <c r="K180" i="70" s="1"/>
  <c r="J176" i="70"/>
  <c r="K176" i="70" s="1"/>
  <c r="J172" i="70"/>
  <c r="K172" i="70" s="1"/>
  <c r="J168" i="70"/>
  <c r="K168" i="70" s="1"/>
  <c r="J164" i="70"/>
  <c r="K164" i="70" s="1"/>
  <c r="J160" i="70"/>
  <c r="K160" i="70" s="1"/>
  <c r="J156" i="70"/>
  <c r="K156" i="70" s="1"/>
  <c r="J190" i="70"/>
  <c r="K190" i="70" s="1"/>
  <c r="J158" i="70"/>
  <c r="K158" i="70" s="1"/>
  <c r="J181" i="70"/>
  <c r="K181" i="70" s="1"/>
  <c r="J165" i="70"/>
  <c r="K165" i="70" s="1"/>
  <c r="J193" i="70"/>
  <c r="K193" i="70" s="1"/>
  <c r="J177" i="70"/>
  <c r="K177" i="70" s="1"/>
  <c r="J161" i="70"/>
  <c r="K161" i="70" s="1"/>
  <c r="J189" i="70"/>
  <c r="K189" i="70" s="1"/>
  <c r="J173" i="70"/>
  <c r="K173" i="70" s="1"/>
  <c r="J157" i="70"/>
  <c r="K157" i="70" s="1"/>
  <c r="J185" i="70"/>
  <c r="K185" i="70" s="1"/>
  <c r="J169" i="70"/>
  <c r="K169" i="70" s="1"/>
  <c r="J313" i="70"/>
  <c r="K313" i="70" s="1"/>
  <c r="J27" i="70"/>
  <c r="K27" i="70" s="1"/>
  <c r="J792" i="70"/>
  <c r="J28" i="70"/>
  <c r="K28" i="70" s="1"/>
  <c r="E23" i="48"/>
  <c r="J782" i="70"/>
  <c r="K782" i="70" s="1"/>
  <c r="J33" i="115"/>
  <c r="J854" i="65"/>
  <c r="K854" i="65" s="1"/>
  <c r="F94" i="125" s="1"/>
  <c r="G785" i="70"/>
  <c r="G785" i="77"/>
  <c r="G785" i="78"/>
  <c r="G785" i="74"/>
  <c r="G785" i="76"/>
  <c r="A2541" i="48"/>
  <c r="P85" i="105"/>
  <c r="AM35" i="50"/>
  <c r="D84" i="50"/>
  <c r="J153" i="115"/>
  <c r="AJ6" i="50"/>
  <c r="J287" i="78"/>
  <c r="K287" i="78" s="1"/>
  <c r="J286" i="78"/>
  <c r="K286" i="78" s="1"/>
  <c r="J285" i="78"/>
  <c r="K285" i="78" s="1"/>
  <c r="J287" i="77"/>
  <c r="K287" i="77" s="1"/>
  <c r="J286" i="77"/>
  <c r="K286" i="77" s="1"/>
  <c r="J285" i="77"/>
  <c r="K285" i="77" s="1"/>
  <c r="J120" i="115"/>
  <c r="J116" i="115"/>
  <c r="J28" i="76"/>
  <c r="K28" i="76" s="1"/>
  <c r="J286" i="76"/>
  <c r="K286" i="76" s="1"/>
  <c r="J285" i="76"/>
  <c r="K285" i="76" s="1"/>
  <c r="J287" i="76"/>
  <c r="K287" i="76" s="1"/>
  <c r="J85" i="115"/>
  <c r="J285" i="75"/>
  <c r="K285" i="75" s="1"/>
  <c r="J287" i="75"/>
  <c r="K287" i="75" s="1"/>
  <c r="J286" i="75"/>
  <c r="K286" i="75" s="1"/>
  <c r="J854" i="74"/>
  <c r="J287" i="74"/>
  <c r="K287" i="74" s="1"/>
  <c r="J286" i="74"/>
  <c r="K286" i="74" s="1"/>
  <c r="J285" i="74"/>
  <c r="K285" i="74" s="1"/>
  <c r="J28" i="74"/>
  <c r="K28" i="74" s="1"/>
  <c r="A38" i="115"/>
  <c r="B76" i="50"/>
  <c r="G67" i="50"/>
  <c r="J287" i="73"/>
  <c r="K287" i="73" s="1"/>
  <c r="J286" i="73"/>
  <c r="K286" i="73" s="1"/>
  <c r="J285" i="73"/>
  <c r="K285" i="73" s="1"/>
  <c r="J286" i="70"/>
  <c r="K286" i="70" s="1"/>
  <c r="J285" i="70"/>
  <c r="K285" i="70" s="1"/>
  <c r="J287" i="70"/>
  <c r="K287" i="70" s="1"/>
  <c r="AO7" i="50"/>
  <c r="AT5" i="50"/>
  <c r="U54" i="50"/>
  <c r="R55" i="50"/>
  <c r="A780" i="77"/>
  <c r="G2381" i="48"/>
  <c r="J150" i="115"/>
  <c r="J154" i="115"/>
  <c r="J135" i="115"/>
  <c r="J800" i="78"/>
  <c r="J309" i="78"/>
  <c r="K309" i="78" s="1"/>
  <c r="J305" i="78"/>
  <c r="K305" i="78" s="1"/>
  <c r="J301" i="78"/>
  <c r="K301" i="78" s="1"/>
  <c r="J297" i="78"/>
  <c r="K297" i="78" s="1"/>
  <c r="J293" i="78"/>
  <c r="K293" i="78" s="1"/>
  <c r="J308" i="78"/>
  <c r="K308" i="78" s="1"/>
  <c r="J304" i="78"/>
  <c r="K304" i="78" s="1"/>
  <c r="J300" i="78"/>
  <c r="K300" i="78" s="1"/>
  <c r="J296" i="78"/>
  <c r="K296" i="78" s="1"/>
  <c r="J292" i="78"/>
  <c r="K292" i="78" s="1"/>
  <c r="J311" i="78"/>
  <c r="K311" i="78" s="1"/>
  <c r="J307" i="78"/>
  <c r="K307" i="78" s="1"/>
  <c r="J303" i="78"/>
  <c r="K303" i="78" s="1"/>
  <c r="J299" i="78"/>
  <c r="K299" i="78" s="1"/>
  <c r="J295" i="78"/>
  <c r="K295" i="78" s="1"/>
  <c r="J291" i="78"/>
  <c r="K291" i="78" s="1"/>
  <c r="J310" i="78"/>
  <c r="K310" i="78" s="1"/>
  <c r="J306" i="78"/>
  <c r="K306" i="78" s="1"/>
  <c r="J302" i="78"/>
  <c r="K302" i="78" s="1"/>
  <c r="J298" i="78"/>
  <c r="K298" i="78" s="1"/>
  <c r="J294" i="78"/>
  <c r="K294" i="78" s="1"/>
  <c r="J290" i="78"/>
  <c r="K290" i="78" s="1"/>
  <c r="J118" i="115"/>
  <c r="J310" i="77"/>
  <c r="K310" i="77" s="1"/>
  <c r="J306" i="77"/>
  <c r="K306" i="77" s="1"/>
  <c r="J302" i="77"/>
  <c r="K302" i="77" s="1"/>
  <c r="J298" i="77"/>
  <c r="K298" i="77" s="1"/>
  <c r="J294" i="77"/>
  <c r="K294" i="77" s="1"/>
  <c r="J290" i="77"/>
  <c r="K290" i="77" s="1"/>
  <c r="J308" i="77"/>
  <c r="K308" i="77" s="1"/>
  <c r="J300" i="77"/>
  <c r="K300" i="77" s="1"/>
  <c r="J292" i="77"/>
  <c r="K292" i="77" s="1"/>
  <c r="J307" i="77"/>
  <c r="K307" i="77" s="1"/>
  <c r="J295" i="77"/>
  <c r="K295" i="77" s="1"/>
  <c r="J309" i="77"/>
  <c r="K309" i="77" s="1"/>
  <c r="J305" i="77"/>
  <c r="K305" i="77" s="1"/>
  <c r="J301" i="77"/>
  <c r="K301" i="77" s="1"/>
  <c r="J297" i="77"/>
  <c r="K297" i="77" s="1"/>
  <c r="J293" i="77"/>
  <c r="K293" i="77" s="1"/>
  <c r="J304" i="77"/>
  <c r="K304" i="77" s="1"/>
  <c r="J296" i="77"/>
  <c r="K296" i="77" s="1"/>
  <c r="J311" i="77"/>
  <c r="K311" i="77" s="1"/>
  <c r="J303" i="77"/>
  <c r="K303" i="77" s="1"/>
  <c r="J299" i="77"/>
  <c r="K299" i="77" s="1"/>
  <c r="J291" i="77"/>
  <c r="K291" i="77" s="1"/>
  <c r="J783" i="76"/>
  <c r="K783" i="76" s="1"/>
  <c r="J311" i="76"/>
  <c r="K311" i="76" s="1"/>
  <c r="J307" i="76"/>
  <c r="K307" i="76" s="1"/>
  <c r="J303" i="76"/>
  <c r="K303" i="76" s="1"/>
  <c r="J299" i="76"/>
  <c r="K299" i="76" s="1"/>
  <c r="J295" i="76"/>
  <c r="K295" i="76" s="1"/>
  <c r="J291" i="76"/>
  <c r="K291" i="76" s="1"/>
  <c r="J305" i="76"/>
  <c r="K305" i="76" s="1"/>
  <c r="J293" i="76"/>
  <c r="K293" i="76" s="1"/>
  <c r="J310" i="76"/>
  <c r="K310" i="76" s="1"/>
  <c r="J306" i="76"/>
  <c r="K306" i="76" s="1"/>
  <c r="J302" i="76"/>
  <c r="K302" i="76" s="1"/>
  <c r="J298" i="76"/>
  <c r="K298" i="76" s="1"/>
  <c r="J294" i="76"/>
  <c r="K294" i="76" s="1"/>
  <c r="J290" i="76"/>
  <c r="K290" i="76" s="1"/>
  <c r="J301" i="76"/>
  <c r="K301" i="76" s="1"/>
  <c r="J297" i="76"/>
  <c r="K297" i="76" s="1"/>
  <c r="J308" i="76"/>
  <c r="K308" i="76" s="1"/>
  <c r="J304" i="76"/>
  <c r="K304" i="76" s="1"/>
  <c r="J300" i="76"/>
  <c r="K300" i="76" s="1"/>
  <c r="J296" i="76"/>
  <c r="K296" i="76" s="1"/>
  <c r="J292" i="76"/>
  <c r="K292" i="76" s="1"/>
  <c r="J309" i="76"/>
  <c r="K309" i="76" s="1"/>
  <c r="J313" i="75"/>
  <c r="K313" i="75" s="1"/>
  <c r="J308" i="75"/>
  <c r="K308" i="75" s="1"/>
  <c r="J304" i="75"/>
  <c r="K304" i="75" s="1"/>
  <c r="J300" i="75"/>
  <c r="K300" i="75" s="1"/>
  <c r="J296" i="75"/>
  <c r="K296" i="75" s="1"/>
  <c r="J292" i="75"/>
  <c r="K292" i="75" s="1"/>
  <c r="J307" i="75"/>
  <c r="K307" i="75" s="1"/>
  <c r="J303" i="75"/>
  <c r="K303" i="75" s="1"/>
  <c r="J291" i="75"/>
  <c r="K291" i="75" s="1"/>
  <c r="J310" i="75"/>
  <c r="K310" i="75" s="1"/>
  <c r="J306" i="75"/>
  <c r="K306" i="75" s="1"/>
  <c r="J302" i="75"/>
  <c r="K302" i="75" s="1"/>
  <c r="J298" i="75"/>
  <c r="K298" i="75" s="1"/>
  <c r="J294" i="75"/>
  <c r="K294" i="75" s="1"/>
  <c r="J290" i="75"/>
  <c r="K290" i="75" s="1"/>
  <c r="J311" i="75"/>
  <c r="K311" i="75" s="1"/>
  <c r="J299" i="75"/>
  <c r="K299" i="75" s="1"/>
  <c r="J295" i="75"/>
  <c r="K295" i="75" s="1"/>
  <c r="J309" i="75"/>
  <c r="K309" i="75" s="1"/>
  <c r="J305" i="75"/>
  <c r="K305" i="75" s="1"/>
  <c r="J301" i="75"/>
  <c r="K301" i="75" s="1"/>
  <c r="J297" i="75"/>
  <c r="K297" i="75" s="1"/>
  <c r="J293" i="75"/>
  <c r="K293" i="75" s="1"/>
  <c r="J864" i="74"/>
  <c r="J309" i="74"/>
  <c r="K309" i="74" s="1"/>
  <c r="J305" i="74"/>
  <c r="K305" i="74" s="1"/>
  <c r="J301" i="74"/>
  <c r="K301" i="74" s="1"/>
  <c r="J297" i="74"/>
  <c r="K297" i="74" s="1"/>
  <c r="J293" i="74"/>
  <c r="K293" i="74" s="1"/>
  <c r="J308" i="74"/>
  <c r="K308" i="74" s="1"/>
  <c r="J304" i="74"/>
  <c r="K304" i="74" s="1"/>
  <c r="J300" i="74"/>
  <c r="K300" i="74" s="1"/>
  <c r="J296" i="74"/>
  <c r="K296" i="74" s="1"/>
  <c r="J292" i="74"/>
  <c r="K292" i="74" s="1"/>
  <c r="J311" i="74"/>
  <c r="K311" i="74" s="1"/>
  <c r="J307" i="74"/>
  <c r="K307" i="74" s="1"/>
  <c r="J303" i="74"/>
  <c r="K303" i="74" s="1"/>
  <c r="J299" i="74"/>
  <c r="K299" i="74" s="1"/>
  <c r="J295" i="74"/>
  <c r="K295" i="74" s="1"/>
  <c r="J291" i="74"/>
  <c r="K291" i="74" s="1"/>
  <c r="J310" i="74"/>
  <c r="K310" i="74" s="1"/>
  <c r="J306" i="74"/>
  <c r="K306" i="74" s="1"/>
  <c r="J302" i="74"/>
  <c r="K302" i="74" s="1"/>
  <c r="J298" i="74"/>
  <c r="K298" i="74" s="1"/>
  <c r="J294" i="74"/>
  <c r="K294" i="74" s="1"/>
  <c r="J290" i="74"/>
  <c r="K290" i="74" s="1"/>
  <c r="J284" i="74"/>
  <c r="K284" i="74" s="1"/>
  <c r="P916" i="74"/>
  <c r="L98" i="69" s="1"/>
  <c r="J782" i="74"/>
  <c r="K782" i="74" s="1"/>
  <c r="J310" i="73"/>
  <c r="K310" i="73" s="1"/>
  <c r="J306" i="73"/>
  <c r="K306" i="73" s="1"/>
  <c r="J302" i="73"/>
  <c r="K302" i="73" s="1"/>
  <c r="J298" i="73"/>
  <c r="K298" i="73" s="1"/>
  <c r="J294" i="73"/>
  <c r="K294" i="73" s="1"/>
  <c r="J290" i="73"/>
  <c r="K290" i="73" s="1"/>
  <c r="J309" i="73"/>
  <c r="K309" i="73" s="1"/>
  <c r="J305" i="73"/>
  <c r="K305" i="73" s="1"/>
  <c r="J301" i="73"/>
  <c r="K301" i="73" s="1"/>
  <c r="J297" i="73"/>
  <c r="K297" i="73" s="1"/>
  <c r="J293" i="73"/>
  <c r="K293" i="73" s="1"/>
  <c r="J308" i="73"/>
  <c r="K308" i="73" s="1"/>
  <c r="J304" i="73"/>
  <c r="K304" i="73" s="1"/>
  <c r="J300" i="73"/>
  <c r="K300" i="73" s="1"/>
  <c r="J296" i="73"/>
  <c r="K296" i="73" s="1"/>
  <c r="J292" i="73"/>
  <c r="K292" i="73" s="1"/>
  <c r="J311" i="73"/>
  <c r="K311" i="73" s="1"/>
  <c r="J307" i="73"/>
  <c r="K307" i="73" s="1"/>
  <c r="J303" i="73"/>
  <c r="K303" i="73" s="1"/>
  <c r="J299" i="73"/>
  <c r="K299" i="73" s="1"/>
  <c r="J295" i="73"/>
  <c r="K295" i="73" s="1"/>
  <c r="J291" i="73"/>
  <c r="K291" i="73" s="1"/>
  <c r="J311" i="70"/>
  <c r="K311" i="70" s="1"/>
  <c r="J307" i="70"/>
  <c r="K307" i="70" s="1"/>
  <c r="J303" i="70"/>
  <c r="K303" i="70" s="1"/>
  <c r="J299" i="70"/>
  <c r="K299" i="70" s="1"/>
  <c r="J295" i="70"/>
  <c r="K295" i="70" s="1"/>
  <c r="J291" i="70"/>
  <c r="K291" i="70" s="1"/>
  <c r="J310" i="70"/>
  <c r="K310" i="70" s="1"/>
  <c r="J306" i="70"/>
  <c r="K306" i="70" s="1"/>
  <c r="J302" i="70"/>
  <c r="K302" i="70" s="1"/>
  <c r="J298" i="70"/>
  <c r="K298" i="70" s="1"/>
  <c r="J294" i="70"/>
  <c r="K294" i="70" s="1"/>
  <c r="J290" i="70"/>
  <c r="K290" i="70" s="1"/>
  <c r="J309" i="70"/>
  <c r="K309" i="70" s="1"/>
  <c r="J305" i="70"/>
  <c r="K305" i="70" s="1"/>
  <c r="J301" i="70"/>
  <c r="K301" i="70" s="1"/>
  <c r="J297" i="70"/>
  <c r="K297" i="70" s="1"/>
  <c r="J293" i="70"/>
  <c r="K293" i="70" s="1"/>
  <c r="J308" i="70"/>
  <c r="K308" i="70" s="1"/>
  <c r="J304" i="70"/>
  <c r="K304" i="70" s="1"/>
  <c r="J300" i="70"/>
  <c r="K300" i="70" s="1"/>
  <c r="J296" i="70"/>
  <c r="K296" i="70" s="1"/>
  <c r="J292" i="70"/>
  <c r="K292" i="70" s="1"/>
  <c r="A15" i="77"/>
  <c r="A14" i="77"/>
  <c r="A780" i="78"/>
  <c r="A14" i="78"/>
  <c r="A780" i="70"/>
  <c r="A780" i="73"/>
  <c r="A15" i="75"/>
  <c r="A14" i="76"/>
  <c r="A780" i="75"/>
  <c r="AX6" i="50"/>
  <c r="J184" i="115"/>
  <c r="P94" i="105"/>
  <c r="J168" i="115"/>
  <c r="AA19" i="50"/>
  <c r="J118" i="78"/>
  <c r="K118" i="78" s="1"/>
  <c r="J114" i="78"/>
  <c r="K114" i="78" s="1"/>
  <c r="J110" i="78"/>
  <c r="K110" i="78" s="1"/>
  <c r="J106" i="78"/>
  <c r="K106" i="78" s="1"/>
  <c r="J102" i="78"/>
  <c r="K102" i="78" s="1"/>
  <c r="J98" i="78"/>
  <c r="K98" i="78" s="1"/>
  <c r="J94" i="78"/>
  <c r="K94" i="78" s="1"/>
  <c r="J90" i="78"/>
  <c r="K90" i="78" s="1"/>
  <c r="J86" i="78"/>
  <c r="K86" i="78" s="1"/>
  <c r="J82" i="78"/>
  <c r="K82" i="78" s="1"/>
  <c r="J78" i="78"/>
  <c r="K78" i="78" s="1"/>
  <c r="J74" i="78"/>
  <c r="K74" i="78" s="1"/>
  <c r="J70" i="78"/>
  <c r="K70" i="78" s="1"/>
  <c r="J66" i="78"/>
  <c r="K66" i="78" s="1"/>
  <c r="J62" i="78"/>
  <c r="K62" i="78" s="1"/>
  <c r="J58" i="78"/>
  <c r="K58" i="78" s="1"/>
  <c r="J54" i="78"/>
  <c r="K54" i="78" s="1"/>
  <c r="J50" i="78"/>
  <c r="K50" i="78" s="1"/>
  <c r="J46" i="78"/>
  <c r="K46" i="78" s="1"/>
  <c r="J42" i="78"/>
  <c r="K42" i="78" s="1"/>
  <c r="J38" i="78"/>
  <c r="K38" i="78" s="1"/>
  <c r="J87" i="78"/>
  <c r="K87" i="78" s="1"/>
  <c r="J67" i="78"/>
  <c r="K67" i="78" s="1"/>
  <c r="J59" i="78"/>
  <c r="K59" i="78" s="1"/>
  <c r="J47" i="78"/>
  <c r="K47" i="78" s="1"/>
  <c r="J35" i="78"/>
  <c r="K35" i="78" s="1"/>
  <c r="J117" i="78"/>
  <c r="K117" i="78" s="1"/>
  <c r="J113" i="78"/>
  <c r="K113" i="78" s="1"/>
  <c r="J109" i="78"/>
  <c r="K109" i="78" s="1"/>
  <c r="J105" i="78"/>
  <c r="K105" i="78" s="1"/>
  <c r="J101" i="78"/>
  <c r="K101" i="78" s="1"/>
  <c r="J97" i="78"/>
  <c r="K97" i="78" s="1"/>
  <c r="J93" i="78"/>
  <c r="K93" i="78" s="1"/>
  <c r="J89" i="78"/>
  <c r="K89" i="78" s="1"/>
  <c r="J85" i="78"/>
  <c r="K85" i="78" s="1"/>
  <c r="J81" i="78"/>
  <c r="K81" i="78" s="1"/>
  <c r="J77" i="78"/>
  <c r="K77" i="78" s="1"/>
  <c r="J73" i="78"/>
  <c r="K73" i="78" s="1"/>
  <c r="J69" i="78"/>
  <c r="K69" i="78" s="1"/>
  <c r="J65" i="78"/>
  <c r="K65" i="78" s="1"/>
  <c r="J61" i="78"/>
  <c r="K61" i="78" s="1"/>
  <c r="J57" i="78"/>
  <c r="K57" i="78" s="1"/>
  <c r="J53" i="78"/>
  <c r="K53" i="78" s="1"/>
  <c r="J49" i="78"/>
  <c r="K49" i="78" s="1"/>
  <c r="J45" i="78"/>
  <c r="K45" i="78" s="1"/>
  <c r="J41" i="78"/>
  <c r="K41" i="78" s="1"/>
  <c r="J37" i="78"/>
  <c r="K37" i="78" s="1"/>
  <c r="J95" i="78"/>
  <c r="K95" i="78" s="1"/>
  <c r="J71" i="78"/>
  <c r="K71" i="78" s="1"/>
  <c r="J55" i="78"/>
  <c r="K55" i="78" s="1"/>
  <c r="J39" i="78"/>
  <c r="K39" i="78" s="1"/>
  <c r="J120" i="78"/>
  <c r="K120" i="78" s="1"/>
  <c r="J116" i="78"/>
  <c r="K116" i="78" s="1"/>
  <c r="J112" i="78"/>
  <c r="K112" i="78" s="1"/>
  <c r="J108" i="78"/>
  <c r="K108" i="78" s="1"/>
  <c r="J104" i="78"/>
  <c r="K104" i="78" s="1"/>
  <c r="J100" i="78"/>
  <c r="K100" i="78" s="1"/>
  <c r="J96" i="78"/>
  <c r="K96" i="78" s="1"/>
  <c r="J92" i="78"/>
  <c r="K92" i="78" s="1"/>
  <c r="J88" i="78"/>
  <c r="K88" i="78" s="1"/>
  <c r="J84" i="78"/>
  <c r="K84" i="78" s="1"/>
  <c r="J80" i="78"/>
  <c r="K80" i="78" s="1"/>
  <c r="J76" i="78"/>
  <c r="K76" i="78" s="1"/>
  <c r="J72" i="78"/>
  <c r="K72" i="78" s="1"/>
  <c r="J68" i="78"/>
  <c r="K68" i="78" s="1"/>
  <c r="J64" i="78"/>
  <c r="K64" i="78" s="1"/>
  <c r="J60" i="78"/>
  <c r="K60" i="78" s="1"/>
  <c r="J56" i="78"/>
  <c r="K56" i="78" s="1"/>
  <c r="J52" i="78"/>
  <c r="K52" i="78" s="1"/>
  <c r="J48" i="78"/>
  <c r="K48" i="78" s="1"/>
  <c r="J44" i="78"/>
  <c r="K44" i="78" s="1"/>
  <c r="J40" i="78"/>
  <c r="K40" i="78" s="1"/>
  <c r="J36" i="78"/>
  <c r="K36" i="78" s="1"/>
  <c r="J119" i="78"/>
  <c r="K119" i="78" s="1"/>
  <c r="J115" i="78"/>
  <c r="K115" i="78" s="1"/>
  <c r="J111" i="78"/>
  <c r="K111" i="78" s="1"/>
  <c r="J107" i="78"/>
  <c r="K107" i="78" s="1"/>
  <c r="J103" i="78"/>
  <c r="K103" i="78" s="1"/>
  <c r="J99" i="78"/>
  <c r="K99" i="78" s="1"/>
  <c r="J91" i="78"/>
  <c r="K91" i="78" s="1"/>
  <c r="J83" i="78"/>
  <c r="K83" i="78" s="1"/>
  <c r="J79" i="78"/>
  <c r="K79" i="78" s="1"/>
  <c r="J75" i="78"/>
  <c r="K75" i="78" s="1"/>
  <c r="J63" i="78"/>
  <c r="K63" i="78" s="1"/>
  <c r="J51" i="78"/>
  <c r="K51" i="78" s="1"/>
  <c r="J43" i="78"/>
  <c r="K43" i="78" s="1"/>
  <c r="I831" i="78"/>
  <c r="G1821" i="124" s="1"/>
  <c r="W43" i="50"/>
  <c r="J120" i="77"/>
  <c r="K120" i="77" s="1"/>
  <c r="J116" i="77"/>
  <c r="K116" i="77" s="1"/>
  <c r="J112" i="77"/>
  <c r="K112" i="77" s="1"/>
  <c r="J108" i="77"/>
  <c r="K108" i="77" s="1"/>
  <c r="J104" i="77"/>
  <c r="K104" i="77" s="1"/>
  <c r="J100" i="77"/>
  <c r="K100" i="77" s="1"/>
  <c r="J96" i="77"/>
  <c r="K96" i="77" s="1"/>
  <c r="J92" i="77"/>
  <c r="K92" i="77" s="1"/>
  <c r="J88" i="77"/>
  <c r="K88" i="77" s="1"/>
  <c r="J84" i="77"/>
  <c r="K84" i="77" s="1"/>
  <c r="J80" i="77"/>
  <c r="K80" i="77" s="1"/>
  <c r="J76" i="77"/>
  <c r="K76" i="77" s="1"/>
  <c r="J72" i="77"/>
  <c r="K72" i="77" s="1"/>
  <c r="J68" i="77"/>
  <c r="K68" i="77" s="1"/>
  <c r="J64" i="77"/>
  <c r="K64" i="77" s="1"/>
  <c r="J60" i="77"/>
  <c r="K60" i="77" s="1"/>
  <c r="J56" i="77"/>
  <c r="K56" i="77" s="1"/>
  <c r="J52" i="77"/>
  <c r="K52" i="77" s="1"/>
  <c r="J48" i="77"/>
  <c r="K48" i="77" s="1"/>
  <c r="J44" i="77"/>
  <c r="K44" i="77" s="1"/>
  <c r="J40" i="77"/>
  <c r="K40" i="77" s="1"/>
  <c r="J36" i="77"/>
  <c r="K36" i="77" s="1"/>
  <c r="J119" i="77"/>
  <c r="K119" i="77" s="1"/>
  <c r="J115" i="77"/>
  <c r="K115" i="77" s="1"/>
  <c r="J111" i="77"/>
  <c r="K111" i="77" s="1"/>
  <c r="J107" i="77"/>
  <c r="K107" i="77" s="1"/>
  <c r="J103" i="77"/>
  <c r="K103" i="77" s="1"/>
  <c r="J99" i="77"/>
  <c r="K99" i="77" s="1"/>
  <c r="J95" i="77"/>
  <c r="K95" i="77" s="1"/>
  <c r="J91" i="77"/>
  <c r="K91" i="77" s="1"/>
  <c r="J87" i="77"/>
  <c r="K87" i="77" s="1"/>
  <c r="J83" i="77"/>
  <c r="K83" i="77" s="1"/>
  <c r="J79" i="77"/>
  <c r="K79" i="77" s="1"/>
  <c r="J75" i="77"/>
  <c r="K75" i="77" s="1"/>
  <c r="J71" i="77"/>
  <c r="K71" i="77" s="1"/>
  <c r="J67" i="77"/>
  <c r="K67" i="77" s="1"/>
  <c r="J63" i="77"/>
  <c r="K63" i="77" s="1"/>
  <c r="J59" i="77"/>
  <c r="K59" i="77" s="1"/>
  <c r="J55" i="77"/>
  <c r="K55" i="77" s="1"/>
  <c r="J51" i="77"/>
  <c r="K51" i="77" s="1"/>
  <c r="J47" i="77"/>
  <c r="K47" i="77" s="1"/>
  <c r="J43" i="77"/>
  <c r="K43" i="77" s="1"/>
  <c r="J39" i="77"/>
  <c r="K39" i="77" s="1"/>
  <c r="J35" i="77"/>
  <c r="K35" i="77" s="1"/>
  <c r="J118" i="77"/>
  <c r="K118" i="77" s="1"/>
  <c r="J114" i="77"/>
  <c r="K114" i="77" s="1"/>
  <c r="J110" i="77"/>
  <c r="K110" i="77" s="1"/>
  <c r="J106" i="77"/>
  <c r="K106" i="77" s="1"/>
  <c r="J102" i="77"/>
  <c r="K102" i="77" s="1"/>
  <c r="J98" i="77"/>
  <c r="K98" i="77" s="1"/>
  <c r="J94" i="77"/>
  <c r="K94" i="77" s="1"/>
  <c r="J90" i="77"/>
  <c r="K90" i="77" s="1"/>
  <c r="J86" i="77"/>
  <c r="K86" i="77" s="1"/>
  <c r="J82" i="77"/>
  <c r="K82" i="77" s="1"/>
  <c r="J78" i="77"/>
  <c r="K78" i="77" s="1"/>
  <c r="J74" i="77"/>
  <c r="K74" i="77" s="1"/>
  <c r="J70" i="77"/>
  <c r="K70" i="77" s="1"/>
  <c r="J66" i="77"/>
  <c r="K66" i="77" s="1"/>
  <c r="J62" i="77"/>
  <c r="K62" i="77" s="1"/>
  <c r="J58" i="77"/>
  <c r="K58" i="77" s="1"/>
  <c r="J54" i="77"/>
  <c r="K54" i="77" s="1"/>
  <c r="J50" i="77"/>
  <c r="K50" i="77" s="1"/>
  <c r="J46" i="77"/>
  <c r="K46" i="77" s="1"/>
  <c r="J42" i="77"/>
  <c r="K42" i="77" s="1"/>
  <c r="J38" i="77"/>
  <c r="K38" i="77" s="1"/>
  <c r="J117" i="77"/>
  <c r="K117" i="77" s="1"/>
  <c r="J113" i="77"/>
  <c r="K113" i="77" s="1"/>
  <c r="J109" i="77"/>
  <c r="K109" i="77" s="1"/>
  <c r="J105" i="77"/>
  <c r="K105" i="77" s="1"/>
  <c r="J101" i="77"/>
  <c r="K101" i="77" s="1"/>
  <c r="J97" i="77"/>
  <c r="K97" i="77" s="1"/>
  <c r="J93" i="77"/>
  <c r="K93" i="77" s="1"/>
  <c r="J89" i="77"/>
  <c r="K89" i="77" s="1"/>
  <c r="J85" i="77"/>
  <c r="K85" i="77" s="1"/>
  <c r="J81" i="77"/>
  <c r="K81" i="77" s="1"/>
  <c r="J77" i="77"/>
  <c r="K77" i="77" s="1"/>
  <c r="J73" i="77"/>
  <c r="K73" i="77" s="1"/>
  <c r="J69" i="77"/>
  <c r="K69" i="77" s="1"/>
  <c r="J65" i="77"/>
  <c r="K65" i="77" s="1"/>
  <c r="J61" i="77"/>
  <c r="K61" i="77" s="1"/>
  <c r="J57" i="77"/>
  <c r="K57" i="77" s="1"/>
  <c r="J53" i="77"/>
  <c r="K53" i="77" s="1"/>
  <c r="J49" i="77"/>
  <c r="K49" i="77" s="1"/>
  <c r="J45" i="77"/>
  <c r="K45" i="77" s="1"/>
  <c r="J41" i="77"/>
  <c r="K41" i="77" s="1"/>
  <c r="J37" i="77"/>
  <c r="K37" i="77" s="1"/>
  <c r="E1423" i="48"/>
  <c r="J313" i="77"/>
  <c r="K313" i="77" s="1"/>
  <c r="P951" i="77"/>
  <c r="X122" i="69" s="1"/>
  <c r="J783" i="77"/>
  <c r="K783" i="77" s="1"/>
  <c r="J124" i="77"/>
  <c r="K124" i="77" s="1"/>
  <c r="J28" i="77"/>
  <c r="K28" i="77" s="1"/>
  <c r="J99" i="115"/>
  <c r="I831" i="76"/>
  <c r="J118" i="76"/>
  <c r="K118" i="76" s="1"/>
  <c r="J114" i="76"/>
  <c r="K114" i="76" s="1"/>
  <c r="J110" i="76"/>
  <c r="K110" i="76" s="1"/>
  <c r="J106" i="76"/>
  <c r="K106" i="76" s="1"/>
  <c r="J102" i="76"/>
  <c r="K102" i="76" s="1"/>
  <c r="J98" i="76"/>
  <c r="K98" i="76" s="1"/>
  <c r="J94" i="76"/>
  <c r="K94" i="76" s="1"/>
  <c r="J90" i="76"/>
  <c r="K90" i="76" s="1"/>
  <c r="J86" i="76"/>
  <c r="K86" i="76" s="1"/>
  <c r="J82" i="76"/>
  <c r="K82" i="76" s="1"/>
  <c r="J78" i="76"/>
  <c r="K78" i="76" s="1"/>
  <c r="J74" i="76"/>
  <c r="K74" i="76" s="1"/>
  <c r="J70" i="76"/>
  <c r="K70" i="76" s="1"/>
  <c r="J66" i="76"/>
  <c r="K66" i="76" s="1"/>
  <c r="J62" i="76"/>
  <c r="K62" i="76" s="1"/>
  <c r="J58" i="76"/>
  <c r="K58" i="76" s="1"/>
  <c r="J54" i="76"/>
  <c r="K54" i="76" s="1"/>
  <c r="J50" i="76"/>
  <c r="K50" i="76" s="1"/>
  <c r="J46" i="76"/>
  <c r="K46" i="76" s="1"/>
  <c r="J42" i="76"/>
  <c r="K42" i="76" s="1"/>
  <c r="J38" i="76"/>
  <c r="K38" i="76" s="1"/>
  <c r="J120" i="76"/>
  <c r="K120" i="76" s="1"/>
  <c r="J108" i="76"/>
  <c r="K108" i="76" s="1"/>
  <c r="J104" i="76"/>
  <c r="K104" i="76" s="1"/>
  <c r="J92" i="76"/>
  <c r="K92" i="76" s="1"/>
  <c r="J84" i="76"/>
  <c r="K84" i="76" s="1"/>
  <c r="J72" i="76"/>
  <c r="K72" i="76" s="1"/>
  <c r="J60" i="76"/>
  <c r="K60" i="76" s="1"/>
  <c r="J52" i="76"/>
  <c r="K52" i="76" s="1"/>
  <c r="J44" i="76"/>
  <c r="K44" i="76" s="1"/>
  <c r="J117" i="76"/>
  <c r="K117" i="76" s="1"/>
  <c r="J113" i="76"/>
  <c r="K113" i="76" s="1"/>
  <c r="J109" i="76"/>
  <c r="K109" i="76" s="1"/>
  <c r="J105" i="76"/>
  <c r="K105" i="76" s="1"/>
  <c r="J101" i="76"/>
  <c r="K101" i="76" s="1"/>
  <c r="J97" i="76"/>
  <c r="K97" i="76" s="1"/>
  <c r="J93" i="76"/>
  <c r="K93" i="76" s="1"/>
  <c r="J89" i="76"/>
  <c r="K89" i="76" s="1"/>
  <c r="J85" i="76"/>
  <c r="K85" i="76" s="1"/>
  <c r="J81" i="76"/>
  <c r="K81" i="76" s="1"/>
  <c r="J77" i="76"/>
  <c r="K77" i="76" s="1"/>
  <c r="J73" i="76"/>
  <c r="K73" i="76" s="1"/>
  <c r="J69" i="76"/>
  <c r="K69" i="76" s="1"/>
  <c r="J65" i="76"/>
  <c r="K65" i="76" s="1"/>
  <c r="J61" i="76"/>
  <c r="K61" i="76" s="1"/>
  <c r="J57" i="76"/>
  <c r="K57" i="76" s="1"/>
  <c r="J53" i="76"/>
  <c r="K53" i="76" s="1"/>
  <c r="J49" i="76"/>
  <c r="K49" i="76" s="1"/>
  <c r="J45" i="76"/>
  <c r="K45" i="76" s="1"/>
  <c r="J41" i="76"/>
  <c r="K41" i="76" s="1"/>
  <c r="J37" i="76"/>
  <c r="K37" i="76" s="1"/>
  <c r="J116" i="76"/>
  <c r="K116" i="76" s="1"/>
  <c r="J96" i="76"/>
  <c r="K96" i="76" s="1"/>
  <c r="J80" i="76"/>
  <c r="K80" i="76" s="1"/>
  <c r="J68" i="76"/>
  <c r="K68" i="76" s="1"/>
  <c r="J56" i="76"/>
  <c r="K56" i="76" s="1"/>
  <c r="J36" i="76"/>
  <c r="K36" i="76" s="1"/>
  <c r="J119" i="76"/>
  <c r="K119" i="76" s="1"/>
  <c r="J115" i="76"/>
  <c r="K115" i="76" s="1"/>
  <c r="J111" i="76"/>
  <c r="K111" i="76" s="1"/>
  <c r="J107" i="76"/>
  <c r="K107" i="76" s="1"/>
  <c r="J103" i="76"/>
  <c r="K103" i="76" s="1"/>
  <c r="J99" i="76"/>
  <c r="K99" i="76" s="1"/>
  <c r="J95" i="76"/>
  <c r="K95" i="76" s="1"/>
  <c r="J91" i="76"/>
  <c r="K91" i="76" s="1"/>
  <c r="J87" i="76"/>
  <c r="K87" i="76" s="1"/>
  <c r="J83" i="76"/>
  <c r="K83" i="76" s="1"/>
  <c r="J79" i="76"/>
  <c r="K79" i="76" s="1"/>
  <c r="J75" i="76"/>
  <c r="K75" i="76" s="1"/>
  <c r="J71" i="76"/>
  <c r="K71" i="76" s="1"/>
  <c r="J67" i="76"/>
  <c r="K67" i="76" s="1"/>
  <c r="J63" i="76"/>
  <c r="K63" i="76" s="1"/>
  <c r="J59" i="76"/>
  <c r="K59" i="76" s="1"/>
  <c r="J55" i="76"/>
  <c r="K55" i="76" s="1"/>
  <c r="J51" i="76"/>
  <c r="K51" i="76" s="1"/>
  <c r="J47" i="76"/>
  <c r="K47" i="76" s="1"/>
  <c r="J43" i="76"/>
  <c r="K43" i="76" s="1"/>
  <c r="J39" i="76"/>
  <c r="K39" i="76" s="1"/>
  <c r="J35" i="76"/>
  <c r="K35" i="76" s="1"/>
  <c r="J112" i="76"/>
  <c r="K112" i="76" s="1"/>
  <c r="J100" i="76"/>
  <c r="K100" i="76" s="1"/>
  <c r="J88" i="76"/>
  <c r="K88" i="76" s="1"/>
  <c r="J76" i="76"/>
  <c r="K76" i="76" s="1"/>
  <c r="J64" i="76"/>
  <c r="K64" i="76" s="1"/>
  <c r="J48" i="76"/>
  <c r="K48" i="76" s="1"/>
  <c r="J40" i="76"/>
  <c r="K40" i="76" s="1"/>
  <c r="U6" i="50"/>
  <c r="I831" i="75"/>
  <c r="I850" i="75"/>
  <c r="J120" i="75"/>
  <c r="K120" i="75" s="1"/>
  <c r="J116" i="75"/>
  <c r="K116" i="75" s="1"/>
  <c r="J112" i="75"/>
  <c r="K112" i="75" s="1"/>
  <c r="J108" i="75"/>
  <c r="K108" i="75" s="1"/>
  <c r="J104" i="75"/>
  <c r="K104" i="75" s="1"/>
  <c r="J100" i="75"/>
  <c r="K100" i="75" s="1"/>
  <c r="J96" i="75"/>
  <c r="K96" i="75" s="1"/>
  <c r="J92" i="75"/>
  <c r="K92" i="75" s="1"/>
  <c r="J88" i="75"/>
  <c r="K88" i="75" s="1"/>
  <c r="J84" i="75"/>
  <c r="K84" i="75" s="1"/>
  <c r="J80" i="75"/>
  <c r="K80" i="75" s="1"/>
  <c r="J76" i="75"/>
  <c r="K76" i="75" s="1"/>
  <c r="J72" i="75"/>
  <c r="K72" i="75" s="1"/>
  <c r="J68" i="75"/>
  <c r="K68" i="75" s="1"/>
  <c r="J64" i="75"/>
  <c r="K64" i="75" s="1"/>
  <c r="J60" i="75"/>
  <c r="K60" i="75" s="1"/>
  <c r="J56" i="75"/>
  <c r="K56" i="75" s="1"/>
  <c r="J52" i="75"/>
  <c r="K52" i="75" s="1"/>
  <c r="J48" i="75"/>
  <c r="K48" i="75" s="1"/>
  <c r="J44" i="75"/>
  <c r="K44" i="75" s="1"/>
  <c r="J40" i="75"/>
  <c r="K40" i="75" s="1"/>
  <c r="J36" i="75"/>
  <c r="K36" i="75" s="1"/>
  <c r="J119" i="75"/>
  <c r="K119" i="75" s="1"/>
  <c r="J115" i="75"/>
  <c r="K115" i="75" s="1"/>
  <c r="J111" i="75"/>
  <c r="K111" i="75" s="1"/>
  <c r="J107" i="75"/>
  <c r="K107" i="75" s="1"/>
  <c r="J103" i="75"/>
  <c r="K103" i="75" s="1"/>
  <c r="J99" i="75"/>
  <c r="K99" i="75" s="1"/>
  <c r="J95" i="75"/>
  <c r="K95" i="75" s="1"/>
  <c r="J91" i="75"/>
  <c r="K91" i="75" s="1"/>
  <c r="J87" i="75"/>
  <c r="K87" i="75" s="1"/>
  <c r="J83" i="75"/>
  <c r="K83" i="75" s="1"/>
  <c r="J79" i="75"/>
  <c r="K79" i="75" s="1"/>
  <c r="J75" i="75"/>
  <c r="K75" i="75" s="1"/>
  <c r="J71" i="75"/>
  <c r="K71" i="75" s="1"/>
  <c r="J67" i="75"/>
  <c r="K67" i="75" s="1"/>
  <c r="J63" i="75"/>
  <c r="K63" i="75" s="1"/>
  <c r="J59" i="75"/>
  <c r="K59" i="75" s="1"/>
  <c r="J55" i="75"/>
  <c r="K55" i="75" s="1"/>
  <c r="J51" i="75"/>
  <c r="K51" i="75" s="1"/>
  <c r="J47" i="75"/>
  <c r="K47" i="75" s="1"/>
  <c r="J43" i="75"/>
  <c r="K43" i="75" s="1"/>
  <c r="J39" i="75"/>
  <c r="K39" i="75" s="1"/>
  <c r="J35" i="75"/>
  <c r="K35" i="75" s="1"/>
  <c r="J118" i="75"/>
  <c r="K118" i="75" s="1"/>
  <c r="J114" i="75"/>
  <c r="K114" i="75" s="1"/>
  <c r="J110" i="75"/>
  <c r="K110" i="75" s="1"/>
  <c r="J106" i="75"/>
  <c r="K106" i="75" s="1"/>
  <c r="J102" i="75"/>
  <c r="K102" i="75" s="1"/>
  <c r="J98" i="75"/>
  <c r="K98" i="75" s="1"/>
  <c r="J94" i="75"/>
  <c r="K94" i="75" s="1"/>
  <c r="J90" i="75"/>
  <c r="K90" i="75" s="1"/>
  <c r="J86" i="75"/>
  <c r="K86" i="75" s="1"/>
  <c r="J82" i="75"/>
  <c r="K82" i="75" s="1"/>
  <c r="J78" i="75"/>
  <c r="K78" i="75" s="1"/>
  <c r="J74" i="75"/>
  <c r="K74" i="75" s="1"/>
  <c r="J70" i="75"/>
  <c r="K70" i="75" s="1"/>
  <c r="J66" i="75"/>
  <c r="K66" i="75" s="1"/>
  <c r="J62" i="75"/>
  <c r="K62" i="75" s="1"/>
  <c r="J58" i="75"/>
  <c r="K58" i="75" s="1"/>
  <c r="J54" i="75"/>
  <c r="K54" i="75" s="1"/>
  <c r="J50" i="75"/>
  <c r="K50" i="75" s="1"/>
  <c r="J46" i="75"/>
  <c r="K46" i="75" s="1"/>
  <c r="J42" i="75"/>
  <c r="K42" i="75" s="1"/>
  <c r="J38" i="75"/>
  <c r="K38" i="75" s="1"/>
  <c r="J117" i="75"/>
  <c r="K117" i="75" s="1"/>
  <c r="J113" i="75"/>
  <c r="K113" i="75" s="1"/>
  <c r="J109" i="75"/>
  <c r="K109" i="75" s="1"/>
  <c r="J105" i="75"/>
  <c r="K105" i="75" s="1"/>
  <c r="J101" i="75"/>
  <c r="K101" i="75" s="1"/>
  <c r="J97" i="75"/>
  <c r="K97" i="75" s="1"/>
  <c r="J93" i="75"/>
  <c r="K93" i="75" s="1"/>
  <c r="J89" i="75"/>
  <c r="K89" i="75" s="1"/>
  <c r="J85" i="75"/>
  <c r="K85" i="75" s="1"/>
  <c r="J81" i="75"/>
  <c r="K81" i="75" s="1"/>
  <c r="J77" i="75"/>
  <c r="K77" i="75" s="1"/>
  <c r="J73" i="75"/>
  <c r="K73" i="75" s="1"/>
  <c r="J69" i="75"/>
  <c r="K69" i="75" s="1"/>
  <c r="J65" i="75"/>
  <c r="K65" i="75" s="1"/>
  <c r="J61" i="75"/>
  <c r="K61" i="75" s="1"/>
  <c r="J57" i="75"/>
  <c r="K57" i="75" s="1"/>
  <c r="J53" i="75"/>
  <c r="K53" i="75" s="1"/>
  <c r="J49" i="75"/>
  <c r="K49" i="75" s="1"/>
  <c r="J45" i="75"/>
  <c r="K45" i="75" s="1"/>
  <c r="J41" i="75"/>
  <c r="K41" i="75" s="1"/>
  <c r="J37" i="75"/>
  <c r="K37" i="75" s="1"/>
  <c r="E863" i="48"/>
  <c r="J854" i="75"/>
  <c r="J83" i="115"/>
  <c r="P5" i="50"/>
  <c r="J118" i="74"/>
  <c r="K118" i="74" s="1"/>
  <c r="J114" i="74"/>
  <c r="K114" i="74" s="1"/>
  <c r="J110" i="74"/>
  <c r="K110" i="74" s="1"/>
  <c r="J106" i="74"/>
  <c r="K106" i="74" s="1"/>
  <c r="J102" i="74"/>
  <c r="K102" i="74" s="1"/>
  <c r="J98" i="74"/>
  <c r="K98" i="74" s="1"/>
  <c r="J94" i="74"/>
  <c r="K94" i="74" s="1"/>
  <c r="J90" i="74"/>
  <c r="K90" i="74" s="1"/>
  <c r="J86" i="74"/>
  <c r="K86" i="74" s="1"/>
  <c r="J82" i="74"/>
  <c r="K82" i="74" s="1"/>
  <c r="J78" i="74"/>
  <c r="K78" i="74" s="1"/>
  <c r="J74" i="74"/>
  <c r="K74" i="74" s="1"/>
  <c r="J70" i="74"/>
  <c r="K70" i="74" s="1"/>
  <c r="J66" i="74"/>
  <c r="K66" i="74" s="1"/>
  <c r="J62" i="74"/>
  <c r="K62" i="74" s="1"/>
  <c r="J58" i="74"/>
  <c r="K58" i="74" s="1"/>
  <c r="J54" i="74"/>
  <c r="K54" i="74" s="1"/>
  <c r="J50" i="74"/>
  <c r="K50" i="74" s="1"/>
  <c r="J46" i="74"/>
  <c r="K46" i="74" s="1"/>
  <c r="J42" i="74"/>
  <c r="K42" i="74" s="1"/>
  <c r="J38" i="74"/>
  <c r="K38" i="74" s="1"/>
  <c r="J115" i="74"/>
  <c r="K115" i="74" s="1"/>
  <c r="J107" i="74"/>
  <c r="K107" i="74" s="1"/>
  <c r="J95" i="74"/>
  <c r="K95" i="74" s="1"/>
  <c r="J87" i="74"/>
  <c r="K87" i="74" s="1"/>
  <c r="J79" i="74"/>
  <c r="K79" i="74" s="1"/>
  <c r="J71" i="74"/>
  <c r="K71" i="74" s="1"/>
  <c r="J59" i="74"/>
  <c r="K59" i="74" s="1"/>
  <c r="J47" i="74"/>
  <c r="K47" i="74" s="1"/>
  <c r="J35" i="74"/>
  <c r="K35" i="74" s="1"/>
  <c r="J117" i="74"/>
  <c r="K117" i="74" s="1"/>
  <c r="J113" i="74"/>
  <c r="K113" i="74" s="1"/>
  <c r="J109" i="74"/>
  <c r="K109" i="74" s="1"/>
  <c r="J105" i="74"/>
  <c r="K105" i="74" s="1"/>
  <c r="J101" i="74"/>
  <c r="K101" i="74" s="1"/>
  <c r="J97" i="74"/>
  <c r="K97" i="74" s="1"/>
  <c r="J93" i="74"/>
  <c r="K93" i="74" s="1"/>
  <c r="J89" i="74"/>
  <c r="K89" i="74" s="1"/>
  <c r="J85" i="74"/>
  <c r="K85" i="74" s="1"/>
  <c r="J81" i="74"/>
  <c r="K81" i="74" s="1"/>
  <c r="J77" i="74"/>
  <c r="K77" i="74" s="1"/>
  <c r="J73" i="74"/>
  <c r="K73" i="74" s="1"/>
  <c r="J69" i="74"/>
  <c r="K69" i="74" s="1"/>
  <c r="J65" i="74"/>
  <c r="K65" i="74" s="1"/>
  <c r="J61" i="74"/>
  <c r="K61" i="74" s="1"/>
  <c r="J57" i="74"/>
  <c r="K57" i="74" s="1"/>
  <c r="J53" i="74"/>
  <c r="K53" i="74" s="1"/>
  <c r="J49" i="74"/>
  <c r="K49" i="74" s="1"/>
  <c r="J45" i="74"/>
  <c r="K45" i="74" s="1"/>
  <c r="J41" i="74"/>
  <c r="K41" i="74" s="1"/>
  <c r="J37" i="74"/>
  <c r="K37" i="74" s="1"/>
  <c r="J111" i="74"/>
  <c r="K111" i="74" s="1"/>
  <c r="J99" i="74"/>
  <c r="K99" i="74" s="1"/>
  <c r="J83" i="74"/>
  <c r="K83" i="74" s="1"/>
  <c r="J67" i="74"/>
  <c r="K67" i="74" s="1"/>
  <c r="J63" i="74"/>
  <c r="K63" i="74" s="1"/>
  <c r="J43" i="74"/>
  <c r="K43" i="74" s="1"/>
  <c r="J120" i="74"/>
  <c r="K120" i="74" s="1"/>
  <c r="J116" i="74"/>
  <c r="K116" i="74" s="1"/>
  <c r="J112" i="74"/>
  <c r="K112" i="74" s="1"/>
  <c r="J108" i="74"/>
  <c r="K108" i="74" s="1"/>
  <c r="J104" i="74"/>
  <c r="K104" i="74" s="1"/>
  <c r="J100" i="74"/>
  <c r="K100" i="74" s="1"/>
  <c r="J96" i="74"/>
  <c r="K96" i="74" s="1"/>
  <c r="J92" i="74"/>
  <c r="K92" i="74" s="1"/>
  <c r="J88" i="74"/>
  <c r="K88" i="74" s="1"/>
  <c r="J84" i="74"/>
  <c r="K84" i="74" s="1"/>
  <c r="J80" i="74"/>
  <c r="K80" i="74" s="1"/>
  <c r="J76" i="74"/>
  <c r="K76" i="74" s="1"/>
  <c r="J72" i="74"/>
  <c r="K72" i="74" s="1"/>
  <c r="J68" i="74"/>
  <c r="K68" i="74" s="1"/>
  <c r="J64" i="74"/>
  <c r="K64" i="74" s="1"/>
  <c r="J60" i="74"/>
  <c r="K60" i="74" s="1"/>
  <c r="J56" i="74"/>
  <c r="K56" i="74" s="1"/>
  <c r="J52" i="74"/>
  <c r="K52" i="74" s="1"/>
  <c r="J48" i="74"/>
  <c r="K48" i="74" s="1"/>
  <c r="J44" i="74"/>
  <c r="K44" i="74" s="1"/>
  <c r="J40" i="74"/>
  <c r="K40" i="74" s="1"/>
  <c r="J36" i="74"/>
  <c r="K36" i="74" s="1"/>
  <c r="J119" i="74"/>
  <c r="K119" i="74" s="1"/>
  <c r="J103" i="74"/>
  <c r="K103" i="74" s="1"/>
  <c r="J91" i="74"/>
  <c r="K91" i="74" s="1"/>
  <c r="J75" i="74"/>
  <c r="K75" i="74" s="1"/>
  <c r="J55" i="74"/>
  <c r="K55" i="74" s="1"/>
  <c r="J51" i="74"/>
  <c r="K51" i="74" s="1"/>
  <c r="J39" i="74"/>
  <c r="K39" i="74" s="1"/>
  <c r="J800" i="74"/>
  <c r="J792" i="74"/>
  <c r="I831" i="74"/>
  <c r="G701" i="124" s="1"/>
  <c r="J25" i="74"/>
  <c r="K25" i="74" s="1"/>
  <c r="J29" i="74"/>
  <c r="K29" i="74" s="1"/>
  <c r="J313" i="74"/>
  <c r="K313" i="74" s="1"/>
  <c r="J783" i="74"/>
  <c r="K783" i="74" s="1"/>
  <c r="J26" i="74"/>
  <c r="K26" i="74" s="1"/>
  <c r="J32" i="74"/>
  <c r="K32" i="74" s="1"/>
  <c r="J780" i="74"/>
  <c r="J784" i="74"/>
  <c r="K784" i="74" s="1"/>
  <c r="P951" i="74"/>
  <c r="D77" i="50" s="1"/>
  <c r="E583" i="48"/>
  <c r="J813" i="74"/>
  <c r="J27" i="74"/>
  <c r="K27" i="74" s="1"/>
  <c r="J124" i="74"/>
  <c r="K124" i="74" s="1"/>
  <c r="J781" i="74"/>
  <c r="I831" i="73"/>
  <c r="J28" i="73"/>
  <c r="K28" i="73" s="1"/>
  <c r="J124" i="73"/>
  <c r="K124" i="73" s="1"/>
  <c r="J313" i="73"/>
  <c r="K313" i="73" s="1"/>
  <c r="J783" i="73"/>
  <c r="K783" i="73" s="1"/>
  <c r="J120" i="73"/>
  <c r="K120" i="73" s="1"/>
  <c r="J116" i="73"/>
  <c r="K116" i="73" s="1"/>
  <c r="J112" i="73"/>
  <c r="K112" i="73" s="1"/>
  <c r="J108" i="73"/>
  <c r="K108" i="73" s="1"/>
  <c r="J104" i="73"/>
  <c r="K104" i="73" s="1"/>
  <c r="J100" i="73"/>
  <c r="K100" i="73" s="1"/>
  <c r="J96" i="73"/>
  <c r="K96" i="73" s="1"/>
  <c r="J92" i="73"/>
  <c r="K92" i="73" s="1"/>
  <c r="J88" i="73"/>
  <c r="K88" i="73" s="1"/>
  <c r="J84" i="73"/>
  <c r="K84" i="73" s="1"/>
  <c r="J80" i="73"/>
  <c r="K80" i="73" s="1"/>
  <c r="J76" i="73"/>
  <c r="K76" i="73" s="1"/>
  <c r="J72" i="73"/>
  <c r="K72" i="73" s="1"/>
  <c r="J68" i="73"/>
  <c r="K68" i="73" s="1"/>
  <c r="J64" i="73"/>
  <c r="K64" i="73" s="1"/>
  <c r="J60" i="73"/>
  <c r="K60" i="73" s="1"/>
  <c r="J56" i="73"/>
  <c r="K56" i="73" s="1"/>
  <c r="J52" i="73"/>
  <c r="K52" i="73" s="1"/>
  <c r="J48" i="73"/>
  <c r="K48" i="73" s="1"/>
  <c r="J44" i="73"/>
  <c r="K44" i="73" s="1"/>
  <c r="J40" i="73"/>
  <c r="K40" i="73" s="1"/>
  <c r="J36" i="73"/>
  <c r="K36" i="73" s="1"/>
  <c r="J89" i="73"/>
  <c r="K89" i="73" s="1"/>
  <c r="J65" i="73"/>
  <c r="K65" i="73" s="1"/>
  <c r="J53" i="73"/>
  <c r="K53" i="73" s="1"/>
  <c r="J45" i="73"/>
  <c r="K45" i="73" s="1"/>
  <c r="J119" i="73"/>
  <c r="K119" i="73" s="1"/>
  <c r="J115" i="73"/>
  <c r="K115" i="73" s="1"/>
  <c r="J111" i="73"/>
  <c r="K111" i="73" s="1"/>
  <c r="J107" i="73"/>
  <c r="K107" i="73" s="1"/>
  <c r="J103" i="73"/>
  <c r="K103" i="73" s="1"/>
  <c r="J99" i="73"/>
  <c r="K99" i="73" s="1"/>
  <c r="J95" i="73"/>
  <c r="K95" i="73" s="1"/>
  <c r="J91" i="73"/>
  <c r="K91" i="73" s="1"/>
  <c r="J87" i="73"/>
  <c r="K87" i="73" s="1"/>
  <c r="J83" i="73"/>
  <c r="K83" i="73" s="1"/>
  <c r="J79" i="73"/>
  <c r="K79" i="73" s="1"/>
  <c r="J75" i="73"/>
  <c r="K75" i="73" s="1"/>
  <c r="J71" i="73"/>
  <c r="K71" i="73" s="1"/>
  <c r="J67" i="73"/>
  <c r="K67" i="73" s="1"/>
  <c r="J63" i="73"/>
  <c r="K63" i="73" s="1"/>
  <c r="J59" i="73"/>
  <c r="K59" i="73" s="1"/>
  <c r="J55" i="73"/>
  <c r="K55" i="73" s="1"/>
  <c r="J51" i="73"/>
  <c r="K51" i="73" s="1"/>
  <c r="J47" i="73"/>
  <c r="K47" i="73" s="1"/>
  <c r="J43" i="73"/>
  <c r="K43" i="73" s="1"/>
  <c r="J39" i="73"/>
  <c r="K39" i="73" s="1"/>
  <c r="J35" i="73"/>
  <c r="K35" i="73" s="1"/>
  <c r="J81" i="73"/>
  <c r="K81" i="73" s="1"/>
  <c r="J57" i="73"/>
  <c r="K57" i="73" s="1"/>
  <c r="J49" i="73"/>
  <c r="K49" i="73" s="1"/>
  <c r="J118" i="73"/>
  <c r="K118" i="73" s="1"/>
  <c r="J114" i="73"/>
  <c r="K114" i="73" s="1"/>
  <c r="J110" i="73"/>
  <c r="K110" i="73" s="1"/>
  <c r="J106" i="73"/>
  <c r="K106" i="73" s="1"/>
  <c r="J102" i="73"/>
  <c r="K102" i="73" s="1"/>
  <c r="J98" i="73"/>
  <c r="K98" i="73" s="1"/>
  <c r="J94" i="73"/>
  <c r="K94" i="73" s="1"/>
  <c r="J90" i="73"/>
  <c r="K90" i="73" s="1"/>
  <c r="J86" i="73"/>
  <c r="K86" i="73" s="1"/>
  <c r="J82" i="73"/>
  <c r="K82" i="73" s="1"/>
  <c r="J78" i="73"/>
  <c r="K78" i="73" s="1"/>
  <c r="J74" i="73"/>
  <c r="K74" i="73" s="1"/>
  <c r="J70" i="73"/>
  <c r="K70" i="73" s="1"/>
  <c r="J66" i="73"/>
  <c r="K66" i="73" s="1"/>
  <c r="J62" i="73"/>
  <c r="K62" i="73" s="1"/>
  <c r="J58" i="73"/>
  <c r="K58" i="73" s="1"/>
  <c r="J54" i="73"/>
  <c r="K54" i="73" s="1"/>
  <c r="J50" i="73"/>
  <c r="K50" i="73" s="1"/>
  <c r="J46" i="73"/>
  <c r="K46" i="73" s="1"/>
  <c r="J42" i="73"/>
  <c r="K42" i="73" s="1"/>
  <c r="J38" i="73"/>
  <c r="K38" i="73" s="1"/>
  <c r="J117" i="73"/>
  <c r="K117" i="73" s="1"/>
  <c r="J113" i="73"/>
  <c r="K113" i="73" s="1"/>
  <c r="J109" i="73"/>
  <c r="K109" i="73" s="1"/>
  <c r="J105" i="73"/>
  <c r="K105" i="73" s="1"/>
  <c r="J101" i="73"/>
  <c r="K101" i="73" s="1"/>
  <c r="J97" i="73"/>
  <c r="K97" i="73" s="1"/>
  <c r="J93" i="73"/>
  <c r="K93" i="73" s="1"/>
  <c r="J85" i="73"/>
  <c r="K85" i="73" s="1"/>
  <c r="J77" i="73"/>
  <c r="K77" i="73" s="1"/>
  <c r="J73" i="73"/>
  <c r="K73" i="73" s="1"/>
  <c r="J69" i="73"/>
  <c r="K69" i="73" s="1"/>
  <c r="J61" i="73"/>
  <c r="K61" i="73" s="1"/>
  <c r="J41" i="73"/>
  <c r="K41" i="73" s="1"/>
  <c r="J37" i="73"/>
  <c r="K37" i="73" s="1"/>
  <c r="J800" i="73"/>
  <c r="P951" i="73"/>
  <c r="D76" i="50" s="1"/>
  <c r="J50" i="115"/>
  <c r="J26" i="73"/>
  <c r="K26" i="73" s="1"/>
  <c r="J32" i="73"/>
  <c r="K32" i="73" s="1"/>
  <c r="J284" i="73"/>
  <c r="K284" i="73" s="1"/>
  <c r="J781" i="73"/>
  <c r="J786" i="73"/>
  <c r="K786" i="73" s="1"/>
  <c r="K785" i="73" s="1"/>
  <c r="H90" i="125" s="1"/>
  <c r="J25" i="73"/>
  <c r="K25" i="73" s="1"/>
  <c r="J29" i="73"/>
  <c r="K29" i="73" s="1"/>
  <c r="J153" i="73"/>
  <c r="K153" i="73" s="1"/>
  <c r="J780" i="73"/>
  <c r="J784" i="73"/>
  <c r="K784" i="73" s="1"/>
  <c r="J864" i="73"/>
  <c r="H86" i="105"/>
  <c r="J27" i="73"/>
  <c r="K27" i="73" s="1"/>
  <c r="J34" i="73"/>
  <c r="K34" i="73" s="1"/>
  <c r="J289" i="73"/>
  <c r="K289" i="73" s="1"/>
  <c r="J782" i="73"/>
  <c r="K782" i="73" s="1"/>
  <c r="I850" i="70"/>
  <c r="J118" i="70"/>
  <c r="K118" i="70" s="1"/>
  <c r="J114" i="70"/>
  <c r="K114" i="70" s="1"/>
  <c r="J110" i="70"/>
  <c r="K110" i="70" s="1"/>
  <c r="J106" i="70"/>
  <c r="K106" i="70" s="1"/>
  <c r="J102" i="70"/>
  <c r="K102" i="70" s="1"/>
  <c r="J98" i="70"/>
  <c r="K98" i="70" s="1"/>
  <c r="J94" i="70"/>
  <c r="K94" i="70" s="1"/>
  <c r="J90" i="70"/>
  <c r="K90" i="70" s="1"/>
  <c r="J86" i="70"/>
  <c r="K86" i="70" s="1"/>
  <c r="J82" i="70"/>
  <c r="K82" i="70" s="1"/>
  <c r="J78" i="70"/>
  <c r="K78" i="70" s="1"/>
  <c r="J74" i="70"/>
  <c r="K74" i="70" s="1"/>
  <c r="J70" i="70"/>
  <c r="K70" i="70" s="1"/>
  <c r="J66" i="70"/>
  <c r="K66" i="70" s="1"/>
  <c r="J62" i="70"/>
  <c r="K62" i="70" s="1"/>
  <c r="J58" i="70"/>
  <c r="K58" i="70" s="1"/>
  <c r="J54" i="70"/>
  <c r="K54" i="70" s="1"/>
  <c r="J50" i="70"/>
  <c r="K50" i="70" s="1"/>
  <c r="J46" i="70"/>
  <c r="K46" i="70" s="1"/>
  <c r="J42" i="70"/>
  <c r="K42" i="70" s="1"/>
  <c r="J38" i="70"/>
  <c r="K38" i="70" s="1"/>
  <c r="J111" i="70"/>
  <c r="K111" i="70" s="1"/>
  <c r="J107" i="70"/>
  <c r="K107" i="70" s="1"/>
  <c r="J91" i="70"/>
  <c r="K91" i="70" s="1"/>
  <c r="J83" i="70"/>
  <c r="K83" i="70" s="1"/>
  <c r="J75" i="70"/>
  <c r="K75" i="70" s="1"/>
  <c r="J63" i="70"/>
  <c r="K63" i="70" s="1"/>
  <c r="J55" i="70"/>
  <c r="K55" i="70" s="1"/>
  <c r="J47" i="70"/>
  <c r="K47" i="70" s="1"/>
  <c r="J35" i="70"/>
  <c r="K35" i="70" s="1"/>
  <c r="J117" i="70"/>
  <c r="K117" i="70" s="1"/>
  <c r="J113" i="70"/>
  <c r="K113" i="70" s="1"/>
  <c r="J109" i="70"/>
  <c r="K109" i="70" s="1"/>
  <c r="J105" i="70"/>
  <c r="K105" i="70" s="1"/>
  <c r="J101" i="70"/>
  <c r="K101" i="70" s="1"/>
  <c r="J97" i="70"/>
  <c r="K97" i="70" s="1"/>
  <c r="J93" i="70"/>
  <c r="K93" i="70" s="1"/>
  <c r="J89" i="70"/>
  <c r="K89" i="70" s="1"/>
  <c r="J85" i="70"/>
  <c r="K85" i="70" s="1"/>
  <c r="J81" i="70"/>
  <c r="K81" i="70" s="1"/>
  <c r="J77" i="70"/>
  <c r="K77" i="70" s="1"/>
  <c r="J73" i="70"/>
  <c r="K73" i="70" s="1"/>
  <c r="J69" i="70"/>
  <c r="K69" i="70" s="1"/>
  <c r="J65" i="70"/>
  <c r="K65" i="70" s="1"/>
  <c r="J61" i="70"/>
  <c r="K61" i="70" s="1"/>
  <c r="J57" i="70"/>
  <c r="K57" i="70" s="1"/>
  <c r="J53" i="70"/>
  <c r="K53" i="70" s="1"/>
  <c r="J49" i="70"/>
  <c r="K49" i="70" s="1"/>
  <c r="J45" i="70"/>
  <c r="K45" i="70" s="1"/>
  <c r="J41" i="70"/>
  <c r="K41" i="70" s="1"/>
  <c r="J37" i="70"/>
  <c r="K37" i="70" s="1"/>
  <c r="J115" i="70"/>
  <c r="K115" i="70" s="1"/>
  <c r="J99" i="70"/>
  <c r="K99" i="70" s="1"/>
  <c r="J79" i="70"/>
  <c r="K79" i="70" s="1"/>
  <c r="J59" i="70"/>
  <c r="K59" i="70" s="1"/>
  <c r="J39" i="70"/>
  <c r="K39" i="70" s="1"/>
  <c r="J120" i="70"/>
  <c r="K120" i="70" s="1"/>
  <c r="J116" i="70"/>
  <c r="K116" i="70" s="1"/>
  <c r="J112" i="70"/>
  <c r="K112" i="70" s="1"/>
  <c r="J108" i="70"/>
  <c r="K108" i="70" s="1"/>
  <c r="J104" i="70"/>
  <c r="K104" i="70" s="1"/>
  <c r="J100" i="70"/>
  <c r="K100" i="70" s="1"/>
  <c r="J96" i="70"/>
  <c r="K96" i="70" s="1"/>
  <c r="J92" i="70"/>
  <c r="K92" i="70" s="1"/>
  <c r="J88" i="70"/>
  <c r="K88" i="70" s="1"/>
  <c r="J84" i="70"/>
  <c r="K84" i="70" s="1"/>
  <c r="J80" i="70"/>
  <c r="K80" i="70" s="1"/>
  <c r="J76" i="70"/>
  <c r="K76" i="70" s="1"/>
  <c r="J72" i="70"/>
  <c r="K72" i="70" s="1"/>
  <c r="J68" i="70"/>
  <c r="K68" i="70" s="1"/>
  <c r="J64" i="70"/>
  <c r="K64" i="70" s="1"/>
  <c r="J60" i="70"/>
  <c r="K60" i="70" s="1"/>
  <c r="J56" i="70"/>
  <c r="K56" i="70" s="1"/>
  <c r="J52" i="70"/>
  <c r="K52" i="70" s="1"/>
  <c r="J48" i="70"/>
  <c r="K48" i="70" s="1"/>
  <c r="J44" i="70"/>
  <c r="K44" i="70" s="1"/>
  <c r="J40" i="70"/>
  <c r="K40" i="70" s="1"/>
  <c r="J36" i="70"/>
  <c r="K36" i="70" s="1"/>
  <c r="J119" i="70"/>
  <c r="K119" i="70" s="1"/>
  <c r="J103" i="70"/>
  <c r="K103" i="70" s="1"/>
  <c r="J95" i="70"/>
  <c r="K95" i="70" s="1"/>
  <c r="J87" i="70"/>
  <c r="K87" i="70" s="1"/>
  <c r="J71" i="70"/>
  <c r="K71" i="70" s="1"/>
  <c r="J67" i="70"/>
  <c r="K67" i="70" s="1"/>
  <c r="J51" i="70"/>
  <c r="K51" i="70" s="1"/>
  <c r="J43" i="70"/>
  <c r="K43" i="70" s="1"/>
  <c r="AE6" i="50"/>
  <c r="Z5" i="50"/>
  <c r="A14" i="75"/>
  <c r="A32" i="73"/>
  <c r="J120" i="65"/>
  <c r="K120" i="65" s="1"/>
  <c r="J118" i="65"/>
  <c r="K118" i="65" s="1"/>
  <c r="J116" i="65"/>
  <c r="K116" i="65" s="1"/>
  <c r="J114" i="65"/>
  <c r="K114" i="65" s="1"/>
  <c r="J112" i="65"/>
  <c r="K112" i="65" s="1"/>
  <c r="J110" i="65"/>
  <c r="K110" i="65" s="1"/>
  <c r="J108" i="65"/>
  <c r="K108" i="65" s="1"/>
  <c r="J106" i="65"/>
  <c r="K106" i="65" s="1"/>
  <c r="J104" i="65"/>
  <c r="K104" i="65" s="1"/>
  <c r="J102" i="65"/>
  <c r="K102" i="65" s="1"/>
  <c r="J100" i="65"/>
  <c r="K100" i="65" s="1"/>
  <c r="J98" i="65"/>
  <c r="K98" i="65" s="1"/>
  <c r="J96" i="65"/>
  <c r="K96" i="65" s="1"/>
  <c r="J94" i="65"/>
  <c r="K94" i="65" s="1"/>
  <c r="J92" i="65"/>
  <c r="K92" i="65" s="1"/>
  <c r="J90" i="65"/>
  <c r="K90" i="65" s="1"/>
  <c r="J88" i="65"/>
  <c r="K88" i="65" s="1"/>
  <c r="J86" i="65"/>
  <c r="K86" i="65" s="1"/>
  <c r="J84" i="65"/>
  <c r="K84" i="65" s="1"/>
  <c r="J82" i="65"/>
  <c r="K82" i="65" s="1"/>
  <c r="J80" i="65"/>
  <c r="K80" i="65" s="1"/>
  <c r="J78" i="65"/>
  <c r="K78" i="65" s="1"/>
  <c r="J76" i="65"/>
  <c r="K76" i="65" s="1"/>
  <c r="J74" i="65"/>
  <c r="K74" i="65" s="1"/>
  <c r="J72" i="65"/>
  <c r="K72" i="65" s="1"/>
  <c r="J70" i="65"/>
  <c r="K70" i="65" s="1"/>
  <c r="J68" i="65"/>
  <c r="K68" i="65" s="1"/>
  <c r="J66" i="65"/>
  <c r="K66" i="65" s="1"/>
  <c r="J64" i="65"/>
  <c r="K64" i="65" s="1"/>
  <c r="J62" i="65"/>
  <c r="K62" i="65" s="1"/>
  <c r="J60" i="65"/>
  <c r="K60" i="65" s="1"/>
  <c r="J58" i="65"/>
  <c r="K58" i="65" s="1"/>
  <c r="J56" i="65"/>
  <c r="K56" i="65" s="1"/>
  <c r="J54" i="65"/>
  <c r="K54" i="65" s="1"/>
  <c r="J52" i="65"/>
  <c r="K52" i="65" s="1"/>
  <c r="J50" i="65"/>
  <c r="K50" i="65" s="1"/>
  <c r="J48" i="65"/>
  <c r="K48" i="65" s="1"/>
  <c r="J46" i="65"/>
  <c r="K46" i="65" s="1"/>
  <c r="J44" i="65"/>
  <c r="K44" i="65" s="1"/>
  <c r="J42" i="65"/>
  <c r="K42" i="65" s="1"/>
  <c r="J40" i="65"/>
  <c r="K40" i="65" s="1"/>
  <c r="J38" i="65"/>
  <c r="K38" i="65" s="1"/>
  <c r="J36" i="65"/>
  <c r="K36" i="65" s="1"/>
  <c r="J117" i="65"/>
  <c r="K117" i="65" s="1"/>
  <c r="J113" i="65"/>
  <c r="K113" i="65" s="1"/>
  <c r="J109" i="65"/>
  <c r="K109" i="65" s="1"/>
  <c r="J105" i="65"/>
  <c r="K105" i="65" s="1"/>
  <c r="J101" i="65"/>
  <c r="K101" i="65" s="1"/>
  <c r="J97" i="65"/>
  <c r="K97" i="65" s="1"/>
  <c r="J93" i="65"/>
  <c r="K93" i="65" s="1"/>
  <c r="J89" i="65"/>
  <c r="K89" i="65" s="1"/>
  <c r="J85" i="65"/>
  <c r="K85" i="65" s="1"/>
  <c r="J81" i="65"/>
  <c r="K81" i="65" s="1"/>
  <c r="J77" i="65"/>
  <c r="K77" i="65" s="1"/>
  <c r="J73" i="65"/>
  <c r="K73" i="65" s="1"/>
  <c r="J69" i="65"/>
  <c r="K69" i="65" s="1"/>
  <c r="J65" i="65"/>
  <c r="K65" i="65" s="1"/>
  <c r="J61" i="65"/>
  <c r="K61" i="65" s="1"/>
  <c r="J57" i="65"/>
  <c r="K57" i="65" s="1"/>
  <c r="J53" i="65"/>
  <c r="K53" i="65" s="1"/>
  <c r="J49" i="65"/>
  <c r="K49" i="65" s="1"/>
  <c r="J45" i="65"/>
  <c r="K45" i="65" s="1"/>
  <c r="J41" i="65"/>
  <c r="K41" i="65" s="1"/>
  <c r="J37" i="65"/>
  <c r="K37" i="65" s="1"/>
  <c r="J119" i="65"/>
  <c r="K119" i="65" s="1"/>
  <c r="J115" i="65"/>
  <c r="K115" i="65" s="1"/>
  <c r="J111" i="65"/>
  <c r="K111" i="65" s="1"/>
  <c r="J107" i="65"/>
  <c r="K107" i="65" s="1"/>
  <c r="J103" i="65"/>
  <c r="K103" i="65" s="1"/>
  <c r="J99" i="65"/>
  <c r="K99" i="65" s="1"/>
  <c r="J95" i="65"/>
  <c r="K95" i="65" s="1"/>
  <c r="J91" i="65"/>
  <c r="K91" i="65" s="1"/>
  <c r="J87" i="65"/>
  <c r="K87" i="65" s="1"/>
  <c r="J83" i="65"/>
  <c r="K83" i="65" s="1"/>
  <c r="J79" i="65"/>
  <c r="K79" i="65" s="1"/>
  <c r="J75" i="65"/>
  <c r="K75" i="65" s="1"/>
  <c r="J71" i="65"/>
  <c r="K71" i="65" s="1"/>
  <c r="J67" i="65"/>
  <c r="K67" i="65" s="1"/>
  <c r="J63" i="65"/>
  <c r="K63" i="65" s="1"/>
  <c r="J59" i="65"/>
  <c r="K59" i="65" s="1"/>
  <c r="J55" i="65"/>
  <c r="K55" i="65" s="1"/>
  <c r="J51" i="65"/>
  <c r="K51" i="65" s="1"/>
  <c r="J47" i="65"/>
  <c r="K47" i="65" s="1"/>
  <c r="J43" i="65"/>
  <c r="K43" i="65" s="1"/>
  <c r="J39" i="65"/>
  <c r="K39" i="65" s="1"/>
  <c r="J35" i="65"/>
  <c r="K35" i="65" s="1"/>
  <c r="J813" i="65"/>
  <c r="K813" i="65" s="1"/>
  <c r="K813" i="74" s="1"/>
  <c r="J800" i="65"/>
  <c r="K800" i="65" s="1"/>
  <c r="K800" i="73" s="1"/>
  <c r="H92" i="125" s="1"/>
  <c r="A32" i="75"/>
  <c r="AM11" i="50"/>
  <c r="AM51" i="50"/>
  <c r="AM59" i="50"/>
  <c r="AV3" i="50"/>
  <c r="AM19" i="50"/>
  <c r="B84" i="50"/>
  <c r="AM43" i="50"/>
  <c r="AM27" i="50"/>
  <c r="AM67" i="50"/>
  <c r="E2543" i="48"/>
  <c r="C84" i="50"/>
  <c r="J188" i="115"/>
  <c r="J187" i="115"/>
  <c r="P90" i="105"/>
  <c r="P86" i="105"/>
  <c r="P93" i="105"/>
  <c r="J186" i="115"/>
  <c r="J185" i="115"/>
  <c r="AK20" i="69"/>
  <c r="AI51" i="50"/>
  <c r="AI43" i="50"/>
  <c r="B83" i="50"/>
  <c r="AQ3" i="50"/>
  <c r="M2381" i="48"/>
  <c r="J167" i="115"/>
  <c r="J171" i="115"/>
  <c r="J170" i="115"/>
  <c r="J169" i="115"/>
  <c r="AE11" i="50"/>
  <c r="A1981" i="48"/>
  <c r="AE43" i="50"/>
  <c r="AE67" i="50"/>
  <c r="B82" i="50"/>
  <c r="J151" i="115"/>
  <c r="N95" i="105"/>
  <c r="AA51" i="50"/>
  <c r="B81" i="50"/>
  <c r="A123" i="115"/>
  <c r="J133" i="115"/>
  <c r="J284" i="78"/>
  <c r="K284" i="78" s="1"/>
  <c r="J792" i="78"/>
  <c r="J864" i="78"/>
  <c r="E1703" i="48"/>
  <c r="P916" i="78"/>
  <c r="C81" i="50" s="1"/>
  <c r="J25" i="78"/>
  <c r="K25" i="78" s="1"/>
  <c r="J29" i="78"/>
  <c r="K29" i="78" s="1"/>
  <c r="J313" i="78"/>
  <c r="K313" i="78" s="1"/>
  <c r="J783" i="78"/>
  <c r="K783" i="78" s="1"/>
  <c r="J136" i="115"/>
  <c r="J27" i="78"/>
  <c r="K27" i="78" s="1"/>
  <c r="J124" i="78"/>
  <c r="K124" i="78" s="1"/>
  <c r="J781" i="78"/>
  <c r="J137" i="115"/>
  <c r="J28" i="78"/>
  <c r="K28" i="78" s="1"/>
  <c r="J782" i="78"/>
  <c r="K782" i="78" s="1"/>
  <c r="J813" i="78"/>
  <c r="J854" i="78"/>
  <c r="P951" i="78"/>
  <c r="D81" i="50" s="1"/>
  <c r="J26" i="78"/>
  <c r="K26" i="78" s="1"/>
  <c r="J32" i="78"/>
  <c r="K32" i="78" s="1"/>
  <c r="J780" i="78"/>
  <c r="J784" i="78"/>
  <c r="K784" i="78" s="1"/>
  <c r="J117" i="115"/>
  <c r="L86" i="105"/>
  <c r="K800" i="77"/>
  <c r="L92" i="125" s="1"/>
  <c r="J792" i="77"/>
  <c r="I831" i="77"/>
  <c r="G1541" i="124" s="1"/>
  <c r="J25" i="77"/>
  <c r="K25" i="77" s="1"/>
  <c r="J29" i="77"/>
  <c r="K29" i="77" s="1"/>
  <c r="J153" i="77"/>
  <c r="K153" i="77" s="1"/>
  <c r="J780" i="77"/>
  <c r="J784" i="77"/>
  <c r="K784" i="77" s="1"/>
  <c r="J864" i="77"/>
  <c r="J854" i="77"/>
  <c r="J119" i="115"/>
  <c r="J26" i="77"/>
  <c r="K26" i="77" s="1"/>
  <c r="J32" i="77"/>
  <c r="K32" i="77" s="1"/>
  <c r="J284" i="77"/>
  <c r="K284" i="77" s="1"/>
  <c r="J781" i="77"/>
  <c r="J786" i="77"/>
  <c r="K786" i="77" s="1"/>
  <c r="K785" i="77" s="1"/>
  <c r="K854" i="77"/>
  <c r="L94" i="125" s="1"/>
  <c r="J813" i="77"/>
  <c r="J800" i="77"/>
  <c r="P916" i="77"/>
  <c r="C80" i="50" s="1"/>
  <c r="J27" i="77"/>
  <c r="K27" i="77" s="1"/>
  <c r="J34" i="77"/>
  <c r="K34" i="77" s="1"/>
  <c r="J289" i="77"/>
  <c r="K289" i="77" s="1"/>
  <c r="J782" i="77"/>
  <c r="K782" i="77" s="1"/>
  <c r="S51" i="50"/>
  <c r="S59" i="50"/>
  <c r="A89" i="115"/>
  <c r="A1141" i="48"/>
  <c r="S11" i="50"/>
  <c r="J103" i="115"/>
  <c r="J101" i="115"/>
  <c r="J25" i="76"/>
  <c r="K25" i="76" s="1"/>
  <c r="J289" i="76"/>
  <c r="K289" i="76" s="1"/>
  <c r="J864" i="76"/>
  <c r="J26" i="76"/>
  <c r="K26" i="76" s="1"/>
  <c r="J782" i="76"/>
  <c r="K782" i="76" s="1"/>
  <c r="J800" i="76"/>
  <c r="P916" i="76"/>
  <c r="C79" i="50" s="1"/>
  <c r="J100" i="115"/>
  <c r="J29" i="76"/>
  <c r="K29" i="76" s="1"/>
  <c r="J786" i="76"/>
  <c r="K786" i="76" s="1"/>
  <c r="K785" i="76" s="1"/>
  <c r="J86" i="115"/>
  <c r="J782" i="75"/>
  <c r="K782" i="75" s="1"/>
  <c r="J82" i="115"/>
  <c r="J25" i="75"/>
  <c r="K25" i="75" s="1"/>
  <c r="J786" i="75"/>
  <c r="K786" i="75" s="1"/>
  <c r="K785" i="75" s="1"/>
  <c r="J84" i="115"/>
  <c r="J124" i="75"/>
  <c r="K124" i="75" s="1"/>
  <c r="K19" i="50"/>
  <c r="K59" i="50"/>
  <c r="J67" i="115"/>
  <c r="J65" i="115"/>
  <c r="J69" i="115"/>
  <c r="G51" i="50"/>
  <c r="A301" i="48"/>
  <c r="G11" i="50"/>
  <c r="G43" i="50"/>
  <c r="H3" i="50"/>
  <c r="G35" i="50"/>
  <c r="G27" i="50"/>
  <c r="G59" i="50"/>
  <c r="J51" i="115"/>
  <c r="J52" i="115"/>
  <c r="J49" i="115"/>
  <c r="I2" i="95"/>
  <c r="C11" i="50"/>
  <c r="C59" i="50"/>
  <c r="C43" i="50"/>
  <c r="C3" i="50"/>
  <c r="C35" i="50"/>
  <c r="C27" i="50"/>
  <c r="J32" i="115"/>
  <c r="A16" i="70"/>
  <c r="A17" i="70" s="1"/>
  <c r="A18" i="70" s="1"/>
  <c r="J34" i="115"/>
  <c r="J31" i="115"/>
  <c r="I831" i="70"/>
  <c r="G141" i="124" s="1"/>
  <c r="K864" i="70"/>
  <c r="G95" i="125" s="1"/>
  <c r="X70" i="50"/>
  <c r="O5" i="50"/>
  <c r="Q37" i="50"/>
  <c r="N13" i="50"/>
  <c r="N31" i="50"/>
  <c r="P48" i="50"/>
  <c r="M24" i="50"/>
  <c r="AP69" i="50"/>
  <c r="Q14" i="50"/>
  <c r="O31" i="50"/>
  <c r="L53" i="50"/>
  <c r="L13" i="50"/>
  <c r="L21" i="50"/>
  <c r="K30" i="50"/>
  <c r="K40" i="50"/>
  <c r="Q45" i="50"/>
  <c r="Q55" i="50"/>
  <c r="M70" i="50"/>
  <c r="D69" i="50"/>
  <c r="R5" i="50"/>
  <c r="P22" i="50"/>
  <c r="P40" i="50"/>
  <c r="T7" i="50"/>
  <c r="R14" i="50"/>
  <c r="R21" i="50"/>
  <c r="R31" i="50"/>
  <c r="M46" i="50"/>
  <c r="O53" i="50"/>
  <c r="H72" i="50"/>
  <c r="F70" i="50"/>
  <c r="M7" i="50"/>
  <c r="T8" i="50"/>
  <c r="N14" i="50"/>
  <c r="R15" i="50"/>
  <c r="N24" i="50"/>
  <c r="R24" i="50"/>
  <c r="O30" i="50"/>
  <c r="L39" i="50"/>
  <c r="O40" i="50"/>
  <c r="N47" i="50"/>
  <c r="R48" i="50"/>
  <c r="P53" i="50"/>
  <c r="L69" i="50"/>
  <c r="R6" i="50"/>
  <c r="M13" i="50"/>
  <c r="O15" i="50"/>
  <c r="M22" i="50"/>
  <c r="P23" i="50"/>
  <c r="L32" i="50"/>
  <c r="Q32" i="50"/>
  <c r="P37" i="50"/>
  <c r="K45" i="50"/>
  <c r="P47" i="50"/>
  <c r="M53" i="50"/>
  <c r="O56" i="50"/>
  <c r="J72" i="50"/>
  <c r="M71" i="50"/>
  <c r="AK46" i="50"/>
  <c r="S15" i="50"/>
  <c r="AI22" i="50"/>
  <c r="X54" i="50"/>
  <c r="AI13" i="50"/>
  <c r="U32" i="50"/>
  <c r="AW5" i="50"/>
  <c r="S23" i="50"/>
  <c r="AN32" i="50"/>
  <c r="AI37" i="50"/>
  <c r="S48" i="50"/>
  <c r="U71" i="50"/>
  <c r="Y7" i="50"/>
  <c r="AO22" i="50"/>
  <c r="AP46" i="50"/>
  <c r="AN53" i="50"/>
  <c r="C39" i="50"/>
  <c r="AR5" i="50"/>
  <c r="AM13" i="50"/>
  <c r="AJ31" i="50"/>
  <c r="U38" i="50"/>
  <c r="AS6" i="50"/>
  <c r="AJ14" i="50"/>
  <c r="U24" i="50"/>
  <c r="AN24" i="50"/>
  <c r="AK32" i="50"/>
  <c r="AM37" i="50"/>
  <c r="AJ48" i="50"/>
  <c r="AM55" i="50"/>
  <c r="AN69" i="50"/>
  <c r="Y5" i="50"/>
  <c r="AI6" i="50"/>
  <c r="AT6" i="50"/>
  <c r="T13" i="50"/>
  <c r="Z14" i="50"/>
  <c r="AL13" i="50"/>
  <c r="T21" i="50"/>
  <c r="Y24" i="50"/>
  <c r="AL24" i="50"/>
  <c r="S31" i="50"/>
  <c r="AI30" i="50"/>
  <c r="AO30" i="50"/>
  <c r="W40" i="50"/>
  <c r="AP39" i="50"/>
  <c r="T45" i="50"/>
  <c r="AI45" i="50"/>
  <c r="AM47" i="50"/>
  <c r="U55" i="50"/>
  <c r="AK56" i="50"/>
  <c r="U70" i="50"/>
  <c r="AO72" i="50"/>
  <c r="Z6" i="50"/>
  <c r="AV7" i="50"/>
  <c r="V13" i="50"/>
  <c r="AO14" i="50"/>
  <c r="AJ23" i="50"/>
  <c r="X29" i="50"/>
  <c r="AP32" i="50"/>
  <c r="T40" i="50"/>
  <c r="X45" i="50"/>
  <c r="Z55" i="50"/>
  <c r="Q70" i="50"/>
  <c r="C69" i="50"/>
  <c r="D55" i="50"/>
  <c r="AD6" i="50"/>
  <c r="AQ8" i="50"/>
  <c r="AY5" i="50"/>
  <c r="Y13" i="50"/>
  <c r="AK15" i="50"/>
  <c r="AN16" i="50"/>
  <c r="X21" i="50"/>
  <c r="AK24" i="50"/>
  <c r="AP24" i="50"/>
  <c r="T29" i="50"/>
  <c r="Y32" i="50"/>
  <c r="AL32" i="50"/>
  <c r="V40" i="50"/>
  <c r="AM39" i="50"/>
  <c r="Z45" i="50"/>
  <c r="AM45" i="50"/>
  <c r="AI54" i="50"/>
  <c r="AP53" i="50"/>
  <c r="AI72" i="50"/>
  <c r="AP71" i="50"/>
  <c r="D31" i="50"/>
  <c r="E30" i="50"/>
  <c r="D22" i="50"/>
  <c r="W7" i="50"/>
  <c r="AD5" i="50"/>
  <c r="AQ5" i="50"/>
  <c r="AS7" i="50"/>
  <c r="AV5" i="50"/>
  <c r="AW8" i="50"/>
  <c r="U14" i="50"/>
  <c r="W13" i="50"/>
  <c r="AE15" i="50"/>
  <c r="AJ15" i="50"/>
  <c r="AL16" i="50"/>
  <c r="AM16" i="50"/>
  <c r="U22" i="50"/>
  <c r="V24" i="50"/>
  <c r="AI21" i="50"/>
  <c r="AK23" i="50"/>
  <c r="AN21" i="50"/>
  <c r="AO24" i="50"/>
  <c r="T32" i="50"/>
  <c r="AJ30" i="50"/>
  <c r="AL29" i="50"/>
  <c r="AM31" i="50"/>
  <c r="S39" i="50"/>
  <c r="X37" i="50"/>
  <c r="AP37" i="50"/>
  <c r="T48" i="50"/>
  <c r="Z47" i="50"/>
  <c r="AI47" i="50"/>
  <c r="AN45" i="50"/>
  <c r="X53" i="50"/>
  <c r="AJ53" i="50"/>
  <c r="AM53" i="50"/>
  <c r="AN56" i="50"/>
  <c r="AF69" i="50"/>
  <c r="AO69" i="50"/>
  <c r="AP72" i="50"/>
  <c r="E47" i="50"/>
  <c r="X5" i="50"/>
  <c r="AR6" i="50"/>
  <c r="S13" i="50"/>
  <c r="AI14" i="50"/>
  <c r="AN14" i="50"/>
  <c r="AJ22" i="50"/>
  <c r="U30" i="50"/>
  <c r="AI29" i="50"/>
  <c r="AN29" i="50"/>
  <c r="T37" i="50"/>
  <c r="AJ45" i="50"/>
  <c r="AO70" i="50"/>
  <c r="C32" i="50"/>
  <c r="C23" i="50"/>
  <c r="C31" i="50"/>
  <c r="E31" i="50"/>
  <c r="C22" i="50"/>
  <c r="D39" i="50"/>
  <c r="AJ37" i="50"/>
  <c r="N5" i="50"/>
  <c r="O8" i="50"/>
  <c r="S7" i="50"/>
  <c r="U8" i="50"/>
  <c r="M15" i="50"/>
  <c r="Q13" i="50"/>
  <c r="P16" i="50"/>
  <c r="L24" i="50"/>
  <c r="O22" i="50"/>
  <c r="Q24" i="50"/>
  <c r="K32" i="50"/>
  <c r="Q29" i="50"/>
  <c r="P32" i="50"/>
  <c r="K38" i="50"/>
  <c r="N39" i="50"/>
  <c r="O39" i="50"/>
  <c r="R39" i="50"/>
  <c r="N45" i="50"/>
  <c r="O47" i="50"/>
  <c r="R47" i="50"/>
  <c r="L56" i="50"/>
  <c r="Q54" i="50"/>
  <c r="R54" i="50"/>
  <c r="G70" i="50"/>
  <c r="M69" i="50"/>
  <c r="K70" i="50"/>
  <c r="E32" i="50"/>
  <c r="F38" i="50"/>
  <c r="F31" i="50"/>
  <c r="C38" i="50"/>
  <c r="N7" i="50"/>
  <c r="S6" i="50"/>
  <c r="U5" i="50"/>
  <c r="K15" i="50"/>
  <c r="P13" i="50"/>
  <c r="O16" i="50"/>
  <c r="K23" i="50"/>
  <c r="O21" i="50"/>
  <c r="Q23" i="50"/>
  <c r="M30" i="50"/>
  <c r="N32" i="50"/>
  <c r="P31" i="50"/>
  <c r="R32" i="50"/>
  <c r="M37" i="50"/>
  <c r="N38" i="50"/>
  <c r="Q38" i="50"/>
  <c r="R38" i="50"/>
  <c r="K47" i="50"/>
  <c r="O46" i="50"/>
  <c r="Q48" i="50"/>
  <c r="M55" i="50"/>
  <c r="P54" i="50"/>
  <c r="R53" i="50"/>
  <c r="H71" i="50"/>
  <c r="N71" i="50"/>
  <c r="J8" i="50"/>
  <c r="K5" i="50"/>
  <c r="J24" i="50"/>
  <c r="H22" i="50"/>
  <c r="I24" i="50"/>
  <c r="J39" i="50"/>
  <c r="J38" i="50"/>
  <c r="I37" i="50"/>
  <c r="H40" i="50"/>
  <c r="J54" i="50"/>
  <c r="H56" i="50"/>
  <c r="G56" i="50"/>
  <c r="H53" i="50"/>
  <c r="AH47" i="50"/>
  <c r="AF46" i="50"/>
  <c r="AH46" i="50"/>
  <c r="D21" i="50"/>
  <c r="F22" i="50"/>
  <c r="D23" i="50"/>
  <c r="C21" i="50"/>
  <c r="F30" i="50"/>
  <c r="F29" i="50"/>
  <c r="F32" i="50"/>
  <c r="D32" i="50"/>
  <c r="D29" i="50"/>
  <c r="C29" i="50"/>
  <c r="C30" i="50"/>
  <c r="E29" i="50"/>
  <c r="AJ38" i="50"/>
  <c r="AK39" i="50"/>
  <c r="C37" i="50"/>
  <c r="AJ40" i="50"/>
  <c r="D38" i="50"/>
  <c r="E37" i="50"/>
  <c r="D45" i="50"/>
  <c r="C47" i="50"/>
  <c r="C45" i="50"/>
  <c r="E56" i="50"/>
  <c r="C56" i="50"/>
  <c r="I6" i="50"/>
  <c r="G22" i="50"/>
  <c r="J16" i="50"/>
  <c r="H14" i="50"/>
  <c r="H29" i="50"/>
  <c r="H30" i="50"/>
  <c r="J29" i="50"/>
  <c r="G47" i="50"/>
  <c r="H45" i="50"/>
  <c r="G48" i="50"/>
  <c r="AM5" i="50"/>
  <c r="AL8" i="50"/>
  <c r="AG24" i="50"/>
  <c r="AE22" i="50"/>
  <c r="AF24" i="50"/>
  <c r="AH37" i="50"/>
  <c r="AG38" i="50"/>
  <c r="AF53" i="50"/>
  <c r="AH56" i="50"/>
  <c r="C15" i="50"/>
  <c r="F15" i="50"/>
  <c r="C13" i="50"/>
  <c r="I38" i="50"/>
  <c r="J47" i="50"/>
  <c r="C14" i="50"/>
  <c r="D70" i="50"/>
  <c r="C71" i="50"/>
  <c r="E69" i="50"/>
  <c r="F72" i="50"/>
  <c r="D71" i="50"/>
  <c r="H6" i="50"/>
  <c r="H15" i="50"/>
  <c r="G32" i="50"/>
  <c r="AG32" i="50"/>
  <c r="I53" i="50"/>
  <c r="O6" i="50"/>
  <c r="N8" i="50"/>
  <c r="T5" i="50"/>
  <c r="R7" i="50"/>
  <c r="S8" i="50"/>
  <c r="U7" i="50"/>
  <c r="K13" i="50"/>
  <c r="M14" i="50"/>
  <c r="L16" i="50"/>
  <c r="O13" i="50"/>
  <c r="P14" i="50"/>
  <c r="Q15" i="50"/>
  <c r="R13" i="50"/>
  <c r="K22" i="50"/>
  <c r="K24" i="50"/>
  <c r="N23" i="50"/>
  <c r="Q21" i="50"/>
  <c r="O23" i="50"/>
  <c r="P24" i="50"/>
  <c r="R23" i="50"/>
  <c r="M29" i="50"/>
  <c r="L31" i="50"/>
  <c r="N30" i="50"/>
  <c r="P29" i="50"/>
  <c r="Q30" i="50"/>
  <c r="O32" i="50"/>
  <c r="R30" i="50"/>
  <c r="L37" i="50"/>
  <c r="K39" i="50"/>
  <c r="M40" i="50"/>
  <c r="O37" i="50"/>
  <c r="P38" i="50"/>
  <c r="Q39" i="50"/>
  <c r="R37" i="50"/>
  <c r="L46" i="50"/>
  <c r="L48" i="50"/>
  <c r="P45" i="50"/>
  <c r="Q46" i="50"/>
  <c r="O48" i="50"/>
  <c r="R46" i="50"/>
  <c r="K53" i="50"/>
  <c r="K55" i="50"/>
  <c r="N54" i="50"/>
  <c r="O54" i="50"/>
  <c r="P55" i="50"/>
  <c r="Q56" i="50"/>
  <c r="R56" i="50"/>
  <c r="J70" i="50"/>
  <c r="J69" i="50"/>
  <c r="L71" i="50"/>
  <c r="K71" i="50"/>
  <c r="L70" i="50"/>
  <c r="F899" i="76"/>
  <c r="X63" i="50"/>
  <c r="D63" i="50"/>
  <c r="M6" i="50"/>
  <c r="M8" i="50"/>
  <c r="S5" i="50"/>
  <c r="T6" i="50"/>
  <c r="R8" i="50"/>
  <c r="L14" i="50"/>
  <c r="K16" i="50"/>
  <c r="N15" i="50"/>
  <c r="O14" i="50"/>
  <c r="P15" i="50"/>
  <c r="Q16" i="50"/>
  <c r="M21" i="50"/>
  <c r="L23" i="50"/>
  <c r="N22" i="50"/>
  <c r="P21" i="50"/>
  <c r="Q22" i="50"/>
  <c r="O24" i="50"/>
  <c r="L29" i="50"/>
  <c r="K31" i="50"/>
  <c r="M32" i="50"/>
  <c r="O29" i="50"/>
  <c r="P30" i="50"/>
  <c r="Q31" i="50"/>
  <c r="M38" i="50"/>
  <c r="L40" i="50"/>
  <c r="N40" i="50"/>
  <c r="O38" i="50"/>
  <c r="P39" i="50"/>
  <c r="Q40" i="50"/>
  <c r="L45" i="50"/>
  <c r="O45" i="50"/>
  <c r="P46" i="50"/>
  <c r="Q47" i="50"/>
  <c r="M54" i="50"/>
  <c r="Q53" i="50"/>
  <c r="O55" i="50"/>
  <c r="P56" i="50"/>
  <c r="I70" i="50"/>
  <c r="L72" i="50"/>
  <c r="K72" i="50"/>
  <c r="AD14" i="50"/>
  <c r="AC13" i="50"/>
  <c r="K63" i="50"/>
  <c r="Q61" i="50"/>
  <c r="U61" i="50"/>
  <c r="AG62" i="50"/>
  <c r="P70" i="50"/>
  <c r="R71" i="50"/>
  <c r="Z7" i="50"/>
  <c r="W8" i="50"/>
  <c r="X6" i="50"/>
  <c r="X8" i="50"/>
  <c r="Y6" i="50"/>
  <c r="W5" i="50"/>
  <c r="V14" i="50"/>
  <c r="U15" i="50"/>
  <c r="U13" i="50"/>
  <c r="V15" i="50"/>
  <c r="S16" i="50"/>
  <c r="T14" i="50"/>
  <c r="V22" i="50"/>
  <c r="T23" i="50"/>
  <c r="U21" i="50"/>
  <c r="V23" i="50"/>
  <c r="S24" i="50"/>
  <c r="S22" i="50"/>
  <c r="V30" i="50"/>
  <c r="T31" i="50"/>
  <c r="U29" i="50"/>
  <c r="V31" i="50"/>
  <c r="S32" i="50"/>
  <c r="S30" i="50"/>
  <c r="V38" i="50"/>
  <c r="T39" i="50"/>
  <c r="U37" i="50"/>
  <c r="V39" i="50"/>
  <c r="S40" i="50"/>
  <c r="S38" i="50"/>
  <c r="V45" i="50"/>
  <c r="U46" i="50"/>
  <c r="V47" i="50"/>
  <c r="S47" i="50"/>
  <c r="S45" i="50"/>
  <c r="T56" i="50"/>
  <c r="S53" i="50"/>
  <c r="V54" i="50"/>
  <c r="U53" i="50"/>
  <c r="V71" i="50"/>
  <c r="S69" i="50"/>
  <c r="S70" i="50"/>
  <c r="AD7" i="50"/>
  <c r="AC8" i="50"/>
  <c r="AB5" i="50"/>
  <c r="Y14" i="50"/>
  <c r="Y15" i="50"/>
  <c r="Z23" i="50"/>
  <c r="W22" i="50"/>
  <c r="W23" i="50"/>
  <c r="Z31" i="50"/>
  <c r="W30" i="50"/>
  <c r="W31" i="50"/>
  <c r="Z39" i="50"/>
  <c r="W38" i="50"/>
  <c r="W39" i="50"/>
  <c r="W47" i="50"/>
  <c r="W48" i="50"/>
  <c r="W55" i="50"/>
  <c r="W56" i="50"/>
  <c r="AT7" i="50"/>
  <c r="AR8" i="50"/>
  <c r="AQ7" i="50"/>
  <c r="AS5" i="50"/>
  <c r="AT8" i="50"/>
  <c r="AS8" i="50"/>
  <c r="AR7" i="50"/>
  <c r="AQ6" i="50"/>
  <c r="AL14" i="50"/>
  <c r="AI16" i="50"/>
  <c r="AK14" i="50"/>
  <c r="AJ13" i="50"/>
  <c r="AL15" i="50"/>
  <c r="AJ16" i="50"/>
  <c r="AI15" i="50"/>
  <c r="AK13" i="50"/>
  <c r="AL22" i="50"/>
  <c r="AI24" i="50"/>
  <c r="AK22" i="50"/>
  <c r="AJ21" i="50"/>
  <c r="AL23" i="50"/>
  <c r="AJ24" i="50"/>
  <c r="AI23" i="50"/>
  <c r="AK21" i="50"/>
  <c r="AL30" i="50"/>
  <c r="AI32" i="50"/>
  <c r="AK30" i="50"/>
  <c r="AJ29" i="50"/>
  <c r="AL31" i="50"/>
  <c r="AJ32" i="50"/>
  <c r="AI31" i="50"/>
  <c r="AK29" i="50"/>
  <c r="AL39" i="50"/>
  <c r="AL37" i="50"/>
  <c r="AL38" i="50"/>
  <c r="AL46" i="50"/>
  <c r="AK47" i="50"/>
  <c r="AK45" i="50"/>
  <c r="AL47" i="50"/>
  <c r="AI48" i="50"/>
  <c r="AJ46" i="50"/>
  <c r="AL54" i="50"/>
  <c r="AK54" i="50"/>
  <c r="AL56" i="50"/>
  <c r="AJ55" i="50"/>
  <c r="AJ70" i="50"/>
  <c r="AJ71" i="50"/>
  <c r="AY8" i="50"/>
  <c r="AY6" i="50"/>
  <c r="AX7" i="50"/>
  <c r="AX5" i="50"/>
  <c r="AY7" i="50"/>
  <c r="AV8" i="50"/>
  <c r="AW6" i="50"/>
  <c r="AP16" i="50"/>
  <c r="AP13" i="50"/>
  <c r="AM15" i="50"/>
  <c r="AN13" i="50"/>
  <c r="AP14" i="50"/>
  <c r="AO15" i="50"/>
  <c r="AO13" i="50"/>
  <c r="AP21" i="50"/>
  <c r="AP22" i="50"/>
  <c r="AN23" i="50"/>
  <c r="AO21" i="50"/>
  <c r="AP23" i="50"/>
  <c r="AM24" i="50"/>
  <c r="AM22" i="50"/>
  <c r="AP29" i="50"/>
  <c r="AP30" i="50"/>
  <c r="AN31" i="50"/>
  <c r="AO29" i="50"/>
  <c r="AP31" i="50"/>
  <c r="AM32" i="50"/>
  <c r="AM30" i="50"/>
  <c r="AM40" i="50"/>
  <c r="AN37" i="50"/>
  <c r="AN40" i="50"/>
  <c r="AN38" i="50"/>
  <c r="AN48" i="50"/>
  <c r="AO45" i="50"/>
  <c r="AP45" i="50"/>
  <c r="AO46" i="50"/>
  <c r="AP56" i="50"/>
  <c r="AP54" i="50"/>
  <c r="AO55" i="50"/>
  <c r="AO53" i="50"/>
  <c r="AP55" i="50"/>
  <c r="AM56" i="50"/>
  <c r="AN54" i="50"/>
  <c r="AN70" i="50"/>
  <c r="AM71" i="50"/>
  <c r="AM72" i="50"/>
  <c r="AN72" i="50"/>
  <c r="AO71" i="50"/>
  <c r="AN71" i="50"/>
  <c r="AP70" i="50"/>
  <c r="AM70" i="50"/>
  <c r="AJ63" i="50"/>
  <c r="AO63" i="50"/>
  <c r="F63" i="50"/>
  <c r="AD23" i="50"/>
  <c r="AB21" i="50"/>
  <c r="AC24" i="50"/>
  <c r="AA39" i="50"/>
  <c r="AA38" i="50"/>
  <c r="AD53" i="50"/>
  <c r="AA56" i="50"/>
  <c r="AC14" i="50"/>
  <c r="AA22" i="50"/>
  <c r="AA31" i="50"/>
  <c r="AB53" i="50"/>
  <c r="P8" i="50"/>
  <c r="K7" i="50"/>
  <c r="I8" i="50"/>
  <c r="H7" i="50"/>
  <c r="J5" i="50"/>
  <c r="P7" i="50"/>
  <c r="K6" i="50"/>
  <c r="H8" i="50"/>
  <c r="J6" i="50"/>
  <c r="I5" i="50"/>
  <c r="J15" i="50"/>
  <c r="H16" i="50"/>
  <c r="G15" i="50"/>
  <c r="I13" i="50"/>
  <c r="J14" i="50"/>
  <c r="G16" i="50"/>
  <c r="I14" i="50"/>
  <c r="H13" i="50"/>
  <c r="J32" i="50"/>
  <c r="I32" i="50"/>
  <c r="H31" i="50"/>
  <c r="G30" i="50"/>
  <c r="J31" i="50"/>
  <c r="H32" i="50"/>
  <c r="G31" i="50"/>
  <c r="I29" i="50"/>
  <c r="J45" i="50"/>
  <c r="I47" i="50"/>
  <c r="H46" i="50"/>
  <c r="G45" i="50"/>
  <c r="J48" i="50"/>
  <c r="I48" i="50"/>
  <c r="H47" i="50"/>
  <c r="G46" i="50"/>
  <c r="F899" i="75"/>
  <c r="AH16" i="50"/>
  <c r="AH14" i="50"/>
  <c r="AG14" i="50"/>
  <c r="AF16" i="50"/>
  <c r="AG13" i="50"/>
  <c r="AH30" i="50"/>
  <c r="AG31" i="50"/>
  <c r="AE29" i="50"/>
  <c r="AH32" i="50"/>
  <c r="AF31" i="50"/>
  <c r="AE56" i="50"/>
  <c r="AF55" i="50"/>
  <c r="AK63" i="50"/>
  <c r="D37" i="50"/>
  <c r="C46" i="50"/>
  <c r="F16" i="50"/>
  <c r="I7" i="50"/>
  <c r="K8" i="50"/>
  <c r="G13" i="50"/>
  <c r="I15" i="50"/>
  <c r="AH15" i="50"/>
  <c r="H23" i="50"/>
  <c r="AA23" i="50"/>
  <c r="I30" i="50"/>
  <c r="J30" i="50"/>
  <c r="AH29" i="50"/>
  <c r="G39" i="50"/>
  <c r="AC40" i="50"/>
  <c r="I45" i="50"/>
  <c r="H48" i="50"/>
  <c r="I54" i="50"/>
  <c r="AB54" i="50"/>
  <c r="AH8" i="50"/>
  <c r="AG5" i="50"/>
  <c r="AI7" i="50"/>
  <c r="AB16" i="50"/>
  <c r="AA13" i="50"/>
  <c r="AC15" i="50"/>
  <c r="AA30" i="50"/>
  <c r="AD31" i="50"/>
  <c r="AB29" i="50"/>
  <c r="AD47" i="50"/>
  <c r="AB45" i="50"/>
  <c r="AD45" i="50"/>
  <c r="AB37" i="50"/>
  <c r="AB46" i="50"/>
  <c r="J23" i="50"/>
  <c r="H24" i="50"/>
  <c r="G23" i="50"/>
  <c r="I21" i="50"/>
  <c r="J22" i="50"/>
  <c r="G24" i="50"/>
  <c r="I22" i="50"/>
  <c r="H21" i="50"/>
  <c r="J37" i="50"/>
  <c r="I39" i="50"/>
  <c r="H38" i="50"/>
  <c r="G37" i="50"/>
  <c r="J40" i="50"/>
  <c r="I40" i="50"/>
  <c r="H39" i="50"/>
  <c r="G38" i="50"/>
  <c r="J53" i="50"/>
  <c r="I55" i="50"/>
  <c r="H54" i="50"/>
  <c r="G53" i="50"/>
  <c r="J56" i="50"/>
  <c r="I56" i="50"/>
  <c r="H55" i="50"/>
  <c r="G54" i="50"/>
  <c r="AB61" i="50"/>
  <c r="AA62" i="50"/>
  <c r="AO8" i="50"/>
  <c r="AO6" i="50"/>
  <c r="AN6" i="50"/>
  <c r="AM8" i="50"/>
  <c r="AN5" i="50"/>
  <c r="AH21" i="50"/>
  <c r="AH24" i="50"/>
  <c r="AF23" i="50"/>
  <c r="AH23" i="50"/>
  <c r="AE23" i="50"/>
  <c r="AH39" i="50"/>
  <c r="AE40" i="50"/>
  <c r="AF37" i="50"/>
  <c r="AG39" i="50"/>
  <c r="AE37" i="50"/>
  <c r="AH45" i="50"/>
  <c r="AE48" i="50"/>
  <c r="AG47" i="50"/>
  <c r="F14" i="50"/>
  <c r="C16" i="50"/>
  <c r="E16" i="50"/>
  <c r="E15" i="50"/>
  <c r="E13" i="50"/>
  <c r="F13" i="50"/>
  <c r="D14" i="50"/>
  <c r="D13" i="50"/>
  <c r="AE63" i="50"/>
  <c r="E14" i="50"/>
  <c r="D15" i="50"/>
  <c r="C24" i="50"/>
  <c r="F21" i="50"/>
  <c r="F24" i="50"/>
  <c r="D24" i="50"/>
  <c r="E22" i="50"/>
  <c r="E23" i="50"/>
  <c r="E24" i="50"/>
  <c r="F23" i="50"/>
  <c r="AI40" i="50"/>
  <c r="AJ39" i="50"/>
  <c r="AI39" i="50"/>
  <c r="C40" i="50"/>
  <c r="F37" i="50"/>
  <c r="F40" i="50"/>
  <c r="F39" i="50"/>
  <c r="AK38" i="50"/>
  <c r="AI38" i="50"/>
  <c r="AK37" i="50"/>
  <c r="E38" i="50"/>
  <c r="E39" i="50"/>
  <c r="E40" i="50"/>
  <c r="D40" i="50"/>
  <c r="C48" i="50"/>
  <c r="F46" i="50"/>
  <c r="E45" i="50"/>
  <c r="F48" i="50"/>
  <c r="E46" i="50"/>
  <c r="F45" i="50"/>
  <c r="E48" i="50"/>
  <c r="F53" i="50"/>
  <c r="E53" i="50"/>
  <c r="E55" i="50"/>
  <c r="C64" i="50"/>
  <c r="H5" i="50"/>
  <c r="J7" i="50"/>
  <c r="P6" i="50"/>
  <c r="AI5" i="50"/>
  <c r="AL7" i="50"/>
  <c r="G14" i="50"/>
  <c r="I16" i="50"/>
  <c r="AF13" i="50"/>
  <c r="G21" i="50"/>
  <c r="I23" i="50"/>
  <c r="AG21" i="50"/>
  <c r="G29" i="50"/>
  <c r="I31" i="50"/>
  <c r="AE30" i="50"/>
  <c r="H37" i="50"/>
  <c r="G40" i="50"/>
  <c r="AD39" i="50"/>
  <c r="AH38" i="50"/>
  <c r="I46" i="50"/>
  <c r="J46" i="50"/>
  <c r="AG45" i="50"/>
  <c r="G55" i="50"/>
  <c r="J55" i="50"/>
  <c r="AD55" i="50"/>
  <c r="E5" i="50"/>
  <c r="F899" i="70"/>
  <c r="F54" i="50"/>
  <c r="F899" i="73"/>
  <c r="W69" i="50"/>
  <c r="W72" i="50"/>
  <c r="Y72" i="50"/>
  <c r="Y69" i="50"/>
  <c r="Y71" i="50"/>
  <c r="W71" i="50"/>
  <c r="X69" i="50"/>
  <c r="Z71" i="50"/>
  <c r="C61" i="50"/>
  <c r="K64" i="50"/>
  <c r="Z69" i="50"/>
  <c r="F899" i="74"/>
  <c r="AH55" i="50"/>
  <c r="AF56" i="50"/>
  <c r="AE55" i="50"/>
  <c r="AG53" i="50"/>
  <c r="AH53" i="50"/>
  <c r="AG55" i="50"/>
  <c r="AF54" i="50"/>
  <c r="AE53" i="50"/>
  <c r="F55" i="50"/>
  <c r="D54" i="50"/>
  <c r="E54" i="50"/>
  <c r="D47" i="50"/>
  <c r="D46" i="50"/>
  <c r="D48" i="50"/>
  <c r="F71" i="50"/>
  <c r="C72" i="50"/>
  <c r="E72" i="50"/>
  <c r="E71" i="50"/>
  <c r="AL5" i="50"/>
  <c r="AM6" i="50"/>
  <c r="AN7" i="50"/>
  <c r="AO5" i="50"/>
  <c r="AE13" i="50"/>
  <c r="AF14" i="50"/>
  <c r="AG15" i="50"/>
  <c r="AH13" i="50"/>
  <c r="AF21" i="50"/>
  <c r="AG22" i="50"/>
  <c r="AE24" i="50"/>
  <c r="AH22" i="50"/>
  <c r="AG29" i="50"/>
  <c r="AE31" i="50"/>
  <c r="AF32" i="50"/>
  <c r="AH31" i="50"/>
  <c r="AE38" i="50"/>
  <c r="AF39" i="50"/>
  <c r="AG40" i="50"/>
  <c r="AH40" i="50"/>
  <c r="AF45" i="50"/>
  <c r="AE47" i="50"/>
  <c r="AG54" i="50"/>
  <c r="AH54" i="50"/>
  <c r="AG63" i="50"/>
  <c r="W70" i="50"/>
  <c r="X71" i="50"/>
  <c r="AN63" i="50"/>
  <c r="P61" i="50"/>
  <c r="Q64" i="50"/>
  <c r="O61" i="50"/>
  <c r="Q72" i="50"/>
  <c r="P69" i="50"/>
  <c r="Q71" i="50"/>
  <c r="O71" i="50"/>
  <c r="Q69" i="50"/>
  <c r="V46" i="50"/>
  <c r="U47" i="50"/>
  <c r="U45" i="50"/>
  <c r="V53" i="50"/>
  <c r="S55" i="50"/>
  <c r="T53" i="50"/>
  <c r="V55" i="50"/>
  <c r="S56" i="50"/>
  <c r="T54" i="50"/>
  <c r="U63" i="50"/>
  <c r="T70" i="50"/>
  <c r="T72" i="50"/>
  <c r="U72" i="50"/>
  <c r="T71" i="50"/>
  <c r="S72" i="50"/>
  <c r="S71" i="50"/>
  <c r="AE70" i="50"/>
  <c r="AE71" i="50"/>
  <c r="AL48" i="50"/>
  <c r="AK48" i="50"/>
  <c r="AJ47" i="50"/>
  <c r="AI46" i="50"/>
  <c r="AL55" i="50"/>
  <c r="AJ56" i="50"/>
  <c r="AI55" i="50"/>
  <c r="AK53" i="50"/>
  <c r="AL53" i="50"/>
  <c r="AK55" i="50"/>
  <c r="AJ54" i="50"/>
  <c r="AI53" i="50"/>
  <c r="AK62" i="50"/>
  <c r="AK72" i="50"/>
  <c r="AK70" i="50"/>
  <c r="AK71" i="50"/>
  <c r="AJ72" i="50"/>
  <c r="AI71" i="50"/>
  <c r="AP40" i="50"/>
  <c r="AP38" i="50"/>
  <c r="AO39" i="50"/>
  <c r="AO37" i="50"/>
  <c r="AP48" i="50"/>
  <c r="AP47" i="50"/>
  <c r="AM48" i="50"/>
  <c r="AN46" i="50"/>
  <c r="A25" i="77"/>
  <c r="A25" i="78"/>
  <c r="D64" i="50"/>
  <c r="Y70" i="50"/>
  <c r="Y63" i="50"/>
  <c r="AC61" i="50"/>
  <c r="AB62" i="50"/>
  <c r="AB71" i="50"/>
  <c r="AB70" i="50"/>
  <c r="AH48" i="50"/>
  <c r="AG48" i="50"/>
  <c r="AF47" i="50"/>
  <c r="AE46" i="50"/>
  <c r="C55" i="50"/>
  <c r="F56" i="50"/>
  <c r="D53" i="50"/>
  <c r="D72" i="50"/>
  <c r="E70" i="50"/>
  <c r="C70" i="50"/>
  <c r="F62" i="50"/>
  <c r="D8" i="50"/>
  <c r="AL6" i="50"/>
  <c r="AM7" i="50"/>
  <c r="AN8" i="50"/>
  <c r="AE14" i="50"/>
  <c r="AF15" i="50"/>
  <c r="AG16" i="50"/>
  <c r="AE21" i="50"/>
  <c r="AF22" i="50"/>
  <c r="AG23" i="50"/>
  <c r="AF29" i="50"/>
  <c r="AG30" i="50"/>
  <c r="AE32" i="50"/>
  <c r="AG37" i="50"/>
  <c r="AE39" i="50"/>
  <c r="AF40" i="50"/>
  <c r="AE45" i="50"/>
  <c r="AG46" i="50"/>
  <c r="AF48" i="50"/>
  <c r="AE54" i="50"/>
  <c r="AG56" i="50"/>
  <c r="L63" i="50"/>
  <c r="X72" i="50"/>
  <c r="Z70" i="50"/>
  <c r="I71" i="50"/>
  <c r="J71" i="50"/>
  <c r="G72" i="50"/>
  <c r="I72" i="50"/>
  <c r="G69" i="50"/>
  <c r="I69" i="50"/>
  <c r="H69" i="50"/>
  <c r="G71" i="50"/>
  <c r="N48" i="50"/>
  <c r="N46" i="50"/>
  <c r="M47" i="50"/>
  <c r="M45" i="50"/>
  <c r="N56" i="50"/>
  <c r="N55" i="50"/>
  <c r="K56" i="50"/>
  <c r="L54" i="50"/>
  <c r="A780" i="74"/>
  <c r="F899" i="78"/>
  <c r="AO61" i="50"/>
  <c r="A32" i="78"/>
  <c r="F899" i="77"/>
  <c r="A32" i="70"/>
  <c r="AA43" i="50"/>
  <c r="AA11" i="50"/>
  <c r="AA35" i="50"/>
  <c r="AA67" i="50"/>
  <c r="M85" i="105"/>
  <c r="AG3" i="50"/>
  <c r="AA27" i="50"/>
  <c r="A1701" i="48"/>
  <c r="W11" i="50"/>
  <c r="W67" i="50"/>
  <c r="AB3" i="50"/>
  <c r="W51" i="50"/>
  <c r="A1421" i="48"/>
  <c r="W59" i="50"/>
  <c r="L85" i="105"/>
  <c r="W19" i="50"/>
  <c r="A106" i="115"/>
  <c r="W35" i="50"/>
  <c r="W27" i="50"/>
  <c r="O43" i="50"/>
  <c r="R3" i="50"/>
  <c r="K27" i="50"/>
  <c r="A55" i="115"/>
  <c r="K43" i="50"/>
  <c r="K51" i="50"/>
  <c r="I85" i="105"/>
  <c r="K11" i="50"/>
  <c r="A581" i="48"/>
  <c r="K67" i="50"/>
  <c r="M3" i="50"/>
  <c r="K35" i="50"/>
  <c r="O11" i="50"/>
  <c r="O51" i="50"/>
  <c r="AL3" i="50"/>
  <c r="AE51" i="50"/>
  <c r="AE59" i="50"/>
  <c r="O35" i="50"/>
  <c r="O27" i="50"/>
  <c r="AE27" i="50"/>
  <c r="AE35" i="50"/>
  <c r="A861" i="48"/>
  <c r="O67" i="50"/>
  <c r="N85" i="105"/>
  <c r="J85" i="105"/>
  <c r="A140" i="115"/>
  <c r="B75" i="50"/>
  <c r="O85" i="105"/>
  <c r="O19" i="50"/>
  <c r="AE19" i="50"/>
  <c r="B78" i="50"/>
  <c r="A72" i="115"/>
  <c r="V9" i="28"/>
  <c r="V10" i="28" s="1"/>
  <c r="V6" i="28"/>
  <c r="V7" i="28" s="1"/>
  <c r="V8" i="28" s="1"/>
  <c r="I64" i="50"/>
  <c r="H64" i="50"/>
  <c r="G64" i="50"/>
  <c r="I63" i="50"/>
  <c r="J64" i="50"/>
  <c r="I62" i="50"/>
  <c r="G61" i="50"/>
  <c r="H63" i="50"/>
  <c r="I61" i="50"/>
  <c r="J62" i="50"/>
  <c r="G63" i="50"/>
  <c r="J61" i="50"/>
  <c r="H61" i="50"/>
  <c r="D6" i="50"/>
  <c r="H62" i="50"/>
  <c r="AJ8" i="50"/>
  <c r="AI8" i="50"/>
  <c r="AH7" i="50"/>
  <c r="AG6" i="50"/>
  <c r="AJ7" i="50"/>
  <c r="AG8" i="50"/>
  <c r="AH6" i="50"/>
  <c r="AJ5" i="50"/>
  <c r="AG7" i="50"/>
  <c r="AH5" i="50"/>
  <c r="AD16" i="50"/>
  <c r="AC16" i="50"/>
  <c r="AB15" i="50"/>
  <c r="AA14" i="50"/>
  <c r="AD15" i="50"/>
  <c r="AA16" i="50"/>
  <c r="AB14" i="50"/>
  <c r="AD13" i="50"/>
  <c r="AA15" i="50"/>
  <c r="AB13" i="50"/>
  <c r="AD21" i="50"/>
  <c r="AC23" i="50"/>
  <c r="AB22" i="50"/>
  <c r="AA21" i="50"/>
  <c r="AD22" i="50"/>
  <c r="AB23" i="50"/>
  <c r="AC21" i="50"/>
  <c r="AD24" i="50"/>
  <c r="AB24" i="50"/>
  <c r="AC22" i="50"/>
  <c r="AD29" i="50"/>
  <c r="AC31" i="50"/>
  <c r="AB30" i="50"/>
  <c r="AA29" i="50"/>
  <c r="AD30" i="50"/>
  <c r="AB31" i="50"/>
  <c r="AC29" i="50"/>
  <c r="AD32" i="50"/>
  <c r="AB32" i="50"/>
  <c r="AC30" i="50"/>
  <c r="AD37" i="50"/>
  <c r="AC39" i="50"/>
  <c r="AB38" i="50"/>
  <c r="AA37" i="50"/>
  <c r="AD38" i="50"/>
  <c r="AB39" i="50"/>
  <c r="AC37" i="50"/>
  <c r="AD40" i="50"/>
  <c r="AB40" i="50"/>
  <c r="AC38" i="50"/>
  <c r="AD48" i="50"/>
  <c r="AC48" i="50"/>
  <c r="AB47" i="50"/>
  <c r="AA46" i="50"/>
  <c r="AB48" i="50"/>
  <c r="AC46" i="50"/>
  <c r="AA45" i="50"/>
  <c r="AD46" i="50"/>
  <c r="AC47" i="50"/>
  <c r="AC45" i="50"/>
  <c r="AD56" i="50"/>
  <c r="AC56" i="50"/>
  <c r="AB55" i="50"/>
  <c r="AA54" i="50"/>
  <c r="AB56" i="50"/>
  <c r="AC54" i="50"/>
  <c r="AA53" i="50"/>
  <c r="AD54" i="50"/>
  <c r="AC55" i="50"/>
  <c r="AC53" i="50"/>
  <c r="AH69" i="50"/>
  <c r="AG72" i="50"/>
  <c r="AH70" i="50"/>
  <c r="AH72" i="50"/>
  <c r="AE69" i="50"/>
  <c r="AE72" i="50"/>
  <c r="AH71" i="50"/>
  <c r="AF70" i="50"/>
  <c r="AG70" i="50"/>
  <c r="AF72" i="50"/>
  <c r="AF71" i="50"/>
  <c r="A786" i="77"/>
  <c r="A786" i="73"/>
  <c r="A786" i="76"/>
  <c r="A786" i="74"/>
  <c r="A786" i="70"/>
  <c r="A786" i="75"/>
  <c r="C62" i="50"/>
  <c r="E61" i="50"/>
  <c r="E62" i="50"/>
  <c r="D62" i="50"/>
  <c r="E64" i="50"/>
  <c r="C63" i="50"/>
  <c r="D61" i="50"/>
  <c r="F64" i="50"/>
  <c r="F61" i="50"/>
  <c r="E63" i="50"/>
  <c r="M64" i="50"/>
  <c r="M61" i="50"/>
  <c r="K61" i="50"/>
  <c r="L64" i="50"/>
  <c r="M62" i="50"/>
  <c r="V64" i="50"/>
  <c r="V63" i="50"/>
  <c r="V62" i="50"/>
  <c r="V61" i="50"/>
  <c r="S62" i="50"/>
  <c r="S64" i="50"/>
  <c r="T62" i="50"/>
  <c r="U64" i="50"/>
  <c r="S63" i="50"/>
  <c r="T61" i="50"/>
  <c r="T64" i="50"/>
  <c r="S61" i="50"/>
  <c r="U62" i="50"/>
  <c r="Y64" i="50"/>
  <c r="W63" i="50"/>
  <c r="X61" i="50"/>
  <c r="Y62" i="50"/>
  <c r="X64" i="50"/>
  <c r="W61" i="50"/>
  <c r="AD64" i="50"/>
  <c r="AC62" i="50"/>
  <c r="AA61" i="50"/>
  <c r="AA63" i="50"/>
  <c r="AD62" i="50"/>
  <c r="AB63" i="50"/>
  <c r="AD63" i="50"/>
  <c r="AD61" i="50"/>
  <c r="AF64" i="50"/>
  <c r="AF61" i="50"/>
  <c r="AG64" i="50"/>
  <c r="AG61" i="50"/>
  <c r="AE61" i="50"/>
  <c r="AL64" i="50"/>
  <c r="AL63" i="50"/>
  <c r="AL62" i="50"/>
  <c r="AL61" i="50"/>
  <c r="AI62" i="50"/>
  <c r="AI64" i="50"/>
  <c r="AJ62" i="50"/>
  <c r="AK64" i="50"/>
  <c r="AK61" i="50"/>
  <c r="AI61" i="50"/>
  <c r="AJ64" i="50"/>
  <c r="AJ61" i="50"/>
  <c r="J26" i="65"/>
  <c r="K26" i="65" s="1"/>
  <c r="J28" i="65"/>
  <c r="K28" i="65" s="1"/>
  <c r="J32" i="65"/>
  <c r="K32" i="65" s="1"/>
  <c r="J25" i="65"/>
  <c r="K25" i="65" s="1"/>
  <c r="J34" i="65"/>
  <c r="K34" i="65" s="1"/>
  <c r="J29" i="65"/>
  <c r="K29" i="65" s="1"/>
  <c r="J124" i="65"/>
  <c r="K124" i="65" s="1"/>
  <c r="J27" i="65"/>
  <c r="K27" i="65" s="1"/>
  <c r="F86" i="105"/>
  <c r="C6" i="50"/>
  <c r="C7" i="50"/>
  <c r="F7" i="50"/>
  <c r="F8" i="50"/>
  <c r="E6" i="50"/>
  <c r="D7" i="50"/>
  <c r="F5" i="50"/>
  <c r="C8" i="50"/>
  <c r="F6" i="50"/>
  <c r="E8" i="50"/>
  <c r="J63" i="50"/>
  <c r="R64" i="50"/>
  <c r="R63" i="50"/>
  <c r="R62" i="50"/>
  <c r="R61" i="50"/>
  <c r="O62" i="50"/>
  <c r="O64" i="50"/>
  <c r="P62" i="50"/>
  <c r="O63" i="50"/>
  <c r="Q63" i="50"/>
  <c r="P63" i="50"/>
  <c r="Q62" i="50"/>
  <c r="AP64" i="50"/>
  <c r="AP63" i="50"/>
  <c r="AP62" i="50"/>
  <c r="AP61" i="50"/>
  <c r="AM62" i="50"/>
  <c r="AM64" i="50"/>
  <c r="AN62" i="50"/>
  <c r="AO64" i="50"/>
  <c r="AM63" i="50"/>
  <c r="AN61" i="50"/>
  <c r="AO62" i="50"/>
  <c r="AN64" i="50"/>
  <c r="AM61" i="50"/>
  <c r="A16" i="65"/>
  <c r="A15" i="78"/>
  <c r="A15" i="76"/>
  <c r="E7" i="50"/>
  <c r="D5" i="50"/>
  <c r="C5" i="50"/>
  <c r="AA24" i="50"/>
  <c r="AA32" i="50"/>
  <c r="AA40" i="50"/>
  <c r="AA47" i="50"/>
  <c r="AA55" i="50"/>
  <c r="AG69" i="50"/>
  <c r="N61" i="50"/>
  <c r="AF63" i="50"/>
  <c r="P64" i="50"/>
  <c r="AI63" i="50"/>
  <c r="T63" i="50"/>
  <c r="Y61" i="50"/>
  <c r="G62" i="50"/>
  <c r="AE8" i="50"/>
  <c r="AD8" i="50"/>
  <c r="AC7" i="50"/>
  <c r="AB6" i="50"/>
  <c r="AE7" i="50"/>
  <c r="AB8" i="50"/>
  <c r="AC6" i="50"/>
  <c r="AE5" i="50"/>
  <c r="AB7" i="50"/>
  <c r="AC5" i="50"/>
  <c r="Z16" i="50"/>
  <c r="Y16" i="50"/>
  <c r="X15" i="50"/>
  <c r="W14" i="50"/>
  <c r="Z15" i="50"/>
  <c r="W16" i="50"/>
  <c r="X14" i="50"/>
  <c r="Z13" i="50"/>
  <c r="W15" i="50"/>
  <c r="X13" i="50"/>
  <c r="Z21" i="50"/>
  <c r="Y23" i="50"/>
  <c r="X22" i="50"/>
  <c r="W21" i="50"/>
  <c r="Z22" i="50"/>
  <c r="X23" i="50"/>
  <c r="Y21" i="50"/>
  <c r="Z24" i="50"/>
  <c r="X24" i="50"/>
  <c r="Y22" i="50"/>
  <c r="Z29" i="50"/>
  <c r="Y31" i="50"/>
  <c r="X30" i="50"/>
  <c r="W29" i="50"/>
  <c r="Z30" i="50"/>
  <c r="X31" i="50"/>
  <c r="Y29" i="50"/>
  <c r="Z32" i="50"/>
  <c r="X32" i="50"/>
  <c r="Y30" i="50"/>
  <c r="Z37" i="50"/>
  <c r="Y39" i="50"/>
  <c r="X38" i="50"/>
  <c r="W37" i="50"/>
  <c r="Z38" i="50"/>
  <c r="X39" i="50"/>
  <c r="Y37" i="50"/>
  <c r="Z40" i="50"/>
  <c r="X40" i="50"/>
  <c r="Y38" i="50"/>
  <c r="Z48" i="50"/>
  <c r="Y48" i="50"/>
  <c r="X47" i="50"/>
  <c r="W46" i="50"/>
  <c r="X48" i="50"/>
  <c r="Y46" i="50"/>
  <c r="W45" i="50"/>
  <c r="Z46" i="50"/>
  <c r="Y47" i="50"/>
  <c r="Y45" i="50"/>
  <c r="Z56" i="50"/>
  <c r="Y56" i="50"/>
  <c r="X55" i="50"/>
  <c r="W54" i="50"/>
  <c r="X56" i="50"/>
  <c r="Y54" i="50"/>
  <c r="W53" i="50"/>
  <c r="Z54" i="50"/>
  <c r="Y55" i="50"/>
  <c r="Y53" i="50"/>
  <c r="A786" i="78"/>
  <c r="AD69" i="50"/>
  <c r="AC72" i="50"/>
  <c r="AD70" i="50"/>
  <c r="AD72" i="50"/>
  <c r="AA69" i="50"/>
  <c r="AA72" i="50"/>
  <c r="AD71" i="50"/>
  <c r="AC71" i="50"/>
  <c r="AB72" i="50"/>
  <c r="AB69" i="50"/>
  <c r="AA70" i="50"/>
  <c r="AA71" i="50"/>
  <c r="AC70" i="50"/>
  <c r="A25" i="75"/>
  <c r="A25" i="73"/>
  <c r="A25" i="70"/>
  <c r="A26" i="65"/>
  <c r="A25" i="74"/>
  <c r="A25" i="76"/>
  <c r="A21" i="48"/>
  <c r="S35" i="50"/>
  <c r="AI11" i="50"/>
  <c r="AI27" i="50"/>
  <c r="A2261" i="48"/>
  <c r="S67" i="50"/>
  <c r="AI67" i="50"/>
  <c r="J800" i="75"/>
  <c r="Z8" i="50"/>
  <c r="Y8" i="50"/>
  <c r="X7" i="50"/>
  <c r="W6" i="50"/>
  <c r="V16" i="50"/>
  <c r="U16" i="50"/>
  <c r="T15" i="50"/>
  <c r="S14" i="50"/>
  <c r="V21" i="50"/>
  <c r="U23" i="50"/>
  <c r="T22" i="50"/>
  <c r="S21" i="50"/>
  <c r="V29" i="50"/>
  <c r="U31" i="50"/>
  <c r="T30" i="50"/>
  <c r="S29" i="50"/>
  <c r="V37" i="50"/>
  <c r="U39" i="50"/>
  <c r="T38" i="50"/>
  <c r="S37" i="50"/>
  <c r="V48" i="50"/>
  <c r="U48" i="50"/>
  <c r="T47" i="50"/>
  <c r="S46" i="50"/>
  <c r="V56" i="50"/>
  <c r="U56" i="50"/>
  <c r="T55" i="50"/>
  <c r="S54" i="50"/>
  <c r="AL69" i="50"/>
  <c r="AL72" i="50"/>
  <c r="AK69" i="50"/>
  <c r="AJ69" i="50"/>
  <c r="AI69" i="50"/>
  <c r="AL70" i="50"/>
  <c r="AL71" i="50"/>
  <c r="J284" i="75"/>
  <c r="K284" i="75" s="1"/>
  <c r="J784" i="75"/>
  <c r="K784" i="75" s="1"/>
  <c r="J86" i="105"/>
  <c r="J783" i="75"/>
  <c r="K783" i="75" s="1"/>
  <c r="J781" i="75"/>
  <c r="J28" i="75"/>
  <c r="K28" i="75" s="1"/>
  <c r="J26" i="75"/>
  <c r="K26" i="75" s="1"/>
  <c r="K864" i="75"/>
  <c r="J95" i="125" s="1"/>
  <c r="J153" i="75"/>
  <c r="K153" i="75" s="1"/>
  <c r="J32" i="75"/>
  <c r="K32" i="75" s="1"/>
  <c r="J27" i="75"/>
  <c r="K27" i="75" s="1"/>
  <c r="P916" i="75"/>
  <c r="J289" i="75"/>
  <c r="K289" i="75" s="1"/>
  <c r="J864" i="75"/>
  <c r="J792" i="75"/>
  <c r="J29" i="75"/>
  <c r="K29" i="75" s="1"/>
  <c r="P951" i="75"/>
  <c r="N86" i="105"/>
  <c r="C67" i="50"/>
  <c r="B4" i="95"/>
  <c r="K85" i="105"/>
  <c r="S19" i="50"/>
  <c r="AI35" i="50"/>
  <c r="C51" i="50"/>
  <c r="C19" i="50"/>
  <c r="C54" i="50"/>
  <c r="C53" i="50"/>
  <c r="D56" i="50"/>
  <c r="A21" i="115"/>
  <c r="W3" i="50"/>
  <c r="S43" i="50"/>
  <c r="AI19" i="50"/>
  <c r="B79" i="50"/>
  <c r="A157" i="115"/>
  <c r="J813" i="75"/>
  <c r="E1983" i="48"/>
  <c r="N64" i="50"/>
  <c r="N63" i="50"/>
  <c r="L62" i="50"/>
  <c r="L61" i="50"/>
  <c r="K62" i="50"/>
  <c r="N62" i="50"/>
  <c r="M63" i="50"/>
  <c r="I850" i="73"/>
  <c r="M421" i="124" s="1"/>
  <c r="I850" i="74"/>
  <c r="M701" i="124" s="1"/>
  <c r="I850" i="76"/>
  <c r="M1261" i="124" s="1"/>
  <c r="I850" i="77"/>
  <c r="M1541" i="124" s="1"/>
  <c r="I850" i="78"/>
  <c r="M1821" i="124" s="1"/>
  <c r="J34" i="75"/>
  <c r="K34" i="75" s="1"/>
  <c r="J780" i="75"/>
  <c r="R69" i="50"/>
  <c r="R72" i="50"/>
  <c r="R70" i="50"/>
  <c r="P71" i="50"/>
  <c r="Z64" i="50"/>
  <c r="Z63" i="50"/>
  <c r="Z62" i="50"/>
  <c r="Z61" i="50"/>
  <c r="AH64" i="50"/>
  <c r="AH63" i="50"/>
  <c r="AH62" i="50"/>
  <c r="AH61" i="50"/>
  <c r="A16" i="73"/>
  <c r="J313" i="76"/>
  <c r="K313" i="76" s="1"/>
  <c r="J284" i="76"/>
  <c r="K284" i="76" s="1"/>
  <c r="J124" i="76"/>
  <c r="K124" i="76" s="1"/>
  <c r="J32" i="76"/>
  <c r="K32" i="76" s="1"/>
  <c r="J781" i="76"/>
  <c r="J153" i="76"/>
  <c r="K153" i="76" s="1"/>
  <c r="J27" i="76"/>
  <c r="K27" i="76" s="1"/>
  <c r="P951" i="76"/>
  <c r="D79" i="50" s="1"/>
  <c r="O86" i="105"/>
  <c r="M5" i="50"/>
  <c r="N6" i="50"/>
  <c r="O7" i="50"/>
  <c r="AV6" i="50"/>
  <c r="AW7" i="50"/>
  <c r="AX8" i="50"/>
  <c r="K14" i="50"/>
  <c r="L15" i="50"/>
  <c r="M16" i="50"/>
  <c r="AM14" i="50"/>
  <c r="AN15" i="50"/>
  <c r="AO16" i="50"/>
  <c r="K21" i="50"/>
  <c r="L22" i="50"/>
  <c r="M23" i="50"/>
  <c r="AM21" i="50"/>
  <c r="AN22" i="50"/>
  <c r="AO23" i="50"/>
  <c r="K29" i="50"/>
  <c r="L30" i="50"/>
  <c r="M31" i="50"/>
  <c r="AM29" i="50"/>
  <c r="AN30" i="50"/>
  <c r="AO31" i="50"/>
  <c r="K37" i="50"/>
  <c r="L38" i="50"/>
  <c r="M39" i="50"/>
  <c r="AM38" i="50"/>
  <c r="AN39" i="50"/>
  <c r="AO40" i="50"/>
  <c r="K46" i="50"/>
  <c r="L47" i="50"/>
  <c r="M48" i="50"/>
  <c r="AM46" i="50"/>
  <c r="AN47" i="50"/>
  <c r="AO48" i="50"/>
  <c r="K54" i="50"/>
  <c r="L55" i="50"/>
  <c r="M56" i="50"/>
  <c r="AM54" i="50"/>
  <c r="AN55" i="50"/>
  <c r="AO56" i="50"/>
  <c r="J854" i="76"/>
  <c r="P72" i="50"/>
  <c r="O72" i="50"/>
  <c r="O69" i="50"/>
  <c r="AF62" i="50"/>
  <c r="AE64" i="50"/>
  <c r="AE62" i="50"/>
  <c r="X62" i="50"/>
  <c r="W64" i="50"/>
  <c r="W62" i="50"/>
  <c r="N69" i="50"/>
  <c r="M72" i="50"/>
  <c r="N70" i="50"/>
  <c r="N72" i="50"/>
  <c r="V69" i="50"/>
  <c r="V72" i="50"/>
  <c r="U69" i="50"/>
  <c r="T69" i="50"/>
  <c r="AC64" i="50"/>
  <c r="AB64" i="50"/>
  <c r="AA64" i="50"/>
  <c r="AC63" i="50"/>
  <c r="A780" i="76"/>
  <c r="A32" i="74"/>
  <c r="A32" i="76"/>
  <c r="A16" i="74"/>
  <c r="J34" i="76"/>
  <c r="K34" i="76" s="1"/>
  <c r="J780" i="76"/>
  <c r="J784" i="76"/>
  <c r="K784" i="76" s="1"/>
  <c r="I86" i="105"/>
  <c r="J786" i="74"/>
  <c r="K786" i="74" s="1"/>
  <c r="K785" i="74" s="1"/>
  <c r="I90" i="125" s="1"/>
  <c r="J289" i="74"/>
  <c r="K289" i="74" s="1"/>
  <c r="J153" i="74"/>
  <c r="K153" i="74" s="1"/>
  <c r="J34" i="74"/>
  <c r="K34" i="74" s="1"/>
  <c r="M86" i="105"/>
  <c r="J786" i="78"/>
  <c r="K786" i="78" s="1"/>
  <c r="K785" i="78" s="1"/>
  <c r="M90" i="125" s="1"/>
  <c r="J289" i="78"/>
  <c r="K289" i="78" s="1"/>
  <c r="J153" i="78"/>
  <c r="K153" i="78" s="1"/>
  <c r="J34" i="78"/>
  <c r="K34" i="78" s="1"/>
  <c r="K864" i="77"/>
  <c r="L95" i="125" s="1"/>
  <c r="K792" i="77"/>
  <c r="L91" i="125" s="1"/>
  <c r="K854" i="70" l="1"/>
  <c r="G94" i="105" s="1"/>
  <c r="K813" i="77"/>
  <c r="L93" i="125" s="1"/>
  <c r="K792" i="78"/>
  <c r="M91" i="105" s="1"/>
  <c r="K854" i="75"/>
  <c r="J94" i="125" s="1"/>
  <c r="K792" i="76"/>
  <c r="K91" i="125" s="1"/>
  <c r="K813" i="76"/>
  <c r="K93" i="125" s="1"/>
  <c r="K813" i="70"/>
  <c r="G93" i="125" s="1"/>
  <c r="K800" i="75"/>
  <c r="J92" i="125" s="1"/>
  <c r="K813" i="75"/>
  <c r="J93" i="125" s="1"/>
  <c r="K813" i="73"/>
  <c r="H38" i="69" s="1"/>
  <c r="K813" i="78"/>
  <c r="AB38" i="69" s="1"/>
  <c r="K854" i="78"/>
  <c r="M94" i="125" s="1"/>
  <c r="K864" i="76"/>
  <c r="K95" i="125" s="1"/>
  <c r="K854" i="73"/>
  <c r="H94" i="125" s="1"/>
  <c r="K854" i="76"/>
  <c r="K94" i="125" s="1"/>
  <c r="K864" i="73"/>
  <c r="H61" i="69" s="1"/>
  <c r="K800" i="78"/>
  <c r="M92" i="125" s="1"/>
  <c r="K800" i="70"/>
  <c r="G92" i="125" s="1"/>
  <c r="K800" i="74"/>
  <c r="I92" i="125" s="1"/>
  <c r="K800" i="76"/>
  <c r="K92" i="125" s="1"/>
  <c r="K792" i="74"/>
  <c r="I91" i="125" s="1"/>
  <c r="K792" i="75"/>
  <c r="J91" i="125" s="1"/>
  <c r="K792" i="70"/>
  <c r="G91" i="105" s="1"/>
  <c r="K792" i="73"/>
  <c r="H91" i="105" s="1"/>
  <c r="K854" i="74"/>
  <c r="I94" i="125" s="1"/>
  <c r="K864" i="78"/>
  <c r="M95" i="125" s="1"/>
  <c r="K864" i="74"/>
  <c r="I95" i="125" s="1"/>
  <c r="S42" i="69"/>
  <c r="G1261" i="124"/>
  <c r="G981" i="48"/>
  <c r="G981" i="124"/>
  <c r="O44" i="69"/>
  <c r="M981" i="124"/>
  <c r="G42" i="69"/>
  <c r="G421" i="124"/>
  <c r="C44" i="69"/>
  <c r="M141" i="124"/>
  <c r="F95" i="105"/>
  <c r="L90" i="105"/>
  <c r="L90" i="125"/>
  <c r="K90" i="105"/>
  <c r="K90" i="125"/>
  <c r="J90" i="105"/>
  <c r="J90" i="125"/>
  <c r="F92" i="105"/>
  <c r="F92" i="125"/>
  <c r="I93" i="105"/>
  <c r="I93" i="125"/>
  <c r="F93" i="105"/>
  <c r="F93" i="125"/>
  <c r="A34" i="77"/>
  <c r="A35" i="65"/>
  <c r="A35" i="70" s="1"/>
  <c r="A34" i="76"/>
  <c r="A34" i="74"/>
  <c r="G1821" i="48"/>
  <c r="G701" i="48"/>
  <c r="AG20" i="69"/>
  <c r="A34" i="73"/>
  <c r="A34" i="70"/>
  <c r="A34" i="75"/>
  <c r="A34" i="78"/>
  <c r="T122" i="69"/>
  <c r="D75" i="50"/>
  <c r="A783" i="65"/>
  <c r="A784" i="65" s="1"/>
  <c r="M981" i="48"/>
  <c r="AF42" i="69"/>
  <c r="K42" i="69"/>
  <c r="G90" i="105"/>
  <c r="M2101" i="48"/>
  <c r="C76" i="50"/>
  <c r="D98" i="69"/>
  <c r="F94" i="105"/>
  <c r="AK122" i="69"/>
  <c r="AA42" i="69"/>
  <c r="G1261" i="48"/>
  <c r="C77" i="50"/>
  <c r="H92" i="105"/>
  <c r="H20" i="69"/>
  <c r="O42" i="69"/>
  <c r="H122" i="69"/>
  <c r="G421" i="48"/>
  <c r="M141" i="48"/>
  <c r="D80" i="50"/>
  <c r="AK51" i="69"/>
  <c r="L122" i="69"/>
  <c r="H90" i="105"/>
  <c r="A17" i="73"/>
  <c r="A18" i="73" s="1"/>
  <c r="X51" i="69"/>
  <c r="AK38" i="69"/>
  <c r="F91" i="105"/>
  <c r="K898" i="65"/>
  <c r="P89" i="105"/>
  <c r="P92" i="105"/>
  <c r="AK98" i="69"/>
  <c r="AJ42" i="69"/>
  <c r="G2661" i="48"/>
  <c r="AF44" i="69"/>
  <c r="G2101" i="48"/>
  <c r="AB98" i="69"/>
  <c r="AB122" i="69"/>
  <c r="L94" i="105"/>
  <c r="L93" i="105"/>
  <c r="X98" i="69"/>
  <c r="G1541" i="48"/>
  <c r="W42" i="69"/>
  <c r="L92" i="105"/>
  <c r="X20" i="69"/>
  <c r="T98" i="69"/>
  <c r="D61" i="69"/>
  <c r="G95" i="105"/>
  <c r="C42" i="69"/>
  <c r="G141" i="48"/>
  <c r="V6" i="50"/>
  <c r="Q5" i="50"/>
  <c r="AU6" i="50"/>
  <c r="AU5" i="50"/>
  <c r="V5" i="50"/>
  <c r="AA5" i="50"/>
  <c r="AZ5" i="50"/>
  <c r="Q7" i="50"/>
  <c r="AA6" i="50"/>
  <c r="L8" i="50"/>
  <c r="L6" i="50"/>
  <c r="Q8" i="50"/>
  <c r="AU8" i="50"/>
  <c r="V7" i="50"/>
  <c r="AP8" i="50"/>
  <c r="V8" i="50"/>
  <c r="Q6" i="50"/>
  <c r="AZ6" i="50"/>
  <c r="L5" i="50"/>
  <c r="AU7" i="50"/>
  <c r="AZ8" i="50"/>
  <c r="AZ7" i="50"/>
  <c r="AF5" i="50"/>
  <c r="AA7" i="50"/>
  <c r="AK5" i="50"/>
  <c r="AK6" i="50"/>
  <c r="L7" i="50"/>
  <c r="AP6" i="50"/>
  <c r="AP7" i="50"/>
  <c r="AP5" i="50"/>
  <c r="A27" i="65"/>
  <c r="A28" i="65" s="1"/>
  <c r="AA8" i="50"/>
  <c r="AF6" i="50"/>
  <c r="AF7" i="50"/>
  <c r="D83" i="50"/>
  <c r="AG122" i="69"/>
  <c r="AG61" i="69"/>
  <c r="O95" i="105"/>
  <c r="O90" i="105"/>
  <c r="M2661" i="48"/>
  <c r="AJ44" i="69"/>
  <c r="J95" i="105"/>
  <c r="P61" i="69"/>
  <c r="A16" i="76"/>
  <c r="A16" i="77"/>
  <c r="A16" i="78"/>
  <c r="A16" i="75"/>
  <c r="P96" i="105"/>
  <c r="P91" i="105"/>
  <c r="AK10" i="69"/>
  <c r="I90" i="105"/>
  <c r="AG38" i="69"/>
  <c r="O93" i="105"/>
  <c r="G6" i="50"/>
  <c r="P95" i="105"/>
  <c r="AK61" i="69"/>
  <c r="AG98" i="69"/>
  <c r="C83" i="50"/>
  <c r="O94" i="105"/>
  <c r="AG51" i="69"/>
  <c r="A17" i="74"/>
  <c r="A18" i="74" s="1"/>
  <c r="M1541" i="48"/>
  <c r="W44" i="69"/>
  <c r="N91" i="105"/>
  <c r="N90" i="105"/>
  <c r="D78" i="50"/>
  <c r="P122" i="69"/>
  <c r="A26" i="74"/>
  <c r="A26" i="78"/>
  <c r="A26" i="70"/>
  <c r="A26" i="76"/>
  <c r="A26" i="73"/>
  <c r="A26" i="75"/>
  <c r="A26" i="77"/>
  <c r="G8" i="50"/>
  <c r="AK8" i="50"/>
  <c r="L95" i="105"/>
  <c r="X61" i="69"/>
  <c r="O96" i="105"/>
  <c r="O91" i="105"/>
  <c r="AG10" i="69"/>
  <c r="K44" i="69"/>
  <c r="M701" i="48"/>
  <c r="N93" i="105"/>
  <c r="C78" i="50"/>
  <c r="P98" i="69"/>
  <c r="G7" i="50"/>
  <c r="AA44" i="69"/>
  <c r="M1821" i="48"/>
  <c r="G44" i="69"/>
  <c r="M421" i="48"/>
  <c r="N92" i="105"/>
  <c r="X10" i="69"/>
  <c r="L91" i="105"/>
  <c r="M90" i="105"/>
  <c r="A781" i="77"/>
  <c r="A781" i="74"/>
  <c r="A781" i="75"/>
  <c r="A781" i="76"/>
  <c r="A781" i="73"/>
  <c r="A781" i="70"/>
  <c r="A781" i="78"/>
  <c r="S44" i="69"/>
  <c r="M1261" i="48"/>
  <c r="C82" i="50"/>
  <c r="N94" i="105"/>
  <c r="AF8" i="50"/>
  <c r="G5" i="50"/>
  <c r="A17" i="65"/>
  <c r="F90" i="105"/>
  <c r="AK7" i="50"/>
  <c r="K898" i="77" l="1"/>
  <c r="L96" i="125" s="1"/>
  <c r="X38" i="69"/>
  <c r="AB10" i="69"/>
  <c r="J93" i="105"/>
  <c r="L10" i="69"/>
  <c r="K95" i="105"/>
  <c r="D51" i="69"/>
  <c r="G94" i="125"/>
  <c r="J94" i="105"/>
  <c r="P51" i="69"/>
  <c r="T61" i="69"/>
  <c r="M92" i="105"/>
  <c r="I94" i="105"/>
  <c r="I95" i="105"/>
  <c r="AB20" i="69"/>
  <c r="T10" i="69"/>
  <c r="P38" i="69"/>
  <c r="K91" i="105"/>
  <c r="D20" i="69"/>
  <c r="H93" i="125"/>
  <c r="M91" i="125"/>
  <c r="A35" i="73"/>
  <c r="K93" i="105"/>
  <c r="G92" i="105"/>
  <c r="H93" i="105"/>
  <c r="T38" i="69"/>
  <c r="M95" i="105"/>
  <c r="G93" i="105"/>
  <c r="K94" i="105"/>
  <c r="L38" i="69"/>
  <c r="AB51" i="69"/>
  <c r="J92" i="105"/>
  <c r="H95" i="125"/>
  <c r="P20" i="69"/>
  <c r="D38" i="69"/>
  <c r="L51" i="69"/>
  <c r="I91" i="105"/>
  <c r="K898" i="74"/>
  <c r="I96" i="125" s="1"/>
  <c r="K898" i="78"/>
  <c r="M96" i="125" s="1"/>
  <c r="H51" i="69"/>
  <c r="M93" i="105"/>
  <c r="AB61" i="69"/>
  <c r="M93" i="125"/>
  <c r="T51" i="69"/>
  <c r="K898" i="75"/>
  <c r="J96" i="125" s="1"/>
  <c r="I92" i="105"/>
  <c r="H94" i="105"/>
  <c r="K92" i="105"/>
  <c r="M94" i="105"/>
  <c r="H95" i="105"/>
  <c r="T20" i="69"/>
  <c r="A35" i="76"/>
  <c r="A35" i="75"/>
  <c r="A35" i="78"/>
  <c r="A36" i="65"/>
  <c r="A36" i="70" s="1"/>
  <c r="A35" i="77"/>
  <c r="A35" i="74"/>
  <c r="L20" i="69"/>
  <c r="K898" i="76"/>
  <c r="K96" i="125" s="1"/>
  <c r="H91" i="125"/>
  <c r="K898" i="70"/>
  <c r="G96" i="125" s="1"/>
  <c r="G91" i="125"/>
  <c r="D10" i="69"/>
  <c r="J91" i="105"/>
  <c r="L61" i="69"/>
  <c r="K898" i="73"/>
  <c r="H96" i="125" s="1"/>
  <c r="H10" i="69"/>
  <c r="P10" i="69"/>
  <c r="F96" i="105"/>
  <c r="F96" i="125"/>
  <c r="A27" i="77"/>
  <c r="P87" i="105"/>
  <c r="A27" i="75"/>
  <c r="A27" i="78"/>
  <c r="A784" i="73"/>
  <c r="A27" i="76"/>
  <c r="A27" i="70"/>
  <c r="A28" i="74"/>
  <c r="A28" i="70"/>
  <c r="A28" i="73"/>
  <c r="A28" i="77"/>
  <c r="A28" i="76"/>
  <c r="A28" i="78"/>
  <c r="A28" i="75"/>
  <c r="L96" i="105"/>
  <c r="N96" i="105"/>
  <c r="A27" i="73"/>
  <c r="A27" i="74"/>
  <c r="A29" i="65"/>
  <c r="A29" i="77" s="1"/>
  <c r="A17" i="75"/>
  <c r="A17" i="76"/>
  <c r="A17" i="78"/>
  <c r="A17" i="77"/>
  <c r="A783" i="78"/>
  <c r="A783" i="74"/>
  <c r="A783" i="75"/>
  <c r="A783" i="76"/>
  <c r="A783" i="70"/>
  <c r="A783" i="77"/>
  <c r="A783" i="73"/>
  <c r="A18" i="65"/>
  <c r="A782" i="77"/>
  <c r="A782" i="75"/>
  <c r="A782" i="78"/>
  <c r="A782" i="73"/>
  <c r="A782" i="74"/>
  <c r="A782" i="70"/>
  <c r="A782" i="76"/>
  <c r="O89" i="105"/>
  <c r="N89" i="105"/>
  <c r="A29" i="75" l="1"/>
  <c r="J96" i="105"/>
  <c r="M96" i="105"/>
  <c r="I96" i="105"/>
  <c r="A37" i="65"/>
  <c r="A37" i="77" s="1"/>
  <c r="A36" i="74"/>
  <c r="A36" i="77"/>
  <c r="A36" i="75"/>
  <c r="A36" i="73"/>
  <c r="A36" i="76"/>
  <c r="A36" i="78"/>
  <c r="K96" i="105"/>
  <c r="G96" i="105"/>
  <c r="H96" i="105"/>
  <c r="A784" i="78"/>
  <c r="A784" i="75"/>
  <c r="A784" i="77"/>
  <c r="A784" i="76"/>
  <c r="P88" i="105"/>
  <c r="A29" i="73"/>
  <c r="A784" i="74"/>
  <c r="A784" i="70"/>
  <c r="A29" i="74"/>
  <c r="A29" i="78"/>
  <c r="A29" i="70"/>
  <c r="A29" i="76"/>
  <c r="O87" i="105"/>
  <c r="O88" i="105"/>
  <c r="N88" i="105"/>
  <c r="A18" i="78"/>
  <c r="A18" i="77"/>
  <c r="A18" i="76"/>
  <c r="A18" i="75"/>
  <c r="A37" i="76" l="1"/>
  <c r="A37" i="74"/>
  <c r="A38" i="65"/>
  <c r="A38" i="74" s="1"/>
  <c r="A37" i="78"/>
  <c r="A37" i="70"/>
  <c r="A37" i="73"/>
  <c r="A37" i="75"/>
  <c r="A38" i="78"/>
  <c r="N87" i="105"/>
  <c r="A38" i="70" l="1"/>
  <c r="A38" i="75"/>
  <c r="A38" i="76"/>
  <c r="A39" i="65"/>
  <c r="A39" i="78" s="1"/>
  <c r="A38" i="77"/>
  <c r="A38" i="73"/>
  <c r="A39" i="76" l="1"/>
  <c r="A39" i="73"/>
  <c r="A40" i="65"/>
  <c r="A40" i="70" s="1"/>
  <c r="A39" i="70"/>
  <c r="A39" i="75"/>
  <c r="A39" i="77"/>
  <c r="A39" i="74"/>
  <c r="A40" i="75" l="1"/>
  <c r="A40" i="74"/>
  <c r="A40" i="73"/>
  <c r="A40" i="76"/>
  <c r="A40" i="77"/>
  <c r="A41" i="65"/>
  <c r="A41" i="78" s="1"/>
  <c r="A40" i="78"/>
  <c r="A41" i="70"/>
  <c r="A41" i="76"/>
  <c r="A42" i="65" l="1"/>
  <c r="A43" i="65" s="1"/>
  <c r="A44" i="65" s="1"/>
  <c r="A41" i="75"/>
  <c r="A41" i="74"/>
  <c r="A41" i="73"/>
  <c r="A41" i="77"/>
  <c r="A42" i="73"/>
  <c r="A42" i="76" l="1"/>
  <c r="A42" i="70"/>
  <c r="A42" i="74"/>
  <c r="A42" i="78"/>
  <c r="A42" i="77"/>
  <c r="A42" i="75"/>
  <c r="A44" i="75"/>
  <c r="A44" i="78"/>
  <c r="A44" i="77"/>
  <c r="A44" i="74"/>
  <c r="A44" i="76"/>
  <c r="A44" i="73"/>
  <c r="A44" i="70"/>
  <c r="A43" i="75"/>
  <c r="A43" i="77"/>
  <c r="A43" i="76"/>
  <c r="A43" i="70"/>
  <c r="A43" i="73"/>
  <c r="A45" i="65"/>
  <c r="A46" i="65" s="1"/>
  <c r="A43" i="78"/>
  <c r="A43" i="74"/>
  <c r="A45" i="78" l="1"/>
  <c r="A45" i="70"/>
  <c r="A45" i="75"/>
  <c r="A46" i="78"/>
  <c r="A46" i="73"/>
  <c r="A45" i="74"/>
  <c r="A45" i="77"/>
  <c r="A47" i="65"/>
  <c r="A46" i="77"/>
  <c r="A46" i="76"/>
  <c r="A46" i="74"/>
  <c r="A46" i="70"/>
  <c r="A46" i="75"/>
  <c r="A45" i="73"/>
  <c r="A45" i="76"/>
  <c r="A47" i="77" l="1"/>
  <c r="A48" i="65"/>
  <c r="A48" i="70" s="1"/>
  <c r="A47" i="78"/>
  <c r="A47" i="75"/>
  <c r="A47" i="74"/>
  <c r="A47" i="70"/>
  <c r="A47" i="76"/>
  <c r="A47" i="73"/>
  <c r="A48" i="75" l="1"/>
  <c r="A48" i="73"/>
  <c r="A48" i="74"/>
  <c r="A48" i="77"/>
  <c r="A48" i="78"/>
  <c r="A48" i="76"/>
  <c r="A49" i="65"/>
  <c r="A50" i="65" l="1"/>
  <c r="A50" i="77" s="1"/>
  <c r="A49" i="76"/>
  <c r="A49" i="77"/>
  <c r="A49" i="78"/>
  <c r="A49" i="73"/>
  <c r="A49" i="74"/>
  <c r="A49" i="75"/>
  <c r="A49" i="70"/>
  <c r="A50" i="76" l="1"/>
  <c r="A51" i="65"/>
  <c r="A51" i="70" s="1"/>
  <c r="A50" i="78"/>
  <c r="A50" i="75"/>
  <c r="A50" i="70"/>
  <c r="A50" i="73"/>
  <c r="A50" i="74"/>
  <c r="A51" i="76" l="1"/>
  <c r="A52" i="65"/>
  <c r="A52" i="78" s="1"/>
  <c r="A51" i="74"/>
  <c r="A51" i="73"/>
  <c r="A51" i="77"/>
  <c r="A51" i="75"/>
  <c r="A51" i="78"/>
  <c r="A52" i="75" l="1"/>
  <c r="A52" i="76"/>
  <c r="A52" i="73"/>
  <c r="A52" i="70"/>
  <c r="A52" i="77"/>
  <c r="A53" i="65"/>
  <c r="A53" i="73" s="1"/>
  <c r="A52" i="74"/>
  <c r="A53" i="74" l="1"/>
  <c r="A53" i="78"/>
  <c r="A54" i="65"/>
  <c r="A54" i="70" s="1"/>
  <c r="A53" i="76"/>
  <c r="A53" i="77"/>
  <c r="A53" i="70"/>
  <c r="A53" i="75"/>
  <c r="A55" i="65" l="1"/>
  <c r="A55" i="76" s="1"/>
  <c r="A54" i="74"/>
  <c r="A54" i="73"/>
  <c r="A54" i="78"/>
  <c r="A54" i="75"/>
  <c r="A54" i="76"/>
  <c r="A54" i="77"/>
  <c r="A55" i="75" l="1"/>
  <c r="A55" i="73"/>
  <c r="A56" i="65"/>
  <c r="A56" i="73" s="1"/>
  <c r="A55" i="78"/>
  <c r="A55" i="77"/>
  <c r="A55" i="74"/>
  <c r="A55" i="70"/>
  <c r="A57" i="65" l="1"/>
  <c r="A57" i="74" s="1"/>
  <c r="A56" i="77"/>
  <c r="A56" i="74"/>
  <c r="A56" i="75"/>
  <c r="A56" i="78"/>
  <c r="A56" i="76"/>
  <c r="A56" i="70"/>
  <c r="A57" i="78" l="1"/>
  <c r="A57" i="70"/>
  <c r="A57" i="77"/>
  <c r="A57" i="73"/>
  <c r="A58" i="65"/>
  <c r="A58" i="76" s="1"/>
  <c r="A57" i="76"/>
  <c r="A57" i="75"/>
  <c r="A58" i="74" l="1"/>
  <c r="A58" i="75"/>
  <c r="A58" i="77"/>
  <c r="A58" i="73"/>
  <c r="A59" i="65"/>
  <c r="A59" i="74" s="1"/>
  <c r="A58" i="70"/>
  <c r="A58" i="78"/>
  <c r="A59" i="78" l="1"/>
  <c r="A59" i="76"/>
  <c r="A59" i="73"/>
  <c r="A60" i="65"/>
  <c r="A60" i="73" s="1"/>
  <c r="A59" i="70"/>
  <c r="A59" i="77"/>
  <c r="A59" i="75"/>
  <c r="A60" i="78" l="1"/>
  <c r="A60" i="76"/>
  <c r="A61" i="65"/>
  <c r="A60" i="75"/>
  <c r="A60" i="77"/>
  <c r="A60" i="70"/>
  <c r="A60" i="74"/>
  <c r="A61" i="78" l="1"/>
  <c r="A61" i="75"/>
  <c r="A61" i="74"/>
  <c r="A61" i="76"/>
  <c r="A61" i="73"/>
  <c r="A61" i="77"/>
  <c r="A62" i="65"/>
  <c r="A63" i="65" s="1"/>
  <c r="A61" i="70"/>
  <c r="A63" i="78" l="1"/>
  <c r="A63" i="70"/>
  <c r="A64" i="65"/>
  <c r="A64" i="75" s="1"/>
  <c r="A62" i="73"/>
  <c r="A62" i="75"/>
  <c r="A62" i="77"/>
  <c r="A62" i="76"/>
  <c r="A62" i="74"/>
  <c r="A62" i="78"/>
  <c r="A62" i="70"/>
  <c r="A63" i="75"/>
  <c r="A63" i="74"/>
  <c r="A63" i="73"/>
  <c r="A63" i="76"/>
  <c r="A63" i="77"/>
  <c r="A64" i="78" l="1"/>
  <c r="A64" i="77"/>
  <c r="A65" i="65"/>
  <c r="A65" i="76" s="1"/>
  <c r="A64" i="74"/>
  <c r="A64" i="70"/>
  <c r="A64" i="73"/>
  <c r="A64" i="76"/>
  <c r="A66" i="65" l="1"/>
  <c r="A66" i="73" s="1"/>
  <c r="A65" i="74"/>
  <c r="A65" i="70"/>
  <c r="A65" i="78"/>
  <c r="A65" i="73"/>
  <c r="A65" i="75"/>
  <c r="A65" i="77"/>
  <c r="A66" i="76" l="1"/>
  <c r="A66" i="70"/>
  <c r="A66" i="75"/>
  <c r="A66" i="74"/>
  <c r="A66" i="78"/>
  <c r="A66" i="77"/>
  <c r="A67" i="65"/>
  <c r="A67" i="74" s="1"/>
  <c r="A67" i="78"/>
  <c r="A67" i="76"/>
  <c r="A67" i="73"/>
  <c r="A67" i="75"/>
  <c r="A68" i="65"/>
  <c r="A67" i="70" l="1"/>
  <c r="A67" i="77"/>
  <c r="A68" i="77"/>
  <c r="A68" i="75"/>
  <c r="A68" i="73"/>
  <c r="A68" i="76"/>
  <c r="A68" i="74"/>
  <c r="A68" i="78"/>
  <c r="A68" i="70"/>
  <c r="A69" i="65"/>
  <c r="A69" i="78" l="1"/>
  <c r="A69" i="76"/>
  <c r="A69" i="77"/>
  <c r="A69" i="74"/>
  <c r="A69" i="70"/>
  <c r="A69" i="75"/>
  <c r="A69" i="73"/>
  <c r="A70" i="65"/>
  <c r="A70" i="77" l="1"/>
  <c r="A70" i="75"/>
  <c r="A70" i="78"/>
  <c r="A70" i="73"/>
  <c r="A70" i="76"/>
  <c r="A70" i="74"/>
  <c r="A70" i="70"/>
  <c r="A71" i="65"/>
  <c r="A71" i="78" l="1"/>
  <c r="A71" i="76"/>
  <c r="A71" i="74"/>
  <c r="A71" i="70"/>
  <c r="A71" i="77"/>
  <c r="A71" i="73"/>
  <c r="A71" i="75"/>
  <c r="A72" i="65"/>
  <c r="A72" i="77" l="1"/>
  <c r="A72" i="75"/>
  <c r="A72" i="73"/>
  <c r="A72" i="74"/>
  <c r="A72" i="78"/>
  <c r="A72" i="76"/>
  <c r="A72" i="70"/>
  <c r="A73" i="65"/>
  <c r="A73" i="78" l="1"/>
  <c r="A73" i="76"/>
  <c r="A73" i="75"/>
  <c r="A73" i="74"/>
  <c r="A73" i="70"/>
  <c r="A73" i="73"/>
  <c r="A73" i="77"/>
  <c r="A74" i="65"/>
  <c r="A74" i="77" l="1"/>
  <c r="A74" i="75"/>
  <c r="A74" i="76"/>
  <c r="A74" i="73"/>
  <c r="A74" i="78"/>
  <c r="A74" i="74"/>
  <c r="A74" i="70"/>
  <c r="A75" i="65"/>
  <c r="A75" i="78" l="1"/>
  <c r="A75" i="76"/>
  <c r="A75" i="74"/>
  <c r="A75" i="70"/>
  <c r="A75" i="75"/>
  <c r="A75" i="73"/>
  <c r="A75" i="77"/>
  <c r="A76" i="65"/>
  <c r="A76" i="77" l="1"/>
  <c r="A76" i="75"/>
  <c r="A76" i="73"/>
  <c r="A76" i="76"/>
  <c r="A76" i="74"/>
  <c r="A76" i="78"/>
  <c r="A76" i="70"/>
  <c r="A77" i="65"/>
  <c r="A77" i="78" l="1"/>
  <c r="A77" i="76"/>
  <c r="A77" i="77"/>
  <c r="A77" i="74"/>
  <c r="A77" i="70"/>
  <c r="A77" i="73"/>
  <c r="A77" i="75"/>
  <c r="A78" i="65"/>
  <c r="A78" i="77" l="1"/>
  <c r="A78" i="75"/>
  <c r="A78" i="78"/>
  <c r="A78" i="73"/>
  <c r="A78" i="76"/>
  <c r="A78" i="74"/>
  <c r="A78" i="70"/>
  <c r="A79" i="65"/>
  <c r="A79" i="78" l="1"/>
  <c r="A79" i="76"/>
  <c r="A79" i="74"/>
  <c r="A79" i="70"/>
  <c r="A79" i="77"/>
  <c r="A79" i="73"/>
  <c r="A79" i="75"/>
  <c r="A80" i="65"/>
  <c r="A80" i="78" l="1"/>
  <c r="A80" i="77"/>
  <c r="A80" i="75"/>
  <c r="A80" i="73"/>
  <c r="A80" i="74"/>
  <c r="A80" i="70"/>
  <c r="A80" i="76"/>
  <c r="A81" i="65"/>
  <c r="A81" i="76" l="1"/>
  <c r="A81" i="78"/>
  <c r="A81" i="75"/>
  <c r="A81" i="74"/>
  <c r="A81" i="70"/>
  <c r="A81" i="73"/>
  <c r="A81" i="77"/>
  <c r="A82" i="65"/>
  <c r="A82" i="78" l="1"/>
  <c r="A82" i="77"/>
  <c r="A82" i="75"/>
  <c r="A82" i="76"/>
  <c r="A82" i="73"/>
  <c r="A82" i="74"/>
  <c r="A82" i="70"/>
  <c r="A83" i="65"/>
  <c r="A83" i="76" l="1"/>
  <c r="A83" i="74"/>
  <c r="A83" i="70"/>
  <c r="A83" i="73"/>
  <c r="A83" i="75"/>
  <c r="A83" i="78"/>
  <c r="A83" i="77"/>
  <c r="A84" i="65"/>
  <c r="A84" i="78" l="1"/>
  <c r="A84" i="77"/>
  <c r="A84" i="75"/>
  <c r="A84" i="73"/>
  <c r="A84" i="74"/>
  <c r="A84" i="76"/>
  <c r="A84" i="70"/>
  <c r="A85" i="65"/>
  <c r="A85" i="76" l="1"/>
  <c r="A85" i="77"/>
  <c r="A85" i="74"/>
  <c r="A85" i="70"/>
  <c r="A85" i="75"/>
  <c r="A85" i="73"/>
  <c r="A85" i="78"/>
  <c r="A86" i="65"/>
  <c r="A86" i="78" l="1"/>
  <c r="A86" i="77"/>
  <c r="A86" i="75"/>
  <c r="A86" i="73"/>
  <c r="A86" i="76"/>
  <c r="A86" i="74"/>
  <c r="A86" i="70"/>
  <c r="A87" i="65"/>
  <c r="A87" i="78" l="1"/>
  <c r="A87" i="76"/>
  <c r="A87" i="74"/>
  <c r="A87" i="70"/>
  <c r="A87" i="77"/>
  <c r="A87" i="73"/>
  <c r="A87" i="75"/>
  <c r="A88" i="65"/>
  <c r="A88" i="78" l="1"/>
  <c r="A88" i="77"/>
  <c r="A88" i="75"/>
  <c r="A88" i="73"/>
  <c r="A88" i="74"/>
  <c r="A88" i="70"/>
  <c r="A88" i="76"/>
  <c r="A89" i="65"/>
  <c r="A89" i="76" l="1"/>
  <c r="A89" i="78"/>
  <c r="A89" i="75"/>
  <c r="A89" i="74"/>
  <c r="A89" i="70"/>
  <c r="A89" i="73"/>
  <c r="A89" i="77"/>
  <c r="A90" i="65"/>
  <c r="A90" i="78" l="1"/>
  <c r="A90" i="77"/>
  <c r="A90" i="75"/>
  <c r="A90" i="76"/>
  <c r="A90" i="73"/>
  <c r="A90" i="74"/>
  <c r="A90" i="70"/>
  <c r="A91" i="65"/>
  <c r="A91" i="76" l="1"/>
  <c r="A91" i="78"/>
  <c r="A91" i="74"/>
  <c r="A91" i="70"/>
  <c r="A91" i="73"/>
  <c r="A91" i="75"/>
  <c r="A91" i="77"/>
  <c r="A92" i="65"/>
  <c r="A92" i="78" l="1"/>
  <c r="A92" i="77"/>
  <c r="A92" i="75"/>
  <c r="A92" i="73"/>
  <c r="A92" i="74"/>
  <c r="A92" i="76"/>
  <c r="A92" i="70"/>
  <c r="A93" i="65"/>
  <c r="A93" i="76" l="1"/>
  <c r="A93" i="77"/>
  <c r="A93" i="74"/>
  <c r="A93" i="70"/>
  <c r="A93" i="73"/>
  <c r="A93" i="78"/>
  <c r="A93" i="75"/>
  <c r="A94" i="65"/>
  <c r="A94" i="78" l="1"/>
  <c r="A94" i="77"/>
  <c r="A94" i="75"/>
  <c r="A94" i="73"/>
  <c r="A94" i="76"/>
  <c r="A94" i="74"/>
  <c r="A94" i="70"/>
  <c r="A95" i="65"/>
  <c r="A95" i="78" l="1"/>
  <c r="A95" i="76"/>
  <c r="A95" i="74"/>
  <c r="A95" i="70"/>
  <c r="A95" i="77"/>
  <c r="A95" i="73"/>
  <c r="A95" i="75"/>
  <c r="A96" i="65"/>
  <c r="A96" i="78" l="1"/>
  <c r="A96" i="77"/>
  <c r="A96" i="75"/>
  <c r="A96" i="73"/>
  <c r="A96" i="70"/>
  <c r="A96" i="74"/>
  <c r="A96" i="76"/>
  <c r="A97" i="65"/>
  <c r="A97" i="76" l="1"/>
  <c r="A97" i="78"/>
  <c r="A97" i="75"/>
  <c r="A97" i="74"/>
  <c r="A97" i="70"/>
  <c r="A97" i="77"/>
  <c r="A97" i="73"/>
  <c r="A98" i="65"/>
  <c r="A98" i="78" l="1"/>
  <c r="A98" i="77"/>
  <c r="A98" i="75"/>
  <c r="A98" i="76"/>
  <c r="A98" i="73"/>
  <c r="A98" i="74"/>
  <c r="A98" i="70"/>
  <c r="A99" i="65"/>
  <c r="A99" i="76" l="1"/>
  <c r="A99" i="74"/>
  <c r="A99" i="70"/>
  <c r="A99" i="78"/>
  <c r="A99" i="73"/>
  <c r="A99" i="75"/>
  <c r="A99" i="77"/>
  <c r="A100" i="65"/>
  <c r="A100" i="78" l="1"/>
  <c r="A100" i="77"/>
  <c r="A100" i="75"/>
  <c r="A100" i="73"/>
  <c r="A100" i="74"/>
  <c r="A100" i="70"/>
  <c r="A100" i="76"/>
  <c r="A101" i="65"/>
  <c r="A101" i="76" l="1"/>
  <c r="A101" i="77"/>
  <c r="A101" i="74"/>
  <c r="A101" i="70"/>
  <c r="A101" i="75"/>
  <c r="A101" i="73"/>
  <c r="A101" i="78"/>
  <c r="A102" i="65"/>
  <c r="A102" i="78" l="1"/>
  <c r="A102" i="77"/>
  <c r="A102" i="75"/>
  <c r="A102" i="73"/>
  <c r="A102" i="70"/>
  <c r="A102" i="76"/>
  <c r="A102" i="74"/>
  <c r="A103" i="65"/>
  <c r="A103" i="78" l="1"/>
  <c r="A103" i="76"/>
  <c r="A103" i="74"/>
  <c r="A103" i="70"/>
  <c r="A103" i="73"/>
  <c r="A103" i="77"/>
  <c r="A103" i="75"/>
  <c r="A104" i="65"/>
  <c r="A104" i="78" l="1"/>
  <c r="A104" i="77"/>
  <c r="A104" i="75"/>
  <c r="A104" i="73"/>
  <c r="A104" i="74"/>
  <c r="A104" i="70"/>
  <c r="A104" i="76"/>
  <c r="A105" i="65"/>
  <c r="A105" i="76" l="1"/>
  <c r="A105" i="78"/>
  <c r="A105" i="75"/>
  <c r="A105" i="74"/>
  <c r="A105" i="70"/>
  <c r="A105" i="77"/>
  <c r="A105" i="73"/>
  <c r="A106" i="65"/>
  <c r="A106" i="78" l="1"/>
  <c r="A106" i="77"/>
  <c r="A106" i="75"/>
  <c r="A106" i="76"/>
  <c r="A106" i="73"/>
  <c r="A106" i="74"/>
  <c r="A106" i="70"/>
  <c r="A107" i="65"/>
  <c r="A107" i="76" l="1"/>
  <c r="A107" i="78"/>
  <c r="A107" i="74"/>
  <c r="A107" i="70"/>
  <c r="A107" i="75"/>
  <c r="A107" i="73"/>
  <c r="A107" i="77"/>
  <c r="A108" i="65"/>
  <c r="A108" i="78" l="1"/>
  <c r="A108" i="77"/>
  <c r="A108" i="75"/>
  <c r="A108" i="73"/>
  <c r="A108" i="74"/>
  <c r="A108" i="70"/>
  <c r="A108" i="76"/>
  <c r="A109" i="65"/>
  <c r="A109" i="76" l="1"/>
  <c r="A109" i="77"/>
  <c r="A109" i="74"/>
  <c r="A109" i="70"/>
  <c r="A109" i="75"/>
  <c r="A109" i="73"/>
  <c r="A109" i="78"/>
  <c r="A110" i="65"/>
  <c r="A110" i="78" l="1"/>
  <c r="A110" i="77"/>
  <c r="A110" i="75"/>
  <c r="A110" i="73"/>
  <c r="A110" i="74"/>
  <c r="A110" i="70"/>
  <c r="A110" i="76"/>
  <c r="A111" i="65"/>
  <c r="A111" i="78" l="1"/>
  <c r="A111" i="76"/>
  <c r="A111" i="74"/>
  <c r="A111" i="70"/>
  <c r="A111" i="77"/>
  <c r="A111" i="73"/>
  <c r="A111" i="75"/>
  <c r="A112" i="65"/>
  <c r="A112" i="78" l="1"/>
  <c r="A112" i="77"/>
  <c r="A112" i="75"/>
  <c r="A112" i="73"/>
  <c r="A112" i="70"/>
  <c r="A112" i="74"/>
  <c r="A112" i="76"/>
  <c r="A113" i="65"/>
  <c r="A113" i="76" l="1"/>
  <c r="A113" i="78"/>
  <c r="A113" i="75"/>
  <c r="A113" i="74"/>
  <c r="A113" i="70"/>
  <c r="A113" i="77"/>
  <c r="A113" i="73"/>
  <c r="A114" i="65"/>
  <c r="A114" i="78" l="1"/>
  <c r="A114" i="77"/>
  <c r="A114" i="75"/>
  <c r="A114" i="76"/>
  <c r="A114" i="73"/>
  <c r="A114" i="74"/>
  <c r="A114" i="70"/>
  <c r="A115" i="65"/>
  <c r="A115" i="76" l="1"/>
  <c r="A115" i="74"/>
  <c r="A115" i="70"/>
  <c r="A115" i="73"/>
  <c r="A115" i="75"/>
  <c r="A115" i="78"/>
  <c r="A115" i="77"/>
  <c r="A116" i="65"/>
  <c r="A116" i="78" l="1"/>
  <c r="A116" i="77"/>
  <c r="A116" i="75"/>
  <c r="A116" i="73"/>
  <c r="A116" i="74"/>
  <c r="A116" i="70"/>
  <c r="A116" i="76"/>
  <c r="A117" i="65"/>
  <c r="A117" i="76" l="1"/>
  <c r="A117" i="77"/>
  <c r="A117" i="74"/>
  <c r="A117" i="70"/>
  <c r="A117" i="75"/>
  <c r="A117" i="73"/>
  <c r="A117" i="78"/>
  <c r="A118" i="65"/>
  <c r="A118" i="78" l="1"/>
  <c r="A118" i="77"/>
  <c r="A118" i="75"/>
  <c r="A118" i="73"/>
  <c r="A118" i="76"/>
  <c r="A118" i="74"/>
  <c r="A118" i="70"/>
  <c r="A119" i="65"/>
  <c r="A119" i="78" l="1"/>
  <c r="A119" i="76"/>
  <c r="A119" i="74"/>
  <c r="A119" i="70"/>
  <c r="A119" i="73"/>
  <c r="A119" i="77"/>
  <c r="A119" i="75"/>
  <c r="A120" i="65"/>
  <c r="A121" i="65" s="1"/>
  <c r="A121" i="78" l="1"/>
  <c r="A121" i="76"/>
  <c r="A121" i="74"/>
  <c r="A121" i="70"/>
  <c r="A121" i="77"/>
  <c r="A121" i="75"/>
  <c r="A121" i="73"/>
  <c r="A122" i="65"/>
  <c r="A124" i="65" s="1"/>
  <c r="A125" i="65" s="1"/>
  <c r="A120" i="78"/>
  <c r="A120" i="77"/>
  <c r="A120" i="75"/>
  <c r="A120" i="73"/>
  <c r="A120" i="74"/>
  <c r="A120" i="70"/>
  <c r="A120" i="76"/>
  <c r="A122" i="77" l="1"/>
  <c r="A122" i="75"/>
  <c r="A122" i="73"/>
  <c r="A122" i="78"/>
  <c r="A122" i="76"/>
  <c r="A122" i="74"/>
  <c r="A122" i="70"/>
  <c r="A125" i="75"/>
  <c r="A125" i="77"/>
  <c r="A125" i="73"/>
  <c r="A125" i="74"/>
  <c r="A125" i="76"/>
  <c r="A125" i="78"/>
  <c r="A125" i="70"/>
  <c r="A126" i="65"/>
  <c r="A124" i="75"/>
  <c r="A124" i="73"/>
  <c r="A124" i="74"/>
  <c r="A124" i="78"/>
  <c r="A124" i="70"/>
  <c r="A124" i="76"/>
  <c r="A124" i="77"/>
  <c r="A126" i="77" l="1"/>
  <c r="A126" i="73"/>
  <c r="A126" i="75"/>
  <c r="A126" i="78"/>
  <c r="A126" i="70"/>
  <c r="A126" i="74"/>
  <c r="A126" i="76"/>
  <c r="A127" i="65"/>
  <c r="A127" i="75" l="1"/>
  <c r="A127" i="77"/>
  <c r="A127" i="73"/>
  <c r="A127" i="74"/>
  <c r="A127" i="76"/>
  <c r="A127" i="78"/>
  <c r="A127" i="70"/>
  <c r="A128" i="65"/>
  <c r="A128" i="77" l="1"/>
  <c r="A128" i="73"/>
  <c r="A128" i="75"/>
  <c r="A128" i="78"/>
  <c r="A128" i="70"/>
  <c r="A128" i="74"/>
  <c r="A128" i="76"/>
  <c r="A129" i="65"/>
  <c r="A129" i="75" l="1"/>
  <c r="A129" i="77"/>
  <c r="A129" i="73"/>
  <c r="A129" i="74"/>
  <c r="A129" i="76"/>
  <c r="A129" i="78"/>
  <c r="A129" i="70"/>
  <c r="A130" i="65"/>
  <c r="A130" i="77" l="1"/>
  <c r="A130" i="73"/>
  <c r="A130" i="75"/>
  <c r="A130" i="78"/>
  <c r="A130" i="70"/>
  <c r="A130" i="74"/>
  <c r="A130" i="76"/>
  <c r="A131" i="65"/>
  <c r="A131" i="75" l="1"/>
  <c r="A131" i="77"/>
  <c r="A131" i="73"/>
  <c r="A131" i="74"/>
  <c r="A131" i="76"/>
  <c r="A131" i="78"/>
  <c r="A131" i="70"/>
  <c r="A132" i="65"/>
  <c r="A132" i="77" l="1"/>
  <c r="A132" i="73"/>
  <c r="A132" i="75"/>
  <c r="A132" i="78"/>
  <c r="A132" i="70"/>
  <c r="A132" i="74"/>
  <c r="A132" i="76"/>
  <c r="A133" i="65"/>
  <c r="A133" i="75" l="1"/>
  <c r="A133" i="77"/>
  <c r="A133" i="73"/>
  <c r="A133" i="74"/>
  <c r="A133" i="76"/>
  <c r="A133" i="78"/>
  <c r="A133" i="70"/>
  <c r="A134" i="65"/>
  <c r="A134" i="77" l="1"/>
  <c r="A134" i="73"/>
  <c r="A134" i="75"/>
  <c r="A134" i="78"/>
  <c r="A134" i="70"/>
  <c r="A134" i="74"/>
  <c r="A134" i="76"/>
  <c r="A135" i="65"/>
  <c r="A135" i="75" l="1"/>
  <c r="A135" i="77"/>
  <c r="A135" i="73"/>
  <c r="A135" i="74"/>
  <c r="A135" i="76"/>
  <c r="A135" i="78"/>
  <c r="A135" i="70"/>
  <c r="A136" i="65"/>
  <c r="A136" i="77" l="1"/>
  <c r="A136" i="73"/>
  <c r="A136" i="75"/>
  <c r="A136" i="78"/>
  <c r="A136" i="70"/>
  <c r="A136" i="74"/>
  <c r="A136" i="76"/>
  <c r="A137" i="65"/>
  <c r="A137" i="75" l="1"/>
  <c r="A137" i="77"/>
  <c r="A137" i="73"/>
  <c r="A137" i="74"/>
  <c r="A137" i="76"/>
  <c r="A137" i="78"/>
  <c r="A137" i="70"/>
  <c r="A138" i="65"/>
  <c r="A138" i="77" l="1"/>
  <c r="A138" i="73"/>
  <c r="A138" i="75"/>
  <c r="A138" i="78"/>
  <c r="A138" i="70"/>
  <c r="A138" i="74"/>
  <c r="A138" i="76"/>
  <c r="A139" i="65"/>
  <c r="A139" i="75" l="1"/>
  <c r="A139" i="77"/>
  <c r="A139" i="73"/>
  <c r="A139" i="74"/>
  <c r="A139" i="76"/>
  <c r="A139" i="78"/>
  <c r="A139" i="70"/>
  <c r="A140" i="65"/>
  <c r="A140" i="77" l="1"/>
  <c r="A140" i="73"/>
  <c r="A140" i="75"/>
  <c r="A140" i="78"/>
  <c r="A140" i="70"/>
  <c r="A140" i="74"/>
  <c r="A140" i="76"/>
  <c r="A141" i="65"/>
  <c r="A141" i="75" l="1"/>
  <c r="A141" i="77"/>
  <c r="A141" i="73"/>
  <c r="A141" i="74"/>
  <c r="A141" i="76"/>
  <c r="A141" i="78"/>
  <c r="A141" i="70"/>
  <c r="A142" i="65"/>
  <c r="A142" i="77" l="1"/>
  <c r="A142" i="73"/>
  <c r="A142" i="75"/>
  <c r="A142" i="78"/>
  <c r="A142" i="70"/>
  <c r="A142" i="74"/>
  <c r="A142" i="76"/>
  <c r="A143" i="65"/>
  <c r="A143" i="75" l="1"/>
  <c r="A143" i="77"/>
  <c r="A143" i="73"/>
  <c r="A143" i="74"/>
  <c r="A143" i="76"/>
  <c r="A143" i="78"/>
  <c r="A143" i="70"/>
  <c r="A144" i="65"/>
  <c r="A144" i="77" l="1"/>
  <c r="A144" i="73"/>
  <c r="A144" i="75"/>
  <c r="A144" i="78"/>
  <c r="A144" i="70"/>
  <c r="A144" i="76"/>
  <c r="A144" i="74"/>
  <c r="A145" i="65"/>
  <c r="A145" i="75" l="1"/>
  <c r="A145" i="77"/>
  <c r="A145" i="73"/>
  <c r="A145" i="74"/>
  <c r="A145" i="76"/>
  <c r="A145" i="78"/>
  <c r="A145" i="70"/>
  <c r="A146" i="65"/>
  <c r="A146" i="77" l="1"/>
  <c r="A146" i="73"/>
  <c r="A146" i="75"/>
  <c r="A146" i="78"/>
  <c r="A146" i="70"/>
  <c r="A146" i="74"/>
  <c r="A146" i="76"/>
  <c r="A147" i="65"/>
  <c r="A147" i="75" l="1"/>
  <c r="A147" i="77"/>
  <c r="A147" i="73"/>
  <c r="A147" i="74"/>
  <c r="A147" i="76"/>
  <c r="A147" i="78"/>
  <c r="A147" i="70"/>
  <c r="A148" i="65"/>
  <c r="A148" i="77" l="1"/>
  <c r="A148" i="73"/>
  <c r="A148" i="75"/>
  <c r="A148" i="78"/>
  <c r="A148" i="70"/>
  <c r="A148" i="74"/>
  <c r="A148" i="76"/>
  <c r="A149" i="65"/>
  <c r="A149" i="75" l="1"/>
  <c r="A149" i="77"/>
  <c r="A149" i="73"/>
  <c r="A149" i="74"/>
  <c r="A149" i="76"/>
  <c r="A149" i="78"/>
  <c r="A149" i="70"/>
  <c r="A150" i="65"/>
  <c r="A150" i="77" l="1"/>
  <c r="A150" i="73"/>
  <c r="A150" i="75"/>
  <c r="A150" i="78"/>
  <c r="A150" i="70"/>
  <c r="A150" i="74"/>
  <c r="A150" i="76"/>
  <c r="A151" i="65"/>
  <c r="A153" i="65" l="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4" i="65" s="1"/>
  <c r="A285" i="65" s="1"/>
  <c r="A286" i="65" s="1"/>
  <c r="A287"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3" i="65" s="1"/>
  <c r="A314" i="65" s="1"/>
  <c r="A151" i="75"/>
  <c r="A151" i="77"/>
  <c r="A151" i="73"/>
  <c r="A151" i="74"/>
  <c r="A151" i="76"/>
  <c r="A151" i="78"/>
  <c r="A151" i="70"/>
  <c r="A314" i="78" l="1"/>
  <c r="A314" i="76"/>
  <c r="A314" i="77"/>
  <c r="A314" i="75"/>
  <c r="A314" i="74"/>
  <c r="A314" i="73"/>
  <c r="A314" i="70"/>
  <c r="A315" i="65"/>
  <c r="A153" i="74"/>
  <c r="A153" i="77"/>
  <c r="A153" i="75"/>
  <c r="A153" i="78"/>
  <c r="A153" i="70"/>
  <c r="A153" i="76"/>
  <c r="A153" i="73"/>
  <c r="A315" i="77" l="1"/>
  <c r="A315" i="75"/>
  <c r="A315" i="78"/>
  <c r="A315" i="76"/>
  <c r="A315" i="73"/>
  <c r="A315" i="74"/>
  <c r="A315" i="70"/>
  <c r="A316" i="65"/>
  <c r="A154" i="77"/>
  <c r="A154" i="74"/>
  <c r="A154" i="76"/>
  <c r="A154" i="75"/>
  <c r="A154" i="78"/>
  <c r="A154" i="70"/>
  <c r="A154" i="73"/>
  <c r="A316" i="78" l="1"/>
  <c r="A316" i="76"/>
  <c r="A316" i="77"/>
  <c r="A316" i="74"/>
  <c r="A316" i="70"/>
  <c r="A316" i="73"/>
  <c r="A316" i="75"/>
  <c r="A317" i="65"/>
  <c r="A155" i="76"/>
  <c r="A155" i="73"/>
  <c r="A155" i="77"/>
  <c r="A155" i="70"/>
  <c r="A155" i="78"/>
  <c r="A155" i="75"/>
  <c r="A155" i="74"/>
  <c r="A317" i="77" l="1"/>
  <c r="A317" i="75"/>
  <c r="A317" i="78"/>
  <c r="A317" i="74"/>
  <c r="A317" i="73"/>
  <c r="A317" i="76"/>
  <c r="A317" i="70"/>
  <c r="A318" i="65"/>
  <c r="A156" i="76"/>
  <c r="A156" i="75"/>
  <c r="A156" i="78"/>
  <c r="A156" i="77"/>
  <c r="A156" i="74"/>
  <c r="A156" i="73"/>
  <c r="A156" i="70"/>
  <c r="A318" i="78" l="1"/>
  <c r="A318" i="76"/>
  <c r="A318" i="75"/>
  <c r="A318" i="74"/>
  <c r="A318" i="70"/>
  <c r="A318" i="77"/>
  <c r="A318" i="73"/>
  <c r="A319" i="65"/>
  <c r="A157" i="77"/>
  <c r="A157" i="70"/>
  <c r="A157" i="78"/>
  <c r="A157" i="75"/>
  <c r="A157" i="74"/>
  <c r="A157" i="76"/>
  <c r="A157" i="73"/>
  <c r="A319" i="78" l="1"/>
  <c r="A319" i="77"/>
  <c r="A319" i="75"/>
  <c r="A319" i="76"/>
  <c r="A319" i="73"/>
  <c r="A319" i="74"/>
  <c r="A319" i="70"/>
  <c r="A320" i="65"/>
  <c r="A158" i="70"/>
  <c r="A158" i="73"/>
  <c r="A158" i="76"/>
  <c r="A158" i="75"/>
  <c r="A158" i="77"/>
  <c r="A158" i="74"/>
  <c r="A158" i="78"/>
  <c r="A320" i="78" l="1"/>
  <c r="A320" i="76"/>
  <c r="A320" i="75"/>
  <c r="A320" i="77"/>
  <c r="A320" i="74"/>
  <c r="A320" i="73"/>
  <c r="A320" i="70"/>
  <c r="A321" i="65"/>
  <c r="A159" i="75"/>
  <c r="A159" i="74"/>
  <c r="A159" i="76"/>
  <c r="A159" i="73"/>
  <c r="A159" i="77"/>
  <c r="A159" i="70"/>
  <c r="A159" i="78"/>
  <c r="A321" i="77" l="1"/>
  <c r="A321" i="75"/>
  <c r="A321" i="78"/>
  <c r="A321" i="76"/>
  <c r="A321" i="73"/>
  <c r="A321" i="74"/>
  <c r="A321" i="70"/>
  <c r="A322" i="65"/>
  <c r="A160" i="70"/>
  <c r="A160" i="73"/>
  <c r="A160" i="75"/>
  <c r="A160" i="77"/>
  <c r="A160" i="74"/>
  <c r="A160" i="76"/>
  <c r="A160" i="78"/>
  <c r="A322" i="78" l="1"/>
  <c r="A322" i="76"/>
  <c r="A322" i="77"/>
  <c r="A322" i="75"/>
  <c r="A322" i="74"/>
  <c r="A322" i="70"/>
  <c r="A322" i="73"/>
  <c r="A323" i="65"/>
  <c r="A161" i="75"/>
  <c r="A161" i="74"/>
  <c r="A161" i="76"/>
  <c r="A161" i="73"/>
  <c r="A161" i="77"/>
  <c r="A161" i="78"/>
  <c r="A161" i="70"/>
  <c r="A323" i="77" l="1"/>
  <c r="A323" i="75"/>
  <c r="A323" i="76"/>
  <c r="A323" i="73"/>
  <c r="A323" i="78"/>
  <c r="A323" i="74"/>
  <c r="A323" i="70"/>
  <c r="A324" i="65"/>
  <c r="A162" i="77"/>
  <c r="A162" i="74"/>
  <c r="A162" i="70"/>
  <c r="A162" i="73"/>
  <c r="A162" i="76"/>
  <c r="A162" i="75"/>
  <c r="A162" i="78"/>
  <c r="A324" i="78" l="1"/>
  <c r="A324" i="76"/>
  <c r="A324" i="77"/>
  <c r="A324" i="75"/>
  <c r="A324" i="74"/>
  <c r="A324" i="73"/>
  <c r="A324" i="70"/>
  <c r="A325" i="65"/>
  <c r="A163" i="78"/>
  <c r="A163" i="75"/>
  <c r="A163" i="74"/>
  <c r="A163" i="76"/>
  <c r="A163" i="73"/>
  <c r="A163" i="77"/>
  <c r="A163" i="70"/>
  <c r="A325" i="77" l="1"/>
  <c r="A325" i="75"/>
  <c r="A325" i="78"/>
  <c r="A325" i="76"/>
  <c r="A325" i="74"/>
  <c r="A325" i="73"/>
  <c r="A325" i="70"/>
  <c r="A326" i="65"/>
  <c r="A164" i="75"/>
  <c r="A164" i="78"/>
  <c r="A164" i="77"/>
  <c r="A164" i="74"/>
  <c r="A164" i="70"/>
  <c r="A164" i="73"/>
  <c r="A164" i="76"/>
  <c r="A326" i="78" l="1"/>
  <c r="A326" i="76"/>
  <c r="A326" i="77"/>
  <c r="A326" i="74"/>
  <c r="A326" i="75"/>
  <c r="A326" i="73"/>
  <c r="A326" i="70"/>
  <c r="A327" i="65"/>
  <c r="A165" i="75"/>
  <c r="A165" i="74"/>
  <c r="A165" i="78"/>
  <c r="A165" i="76"/>
  <c r="A165" i="73"/>
  <c r="A165" i="77"/>
  <c r="A165" i="70"/>
  <c r="A327" i="78" l="1"/>
  <c r="A327" i="77"/>
  <c r="A327" i="75"/>
  <c r="A327" i="70"/>
  <c r="A327" i="74"/>
  <c r="A327" i="73"/>
  <c r="A327" i="76"/>
  <c r="A328" i="65"/>
  <c r="A166" i="76"/>
  <c r="A166" i="75"/>
  <c r="A166" i="78"/>
  <c r="A166" i="77"/>
  <c r="A166" i="74"/>
  <c r="A166" i="73"/>
  <c r="A166" i="70"/>
  <c r="A328" i="78" l="1"/>
  <c r="A328" i="76"/>
  <c r="A328" i="75"/>
  <c r="A328" i="74"/>
  <c r="A328" i="77"/>
  <c r="A328" i="70"/>
  <c r="A328" i="73"/>
  <c r="A329" i="65"/>
  <c r="A167" i="78"/>
  <c r="A167" i="75"/>
  <c r="A167" i="74"/>
  <c r="A167" i="76"/>
  <c r="A167" i="73"/>
  <c r="A167" i="70"/>
  <c r="A167" i="77"/>
  <c r="A329" i="77" l="1"/>
  <c r="A329" i="75"/>
  <c r="A329" i="78"/>
  <c r="A329" i="76"/>
  <c r="A329" i="70"/>
  <c r="A329" i="73"/>
  <c r="A329" i="74"/>
  <c r="A330" i="65"/>
  <c r="A168" i="70"/>
  <c r="A168" i="73"/>
  <c r="A168" i="76"/>
  <c r="A168" i="78"/>
  <c r="A168" i="74"/>
  <c r="A168" i="75"/>
  <c r="A168" i="77"/>
  <c r="A330" i="78" l="1"/>
  <c r="A330" i="76"/>
  <c r="A330" i="77"/>
  <c r="A330" i="75"/>
  <c r="A330" i="74"/>
  <c r="A330" i="70"/>
  <c r="A330" i="73"/>
  <c r="A331" i="65"/>
  <c r="A169" i="78"/>
  <c r="A169" i="77"/>
  <c r="A169" i="70"/>
  <c r="A169" i="75"/>
  <c r="A169" i="74"/>
  <c r="A169" i="76"/>
  <c r="A169" i="73"/>
  <c r="A331" i="77" l="1"/>
  <c r="A331" i="75"/>
  <c r="A331" i="78"/>
  <c r="A331" i="76"/>
  <c r="A331" i="70"/>
  <c r="A331" i="73"/>
  <c r="A331" i="74"/>
  <c r="A332" i="65"/>
  <c r="A170" i="76"/>
  <c r="A170" i="75"/>
  <c r="A170" i="78"/>
  <c r="A170" i="77"/>
  <c r="A170" i="74"/>
  <c r="A170" i="70"/>
  <c r="A170" i="73"/>
  <c r="A332" i="78" l="1"/>
  <c r="A332" i="76"/>
  <c r="A332" i="77"/>
  <c r="A332" i="74"/>
  <c r="A332" i="70"/>
  <c r="A332" i="73"/>
  <c r="A332" i="75"/>
  <c r="A333" i="65"/>
  <c r="A171" i="75"/>
  <c r="A171" i="74"/>
  <c r="A171" i="78"/>
  <c r="A171" i="76"/>
  <c r="A171" i="73"/>
  <c r="A171" i="77"/>
  <c r="A171" i="70"/>
  <c r="A333" i="77" l="1"/>
  <c r="A333" i="75"/>
  <c r="A333" i="78"/>
  <c r="A333" i="74"/>
  <c r="A333" i="73"/>
  <c r="A333" i="76"/>
  <c r="A333" i="70"/>
  <c r="A334" i="65"/>
  <c r="A172" i="76"/>
  <c r="A172" i="75"/>
  <c r="A172" i="78"/>
  <c r="A172" i="77"/>
  <c r="A172" i="74"/>
  <c r="A172" i="70"/>
  <c r="A172" i="73"/>
  <c r="A334" i="78" l="1"/>
  <c r="A334" i="77"/>
  <c r="A334" i="76"/>
  <c r="A334" i="75"/>
  <c r="A334" i="74"/>
  <c r="A334" i="70"/>
  <c r="A334" i="73"/>
  <c r="A335" i="65"/>
  <c r="A173" i="77"/>
  <c r="A173" i="70"/>
  <c r="A173" i="78"/>
  <c r="A173" i="75"/>
  <c r="A173" i="74"/>
  <c r="A173" i="76"/>
  <c r="A173" i="73"/>
  <c r="A335" i="77" l="1"/>
  <c r="A335" i="78"/>
  <c r="A335" i="75"/>
  <c r="A335" i="76"/>
  <c r="A335" i="73"/>
  <c r="A335" i="74"/>
  <c r="A335" i="70"/>
  <c r="A336" i="65"/>
  <c r="A174" i="70"/>
  <c r="A174" i="73"/>
  <c r="A174" i="76"/>
  <c r="A174" i="75"/>
  <c r="A174" i="78"/>
  <c r="A174" i="77"/>
  <c r="A174" i="74"/>
  <c r="A336" i="78" l="1"/>
  <c r="A336" i="76"/>
  <c r="A336" i="77"/>
  <c r="A336" i="75"/>
  <c r="A336" i="74"/>
  <c r="A336" i="70"/>
  <c r="A336" i="73"/>
  <c r="A337" i="65"/>
  <c r="A175" i="75"/>
  <c r="A175" i="74"/>
  <c r="A175" i="76"/>
  <c r="A175" i="73"/>
  <c r="A175" i="77"/>
  <c r="A175" i="70"/>
  <c r="A175" i="78"/>
  <c r="A337" i="77" l="1"/>
  <c r="A337" i="75"/>
  <c r="A337" i="78"/>
  <c r="A337" i="76"/>
  <c r="A337" i="73"/>
  <c r="A337" i="74"/>
  <c r="A337" i="70"/>
  <c r="A338" i="65"/>
  <c r="A176" i="77"/>
  <c r="A176" i="74"/>
  <c r="A176" i="70"/>
  <c r="A176" i="73"/>
  <c r="A176" i="76"/>
  <c r="A176" i="75"/>
  <c r="A176" i="78"/>
  <c r="A338" i="78" l="1"/>
  <c r="A338" i="76"/>
  <c r="A338" i="75"/>
  <c r="A338" i="74"/>
  <c r="A338" i="70"/>
  <c r="A338" i="77"/>
  <c r="A338" i="73"/>
  <c r="A339" i="65"/>
  <c r="A177" i="75"/>
  <c r="A177" i="74"/>
  <c r="A177" i="77"/>
  <c r="A177" i="70"/>
  <c r="A177" i="76"/>
  <c r="A177" i="73"/>
  <c r="A177" i="78"/>
  <c r="A339" i="77" l="1"/>
  <c r="A339" i="75"/>
  <c r="A339" i="76"/>
  <c r="A339" i="78"/>
  <c r="A339" i="73"/>
  <c r="A339" i="70"/>
  <c r="A339" i="74"/>
  <c r="A340" i="65"/>
  <c r="A178" i="70"/>
  <c r="A178" i="73"/>
  <c r="A178" i="76"/>
  <c r="A178" i="75"/>
  <c r="A178" i="78"/>
  <c r="A178" i="74"/>
  <c r="A178" i="77"/>
  <c r="A340" i="78" l="1"/>
  <c r="A340" i="76"/>
  <c r="A340" i="77"/>
  <c r="A340" i="75"/>
  <c r="A340" i="74"/>
  <c r="A340" i="70"/>
  <c r="A340" i="73"/>
  <c r="A341" i="65"/>
  <c r="A179" i="76"/>
  <c r="A179" i="73"/>
  <c r="A179" i="77"/>
  <c r="A179" i="70"/>
  <c r="A179" i="78"/>
  <c r="A179" i="75"/>
  <c r="A179" i="74"/>
  <c r="A341" i="77" l="1"/>
  <c r="A341" i="75"/>
  <c r="A341" i="76"/>
  <c r="A341" i="78"/>
  <c r="A341" i="74"/>
  <c r="A341" i="70"/>
  <c r="A341" i="73"/>
  <c r="A342" i="65"/>
  <c r="A180" i="77"/>
  <c r="A180" i="74"/>
  <c r="A180" i="70"/>
  <c r="A180" i="73"/>
  <c r="A180" i="76"/>
  <c r="A180" i="75"/>
  <c r="A180" i="78"/>
  <c r="A342" i="78" l="1"/>
  <c r="A342" i="77"/>
  <c r="A342" i="76"/>
  <c r="A342" i="74"/>
  <c r="A342" i="70"/>
  <c r="A342" i="75"/>
  <c r="A342" i="73"/>
  <c r="A343" i="65"/>
  <c r="A181" i="78"/>
  <c r="A181" i="75"/>
  <c r="A181" i="74"/>
  <c r="A181" i="76"/>
  <c r="A181" i="73"/>
  <c r="A181" i="77"/>
  <c r="A181" i="70"/>
  <c r="A343" i="77" l="1"/>
  <c r="A343" i="78"/>
  <c r="A343" i="75"/>
  <c r="A343" i="76"/>
  <c r="A343" i="74"/>
  <c r="A343" i="73"/>
  <c r="A343" i="70"/>
  <c r="A344" i="65"/>
  <c r="A182" i="76"/>
  <c r="A182" i="75"/>
  <c r="A182" i="78"/>
  <c r="A182" i="77"/>
  <c r="A182" i="74"/>
  <c r="A182" i="70"/>
  <c r="A182" i="73"/>
  <c r="A344" i="78" l="1"/>
  <c r="A344" i="76"/>
  <c r="A344" i="77"/>
  <c r="A344" i="75"/>
  <c r="A344" i="74"/>
  <c r="A344" i="70"/>
  <c r="A344" i="73"/>
  <c r="A345" i="65"/>
  <c r="A183" i="76"/>
  <c r="A183" i="73"/>
  <c r="A183" i="77"/>
  <c r="A183" i="70"/>
  <c r="A183" i="78"/>
  <c r="A183" i="75"/>
  <c r="A183" i="74"/>
  <c r="A345" i="77" l="1"/>
  <c r="A345" i="75"/>
  <c r="A345" i="78"/>
  <c r="A345" i="76"/>
  <c r="A345" i="73"/>
  <c r="A345" i="74"/>
  <c r="A345" i="70"/>
  <c r="A346" i="65"/>
  <c r="A184" i="76"/>
  <c r="A184" i="73"/>
  <c r="A184" i="75"/>
  <c r="A184" i="78"/>
  <c r="A184" i="77"/>
  <c r="A184" i="74"/>
  <c r="A184" i="70"/>
  <c r="A346" i="78" l="1"/>
  <c r="A346" i="76"/>
  <c r="A346" i="77"/>
  <c r="A346" i="75"/>
  <c r="A346" i="74"/>
  <c r="A346" i="70"/>
  <c r="A346" i="73"/>
  <c r="A347" i="65"/>
  <c r="A185" i="77"/>
  <c r="A185" i="70"/>
  <c r="A185" i="78"/>
  <c r="A185" i="75"/>
  <c r="A185" i="74"/>
  <c r="A185" i="76"/>
  <c r="A185" i="73"/>
  <c r="A347" i="77" l="1"/>
  <c r="A347" i="75"/>
  <c r="A347" i="78"/>
  <c r="A347" i="76"/>
  <c r="A347" i="70"/>
  <c r="A347" i="73"/>
  <c r="A347" i="74"/>
  <c r="A348" i="65"/>
  <c r="A186" i="70"/>
  <c r="A186" i="73"/>
  <c r="A186" i="76"/>
  <c r="A186" i="75"/>
  <c r="A186" i="78"/>
  <c r="A186" i="77"/>
  <c r="A186" i="74"/>
  <c r="A348" i="78" l="1"/>
  <c r="A348" i="76"/>
  <c r="A348" i="77"/>
  <c r="A348" i="74"/>
  <c r="A348" i="73"/>
  <c r="A348" i="70"/>
  <c r="A348" i="75"/>
  <c r="A349" i="65"/>
  <c r="A187" i="78"/>
  <c r="A187" i="75"/>
  <c r="A187" i="74"/>
  <c r="A187" i="76"/>
  <c r="A187" i="73"/>
  <c r="A187" i="77"/>
  <c r="A187" i="70"/>
  <c r="A349" i="77" l="1"/>
  <c r="A349" i="75"/>
  <c r="A349" i="78"/>
  <c r="A349" i="74"/>
  <c r="A349" i="73"/>
  <c r="A349" i="76"/>
  <c r="A349" i="70"/>
  <c r="A350" i="65"/>
  <c r="A188" i="76"/>
  <c r="A188" i="75"/>
  <c r="A188" i="78"/>
  <c r="A188" i="77"/>
  <c r="A188" i="74"/>
  <c r="A188" i="70"/>
  <c r="A188" i="73"/>
  <c r="A350" i="78" l="1"/>
  <c r="A350" i="77"/>
  <c r="A350" i="76"/>
  <c r="A350" i="75"/>
  <c r="A350" i="74"/>
  <c r="A350" i="70"/>
  <c r="A350" i="73"/>
  <c r="A351" i="65"/>
  <c r="A189" i="76"/>
  <c r="A189" i="73"/>
  <c r="A189" i="77"/>
  <c r="A189" i="70"/>
  <c r="A189" i="78"/>
  <c r="A189" i="74"/>
  <c r="A189" i="75"/>
  <c r="A351" i="77" l="1"/>
  <c r="A351" i="78"/>
  <c r="A351" i="75"/>
  <c r="A351" i="76"/>
  <c r="A351" i="74"/>
  <c r="A351" i="73"/>
  <c r="A351" i="70"/>
  <c r="A352" i="65"/>
  <c r="A190" i="77"/>
  <c r="A190" i="74"/>
  <c r="A190" i="70"/>
  <c r="A190" i="73"/>
  <c r="A190" i="76"/>
  <c r="A190" i="75"/>
  <c r="A190" i="78"/>
  <c r="A352" i="78" l="1"/>
  <c r="A352" i="76"/>
  <c r="A352" i="77"/>
  <c r="A352" i="75"/>
  <c r="A352" i="74"/>
  <c r="A352" i="70"/>
  <c r="A352" i="73"/>
  <c r="A353" i="65"/>
  <c r="A191" i="78"/>
  <c r="A191" i="75"/>
  <c r="A191" i="74"/>
  <c r="A191" i="73"/>
  <c r="A191" i="77"/>
  <c r="A191" i="70"/>
  <c r="A191" i="76"/>
  <c r="A353" i="77" l="1"/>
  <c r="A353" i="75"/>
  <c r="A353" i="78"/>
  <c r="A353" i="76"/>
  <c r="A353" i="73"/>
  <c r="A353" i="74"/>
  <c r="A353" i="70"/>
  <c r="A354" i="65"/>
  <c r="A192" i="77"/>
  <c r="A192" i="74"/>
  <c r="A192" i="70"/>
  <c r="A192" i="73"/>
  <c r="A192" i="76"/>
  <c r="A192" i="75"/>
  <c r="A192" i="78"/>
  <c r="A354" i="78" l="1"/>
  <c r="A354" i="76"/>
  <c r="A354" i="75"/>
  <c r="A354" i="77"/>
  <c r="A354" i="74"/>
  <c r="A354" i="70"/>
  <c r="A354" i="73"/>
  <c r="A355" i="65"/>
  <c r="A193" i="76"/>
  <c r="A193" i="73"/>
  <c r="A193" i="77"/>
  <c r="A193" i="70"/>
  <c r="A193" i="78"/>
  <c r="A193" i="75"/>
  <c r="A193" i="74"/>
  <c r="A355" i="77" l="1"/>
  <c r="A355" i="75"/>
  <c r="A355" i="76"/>
  <c r="A355" i="73"/>
  <c r="A355" i="70"/>
  <c r="A355" i="78"/>
  <c r="A355" i="74"/>
  <c r="A356" i="65"/>
  <c r="A194" i="75"/>
  <c r="A194" i="78"/>
  <c r="A194" i="77"/>
  <c r="A194" i="74"/>
  <c r="A194" i="73"/>
  <c r="A194" i="70"/>
  <c r="A194" i="76"/>
  <c r="A356" i="78" l="1"/>
  <c r="A356" i="76"/>
  <c r="A356" i="75"/>
  <c r="A356" i="74"/>
  <c r="A356" i="70"/>
  <c r="A356" i="77"/>
  <c r="A356" i="73"/>
  <c r="A357" i="65"/>
  <c r="A195" i="75"/>
  <c r="A195" i="74"/>
  <c r="A195" i="77"/>
  <c r="A195" i="76"/>
  <c r="A195" i="73"/>
  <c r="A195" i="70"/>
  <c r="A195" i="78"/>
  <c r="A357" i="77" l="1"/>
  <c r="A357" i="75"/>
  <c r="A357" i="78"/>
  <c r="A357" i="76"/>
  <c r="A357" i="74"/>
  <c r="A357" i="70"/>
  <c r="A357" i="73"/>
  <c r="A358" i="65"/>
  <c r="A196" i="75"/>
  <c r="A196" i="78"/>
  <c r="A196" i="70"/>
  <c r="A196" i="73"/>
  <c r="A196" i="76"/>
  <c r="A196" i="77"/>
  <c r="A196" i="74"/>
  <c r="A358" i="78" l="1"/>
  <c r="A358" i="77"/>
  <c r="A358" i="76"/>
  <c r="A358" i="74"/>
  <c r="A358" i="75"/>
  <c r="A358" i="70"/>
  <c r="A358" i="73"/>
  <c r="A359" i="65"/>
  <c r="A197" i="76"/>
  <c r="A197" i="73"/>
  <c r="A197" i="78"/>
  <c r="A197" i="77"/>
  <c r="A197" i="70"/>
  <c r="A197" i="75"/>
  <c r="A197" i="74"/>
  <c r="A359" i="77" l="1"/>
  <c r="A359" i="78"/>
  <c r="A359" i="75"/>
  <c r="A359" i="74"/>
  <c r="A359" i="70"/>
  <c r="A359" i="73"/>
  <c r="A359" i="76"/>
  <c r="A360" i="65"/>
  <c r="A198" i="76"/>
  <c r="A198" i="75"/>
  <c r="A198" i="78"/>
  <c r="A198" i="73"/>
  <c r="A198" i="77"/>
  <c r="A198" i="74"/>
  <c r="A198" i="70"/>
  <c r="A360" i="78" l="1"/>
  <c r="A360" i="76"/>
  <c r="A360" i="77"/>
  <c r="A360" i="75"/>
  <c r="A360" i="74"/>
  <c r="A360" i="70"/>
  <c r="A360" i="73"/>
  <c r="A361" i="65"/>
  <c r="A199" i="77"/>
  <c r="A199" i="70"/>
  <c r="A199" i="75"/>
  <c r="A199" i="74"/>
  <c r="A199" i="73"/>
  <c r="A199" i="78"/>
  <c r="A199" i="76"/>
  <c r="A361" i="77" l="1"/>
  <c r="A361" i="75"/>
  <c r="A361" i="78"/>
  <c r="A361" i="76"/>
  <c r="A361" i="74"/>
  <c r="A361" i="73"/>
  <c r="A361" i="70"/>
  <c r="A362" i="65"/>
  <c r="A200" i="76"/>
  <c r="A200" i="75"/>
  <c r="A200" i="78"/>
  <c r="A200" i="73"/>
  <c r="A200" i="77"/>
  <c r="A200" i="74"/>
  <c r="A200" i="70"/>
  <c r="A362" i="78" l="1"/>
  <c r="A362" i="76"/>
  <c r="A362" i="77"/>
  <c r="A362" i="75"/>
  <c r="A362" i="74"/>
  <c r="A362" i="73"/>
  <c r="A362" i="70"/>
  <c r="A363" i="65"/>
  <c r="A201" i="75"/>
  <c r="A201" i="74"/>
  <c r="A201" i="76"/>
  <c r="A201" i="73"/>
  <c r="A201" i="70"/>
  <c r="A201" i="77"/>
  <c r="A201" i="78"/>
  <c r="A363" i="77" l="1"/>
  <c r="A363" i="75"/>
  <c r="A363" i="78"/>
  <c r="A363" i="76"/>
  <c r="A363" i="73"/>
  <c r="A363" i="74"/>
  <c r="A363" i="70"/>
  <c r="A364" i="65"/>
  <c r="A202" i="74"/>
  <c r="A202" i="70"/>
  <c r="A202" i="77"/>
  <c r="A202" i="78"/>
  <c r="A202" i="73"/>
  <c r="A202" i="75"/>
  <c r="A202" i="76"/>
  <c r="A364" i="78" l="1"/>
  <c r="A364" i="76"/>
  <c r="A364" i="77"/>
  <c r="A364" i="74"/>
  <c r="A364" i="70"/>
  <c r="A364" i="75"/>
  <c r="A364" i="73"/>
  <c r="A365" i="65"/>
  <c r="A203" i="75"/>
  <c r="A203" i="74"/>
  <c r="A203" i="70"/>
  <c r="A203" i="77"/>
  <c r="A203" i="78"/>
  <c r="A203" i="76"/>
  <c r="A203" i="73"/>
  <c r="A365" i="77" l="1"/>
  <c r="A365" i="75"/>
  <c r="A365" i="78"/>
  <c r="A365" i="74"/>
  <c r="A365" i="70"/>
  <c r="A365" i="73"/>
  <c r="A365" i="76"/>
  <c r="A366" i="65"/>
  <c r="A204" i="70"/>
  <c r="A204" i="73"/>
  <c r="A204" i="78"/>
  <c r="A204" i="77"/>
  <c r="A204" i="74"/>
  <c r="A204" i="75"/>
  <c r="A204" i="76"/>
  <c r="A366" i="78" l="1"/>
  <c r="A366" i="77"/>
  <c r="A366" i="76"/>
  <c r="A366" i="75"/>
  <c r="A366" i="74"/>
  <c r="A366" i="70"/>
  <c r="A366" i="73"/>
  <c r="A367" i="65"/>
  <c r="A205" i="75"/>
  <c r="A205" i="74"/>
  <c r="A205" i="76"/>
  <c r="A205" i="73"/>
  <c r="A205" i="77"/>
  <c r="A205" i="78"/>
  <c r="A205" i="70"/>
  <c r="A367" i="77" l="1"/>
  <c r="A367" i="78"/>
  <c r="A367" i="75"/>
  <c r="A367" i="76"/>
  <c r="A367" i="74"/>
  <c r="A367" i="73"/>
  <c r="A367" i="70"/>
  <c r="A368" i="65"/>
  <c r="A206" i="70"/>
  <c r="A206" i="73"/>
  <c r="A206" i="76"/>
  <c r="A206" i="75"/>
  <c r="A206" i="78"/>
  <c r="A206" i="77"/>
  <c r="A206" i="74"/>
  <c r="A368" i="78" l="1"/>
  <c r="A368" i="76"/>
  <c r="A368" i="77"/>
  <c r="A368" i="75"/>
  <c r="A368" i="74"/>
  <c r="A368" i="70"/>
  <c r="A368" i="73"/>
  <c r="A369" i="65"/>
  <c r="A207" i="75"/>
  <c r="A207" i="74"/>
  <c r="A207" i="76"/>
  <c r="A207" i="73"/>
  <c r="A207" i="70"/>
  <c r="A207" i="77"/>
  <c r="A207" i="78"/>
  <c r="A369" i="77" l="1"/>
  <c r="A369" i="75"/>
  <c r="A369" i="78"/>
  <c r="A369" i="76"/>
  <c r="A369" i="73"/>
  <c r="A369" i="74"/>
  <c r="A369" i="70"/>
  <c r="A370" i="65"/>
  <c r="A208" i="70"/>
  <c r="A208" i="73"/>
  <c r="A208" i="75"/>
  <c r="A208" i="78"/>
  <c r="A208" i="77"/>
  <c r="A208" i="74"/>
  <c r="A208" i="76"/>
  <c r="A370" i="78" l="1"/>
  <c r="A370" i="76"/>
  <c r="A370" i="75"/>
  <c r="A370" i="74"/>
  <c r="A370" i="77"/>
  <c r="A370" i="70"/>
  <c r="A370" i="73"/>
  <c r="A371" i="65"/>
  <c r="A209" i="76"/>
  <c r="A209" i="73"/>
  <c r="A209" i="70"/>
  <c r="A209" i="77"/>
  <c r="A209" i="78"/>
  <c r="A209" i="75"/>
  <c r="A209" i="74"/>
  <c r="A371" i="77" l="1"/>
  <c r="A371" i="75"/>
  <c r="A371" i="76"/>
  <c r="A371" i="78"/>
  <c r="A371" i="73"/>
  <c r="A371" i="74"/>
  <c r="A371" i="70"/>
  <c r="A372" i="65"/>
  <c r="A210" i="75"/>
  <c r="A210" i="78"/>
  <c r="A210" i="77"/>
  <c r="A210" i="74"/>
  <c r="A210" i="76"/>
  <c r="A210" i="70"/>
  <c r="A210" i="73"/>
  <c r="A372" i="78" l="1"/>
  <c r="A372" i="76"/>
  <c r="A372" i="77"/>
  <c r="A372" i="75"/>
  <c r="A372" i="74"/>
  <c r="A372" i="73"/>
  <c r="A372" i="70"/>
  <c r="A373" i="65"/>
  <c r="A211" i="77"/>
  <c r="A211" i="78"/>
  <c r="A211" i="76"/>
  <c r="A211" i="73"/>
  <c r="A211" i="70"/>
  <c r="A211" i="75"/>
  <c r="A211" i="74"/>
  <c r="A373" i="77" l="1"/>
  <c r="A373" i="75"/>
  <c r="A373" i="76"/>
  <c r="A373" i="74"/>
  <c r="A373" i="73"/>
  <c r="A373" i="78"/>
  <c r="A373" i="70"/>
  <c r="A374" i="65"/>
  <c r="A212" i="77"/>
  <c r="A212" i="74"/>
  <c r="A212" i="70"/>
  <c r="A212" i="73"/>
  <c r="A212" i="76"/>
  <c r="A212" i="75"/>
  <c r="A212" i="78"/>
  <c r="A374" i="78" l="1"/>
  <c r="A374" i="77"/>
  <c r="A374" i="76"/>
  <c r="A374" i="74"/>
  <c r="A374" i="70"/>
  <c r="A374" i="75"/>
  <c r="A374" i="73"/>
  <c r="A375" i="65"/>
  <c r="A213" i="70"/>
  <c r="A213" i="73"/>
  <c r="A213" i="77"/>
  <c r="A213" i="78"/>
  <c r="A213" i="75"/>
  <c r="A213" i="74"/>
  <c r="A213" i="76"/>
  <c r="A375" i="77" l="1"/>
  <c r="A375" i="78"/>
  <c r="A375" i="75"/>
  <c r="A375" i="76"/>
  <c r="A375" i="74"/>
  <c r="A375" i="73"/>
  <c r="A375" i="70"/>
  <c r="A376" i="65"/>
  <c r="A214" i="76"/>
  <c r="A214" i="77"/>
  <c r="A214" i="74"/>
  <c r="A214" i="70"/>
  <c r="A214" i="73"/>
  <c r="A214" i="75"/>
  <c r="A214" i="78"/>
  <c r="A376" i="78" l="1"/>
  <c r="A376" i="76"/>
  <c r="A376" i="77"/>
  <c r="A376" i="75"/>
  <c r="A376" i="74"/>
  <c r="A376" i="70"/>
  <c r="A376" i="73"/>
  <c r="A377" i="65"/>
  <c r="A215" i="77"/>
  <c r="A215" i="78"/>
  <c r="A215" i="76"/>
  <c r="A215" i="73"/>
  <c r="A215" i="75"/>
  <c r="A215" i="74"/>
  <c r="A215" i="70"/>
  <c r="A377" i="77" l="1"/>
  <c r="A377" i="75"/>
  <c r="A377" i="78"/>
  <c r="A377" i="76"/>
  <c r="A377" i="74"/>
  <c r="A377" i="70"/>
  <c r="A377" i="73"/>
  <c r="A378" i="65"/>
  <c r="A216" i="77"/>
  <c r="A216" i="74"/>
  <c r="A216" i="70"/>
  <c r="A216" i="73"/>
  <c r="A216" i="75"/>
  <c r="A216" i="78"/>
  <c r="A216" i="76"/>
  <c r="A378" i="78" l="1"/>
  <c r="A378" i="76"/>
  <c r="A378" i="77"/>
  <c r="A378" i="75"/>
  <c r="A378" i="74"/>
  <c r="A378" i="73"/>
  <c r="A378" i="70"/>
  <c r="A379" i="65"/>
  <c r="A217" i="70"/>
  <c r="A217" i="76"/>
  <c r="A217" i="77"/>
  <c r="A217" i="78"/>
  <c r="A217" i="75"/>
  <c r="A217" i="74"/>
  <c r="A217" i="73"/>
  <c r="A379" i="77" l="1"/>
  <c r="A379" i="75"/>
  <c r="A379" i="78"/>
  <c r="A379" i="76"/>
  <c r="A379" i="73"/>
  <c r="A379" i="74"/>
  <c r="A379" i="70"/>
  <c r="A380" i="65"/>
  <c r="A218" i="70"/>
  <c r="A218" i="73"/>
  <c r="A218" i="78"/>
  <c r="A218" i="77"/>
  <c r="A218" i="74"/>
  <c r="A218" i="76"/>
  <c r="A218" i="75"/>
  <c r="A380" i="78" l="1"/>
  <c r="A380" i="76"/>
  <c r="A380" i="77"/>
  <c r="A380" i="74"/>
  <c r="A380" i="70"/>
  <c r="A380" i="75"/>
  <c r="A380" i="73"/>
  <c r="A381" i="65"/>
  <c r="A219" i="76"/>
  <c r="A219" i="73"/>
  <c r="A219" i="70"/>
  <c r="A219" i="77"/>
  <c r="A219" i="78"/>
  <c r="A219" i="74"/>
  <c r="A219" i="75"/>
  <c r="A381" i="77" l="1"/>
  <c r="A381" i="75"/>
  <c r="A381" i="78"/>
  <c r="A381" i="74"/>
  <c r="A381" i="73"/>
  <c r="A381" i="76"/>
  <c r="A381" i="70"/>
  <c r="A382" i="65"/>
  <c r="A220" i="70"/>
  <c r="A220" i="73"/>
  <c r="A220" i="75"/>
  <c r="A220" i="78"/>
  <c r="A220" i="77"/>
  <c r="A220" i="74"/>
  <c r="A220" i="76"/>
  <c r="A382" i="78" l="1"/>
  <c r="A382" i="77"/>
  <c r="A382" i="76"/>
  <c r="A382" i="75"/>
  <c r="A382" i="74"/>
  <c r="A382" i="73"/>
  <c r="A382" i="70"/>
  <c r="A383" i="65"/>
  <c r="A221" i="77"/>
  <c r="A221" i="78"/>
  <c r="A221" i="76"/>
  <c r="A221" i="73"/>
  <c r="A221" i="70"/>
  <c r="A221" i="75"/>
  <c r="A221" i="74"/>
  <c r="A383" i="77" l="1"/>
  <c r="A383" i="78"/>
  <c r="A383" i="75"/>
  <c r="A383" i="76"/>
  <c r="A383" i="74"/>
  <c r="A383" i="73"/>
  <c r="A383" i="70"/>
  <c r="A384" i="65"/>
  <c r="A222" i="76"/>
  <c r="A222" i="70"/>
  <c r="A222" i="73"/>
  <c r="A222" i="75"/>
  <c r="A222" i="78"/>
  <c r="A222" i="77"/>
  <c r="A222" i="74"/>
  <c r="A384" i="78" l="1"/>
  <c r="A384" i="76"/>
  <c r="A384" i="77"/>
  <c r="A384" i="75"/>
  <c r="A384" i="74"/>
  <c r="A384" i="70"/>
  <c r="A384" i="73"/>
  <c r="A385" i="65"/>
  <c r="A223" i="77"/>
  <c r="A223" i="78"/>
  <c r="A223" i="75"/>
  <c r="A223" i="74"/>
  <c r="A223" i="76"/>
  <c r="A223" i="73"/>
  <c r="A223" i="70"/>
  <c r="A385" i="77" l="1"/>
  <c r="A385" i="75"/>
  <c r="A385" i="78"/>
  <c r="A385" i="76"/>
  <c r="A385" i="74"/>
  <c r="A385" i="70"/>
  <c r="A385" i="73"/>
  <c r="A386" i="65"/>
  <c r="A224" i="70"/>
  <c r="A224" i="73"/>
  <c r="A224" i="76"/>
  <c r="A224" i="77"/>
  <c r="A224" i="75"/>
  <c r="A224" i="78"/>
  <c r="A224" i="74"/>
  <c r="A386" i="78" l="1"/>
  <c r="A386" i="76"/>
  <c r="A386" i="75"/>
  <c r="A386" i="77"/>
  <c r="A386" i="74"/>
  <c r="A386" i="70"/>
  <c r="A386" i="73"/>
  <c r="A387" i="65"/>
  <c r="A225" i="76"/>
  <c r="A225" i="73"/>
  <c r="A225" i="70"/>
  <c r="A225" i="75"/>
  <c r="A225" i="74"/>
  <c r="A225" i="77"/>
  <c r="A225" i="78"/>
  <c r="A387" i="77" l="1"/>
  <c r="A387" i="75"/>
  <c r="A387" i="76"/>
  <c r="A387" i="73"/>
  <c r="A387" i="74"/>
  <c r="A387" i="70"/>
  <c r="A387" i="78"/>
  <c r="A388" i="65"/>
  <c r="A226" i="75"/>
  <c r="A226" i="78"/>
  <c r="A226" i="70"/>
  <c r="A226" i="73"/>
  <c r="A226" i="76"/>
  <c r="A226" i="77"/>
  <c r="A226" i="74"/>
  <c r="A388" i="78" l="1"/>
  <c r="A388" i="76"/>
  <c r="A388" i="75"/>
  <c r="A388" i="74"/>
  <c r="A388" i="77"/>
  <c r="A388" i="70"/>
  <c r="A388" i="73"/>
  <c r="A389" i="65"/>
  <c r="A227" i="75"/>
  <c r="A227" i="74"/>
  <c r="A227" i="76"/>
  <c r="A227" i="73"/>
  <c r="A227" i="77"/>
  <c r="A227" i="78"/>
  <c r="A227" i="70"/>
  <c r="A389" i="77" l="1"/>
  <c r="A389" i="75"/>
  <c r="A389" i="78"/>
  <c r="A389" i="76"/>
  <c r="A389" i="74"/>
  <c r="A389" i="73"/>
  <c r="A389" i="70"/>
  <c r="A390" i="65"/>
  <c r="A228" i="76"/>
  <c r="A228" i="75"/>
  <c r="A228" i="77"/>
  <c r="A228" i="74"/>
  <c r="A228" i="70"/>
  <c r="A228" i="73"/>
  <c r="A228" i="78"/>
  <c r="A390" i="78" l="1"/>
  <c r="A390" i="77"/>
  <c r="A390" i="76"/>
  <c r="A390" i="74"/>
  <c r="A390" i="75"/>
  <c r="A390" i="70"/>
  <c r="A390" i="73"/>
  <c r="A391" i="65"/>
  <c r="A229" i="77"/>
  <c r="A229" i="78"/>
  <c r="A229" i="75"/>
  <c r="A229" i="74"/>
  <c r="A229" i="70"/>
  <c r="A229" i="76"/>
  <c r="A229" i="73"/>
  <c r="A391" i="77" l="1"/>
  <c r="A391" i="78"/>
  <c r="A391" i="75"/>
  <c r="A391" i="74"/>
  <c r="A391" i="73"/>
  <c r="A391" i="70"/>
  <c r="A391" i="76"/>
  <c r="A392" i="65"/>
  <c r="A230" i="77"/>
  <c r="A230" i="74"/>
  <c r="A230" i="70"/>
  <c r="A230" i="73"/>
  <c r="A230" i="76"/>
  <c r="A230" i="75"/>
  <c r="A230" i="78"/>
  <c r="A392" i="78" l="1"/>
  <c r="A392" i="76"/>
  <c r="A392" i="77"/>
  <c r="A392" i="75"/>
  <c r="A392" i="74"/>
  <c r="A392" i="70"/>
  <c r="A392" i="73"/>
  <c r="A393" i="65"/>
  <c r="A231" i="76"/>
  <c r="A231" i="73"/>
  <c r="A231" i="70"/>
  <c r="A231" i="75"/>
  <c r="A231" i="74"/>
  <c r="A231" i="77"/>
  <c r="A231" i="78"/>
  <c r="A393" i="77" l="1"/>
  <c r="A393" i="75"/>
  <c r="A393" i="78"/>
  <c r="A393" i="76"/>
  <c r="A393" i="73"/>
  <c r="A393" i="74"/>
  <c r="A393" i="70"/>
  <c r="A394" i="65"/>
  <c r="A232" i="70"/>
  <c r="A232" i="73"/>
  <c r="A232" i="75"/>
  <c r="A232" i="77"/>
  <c r="A232" i="74"/>
  <c r="A232" i="76"/>
  <c r="A232" i="78"/>
  <c r="A394" i="78" l="1"/>
  <c r="A394" i="76"/>
  <c r="A394" i="77"/>
  <c r="A394" i="75"/>
  <c r="A394" i="74"/>
  <c r="A394" i="73"/>
  <c r="A394" i="70"/>
  <c r="A395" i="65"/>
  <c r="A233" i="77"/>
  <c r="A233" i="78"/>
  <c r="A233" i="76"/>
  <c r="A233" i="73"/>
  <c r="A233" i="70"/>
  <c r="A233" i="75"/>
  <c r="A233" i="74"/>
  <c r="A395" i="77" l="1"/>
  <c r="A395" i="75"/>
  <c r="A395" i="78"/>
  <c r="A395" i="76"/>
  <c r="A395" i="73"/>
  <c r="A395" i="70"/>
  <c r="A395" i="74"/>
  <c r="A396" i="65"/>
  <c r="A234" i="76"/>
  <c r="A234" i="77"/>
  <c r="A234" i="74"/>
  <c r="A234" i="70"/>
  <c r="A234" i="73"/>
  <c r="A234" i="75"/>
  <c r="A234" i="78"/>
  <c r="A396" i="78" l="1"/>
  <c r="A396" i="76"/>
  <c r="A396" i="77"/>
  <c r="A396" i="74"/>
  <c r="A396" i="73"/>
  <c r="A396" i="75"/>
  <c r="A396" i="70"/>
  <c r="A397" i="65"/>
  <c r="A235" i="70"/>
  <c r="A235" i="73"/>
  <c r="A235" i="77"/>
  <c r="A235" i="78"/>
  <c r="A235" i="75"/>
  <c r="A235" i="74"/>
  <c r="A235" i="76"/>
  <c r="A397" i="77" l="1"/>
  <c r="A397" i="75"/>
  <c r="A397" i="78"/>
  <c r="A397" i="74"/>
  <c r="A397" i="73"/>
  <c r="A397" i="70"/>
  <c r="A397" i="76"/>
  <c r="A398" i="65"/>
  <c r="A236" i="70"/>
  <c r="A236" i="73"/>
  <c r="A236" i="76"/>
  <c r="A236" i="75"/>
  <c r="A236" i="78"/>
  <c r="A236" i="77"/>
  <c r="A236" i="74"/>
  <c r="A398" i="78" l="1"/>
  <c r="A398" i="77"/>
  <c r="A398" i="76"/>
  <c r="A398" i="75"/>
  <c r="A398" i="74"/>
  <c r="A398" i="70"/>
  <c r="A398" i="73"/>
  <c r="A399" i="65"/>
  <c r="A237" i="75"/>
  <c r="A237" i="74"/>
  <c r="A237" i="76"/>
  <c r="A237" i="77"/>
  <c r="A237" i="78"/>
  <c r="A237" i="73"/>
  <c r="A237" i="70"/>
  <c r="A399" i="77" l="1"/>
  <c r="A399" i="78"/>
  <c r="A399" i="75"/>
  <c r="A399" i="76"/>
  <c r="A399" i="70"/>
  <c r="A399" i="74"/>
  <c r="A399" i="73"/>
  <c r="A400" i="65"/>
  <c r="A238" i="76"/>
  <c r="A238" i="74"/>
  <c r="A238" i="70"/>
  <c r="A238" i="73"/>
  <c r="A238" i="75"/>
  <c r="A238" i="78"/>
  <c r="A238" i="77"/>
  <c r="A400" i="78" l="1"/>
  <c r="A400" i="76"/>
  <c r="A400" i="77"/>
  <c r="A400" i="75"/>
  <c r="A400" i="74"/>
  <c r="A400" i="73"/>
  <c r="A400" i="70"/>
  <c r="A401" i="65"/>
  <c r="A239" i="70"/>
  <c r="A239" i="76"/>
  <c r="A239" i="73"/>
  <c r="A239" i="77"/>
  <c r="A239" i="78"/>
  <c r="A239" i="75"/>
  <c r="A239" i="74"/>
  <c r="A401" i="77" l="1"/>
  <c r="A401" i="75"/>
  <c r="A401" i="78"/>
  <c r="A401" i="76"/>
  <c r="A401" i="74"/>
  <c r="A401" i="73"/>
  <c r="A401" i="70"/>
  <c r="A402" i="65"/>
  <c r="A240" i="75"/>
  <c r="A240" i="78"/>
  <c r="A240" i="77"/>
  <c r="A240" i="76"/>
  <c r="A240" i="74"/>
  <c r="A240" i="70"/>
  <c r="A240" i="73"/>
  <c r="A402" i="78" l="1"/>
  <c r="A402" i="76"/>
  <c r="A402" i="75"/>
  <c r="A402" i="74"/>
  <c r="A402" i="70"/>
  <c r="A402" i="73"/>
  <c r="A402" i="77"/>
  <c r="A403" i="65"/>
  <c r="A241" i="70"/>
  <c r="A241" i="77"/>
  <c r="A241" i="78"/>
  <c r="A241" i="75"/>
  <c r="A241" i="74"/>
  <c r="A241" i="76"/>
  <c r="A241" i="73"/>
  <c r="A403" i="77" l="1"/>
  <c r="A403" i="75"/>
  <c r="A403" i="76"/>
  <c r="A403" i="78"/>
  <c r="A403" i="73"/>
  <c r="A403" i="74"/>
  <c r="A403" i="70"/>
  <c r="A404" i="65"/>
  <c r="A242" i="70"/>
  <c r="A242" i="73"/>
  <c r="A242" i="76"/>
  <c r="A242" i="77"/>
  <c r="A242" i="74"/>
  <c r="A242" i="75"/>
  <c r="A242" i="78"/>
  <c r="A404" i="78" l="1"/>
  <c r="A404" i="76"/>
  <c r="A404" i="77"/>
  <c r="A404" i="75"/>
  <c r="A404" i="74"/>
  <c r="A404" i="73"/>
  <c r="A404" i="70"/>
  <c r="A405" i="65"/>
  <c r="A243" i="70"/>
  <c r="A243" i="78"/>
  <c r="A243" i="75"/>
  <c r="A243" i="74"/>
  <c r="A243" i="76"/>
  <c r="A243" i="73"/>
  <c r="A243" i="77"/>
  <c r="A405" i="77" l="1"/>
  <c r="A405" i="75"/>
  <c r="A405" i="76"/>
  <c r="A405" i="78"/>
  <c r="A405" i="74"/>
  <c r="A405" i="73"/>
  <c r="A405" i="70"/>
  <c r="A406" i="65"/>
  <c r="A244" i="77"/>
  <c r="A244" i="74"/>
  <c r="A244" i="73"/>
  <c r="A244" i="75"/>
  <c r="A244" i="70"/>
  <c r="A244" i="76"/>
  <c r="A244" i="78"/>
  <c r="A406" i="78" l="1"/>
  <c r="A406" i="77"/>
  <c r="A406" i="76"/>
  <c r="A406" i="74"/>
  <c r="A406" i="70"/>
  <c r="A406" i="75"/>
  <c r="A406" i="73"/>
  <c r="A407" i="65"/>
  <c r="A245" i="77"/>
  <c r="A245" i="78"/>
  <c r="A245" i="76"/>
  <c r="A245" i="73"/>
  <c r="A245" i="75"/>
  <c r="A245" i="74"/>
  <c r="A245" i="70"/>
  <c r="A407" i="77" l="1"/>
  <c r="A407" i="78"/>
  <c r="A407" i="75"/>
  <c r="A407" i="76"/>
  <c r="A407" i="70"/>
  <c r="A407" i="74"/>
  <c r="A407" i="73"/>
  <c r="A408" i="65"/>
  <c r="A246" i="75"/>
  <c r="A246" i="78"/>
  <c r="A246" i="77"/>
  <c r="A246" i="74"/>
  <c r="A246" i="70"/>
  <c r="A246" i="73"/>
  <c r="A246" i="76"/>
  <c r="A408" i="78" l="1"/>
  <c r="A408" i="76"/>
  <c r="A408" i="77"/>
  <c r="A408" i="75"/>
  <c r="A408" i="74"/>
  <c r="A408" i="70"/>
  <c r="A408" i="73"/>
  <c r="A409" i="65"/>
  <c r="A247" i="75"/>
  <c r="A247" i="74"/>
  <c r="A247" i="76"/>
  <c r="A247" i="73"/>
  <c r="A247" i="70"/>
  <c r="A247" i="77"/>
  <c r="A247" i="78"/>
  <c r="A409" i="77" l="1"/>
  <c r="A409" i="75"/>
  <c r="A409" i="78"/>
  <c r="A409" i="76"/>
  <c r="A409" i="73"/>
  <c r="A409" i="74"/>
  <c r="A409" i="70"/>
  <c r="A410" i="65"/>
  <c r="A248" i="75"/>
  <c r="A248" i="78"/>
  <c r="A248" i="77"/>
  <c r="A248" i="74"/>
  <c r="A248" i="70"/>
  <c r="A248" i="73"/>
  <c r="A248" i="76"/>
  <c r="A410" i="78" l="1"/>
  <c r="A410" i="76"/>
  <c r="A410" i="77"/>
  <c r="A410" i="75"/>
  <c r="A410" i="74"/>
  <c r="A410" i="73"/>
  <c r="A410" i="70"/>
  <c r="A411" i="65"/>
  <c r="A249" i="77"/>
  <c r="A249" i="78"/>
  <c r="A249" i="75"/>
  <c r="A249" i="74"/>
  <c r="A249" i="76"/>
  <c r="A249" i="73"/>
  <c r="A249" i="70"/>
  <c r="A411" i="77" l="1"/>
  <c r="A411" i="75"/>
  <c r="A411" i="78"/>
  <c r="A411" i="76"/>
  <c r="A411" i="73"/>
  <c r="A411" i="70"/>
  <c r="A411" i="74"/>
  <c r="A412" i="65"/>
  <c r="A250" i="70"/>
  <c r="A250" i="75"/>
  <c r="A250" i="76"/>
  <c r="A250" i="77"/>
  <c r="A250" i="78"/>
  <c r="A250" i="73"/>
  <c r="A250" i="74"/>
  <c r="A412" i="78" l="1"/>
  <c r="A412" i="76"/>
  <c r="A412" i="77"/>
  <c r="A412" i="74"/>
  <c r="A412" i="73"/>
  <c r="A412" i="70"/>
  <c r="A412" i="75"/>
  <c r="A413" i="65"/>
  <c r="A251" i="76"/>
  <c r="A251" i="77"/>
  <c r="A251" i="70"/>
  <c r="A251" i="73"/>
  <c r="A251" i="78"/>
  <c r="A251" i="75"/>
  <c r="A251" i="74"/>
  <c r="A413" i="77" l="1"/>
  <c r="A413" i="75"/>
  <c r="A413" i="78"/>
  <c r="A413" i="73"/>
  <c r="A413" i="74"/>
  <c r="A413" i="70"/>
  <c r="A413" i="76"/>
  <c r="A414" i="65"/>
  <c r="A252" i="75"/>
  <c r="A252" i="76"/>
  <c r="A252" i="77"/>
  <c r="A252" i="78"/>
  <c r="A252" i="73"/>
  <c r="A252" i="74"/>
  <c r="A252" i="70"/>
  <c r="A414" i="78" l="1"/>
  <c r="A414" i="77"/>
  <c r="A414" i="76"/>
  <c r="A414" i="75"/>
  <c r="A414" i="74"/>
  <c r="A414" i="70"/>
  <c r="A414" i="73"/>
  <c r="A415" i="65"/>
  <c r="A253" i="77"/>
  <c r="A253" i="70"/>
  <c r="A253" i="73"/>
  <c r="A253" i="78"/>
  <c r="A253" i="75"/>
  <c r="A253" i="74"/>
  <c r="A253" i="76"/>
  <c r="A415" i="77" l="1"/>
  <c r="A415" i="78"/>
  <c r="A415" i="75"/>
  <c r="A415" i="76"/>
  <c r="A415" i="73"/>
  <c r="A415" i="74"/>
  <c r="A415" i="70"/>
  <c r="A416" i="65"/>
  <c r="A254" i="70"/>
  <c r="A254" i="75"/>
  <c r="A254" i="76"/>
  <c r="A254" i="77"/>
  <c r="A254" i="78"/>
  <c r="A254" i="73"/>
  <c r="A254" i="74"/>
  <c r="A416" i="78" l="1"/>
  <c r="A416" i="76"/>
  <c r="A416" i="77"/>
  <c r="A416" i="75"/>
  <c r="A416" i="74"/>
  <c r="A416" i="73"/>
  <c r="A416" i="70"/>
  <c r="A417" i="65"/>
  <c r="A255" i="76"/>
  <c r="A255" i="77"/>
  <c r="A255" i="70"/>
  <c r="A255" i="73"/>
  <c r="A255" i="78"/>
  <c r="A255" i="75"/>
  <c r="A255" i="74"/>
  <c r="A417" i="77" l="1"/>
  <c r="A417" i="75"/>
  <c r="A417" i="78"/>
  <c r="A417" i="76"/>
  <c r="A417" i="73"/>
  <c r="A417" i="74"/>
  <c r="A417" i="70"/>
  <c r="A418" i="65"/>
  <c r="A256" i="70"/>
  <c r="A256" i="75"/>
  <c r="A256" i="76"/>
  <c r="A256" i="77"/>
  <c r="A256" i="78"/>
  <c r="A256" i="73"/>
  <c r="A256" i="74"/>
  <c r="A418" i="78" l="1"/>
  <c r="A418" i="76"/>
  <c r="A418" i="75"/>
  <c r="A418" i="77"/>
  <c r="A418" i="74"/>
  <c r="A418" i="70"/>
  <c r="A418" i="73"/>
  <c r="A419" i="65"/>
  <c r="A257" i="76"/>
  <c r="A257" i="77"/>
  <c r="A257" i="70"/>
  <c r="A257" i="73"/>
  <c r="A257" i="78"/>
  <c r="A257" i="75"/>
  <c r="A257" i="74"/>
  <c r="A419" i="77" l="1"/>
  <c r="A419" i="75"/>
  <c r="A419" i="76"/>
  <c r="A419" i="73"/>
  <c r="A419" i="78"/>
  <c r="A419" i="74"/>
  <c r="A419" i="70"/>
  <c r="A420" i="65"/>
  <c r="A258" i="70"/>
  <c r="A258" i="75"/>
  <c r="A258" i="76"/>
  <c r="A258" i="77"/>
  <c r="A258" i="78"/>
  <c r="A258" i="73"/>
  <c r="A258" i="74"/>
  <c r="A420" i="78" l="1"/>
  <c r="A420" i="76"/>
  <c r="A420" i="75"/>
  <c r="A420" i="74"/>
  <c r="A420" i="73"/>
  <c r="A420" i="77"/>
  <c r="A420" i="70"/>
  <c r="A421" i="65"/>
  <c r="A259" i="76"/>
  <c r="A259" i="77"/>
  <c r="A259" i="70"/>
  <c r="A259" i="73"/>
  <c r="A259" i="78"/>
  <c r="A259" i="75"/>
  <c r="A259" i="74"/>
  <c r="A421" i="77" l="1"/>
  <c r="A421" i="75"/>
  <c r="A421" i="78"/>
  <c r="A421" i="76"/>
  <c r="A421" i="73"/>
  <c r="A421" i="74"/>
  <c r="A421" i="70"/>
  <c r="A422" i="65"/>
  <c r="A260" i="77"/>
  <c r="A260" i="78"/>
  <c r="A260" i="73"/>
  <c r="A260" i="74"/>
  <c r="A260" i="70"/>
  <c r="A260" i="75"/>
  <c r="A260" i="76"/>
  <c r="A422" i="78" l="1"/>
  <c r="A422" i="77"/>
  <c r="A422" i="76"/>
  <c r="A422" i="74"/>
  <c r="A422" i="75"/>
  <c r="A422" i="73"/>
  <c r="A422" i="70"/>
  <c r="A423" i="65"/>
  <c r="A261" i="73"/>
  <c r="A261" i="78"/>
  <c r="A261" i="75"/>
  <c r="A261" i="74"/>
  <c r="A261" i="76"/>
  <c r="A261" i="77"/>
  <c r="A261" i="70"/>
  <c r="A423" i="77" l="1"/>
  <c r="A423" i="78"/>
  <c r="A423" i="75"/>
  <c r="A423" i="73"/>
  <c r="A423" i="74"/>
  <c r="A423" i="76"/>
  <c r="A423" i="70"/>
  <c r="A424" i="65"/>
  <c r="A262" i="75"/>
  <c r="A262" i="76"/>
  <c r="A262" i="77"/>
  <c r="A262" i="78"/>
  <c r="A262" i="70"/>
  <c r="A262" i="73"/>
  <c r="A262" i="74"/>
  <c r="A424" i="78" l="1"/>
  <c r="A424" i="76"/>
  <c r="A424" i="77"/>
  <c r="A424" i="75"/>
  <c r="A424" i="74"/>
  <c r="A424" i="70"/>
  <c r="A424" i="73"/>
  <c r="A425" i="65"/>
  <c r="A263" i="75"/>
  <c r="A263" i="74"/>
  <c r="A263" i="76"/>
  <c r="A263" i="73"/>
  <c r="A263" i="78"/>
  <c r="A263" i="77"/>
  <c r="A263" i="70"/>
  <c r="A425" i="77" l="1"/>
  <c r="A425" i="75"/>
  <c r="A425" i="78"/>
  <c r="A425" i="76"/>
  <c r="A425" i="73"/>
  <c r="A425" i="74"/>
  <c r="A425" i="70"/>
  <c r="A426" i="65"/>
  <c r="A264" i="70"/>
  <c r="A264" i="77"/>
  <c r="A264" i="78"/>
  <c r="A264" i="73"/>
  <c r="A264" i="74"/>
  <c r="A264" i="75"/>
  <c r="A264" i="76"/>
  <c r="A426" i="78" l="1"/>
  <c r="A426" i="76"/>
  <c r="A426" i="77"/>
  <c r="A426" i="75"/>
  <c r="A426" i="74"/>
  <c r="A426" i="70"/>
  <c r="A426" i="73"/>
  <c r="A427" i="65"/>
  <c r="A265" i="75"/>
  <c r="A265" i="74"/>
  <c r="A265" i="76"/>
  <c r="A265" i="73"/>
  <c r="A265" i="77"/>
  <c r="A265" i="70"/>
  <c r="A265" i="78"/>
  <c r="A427" i="77" l="1"/>
  <c r="A427" i="75"/>
  <c r="A427" i="78"/>
  <c r="A427" i="76"/>
  <c r="A427" i="73"/>
  <c r="A427" i="70"/>
  <c r="A427" i="74"/>
  <c r="A428" i="65"/>
  <c r="A266" i="75"/>
  <c r="A266" i="76"/>
  <c r="A266" i="77"/>
  <c r="A266" i="78"/>
  <c r="A266" i="70"/>
  <c r="A266" i="73"/>
  <c r="A266" i="74"/>
  <c r="A428" i="78" l="1"/>
  <c r="A428" i="76"/>
  <c r="A428" i="77"/>
  <c r="A428" i="74"/>
  <c r="A428" i="73"/>
  <c r="A428" i="70"/>
  <c r="A428" i="75"/>
  <c r="A429" i="65"/>
  <c r="A267" i="75"/>
  <c r="A267" i="74"/>
  <c r="A267" i="76"/>
  <c r="A267" i="78"/>
  <c r="A267" i="77"/>
  <c r="A267" i="70"/>
  <c r="A267" i="73"/>
  <c r="A429" i="77" l="1"/>
  <c r="A429" i="75"/>
  <c r="A429" i="78"/>
  <c r="A429" i="73"/>
  <c r="A429" i="74"/>
  <c r="A429" i="76"/>
  <c r="A429" i="70"/>
  <c r="A430" i="65"/>
  <c r="A268" i="75"/>
  <c r="A268" i="76"/>
  <c r="A268" i="77"/>
  <c r="A268" i="78"/>
  <c r="A268" i="70"/>
  <c r="A268" i="73"/>
  <c r="A268" i="74"/>
  <c r="A430" i="78" l="1"/>
  <c r="A430" i="77"/>
  <c r="A430" i="76"/>
  <c r="A430" i="75"/>
  <c r="A430" i="74"/>
  <c r="A430" i="73"/>
  <c r="A430" i="70"/>
  <c r="A431" i="65"/>
  <c r="A269" i="73"/>
  <c r="A269" i="78"/>
  <c r="A269" i="75"/>
  <c r="A269" i="74"/>
  <c r="A269" i="77"/>
  <c r="A269" i="70"/>
  <c r="A269" i="76"/>
  <c r="A431" i="77" l="1"/>
  <c r="A431" i="78"/>
  <c r="A431" i="75"/>
  <c r="A431" i="76"/>
  <c r="A431" i="73"/>
  <c r="A431" i="74"/>
  <c r="A431" i="70"/>
  <c r="A432" i="65"/>
  <c r="A270" i="75"/>
  <c r="A270" i="76"/>
  <c r="A270" i="77"/>
  <c r="A270" i="78"/>
  <c r="A270" i="73"/>
  <c r="A270" i="74"/>
  <c r="A270" i="70"/>
  <c r="A432" i="78" l="1"/>
  <c r="A432" i="76"/>
  <c r="A432" i="77"/>
  <c r="A432" i="75"/>
  <c r="A432" i="74"/>
  <c r="A432" i="70"/>
  <c r="A432" i="73"/>
  <c r="A433" i="65"/>
  <c r="A271" i="75"/>
  <c r="A271" i="74"/>
  <c r="A271" i="76"/>
  <c r="A271" i="77"/>
  <c r="A271" i="70"/>
  <c r="A271" i="73"/>
  <c r="A271" i="78"/>
  <c r="A433" i="77" l="1"/>
  <c r="A433" i="75"/>
  <c r="A433" i="78"/>
  <c r="A433" i="76"/>
  <c r="A433" i="73"/>
  <c r="A433" i="70"/>
  <c r="A433" i="74"/>
  <c r="A434" i="65"/>
  <c r="A272" i="75"/>
  <c r="A272" i="76"/>
  <c r="A272" i="77"/>
  <c r="A272" i="78"/>
  <c r="A272" i="73"/>
  <c r="A272" i="74"/>
  <c r="A272" i="70"/>
  <c r="A434" i="78" l="1"/>
  <c r="A434" i="76"/>
  <c r="A434" i="75"/>
  <c r="A434" i="74"/>
  <c r="A434" i="70"/>
  <c r="A434" i="77"/>
  <c r="A434" i="73"/>
  <c r="A435" i="65"/>
  <c r="A273" i="73"/>
  <c r="A273" i="78"/>
  <c r="A273" i="75"/>
  <c r="A273" i="74"/>
  <c r="A273" i="70"/>
  <c r="A273" i="76"/>
  <c r="A273" i="77"/>
  <c r="A435" i="77" l="1"/>
  <c r="A435" i="75"/>
  <c r="A435" i="76"/>
  <c r="A435" i="78"/>
  <c r="A435" i="73"/>
  <c r="A435" i="74"/>
  <c r="A435" i="70"/>
  <c r="A436" i="65"/>
  <c r="A274" i="77"/>
  <c r="A274" i="78"/>
  <c r="A274" i="73"/>
  <c r="A274" i="74"/>
  <c r="A274" i="70"/>
  <c r="A274" i="75"/>
  <c r="A274" i="76"/>
  <c r="A436" i="78" l="1"/>
  <c r="A436" i="76"/>
  <c r="A436" i="77"/>
  <c r="A436" i="75"/>
  <c r="A436" i="74"/>
  <c r="A436" i="73"/>
  <c r="A436" i="70"/>
  <c r="A437" i="65"/>
  <c r="A275" i="73"/>
  <c r="A275" i="78"/>
  <c r="A275" i="75"/>
  <c r="A275" i="74"/>
  <c r="A275" i="77"/>
  <c r="A275" i="70"/>
  <c r="A275" i="76"/>
  <c r="A437" i="77" l="1"/>
  <c r="A437" i="75"/>
  <c r="A437" i="76"/>
  <c r="A437" i="73"/>
  <c r="A437" i="74"/>
  <c r="A437" i="78"/>
  <c r="A437" i="70"/>
  <c r="A438" i="65"/>
  <c r="A276" i="77"/>
  <c r="A276" i="78"/>
  <c r="A276" i="73"/>
  <c r="A276" i="74"/>
  <c r="A276" i="75"/>
  <c r="A276" i="70"/>
  <c r="A276" i="76"/>
  <c r="A438" i="78" l="1"/>
  <c r="A438" i="77"/>
  <c r="A438" i="76"/>
  <c r="A438" i="74"/>
  <c r="A438" i="75"/>
  <c r="A438" i="73"/>
  <c r="A438" i="70"/>
  <c r="A439" i="65"/>
  <c r="A277" i="73"/>
  <c r="A277" i="78"/>
  <c r="A277" i="75"/>
  <c r="A277" i="74"/>
  <c r="A277" i="77"/>
  <c r="A277" i="70"/>
  <c r="A277" i="76"/>
  <c r="A439" i="77" l="1"/>
  <c r="A439" i="78"/>
  <c r="A439" i="75"/>
  <c r="A439" i="73"/>
  <c r="A439" i="76"/>
  <c r="A439" i="74"/>
  <c r="A439" i="70"/>
  <c r="A440" i="65"/>
  <c r="A278" i="73"/>
  <c r="A278" i="74"/>
  <c r="A278" i="75"/>
  <c r="A278" i="76"/>
  <c r="A278" i="77"/>
  <c r="A278" i="78"/>
  <c r="A278" i="70"/>
  <c r="A440" i="78" l="1"/>
  <c r="A440" i="76"/>
  <c r="A440" i="77"/>
  <c r="A440" i="75"/>
  <c r="A440" i="74"/>
  <c r="A440" i="70"/>
  <c r="A440" i="73"/>
  <c r="A441" i="65"/>
  <c r="A279" i="75"/>
  <c r="A279" i="74"/>
  <c r="A279" i="77"/>
  <c r="A279" i="70"/>
  <c r="A279" i="73"/>
  <c r="A279" i="78"/>
  <c r="A279" i="76"/>
  <c r="A441" i="77" l="1"/>
  <c r="A441" i="75"/>
  <c r="A441" i="78"/>
  <c r="A441" i="76"/>
  <c r="A441" i="73"/>
  <c r="A441" i="70"/>
  <c r="A441" i="74"/>
  <c r="A442" i="65"/>
  <c r="A280" i="75"/>
  <c r="A280" i="76"/>
  <c r="A280" i="77"/>
  <c r="A280" i="78"/>
  <c r="A280" i="73"/>
  <c r="A280" i="74"/>
  <c r="A280" i="70"/>
  <c r="A442" i="78" l="1"/>
  <c r="A442" i="76"/>
  <c r="A442" i="74"/>
  <c r="A442" i="77"/>
  <c r="A442" i="75"/>
  <c r="A442" i="70"/>
  <c r="A442" i="73"/>
  <c r="A443" i="65"/>
  <c r="A281" i="73"/>
  <c r="A281" i="78"/>
  <c r="A281" i="75"/>
  <c r="A281" i="74"/>
  <c r="A281" i="77"/>
  <c r="A281" i="70"/>
  <c r="A281" i="76"/>
  <c r="A443" i="77" l="1"/>
  <c r="A443" i="75"/>
  <c r="A443" i="78"/>
  <c r="A443" i="76"/>
  <c r="A443" i="74"/>
  <c r="A443" i="73"/>
  <c r="A443" i="70"/>
  <c r="A444" i="65"/>
  <c r="A282" i="73"/>
  <c r="A282" i="74"/>
  <c r="A282" i="70"/>
  <c r="A282" i="77"/>
  <c r="A282" i="78"/>
  <c r="A282" i="75"/>
  <c r="A282" i="76"/>
  <c r="A444" i="78" l="1"/>
  <c r="A444" i="76"/>
  <c r="A444" i="74"/>
  <c r="A444" i="77"/>
  <c r="A444" i="73"/>
  <c r="A444" i="70"/>
  <c r="A444" i="75"/>
  <c r="A445" i="65"/>
  <c r="A284" i="74"/>
  <c r="A284" i="78"/>
  <c r="A284" i="75"/>
  <c r="A284" i="76"/>
  <c r="A284" i="70"/>
  <c r="A284" i="73"/>
  <c r="A284" i="77"/>
  <c r="A445" i="77" l="1"/>
  <c r="A445" i="75"/>
  <c r="A445" i="78"/>
  <c r="A445" i="74"/>
  <c r="A445" i="73"/>
  <c r="A445" i="70"/>
  <c r="A445" i="76"/>
  <c r="A446" i="65"/>
  <c r="A285" i="76"/>
  <c r="A285" i="78"/>
  <c r="A285" i="74"/>
  <c r="A285" i="73"/>
  <c r="A285" i="75"/>
  <c r="A285" i="70"/>
  <c r="A285" i="77"/>
  <c r="A446" i="78" l="1"/>
  <c r="A446" i="77"/>
  <c r="A446" i="76"/>
  <c r="A446" i="74"/>
  <c r="A446" i="75"/>
  <c r="A446" i="70"/>
  <c r="A446" i="73"/>
  <c r="A447" i="65"/>
  <c r="A286" i="74"/>
  <c r="A286" i="70"/>
  <c r="A286" i="77"/>
  <c r="A286" i="75"/>
  <c r="A286" i="76"/>
  <c r="A286" i="73"/>
  <c r="A286" i="78"/>
  <c r="A447" i="77" l="1"/>
  <c r="A447" i="78"/>
  <c r="A447" i="75"/>
  <c r="A447" i="76"/>
  <c r="A447" i="73"/>
  <c r="A447" i="70"/>
  <c r="A447" i="74"/>
  <c r="A448" i="65"/>
  <c r="A287" i="70"/>
  <c r="A287" i="74"/>
  <c r="A287" i="73"/>
  <c r="A287" i="78"/>
  <c r="A287" i="75"/>
  <c r="A287" i="77"/>
  <c r="A287" i="76"/>
  <c r="A448" i="78" l="1"/>
  <c r="A448" i="76"/>
  <c r="A448" i="74"/>
  <c r="A448" i="77"/>
  <c r="A448" i="75"/>
  <c r="A448" i="70"/>
  <c r="A448" i="73"/>
  <c r="A449" i="65"/>
  <c r="A289" i="75"/>
  <c r="A289" i="74"/>
  <c r="A289" i="70"/>
  <c r="A289" i="73"/>
  <c r="A289" i="77"/>
  <c r="A289" i="76"/>
  <c r="A289" i="78"/>
  <c r="A449" i="77" l="1"/>
  <c r="A449" i="75"/>
  <c r="A449" i="78"/>
  <c r="A449" i="76"/>
  <c r="A449" i="73"/>
  <c r="A449" i="74"/>
  <c r="A449" i="70"/>
  <c r="A450" i="65"/>
  <c r="A290" i="76"/>
  <c r="A290" i="78"/>
  <c r="A290" i="75"/>
  <c r="A290" i="77"/>
  <c r="A290" i="70"/>
  <c r="A290" i="73"/>
  <c r="A290" i="74"/>
  <c r="A450" i="78" l="1"/>
  <c r="A450" i="76"/>
  <c r="A450" i="74"/>
  <c r="A450" i="75"/>
  <c r="A450" i="77"/>
  <c r="A450" i="70"/>
  <c r="A450" i="73"/>
  <c r="A451" i="65"/>
  <c r="A291" i="75"/>
  <c r="A291" i="74"/>
  <c r="A291" i="76"/>
  <c r="A291" i="73"/>
  <c r="A291" i="77"/>
  <c r="A291" i="70"/>
  <c r="A291" i="78"/>
  <c r="A451" i="77" l="1"/>
  <c r="A451" i="75"/>
  <c r="A451" i="76"/>
  <c r="A451" i="74"/>
  <c r="A451" i="73"/>
  <c r="A451" i="70"/>
  <c r="A451" i="78"/>
  <c r="A452" i="65"/>
  <c r="A292" i="75"/>
  <c r="A292" i="76"/>
  <c r="A292" i="77"/>
  <c r="A292" i="74"/>
  <c r="A292" i="70"/>
  <c r="A292" i="73"/>
  <c r="A292" i="78"/>
  <c r="A452" i="78" l="1"/>
  <c r="A452" i="76"/>
  <c r="A452" i="74"/>
  <c r="A452" i="75"/>
  <c r="A452" i="77"/>
  <c r="A452" i="73"/>
  <c r="A452" i="70"/>
  <c r="A453" i="65"/>
  <c r="A293" i="70"/>
  <c r="A293" i="75"/>
  <c r="A293" i="76"/>
  <c r="A293" i="73"/>
  <c r="A293" i="74"/>
  <c r="A293" i="77"/>
  <c r="A293" i="78"/>
  <c r="A453" i="77" l="1"/>
  <c r="A453" i="75"/>
  <c r="A453" i="78"/>
  <c r="A453" i="76"/>
  <c r="A453" i="74"/>
  <c r="A453" i="73"/>
  <c r="A453" i="70"/>
  <c r="A454" i="65"/>
  <c r="A294" i="78"/>
  <c r="A294" i="73"/>
  <c r="A294" i="74"/>
  <c r="A294" i="70"/>
  <c r="A294" i="75"/>
  <c r="A294" i="76"/>
  <c r="A294" i="77"/>
  <c r="A454" i="78" l="1"/>
  <c r="A454" i="77"/>
  <c r="A454" i="76"/>
  <c r="A454" i="74"/>
  <c r="A454" i="75"/>
  <c r="A454" i="73"/>
  <c r="A454" i="70"/>
  <c r="A455" i="65"/>
  <c r="A295" i="78"/>
  <c r="A295" i="76"/>
  <c r="A295" i="73"/>
  <c r="A295" i="70"/>
  <c r="A295" i="74"/>
  <c r="A295" i="75"/>
  <c r="A295" i="77"/>
  <c r="A455" i="77" l="1"/>
  <c r="A455" i="78"/>
  <c r="A455" i="75"/>
  <c r="A455" i="73"/>
  <c r="A455" i="76"/>
  <c r="A455" i="70"/>
  <c r="A455" i="74"/>
  <c r="A456" i="65"/>
  <c r="A296" i="77"/>
  <c r="A296" i="76"/>
  <c r="A296" i="70"/>
  <c r="A296" i="73"/>
  <c r="A296" i="74"/>
  <c r="A296" i="75"/>
  <c r="A296" i="78"/>
  <c r="A456" i="78" l="1"/>
  <c r="A456" i="76"/>
  <c r="A456" i="74"/>
  <c r="A456" i="77"/>
  <c r="A456" i="75"/>
  <c r="A456" i="70"/>
  <c r="A456" i="73"/>
  <c r="A457" i="65"/>
  <c r="A297" i="78"/>
  <c r="A297" i="70"/>
  <c r="A297" i="74"/>
  <c r="A297" i="75"/>
  <c r="A297" i="73"/>
  <c r="A297" i="76"/>
  <c r="A297" i="77"/>
  <c r="A457" i="77" l="1"/>
  <c r="A457" i="75"/>
  <c r="A457" i="78"/>
  <c r="A457" i="76"/>
  <c r="A457" i="73"/>
  <c r="A457" i="74"/>
  <c r="A457" i="70"/>
  <c r="A458" i="65"/>
  <c r="A298" i="78"/>
  <c r="A298" i="73"/>
  <c r="A298" i="74"/>
  <c r="A298" i="76"/>
  <c r="A298" i="70"/>
  <c r="A298" i="77"/>
  <c r="A298" i="75"/>
  <c r="A458" i="78" l="1"/>
  <c r="A458" i="76"/>
  <c r="A458" i="74"/>
  <c r="A458" i="77"/>
  <c r="A458" i="75"/>
  <c r="A458" i="73"/>
  <c r="A458" i="70"/>
  <c r="A459" i="65"/>
  <c r="A299" i="76"/>
  <c r="A299" i="74"/>
  <c r="A299" i="77"/>
  <c r="A299" i="78"/>
  <c r="A299" i="73"/>
  <c r="A299" i="70"/>
  <c r="A299" i="75"/>
  <c r="A459" i="77" l="1"/>
  <c r="A459" i="75"/>
  <c r="A459" i="78"/>
  <c r="A459" i="76"/>
  <c r="A459" i="74"/>
  <c r="A459" i="73"/>
  <c r="A459" i="70"/>
  <c r="A460" i="65"/>
  <c r="A300" i="70"/>
  <c r="A300" i="73"/>
  <c r="A300" i="76"/>
  <c r="A300" i="74"/>
  <c r="A300" i="77"/>
  <c r="A300" i="75"/>
  <c r="A300" i="78"/>
  <c r="A460" i="78" l="1"/>
  <c r="A460" i="76"/>
  <c r="A460" i="74"/>
  <c r="A460" i="77"/>
  <c r="A460" i="73"/>
  <c r="A460" i="75"/>
  <c r="A460" i="70"/>
  <c r="A461" i="65"/>
  <c r="A301" i="73"/>
  <c r="A301" i="75"/>
  <c r="A301" i="76"/>
  <c r="A301" i="70"/>
  <c r="A301" i="74"/>
  <c r="A301" i="78"/>
  <c r="A301" i="77"/>
  <c r="A461" i="77" l="1"/>
  <c r="A461" i="75"/>
  <c r="A461" i="78"/>
  <c r="A461" i="74"/>
  <c r="A461" i="73"/>
  <c r="A461" i="76"/>
  <c r="A461" i="70"/>
  <c r="A462" i="65"/>
  <c r="A302" i="70"/>
  <c r="A302" i="76"/>
  <c r="A302" i="73"/>
  <c r="A302" i="74"/>
  <c r="A302" i="78"/>
  <c r="A302" i="75"/>
  <c r="A302" i="77"/>
  <c r="A462" i="78" l="1"/>
  <c r="A462" i="77"/>
  <c r="A462" i="76"/>
  <c r="A462" i="74"/>
  <c r="A462" i="75"/>
  <c r="A462" i="70"/>
  <c r="A462" i="73"/>
  <c r="A463" i="65"/>
  <c r="A303" i="77"/>
  <c r="A303" i="70"/>
  <c r="A303" i="73"/>
  <c r="A303" i="78"/>
  <c r="A303" i="75"/>
  <c r="A303" i="74"/>
  <c r="A303" i="76"/>
  <c r="A463" i="77" l="1"/>
  <c r="A463" i="78"/>
  <c r="A463" i="75"/>
  <c r="A463" i="76"/>
  <c r="A463" i="73"/>
  <c r="A463" i="74"/>
  <c r="A463" i="70"/>
  <c r="A464" i="65"/>
  <c r="A304" i="74"/>
  <c r="A304" i="76"/>
  <c r="A304" i="77"/>
  <c r="A304" i="75"/>
  <c r="A304" i="78"/>
  <c r="A304" i="73"/>
  <c r="A304" i="70"/>
  <c r="A464" i="78" l="1"/>
  <c r="A464" i="76"/>
  <c r="A464" i="74"/>
  <c r="A464" i="77"/>
  <c r="A464" i="75"/>
  <c r="A464" i="70"/>
  <c r="A464" i="73"/>
  <c r="A465" i="65"/>
  <c r="A305" i="77"/>
  <c r="A305" i="70"/>
  <c r="A305" i="75"/>
  <c r="A305" i="78"/>
  <c r="A305" i="74"/>
  <c r="A305" i="73"/>
  <c r="A305" i="76"/>
  <c r="A465" i="77" l="1"/>
  <c r="A465" i="75"/>
  <c r="A465" i="78"/>
  <c r="A465" i="76"/>
  <c r="A465" i="73"/>
  <c r="A465" i="74"/>
  <c r="A465" i="70"/>
  <c r="A466" i="65"/>
  <c r="A306" i="70"/>
  <c r="A306" i="77"/>
  <c r="A306" i="74"/>
  <c r="A306" i="76"/>
  <c r="A306" i="78"/>
  <c r="A306" i="75"/>
  <c r="A306" i="73"/>
  <c r="A466" i="78" l="1"/>
  <c r="A466" i="76"/>
  <c r="A466" i="74"/>
  <c r="A466" i="75"/>
  <c r="A466" i="73"/>
  <c r="A466" i="77"/>
  <c r="A466" i="70"/>
  <c r="A467" i="65"/>
  <c r="A307" i="73"/>
  <c r="A307" i="78"/>
  <c r="A307" i="77"/>
  <c r="A307" i="75"/>
  <c r="A307" i="74"/>
  <c r="A307" i="76"/>
  <c r="A307" i="70"/>
  <c r="A467" i="77" l="1"/>
  <c r="A467" i="75"/>
  <c r="A467" i="76"/>
  <c r="A467" i="74"/>
  <c r="A467" i="78"/>
  <c r="A467" i="73"/>
  <c r="A467" i="70"/>
  <c r="A468" i="65"/>
  <c r="A308" i="77"/>
  <c r="A308" i="75"/>
  <c r="A308" i="74"/>
  <c r="A308" i="73"/>
  <c r="A308" i="70"/>
  <c r="A308" i="76"/>
  <c r="A308" i="78"/>
  <c r="A468" i="78" l="1"/>
  <c r="A468" i="76"/>
  <c r="A468" i="74"/>
  <c r="A468" i="77"/>
  <c r="A468" i="75"/>
  <c r="A468" i="73"/>
  <c r="A468" i="70"/>
  <c r="A469" i="65"/>
  <c r="A309" i="76"/>
  <c r="A309" i="77"/>
  <c r="A309" i="70"/>
  <c r="A309" i="78"/>
  <c r="A309" i="75"/>
  <c r="A309" i="74"/>
  <c r="A309" i="73"/>
  <c r="A469" i="77" l="1"/>
  <c r="A469" i="75"/>
  <c r="A469" i="76"/>
  <c r="A469" i="74"/>
  <c r="A469" i="73"/>
  <c r="A469" i="78"/>
  <c r="A469" i="70"/>
  <c r="A470" i="65"/>
  <c r="A310" i="78"/>
  <c r="A310" i="73"/>
  <c r="A310" i="70"/>
  <c r="A310" i="74"/>
  <c r="A310" i="76"/>
  <c r="A310" i="75"/>
  <c r="A310" i="77"/>
  <c r="A470" i="78" l="1"/>
  <c r="A470" i="77"/>
  <c r="A470" i="76"/>
  <c r="A470" i="74"/>
  <c r="A470" i="70"/>
  <c r="A470" i="75"/>
  <c r="A470" i="73"/>
  <c r="A471" i="65"/>
  <c r="A311" i="74"/>
  <c r="A311" i="70"/>
  <c r="A311" i="77"/>
  <c r="A311" i="76"/>
  <c r="A311" i="78"/>
  <c r="A311" i="75"/>
  <c r="A311" i="73"/>
  <c r="A471" i="77" l="1"/>
  <c r="A471" i="78"/>
  <c r="A471" i="75"/>
  <c r="A471" i="73"/>
  <c r="A471" i="76"/>
  <c r="A471" i="74"/>
  <c r="A471" i="70"/>
  <c r="A472" i="65"/>
  <c r="A313" i="77"/>
  <c r="A313" i="75"/>
  <c r="A313" i="76"/>
  <c r="A313" i="70"/>
  <c r="A313" i="78"/>
  <c r="A313" i="74"/>
  <c r="A313" i="73"/>
  <c r="A472" i="78" l="1"/>
  <c r="A472" i="76"/>
  <c r="A472" i="74"/>
  <c r="A472" i="77"/>
  <c r="A472" i="75"/>
  <c r="A472" i="73"/>
  <c r="A472" i="70"/>
  <c r="A473" i="65"/>
  <c r="A473" i="77" l="1"/>
  <c r="A473" i="75"/>
  <c r="A473" i="78"/>
  <c r="A473" i="76"/>
  <c r="A473" i="73"/>
  <c r="A473" i="70"/>
  <c r="A473" i="74"/>
  <c r="A474" i="65"/>
  <c r="A474" i="78" l="1"/>
  <c r="A474" i="76"/>
  <c r="A474" i="74"/>
  <c r="A474" i="77"/>
  <c r="A474" i="75"/>
  <c r="A474" i="70"/>
  <c r="A474" i="73"/>
  <c r="A475" i="65"/>
  <c r="A475" i="77" l="1"/>
  <c r="A475" i="75"/>
  <c r="A475" i="78"/>
  <c r="A475" i="76"/>
  <c r="A475" i="74"/>
  <c r="A475" i="73"/>
  <c r="A475" i="70"/>
  <c r="A476" i="65"/>
  <c r="A476" i="78" l="1"/>
  <c r="A476" i="76"/>
  <c r="A476" i="74"/>
  <c r="A476" i="77"/>
  <c r="A476" i="73"/>
  <c r="A476" i="70"/>
  <c r="A476" i="75"/>
  <c r="A477" i="65"/>
  <c r="A477" i="77" l="1"/>
  <c r="A477" i="75"/>
  <c r="A477" i="78"/>
  <c r="A477" i="74"/>
  <c r="A477" i="73"/>
  <c r="A477" i="70"/>
  <c r="A477" i="76"/>
  <c r="A478" i="65"/>
  <c r="A478" i="78" l="1"/>
  <c r="A478" i="77"/>
  <c r="A478" i="76"/>
  <c r="A478" i="74"/>
  <c r="A478" i="75"/>
  <c r="A478" i="70"/>
  <c r="A478" i="73"/>
  <c r="A479" i="65"/>
  <c r="A479" i="77" l="1"/>
  <c r="A479" i="78"/>
  <c r="A479" i="75"/>
  <c r="A479" i="76"/>
  <c r="A479" i="73"/>
  <c r="A479" i="74"/>
  <c r="A479" i="70"/>
  <c r="A480" i="65"/>
  <c r="A480" i="78" l="1"/>
  <c r="A480" i="76"/>
  <c r="A480" i="74"/>
  <c r="A480" i="77"/>
  <c r="A480" i="75"/>
  <c r="A480" i="73"/>
  <c r="A480" i="70"/>
  <c r="A481" i="65"/>
  <c r="A481" i="77" l="1"/>
  <c r="A481" i="75"/>
  <c r="A481" i="78"/>
  <c r="A481" i="76"/>
  <c r="A481" i="73"/>
  <c r="A481" i="74"/>
  <c r="A481" i="70"/>
  <c r="A482" i="65"/>
  <c r="A482" i="78" l="1"/>
  <c r="A482" i="76"/>
  <c r="A482" i="74"/>
  <c r="A482" i="75"/>
  <c r="A482" i="77"/>
  <c r="A482" i="70"/>
  <c r="A482" i="73"/>
  <c r="A483" i="65"/>
  <c r="A483" i="77" l="1"/>
  <c r="A483" i="75"/>
  <c r="A483" i="76"/>
  <c r="A483" i="74"/>
  <c r="A483" i="73"/>
  <c r="A483" i="70"/>
  <c r="A483" i="78"/>
  <c r="A484" i="65"/>
  <c r="A484" i="78" l="1"/>
  <c r="A484" i="76"/>
  <c r="A484" i="74"/>
  <c r="A484" i="75"/>
  <c r="A484" i="73"/>
  <c r="A484" i="77"/>
  <c r="A484" i="70"/>
  <c r="A485" i="65"/>
  <c r="A485" i="77" l="1"/>
  <c r="A485" i="75"/>
  <c r="A485" i="78"/>
  <c r="A485" i="76"/>
  <c r="A485" i="74"/>
  <c r="A485" i="73"/>
  <c r="A485" i="70"/>
  <c r="A486" i="65"/>
  <c r="A486" i="78" l="1"/>
  <c r="A486" i="77"/>
  <c r="A486" i="76"/>
  <c r="A486" i="74"/>
  <c r="A486" i="75"/>
  <c r="A486" i="73"/>
  <c r="A486" i="70"/>
  <c r="A487" i="65"/>
  <c r="A487" i="77" l="1"/>
  <c r="A487" i="78"/>
  <c r="A487" i="75"/>
  <c r="A487" i="73"/>
  <c r="A487" i="74"/>
  <c r="A487" i="76"/>
  <c r="A487" i="70"/>
  <c r="A488" i="65"/>
  <c r="A488" i="78" l="1"/>
  <c r="A488" i="76"/>
  <c r="A488" i="74"/>
  <c r="A488" i="77"/>
  <c r="A488" i="75"/>
  <c r="A488" i="70"/>
  <c r="A488" i="73"/>
  <c r="A489" i="65"/>
  <c r="A489" i="77" l="1"/>
  <c r="A489" i="75"/>
  <c r="A489" i="78"/>
  <c r="A489" i="76"/>
  <c r="A489" i="73"/>
  <c r="A489" i="74"/>
  <c r="A489" i="70"/>
  <c r="A490" i="65"/>
  <c r="A490" i="78" l="1"/>
  <c r="A490" i="76"/>
  <c r="A490" i="74"/>
  <c r="A490" i="77"/>
  <c r="A490" i="75"/>
  <c r="A490" i="70"/>
  <c r="A490" i="73"/>
  <c r="A491" i="65"/>
  <c r="A491" i="77" l="1"/>
  <c r="A491" i="75"/>
  <c r="A491" i="78"/>
  <c r="A491" i="76"/>
  <c r="A491" i="74"/>
  <c r="A491" i="73"/>
  <c r="A491" i="70"/>
  <c r="A492" i="65"/>
  <c r="A492" i="78" l="1"/>
  <c r="A492" i="76"/>
  <c r="A492" i="74"/>
  <c r="A492" i="77"/>
  <c r="A492" i="73"/>
  <c r="A492" i="75"/>
  <c r="A492" i="70"/>
  <c r="A493" i="65"/>
  <c r="A493" i="77" l="1"/>
  <c r="A493" i="75"/>
  <c r="A493" i="78"/>
  <c r="A493" i="74"/>
  <c r="A493" i="73"/>
  <c r="A493" i="70"/>
  <c r="A493" i="76"/>
  <c r="A494" i="65"/>
  <c r="A494" i="78" l="1"/>
  <c r="A494" i="77"/>
  <c r="A494" i="76"/>
  <c r="A494" i="74"/>
  <c r="A494" i="75"/>
  <c r="A494" i="70"/>
  <c r="A494" i="73"/>
  <c r="A495" i="65"/>
  <c r="A495" i="77" l="1"/>
  <c r="A495" i="78"/>
  <c r="A495" i="75"/>
  <c r="A495" i="76"/>
  <c r="A495" i="73"/>
  <c r="A495" i="74"/>
  <c r="A495" i="70"/>
  <c r="A496" i="65"/>
  <c r="A496" i="78" l="1"/>
  <c r="A496" i="76"/>
  <c r="A496" i="74"/>
  <c r="A496" i="77"/>
  <c r="A496" i="75"/>
  <c r="A496" i="70"/>
  <c r="A496" i="73"/>
  <c r="A497" i="65"/>
  <c r="A497" i="77" l="1"/>
  <c r="A497" i="75"/>
  <c r="A497" i="78"/>
  <c r="A497" i="76"/>
  <c r="A497" i="73"/>
  <c r="A497" i="74"/>
  <c r="A497" i="70"/>
  <c r="A498" i="65"/>
  <c r="A498" i="78" l="1"/>
  <c r="A498" i="76"/>
  <c r="A498" i="74"/>
  <c r="A498" i="75"/>
  <c r="A498" i="70"/>
  <c r="A498" i="77"/>
  <c r="A498" i="73"/>
  <c r="A499" i="65"/>
  <c r="A499" i="77" l="1"/>
  <c r="A499" i="75"/>
  <c r="A499" i="76"/>
  <c r="A499" i="74"/>
  <c r="A499" i="78"/>
  <c r="A499" i="73"/>
  <c r="A499" i="70"/>
  <c r="A500" i="65"/>
  <c r="A500" i="78" l="1"/>
  <c r="A500" i="76"/>
  <c r="A500" i="74"/>
  <c r="A500" i="77"/>
  <c r="A500" i="75"/>
  <c r="A500" i="73"/>
  <c r="A500" i="70"/>
  <c r="A501" i="65"/>
  <c r="A501" i="77" l="1"/>
  <c r="A501" i="75"/>
  <c r="A501" i="76"/>
  <c r="A501" i="74"/>
  <c r="A501" i="73"/>
  <c r="A501" i="78"/>
  <c r="A501" i="70"/>
  <c r="A502" i="65"/>
  <c r="A502" i="78" l="1"/>
  <c r="A502" i="77"/>
  <c r="A502" i="76"/>
  <c r="A502" i="74"/>
  <c r="A502" i="73"/>
  <c r="A502" i="70"/>
  <c r="A502" i="75"/>
  <c r="A503" i="65"/>
  <c r="A503" i="77" l="1"/>
  <c r="A503" i="78"/>
  <c r="A503" i="75"/>
  <c r="A503" i="73"/>
  <c r="A503" i="76"/>
  <c r="A503" i="74"/>
  <c r="A503" i="70"/>
  <c r="A504" i="65"/>
  <c r="A504" i="78" l="1"/>
  <c r="A504" i="76"/>
  <c r="A504" i="74"/>
  <c r="A504" i="77"/>
  <c r="A504" i="75"/>
  <c r="A504" i="70"/>
  <c r="A504" i="73"/>
  <c r="A505" i="65"/>
  <c r="A505" i="77" l="1"/>
  <c r="A505" i="75"/>
  <c r="A505" i="78"/>
  <c r="A505" i="76"/>
  <c r="A505" i="73"/>
  <c r="A505" i="74"/>
  <c r="A505" i="70"/>
  <c r="A506" i="65"/>
  <c r="A506" i="78" l="1"/>
  <c r="A506" i="76"/>
  <c r="A506" i="74"/>
  <c r="A506" i="77"/>
  <c r="A506" i="75"/>
  <c r="A506" i="70"/>
  <c r="A506" i="73"/>
  <c r="A507" i="65"/>
  <c r="A507" i="77" l="1"/>
  <c r="A507" i="75"/>
  <c r="A507" i="78"/>
  <c r="A507" i="76"/>
  <c r="A507" i="74"/>
  <c r="A507" i="73"/>
  <c r="A507" i="70"/>
  <c r="A508" i="65"/>
  <c r="A508" i="78" l="1"/>
  <c r="A508" i="76"/>
  <c r="A508" i="74"/>
  <c r="A508" i="77"/>
  <c r="A508" i="73"/>
  <c r="A508" i="75"/>
  <c r="A508" i="70"/>
  <c r="A509" i="65"/>
  <c r="A509" i="77" l="1"/>
  <c r="A509" i="75"/>
  <c r="A509" i="78"/>
  <c r="A509" i="74"/>
  <c r="A509" i="73"/>
  <c r="A509" i="70"/>
  <c r="A509" i="76"/>
  <c r="A510" i="65"/>
  <c r="A510" i="78" l="1"/>
  <c r="A510" i="77"/>
  <c r="A510" i="76"/>
  <c r="A510" i="74"/>
  <c r="A510" i="75"/>
  <c r="A510" i="70"/>
  <c r="A510" i="73"/>
  <c r="A511" i="65"/>
  <c r="A511" i="77" l="1"/>
  <c r="A511" i="78"/>
  <c r="A511" i="75"/>
  <c r="A511" i="76"/>
  <c r="A511" i="73"/>
  <c r="A511" i="70"/>
  <c r="A511" i="74"/>
  <c r="A512" i="65"/>
  <c r="A512" i="78" l="1"/>
  <c r="A512" i="76"/>
  <c r="A512" i="74"/>
  <c r="A512" i="77"/>
  <c r="A512" i="75"/>
  <c r="A512" i="70"/>
  <c r="A512" i="73"/>
  <c r="A513" i="65"/>
  <c r="A513" i="77" l="1"/>
  <c r="A513" i="75"/>
  <c r="A513" i="78"/>
  <c r="A513" i="76"/>
  <c r="A513" i="73"/>
  <c r="A513" i="74"/>
  <c r="A513" i="70"/>
  <c r="A514" i="65"/>
  <c r="A514" i="78" l="1"/>
  <c r="A514" i="76"/>
  <c r="A514" i="74"/>
  <c r="A514" i="75"/>
  <c r="A514" i="77"/>
  <c r="A514" i="70"/>
  <c r="A514" i="73"/>
  <c r="A515" i="65"/>
  <c r="A515" i="77" l="1"/>
  <c r="A515" i="75"/>
  <c r="A515" i="76"/>
  <c r="A515" i="74"/>
  <c r="A515" i="73"/>
  <c r="A515" i="78"/>
  <c r="A515" i="70"/>
  <c r="A516" i="65"/>
  <c r="A516" i="78" l="1"/>
  <c r="A516" i="76"/>
  <c r="A516" i="74"/>
  <c r="A516" i="75"/>
  <c r="A516" i="77"/>
  <c r="A516" i="73"/>
  <c r="A516" i="70"/>
  <c r="A517" i="65"/>
  <c r="A517" i="77" l="1"/>
  <c r="A517" i="75"/>
  <c r="A517" i="78"/>
  <c r="A517" i="76"/>
  <c r="A517" i="74"/>
  <c r="A517" i="73"/>
  <c r="A517" i="70"/>
  <c r="A518" i="65"/>
  <c r="A518" i="78" l="1"/>
  <c r="A518" i="77"/>
  <c r="A518" i="76"/>
  <c r="A518" i="74"/>
  <c r="A518" i="75"/>
  <c r="A518" i="73"/>
  <c r="A518" i="70"/>
  <c r="A519" i="65"/>
  <c r="A519" i="77" l="1"/>
  <c r="A519" i="78"/>
  <c r="A519" i="75"/>
  <c r="A519" i="73"/>
  <c r="A519" i="76"/>
  <c r="A519" i="70"/>
  <c r="A519" i="74"/>
  <c r="A520" i="65"/>
  <c r="A520" i="78" l="1"/>
  <c r="A520" i="76"/>
  <c r="A520" i="74"/>
  <c r="A520" i="77"/>
  <c r="A520" i="75"/>
  <c r="A520" i="70"/>
  <c r="A520" i="73"/>
  <c r="A521" i="65"/>
  <c r="A521" i="77" l="1"/>
  <c r="A521" i="75"/>
  <c r="A521" i="78"/>
  <c r="A521" i="76"/>
  <c r="A521" i="73"/>
  <c r="A521" i="74"/>
  <c r="A521" i="70"/>
  <c r="A522" i="65"/>
  <c r="A522" i="78" l="1"/>
  <c r="A522" i="76"/>
  <c r="A522" i="74"/>
  <c r="A522" i="77"/>
  <c r="A522" i="75"/>
  <c r="A522" i="70"/>
  <c r="A522" i="73"/>
  <c r="A523" i="65"/>
  <c r="A523" i="77" l="1"/>
  <c r="A523" i="75"/>
  <c r="A523" i="78"/>
  <c r="A523" i="76"/>
  <c r="A523" i="74"/>
  <c r="A523" i="73"/>
  <c r="A523" i="70"/>
  <c r="A524" i="65"/>
  <c r="A524" i="78" l="1"/>
  <c r="A524" i="76"/>
  <c r="A524" i="74"/>
  <c r="A524" i="77"/>
  <c r="A524" i="73"/>
  <c r="A524" i="70"/>
  <c r="A524" i="75"/>
  <c r="A525" i="65"/>
  <c r="A525" i="78" l="1"/>
  <c r="A525" i="77"/>
  <c r="A525" i="75"/>
  <c r="A525" i="74"/>
  <c r="A525" i="73"/>
  <c r="A525" i="70"/>
  <c r="A525" i="76"/>
  <c r="A526" i="65"/>
  <c r="A526" i="78" l="1"/>
  <c r="A526" i="77"/>
  <c r="A526" i="76"/>
  <c r="A526" i="74"/>
  <c r="A526" i="75"/>
  <c r="A526" i="70"/>
  <c r="A526" i="73"/>
  <c r="A527" i="65"/>
  <c r="A527" i="78" l="1"/>
  <c r="A527" i="77"/>
  <c r="A527" i="75"/>
  <c r="A527" i="76"/>
  <c r="A527" i="73"/>
  <c r="A527" i="74"/>
  <c r="A527" i="70"/>
  <c r="A528" i="65"/>
  <c r="A528" i="78" l="1"/>
  <c r="A528" i="76"/>
  <c r="A528" i="74"/>
  <c r="A528" i="77"/>
  <c r="A528" i="75"/>
  <c r="A528" i="70"/>
  <c r="A528" i="73"/>
  <c r="A529" i="65"/>
  <c r="A529" i="78" l="1"/>
  <c r="A529" i="77"/>
  <c r="A529" i="75"/>
  <c r="A529" i="76"/>
  <c r="A529" i="73"/>
  <c r="A529" i="74"/>
  <c r="A529" i="70"/>
  <c r="A530" i="65"/>
  <c r="A530" i="78" l="1"/>
  <c r="A530" i="76"/>
  <c r="A530" i="74"/>
  <c r="A530" i="75"/>
  <c r="A530" i="70"/>
  <c r="A530" i="77"/>
  <c r="A530" i="73"/>
  <c r="A531" i="65"/>
  <c r="A531" i="78" l="1"/>
  <c r="A531" i="77"/>
  <c r="A531" i="75"/>
  <c r="A531" i="76"/>
  <c r="A531" i="74"/>
  <c r="A531" i="73"/>
  <c r="A531" i="70"/>
  <c r="A532" i="65"/>
  <c r="A532" i="78" l="1"/>
  <c r="A532" i="76"/>
  <c r="A532" i="74"/>
  <c r="A532" i="77"/>
  <c r="A532" i="75"/>
  <c r="A532" i="73"/>
  <c r="A532" i="70"/>
  <c r="A533" i="65"/>
  <c r="A533" i="78" l="1"/>
  <c r="A533" i="77"/>
  <c r="A533" i="75"/>
  <c r="A533" i="76"/>
  <c r="A533" i="74"/>
  <c r="A533" i="73"/>
  <c r="A533" i="70"/>
  <c r="A534" i="65"/>
  <c r="A534" i="77" l="1"/>
  <c r="A534" i="76"/>
  <c r="A534" i="74"/>
  <c r="A534" i="78"/>
  <c r="A534" i="73"/>
  <c r="A534" i="70"/>
  <c r="A534" i="75"/>
  <c r="A535" i="65"/>
  <c r="A535" i="78" l="1"/>
  <c r="A535" i="77"/>
  <c r="A535" i="75"/>
  <c r="A535" i="73"/>
  <c r="A535" i="76"/>
  <c r="A535" i="70"/>
  <c r="A535" i="74"/>
  <c r="A536" i="65"/>
  <c r="A536" i="76" l="1"/>
  <c r="A536" i="74"/>
  <c r="A536" i="77"/>
  <c r="A536" i="75"/>
  <c r="A536" i="78"/>
  <c r="A536" i="70"/>
  <c r="A536" i="73"/>
  <c r="A537" i="65"/>
  <c r="A537" i="78" l="1"/>
  <c r="A537" i="77"/>
  <c r="A537" i="75"/>
  <c r="A537" i="76"/>
  <c r="A537" i="73"/>
  <c r="A537" i="74"/>
  <c r="A537" i="70"/>
  <c r="A538" i="65"/>
  <c r="A538" i="78" l="1"/>
  <c r="A538" i="76"/>
  <c r="A538" i="74"/>
  <c r="A538" i="77"/>
  <c r="A538" i="75"/>
  <c r="A538" i="70"/>
  <c r="A538" i="73"/>
  <c r="A539" i="65"/>
  <c r="A539" i="78" l="1"/>
  <c r="A539" i="77"/>
  <c r="A539" i="75"/>
  <c r="A539" i="76"/>
  <c r="A539" i="74"/>
  <c r="A539" i="73"/>
  <c r="A539" i="70"/>
  <c r="A540" i="65"/>
  <c r="A540" i="76" l="1"/>
  <c r="A540" i="74"/>
  <c r="A540" i="78"/>
  <c r="A540" i="77"/>
  <c r="A540" i="73"/>
  <c r="A540" i="70"/>
  <c r="A540" i="75"/>
  <c r="A541" i="65"/>
  <c r="A541" i="78" l="1"/>
  <c r="A541" i="77"/>
  <c r="A541" i="75"/>
  <c r="A541" i="74"/>
  <c r="A541" i="73"/>
  <c r="A541" i="76"/>
  <c r="A541" i="70"/>
  <c r="A542" i="65"/>
  <c r="A542" i="77" l="1"/>
  <c r="A542" i="76"/>
  <c r="A542" i="74"/>
  <c r="A542" i="75"/>
  <c r="A542" i="78"/>
  <c r="A542" i="73"/>
  <c r="A542" i="70"/>
  <c r="A543" i="65"/>
  <c r="A543" i="78" l="1"/>
  <c r="A543" i="77"/>
  <c r="A543" i="75"/>
  <c r="A543" i="76"/>
  <c r="A543" i="73"/>
  <c r="A543" i="74"/>
  <c r="A543" i="70"/>
  <c r="A544" i="65"/>
  <c r="A544" i="78" l="1"/>
  <c r="A544" i="76"/>
  <c r="A544" i="74"/>
  <c r="A544" i="77"/>
  <c r="A544" i="75"/>
  <c r="A544" i="70"/>
  <c r="A544" i="73"/>
  <c r="A545" i="65"/>
  <c r="A545" i="78" l="1"/>
  <c r="A545" i="77"/>
  <c r="A545" i="75"/>
  <c r="A545" i="76"/>
  <c r="A545" i="73"/>
  <c r="A545" i="74"/>
  <c r="A545" i="70"/>
  <c r="A546" i="65"/>
  <c r="A546" i="78" l="1"/>
  <c r="A546" i="76"/>
  <c r="A546" i="74"/>
  <c r="A546" i="75"/>
  <c r="A546" i="77"/>
  <c r="A546" i="70"/>
  <c r="A546" i="73"/>
  <c r="A547" i="65"/>
  <c r="A547" i="78" l="1"/>
  <c r="A547" i="77"/>
  <c r="A547" i="75"/>
  <c r="A547" i="76"/>
  <c r="A547" i="74"/>
  <c r="A547" i="73"/>
  <c r="A547" i="70"/>
  <c r="A548" i="65"/>
  <c r="A548" i="76" l="1"/>
  <c r="A548" i="74"/>
  <c r="A548" i="78"/>
  <c r="A548" i="75"/>
  <c r="A548" i="73"/>
  <c r="A548" i="70"/>
  <c r="A548" i="77"/>
  <c r="A549" i="65"/>
  <c r="A549" i="78" l="1"/>
  <c r="A549" i="77"/>
  <c r="A549" i="75"/>
  <c r="A549" i="76"/>
  <c r="A549" i="74"/>
  <c r="A549" i="73"/>
  <c r="A549" i="70"/>
  <c r="A550" i="65"/>
  <c r="A550" i="78" l="1"/>
  <c r="A550" i="77"/>
  <c r="A550" i="76"/>
  <c r="A550" i="74"/>
  <c r="A550" i="75"/>
  <c r="A550" i="73"/>
  <c r="A550" i="70"/>
  <c r="A551" i="65"/>
  <c r="A551" i="78" l="1"/>
  <c r="A551" i="77"/>
  <c r="A551" i="75"/>
  <c r="A551" i="73"/>
  <c r="A551" i="70"/>
  <c r="A551" i="74"/>
  <c r="A551" i="76"/>
  <c r="A552" i="65"/>
  <c r="A552" i="78" l="1"/>
  <c r="A552" i="76"/>
  <c r="A552" i="74"/>
  <c r="A552" i="77"/>
  <c r="A552" i="75"/>
  <c r="A552" i="70"/>
  <c r="A552" i="73"/>
  <c r="A553" i="65"/>
  <c r="A553" i="78" l="1"/>
  <c r="A553" i="77"/>
  <c r="A553" i="75"/>
  <c r="A553" i="76"/>
  <c r="A553" i="73"/>
  <c r="A553" i="74"/>
  <c r="A553" i="70"/>
  <c r="A554" i="65"/>
  <c r="A554" i="78" l="1"/>
  <c r="A554" i="76"/>
  <c r="A554" i="74"/>
  <c r="A554" i="77"/>
  <c r="A554" i="75"/>
  <c r="A554" i="70"/>
  <c r="A554" i="73"/>
  <c r="A555" i="65"/>
  <c r="A555" i="78" l="1"/>
  <c r="A555" i="77"/>
  <c r="A555" i="75"/>
  <c r="A555" i="76"/>
  <c r="A555" i="74"/>
  <c r="A555" i="73"/>
  <c r="A555" i="70"/>
  <c r="A556" i="65"/>
  <c r="A556" i="78" l="1"/>
  <c r="A556" i="76"/>
  <c r="A556" i="74"/>
  <c r="A556" i="77"/>
  <c r="A556" i="73"/>
  <c r="A556" i="70"/>
  <c r="A556" i="75"/>
  <c r="A557" i="65"/>
  <c r="A557" i="78" l="1"/>
  <c r="A557" i="77"/>
  <c r="A557" i="75"/>
  <c r="A557" i="74"/>
  <c r="A557" i="73"/>
  <c r="A557" i="76"/>
  <c r="A557" i="70"/>
  <c r="A558" i="65"/>
  <c r="A558" i="78" l="1"/>
  <c r="A558" i="77"/>
  <c r="A558" i="76"/>
  <c r="A558" i="74"/>
  <c r="A558" i="75"/>
  <c r="A558" i="73"/>
  <c r="A558" i="70"/>
  <c r="A559" i="65"/>
  <c r="A559" i="78" l="1"/>
  <c r="A559" i="77"/>
  <c r="A559" i="75"/>
  <c r="A559" i="76"/>
  <c r="A559" i="73"/>
  <c r="A559" i="74"/>
  <c r="A559" i="70"/>
  <c r="A560" i="65"/>
  <c r="A560" i="76" l="1"/>
  <c r="A560" i="74"/>
  <c r="A560" i="77"/>
  <c r="A560" i="75"/>
  <c r="A560" i="70"/>
  <c r="A560" i="78"/>
  <c r="A560" i="73"/>
  <c r="A561" i="65"/>
  <c r="A561" i="78" l="1"/>
  <c r="A561" i="77"/>
  <c r="A561" i="75"/>
  <c r="A561" i="76"/>
  <c r="A561" i="73"/>
  <c r="A561" i="74"/>
  <c r="A561" i="70"/>
  <c r="A562" i="65"/>
  <c r="A562" i="78" l="1"/>
  <c r="A562" i="76"/>
  <c r="A562" i="74"/>
  <c r="A562" i="75"/>
  <c r="A562" i="70"/>
  <c r="A562" i="77"/>
  <c r="A562" i="73"/>
  <c r="A563" i="65"/>
  <c r="A563" i="78" l="1"/>
  <c r="A563" i="77"/>
  <c r="A563" i="75"/>
  <c r="A563" i="76"/>
  <c r="A563" i="74"/>
  <c r="A563" i="73"/>
  <c r="A563" i="70"/>
  <c r="A564" i="65"/>
  <c r="A564" i="78" l="1"/>
  <c r="A564" i="76"/>
  <c r="A564" i="74"/>
  <c r="A564" i="77"/>
  <c r="A564" i="75"/>
  <c r="A564" i="73"/>
  <c r="A564" i="70"/>
  <c r="A565" i="65"/>
  <c r="A565" i="78" l="1"/>
  <c r="A565" i="77"/>
  <c r="A565" i="75"/>
  <c r="A565" i="76"/>
  <c r="A565" i="74"/>
  <c r="A565" i="73"/>
  <c r="A565" i="70"/>
  <c r="A566" i="65"/>
  <c r="A566" i="77" l="1"/>
  <c r="A566" i="76"/>
  <c r="A566" i="74"/>
  <c r="A566" i="78"/>
  <c r="A566" i="70"/>
  <c r="A566" i="73"/>
  <c r="A566" i="75"/>
  <c r="A567" i="65"/>
  <c r="A567" i="78" l="1"/>
  <c r="A567" i="77"/>
  <c r="A567" i="75"/>
  <c r="A567" i="73"/>
  <c r="A567" i="76"/>
  <c r="A567" i="74"/>
  <c r="A567" i="70"/>
  <c r="A568" i="65"/>
  <c r="A568" i="78" l="1"/>
  <c r="A568" i="76"/>
  <c r="A568" i="74"/>
  <c r="A568" i="77"/>
  <c r="A568" i="75"/>
  <c r="A568" i="70"/>
  <c r="A568" i="73"/>
  <c r="A569" i="65"/>
  <c r="A569" i="78" l="1"/>
  <c r="A569" i="77"/>
  <c r="A569" i="75"/>
  <c r="A569" i="76"/>
  <c r="A569" i="73"/>
  <c r="A569" i="74"/>
  <c r="A569" i="70"/>
  <c r="A570" i="65"/>
  <c r="A570" i="78" l="1"/>
  <c r="A570" i="76"/>
  <c r="A570" i="74"/>
  <c r="A570" i="77"/>
  <c r="A570" i="75"/>
  <c r="A570" i="70"/>
  <c r="A570" i="73"/>
  <c r="A571" i="65"/>
  <c r="A571" i="78" l="1"/>
  <c r="A571" i="77"/>
  <c r="A571" i="75"/>
  <c r="A571" i="76"/>
  <c r="A571" i="74"/>
  <c r="A571" i="73"/>
  <c r="A571" i="70"/>
  <c r="A572" i="65"/>
  <c r="A572" i="78" l="1"/>
  <c r="A572" i="76"/>
  <c r="A572" i="74"/>
  <c r="A572" i="77"/>
  <c r="A572" i="73"/>
  <c r="A572" i="70"/>
  <c r="A572" i="75"/>
  <c r="A573" i="65"/>
  <c r="A573" i="78" l="1"/>
  <c r="A573" i="77"/>
  <c r="A573" i="75"/>
  <c r="A573" i="74"/>
  <c r="A573" i="73"/>
  <c r="A573" i="76"/>
  <c r="A573" i="70"/>
  <c r="A574" i="65"/>
  <c r="A574" i="78" l="1"/>
  <c r="A574" i="77"/>
  <c r="A574" i="76"/>
  <c r="A574" i="74"/>
  <c r="A574" i="75"/>
  <c r="A574" i="70"/>
  <c r="A574" i="73"/>
  <c r="A575" i="65"/>
  <c r="A575" i="78" l="1"/>
  <c r="A575" i="77"/>
  <c r="A575" i="75"/>
  <c r="A575" i="76"/>
  <c r="A575" i="73"/>
  <c r="A575" i="70"/>
  <c r="A575" i="74"/>
  <c r="A576" i="65"/>
  <c r="A576" i="78" l="1"/>
  <c r="A576" i="76"/>
  <c r="A576" i="74"/>
  <c r="A576" i="77"/>
  <c r="A576" i="75"/>
  <c r="A576" i="70"/>
  <c r="A576" i="73"/>
  <c r="A577" i="65"/>
  <c r="A577" i="78" l="1"/>
  <c r="A577" i="77"/>
  <c r="A577" i="75"/>
  <c r="A577" i="76"/>
  <c r="A577" i="73"/>
  <c r="A577" i="74"/>
  <c r="A577" i="70"/>
  <c r="A578" i="65"/>
  <c r="A578" i="78" l="1"/>
  <c r="A578" i="76"/>
  <c r="A578" i="74"/>
  <c r="A578" i="75"/>
  <c r="A578" i="77"/>
  <c r="A578" i="73"/>
  <c r="A578" i="70"/>
  <c r="A579" i="65"/>
  <c r="A579" i="78" l="1"/>
  <c r="A579" i="77"/>
  <c r="A579" i="75"/>
  <c r="A579" i="76"/>
  <c r="A579" i="74"/>
  <c r="A579" i="73"/>
  <c r="A579" i="70"/>
  <c r="A580" i="65"/>
  <c r="A580" i="78" l="1"/>
  <c r="A580" i="76"/>
  <c r="A580" i="74"/>
  <c r="A580" i="75"/>
  <c r="A580" i="77"/>
  <c r="A580" i="73"/>
  <c r="A580" i="70"/>
  <c r="A581" i="65"/>
  <c r="A581" i="78" l="1"/>
  <c r="A581" i="77"/>
  <c r="A581" i="75"/>
  <c r="A581" i="76"/>
  <c r="A581" i="74"/>
  <c r="A581" i="73"/>
  <c r="A581" i="70"/>
  <c r="A582" i="65"/>
  <c r="A582" i="77" l="1"/>
  <c r="A582" i="76"/>
  <c r="A582" i="74"/>
  <c r="A582" i="78"/>
  <c r="A582" i="75"/>
  <c r="A582" i="73"/>
  <c r="A582" i="70"/>
  <c r="A583" i="65"/>
  <c r="A583" i="78" l="1"/>
  <c r="A583" i="77"/>
  <c r="A583" i="75"/>
  <c r="A583" i="73"/>
  <c r="A583" i="74"/>
  <c r="A583" i="76"/>
  <c r="A583" i="70"/>
  <c r="A584" i="65"/>
  <c r="A584" i="78" l="1"/>
  <c r="A584" i="76"/>
  <c r="A584" i="74"/>
  <c r="A584" i="77"/>
  <c r="A584" i="75"/>
  <c r="A584" i="70"/>
  <c r="A584" i="73"/>
  <c r="A585" i="65"/>
  <c r="A585" i="78" l="1"/>
  <c r="A585" i="77"/>
  <c r="A585" i="75"/>
  <c r="A585" i="76"/>
  <c r="A585" i="73"/>
  <c r="A585" i="74"/>
  <c r="A585" i="70"/>
  <c r="A586" i="65"/>
  <c r="A586" i="78" l="1"/>
  <c r="A586" i="76"/>
  <c r="A586" i="74"/>
  <c r="A586" i="77"/>
  <c r="A586" i="75"/>
  <c r="A586" i="70"/>
  <c r="A586" i="73"/>
  <c r="A587" i="65"/>
  <c r="A587" i="78" l="1"/>
  <c r="A587" i="77"/>
  <c r="A587" i="75"/>
  <c r="A587" i="76"/>
  <c r="A587" i="74"/>
  <c r="A587" i="73"/>
  <c r="A587" i="70"/>
  <c r="A588" i="65"/>
  <c r="A588" i="78" l="1"/>
  <c r="A588" i="76"/>
  <c r="A588" i="74"/>
  <c r="A588" i="77"/>
  <c r="A588" i="73"/>
  <c r="A588" i="75"/>
  <c r="A588" i="70"/>
  <c r="A589" i="65"/>
  <c r="A589" i="78" l="1"/>
  <c r="A589" i="77"/>
  <c r="A589" i="75"/>
  <c r="A589" i="74"/>
  <c r="A589" i="73"/>
  <c r="A589" i="76"/>
  <c r="A589" i="70"/>
  <c r="A590" i="65"/>
  <c r="A590" i="78" l="1"/>
  <c r="A590" i="77"/>
  <c r="A590" i="76"/>
  <c r="A590" i="74"/>
  <c r="A590" i="75"/>
  <c r="A590" i="70"/>
  <c r="A590" i="73"/>
  <c r="A591" i="65"/>
  <c r="A591" i="78" l="1"/>
  <c r="A591" i="77"/>
  <c r="A591" i="75"/>
  <c r="A591" i="76"/>
  <c r="A591" i="73"/>
  <c r="A591" i="74"/>
  <c r="A591" i="70"/>
  <c r="A592" i="65"/>
  <c r="A592" i="76" l="1"/>
  <c r="A592" i="74"/>
  <c r="A592" i="77"/>
  <c r="A592" i="75"/>
  <c r="A592" i="78"/>
  <c r="A592" i="70"/>
  <c r="A592" i="73"/>
  <c r="A593" i="65"/>
  <c r="A593" i="78" l="1"/>
  <c r="A593" i="77"/>
  <c r="A593" i="75"/>
  <c r="A593" i="76"/>
  <c r="A593" i="73"/>
  <c r="A593" i="74"/>
  <c r="A593" i="70"/>
  <c r="A594" i="65"/>
  <c r="A594" i="78" l="1"/>
  <c r="A594" i="76"/>
  <c r="A594" i="74"/>
  <c r="A594" i="75"/>
  <c r="A594" i="73"/>
  <c r="A594" i="77"/>
  <c r="A594" i="70"/>
  <c r="A595" i="65"/>
  <c r="A595" i="78" l="1"/>
  <c r="A595" i="77"/>
  <c r="A595" i="75"/>
  <c r="A595" i="76"/>
  <c r="A595" i="74"/>
  <c r="A595" i="73"/>
  <c r="A595" i="70"/>
  <c r="A596" i="65"/>
  <c r="A596" i="78" l="1"/>
  <c r="A596" i="76"/>
  <c r="A596" i="74"/>
  <c r="A596" i="77"/>
  <c r="A596" i="75"/>
  <c r="A596" i="73"/>
  <c r="A596" i="70"/>
  <c r="A597" i="65"/>
  <c r="A597" i="78" l="1"/>
  <c r="A597" i="77"/>
  <c r="A597" i="75"/>
  <c r="A597" i="76"/>
  <c r="A597" i="74"/>
  <c r="A597" i="73"/>
  <c r="A597" i="70"/>
  <c r="A598" i="65"/>
  <c r="A598" i="77" l="1"/>
  <c r="A598" i="76"/>
  <c r="A598" i="74"/>
  <c r="A598" i="70"/>
  <c r="A598" i="78"/>
  <c r="A598" i="75"/>
  <c r="A598" i="73"/>
  <c r="A599" i="65"/>
  <c r="A599" i="78" l="1"/>
  <c r="A599" i="77"/>
  <c r="A599" i="75"/>
  <c r="A599" i="73"/>
  <c r="A599" i="76"/>
  <c r="A599" i="74"/>
  <c r="A599" i="70"/>
  <c r="A600" i="65"/>
  <c r="A600" i="78" l="1"/>
  <c r="A600" i="76"/>
  <c r="A600" i="74"/>
  <c r="A600" i="77"/>
  <c r="A600" i="75"/>
  <c r="A600" i="70"/>
  <c r="A600" i="73"/>
  <c r="A601" i="65"/>
  <c r="A601" i="78" l="1"/>
  <c r="A601" i="77"/>
  <c r="A601" i="75"/>
  <c r="A601" i="76"/>
  <c r="A601" i="73"/>
  <c r="A601" i="74"/>
  <c r="A601" i="70"/>
  <c r="A602" i="65"/>
  <c r="A602" i="78" l="1"/>
  <c r="A602" i="76"/>
  <c r="A602" i="74"/>
  <c r="A602" i="77"/>
  <c r="A602" i="75"/>
  <c r="A602" i="70"/>
  <c r="A602" i="73"/>
  <c r="A603" i="65"/>
  <c r="A603" i="78" l="1"/>
  <c r="A603" i="77"/>
  <c r="A603" i="75"/>
  <c r="A603" i="76"/>
  <c r="A603" i="74"/>
  <c r="A603" i="73"/>
  <c r="A603" i="70"/>
  <c r="A604" i="65"/>
  <c r="A604" i="78" l="1"/>
  <c r="A604" i="76"/>
  <c r="A604" i="74"/>
  <c r="A604" i="77"/>
  <c r="A604" i="73"/>
  <c r="A604" i="70"/>
  <c r="A604" i="75"/>
  <c r="A605" i="65"/>
  <c r="A605" i="78" l="1"/>
  <c r="A605" i="77"/>
  <c r="A605" i="75"/>
  <c r="A605" i="74"/>
  <c r="A605" i="73"/>
  <c r="A605" i="70"/>
  <c r="A605" i="76"/>
  <c r="A606" i="65"/>
  <c r="A606" i="78" l="1"/>
  <c r="A606" i="77"/>
  <c r="A606" i="76"/>
  <c r="A606" i="74"/>
  <c r="A606" i="75"/>
  <c r="A606" i="70"/>
  <c r="A606" i="73"/>
  <c r="A607" i="65"/>
  <c r="A607" i="78" l="1"/>
  <c r="A607" i="77"/>
  <c r="A607" i="75"/>
  <c r="A607" i="76"/>
  <c r="A607" i="73"/>
  <c r="A607" i="70"/>
  <c r="A607" i="74"/>
  <c r="A608" i="65"/>
  <c r="A608" i="78" l="1"/>
  <c r="A608" i="76"/>
  <c r="A608" i="74"/>
  <c r="A608" i="77"/>
  <c r="A608" i="75"/>
  <c r="A608" i="73"/>
  <c r="A608" i="70"/>
  <c r="A609" i="65"/>
  <c r="A609" i="78" l="1"/>
  <c r="A609" i="77"/>
  <c r="A609" i="75"/>
  <c r="A609" i="76"/>
  <c r="A609" i="73"/>
  <c r="A609" i="74"/>
  <c r="A609" i="70"/>
  <c r="A610" i="65"/>
  <c r="A610" i="78" l="1"/>
  <c r="A610" i="76"/>
  <c r="A610" i="74"/>
  <c r="A610" i="75"/>
  <c r="A610" i="77"/>
  <c r="A610" i="73"/>
  <c r="A610" i="70"/>
  <c r="A611" i="65"/>
  <c r="A611" i="78" l="1"/>
  <c r="A611" i="77"/>
  <c r="A611" i="75"/>
  <c r="A611" i="76"/>
  <c r="A611" i="74"/>
  <c r="A611" i="73"/>
  <c r="A611" i="70"/>
  <c r="A612" i="65"/>
  <c r="A612" i="78" l="1"/>
  <c r="A612" i="76"/>
  <c r="A612" i="74"/>
  <c r="A612" i="75"/>
  <c r="A612" i="73"/>
  <c r="A612" i="70"/>
  <c r="A612" i="77"/>
  <c r="A613" i="65"/>
  <c r="A613" i="78" l="1"/>
  <c r="A613" i="77"/>
  <c r="A613" i="75"/>
  <c r="A613" i="76"/>
  <c r="A613" i="74"/>
  <c r="A613" i="73"/>
  <c r="A613" i="70"/>
  <c r="A614" i="65"/>
  <c r="A614" i="77" l="1"/>
  <c r="A614" i="76"/>
  <c r="A614" i="74"/>
  <c r="A614" i="78"/>
  <c r="A614" i="75"/>
  <c r="A614" i="73"/>
  <c r="A614" i="70"/>
  <c r="A615" i="65"/>
  <c r="A615" i="78" l="1"/>
  <c r="A615" i="77"/>
  <c r="A615" i="75"/>
  <c r="A615" i="73"/>
  <c r="A615" i="74"/>
  <c r="A615" i="76"/>
  <c r="A615" i="70"/>
  <c r="A616" i="65"/>
  <c r="A616" i="78" l="1"/>
  <c r="A616" i="76"/>
  <c r="A616" i="74"/>
  <c r="A616" i="77"/>
  <c r="A616" i="75"/>
  <c r="A616" i="70"/>
  <c r="A616" i="73"/>
  <c r="A617" i="65"/>
  <c r="A617" i="78" l="1"/>
  <c r="A617" i="77"/>
  <c r="A617" i="75"/>
  <c r="A617" i="76"/>
  <c r="A617" i="73"/>
  <c r="A617" i="74"/>
  <c r="A617" i="70"/>
  <c r="A618" i="65"/>
  <c r="A618" i="78" l="1"/>
  <c r="A618" i="76"/>
  <c r="A618" i="74"/>
  <c r="A618" i="77"/>
  <c r="A618" i="75"/>
  <c r="A618" i="70"/>
  <c r="A618" i="73"/>
  <c r="A619" i="65"/>
  <c r="A619" i="78" l="1"/>
  <c r="A619" i="77"/>
  <c r="A619" i="75"/>
  <c r="A619" i="76"/>
  <c r="A619" i="74"/>
  <c r="A619" i="73"/>
  <c r="A619" i="70"/>
  <c r="A620" i="65"/>
  <c r="A620" i="78" l="1"/>
  <c r="A620" i="76"/>
  <c r="A620" i="74"/>
  <c r="A620" i="77"/>
  <c r="A620" i="73"/>
  <c r="A620" i="75"/>
  <c r="A620" i="70"/>
  <c r="A621" i="65"/>
  <c r="A621" i="78" l="1"/>
  <c r="A621" i="77"/>
  <c r="A621" i="75"/>
  <c r="A621" i="74"/>
  <c r="A621" i="73"/>
  <c r="A621" i="70"/>
  <c r="A621" i="76"/>
  <c r="A622" i="65"/>
  <c r="A622" i="78" l="1"/>
  <c r="A622" i="77"/>
  <c r="A622" i="76"/>
  <c r="A622" i="74"/>
  <c r="A622" i="75"/>
  <c r="A622" i="73"/>
  <c r="A622" i="70"/>
  <c r="A623" i="65"/>
  <c r="A623" i="78" l="1"/>
  <c r="A623" i="77"/>
  <c r="A623" i="75"/>
  <c r="A623" i="76"/>
  <c r="A623" i="73"/>
  <c r="A623" i="70"/>
  <c r="A623" i="74"/>
  <c r="A624" i="65"/>
  <c r="A624" i="76" l="1"/>
  <c r="A624" i="74"/>
  <c r="A624" i="77"/>
  <c r="A624" i="75"/>
  <c r="A624" i="78"/>
  <c r="A624" i="70"/>
  <c r="A624" i="73"/>
  <c r="A625" i="65"/>
  <c r="A625" i="78" l="1"/>
  <c r="A625" i="77"/>
  <c r="A625" i="75"/>
  <c r="A625" i="76"/>
  <c r="A625" i="74"/>
  <c r="A625" i="73"/>
  <c r="A625" i="70"/>
  <c r="A626" i="65"/>
  <c r="A626" i="78" l="1"/>
  <c r="A626" i="76"/>
  <c r="A626" i="74"/>
  <c r="A626" i="75"/>
  <c r="A626" i="70"/>
  <c r="A626" i="77"/>
  <c r="A626" i="73"/>
  <c r="A627" i="65"/>
  <c r="A627" i="78" l="1"/>
  <c r="A627" i="77"/>
  <c r="A627" i="75"/>
  <c r="A627" i="76"/>
  <c r="A627" i="74"/>
  <c r="A627" i="73"/>
  <c r="A627" i="70"/>
  <c r="A628" i="65"/>
  <c r="A628" i="78" l="1"/>
  <c r="A628" i="76"/>
  <c r="A628" i="74"/>
  <c r="A628" i="77"/>
  <c r="A628" i="75"/>
  <c r="A628" i="73"/>
  <c r="A628" i="70"/>
  <c r="A629" i="65"/>
  <c r="A629" i="78" l="1"/>
  <c r="A629" i="77"/>
  <c r="A629" i="75"/>
  <c r="A629" i="76"/>
  <c r="A629" i="73"/>
  <c r="A629" i="74"/>
  <c r="A629" i="70"/>
  <c r="A630" i="65"/>
  <c r="A630" i="77" l="1"/>
  <c r="A630" i="76"/>
  <c r="A630" i="74"/>
  <c r="A630" i="78"/>
  <c r="A630" i="70"/>
  <c r="A630" i="73"/>
  <c r="A630" i="75"/>
  <c r="A631" i="65"/>
  <c r="A631" i="78" l="1"/>
  <c r="A631" i="77"/>
  <c r="A631" i="75"/>
  <c r="A631" i="73"/>
  <c r="A631" i="76"/>
  <c r="A631" i="74"/>
  <c r="A631" i="70"/>
  <c r="A632" i="65"/>
  <c r="A632" i="78" l="1"/>
  <c r="A632" i="76"/>
  <c r="A632" i="74"/>
  <c r="A632" i="77"/>
  <c r="A632" i="75"/>
  <c r="A632" i="70"/>
  <c r="A632" i="73"/>
  <c r="A633" i="65"/>
  <c r="A633" i="78" l="1"/>
  <c r="A633" i="77"/>
  <c r="A633" i="75"/>
  <c r="A633" i="76"/>
  <c r="A633" i="74"/>
  <c r="A633" i="73"/>
  <c r="A633" i="70"/>
  <c r="A634" i="65"/>
  <c r="A634" i="78" l="1"/>
  <c r="A634" i="76"/>
  <c r="A634" i="74"/>
  <c r="A634" i="77"/>
  <c r="A634" i="75"/>
  <c r="A634" i="70"/>
  <c r="A634" i="73"/>
  <c r="A635" i="65"/>
  <c r="A635" i="78" l="1"/>
  <c r="A635" i="77"/>
  <c r="A635" i="75"/>
  <c r="A635" i="76"/>
  <c r="A635" i="73"/>
  <c r="A635" i="74"/>
  <c r="A635" i="70"/>
  <c r="A636" i="65"/>
  <c r="A636" i="78" l="1"/>
  <c r="A636" i="76"/>
  <c r="A636" i="74"/>
  <c r="A636" i="77"/>
  <c r="A636" i="73"/>
  <c r="A636" i="70"/>
  <c r="A636" i="75"/>
  <c r="A637" i="65"/>
  <c r="A637" i="78" l="1"/>
  <c r="A637" i="77"/>
  <c r="A637" i="75"/>
  <c r="A637" i="73"/>
  <c r="A637" i="70"/>
  <c r="A637" i="76"/>
  <c r="A637" i="74"/>
  <c r="A638" i="65"/>
  <c r="A638" i="78" l="1"/>
  <c r="A638" i="77"/>
  <c r="A638" i="76"/>
  <c r="A638" i="74"/>
  <c r="A638" i="75"/>
  <c r="A638" i="73"/>
  <c r="A638" i="70"/>
  <c r="A639" i="65"/>
  <c r="A639" i="78" l="1"/>
  <c r="A639" i="77"/>
  <c r="A639" i="75"/>
  <c r="A639" i="76"/>
  <c r="A639" i="74"/>
  <c r="A639" i="73"/>
  <c r="A639" i="70"/>
  <c r="A640" i="65"/>
  <c r="A640" i="78" l="1"/>
  <c r="A640" i="76"/>
  <c r="A640" i="74"/>
  <c r="A640" i="77"/>
  <c r="A640" i="75"/>
  <c r="A640" i="70"/>
  <c r="A640" i="73"/>
  <c r="A641" i="65"/>
  <c r="A641" i="78" l="1"/>
  <c r="A641" i="77"/>
  <c r="A641" i="75"/>
  <c r="A641" i="76"/>
  <c r="A641" i="74"/>
  <c r="A641" i="73"/>
  <c r="A641" i="70"/>
  <c r="A642" i="65"/>
  <c r="A642" i="78" l="1"/>
  <c r="A642" i="76"/>
  <c r="A642" i="74"/>
  <c r="A642" i="75"/>
  <c r="A642" i="77"/>
  <c r="A642" i="70"/>
  <c r="A642" i="73"/>
  <c r="A643" i="65"/>
  <c r="A643" i="78" l="1"/>
  <c r="A643" i="77"/>
  <c r="A643" i="75"/>
  <c r="A643" i="76"/>
  <c r="A643" i="73"/>
  <c r="A643" i="74"/>
  <c r="A643" i="70"/>
  <c r="A644" i="65"/>
  <c r="A644" i="78" l="1"/>
  <c r="A644" i="76"/>
  <c r="A644" i="74"/>
  <c r="A644" i="75"/>
  <c r="A644" i="77"/>
  <c r="A644" i="73"/>
  <c r="A644" i="70"/>
  <c r="A645" i="65"/>
  <c r="A645" i="78" l="1"/>
  <c r="A645" i="77"/>
  <c r="A645" i="75"/>
  <c r="A645" i="74"/>
  <c r="A645" i="76"/>
  <c r="A645" i="73"/>
  <c r="A645" i="70"/>
  <c r="A646" i="65"/>
  <c r="A646" i="78" l="1"/>
  <c r="A646" i="77"/>
  <c r="A646" i="76"/>
  <c r="A646" i="74"/>
  <c r="A646" i="75"/>
  <c r="A646" i="73"/>
  <c r="A646" i="70"/>
  <c r="A647" i="65"/>
  <c r="A647" i="78" l="1"/>
  <c r="A647" i="77"/>
  <c r="A647" i="75"/>
  <c r="A647" i="74"/>
  <c r="A647" i="73"/>
  <c r="A647" i="76"/>
  <c r="A647" i="70"/>
  <c r="A648" i="65"/>
  <c r="A648" i="76" l="1"/>
  <c r="A648" i="74"/>
  <c r="A648" i="77"/>
  <c r="A648" i="75"/>
  <c r="A648" i="78"/>
  <c r="A648" i="70"/>
  <c r="A648" i="73"/>
  <c r="A649" i="65"/>
  <c r="A649" i="78" l="1"/>
  <c r="A649" i="77"/>
  <c r="A649" i="75"/>
  <c r="A649" i="76"/>
  <c r="A649" i="74"/>
  <c r="A649" i="73"/>
  <c r="A649" i="70"/>
  <c r="A650" i="65"/>
  <c r="A650" i="78" l="1"/>
  <c r="A650" i="76"/>
  <c r="A650" i="74"/>
  <c r="A650" i="77"/>
  <c r="A650" i="75"/>
  <c r="A650" i="70"/>
  <c r="A650" i="73"/>
  <c r="A651" i="65"/>
  <c r="A651" i="78" l="1"/>
  <c r="A651" i="77"/>
  <c r="A651" i="75"/>
  <c r="A651" i="76"/>
  <c r="A651" i="74"/>
  <c r="A651" i="73"/>
  <c r="A651" i="70"/>
  <c r="A652" i="65"/>
  <c r="A652" i="78" l="1"/>
  <c r="A652" i="76"/>
  <c r="A652" i="74"/>
  <c r="A652" i="77"/>
  <c r="A652" i="73"/>
  <c r="A652" i="75"/>
  <c r="A652" i="70"/>
  <c r="A653" i="65"/>
  <c r="A653" i="78" l="1"/>
  <c r="A653" i="77"/>
  <c r="A653" i="75"/>
  <c r="A653" i="74"/>
  <c r="A653" i="73"/>
  <c r="A653" i="76"/>
  <c r="A653" i="70"/>
  <c r="A654" i="65"/>
  <c r="A654" i="78" l="1"/>
  <c r="A654" i="77"/>
  <c r="A654" i="76"/>
  <c r="A654" i="74"/>
  <c r="A654" i="75"/>
  <c r="A654" i="73"/>
  <c r="A654" i="70"/>
  <c r="A655" i="65"/>
  <c r="A655" i="78" l="1"/>
  <c r="A655" i="77"/>
  <c r="A655" i="75"/>
  <c r="A655" i="76"/>
  <c r="A655" i="73"/>
  <c r="A655" i="74"/>
  <c r="A655" i="70"/>
  <c r="A656" i="65"/>
  <c r="A656" i="78" l="1"/>
  <c r="A656" i="76"/>
  <c r="A656" i="74"/>
  <c r="A656" i="77"/>
  <c r="A656" i="75"/>
  <c r="A656" i="70"/>
  <c r="A656" i="73"/>
  <c r="A657" i="65"/>
  <c r="A657" i="78" l="1"/>
  <c r="A657" i="77"/>
  <c r="A657" i="75"/>
  <c r="A657" i="76"/>
  <c r="A657" i="74"/>
  <c r="A657" i="73"/>
  <c r="A657" i="70"/>
  <c r="A658" i="65"/>
  <c r="A658" i="78" l="1"/>
  <c r="A658" i="76"/>
  <c r="A658" i="74"/>
  <c r="A658" i="75"/>
  <c r="A658" i="77"/>
  <c r="A658" i="70"/>
  <c r="A658" i="73"/>
  <c r="A659" i="65"/>
  <c r="A659" i="78" l="1"/>
  <c r="A659" i="77"/>
  <c r="A659" i="75"/>
  <c r="A659" i="76"/>
  <c r="A659" i="74"/>
  <c r="A659" i="73"/>
  <c r="A659" i="70"/>
  <c r="A660" i="65"/>
  <c r="A660" i="78" l="1"/>
  <c r="A660" i="76"/>
  <c r="A660" i="74"/>
  <c r="A660" i="77"/>
  <c r="A660" i="75"/>
  <c r="A660" i="73"/>
  <c r="A660" i="70"/>
  <c r="A661" i="65"/>
  <c r="A661" i="78" l="1"/>
  <c r="A661" i="77"/>
  <c r="A661" i="75"/>
  <c r="A661" i="76"/>
  <c r="A661" i="73"/>
  <c r="A661" i="74"/>
  <c r="A661" i="70"/>
  <c r="A662" i="65"/>
  <c r="A662" i="78" l="1"/>
  <c r="A662" i="77"/>
  <c r="A662" i="76"/>
  <c r="A662" i="74"/>
  <c r="A662" i="73"/>
  <c r="A662" i="70"/>
  <c r="A662" i="75"/>
  <c r="A663" i="65"/>
  <c r="A663" i="78" l="1"/>
  <c r="A663" i="77"/>
  <c r="A663" i="75"/>
  <c r="A663" i="73"/>
  <c r="A663" i="76"/>
  <c r="A663" i="70"/>
  <c r="A663" i="74"/>
  <c r="A664" i="65"/>
  <c r="A664" i="78" l="1"/>
  <c r="A664" i="76"/>
  <c r="A664" i="74"/>
  <c r="A664" i="77"/>
  <c r="A664" i="75"/>
  <c r="A664" i="70"/>
  <c r="A664" i="73"/>
  <c r="A665" i="65"/>
  <c r="A665" i="78" l="1"/>
  <c r="A665" i="77"/>
  <c r="A665" i="75"/>
  <c r="A665" i="76"/>
  <c r="A665" i="74"/>
  <c r="A665" i="73"/>
  <c r="A665" i="70"/>
  <c r="A666" i="65"/>
  <c r="A666" i="78" l="1"/>
  <c r="A666" i="76"/>
  <c r="A666" i="74"/>
  <c r="A666" i="77"/>
  <c r="A666" i="75"/>
  <c r="A666" i="70"/>
  <c r="A666" i="73"/>
  <c r="A667" i="65"/>
  <c r="A667" i="78" l="1"/>
  <c r="A667" i="77"/>
  <c r="A667" i="75"/>
  <c r="A667" i="76"/>
  <c r="A667" i="73"/>
  <c r="A667" i="74"/>
  <c r="A667" i="70"/>
  <c r="A668" i="65"/>
  <c r="A668" i="78" l="1"/>
  <c r="A668" i="76"/>
  <c r="A668" i="74"/>
  <c r="A668" i="77"/>
  <c r="A668" i="73"/>
  <c r="A668" i="75"/>
  <c r="A668" i="70"/>
  <c r="A669" i="65"/>
  <c r="A669" i="78" l="1"/>
  <c r="A669" i="77"/>
  <c r="A669" i="75"/>
  <c r="A669" i="73"/>
  <c r="A669" i="70"/>
  <c r="A669" i="76"/>
  <c r="A669" i="74"/>
  <c r="A670" i="65"/>
  <c r="A670" i="78" l="1"/>
  <c r="A670" i="77"/>
  <c r="A670" i="76"/>
  <c r="A670" i="74"/>
  <c r="A670" i="75"/>
  <c r="A670" i="73"/>
  <c r="A670" i="70"/>
  <c r="A671" i="65"/>
  <c r="A671" i="78" l="1"/>
  <c r="A671" i="77"/>
  <c r="A671" i="75"/>
  <c r="A671" i="76"/>
  <c r="A671" i="74"/>
  <c r="A671" i="73"/>
  <c r="A671" i="70"/>
  <c r="A672" i="65"/>
  <c r="A672" i="76" l="1"/>
  <c r="A672" i="74"/>
  <c r="A672" i="77"/>
  <c r="A672" i="78"/>
  <c r="A672" i="75"/>
  <c r="A672" i="70"/>
  <c r="A672" i="73"/>
  <c r="A673" i="65"/>
  <c r="A673" i="78" l="1"/>
  <c r="A673" i="77"/>
  <c r="A673" i="75"/>
  <c r="A673" i="76"/>
  <c r="A673" i="74"/>
  <c r="A673" i="73"/>
  <c r="A673" i="70"/>
  <c r="A674" i="65"/>
  <c r="A674" i="78" l="1"/>
  <c r="A674" i="76"/>
  <c r="A674" i="74"/>
  <c r="A674" i="75"/>
  <c r="A674" i="77"/>
  <c r="A674" i="73"/>
  <c r="A674" i="70"/>
  <c r="A675" i="65"/>
  <c r="A675" i="78" l="1"/>
  <c r="A675" i="77"/>
  <c r="A675" i="75"/>
  <c r="A675" i="76"/>
  <c r="A675" i="73"/>
  <c r="A675" i="74"/>
  <c r="A675" i="70"/>
  <c r="A676" i="65"/>
  <c r="A676" i="78" l="1"/>
  <c r="A676" i="76"/>
  <c r="A676" i="74"/>
  <c r="A676" i="75"/>
  <c r="A676" i="73"/>
  <c r="A676" i="70"/>
  <c r="A676" i="77"/>
  <c r="A677" i="65"/>
  <c r="A677" i="78" l="1"/>
  <c r="A677" i="77"/>
  <c r="A677" i="75"/>
  <c r="A677" i="74"/>
  <c r="A677" i="76"/>
  <c r="A677" i="73"/>
  <c r="A677" i="70"/>
  <c r="A678" i="65"/>
  <c r="A678" i="78" l="1"/>
  <c r="A678" i="77"/>
  <c r="A678" i="76"/>
  <c r="A678" i="74"/>
  <c r="A678" i="75"/>
  <c r="A678" i="73"/>
  <c r="A678" i="70"/>
  <c r="A679" i="65"/>
  <c r="A679" i="78" l="1"/>
  <c r="A679" i="77"/>
  <c r="A679" i="75"/>
  <c r="A679" i="74"/>
  <c r="A679" i="73"/>
  <c r="A679" i="70"/>
  <c r="A679" i="76"/>
  <c r="A680" i="65"/>
  <c r="A680" i="76" l="1"/>
  <c r="A680" i="74"/>
  <c r="A680" i="78"/>
  <c r="A680" i="77"/>
  <c r="A680" i="75"/>
  <c r="A680" i="70"/>
  <c r="A680" i="73"/>
  <c r="A681" i="65"/>
  <c r="A681" i="78" l="1"/>
  <c r="A681" i="77"/>
  <c r="A681" i="75"/>
  <c r="A681" i="76"/>
  <c r="A681" i="74"/>
  <c r="A681" i="73"/>
  <c r="A681" i="70"/>
  <c r="A682" i="65"/>
  <c r="A682" i="78" l="1"/>
  <c r="A682" i="76"/>
  <c r="A682" i="74"/>
  <c r="A682" i="77"/>
  <c r="A682" i="75"/>
  <c r="A682" i="70"/>
  <c r="A682" i="73"/>
  <c r="A683" i="65"/>
  <c r="A683" i="78" l="1"/>
  <c r="A683" i="77"/>
  <c r="A683" i="75"/>
  <c r="A683" i="76"/>
  <c r="A683" i="74"/>
  <c r="A683" i="73"/>
  <c r="A683" i="70"/>
  <c r="A684" i="65"/>
  <c r="A684" i="78" l="1"/>
  <c r="A684" i="76"/>
  <c r="A684" i="74"/>
  <c r="A684" i="77"/>
  <c r="A684" i="73"/>
  <c r="A684" i="75"/>
  <c r="A684" i="70"/>
  <c r="A685" i="65"/>
  <c r="A685" i="78" l="1"/>
  <c r="A685" i="77"/>
  <c r="A685" i="75"/>
  <c r="A685" i="74"/>
  <c r="A685" i="73"/>
  <c r="A685" i="76"/>
  <c r="A685" i="70"/>
  <c r="A686" i="65"/>
  <c r="A686" i="78" l="1"/>
  <c r="A686" i="77"/>
  <c r="A686" i="76"/>
  <c r="A686" i="74"/>
  <c r="A686" i="75"/>
  <c r="A686" i="73"/>
  <c r="A686" i="70"/>
  <c r="A687" i="65"/>
  <c r="A687" i="78" l="1"/>
  <c r="A687" i="77"/>
  <c r="A687" i="75"/>
  <c r="A687" i="76"/>
  <c r="A687" i="73"/>
  <c r="A687" i="74"/>
  <c r="A687" i="70"/>
  <c r="A688" i="65"/>
  <c r="A688" i="78" l="1"/>
  <c r="A688" i="76"/>
  <c r="A688" i="74"/>
  <c r="A688" i="77"/>
  <c r="A688" i="75"/>
  <c r="A688" i="70"/>
  <c r="A688" i="73"/>
  <c r="A689" i="65"/>
  <c r="A689" i="78" l="1"/>
  <c r="A689" i="77"/>
  <c r="A689" i="75"/>
  <c r="A689" i="76"/>
  <c r="A689" i="74"/>
  <c r="A689" i="73"/>
  <c r="A689" i="70"/>
  <c r="A690" i="65"/>
  <c r="A690" i="78" l="1"/>
  <c r="A690" i="76"/>
  <c r="A690" i="74"/>
  <c r="A690" i="75"/>
  <c r="A690" i="77"/>
  <c r="A690" i="73"/>
  <c r="A690" i="70"/>
  <c r="A691" i="65"/>
  <c r="A691" i="78" l="1"/>
  <c r="A691" i="77"/>
  <c r="A691" i="75"/>
  <c r="A691" i="76"/>
  <c r="A691" i="74"/>
  <c r="A691" i="73"/>
  <c r="A691" i="70"/>
  <c r="A692" i="65"/>
  <c r="A692" i="78" l="1"/>
  <c r="A692" i="76"/>
  <c r="A692" i="74"/>
  <c r="A692" i="77"/>
  <c r="A692" i="75"/>
  <c r="A692" i="73"/>
  <c r="A692" i="70"/>
  <c r="A693" i="65"/>
  <c r="A693" i="78" l="1"/>
  <c r="A693" i="77"/>
  <c r="A693" i="75"/>
  <c r="A693" i="76"/>
  <c r="A693" i="73"/>
  <c r="A693" i="74"/>
  <c r="A693" i="70"/>
  <c r="A694" i="65"/>
  <c r="A694" i="78" l="1"/>
  <c r="A694" i="77"/>
  <c r="A694" i="76"/>
  <c r="A694" i="74"/>
  <c r="A694" i="70"/>
  <c r="A694" i="75"/>
  <c r="A694" i="73"/>
  <c r="A695" i="65"/>
  <c r="A695" i="78" l="1"/>
  <c r="A695" i="77"/>
  <c r="A695" i="75"/>
  <c r="A695" i="74"/>
  <c r="A695" i="73"/>
  <c r="A695" i="76"/>
  <c r="A695" i="70"/>
  <c r="A696" i="65"/>
  <c r="A696" i="78" l="1"/>
  <c r="A696" i="76"/>
  <c r="A696" i="74"/>
  <c r="A696" i="77"/>
  <c r="A696" i="75"/>
  <c r="A696" i="73"/>
  <c r="A696" i="70"/>
  <c r="A697" i="65"/>
  <c r="A697" i="78" l="1"/>
  <c r="A697" i="77"/>
  <c r="A697" i="75"/>
  <c r="A697" i="76"/>
  <c r="A697" i="74"/>
  <c r="A697" i="73"/>
  <c r="A697" i="70"/>
  <c r="A698" i="65"/>
  <c r="A698" i="78" l="1"/>
  <c r="A698" i="76"/>
  <c r="A698" i="74"/>
  <c r="A698" i="77"/>
  <c r="A698" i="75"/>
  <c r="A698" i="70"/>
  <c r="A698" i="73"/>
  <c r="A699" i="65"/>
  <c r="A699" i="78" l="1"/>
  <c r="A699" i="77"/>
  <c r="A699" i="75"/>
  <c r="A699" i="76"/>
  <c r="A699" i="73"/>
  <c r="A699" i="74"/>
  <c r="A699" i="70"/>
  <c r="A700" i="65"/>
  <c r="A700" i="78" l="1"/>
  <c r="A700" i="76"/>
  <c r="A700" i="74"/>
  <c r="A700" i="77"/>
  <c r="A700" i="73"/>
  <c r="A700" i="70"/>
  <c r="A700" i="75"/>
  <c r="A701" i="65"/>
  <c r="A701" i="78" l="1"/>
  <c r="A701" i="77"/>
  <c r="A701" i="75"/>
  <c r="A701" i="74"/>
  <c r="A701" i="73"/>
  <c r="A701" i="70"/>
  <c r="A701" i="76"/>
  <c r="A702" i="65"/>
  <c r="A702" i="78" l="1"/>
  <c r="A702" i="77"/>
  <c r="A702" i="76"/>
  <c r="A702" i="74"/>
  <c r="A702" i="75"/>
  <c r="A702" i="73"/>
  <c r="A702" i="70"/>
  <c r="A703" i="65"/>
  <c r="A703" i="78" l="1"/>
  <c r="A703" i="77"/>
  <c r="A703" i="75"/>
  <c r="A703" i="74"/>
  <c r="A703" i="76"/>
  <c r="A703" i="73"/>
  <c r="A703" i="70"/>
  <c r="A704" i="65"/>
  <c r="A704" i="78" l="1"/>
  <c r="A704" i="76"/>
  <c r="A704" i="74"/>
  <c r="A704" i="77"/>
  <c r="A704" i="75"/>
  <c r="A704" i="70"/>
  <c r="A704" i="73"/>
  <c r="A705" i="65"/>
  <c r="A705" i="78" l="1"/>
  <c r="A705" i="77"/>
  <c r="A705" i="75"/>
  <c r="A705" i="76"/>
  <c r="A705" i="74"/>
  <c r="A705" i="73"/>
  <c r="A705" i="70"/>
  <c r="A706" i="65"/>
  <c r="A706" i="78" l="1"/>
  <c r="A706" i="76"/>
  <c r="A706" i="74"/>
  <c r="A706" i="75"/>
  <c r="A706" i="77"/>
  <c r="A706" i="73"/>
  <c r="A706" i="70"/>
  <c r="A707" i="65"/>
  <c r="A707" i="78" l="1"/>
  <c r="A707" i="77"/>
  <c r="A707" i="75"/>
  <c r="A707" i="76"/>
  <c r="A707" i="74"/>
  <c r="A707" i="73"/>
  <c r="A707" i="70"/>
  <c r="A708" i="65"/>
  <c r="A708" i="78" l="1"/>
  <c r="A708" i="76"/>
  <c r="A708" i="74"/>
  <c r="A708" i="75"/>
  <c r="A708" i="77"/>
  <c r="A708" i="73"/>
  <c r="A708" i="70"/>
  <c r="A709" i="65"/>
  <c r="A709" i="78" l="1"/>
  <c r="A709" i="77"/>
  <c r="A709" i="75"/>
  <c r="A709" i="76"/>
  <c r="A709" i="73"/>
  <c r="A709" i="74"/>
  <c r="A709" i="70"/>
  <c r="A710" i="65"/>
  <c r="A710" i="78" l="1"/>
  <c r="A710" i="77"/>
  <c r="A710" i="76"/>
  <c r="A710" i="74"/>
  <c r="A710" i="75"/>
  <c r="A710" i="73"/>
  <c r="A710" i="70"/>
  <c r="A711" i="65"/>
  <c r="A711" i="78" l="1"/>
  <c r="A711" i="77"/>
  <c r="A711" i="75"/>
  <c r="A711" i="74"/>
  <c r="A711" i="73"/>
  <c r="A711" i="76"/>
  <c r="A711" i="70"/>
  <c r="A712" i="65"/>
  <c r="A712" i="76" l="1"/>
  <c r="A712" i="74"/>
  <c r="A712" i="77"/>
  <c r="A712" i="75"/>
  <c r="A712" i="70"/>
  <c r="A712" i="78"/>
  <c r="A712" i="73"/>
  <c r="A713" i="65"/>
  <c r="A713" i="78" l="1"/>
  <c r="A713" i="77"/>
  <c r="A713" i="75"/>
  <c r="A713" i="76"/>
  <c r="A713" i="74"/>
  <c r="A713" i="73"/>
  <c r="A713" i="70"/>
  <c r="A714" i="65"/>
  <c r="A714" i="78" l="1"/>
  <c r="A714" i="76"/>
  <c r="A714" i="74"/>
  <c r="A714" i="77"/>
  <c r="A714" i="75"/>
  <c r="A714" i="73"/>
  <c r="A714" i="70"/>
  <c r="A715" i="65"/>
  <c r="A715" i="78" l="1"/>
  <c r="A715" i="77"/>
  <c r="A715" i="75"/>
  <c r="A715" i="76"/>
  <c r="A715" i="73"/>
  <c r="A715" i="74"/>
  <c r="A715" i="70"/>
  <c r="A716" i="65"/>
  <c r="A716" i="78" l="1"/>
  <c r="A716" i="76"/>
  <c r="A716" i="74"/>
  <c r="A716" i="77"/>
  <c r="A716" i="73"/>
  <c r="A716" i="75"/>
  <c r="A716" i="70"/>
  <c r="A717" i="65"/>
  <c r="A717" i="78" l="1"/>
  <c r="A717" i="77"/>
  <c r="A717" i="75"/>
  <c r="A717" i="74"/>
  <c r="A717" i="73"/>
  <c r="A717" i="70"/>
  <c r="A717" i="76"/>
  <c r="A718" i="65"/>
  <c r="A718" i="78" l="1"/>
  <c r="A718" i="77"/>
  <c r="A718" i="76"/>
  <c r="A718" i="74"/>
  <c r="A718" i="75"/>
  <c r="A718" i="73"/>
  <c r="A718" i="70"/>
  <c r="A719" i="65"/>
  <c r="A719" i="78" l="1"/>
  <c r="A719" i="77"/>
  <c r="A719" i="75"/>
  <c r="A719" i="74"/>
  <c r="A719" i="76"/>
  <c r="A719" i="73"/>
  <c r="A719" i="70"/>
  <c r="A720" i="65"/>
  <c r="A720" i="78" l="1"/>
  <c r="A720" i="76"/>
  <c r="A720" i="74"/>
  <c r="A720" i="77"/>
  <c r="A720" i="75"/>
  <c r="A720" i="70"/>
  <c r="A720" i="73"/>
  <c r="A721" i="65"/>
  <c r="A721" i="78" l="1"/>
  <c r="A721" i="77"/>
  <c r="A721" i="75"/>
  <c r="A721" i="76"/>
  <c r="A721" i="74"/>
  <c r="A721" i="73"/>
  <c r="A721" i="70"/>
  <c r="A722" i="65"/>
  <c r="A722" i="78" l="1"/>
  <c r="A722" i="76"/>
  <c r="A722" i="74"/>
  <c r="A722" i="75"/>
  <c r="A722" i="70"/>
  <c r="A722" i="77"/>
  <c r="A722" i="73"/>
  <c r="A723" i="65"/>
  <c r="A723" i="78" l="1"/>
  <c r="A723" i="77"/>
  <c r="A723" i="75"/>
  <c r="A723" i="76"/>
  <c r="A723" i="74"/>
  <c r="A723" i="73"/>
  <c r="A723" i="70"/>
  <c r="A724" i="65"/>
  <c r="A724" i="78" l="1"/>
  <c r="A724" i="76"/>
  <c r="A724" i="74"/>
  <c r="A724" i="77"/>
  <c r="A724" i="75"/>
  <c r="A724" i="73"/>
  <c r="A724" i="70"/>
  <c r="A725" i="65"/>
  <c r="A725" i="78" l="1"/>
  <c r="A725" i="77"/>
  <c r="A725" i="75"/>
  <c r="A725" i="76"/>
  <c r="A725" i="73"/>
  <c r="A725" i="74"/>
  <c r="A725" i="70"/>
  <c r="A726" i="65"/>
  <c r="A726" i="78" l="1"/>
  <c r="A726" i="77"/>
  <c r="A726" i="76"/>
  <c r="A726" i="74"/>
  <c r="A726" i="73"/>
  <c r="A726" i="70"/>
  <c r="A726" i="75"/>
  <c r="A727" i="65"/>
  <c r="A727" i="78" l="1"/>
  <c r="A727" i="77"/>
  <c r="A727" i="75"/>
  <c r="A727" i="74"/>
  <c r="A727" i="73"/>
  <c r="A727" i="76"/>
  <c r="A727" i="70"/>
  <c r="A728" i="65"/>
  <c r="A728" i="78" l="1"/>
  <c r="A728" i="76"/>
  <c r="A728" i="74"/>
  <c r="A728" i="77"/>
  <c r="A728" i="75"/>
  <c r="A728" i="70"/>
  <c r="A728" i="73"/>
  <c r="A729" i="65"/>
  <c r="A729" i="78" l="1"/>
  <c r="A729" i="77"/>
  <c r="A729" i="75"/>
  <c r="A729" i="76"/>
  <c r="A729" i="74"/>
  <c r="A729" i="73"/>
  <c r="A729" i="70"/>
  <c r="A730" i="65"/>
  <c r="A730" i="78" l="1"/>
  <c r="A730" i="76"/>
  <c r="A730" i="74"/>
  <c r="A730" i="77"/>
  <c r="A730" i="75"/>
  <c r="A730" i="70"/>
  <c r="A730" i="73"/>
  <c r="A731" i="65"/>
  <c r="A731" i="78" l="1"/>
  <c r="A731" i="77"/>
  <c r="A731" i="75"/>
  <c r="A731" i="76"/>
  <c r="A731" i="73"/>
  <c r="A731" i="74"/>
  <c r="A731" i="70"/>
  <c r="A732" i="65"/>
  <c r="A732" i="78" l="1"/>
  <c r="A732" i="76"/>
  <c r="A732" i="74"/>
  <c r="A732" i="77"/>
  <c r="A732" i="73"/>
  <c r="A732" i="70"/>
  <c r="A732" i="75"/>
  <c r="A733" i="65"/>
  <c r="A733" i="78" l="1"/>
  <c r="A733" i="77"/>
  <c r="A733" i="75"/>
  <c r="A733" i="74"/>
  <c r="A733" i="73"/>
  <c r="A733" i="76"/>
  <c r="A733" i="70"/>
  <c r="A734" i="65"/>
  <c r="A734" i="78" l="1"/>
  <c r="A734" i="77"/>
  <c r="A734" i="76"/>
  <c r="A734" i="74"/>
  <c r="A734" i="75"/>
  <c r="A734" i="73"/>
  <c r="A734" i="70"/>
  <c r="A735" i="65"/>
  <c r="A735" i="78" l="1"/>
  <c r="A735" i="77"/>
  <c r="A735" i="75"/>
  <c r="A735" i="74"/>
  <c r="A735" i="76"/>
  <c r="A735" i="73"/>
  <c r="A735" i="70"/>
  <c r="A736" i="65"/>
  <c r="A736" i="76" l="1"/>
  <c r="A736" i="74"/>
  <c r="A736" i="77"/>
  <c r="A736" i="75"/>
  <c r="A736" i="70"/>
  <c r="A736" i="78"/>
  <c r="A736" i="73"/>
  <c r="A737" i="65"/>
  <c r="A737" i="78" l="1"/>
  <c r="A737" i="77"/>
  <c r="A737" i="75"/>
  <c r="A737" i="76"/>
  <c r="A737" i="74"/>
  <c r="A737" i="73"/>
  <c r="A737" i="70"/>
  <c r="A738" i="65"/>
  <c r="A738" i="78" l="1"/>
  <c r="A738" i="76"/>
  <c r="A738" i="74"/>
  <c r="A738" i="75"/>
  <c r="A738" i="77"/>
  <c r="A738" i="70"/>
  <c r="A738" i="73"/>
  <c r="A739" i="65"/>
  <c r="A739" i="78" l="1"/>
  <c r="A739" i="77"/>
  <c r="A739" i="75"/>
  <c r="A739" i="76"/>
  <c r="A739" i="74"/>
  <c r="A739" i="73"/>
  <c r="A739" i="70"/>
  <c r="A740" i="65"/>
  <c r="A740" i="78" l="1"/>
  <c r="A740" i="76"/>
  <c r="A740" i="74"/>
  <c r="A740" i="75"/>
  <c r="A740" i="73"/>
  <c r="A740" i="70"/>
  <c r="A740" i="77"/>
  <c r="A741" i="65"/>
  <c r="A741" i="78" l="1"/>
  <c r="A741" i="77"/>
  <c r="A741" i="75"/>
  <c r="A741" i="76"/>
  <c r="A741" i="73"/>
  <c r="A741" i="74"/>
  <c r="A741" i="70"/>
  <c r="A742" i="65"/>
  <c r="A742" i="78" l="1"/>
  <c r="A742" i="77"/>
  <c r="A742" i="76"/>
  <c r="A742" i="74"/>
  <c r="A742" i="75"/>
  <c r="A742" i="73"/>
  <c r="A742" i="70"/>
  <c r="A743" i="65"/>
  <c r="A743" i="78" l="1"/>
  <c r="A743" i="77"/>
  <c r="A743" i="75"/>
  <c r="A743" i="74"/>
  <c r="A743" i="73"/>
  <c r="A743" i="76"/>
  <c r="A743" i="70"/>
  <c r="A744" i="65"/>
  <c r="A745" i="65" s="1"/>
  <c r="A745" i="77" l="1"/>
  <c r="A745" i="76"/>
  <c r="A745" i="70"/>
  <c r="A745" i="75"/>
  <c r="A745" i="78"/>
  <c r="A745" i="73"/>
  <c r="A745" i="74"/>
  <c r="A746" i="65"/>
  <c r="A744" i="76"/>
  <c r="A744" i="74"/>
  <c r="A744" i="78"/>
  <c r="A744" i="77"/>
  <c r="A744" i="75"/>
  <c r="A744" i="70"/>
  <c r="A744" i="73"/>
  <c r="A746" i="77" l="1"/>
  <c r="A746" i="78"/>
  <c r="A746" i="74"/>
  <c r="A746" i="73"/>
  <c r="A746" i="75"/>
  <c r="A746" i="76"/>
  <c r="A746" i="70"/>
  <c r="A747" i="65"/>
  <c r="A747" i="76" l="1"/>
  <c r="A747" i="75"/>
  <c r="A747" i="78"/>
  <c r="A747" i="74"/>
  <c r="A747" i="73"/>
  <c r="A747" i="77"/>
  <c r="A747" i="70"/>
  <c r="A748" i="65"/>
  <c r="A748" i="78" l="1"/>
  <c r="A748" i="74"/>
  <c r="A748" i="73"/>
  <c r="A748" i="77"/>
  <c r="A748" i="75"/>
  <c r="A748" i="76"/>
  <c r="A748" i="70"/>
  <c r="A749" i="65"/>
  <c r="A749" i="77" l="1"/>
  <c r="A749" i="76"/>
  <c r="A749" i="73"/>
  <c r="A749" i="70"/>
  <c r="A749" i="74"/>
  <c r="A749" i="78"/>
  <c r="A749" i="75"/>
  <c r="A750" i="65"/>
  <c r="A750" i="77" l="1"/>
  <c r="A750" i="78"/>
  <c r="A750" i="74"/>
  <c r="A750" i="73"/>
  <c r="A750" i="75"/>
  <c r="A750" i="70"/>
  <c r="A750" i="76"/>
  <c r="A751" i="65"/>
  <c r="A751" i="76" l="1"/>
  <c r="A751" i="75"/>
  <c r="A751" i="78"/>
  <c r="A751" i="77"/>
  <c r="A751" i="73"/>
  <c r="A751" i="74"/>
  <c r="A751" i="70"/>
  <c r="A752" i="65"/>
  <c r="A752" i="78" l="1"/>
  <c r="A752" i="74"/>
  <c r="A752" i="73"/>
  <c r="A752" i="77"/>
  <c r="A752" i="76"/>
  <c r="A752" i="70"/>
  <c r="A752" i="75"/>
  <c r="A753" i="65"/>
  <c r="A753" i="77" l="1"/>
  <c r="A753" i="76"/>
  <c r="A753" i="70"/>
  <c r="A753" i="75"/>
  <c r="A753" i="78"/>
  <c r="A753" i="73"/>
  <c r="A753" i="74"/>
  <c r="A754" i="65"/>
  <c r="A754" i="77" l="1"/>
  <c r="A754" i="78"/>
  <c r="A754" i="74"/>
  <c r="A754" i="73"/>
  <c r="A754" i="75"/>
  <c r="A754" i="76"/>
  <c r="A754" i="70"/>
  <c r="A755" i="65"/>
  <c r="A755" i="76" l="1"/>
  <c r="A755" i="75"/>
  <c r="A755" i="78"/>
  <c r="A755" i="77"/>
  <c r="A755" i="74"/>
  <c r="A755" i="70"/>
  <c r="A755" i="73"/>
  <c r="A756" i="65"/>
  <c r="A756" i="78" l="1"/>
  <c r="A756" i="74"/>
  <c r="A756" i="73"/>
  <c r="A756" i="77"/>
  <c r="A756" i="75"/>
  <c r="A756" i="76"/>
  <c r="A756" i="70"/>
  <c r="A757" i="65"/>
  <c r="A757" i="77" l="1"/>
  <c r="A757" i="76"/>
  <c r="A757" i="73"/>
  <c r="A757" i="70"/>
  <c r="A757" i="74"/>
  <c r="A757" i="78"/>
  <c r="A757" i="75"/>
  <c r="A758" i="65"/>
  <c r="A758" i="77" l="1"/>
  <c r="A758" i="78"/>
  <c r="A758" i="74"/>
  <c r="A758" i="73"/>
  <c r="A758" i="75"/>
  <c r="A758" i="76"/>
  <c r="A758" i="70"/>
  <c r="A759" i="65"/>
  <c r="A759" i="76" l="1"/>
  <c r="A759" i="75"/>
  <c r="A759" i="78"/>
  <c r="A759" i="73"/>
  <c r="A759" i="77"/>
  <c r="A759" i="74"/>
  <c r="A759" i="70"/>
  <c r="A760" i="65"/>
  <c r="A760" i="78" l="1"/>
  <c r="A760" i="74"/>
  <c r="A760" i="73"/>
  <c r="A760" i="77"/>
  <c r="A760" i="76"/>
  <c r="A760" i="70"/>
  <c r="A760" i="75"/>
  <c r="A761" i="65"/>
  <c r="A761" i="77" l="1"/>
  <c r="A761" i="76"/>
  <c r="A761" i="70"/>
  <c r="A761" i="75"/>
  <c r="A761" i="74"/>
  <c r="A761" i="78"/>
  <c r="A761" i="73"/>
  <c r="A762" i="65"/>
  <c r="A762" i="77" l="1"/>
  <c r="A762" i="78"/>
  <c r="A762" i="74"/>
  <c r="A762" i="73"/>
  <c r="A762" i="75"/>
  <c r="A762" i="76"/>
  <c r="A762" i="70"/>
  <c r="A763" i="65"/>
  <c r="A763" i="76" l="1"/>
  <c r="A763" i="75"/>
  <c r="A763" i="78"/>
  <c r="A763" i="73"/>
  <c r="A763" i="74"/>
  <c r="A763" i="77"/>
  <c r="A763" i="70"/>
  <c r="A764" i="65"/>
  <c r="A764" i="78" l="1"/>
  <c r="A764" i="74"/>
  <c r="A764" i="73"/>
  <c r="A764" i="77"/>
  <c r="A764" i="75"/>
  <c r="A764" i="76"/>
  <c r="A764" i="70"/>
  <c r="A765" i="65"/>
  <c r="A765" i="77" l="1"/>
  <c r="A765" i="76"/>
  <c r="A765" i="73"/>
  <c r="A765" i="70"/>
  <c r="A765" i="75"/>
  <c r="A765" i="78"/>
  <c r="A765" i="74"/>
  <c r="A766" i="65"/>
  <c r="A766" i="77" l="1"/>
  <c r="A766" i="78"/>
  <c r="A766" i="74"/>
  <c r="A766" i="73"/>
  <c r="A766" i="75"/>
  <c r="A766" i="70"/>
  <c r="A766" i="76"/>
  <c r="A767" i="65"/>
  <c r="A767" i="76" l="1"/>
  <c r="A767" i="75"/>
  <c r="A767" i="78"/>
  <c r="A767" i="77"/>
  <c r="A767" i="74"/>
  <c r="A767" i="73"/>
  <c r="A767" i="70"/>
  <c r="A768" i="65"/>
  <c r="A768" i="78" l="1"/>
  <c r="A768" i="74"/>
  <c r="A768" i="73"/>
  <c r="A768" i="77"/>
  <c r="A768" i="76"/>
  <c r="A768" i="70"/>
  <c r="A768" i="75"/>
  <c r="A769" i="65"/>
  <c r="A769" i="77" l="1"/>
  <c r="A769" i="76"/>
  <c r="A769" i="78"/>
  <c r="A769" i="70"/>
  <c r="A769" i="75"/>
  <c r="A769" i="73"/>
  <c r="A769" i="74"/>
  <c r="A770" i="65"/>
  <c r="A770" i="77" l="1"/>
  <c r="A770" i="78"/>
  <c r="A770" i="74"/>
  <c r="A770" i="73"/>
  <c r="A770" i="75"/>
  <c r="A770" i="70"/>
  <c r="A770" i="76"/>
  <c r="A771" i="65"/>
  <c r="A771" i="76" l="1"/>
  <c r="A771" i="75"/>
  <c r="A771" i="77"/>
  <c r="A771" i="74"/>
  <c r="A771" i="70"/>
  <c r="A771" i="73"/>
  <c r="A771" i="78"/>
  <c r="A772" i="65"/>
  <c r="A772" i="78" l="1"/>
  <c r="A772" i="74"/>
  <c r="A772" i="73"/>
  <c r="A772" i="77"/>
  <c r="A772" i="75"/>
  <c r="A772" i="76"/>
  <c r="A772" i="70"/>
  <c r="A773" i="65"/>
  <c r="A773" i="77" l="1"/>
  <c r="A773" i="76"/>
  <c r="A773" i="73"/>
  <c r="A773" i="70"/>
  <c r="A773" i="75"/>
  <c r="A773" i="74"/>
  <c r="A773" i="78"/>
  <c r="A774" i="65"/>
  <c r="A774" i="77" l="1"/>
  <c r="A774" i="78"/>
  <c r="A774" i="74"/>
  <c r="A774" i="73"/>
  <c r="A774" i="75"/>
  <c r="A774" i="76"/>
  <c r="A774" i="70"/>
  <c r="A775" i="65"/>
  <c r="A775" i="76" l="1"/>
  <c r="A775" i="75"/>
  <c r="A775" i="78"/>
  <c r="A775" i="74"/>
  <c r="A775" i="73"/>
  <c r="A775" i="77"/>
  <c r="A775" i="70"/>
  <c r="A776" i="65"/>
  <c r="A776" i="78" l="1"/>
  <c r="A776" i="74"/>
  <c r="A776" i="73"/>
  <c r="A776" i="77"/>
  <c r="A776" i="76"/>
  <c r="A776" i="70"/>
  <c r="A776" i="75"/>
  <c r="A777" i="65"/>
  <c r="A777" i="77" l="1"/>
  <c r="A777" i="76"/>
  <c r="A777" i="78"/>
  <c r="A777" i="70"/>
  <c r="A777" i="74"/>
  <c r="A777" i="75"/>
  <c r="A777" i="73"/>
  <c r="A778" i="65"/>
  <c r="A778" i="77" l="1"/>
  <c r="A778" i="78"/>
  <c r="A778" i="74"/>
  <c r="A778" i="73"/>
  <c r="A778" i="75"/>
  <c r="A778" i="76"/>
  <c r="A778" i="70"/>
  <c r="K781" i="76" l="1"/>
  <c r="G779" i="65"/>
  <c r="G779" i="77" s="1"/>
  <c r="K781" i="65"/>
  <c r="G781" i="75"/>
  <c r="K781" i="75" s="1"/>
  <c r="G781" i="74"/>
  <c r="K781" i="74" s="1"/>
  <c r="G781" i="78"/>
  <c r="K781" i="78" s="1"/>
  <c r="G781" i="76"/>
  <c r="G781" i="73"/>
  <c r="K781" i="73" s="1"/>
  <c r="G781" i="77"/>
  <c r="K781" i="77" s="1"/>
  <c r="G780" i="73"/>
  <c r="K780" i="73" s="1"/>
  <c r="G781" i="70"/>
  <c r="K781" i="70" s="1"/>
  <c r="G780" i="74"/>
  <c r="K780" i="74" s="1"/>
  <c r="K779" i="74" s="1"/>
  <c r="G780" i="76"/>
  <c r="K780" i="76" s="1"/>
  <c r="K780" i="65"/>
  <c r="K779" i="65" s="1"/>
  <c r="K30" i="65" s="1"/>
  <c r="G780" i="77"/>
  <c r="K780" i="77" s="1"/>
  <c r="G780" i="75"/>
  <c r="K780" i="75" s="1"/>
  <c r="K779" i="75" s="1"/>
  <c r="G780" i="78"/>
  <c r="K780" i="78" s="1"/>
  <c r="G780" i="70"/>
  <c r="K780" i="70" s="1"/>
  <c r="G30" i="65" l="1"/>
  <c r="G30" i="73" s="1"/>
  <c r="G779" i="75"/>
  <c r="K779" i="77"/>
  <c r="K30" i="77" s="1"/>
  <c r="K779" i="78"/>
  <c r="M89" i="125" s="1"/>
  <c r="K779" i="70"/>
  <c r="G89" i="105" s="1"/>
  <c r="K779" i="73"/>
  <c r="H89" i="105" s="1"/>
  <c r="G779" i="76"/>
  <c r="G779" i="74"/>
  <c r="K779" i="76"/>
  <c r="K89" i="125" s="1"/>
  <c r="G779" i="78"/>
  <c r="F88" i="105"/>
  <c r="K24" i="65"/>
  <c r="F88" i="125"/>
  <c r="I89" i="125"/>
  <c r="I89" i="105"/>
  <c r="K30" i="74"/>
  <c r="L89" i="105"/>
  <c r="K30" i="70"/>
  <c r="J89" i="125"/>
  <c r="J89" i="105"/>
  <c r="K30" i="75"/>
  <c r="K89" i="105"/>
  <c r="F89" i="125"/>
  <c r="G779" i="73"/>
  <c r="G779" i="70"/>
  <c r="F89" i="105"/>
  <c r="G30" i="70"/>
  <c r="G30" i="75" l="1"/>
  <c r="G30" i="74"/>
  <c r="L89" i="125"/>
  <c r="K30" i="78"/>
  <c r="K24" i="78" s="1"/>
  <c r="G30" i="76"/>
  <c r="G30" i="78"/>
  <c r="K30" i="76"/>
  <c r="K24" i="76" s="1"/>
  <c r="G24" i="65"/>
  <c r="G24" i="76" s="1"/>
  <c r="G30" i="77"/>
  <c r="G89" i="125"/>
  <c r="K30" i="73"/>
  <c r="H88" i="105" s="1"/>
  <c r="M89" i="105"/>
  <c r="H89" i="125"/>
  <c r="L88" i="125"/>
  <c r="L88" i="105"/>
  <c r="K24" i="77"/>
  <c r="G24" i="78"/>
  <c r="F87" i="125"/>
  <c r="F98" i="125" s="1"/>
  <c r="F87" i="105"/>
  <c r="G88" i="125"/>
  <c r="K24" i="70"/>
  <c r="G88" i="105"/>
  <c r="K88" i="105"/>
  <c r="J88" i="125"/>
  <c r="J88" i="105"/>
  <c r="K24" i="75"/>
  <c r="I88" i="125"/>
  <c r="I88" i="105"/>
  <c r="K24" i="74"/>
  <c r="M88" i="125" l="1"/>
  <c r="M88" i="105"/>
  <c r="G24" i="70"/>
  <c r="G24" i="74"/>
  <c r="K88" i="125"/>
  <c r="G24" i="75"/>
  <c r="G24" i="77"/>
  <c r="G24" i="73"/>
  <c r="K24" i="73"/>
  <c r="H87" i="105" s="1"/>
  <c r="H98" i="105" s="1"/>
  <c r="H103" i="105" s="1"/>
  <c r="H88" i="125"/>
  <c r="K87" i="105"/>
  <c r="K98" i="105" s="1"/>
  <c r="K103" i="105" s="1"/>
  <c r="K87" i="125"/>
  <c r="K98" i="125" s="1"/>
  <c r="K103" i="125" s="1"/>
  <c r="I87" i="105"/>
  <c r="I98" i="105" s="1"/>
  <c r="I103" i="105" s="1"/>
  <c r="I87" i="125"/>
  <c r="I98" i="125" s="1"/>
  <c r="I103" i="125" s="1"/>
  <c r="F98" i="105"/>
  <c r="P98" i="105"/>
  <c r="P103" i="105" s="1"/>
  <c r="N98" i="105"/>
  <c r="N103" i="105" s="1"/>
  <c r="O98" i="105"/>
  <c r="O103" i="105" s="1"/>
  <c r="M87" i="105"/>
  <c r="M98" i="105" s="1"/>
  <c r="M103" i="105" s="1"/>
  <c r="M87" i="125"/>
  <c r="M98" i="125" s="1"/>
  <c r="M103" i="125" s="1"/>
  <c r="G87" i="105"/>
  <c r="G98" i="105" s="1"/>
  <c r="G103" i="105" s="1"/>
  <c r="G87" i="125"/>
  <c r="G98" i="125" s="1"/>
  <c r="G103" i="125" s="1"/>
  <c r="J87" i="105"/>
  <c r="J98" i="105" s="1"/>
  <c r="J103" i="105" s="1"/>
  <c r="J87" i="125"/>
  <c r="J98" i="125" s="1"/>
  <c r="J103" i="125" s="1"/>
  <c r="L87" i="105"/>
  <c r="L98" i="105" s="1"/>
  <c r="L103" i="105" s="1"/>
  <c r="L87" i="125"/>
  <c r="L98" i="125" s="1"/>
  <c r="L103" i="125" s="1"/>
  <c r="H87" i="125" l="1"/>
  <c r="H98" i="125" s="1"/>
  <c r="H103" i="125" s="1"/>
</calcChain>
</file>

<file path=xl/comments1.xml><?xml version="1.0" encoding="utf-8"?>
<comments xmlns="http://schemas.openxmlformats.org/spreadsheetml/2006/main">
  <authors>
    <author>Hildebrando Mangabeira</author>
  </authors>
  <commentList>
    <comment ref="B925" authorId="0">
      <text>
        <r>
          <rPr>
            <sz val="9"/>
            <color indexed="81"/>
            <rFont val="Tahoma"/>
            <family val="2"/>
          </rPr>
          <t>Descriçção do perfil e se é software Básico ou Aplicativo</t>
        </r>
      </text>
    </comment>
    <comment ref="H925" authorId="0">
      <text>
        <r>
          <rPr>
            <sz val="9"/>
            <color indexed="81"/>
            <rFont val="Tahoma"/>
            <family val="2"/>
          </rPr>
          <t>Produção - com ou sem alta disponibilidade, Homologação, Teste e/ou Desenvolvimento</t>
        </r>
      </text>
    </comment>
    <comment ref="I925" authorId="0">
      <text>
        <r>
          <rPr>
            <sz val="9"/>
            <color indexed="81"/>
            <rFont val="Tahoma"/>
            <family val="2"/>
          </rPr>
          <t>Exemplos: Pagamento único por Empresa/Servidor ou Pagamento por da Volumetria de Usuários/Registros</t>
        </r>
      </text>
    </comment>
    <comment ref="J925" authorId="0">
      <text>
        <r>
          <rPr>
            <sz val="9"/>
            <color indexed="81"/>
            <rFont val="Tahoma"/>
            <family val="2"/>
          </rPr>
          <t>Suite, Módulo, Add On, Add In, API Nativa ou API SDK</t>
        </r>
      </text>
    </comment>
    <comment ref="K925" authorId="0">
      <text>
        <r>
          <rPr>
            <sz val="9"/>
            <color indexed="81"/>
            <rFont val="Tahoma"/>
            <family val="2"/>
          </rPr>
          <t>Perpetuo, Aluguel ou Subscrição</t>
        </r>
      </text>
    </comment>
  </commentList>
</comments>
</file>

<file path=xl/comments2.xml><?xml version="1.0" encoding="utf-8"?>
<comments xmlns="http://schemas.openxmlformats.org/spreadsheetml/2006/main">
  <authors>
    <author>Hildebrando Mangabeira</author>
  </authors>
  <commentList>
    <comment ref="B11" authorId="0">
      <text>
        <r>
          <rPr>
            <b/>
            <sz val="9"/>
            <color indexed="81"/>
            <rFont val="Tahoma"/>
            <family val="2"/>
          </rPr>
          <t>Informar o nome dos avaliadores e as diretorias as quais pertencem.</t>
        </r>
        <r>
          <rPr>
            <sz val="9"/>
            <color indexed="81"/>
            <rFont val="Tahoma"/>
            <family val="2"/>
          </rPr>
          <t xml:space="preserve">
</t>
        </r>
      </text>
    </comment>
  </commentList>
</comments>
</file>

<file path=xl/comments3.xml><?xml version="1.0" encoding="utf-8"?>
<comments xmlns="http://schemas.openxmlformats.org/spreadsheetml/2006/main">
  <authors>
    <author>Hildebrando Mangabeira</author>
  </authors>
  <commentList>
    <comment ref="B925" authorId="0">
      <text>
        <r>
          <rPr>
            <sz val="9"/>
            <color indexed="81"/>
            <rFont val="Tahoma"/>
            <family val="2"/>
          </rPr>
          <t>Descriçção do perfil e se é software Básico ou Aplicativo</t>
        </r>
      </text>
    </comment>
    <comment ref="H925" authorId="0">
      <text>
        <r>
          <rPr>
            <sz val="9"/>
            <color indexed="81"/>
            <rFont val="Tahoma"/>
            <family val="2"/>
          </rPr>
          <t>Produção - com ou sem alta disponibilidade, Homologação, Teste e/ou Desenvolvimento</t>
        </r>
      </text>
    </comment>
    <comment ref="I925" authorId="0">
      <text>
        <r>
          <rPr>
            <sz val="9"/>
            <color indexed="81"/>
            <rFont val="Tahoma"/>
            <family val="2"/>
          </rPr>
          <t>Exemplos: Pagamento único por Empresa/Servidor ou Pagamento por da Volumetria de Usuários/Registros</t>
        </r>
      </text>
    </comment>
    <comment ref="J925" authorId="0">
      <text>
        <r>
          <rPr>
            <sz val="9"/>
            <color indexed="81"/>
            <rFont val="Tahoma"/>
            <family val="2"/>
          </rPr>
          <t>Suite, Módulo, Add On, Add In, API Nativa ou API SDK</t>
        </r>
      </text>
    </comment>
    <comment ref="K925" authorId="0">
      <text>
        <r>
          <rPr>
            <sz val="9"/>
            <color indexed="81"/>
            <rFont val="Tahoma"/>
            <family val="2"/>
          </rPr>
          <t>Perpetuo, Aluguel ou Subscrição</t>
        </r>
      </text>
    </comment>
  </commentList>
</comments>
</file>

<file path=xl/comments4.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99"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99"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9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9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9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9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99" authorId="0">
      <text>
        <r>
          <rPr>
            <sz val="9"/>
            <color indexed="81"/>
            <rFont val="Tahoma"/>
            <family val="2"/>
          </rPr>
          <t>Informar como o sisterma é classificado em relação aos processos. Ex: Módulo, Macro Requisito, Macro Funcionalidade, Frente de Negócio, outros.</t>
        </r>
      </text>
    </comment>
    <comment ref="M99" authorId="0">
      <text>
        <r>
          <rPr>
            <sz val="9"/>
            <color indexed="81"/>
            <rFont val="Tahoma"/>
            <family val="2"/>
          </rPr>
          <t>Informar como o sisterma é classificado em relação aos sub processos. Ex: Componente, Sub módulo, outros.</t>
        </r>
      </text>
    </comment>
    <comment ref="A130"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30"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3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3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3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3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30" authorId="0">
      <text>
        <r>
          <rPr>
            <sz val="9"/>
            <color indexed="81"/>
            <rFont val="Tahoma"/>
            <family val="2"/>
          </rPr>
          <t>Informar como o sisterma é classificado em relação aos processos. Ex: Módulo, Macro Requisito, Macro Funcionalidade, Frente de Negócio, outros.</t>
        </r>
      </text>
    </comment>
    <comment ref="M130" authorId="0">
      <text>
        <r>
          <rPr>
            <sz val="9"/>
            <color indexed="81"/>
            <rFont val="Tahoma"/>
            <family val="2"/>
          </rPr>
          <t>Informar como o sisterma é classificado em relação aos sub processos. Ex: Componente, Sub módulo, outros.</t>
        </r>
      </text>
    </comment>
    <comment ref="A263"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263"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26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26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6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26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263" authorId="0">
      <text>
        <r>
          <rPr>
            <sz val="9"/>
            <color indexed="81"/>
            <rFont val="Tahoma"/>
            <family val="2"/>
          </rPr>
          <t>Informar como o sisterma é classificado em relação aos processos. Ex: Módulo, Macro Requisito, Macro Funcionalidade, Frente de Negócio, outros.</t>
        </r>
      </text>
    </comment>
    <comment ref="M263" authorId="0">
      <text>
        <r>
          <rPr>
            <sz val="9"/>
            <color indexed="81"/>
            <rFont val="Tahoma"/>
            <family val="2"/>
          </rPr>
          <t>Informar como o sisterma é classificado em relação aos sub processos. Ex: Componente, Sub módulo, outros.</t>
        </r>
      </text>
    </comment>
    <comment ref="A270"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70" authorId="0">
      <text>
        <r>
          <rPr>
            <b/>
            <sz val="9"/>
            <color indexed="81"/>
            <rFont val="Tahoma"/>
            <family val="2"/>
          </rPr>
          <t>profile:</t>
        </r>
        <r>
          <rPr>
            <sz val="9"/>
            <color indexed="81"/>
            <rFont val="Tahoma"/>
            <family val="2"/>
          </rPr>
          <t xml:space="preserve">
Apresente nesta seção a descrição do requisito de integração</t>
        </r>
      </text>
    </comment>
    <comment ref="F27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7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7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7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70" authorId="0">
      <text>
        <r>
          <rPr>
            <sz val="9"/>
            <color indexed="81"/>
            <rFont val="Tahoma"/>
            <family val="2"/>
          </rPr>
          <t>Informar como o sisterma é classificado em relação aos processos. Ex: Módulo, Macro Requisito, Macro Funcionalidade, Frente de Negócio, outros.</t>
        </r>
      </text>
    </comment>
    <comment ref="M270" authorId="0">
      <text>
        <r>
          <rPr>
            <sz val="9"/>
            <color indexed="81"/>
            <rFont val="Tahoma"/>
            <family val="2"/>
          </rPr>
          <t>Informar como o sisterma é classificado em relação aos sub processos. Ex: Componente, Sub módulo, outros.</t>
        </r>
      </text>
    </comment>
  </commentList>
</comments>
</file>

<file path=xl/comments5.xml><?xml version="1.0" encoding="utf-8"?>
<comments xmlns="http://schemas.openxmlformats.org/spreadsheetml/2006/main">
  <authors>
    <author>Hildebrando Mangabeira</author>
  </authors>
  <commentList>
    <comment ref="B925" authorId="0">
      <text>
        <r>
          <rPr>
            <sz val="9"/>
            <color indexed="81"/>
            <rFont val="Tahoma"/>
            <family val="2"/>
          </rPr>
          <t>Descriçção do perfil e se é software Básico ou Aplicativo</t>
        </r>
      </text>
    </comment>
    <comment ref="H925" authorId="0">
      <text>
        <r>
          <rPr>
            <sz val="9"/>
            <color indexed="81"/>
            <rFont val="Tahoma"/>
            <family val="2"/>
          </rPr>
          <t>Produção - com ou sem alta disponibilidade, Homologação, Teste e/ou Desenvolvimento</t>
        </r>
      </text>
    </comment>
    <comment ref="I925" authorId="0">
      <text>
        <r>
          <rPr>
            <sz val="9"/>
            <color indexed="81"/>
            <rFont val="Tahoma"/>
            <family val="2"/>
          </rPr>
          <t>Exemplos: Pagamento único por Empresa/Servidor ou Pagamento por da Volumetria de Usuários/Registros</t>
        </r>
      </text>
    </comment>
    <comment ref="J925" authorId="0">
      <text>
        <r>
          <rPr>
            <sz val="9"/>
            <color indexed="81"/>
            <rFont val="Tahoma"/>
            <family val="2"/>
          </rPr>
          <t>Suite, Módulo, Add On, Add In, API Nativa ou API SDK</t>
        </r>
      </text>
    </comment>
    <comment ref="K925" authorId="0">
      <text>
        <r>
          <rPr>
            <sz val="9"/>
            <color indexed="81"/>
            <rFont val="Tahoma"/>
            <family val="2"/>
          </rPr>
          <t>Perpetuo, Aluguel ou Subscrição</t>
        </r>
      </text>
    </comment>
  </commentList>
</comments>
</file>

<file path=xl/comments6.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99"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99"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9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9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9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9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99" authorId="0">
      <text>
        <r>
          <rPr>
            <sz val="9"/>
            <color indexed="81"/>
            <rFont val="Tahoma"/>
            <family val="2"/>
          </rPr>
          <t>Informar como o sisterma é classificado em relação aos processos. Ex: Módulo, Macro Requisito, Macro Funcionalidade, Frente de Negócio, outros.</t>
        </r>
      </text>
    </comment>
    <comment ref="M99" authorId="0">
      <text>
        <r>
          <rPr>
            <sz val="9"/>
            <color indexed="81"/>
            <rFont val="Tahoma"/>
            <family val="2"/>
          </rPr>
          <t>Informar como o sisterma é classificado em relação aos sub processos. Ex: Componente, Sub módulo, outros.</t>
        </r>
      </text>
    </comment>
    <comment ref="A130"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30"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3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3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3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3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30" authorId="0">
      <text>
        <r>
          <rPr>
            <sz val="9"/>
            <color indexed="81"/>
            <rFont val="Tahoma"/>
            <family val="2"/>
          </rPr>
          <t>Informar como o sisterma é classificado em relação aos processos. Ex: Módulo, Macro Requisito, Macro Funcionalidade, Frente de Negócio, outros.</t>
        </r>
      </text>
    </comment>
    <comment ref="M130" authorId="0">
      <text>
        <r>
          <rPr>
            <sz val="9"/>
            <color indexed="81"/>
            <rFont val="Tahoma"/>
            <family val="2"/>
          </rPr>
          <t>Informar como o sisterma é classificado em relação aos sub processos. Ex: Componente, Sub módulo, outros.</t>
        </r>
      </text>
    </comment>
    <comment ref="A263"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263"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26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26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6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26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263" authorId="0">
      <text>
        <r>
          <rPr>
            <sz val="9"/>
            <color indexed="81"/>
            <rFont val="Tahoma"/>
            <family val="2"/>
          </rPr>
          <t>Informar como o sisterma é classificado em relação aos processos. Ex: Módulo, Macro Requisito, Macro Funcionalidade, Frente de Negócio, outros.</t>
        </r>
      </text>
    </comment>
    <comment ref="M263" authorId="0">
      <text>
        <r>
          <rPr>
            <sz val="9"/>
            <color indexed="81"/>
            <rFont val="Tahoma"/>
            <family val="2"/>
          </rPr>
          <t>Informar como o sisterma é classificado em relação aos sub processos. Ex: Componente, Sub módulo, outros.</t>
        </r>
      </text>
    </comment>
    <comment ref="A270"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70" authorId="0">
      <text>
        <r>
          <rPr>
            <b/>
            <sz val="9"/>
            <color indexed="81"/>
            <rFont val="Tahoma"/>
            <family val="2"/>
          </rPr>
          <t>profile:</t>
        </r>
        <r>
          <rPr>
            <sz val="9"/>
            <color indexed="81"/>
            <rFont val="Tahoma"/>
            <family val="2"/>
          </rPr>
          <t xml:space="preserve">
Apresente nesta seção a descrição do requisito de integração</t>
        </r>
      </text>
    </comment>
    <comment ref="F27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7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7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7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70" authorId="0">
      <text>
        <r>
          <rPr>
            <sz val="9"/>
            <color indexed="81"/>
            <rFont val="Tahoma"/>
            <family val="2"/>
          </rPr>
          <t>Informar como o sisterma é classificado em relação aos processos. Ex: Módulo, Macro Requisito, Macro Funcionalidade, Frente de Negócio, outros.</t>
        </r>
      </text>
    </comment>
    <comment ref="M270" authorId="0">
      <text>
        <r>
          <rPr>
            <sz val="9"/>
            <color indexed="81"/>
            <rFont val="Tahoma"/>
            <family val="2"/>
          </rPr>
          <t>Informar como o sisterma é classificado em relação aos sub processos. Ex: Componente, Sub módulo, outros.</t>
        </r>
      </text>
    </comment>
  </commentList>
</comments>
</file>

<file path=xl/comments7.xml><?xml version="1.0" encoding="utf-8"?>
<comments xmlns="http://schemas.openxmlformats.org/spreadsheetml/2006/main">
  <authors>
    <author>Hildebrando Mangabeira</author>
  </authors>
  <commentList>
    <comment ref="B925" authorId="0">
      <text>
        <r>
          <rPr>
            <sz val="9"/>
            <color indexed="81"/>
            <rFont val="Tahoma"/>
            <family val="2"/>
          </rPr>
          <t>Descriçção do perfil e se é software Básico ou Aplicativo</t>
        </r>
      </text>
    </comment>
    <comment ref="H925" authorId="0">
      <text>
        <r>
          <rPr>
            <sz val="9"/>
            <color indexed="81"/>
            <rFont val="Tahoma"/>
            <family val="2"/>
          </rPr>
          <t>Produção - com ou sem alta disponibilidade, Homologação, Teste e/ou Desenvolvimento</t>
        </r>
      </text>
    </comment>
    <comment ref="I925" authorId="0">
      <text>
        <r>
          <rPr>
            <sz val="9"/>
            <color indexed="81"/>
            <rFont val="Tahoma"/>
            <family val="2"/>
          </rPr>
          <t>Exemplos: Pagamento único por Empresa/Servidor ou Pagamento por da Volumetria de Usuários/Registros</t>
        </r>
      </text>
    </comment>
    <comment ref="J925" authorId="0">
      <text>
        <r>
          <rPr>
            <sz val="9"/>
            <color indexed="81"/>
            <rFont val="Tahoma"/>
            <family val="2"/>
          </rPr>
          <t>Suite, Módulo, Add On, Add In, API Nativa ou API SDK</t>
        </r>
      </text>
    </comment>
    <comment ref="K925" authorId="0">
      <text>
        <r>
          <rPr>
            <sz val="9"/>
            <color indexed="81"/>
            <rFont val="Tahoma"/>
            <family val="2"/>
          </rPr>
          <t>Perpetuo, Aluguel ou Subscrição</t>
        </r>
      </text>
    </comment>
  </commentList>
</comments>
</file>

<file path=xl/comments8.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99"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99"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9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9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9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9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99" authorId="0">
      <text>
        <r>
          <rPr>
            <sz val="9"/>
            <color indexed="81"/>
            <rFont val="Tahoma"/>
            <family val="2"/>
          </rPr>
          <t>Informar como o sisterma é classificado em relação aos processos. Ex: Módulo, Macro Requisito, Macro Funcionalidade, Frente de Negócio, outros.</t>
        </r>
      </text>
    </comment>
    <comment ref="M99" authorId="0">
      <text>
        <r>
          <rPr>
            <sz val="9"/>
            <color indexed="81"/>
            <rFont val="Tahoma"/>
            <family val="2"/>
          </rPr>
          <t>Informar como o sisterma é classificado em relação aos sub processos. Ex: Componente, Sub módulo, outros.</t>
        </r>
      </text>
    </comment>
    <comment ref="A130"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30"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3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3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3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3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30" authorId="0">
      <text>
        <r>
          <rPr>
            <sz val="9"/>
            <color indexed="81"/>
            <rFont val="Tahoma"/>
            <family val="2"/>
          </rPr>
          <t>Informar como o sisterma é classificado em relação aos processos. Ex: Módulo, Macro Requisito, Macro Funcionalidade, Frente de Negócio, outros.</t>
        </r>
      </text>
    </comment>
    <comment ref="M130" authorId="0">
      <text>
        <r>
          <rPr>
            <sz val="9"/>
            <color indexed="81"/>
            <rFont val="Tahoma"/>
            <family val="2"/>
          </rPr>
          <t>Informar como o sisterma é classificado em relação aos sub processos. Ex: Componente, Sub módulo, outros.</t>
        </r>
      </text>
    </comment>
    <comment ref="A263"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263"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26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26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6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26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263" authorId="0">
      <text>
        <r>
          <rPr>
            <sz val="9"/>
            <color indexed="81"/>
            <rFont val="Tahoma"/>
            <family val="2"/>
          </rPr>
          <t>Informar como o sisterma é classificado em relação aos processos. Ex: Módulo, Macro Requisito, Macro Funcionalidade, Frente de Negócio, outros.</t>
        </r>
      </text>
    </comment>
    <comment ref="M263" authorId="0">
      <text>
        <r>
          <rPr>
            <sz val="9"/>
            <color indexed="81"/>
            <rFont val="Tahoma"/>
            <family val="2"/>
          </rPr>
          <t>Informar como o sisterma é classificado em relação aos sub processos. Ex: Componente, Sub módulo, outros.</t>
        </r>
      </text>
    </comment>
    <comment ref="A270"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70" authorId="0">
      <text>
        <r>
          <rPr>
            <b/>
            <sz val="9"/>
            <color indexed="81"/>
            <rFont val="Tahoma"/>
            <family val="2"/>
          </rPr>
          <t>profile:</t>
        </r>
        <r>
          <rPr>
            <sz val="9"/>
            <color indexed="81"/>
            <rFont val="Tahoma"/>
            <family val="2"/>
          </rPr>
          <t xml:space="preserve">
Apresente nesta seção a descrição do requisito de integração</t>
        </r>
      </text>
    </comment>
    <comment ref="F27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7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7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7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70" authorId="0">
      <text>
        <r>
          <rPr>
            <sz val="9"/>
            <color indexed="81"/>
            <rFont val="Tahoma"/>
            <family val="2"/>
          </rPr>
          <t>Informar como o sisterma é classificado em relação aos processos. Ex: Módulo, Macro Requisito, Macro Funcionalidade, Frente de Negócio, outros.</t>
        </r>
      </text>
    </comment>
    <comment ref="M270" authorId="0">
      <text>
        <r>
          <rPr>
            <sz val="9"/>
            <color indexed="81"/>
            <rFont val="Tahoma"/>
            <family val="2"/>
          </rPr>
          <t>Informar como o sisterma é classificado em relação aos sub processos. Ex: Componente, Sub módulo, outros.</t>
        </r>
      </text>
    </comment>
  </commentList>
</comments>
</file>

<file path=xl/comments9.xml><?xml version="1.0" encoding="utf-8"?>
<comments xmlns="http://schemas.openxmlformats.org/spreadsheetml/2006/main">
  <authors>
    <author>Hildebrando Mangabeira</author>
  </authors>
  <commentList>
    <comment ref="B925" authorId="0">
      <text>
        <r>
          <rPr>
            <sz val="9"/>
            <color indexed="81"/>
            <rFont val="Tahoma"/>
            <family val="2"/>
          </rPr>
          <t>Descriçção do perfil e se é software Básico ou Aplicativo</t>
        </r>
      </text>
    </comment>
    <comment ref="H925" authorId="0">
      <text>
        <r>
          <rPr>
            <sz val="9"/>
            <color indexed="81"/>
            <rFont val="Tahoma"/>
            <family val="2"/>
          </rPr>
          <t>Produção - com ou sem alta disponibilidade, Homologação, Teste e/ou Desenvolvimento</t>
        </r>
      </text>
    </comment>
    <comment ref="I925" authorId="0">
      <text>
        <r>
          <rPr>
            <sz val="9"/>
            <color indexed="81"/>
            <rFont val="Tahoma"/>
            <family val="2"/>
          </rPr>
          <t>Exemplos: Pagamento único por Empresa/Servidor ou Pagamento por da Volumetria de Usuários/Registros</t>
        </r>
      </text>
    </comment>
    <comment ref="J925" authorId="0">
      <text>
        <r>
          <rPr>
            <sz val="9"/>
            <color indexed="81"/>
            <rFont val="Tahoma"/>
            <family val="2"/>
          </rPr>
          <t>Suite, Módulo, Add On, Add In, API Nativa ou API SDK</t>
        </r>
      </text>
    </comment>
    <comment ref="K925" authorId="0">
      <text>
        <r>
          <rPr>
            <sz val="9"/>
            <color indexed="81"/>
            <rFont val="Tahoma"/>
            <family val="2"/>
          </rPr>
          <t>Perpetuo, Aluguel ou Subscrição</t>
        </r>
      </text>
    </comment>
  </commentList>
</comments>
</file>

<file path=xl/comments10.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99"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99"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9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9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9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9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99" authorId="0">
      <text>
        <r>
          <rPr>
            <sz val="9"/>
            <color indexed="81"/>
            <rFont val="Tahoma"/>
            <family val="2"/>
          </rPr>
          <t>Informar como o sisterma é classificado em relação aos processos. Ex: Módulo, Macro Requisito, Macro Funcionalidade, Frente de Negócio, outros.</t>
        </r>
      </text>
    </comment>
    <comment ref="M99" authorId="0">
      <text>
        <r>
          <rPr>
            <sz val="9"/>
            <color indexed="81"/>
            <rFont val="Tahoma"/>
            <family val="2"/>
          </rPr>
          <t>Informar como o sisterma é classificado em relação aos sub processos. Ex: Componente, Sub módulo, outros.</t>
        </r>
      </text>
    </comment>
    <comment ref="A130"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30"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3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3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3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3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30" authorId="0">
      <text>
        <r>
          <rPr>
            <sz val="9"/>
            <color indexed="81"/>
            <rFont val="Tahoma"/>
            <family val="2"/>
          </rPr>
          <t>Informar como o sisterma é classificado em relação aos processos. Ex: Módulo, Macro Requisito, Macro Funcionalidade, Frente de Negócio, outros.</t>
        </r>
      </text>
    </comment>
    <comment ref="M130" authorId="0">
      <text>
        <r>
          <rPr>
            <sz val="9"/>
            <color indexed="81"/>
            <rFont val="Tahoma"/>
            <family val="2"/>
          </rPr>
          <t>Informar como o sisterma é classificado em relação aos sub processos. Ex: Componente, Sub módulo, outros.</t>
        </r>
      </text>
    </comment>
    <comment ref="A263"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263"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26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26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6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26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263" authorId="0">
      <text>
        <r>
          <rPr>
            <sz val="9"/>
            <color indexed="81"/>
            <rFont val="Tahoma"/>
            <family val="2"/>
          </rPr>
          <t>Informar como o sisterma é classificado em relação aos processos. Ex: Módulo, Macro Requisito, Macro Funcionalidade, Frente de Negócio, outros.</t>
        </r>
      </text>
    </comment>
    <comment ref="M263" authorId="0">
      <text>
        <r>
          <rPr>
            <sz val="9"/>
            <color indexed="81"/>
            <rFont val="Tahoma"/>
            <family val="2"/>
          </rPr>
          <t>Informar como o sisterma é classificado em relação aos sub processos. Ex: Componente, Sub módulo, outros.</t>
        </r>
      </text>
    </comment>
    <comment ref="A270"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70" authorId="0">
      <text>
        <r>
          <rPr>
            <b/>
            <sz val="9"/>
            <color indexed="81"/>
            <rFont val="Tahoma"/>
            <family val="2"/>
          </rPr>
          <t>profile:</t>
        </r>
        <r>
          <rPr>
            <sz val="9"/>
            <color indexed="81"/>
            <rFont val="Tahoma"/>
            <family val="2"/>
          </rPr>
          <t xml:space="preserve">
Apresente nesta seção a descrição do requisito de integração</t>
        </r>
      </text>
    </comment>
    <comment ref="F27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7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7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7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70" authorId="0">
      <text>
        <r>
          <rPr>
            <sz val="9"/>
            <color indexed="81"/>
            <rFont val="Tahoma"/>
            <family val="2"/>
          </rPr>
          <t>Informar como o sisterma é classificado em relação aos processos. Ex: Módulo, Macro Requisito, Macro Funcionalidade, Frente de Negócio, outros.</t>
        </r>
      </text>
    </comment>
    <comment ref="M270" authorId="0">
      <text>
        <r>
          <rPr>
            <sz val="9"/>
            <color indexed="81"/>
            <rFont val="Tahoma"/>
            <family val="2"/>
          </rPr>
          <t>Informar como o sisterma é classificado em relação aos sub processos. Ex: Componente, Sub módulo, outros.</t>
        </r>
      </text>
    </comment>
  </commentList>
</comments>
</file>

<file path=xl/comments11.xml><?xml version="1.0" encoding="utf-8"?>
<comments xmlns="http://schemas.openxmlformats.org/spreadsheetml/2006/main">
  <authors>
    <author>Hildebrando Mangabeira</author>
  </authors>
  <commentList>
    <comment ref="B925" authorId="0">
      <text>
        <r>
          <rPr>
            <sz val="9"/>
            <color indexed="81"/>
            <rFont val="Tahoma"/>
            <family val="2"/>
          </rPr>
          <t>Descriçção do perfil e se é software Básico ou Aplicativo</t>
        </r>
      </text>
    </comment>
    <comment ref="H925" authorId="0">
      <text>
        <r>
          <rPr>
            <sz val="9"/>
            <color indexed="81"/>
            <rFont val="Tahoma"/>
            <family val="2"/>
          </rPr>
          <t>Produção - com ou sem alta disponibilidade, Homologação, Teste e/ou Desenvolvimento</t>
        </r>
      </text>
    </comment>
    <comment ref="I925" authorId="0">
      <text>
        <r>
          <rPr>
            <sz val="9"/>
            <color indexed="81"/>
            <rFont val="Tahoma"/>
            <family val="2"/>
          </rPr>
          <t>Exemplos: Pagamento único por Empresa/Servidor ou Pagamento por da Volumetria de Usuários/Registros</t>
        </r>
      </text>
    </comment>
    <comment ref="J925" authorId="0">
      <text>
        <r>
          <rPr>
            <sz val="9"/>
            <color indexed="81"/>
            <rFont val="Tahoma"/>
            <family val="2"/>
          </rPr>
          <t>Suite, Módulo, Add On, Add In, API Nativa ou API SDK</t>
        </r>
      </text>
    </comment>
    <comment ref="K925" authorId="0">
      <text>
        <r>
          <rPr>
            <sz val="9"/>
            <color indexed="81"/>
            <rFont val="Tahoma"/>
            <family val="2"/>
          </rPr>
          <t>Perpetuo, Aluguel ou Subscrição</t>
        </r>
      </text>
    </comment>
  </commentList>
</comments>
</file>

<file path=xl/comments12.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99"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99"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9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9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9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9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99" authorId="0">
      <text>
        <r>
          <rPr>
            <sz val="9"/>
            <color indexed="81"/>
            <rFont val="Tahoma"/>
            <family val="2"/>
          </rPr>
          <t>Informar como o sisterma é classificado em relação aos processos. Ex: Módulo, Macro Requisito, Macro Funcionalidade, Frente de Negócio, outros.</t>
        </r>
      </text>
    </comment>
    <comment ref="M99" authorId="0">
      <text>
        <r>
          <rPr>
            <sz val="9"/>
            <color indexed="81"/>
            <rFont val="Tahoma"/>
            <family val="2"/>
          </rPr>
          <t>Informar como o sisterma é classificado em relação aos sub processos. Ex: Componente, Sub módulo, outros.</t>
        </r>
      </text>
    </comment>
    <comment ref="A130"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30"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3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3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3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3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30" authorId="0">
      <text>
        <r>
          <rPr>
            <sz val="9"/>
            <color indexed="81"/>
            <rFont val="Tahoma"/>
            <family val="2"/>
          </rPr>
          <t>Informar como o sisterma é classificado em relação aos processos. Ex: Módulo, Macro Requisito, Macro Funcionalidade, Frente de Negócio, outros.</t>
        </r>
      </text>
    </comment>
    <comment ref="M130" authorId="0">
      <text>
        <r>
          <rPr>
            <sz val="9"/>
            <color indexed="81"/>
            <rFont val="Tahoma"/>
            <family val="2"/>
          </rPr>
          <t>Informar como o sisterma é classificado em relação aos sub processos. Ex: Componente, Sub módulo, outros.</t>
        </r>
      </text>
    </comment>
    <comment ref="A263"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263"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26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26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6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26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263" authorId="0">
      <text>
        <r>
          <rPr>
            <sz val="9"/>
            <color indexed="81"/>
            <rFont val="Tahoma"/>
            <family val="2"/>
          </rPr>
          <t>Informar como o sisterma é classificado em relação aos processos. Ex: Módulo, Macro Requisito, Macro Funcionalidade, Frente de Negócio, outros.</t>
        </r>
      </text>
    </comment>
    <comment ref="M263" authorId="0">
      <text>
        <r>
          <rPr>
            <sz val="9"/>
            <color indexed="81"/>
            <rFont val="Tahoma"/>
            <family val="2"/>
          </rPr>
          <t>Informar como o sisterma é classificado em relação aos sub processos. Ex: Componente, Sub módulo, outros.</t>
        </r>
      </text>
    </comment>
    <comment ref="A270"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70" authorId="0">
      <text>
        <r>
          <rPr>
            <b/>
            <sz val="9"/>
            <color indexed="81"/>
            <rFont val="Tahoma"/>
            <family val="2"/>
          </rPr>
          <t>profile:</t>
        </r>
        <r>
          <rPr>
            <sz val="9"/>
            <color indexed="81"/>
            <rFont val="Tahoma"/>
            <family val="2"/>
          </rPr>
          <t xml:space="preserve">
Apresente nesta seção a descrição do requisito de integração</t>
        </r>
      </text>
    </comment>
    <comment ref="F27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7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7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7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70" authorId="0">
      <text>
        <r>
          <rPr>
            <sz val="9"/>
            <color indexed="81"/>
            <rFont val="Tahoma"/>
            <family val="2"/>
          </rPr>
          <t>Informar como o sisterma é classificado em relação aos processos. Ex: Módulo, Macro Requisito, Macro Funcionalidade, Frente de Negócio, outros.</t>
        </r>
      </text>
    </comment>
    <comment ref="M270" authorId="0">
      <text>
        <r>
          <rPr>
            <sz val="9"/>
            <color indexed="81"/>
            <rFont val="Tahoma"/>
            <family val="2"/>
          </rPr>
          <t>Informar como o sisterma é classificado em relação aos sub processos. Ex: Componente, Sub módulo, outros.</t>
        </r>
      </text>
    </comment>
  </commentList>
</comments>
</file>

<file path=xl/comments13.xml><?xml version="1.0" encoding="utf-8"?>
<comments xmlns="http://schemas.openxmlformats.org/spreadsheetml/2006/main">
  <authors>
    <author>Hildebrando Mangabeira</author>
  </authors>
  <commentList>
    <comment ref="B925" authorId="0">
      <text>
        <r>
          <rPr>
            <sz val="9"/>
            <color indexed="81"/>
            <rFont val="Tahoma"/>
            <family val="2"/>
          </rPr>
          <t>Descriçção do perfil e se é software Básico ou Aplicativo</t>
        </r>
      </text>
    </comment>
    <comment ref="H925" authorId="0">
      <text>
        <r>
          <rPr>
            <sz val="9"/>
            <color indexed="81"/>
            <rFont val="Tahoma"/>
            <family val="2"/>
          </rPr>
          <t>Produção - com ou sem alta disponibilidade, Homologação, Teste e/ou Desenvolvimento</t>
        </r>
      </text>
    </comment>
    <comment ref="I925" authorId="0">
      <text>
        <r>
          <rPr>
            <sz val="9"/>
            <color indexed="81"/>
            <rFont val="Tahoma"/>
            <family val="2"/>
          </rPr>
          <t>Exemplos: Pagamento único por Empresa/Servidor ou Pagamento por da Volumetria de Usuários/Registros</t>
        </r>
      </text>
    </comment>
    <comment ref="J925" authorId="0">
      <text>
        <r>
          <rPr>
            <sz val="9"/>
            <color indexed="81"/>
            <rFont val="Tahoma"/>
            <family val="2"/>
          </rPr>
          <t>Suite, Módulo, Add On, Add In, API Nativa ou API SDK</t>
        </r>
      </text>
    </comment>
    <comment ref="K925" authorId="0">
      <text>
        <r>
          <rPr>
            <sz val="9"/>
            <color indexed="81"/>
            <rFont val="Tahoma"/>
            <family val="2"/>
          </rPr>
          <t>Perpetuo, Aluguel ou Subscrição</t>
        </r>
      </text>
    </comment>
  </commentList>
</comments>
</file>

<file path=xl/comments14.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99"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99"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9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9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9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9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99" authorId="0">
      <text>
        <r>
          <rPr>
            <sz val="9"/>
            <color indexed="81"/>
            <rFont val="Tahoma"/>
            <family val="2"/>
          </rPr>
          <t>Informar como o sisterma é classificado em relação aos processos. Ex: Módulo, Macro Requisito, Macro Funcionalidade, Frente de Negócio, outros.</t>
        </r>
      </text>
    </comment>
    <comment ref="M99" authorId="0">
      <text>
        <r>
          <rPr>
            <sz val="9"/>
            <color indexed="81"/>
            <rFont val="Tahoma"/>
            <family val="2"/>
          </rPr>
          <t>Informar como o sisterma é classificado em relação aos sub processos. Ex: Componente, Sub módulo, outros.</t>
        </r>
      </text>
    </comment>
    <comment ref="A130"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30"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3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3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3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3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30" authorId="0">
      <text>
        <r>
          <rPr>
            <sz val="9"/>
            <color indexed="81"/>
            <rFont val="Tahoma"/>
            <family val="2"/>
          </rPr>
          <t>Informar como o sisterma é classificado em relação aos processos. Ex: Módulo, Macro Requisito, Macro Funcionalidade, Frente de Negócio, outros.</t>
        </r>
      </text>
    </comment>
    <comment ref="M130" authorId="0">
      <text>
        <r>
          <rPr>
            <sz val="9"/>
            <color indexed="81"/>
            <rFont val="Tahoma"/>
            <family val="2"/>
          </rPr>
          <t>Informar como o sisterma é classificado em relação aos sub processos. Ex: Componente, Sub módulo, outros.</t>
        </r>
      </text>
    </comment>
    <comment ref="A263"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263"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26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26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6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26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263" authorId="0">
      <text>
        <r>
          <rPr>
            <sz val="9"/>
            <color indexed="81"/>
            <rFont val="Tahoma"/>
            <family val="2"/>
          </rPr>
          <t>Informar como o sisterma é classificado em relação aos processos. Ex: Módulo, Macro Requisito, Macro Funcionalidade, Frente de Negócio, outros.</t>
        </r>
      </text>
    </comment>
    <comment ref="M263" authorId="0">
      <text>
        <r>
          <rPr>
            <sz val="9"/>
            <color indexed="81"/>
            <rFont val="Tahoma"/>
            <family val="2"/>
          </rPr>
          <t>Informar como o sisterma é classificado em relação aos sub processos. Ex: Componente, Sub módulo, outros.</t>
        </r>
      </text>
    </comment>
    <comment ref="A270"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70" authorId="0">
      <text>
        <r>
          <rPr>
            <b/>
            <sz val="9"/>
            <color indexed="81"/>
            <rFont val="Tahoma"/>
            <family val="2"/>
          </rPr>
          <t>profile:</t>
        </r>
        <r>
          <rPr>
            <sz val="9"/>
            <color indexed="81"/>
            <rFont val="Tahoma"/>
            <family val="2"/>
          </rPr>
          <t xml:space="preserve">
Apresente nesta seção a descrição do requisito de integração</t>
        </r>
      </text>
    </comment>
    <comment ref="F27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7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7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7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70" authorId="0">
      <text>
        <r>
          <rPr>
            <sz val="9"/>
            <color indexed="81"/>
            <rFont val="Tahoma"/>
            <family val="2"/>
          </rPr>
          <t>Informar como o sisterma é classificado em relação aos processos. Ex: Módulo, Macro Requisito, Macro Funcionalidade, Frente de Negócio, outros.</t>
        </r>
      </text>
    </comment>
    <comment ref="M270" authorId="0">
      <text>
        <r>
          <rPr>
            <sz val="9"/>
            <color indexed="81"/>
            <rFont val="Tahoma"/>
            <family val="2"/>
          </rPr>
          <t>Informar como o sisterma é classificado em relação aos sub processos. Ex: Componente, Sub módulo, outros.</t>
        </r>
      </text>
    </comment>
  </commentList>
</comments>
</file>

<file path=xl/comments15.xml><?xml version="1.0" encoding="utf-8"?>
<comments xmlns="http://schemas.openxmlformats.org/spreadsheetml/2006/main">
  <authors>
    <author>Hildebrando Mangabeira</author>
  </authors>
  <commentList>
    <comment ref="B925" authorId="0">
      <text>
        <r>
          <rPr>
            <sz val="9"/>
            <color indexed="81"/>
            <rFont val="Tahoma"/>
            <family val="2"/>
          </rPr>
          <t>Descriçção do perfil e se é software Básico ou Aplicativo</t>
        </r>
      </text>
    </comment>
    <comment ref="H925" authorId="0">
      <text>
        <r>
          <rPr>
            <sz val="9"/>
            <color indexed="81"/>
            <rFont val="Tahoma"/>
            <family val="2"/>
          </rPr>
          <t>Produção - com ou sem alta disponibilidade, Homologação, Teste e/ou Desenvolvimento</t>
        </r>
      </text>
    </comment>
    <comment ref="I925" authorId="0">
      <text>
        <r>
          <rPr>
            <sz val="9"/>
            <color indexed="81"/>
            <rFont val="Tahoma"/>
            <family val="2"/>
          </rPr>
          <t>Exemplos: Pagamento único por Empresa/Servidor ou Pagamento por da Volumetria de Usuários/Registros</t>
        </r>
      </text>
    </comment>
    <comment ref="J925" authorId="0">
      <text>
        <r>
          <rPr>
            <sz val="9"/>
            <color indexed="81"/>
            <rFont val="Tahoma"/>
            <family val="2"/>
          </rPr>
          <t>Suite, Módulo, Add On, Add In, API Nativa ou API SDK</t>
        </r>
      </text>
    </comment>
    <comment ref="K925" authorId="0">
      <text>
        <r>
          <rPr>
            <sz val="9"/>
            <color indexed="81"/>
            <rFont val="Tahoma"/>
            <family val="2"/>
          </rPr>
          <t>Perpetuo, Aluguel ou Subscrição</t>
        </r>
      </text>
    </comment>
  </commentList>
</comments>
</file>

<file path=xl/comments16.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99"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99"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9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9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9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9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99" authorId="0">
      <text>
        <r>
          <rPr>
            <sz val="9"/>
            <color indexed="81"/>
            <rFont val="Tahoma"/>
            <family val="2"/>
          </rPr>
          <t>Informar como o sisterma é classificado em relação aos processos. Ex: Módulo, Macro Requisito, Macro Funcionalidade, Frente de Negócio, outros.</t>
        </r>
      </text>
    </comment>
    <comment ref="M99" authorId="0">
      <text>
        <r>
          <rPr>
            <sz val="9"/>
            <color indexed="81"/>
            <rFont val="Tahoma"/>
            <family val="2"/>
          </rPr>
          <t>Informar como o sisterma é classificado em relação aos sub processos. Ex: Componente, Sub módulo, outros.</t>
        </r>
      </text>
    </comment>
    <comment ref="A130"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30"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3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3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3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3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30" authorId="0">
      <text>
        <r>
          <rPr>
            <sz val="9"/>
            <color indexed="81"/>
            <rFont val="Tahoma"/>
            <family val="2"/>
          </rPr>
          <t>Informar como o sisterma é classificado em relação aos processos. Ex: Módulo, Macro Requisito, Macro Funcionalidade, Frente de Negócio, outros.</t>
        </r>
      </text>
    </comment>
    <comment ref="M130" authorId="0">
      <text>
        <r>
          <rPr>
            <sz val="9"/>
            <color indexed="81"/>
            <rFont val="Tahoma"/>
            <family val="2"/>
          </rPr>
          <t>Informar como o sisterma é classificado em relação aos sub processos. Ex: Componente, Sub módulo, outros.</t>
        </r>
      </text>
    </comment>
    <comment ref="A263"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263"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26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26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6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26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263" authorId="0">
      <text>
        <r>
          <rPr>
            <sz val="9"/>
            <color indexed="81"/>
            <rFont val="Tahoma"/>
            <family val="2"/>
          </rPr>
          <t>Informar como o sisterma é classificado em relação aos processos. Ex: Módulo, Macro Requisito, Macro Funcionalidade, Frente de Negócio, outros.</t>
        </r>
      </text>
    </comment>
    <comment ref="M263" authorId="0">
      <text>
        <r>
          <rPr>
            <sz val="9"/>
            <color indexed="81"/>
            <rFont val="Tahoma"/>
            <family val="2"/>
          </rPr>
          <t>Informar como o sisterma é classificado em relação aos sub processos. Ex: Componente, Sub módulo, outros.</t>
        </r>
      </text>
    </comment>
    <comment ref="A270"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70" authorId="0">
      <text>
        <r>
          <rPr>
            <b/>
            <sz val="9"/>
            <color indexed="81"/>
            <rFont val="Tahoma"/>
            <family val="2"/>
          </rPr>
          <t>profile:</t>
        </r>
        <r>
          <rPr>
            <sz val="9"/>
            <color indexed="81"/>
            <rFont val="Tahoma"/>
            <family val="2"/>
          </rPr>
          <t xml:space="preserve">
Apresente nesta seção a descrição do requisito de integração</t>
        </r>
      </text>
    </comment>
    <comment ref="F270"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70"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70"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70"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70" authorId="0">
      <text>
        <r>
          <rPr>
            <sz val="9"/>
            <color indexed="81"/>
            <rFont val="Tahoma"/>
            <family val="2"/>
          </rPr>
          <t>Informar como o sisterma é classificado em relação aos processos. Ex: Módulo, Macro Requisito, Macro Funcionalidade, Frente de Negócio, outros.</t>
        </r>
      </text>
    </comment>
    <comment ref="M270" authorId="0">
      <text>
        <r>
          <rPr>
            <sz val="9"/>
            <color indexed="81"/>
            <rFont val="Tahoma"/>
            <family val="2"/>
          </rPr>
          <t>Informar como o sisterma é classificado em relação aos sub processos. Ex: Componente, Sub módulo, outros.</t>
        </r>
      </text>
    </comment>
  </commentList>
</comments>
</file>

<file path=xl/comments17.xml><?xml version="1.0" encoding="utf-8"?>
<comments xmlns="http://schemas.openxmlformats.org/spreadsheetml/2006/main">
  <authors>
    <author>Hildebrando Mangabeira</author>
  </authors>
  <commentList>
    <comment ref="B206" authorId="0">
      <text>
        <r>
          <rPr>
            <sz val="9"/>
            <color indexed="81"/>
            <rFont val="Tahoma"/>
            <family val="2"/>
          </rPr>
          <t>Descriçção do perfil e se é software Básico ou Aplicativo</t>
        </r>
      </text>
    </comment>
    <comment ref="I206" authorId="0">
      <text>
        <r>
          <rPr>
            <sz val="9"/>
            <color indexed="81"/>
            <rFont val="Tahoma"/>
            <family val="2"/>
          </rPr>
          <t>Produção - com ou sem alta disponibilidade, Homologação, Teste e/ou Desenvolvimento</t>
        </r>
      </text>
    </comment>
    <comment ref="J206" authorId="0">
      <text>
        <r>
          <rPr>
            <sz val="9"/>
            <color indexed="81"/>
            <rFont val="Tahoma"/>
            <family val="2"/>
          </rPr>
          <t>Exemplos: Pagamento único por Empresa/Servidor ou Pagamento por da Volumetria de Usuários/Registros</t>
        </r>
      </text>
    </comment>
    <comment ref="K206" authorId="0">
      <text>
        <r>
          <rPr>
            <sz val="9"/>
            <color indexed="81"/>
            <rFont val="Tahoma"/>
            <family val="2"/>
          </rPr>
          <t>Suite, Módulo, Add On, Add In, API Nativa ou API SDK</t>
        </r>
      </text>
    </comment>
    <comment ref="L206" authorId="0">
      <text>
        <r>
          <rPr>
            <sz val="9"/>
            <color indexed="81"/>
            <rFont val="Tahoma"/>
            <family val="2"/>
          </rPr>
          <t>Perpetuo, Aluguel ou Subscrição</t>
        </r>
      </text>
    </comment>
    <comment ref="B486" authorId="0">
      <text>
        <r>
          <rPr>
            <sz val="9"/>
            <color indexed="81"/>
            <rFont val="Tahoma"/>
            <family val="2"/>
          </rPr>
          <t>Descriçção do perfil e se é software Básico ou Aplicativo</t>
        </r>
      </text>
    </comment>
    <comment ref="I486" authorId="0">
      <text>
        <r>
          <rPr>
            <sz val="9"/>
            <color indexed="81"/>
            <rFont val="Tahoma"/>
            <family val="2"/>
          </rPr>
          <t>Produção - com ou sem alta disponibilidade, Homologação, Teste e/ou Desenvolvimento</t>
        </r>
      </text>
    </comment>
    <comment ref="J486" authorId="0">
      <text>
        <r>
          <rPr>
            <sz val="9"/>
            <color indexed="81"/>
            <rFont val="Tahoma"/>
            <family val="2"/>
          </rPr>
          <t>Exemplos: Pagamento único por Empresa/Servidor ou Pagamento por da Volumetria de Usuários/Registros</t>
        </r>
      </text>
    </comment>
    <comment ref="K486" authorId="0">
      <text>
        <r>
          <rPr>
            <sz val="9"/>
            <color indexed="81"/>
            <rFont val="Tahoma"/>
            <family val="2"/>
          </rPr>
          <t>Suite, Módulo, Add On, Add In, API Nativa ou API SDK</t>
        </r>
      </text>
    </comment>
    <comment ref="L486" authorId="0">
      <text>
        <r>
          <rPr>
            <sz val="9"/>
            <color indexed="81"/>
            <rFont val="Tahoma"/>
            <family val="2"/>
          </rPr>
          <t>Perpetuo, Aluguel ou Subscrição</t>
        </r>
      </text>
    </comment>
    <comment ref="B766" authorId="0">
      <text>
        <r>
          <rPr>
            <sz val="9"/>
            <color indexed="81"/>
            <rFont val="Tahoma"/>
            <family val="2"/>
          </rPr>
          <t>Descriçção do perfil e se é software Básico ou Aplicativo</t>
        </r>
      </text>
    </comment>
    <comment ref="I766" authorId="0">
      <text>
        <r>
          <rPr>
            <sz val="9"/>
            <color indexed="81"/>
            <rFont val="Tahoma"/>
            <family val="2"/>
          </rPr>
          <t>Produção - com ou sem alta disponibilidade, Homologação, Teste e/ou Desenvolvimento</t>
        </r>
      </text>
    </comment>
    <comment ref="J766" authorId="0">
      <text>
        <r>
          <rPr>
            <sz val="9"/>
            <color indexed="81"/>
            <rFont val="Tahoma"/>
            <family val="2"/>
          </rPr>
          <t>Exemplos: Pagamento único por Empresa/Servidor ou Pagamento por da Volumetria de Usuários/Registros</t>
        </r>
      </text>
    </comment>
    <comment ref="K766" authorId="0">
      <text>
        <r>
          <rPr>
            <sz val="9"/>
            <color indexed="81"/>
            <rFont val="Tahoma"/>
            <family val="2"/>
          </rPr>
          <t>Suite, Módulo, Add On, Add In, API Nativa ou API SDK</t>
        </r>
      </text>
    </comment>
    <comment ref="L766" authorId="0">
      <text>
        <r>
          <rPr>
            <sz val="9"/>
            <color indexed="81"/>
            <rFont val="Tahoma"/>
            <family val="2"/>
          </rPr>
          <t>Perpetuo, Aluguel ou Subscrição</t>
        </r>
      </text>
    </comment>
    <comment ref="B1046" authorId="0">
      <text>
        <r>
          <rPr>
            <sz val="9"/>
            <color indexed="81"/>
            <rFont val="Tahoma"/>
            <family val="2"/>
          </rPr>
          <t>Descriçção do perfil e se é software Básico ou Aplicativo</t>
        </r>
      </text>
    </comment>
    <comment ref="I1046" authorId="0">
      <text>
        <r>
          <rPr>
            <sz val="9"/>
            <color indexed="81"/>
            <rFont val="Tahoma"/>
            <family val="2"/>
          </rPr>
          <t>Produção - com ou sem alta disponibilidade, Homologação, Teste e/ou Desenvolvimento</t>
        </r>
      </text>
    </comment>
    <comment ref="J1046" authorId="0">
      <text>
        <r>
          <rPr>
            <sz val="9"/>
            <color indexed="81"/>
            <rFont val="Tahoma"/>
            <family val="2"/>
          </rPr>
          <t>Exemplos: Pagamento único por Empresa/Servidor ou Pagamento por da Volumetria de Usuários/Registros</t>
        </r>
      </text>
    </comment>
    <comment ref="K1046" authorId="0">
      <text>
        <r>
          <rPr>
            <sz val="9"/>
            <color indexed="81"/>
            <rFont val="Tahoma"/>
            <family val="2"/>
          </rPr>
          <t>Suite, Módulo, Add On, Add In, API Nativa ou API SDK</t>
        </r>
      </text>
    </comment>
    <comment ref="L1046" authorId="0">
      <text>
        <r>
          <rPr>
            <sz val="9"/>
            <color indexed="81"/>
            <rFont val="Tahoma"/>
            <family val="2"/>
          </rPr>
          <t>Perpetuo, Aluguel ou Subscrição</t>
        </r>
      </text>
    </comment>
    <comment ref="B1326" authorId="0">
      <text>
        <r>
          <rPr>
            <sz val="9"/>
            <color indexed="81"/>
            <rFont val="Tahoma"/>
            <family val="2"/>
          </rPr>
          <t>Descriçção do perfil e se é software Básico ou Aplicativo</t>
        </r>
      </text>
    </comment>
    <comment ref="I1326" authorId="0">
      <text>
        <r>
          <rPr>
            <sz val="9"/>
            <color indexed="81"/>
            <rFont val="Tahoma"/>
            <family val="2"/>
          </rPr>
          <t>Produção - com ou sem alta disponibilidade, Homologação, Teste e/ou Desenvolvimento</t>
        </r>
      </text>
    </comment>
    <comment ref="J1326" authorId="0">
      <text>
        <r>
          <rPr>
            <sz val="9"/>
            <color indexed="81"/>
            <rFont val="Tahoma"/>
            <family val="2"/>
          </rPr>
          <t>Exemplos: Pagamento único por Empresa/Servidor ou Pagamento por da Volumetria de Usuários/Registros</t>
        </r>
      </text>
    </comment>
    <comment ref="K1326" authorId="0">
      <text>
        <r>
          <rPr>
            <sz val="9"/>
            <color indexed="81"/>
            <rFont val="Tahoma"/>
            <family val="2"/>
          </rPr>
          <t>Suite, Módulo, Add On, Add In, API Nativa ou API SDK</t>
        </r>
      </text>
    </comment>
    <comment ref="L1326" authorId="0">
      <text>
        <r>
          <rPr>
            <sz val="9"/>
            <color indexed="81"/>
            <rFont val="Tahoma"/>
            <family val="2"/>
          </rPr>
          <t>Perpetuo, Aluguel ou Subscrição</t>
        </r>
      </text>
    </comment>
    <comment ref="B1606" authorId="0">
      <text>
        <r>
          <rPr>
            <sz val="9"/>
            <color indexed="81"/>
            <rFont val="Tahoma"/>
            <family val="2"/>
          </rPr>
          <t>Descriçção do perfil e se é software Básico ou Aplicativo</t>
        </r>
      </text>
    </comment>
    <comment ref="I1606" authorId="0">
      <text>
        <r>
          <rPr>
            <sz val="9"/>
            <color indexed="81"/>
            <rFont val="Tahoma"/>
            <family val="2"/>
          </rPr>
          <t>Produção - com ou sem alta disponibilidade, Homologação, Teste e/ou Desenvolvimento</t>
        </r>
      </text>
    </comment>
    <comment ref="J1606" authorId="0">
      <text>
        <r>
          <rPr>
            <sz val="9"/>
            <color indexed="81"/>
            <rFont val="Tahoma"/>
            <family val="2"/>
          </rPr>
          <t>Exemplos: Pagamento único por Empresa/Servidor ou Pagamento por da Volumetria de Usuários/Registros</t>
        </r>
      </text>
    </comment>
    <comment ref="K1606" authorId="0">
      <text>
        <r>
          <rPr>
            <sz val="9"/>
            <color indexed="81"/>
            <rFont val="Tahoma"/>
            <family val="2"/>
          </rPr>
          <t>Suite, Módulo, Add On, Add In, API Nativa ou API SDK</t>
        </r>
      </text>
    </comment>
    <comment ref="L1606" authorId="0">
      <text>
        <r>
          <rPr>
            <sz val="9"/>
            <color indexed="81"/>
            <rFont val="Tahoma"/>
            <family val="2"/>
          </rPr>
          <t>Perpetuo, Aluguel ou Subscrição</t>
        </r>
      </text>
    </comment>
    <comment ref="B1886" authorId="0">
      <text>
        <r>
          <rPr>
            <sz val="9"/>
            <color indexed="81"/>
            <rFont val="Tahoma"/>
            <family val="2"/>
          </rPr>
          <t>Descriçção do perfil e se é software Básico ou Aplicativo</t>
        </r>
      </text>
    </comment>
    <comment ref="I1886" authorId="0">
      <text>
        <r>
          <rPr>
            <sz val="9"/>
            <color indexed="81"/>
            <rFont val="Tahoma"/>
            <family val="2"/>
          </rPr>
          <t>Produção - com ou sem alta disponibilidade, Homologação, Teste e/ou Desenvolvimento</t>
        </r>
      </text>
    </comment>
    <comment ref="J1886" authorId="0">
      <text>
        <r>
          <rPr>
            <sz val="9"/>
            <color indexed="81"/>
            <rFont val="Tahoma"/>
            <family val="2"/>
          </rPr>
          <t>Exemplos: Pagamento único por Empresa/Servidor ou Pagamento por da Volumetria de Usuários/Registros</t>
        </r>
      </text>
    </comment>
    <comment ref="K1886" authorId="0">
      <text>
        <r>
          <rPr>
            <sz val="9"/>
            <color indexed="81"/>
            <rFont val="Tahoma"/>
            <family val="2"/>
          </rPr>
          <t>Suite, Módulo, Add On, Add In, API Nativa ou API SDK</t>
        </r>
      </text>
    </comment>
    <comment ref="L1886" authorId="0">
      <text>
        <r>
          <rPr>
            <sz val="9"/>
            <color indexed="81"/>
            <rFont val="Tahoma"/>
            <family val="2"/>
          </rPr>
          <t>Perpetuo, Aluguel ou Subscrição</t>
        </r>
      </text>
    </comment>
    <comment ref="B2166" authorId="0">
      <text>
        <r>
          <rPr>
            <sz val="9"/>
            <color indexed="81"/>
            <rFont val="Tahoma"/>
            <family val="2"/>
          </rPr>
          <t>Descriçção do perfil e se é software Básico ou Aplicativo</t>
        </r>
      </text>
    </comment>
    <comment ref="I2166" authorId="0">
      <text>
        <r>
          <rPr>
            <sz val="9"/>
            <color indexed="81"/>
            <rFont val="Tahoma"/>
            <family val="2"/>
          </rPr>
          <t>Produção - com ou sem alta disponibilidade, Homologação, Teste e/ou Desenvolvimento</t>
        </r>
      </text>
    </comment>
    <comment ref="J2166" authorId="0">
      <text>
        <r>
          <rPr>
            <sz val="9"/>
            <color indexed="81"/>
            <rFont val="Tahoma"/>
            <family val="2"/>
          </rPr>
          <t>Exemplos: Pagamento único por Empresa/Servidor ou Pagamento por da Volumetria de Usuários/Registros</t>
        </r>
      </text>
    </comment>
    <comment ref="K2166" authorId="0">
      <text>
        <r>
          <rPr>
            <sz val="9"/>
            <color indexed="81"/>
            <rFont val="Tahoma"/>
            <family val="2"/>
          </rPr>
          <t>Suite, Módulo, Add On, Add In, API Nativa ou API SDK</t>
        </r>
      </text>
    </comment>
    <comment ref="L2166" authorId="0">
      <text>
        <r>
          <rPr>
            <sz val="9"/>
            <color indexed="81"/>
            <rFont val="Tahoma"/>
            <family val="2"/>
          </rPr>
          <t>Perpetuo, Aluguel ou Subscrição</t>
        </r>
      </text>
    </comment>
    <comment ref="B2446" authorId="0">
      <text>
        <r>
          <rPr>
            <sz val="9"/>
            <color indexed="81"/>
            <rFont val="Tahoma"/>
            <family val="2"/>
          </rPr>
          <t>Descriçção do perfil e se é software Básico ou Aplicativo</t>
        </r>
      </text>
    </comment>
    <comment ref="I2446" authorId="0">
      <text>
        <r>
          <rPr>
            <sz val="9"/>
            <color indexed="81"/>
            <rFont val="Tahoma"/>
            <family val="2"/>
          </rPr>
          <t>Produção - com ou sem alta disponibilidade, Homologação, Teste e/ou Desenvolvimento</t>
        </r>
      </text>
    </comment>
    <comment ref="J2446" authorId="0">
      <text>
        <r>
          <rPr>
            <sz val="9"/>
            <color indexed="81"/>
            <rFont val="Tahoma"/>
            <family val="2"/>
          </rPr>
          <t>Exemplos: Pagamento único por Empresa/Servidor ou Pagamento por da Volumetria de Usuários/Registros</t>
        </r>
      </text>
    </comment>
    <comment ref="K2446" authorId="0">
      <text>
        <r>
          <rPr>
            <sz val="9"/>
            <color indexed="81"/>
            <rFont val="Tahoma"/>
            <family val="2"/>
          </rPr>
          <t>Suite, Módulo, Add On, Add In, API Nativa ou API SDK</t>
        </r>
      </text>
    </comment>
    <comment ref="L2446" authorId="0">
      <text>
        <r>
          <rPr>
            <sz val="9"/>
            <color indexed="81"/>
            <rFont val="Tahoma"/>
            <family val="2"/>
          </rPr>
          <t>Perpetuo, Aluguel ou Subscrição</t>
        </r>
      </text>
    </comment>
    <comment ref="B2726" authorId="0">
      <text>
        <r>
          <rPr>
            <sz val="9"/>
            <color indexed="81"/>
            <rFont val="Tahoma"/>
            <family val="2"/>
          </rPr>
          <t>Descriçção do perfil e se é software Básico ou Aplicativo</t>
        </r>
      </text>
    </comment>
    <comment ref="I2726" authorId="0">
      <text>
        <r>
          <rPr>
            <sz val="9"/>
            <color indexed="81"/>
            <rFont val="Tahoma"/>
            <family val="2"/>
          </rPr>
          <t>Produção - com ou sem alta disponibilidade, Homologação, Teste e/ou Desenvolvimento</t>
        </r>
      </text>
    </comment>
    <comment ref="J2726" authorId="0">
      <text>
        <r>
          <rPr>
            <sz val="9"/>
            <color indexed="81"/>
            <rFont val="Tahoma"/>
            <family val="2"/>
          </rPr>
          <t>Exemplos: Pagamento único por Empresa/Servidor ou Pagamento por da Volumetria de Usuários/Registros</t>
        </r>
      </text>
    </comment>
    <comment ref="K2726" authorId="0">
      <text>
        <r>
          <rPr>
            <sz val="9"/>
            <color indexed="81"/>
            <rFont val="Tahoma"/>
            <family val="2"/>
          </rPr>
          <t>Suite, Módulo, Add On, Add In, API Nativa ou API SDK</t>
        </r>
      </text>
    </comment>
    <comment ref="L2726" authorId="0">
      <text>
        <r>
          <rPr>
            <sz val="9"/>
            <color indexed="81"/>
            <rFont val="Tahoma"/>
            <family val="2"/>
          </rPr>
          <t>Perpetuo, Aluguel ou Subscrição</t>
        </r>
      </text>
    </comment>
  </commentList>
</comments>
</file>

<file path=xl/comments18.xml><?xml version="1.0" encoding="utf-8"?>
<comments xmlns="http://schemas.openxmlformats.org/spreadsheetml/2006/main">
  <authors>
    <author>Hildebrando Mangabeira</author>
  </authors>
  <commentList>
    <comment ref="B206" authorId="0">
      <text>
        <r>
          <rPr>
            <sz val="9"/>
            <color indexed="81"/>
            <rFont val="Tahoma"/>
            <family val="2"/>
          </rPr>
          <t>Descriçção do perfil e se é software Básico ou Aplicativo</t>
        </r>
      </text>
    </comment>
    <comment ref="I206" authorId="0">
      <text>
        <r>
          <rPr>
            <sz val="9"/>
            <color indexed="81"/>
            <rFont val="Tahoma"/>
            <family val="2"/>
          </rPr>
          <t>Produção - com ou sem alta disponibilidade, Homologação, Teste e/ou Desenvolvimento</t>
        </r>
      </text>
    </comment>
    <comment ref="J206" authorId="0">
      <text>
        <r>
          <rPr>
            <sz val="9"/>
            <color indexed="81"/>
            <rFont val="Tahoma"/>
            <family val="2"/>
          </rPr>
          <t>Exemplos: Pagamento único por Empresa/Servidor ou Pagamento por da Volumetria de Usuários/Registros</t>
        </r>
      </text>
    </comment>
    <comment ref="K206" authorId="0">
      <text>
        <r>
          <rPr>
            <sz val="9"/>
            <color indexed="81"/>
            <rFont val="Tahoma"/>
            <family val="2"/>
          </rPr>
          <t>Suite, Módulo, Add On, Add In, API Nativa ou API SDK</t>
        </r>
      </text>
    </comment>
    <comment ref="L206" authorId="0">
      <text>
        <r>
          <rPr>
            <sz val="9"/>
            <color indexed="81"/>
            <rFont val="Tahoma"/>
            <family val="2"/>
          </rPr>
          <t>Perpetuo, Aluguel ou Subscrição</t>
        </r>
      </text>
    </comment>
    <comment ref="B486" authorId="0">
      <text>
        <r>
          <rPr>
            <sz val="9"/>
            <color indexed="81"/>
            <rFont val="Tahoma"/>
            <family val="2"/>
          </rPr>
          <t>Descriçção do perfil e se é software Básico ou Aplicativo</t>
        </r>
      </text>
    </comment>
    <comment ref="I486" authorId="0">
      <text>
        <r>
          <rPr>
            <sz val="9"/>
            <color indexed="81"/>
            <rFont val="Tahoma"/>
            <family val="2"/>
          </rPr>
          <t>Produção - com ou sem alta disponibilidade, Homologação, Teste e/ou Desenvolvimento</t>
        </r>
      </text>
    </comment>
    <comment ref="J486" authorId="0">
      <text>
        <r>
          <rPr>
            <sz val="9"/>
            <color indexed="81"/>
            <rFont val="Tahoma"/>
            <family val="2"/>
          </rPr>
          <t>Exemplos: Pagamento único por Empresa/Servidor ou Pagamento por da Volumetria de Usuários/Registros</t>
        </r>
      </text>
    </comment>
    <comment ref="K486" authorId="0">
      <text>
        <r>
          <rPr>
            <sz val="9"/>
            <color indexed="81"/>
            <rFont val="Tahoma"/>
            <family val="2"/>
          </rPr>
          <t>Suite, Módulo, Add On, Add In, API Nativa ou API SDK</t>
        </r>
      </text>
    </comment>
    <comment ref="L486" authorId="0">
      <text>
        <r>
          <rPr>
            <sz val="9"/>
            <color indexed="81"/>
            <rFont val="Tahoma"/>
            <family val="2"/>
          </rPr>
          <t>Perpetuo, Aluguel ou Subscrição</t>
        </r>
      </text>
    </comment>
    <comment ref="B766" authorId="0">
      <text>
        <r>
          <rPr>
            <sz val="9"/>
            <color indexed="81"/>
            <rFont val="Tahoma"/>
            <family val="2"/>
          </rPr>
          <t>Descriçção do perfil e se é software Básico ou Aplicativo</t>
        </r>
      </text>
    </comment>
    <comment ref="I766" authorId="0">
      <text>
        <r>
          <rPr>
            <sz val="9"/>
            <color indexed="81"/>
            <rFont val="Tahoma"/>
            <family val="2"/>
          </rPr>
          <t>Produção - com ou sem alta disponibilidade, Homologação, Teste e/ou Desenvolvimento</t>
        </r>
      </text>
    </comment>
    <comment ref="J766" authorId="0">
      <text>
        <r>
          <rPr>
            <sz val="9"/>
            <color indexed="81"/>
            <rFont val="Tahoma"/>
            <family val="2"/>
          </rPr>
          <t>Exemplos: Pagamento único por Empresa/Servidor ou Pagamento por da Volumetria de Usuários/Registros</t>
        </r>
      </text>
    </comment>
    <comment ref="K766" authorId="0">
      <text>
        <r>
          <rPr>
            <sz val="9"/>
            <color indexed="81"/>
            <rFont val="Tahoma"/>
            <family val="2"/>
          </rPr>
          <t>Suite, Módulo, Add On, Add In, API Nativa ou API SDK</t>
        </r>
      </text>
    </comment>
    <comment ref="L766" authorId="0">
      <text>
        <r>
          <rPr>
            <sz val="9"/>
            <color indexed="81"/>
            <rFont val="Tahoma"/>
            <family val="2"/>
          </rPr>
          <t>Perpetuo, Aluguel ou Subscrição</t>
        </r>
      </text>
    </comment>
    <comment ref="B1046" authorId="0">
      <text>
        <r>
          <rPr>
            <sz val="9"/>
            <color indexed="81"/>
            <rFont val="Tahoma"/>
            <family val="2"/>
          </rPr>
          <t>Descriçção do perfil e se é software Básico ou Aplicativo</t>
        </r>
      </text>
    </comment>
    <comment ref="I1046" authorId="0">
      <text>
        <r>
          <rPr>
            <sz val="9"/>
            <color indexed="81"/>
            <rFont val="Tahoma"/>
            <family val="2"/>
          </rPr>
          <t>Produção - com ou sem alta disponibilidade, Homologação, Teste e/ou Desenvolvimento</t>
        </r>
      </text>
    </comment>
    <comment ref="J1046" authorId="0">
      <text>
        <r>
          <rPr>
            <sz val="9"/>
            <color indexed="81"/>
            <rFont val="Tahoma"/>
            <family val="2"/>
          </rPr>
          <t>Exemplos: Pagamento único por Empresa/Servidor ou Pagamento por da Volumetria de Usuários/Registros</t>
        </r>
      </text>
    </comment>
    <comment ref="K1046" authorId="0">
      <text>
        <r>
          <rPr>
            <sz val="9"/>
            <color indexed="81"/>
            <rFont val="Tahoma"/>
            <family val="2"/>
          </rPr>
          <t>Suite, Módulo, Add On, Add In, API Nativa ou API SDK</t>
        </r>
      </text>
    </comment>
    <comment ref="L1046" authorId="0">
      <text>
        <r>
          <rPr>
            <sz val="9"/>
            <color indexed="81"/>
            <rFont val="Tahoma"/>
            <family val="2"/>
          </rPr>
          <t>Perpetuo, Aluguel ou Subscrição</t>
        </r>
      </text>
    </comment>
    <comment ref="B1326" authorId="0">
      <text>
        <r>
          <rPr>
            <sz val="9"/>
            <color indexed="81"/>
            <rFont val="Tahoma"/>
            <family val="2"/>
          </rPr>
          <t>Descriçção do perfil e se é software Básico ou Aplicativo</t>
        </r>
      </text>
    </comment>
    <comment ref="I1326" authorId="0">
      <text>
        <r>
          <rPr>
            <sz val="9"/>
            <color indexed="81"/>
            <rFont val="Tahoma"/>
            <family val="2"/>
          </rPr>
          <t>Produção - com ou sem alta disponibilidade, Homologação, Teste e/ou Desenvolvimento</t>
        </r>
      </text>
    </comment>
    <comment ref="J1326" authorId="0">
      <text>
        <r>
          <rPr>
            <sz val="9"/>
            <color indexed="81"/>
            <rFont val="Tahoma"/>
            <family val="2"/>
          </rPr>
          <t>Exemplos: Pagamento único por Empresa/Servidor ou Pagamento por da Volumetria de Usuários/Registros</t>
        </r>
      </text>
    </comment>
    <comment ref="K1326" authorId="0">
      <text>
        <r>
          <rPr>
            <sz val="9"/>
            <color indexed="81"/>
            <rFont val="Tahoma"/>
            <family val="2"/>
          </rPr>
          <t>Suite, Módulo, Add On, Add In, API Nativa ou API SDK</t>
        </r>
      </text>
    </comment>
    <comment ref="L1326" authorId="0">
      <text>
        <r>
          <rPr>
            <sz val="9"/>
            <color indexed="81"/>
            <rFont val="Tahoma"/>
            <family val="2"/>
          </rPr>
          <t>Perpetuo, Aluguel ou Subscrição</t>
        </r>
      </text>
    </comment>
    <comment ref="B1606" authorId="0">
      <text>
        <r>
          <rPr>
            <sz val="9"/>
            <color indexed="81"/>
            <rFont val="Tahoma"/>
            <family val="2"/>
          </rPr>
          <t>Descriçção do perfil e se é software Básico ou Aplicativo</t>
        </r>
      </text>
    </comment>
    <comment ref="I1606" authorId="0">
      <text>
        <r>
          <rPr>
            <sz val="9"/>
            <color indexed="81"/>
            <rFont val="Tahoma"/>
            <family val="2"/>
          </rPr>
          <t>Produção - com ou sem alta disponibilidade, Homologação, Teste e/ou Desenvolvimento</t>
        </r>
      </text>
    </comment>
    <comment ref="J1606" authorId="0">
      <text>
        <r>
          <rPr>
            <sz val="9"/>
            <color indexed="81"/>
            <rFont val="Tahoma"/>
            <family val="2"/>
          </rPr>
          <t>Exemplos: Pagamento único por Empresa/Servidor ou Pagamento por da Volumetria de Usuários/Registros</t>
        </r>
      </text>
    </comment>
    <comment ref="K1606" authorId="0">
      <text>
        <r>
          <rPr>
            <sz val="9"/>
            <color indexed="81"/>
            <rFont val="Tahoma"/>
            <family val="2"/>
          </rPr>
          <t>Suite, Módulo, Add On, Add In, API Nativa ou API SDK</t>
        </r>
      </text>
    </comment>
    <comment ref="L1606" authorId="0">
      <text>
        <r>
          <rPr>
            <sz val="9"/>
            <color indexed="81"/>
            <rFont val="Tahoma"/>
            <family val="2"/>
          </rPr>
          <t>Perpetuo, Aluguel ou Subscrição</t>
        </r>
      </text>
    </comment>
    <comment ref="B1886" authorId="0">
      <text>
        <r>
          <rPr>
            <sz val="9"/>
            <color indexed="81"/>
            <rFont val="Tahoma"/>
            <family val="2"/>
          </rPr>
          <t>Descriçção do perfil e se é software Básico ou Aplicativo</t>
        </r>
      </text>
    </comment>
    <comment ref="I1886" authorId="0">
      <text>
        <r>
          <rPr>
            <sz val="9"/>
            <color indexed="81"/>
            <rFont val="Tahoma"/>
            <family val="2"/>
          </rPr>
          <t>Produção - com ou sem alta disponibilidade, Homologação, Teste e/ou Desenvolvimento</t>
        </r>
      </text>
    </comment>
    <comment ref="J1886" authorId="0">
      <text>
        <r>
          <rPr>
            <sz val="9"/>
            <color indexed="81"/>
            <rFont val="Tahoma"/>
            <family val="2"/>
          </rPr>
          <t>Exemplos: Pagamento único por Empresa/Servidor ou Pagamento por da Volumetria de Usuários/Registros</t>
        </r>
      </text>
    </comment>
    <comment ref="K1886" authorId="0">
      <text>
        <r>
          <rPr>
            <sz val="9"/>
            <color indexed="81"/>
            <rFont val="Tahoma"/>
            <family val="2"/>
          </rPr>
          <t>Suite, Módulo, Add On, Add In, API Nativa ou API SDK</t>
        </r>
      </text>
    </comment>
    <comment ref="L1886" authorId="0">
      <text>
        <r>
          <rPr>
            <sz val="9"/>
            <color indexed="81"/>
            <rFont val="Tahoma"/>
            <family val="2"/>
          </rPr>
          <t>Perpetuo, Aluguel ou Subscrição</t>
        </r>
      </text>
    </comment>
  </commentList>
</comments>
</file>

<file path=xl/sharedStrings.xml><?xml version="1.0" encoding="utf-8"?>
<sst xmlns="http://schemas.openxmlformats.org/spreadsheetml/2006/main" count="23308" uniqueCount="1094">
  <si>
    <t xml:space="preserve">Pontuação </t>
  </si>
  <si>
    <t>Item</t>
  </si>
  <si>
    <t>Seção</t>
  </si>
  <si>
    <t xml:space="preserve">Empresa: </t>
  </si>
  <si>
    <t>Atende</t>
  </si>
  <si>
    <t>Não Atende</t>
  </si>
  <si>
    <t>TOTAL</t>
  </si>
  <si>
    <t>Avaliação</t>
  </si>
  <si>
    <t>1.1</t>
  </si>
  <si>
    <t>N/A</t>
  </si>
  <si>
    <t>Pontuação x Peso</t>
  </si>
  <si>
    <t>1.2</t>
  </si>
  <si>
    <t>Aderência às Etapas do projeto previstas pela Oi</t>
  </si>
  <si>
    <t>Plano de Treinamento Técnico e Funcional</t>
  </si>
  <si>
    <t>Experiência comprovada em projetos de Telecom.</t>
  </si>
  <si>
    <t>Demonstrar a capacidade, identificando estrutura e currículos, para projetos de grande porte.</t>
  </si>
  <si>
    <t>Supera</t>
  </si>
  <si>
    <t>Atende Parcialmente</t>
  </si>
  <si>
    <t>Nota</t>
  </si>
  <si>
    <t>Disponibilizar de local próprio na região de prestação do serviço para alocação dos seus recursos.</t>
  </si>
  <si>
    <t>% Peso da Seção</t>
  </si>
  <si>
    <t>% Peso do Item</t>
  </si>
  <si>
    <t>Nível de Customização (%)</t>
  </si>
  <si>
    <t>Sim</t>
  </si>
  <si>
    <t>Não</t>
  </si>
  <si>
    <t>Parcialmente</t>
  </si>
  <si>
    <t>Zero</t>
  </si>
  <si>
    <t>Menor ou igual a 10%</t>
  </si>
  <si>
    <t>De 11% a 20%</t>
  </si>
  <si>
    <t>De 21% a 40%</t>
  </si>
  <si>
    <t>De 41% a 60%</t>
  </si>
  <si>
    <t>Superior a 61%</t>
  </si>
  <si>
    <t>Cláusulas Contratuais</t>
  </si>
  <si>
    <t>ADERÊNCIA TOTAL</t>
  </si>
  <si>
    <t>Planilha de Avaliação de Propostas</t>
  </si>
  <si>
    <t>Histórico de Versões</t>
  </si>
  <si>
    <t>Versão</t>
  </si>
  <si>
    <t>Data</t>
  </si>
  <si>
    <t>Descrição</t>
  </si>
  <si>
    <t>Responsável</t>
  </si>
  <si>
    <t>Revisor</t>
  </si>
  <si>
    <t>Documento confidencial e de propriedade da Oi</t>
  </si>
  <si>
    <t>1.0</t>
  </si>
  <si>
    <t>Versão inicial</t>
  </si>
  <si>
    <t>Hildebrando Mangabeira</t>
  </si>
  <si>
    <t>Ajustado valor máximo percentual</t>
  </si>
  <si>
    <t>---</t>
  </si>
  <si>
    <t>Ajustes na legenda, nos pontos e bloqueio de segurança no template.</t>
  </si>
  <si>
    <t>Requisitos</t>
  </si>
  <si>
    <t>Requisitos (Exclusão)</t>
  </si>
  <si>
    <t>&lt;N° do Projeto&gt; - &lt;Nome do Projeto&gt;</t>
  </si>
  <si>
    <t>% de Customização do Projeto</t>
  </si>
  <si>
    <t>As colunas de cor branca devem ser preenchidas pela Oi</t>
  </si>
  <si>
    <t>As colunas de cor verde devem ser preenchidas pelo fornecedor</t>
  </si>
  <si>
    <t>ID RQF</t>
  </si>
  <si>
    <t>Peso do requisito em relação ao todo (%)</t>
  </si>
  <si>
    <t>Justificativa</t>
  </si>
  <si>
    <t>Pontuação Customização</t>
  </si>
  <si>
    <t>Pontuação de Referência</t>
  </si>
  <si>
    <t>Classificação</t>
  </si>
  <si>
    <t>Desejável</t>
  </si>
  <si>
    <t>Obrigatório</t>
  </si>
  <si>
    <t>Máximo</t>
  </si>
  <si>
    <t>2.0</t>
  </si>
  <si>
    <t>ADERÊNCIA MÍNIMA PARA CLASSIFICAÇÃO</t>
  </si>
  <si>
    <t>CLASSIFICAÇÃO FINAL</t>
  </si>
  <si>
    <t>INFORMAÇÕES DO PROJETO</t>
  </si>
  <si>
    <t>Número do STI:</t>
  </si>
  <si>
    <t>Título:</t>
  </si>
  <si>
    <t>Data da Avaliação:</t>
  </si>
  <si>
    <t>Fornecedores Avaliados:</t>
  </si>
  <si>
    <t>Esforço Equipe Fornecedor (h):</t>
  </si>
  <si>
    <t>Esforço Equipe Oi (h):</t>
  </si>
  <si>
    <t>Pontos Fracos</t>
  </si>
  <si>
    <t>Pontos Fortes</t>
  </si>
  <si>
    <t>PARECER TÉCNICO</t>
  </si>
  <si>
    <t>Quantidade de Fornecedores</t>
  </si>
  <si>
    <t>Caso haja dúvida no Preenchimento do documento, entrar em contato com o último responsável pela versão em questão.</t>
  </si>
  <si>
    <t>Quantidade de Fornecedores Avaliados:</t>
  </si>
  <si>
    <t>Nome dos Fornecedores Avaliados:</t>
  </si>
  <si>
    <t>INFORMAÇÕES GERAIS</t>
  </si>
  <si>
    <t>1.</t>
  </si>
  <si>
    <t>2.</t>
  </si>
  <si>
    <t>3.</t>
  </si>
  <si>
    <t>4.</t>
  </si>
  <si>
    <t>5.</t>
  </si>
  <si>
    <t>6.</t>
  </si>
  <si>
    <t>7.</t>
  </si>
  <si>
    <t>8.</t>
  </si>
  <si>
    <t>9.</t>
  </si>
  <si>
    <t>10.</t>
  </si>
  <si>
    <t>AVALIAÇÃO</t>
  </si>
  <si>
    <t>Observações</t>
  </si>
  <si>
    <t>Pontos Notáveis</t>
  </si>
  <si>
    <t>PERCEPÇÃO FINAL</t>
  </si>
  <si>
    <t>Pontos Fracos:</t>
  </si>
  <si>
    <t>Pontos Fortes:</t>
  </si>
  <si>
    <t>Aderência Mínima para Classificação:</t>
  </si>
  <si>
    <t>Adição de 3 categorias de requisitos, alterações de layouts, inclusão de um Parecer final.</t>
  </si>
  <si>
    <t>Crítico</t>
  </si>
  <si>
    <t>Peso</t>
  </si>
  <si>
    <t>Deverá ter o seu preenchimento realizado por uma única parte, responsável por garantir o alinhamento de percepção junto a gestão funcional responsável pelo projeto.
Sugestão: GP ou Gerente Funcional</t>
  </si>
  <si>
    <t>PARÂMENTOS DE CRESCIMENTO (Apenas para o documento que irá para suprimentos)</t>
  </si>
  <si>
    <t>AVALIAÇÃO PRELIMINAR</t>
  </si>
  <si>
    <t>A proposta contém o cronograma detalhado de atividades por etapa do projeto e sua descrição detalhada?</t>
  </si>
  <si>
    <t>Em quantas etapas está dividido o cronograma?</t>
  </si>
  <si>
    <t>Quais são estas etapas?</t>
  </si>
  <si>
    <t>Qual é o prazo informado (em meses) para implantação do projeto?</t>
  </si>
  <si>
    <t>O nível de detalhamento do cronograma é satisfatório?</t>
  </si>
  <si>
    <t>Grupo</t>
  </si>
  <si>
    <t>Gestão</t>
  </si>
  <si>
    <t>PMO</t>
  </si>
  <si>
    <t>Desenho da Solução</t>
  </si>
  <si>
    <t>Desenho Técnico</t>
  </si>
  <si>
    <t>Construção</t>
  </si>
  <si>
    <t>Testes (Sistemas, Integrado, UAT, etc.)</t>
  </si>
  <si>
    <t>Profiling e Migração de Dados</t>
  </si>
  <si>
    <t>Roll-Out</t>
  </si>
  <si>
    <t>Operação Assistida</t>
  </si>
  <si>
    <t>Treinamento</t>
  </si>
  <si>
    <t>A proposta contém o mapa de esforço da equipe fornecedor com a quantidade de recursos e o tempo de alocação dos mesmos?</t>
  </si>
  <si>
    <t>A partir no mapa de esforço da equipe fornecedor, preencher o quadro abaixo:</t>
  </si>
  <si>
    <t>A proposta contém o mapa de esforço da equipe Oi com a quantidade de recursos e o tempo de alocação dos mesmos?</t>
  </si>
  <si>
    <t>A partir no mapa de esforço da equipe Oi, preencher o quadro abaixo:</t>
  </si>
  <si>
    <t>Qual é o prazo para início dos trabalhos (em dias úteis) a partir da aprovação e assinatura do contrato?</t>
  </si>
  <si>
    <t>Qual é a estratégia proposta para realização da gestão de mudanças durante o projeto?</t>
  </si>
  <si>
    <t>Período de Vigência (em meses):</t>
  </si>
  <si>
    <t>Marco inical de contagem do período:</t>
  </si>
  <si>
    <t>Modalidade de atendimento:</t>
  </si>
  <si>
    <t>Tipo de atendimento:</t>
  </si>
  <si>
    <t>Meios de abertura de chamado:</t>
  </si>
  <si>
    <t>Detalhamento de como será o faturamento:</t>
  </si>
  <si>
    <t>A Contratada está de Acordo com as condições sobre a Não Existencia de Custos para a Oi pelas Propostas Entregues?</t>
  </si>
  <si>
    <t>A Contratada está de Acordo com as condições sobre Confidencialidade?</t>
  </si>
  <si>
    <t>Em caso de necessidade de deslocamento de recurso da Contratada, os custos de viagem e hospedagem serão pagos pela Contratada?</t>
  </si>
  <si>
    <t>A Contratada está de Acordo com as Políticas da Oi sobre Links, Acessos e Segurança?</t>
  </si>
  <si>
    <t>Possui Clausula para cancelamento/rescisão do Contrato a qualquer tempo pela Oi, com aviso de 30 dias de antecedência, sem ônus/multa?</t>
  </si>
  <si>
    <t>Gerente de Projeto</t>
  </si>
  <si>
    <t>Instrutor</t>
  </si>
  <si>
    <t>A proposta contém a arquitetura física e lógica da solução?</t>
  </si>
  <si>
    <t>AVALIAÇÃO TÉCNICA (Nota Direta)</t>
  </si>
  <si>
    <t>DETALHAMENTO DA SOLUÇÃO, PLANO E ABORDAGEM DETALHADA PARA REALIZAÇÃO DE SUA IMPLEMENTAÇÃO NA OI (Nota Comparativa)</t>
  </si>
  <si>
    <t>LICENCIAMENTO (Informacional)</t>
  </si>
  <si>
    <t>CONTRATAÇÃO (Informacional)</t>
  </si>
  <si>
    <t>SIZING (Informacional)</t>
  </si>
  <si>
    <t>Referência Proposta:</t>
  </si>
  <si>
    <t>Ciclo de vida do suporte técnico e manutenção:</t>
  </si>
  <si>
    <t>Regras de escalonamento do chamado:</t>
  </si>
  <si>
    <t>Concordância com as penalidades por cumprimento do SLA?</t>
  </si>
  <si>
    <t>Relação preço Suporte Técnico e Manutenção X preço Licenças:</t>
  </si>
  <si>
    <t>Concordância com a política de rescisão motivada?</t>
  </si>
  <si>
    <t>Concordância com a política de denúncia do contrato (imotivada)?</t>
  </si>
  <si>
    <t>Concordância com a política de devolução de pagamento antecipado?</t>
  </si>
  <si>
    <t>Concordância com SLA de resolução de incidentes?</t>
  </si>
  <si>
    <t>Política de direitos patrimoniais e de propriedade intelectual:</t>
  </si>
  <si>
    <t>Continuidade (escrow):</t>
  </si>
  <si>
    <t>Ambiente</t>
  </si>
  <si>
    <t>Camada</t>
  </si>
  <si>
    <t>Processamento</t>
  </si>
  <si>
    <t>Arquitetura</t>
  </si>
  <si>
    <t>Qt. Servidores</t>
  </si>
  <si>
    <t>Cores por Servidor</t>
  </si>
  <si>
    <t>Mem. RAM por Servidor (GB)</t>
  </si>
  <si>
    <t>Qt. Storage Total (GB)</t>
  </si>
  <si>
    <t>Condição de faturamento:</t>
  </si>
  <si>
    <t>Prazo de pagamento</t>
  </si>
  <si>
    <t>Informar prazo de entrega a partir do recebimento do pedido de compras:</t>
  </si>
  <si>
    <t>Breve descrição da arquitetura física e lógica da solução:</t>
  </si>
  <si>
    <t>Requisitos Funcionais</t>
  </si>
  <si>
    <t>Requisitos Não Funcionais</t>
  </si>
  <si>
    <t>Requisitos de Segurança da Informação</t>
  </si>
  <si>
    <t>Requisitos de Monitoração e Controle</t>
  </si>
  <si>
    <t>Requisitos de Integração</t>
  </si>
  <si>
    <t>Requisitos de Infraestrutura</t>
  </si>
  <si>
    <t>COMPARATIVO</t>
  </si>
  <si>
    <t>Cronograma</t>
  </si>
  <si>
    <t>Ranking</t>
  </si>
  <si>
    <t>Quantidade de Etapas:</t>
  </si>
  <si>
    <t>Descrição das Etapas:</t>
  </si>
  <si>
    <t>Prazo de Implantação:</t>
  </si>
  <si>
    <t>Prazo para Início dos Trabalhos:</t>
  </si>
  <si>
    <t>Quantidade de Horas por Perfil</t>
  </si>
  <si>
    <t>Mapa de Esforço</t>
  </si>
  <si>
    <t>Quantidade de horas do fornecedor:</t>
  </si>
  <si>
    <t>Quantidade de horas Oi:</t>
  </si>
  <si>
    <t>Arquitetura física e lógica da solução</t>
  </si>
  <si>
    <t>Breve Descrição:</t>
  </si>
  <si>
    <t>Gestão de Mudanças</t>
  </si>
  <si>
    <t>Estratégia proposta:</t>
  </si>
  <si>
    <t>Inovação (Supera)</t>
  </si>
  <si>
    <t>Qualificação do Fornecedor</t>
  </si>
  <si>
    <t>Produto</t>
  </si>
  <si>
    <t>Serviço</t>
  </si>
  <si>
    <t>Gestão de Mudança</t>
  </si>
  <si>
    <t>1º</t>
  </si>
  <si>
    <t>Distribuíção de Pontos (Req Comparativo)</t>
  </si>
  <si>
    <t>Diferença</t>
  </si>
  <si>
    <t>Mínimo</t>
  </si>
  <si>
    <t>A proposta contém um modelo de gestão de mudanças no projeto?</t>
  </si>
  <si>
    <t>A proposta contém o modelo de suporte e garantia?</t>
  </si>
  <si>
    <t>Arquitetura Física e Lógica</t>
  </si>
  <si>
    <t>Período de Vigência da Garantia (em meses):</t>
  </si>
  <si>
    <t>Sizing</t>
  </si>
  <si>
    <t>Relação Preço Suporte Técnico e Manutenção x Preço Licenças:</t>
  </si>
  <si>
    <t>SLA de Resolução de Incidentes</t>
  </si>
  <si>
    <t>SLA de Resolução de Incidentes:</t>
  </si>
  <si>
    <t>Licenciamento</t>
  </si>
  <si>
    <t>Contratação</t>
  </si>
  <si>
    <t>Percepção Final</t>
  </si>
  <si>
    <t>Total</t>
  </si>
  <si>
    <t>Não Classificado</t>
  </si>
  <si>
    <t>Aderência aos níveis de customização exigidos pela Oi:</t>
  </si>
  <si>
    <t>A Contratada irá fornecer todo e qualquer recurso, pessoal, SW e HW (notebooks, desktops, etc.) necessário à realização dos serviços por sua(s) equipe(s), sem custo para a Oi?</t>
  </si>
  <si>
    <t>X</t>
  </si>
  <si>
    <t>Requisitos Gerais</t>
  </si>
  <si>
    <t>ID RQNF</t>
  </si>
  <si>
    <t>ID RQS</t>
  </si>
  <si>
    <t>ID RQMC</t>
  </si>
  <si>
    <t>ID RQI</t>
  </si>
  <si>
    <t>Atende (Requisitos do Produto)</t>
  </si>
  <si>
    <t>Instalação e configuração básica</t>
  </si>
  <si>
    <t>Execução / Suporte de testes</t>
  </si>
  <si>
    <t>Migração de dados</t>
  </si>
  <si>
    <t>Transferência de conhecimento</t>
  </si>
  <si>
    <t>Consultoria</t>
  </si>
  <si>
    <t>Tipo de Licença</t>
  </si>
  <si>
    <t>Forma de Licenciamento</t>
  </si>
  <si>
    <t>Conclusão</t>
  </si>
  <si>
    <t>Critérios de Inclusão</t>
  </si>
  <si>
    <r>
      <t xml:space="preserve">Aderência aos níveis de customização da Oi </t>
    </r>
    <r>
      <rPr>
        <i/>
        <sz val="10"/>
        <rFont val="Arial"/>
        <family val="2"/>
      </rPr>
      <t>(preenchimento a partir da aba "3. Req Produto")</t>
    </r>
    <r>
      <rPr>
        <sz val="10"/>
        <rFont val="Arial"/>
        <family val="2"/>
      </rPr>
      <t xml:space="preserve">
</t>
    </r>
    <r>
      <rPr>
        <b/>
        <u/>
        <sz val="10"/>
        <color indexed="8"/>
        <rFont val="Arial"/>
        <family val="2"/>
      </rPr>
      <t>Faixas</t>
    </r>
    <r>
      <rPr>
        <b/>
        <sz val="10"/>
        <color indexed="8"/>
        <rFont val="Arial"/>
        <family val="2"/>
      </rPr>
      <t xml:space="preserve">
</t>
    </r>
    <r>
      <rPr>
        <b/>
        <i/>
        <sz val="10"/>
        <color indexed="8"/>
        <rFont val="Arial"/>
        <family val="2"/>
      </rPr>
      <t>de 0 a 5% - Supera
de 6 a 10% - Atende
de 11 a 15% - Atende Parcialmente
a cima de 16% - Não atende</t>
    </r>
  </si>
  <si>
    <t>Descrição do Software</t>
  </si>
  <si>
    <t>Release</t>
  </si>
  <si>
    <t>Part Number</t>
  </si>
  <si>
    <t>Métrica de Licenciamento</t>
  </si>
  <si>
    <t>Quantidade</t>
  </si>
  <si>
    <t>Fabricante</t>
  </si>
  <si>
    <t>Data Fim de Vida</t>
  </si>
  <si>
    <t>Data da próxima release</t>
  </si>
  <si>
    <t>Quantidade de releases até Data Fim de Vida</t>
  </si>
  <si>
    <t>Existem outras métricas de licenciamento possíveis para este produto? Se sim, quais?</t>
  </si>
  <si>
    <t>Ambientes Cobertos</t>
  </si>
  <si>
    <t>Tipo de Produto</t>
  </si>
  <si>
    <t>A contratada está de acordo com o compartilhamento do direto de uso das licenças entre empresas do Grupo Oi (atuais e futuras) sem ônus adicional?</t>
  </si>
  <si>
    <t>A contratada está de acordo que os direitos patrimoniais e de propriedade intelectual sobre artefatos desenvolvidos para Oi  em cumprimento ao objeto contratual devem pertencer a Oi, incluindo códigos-fonte e documentação?</t>
  </si>
  <si>
    <t>Informar prazo  de instalação e configuração básica:</t>
  </si>
  <si>
    <t>Informar meio de acesso a mídia e se há necessidade de código, chave ou certificado para instalação no ambiente da Oi:</t>
  </si>
  <si>
    <t>A contratada está de acordo que os produtos devem ser faturados somente contra envio do pedido de compras pela Oi e que no caso dos serviços é necessário também aceite formal do entregável pela Oi?</t>
  </si>
  <si>
    <t>A contratada está de acordo que se o pagamento for vinculado a variação cambial, deve constar na proposta uma fixação do preço mesmo que haja  uma variação para mais ou para menos (ex: 10%), devendo haver renegociação financeira caso contrário?</t>
  </si>
  <si>
    <t>Previsão de crescimento médio nos próximos  3 a 5 anos (%)</t>
  </si>
  <si>
    <t>Moeda</t>
  </si>
  <si>
    <t>Faixa</t>
  </si>
  <si>
    <t>De</t>
  </si>
  <si>
    <t>Até</t>
  </si>
  <si>
    <t>Métrica licenciamento</t>
  </si>
  <si>
    <t>Valor Unitário</t>
  </si>
  <si>
    <t>Desconto sobre faixa anterior</t>
  </si>
  <si>
    <t>*IMPORTANTE: A coluna de "Valor unitário" deve ser preenchida somente na proposta comercial.</t>
  </si>
  <si>
    <t>Os perfis e as quantidades de licença informados na proposta atendem o que foi requisitado na RFP?</t>
  </si>
  <si>
    <t>Detalhamento:</t>
  </si>
  <si>
    <t>Atende aos requisitos de perfil e quantidade de licenças exposto na RFP?</t>
  </si>
  <si>
    <t>Descrição do Perfil e Tipo de Software</t>
  </si>
  <si>
    <t>Está de acordo com o compartilhamento de licenças entre empresas do Grupo Oi?</t>
  </si>
  <si>
    <t>Existe interdependência/correlação entre produtos distintos?</t>
  </si>
  <si>
    <t>Existe interdependência/correlação entre produtos distintos (licença do produto A deve ter sempre a mesma quantidade do produto B, por exemplo)?</t>
  </si>
  <si>
    <t>A contratada está de acordo com a clausula de Penalidades para não cumprimento do cronograma /SLA?</t>
  </si>
  <si>
    <t>A contratada está de acordo que os direitos patrimoniais e de propriedade intelectual sobre artefatos desenvolvidos para Oi?</t>
  </si>
  <si>
    <t>A Contratada irá fornecer todo e qualquer recurso necessário à realização dos serviços por sua(s) equipe(s), sem custo para a Oi?</t>
  </si>
  <si>
    <t>PONTOS RELEVANTES POR PROPONENTE</t>
  </si>
  <si>
    <t>AVALIAÇÃO DE LICENCIAMENTO E CONTRATO</t>
  </si>
  <si>
    <t>Contrato</t>
  </si>
  <si>
    <t>PARECER FINAL</t>
  </si>
  <si>
    <t>Elvio Amaral</t>
  </si>
  <si>
    <t>O software em contratação apresenta as funcionalidades de...</t>
  </si>
  <si>
    <t>PARÂMENTOS DE CRESCIMENTO</t>
  </si>
  <si>
    <t>Processo de Negócio</t>
  </si>
  <si>
    <t>Sub-processo de negócio</t>
  </si>
  <si>
    <t>Planilha de Macro Requisitos</t>
  </si>
  <si>
    <t>Equipe de Avaliação:</t>
  </si>
  <si>
    <t>Arquiteto</t>
  </si>
  <si>
    <t>Desenvolvedor</t>
  </si>
  <si>
    <t>Analista</t>
  </si>
  <si>
    <t>Informar a quantidade de horas de fornecedor orçada pela Oi:</t>
  </si>
  <si>
    <t>Suporte e Manutenção (Garantia)</t>
  </si>
  <si>
    <t>A contratada está de acordo com a política de renovação do suporte e manutenção após término de vigência da garantia por decisão da Oi e, mediante negociação, reajustados até o limite da variação do IPC-A no período?</t>
  </si>
  <si>
    <t>A contratada está de acordo com a política de renovação do suporte e manutenção após término de vigência da garantia?</t>
  </si>
  <si>
    <t>Quantidade de horas Orçadas pela Oi:</t>
  </si>
  <si>
    <t>2.1</t>
  </si>
  <si>
    <t>Ajuste na tabela de esforço</t>
  </si>
  <si>
    <t>2.2</t>
  </si>
  <si>
    <t>Ajuste nas caixas de quantidade de requisitos de produto</t>
  </si>
  <si>
    <t>2.3</t>
  </si>
  <si>
    <t>Ajuste nos somatórios de pontos por seção</t>
  </si>
  <si>
    <t>2.4</t>
  </si>
  <si>
    <t>Ajuste na referência dos critérios de inclusão na aba Parecer Técnico 2</t>
  </si>
  <si>
    <t>2.5</t>
  </si>
  <si>
    <t>Bloqueio de alterações na aba Parâmetros</t>
  </si>
  <si>
    <t>Versão do Template: 2.5</t>
  </si>
  <si>
    <t>Data: 04/01/2013</t>
  </si>
  <si>
    <t>AMDOcs</t>
  </si>
  <si>
    <t>SAS</t>
  </si>
  <si>
    <t>Teradata</t>
  </si>
  <si>
    <t>WeDo</t>
  </si>
  <si>
    <t>Fraud View</t>
  </si>
  <si>
    <t>Fraud Management</t>
  </si>
  <si>
    <t>Fraud Framework</t>
  </si>
  <si>
    <t>Aster</t>
  </si>
  <si>
    <t>Whatch Dog</t>
  </si>
  <si>
    <t>RAID Fraud Management System</t>
  </si>
  <si>
    <t>RFP de Gestão de Fraudes</t>
  </si>
  <si>
    <t>A ferramenta deverá ser capaz de previnir cenários de fraudes de subscrição através de ações automáticas conforme regras parametrizáveis. Por exemplo, ações automáticas contra returning fraudsters</t>
  </si>
  <si>
    <t>A ferramenta deve identificar no momento da venda o risco de fraude para bloqueio atumotático (negação da venda), derivação para análise humanda e aprovação automática</t>
  </si>
  <si>
    <t xml:space="preserve">A ferramenta deverá disponibilizar uma interface para consulta de dados cadastrais (telefones de contatos, endereço, etc) dos clientes para tratativa da análise de crédito. </t>
  </si>
  <si>
    <t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t>
  </si>
  <si>
    <t>A ferramenta deverá ser capaz de emitir parecer/laudo com o score de risco de fraude no momento da venda (validando as informações passadas pelo cliente com dos dados cadastrais e/ou fazendo score com ferramentas de terceiros - integração webservice)</t>
  </si>
  <si>
    <t>A ferramenta deverá permitir a configuração de regras para prevenir novas ativações de clientes Oi através da análise de dados cadastrais, tais como: CPF, RG, Nome, Endereço, Cidade, UF etc.</t>
  </si>
  <si>
    <t>A ferramenta deverá permitir a configuração de regras para prevenir novas ativações de clientes Oi através da análise de tráfego (mal uso/margem negativa/baseado em volumede  dados, voz ou sms)</t>
  </si>
  <si>
    <t>Capacidade de adicionar informações (documentos, contatos, endereço, etc) dos assinantes e dealers em hotlists (graylists, whitelists e blacklists)</t>
  </si>
  <si>
    <t>A ferramenta deverá ser capaz de previnir a fraude gerada pelo próprio vendedor ou dealers para ganho de comissionamento fraudulento (visando utilizar o histórico de vendas do próprio dealer/vendedor) com base em modelos estatísticos</t>
  </si>
  <si>
    <t>A ferramenta deverá ser capaz de identificar fraude através de controles estastisticos dos processos através dos trâmites de OS's dos sistemas legados de cadastro (ex: Migração de Plano, Troca de CHIP, Troca de Número,  ativação, etc)</t>
  </si>
  <si>
    <t>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t>
  </si>
  <si>
    <t xml:space="preserve">A ferramenta deverá ser capaz de detectar cenários de fraudes de subscrição através de regras e alertas parametrizáveis </t>
  </si>
  <si>
    <t>A ferramenta deverá ser capaz de detectar cenários de Spam (SMS) através de regras e alertas parametrizáveis, tais como: volumes de terminais distintos, volumes de CNs distintos, tipos de tráfego (on net ou off net), fingerprinting de tráfego, entre outros</t>
  </si>
  <si>
    <t>A ferramenta deverá ser capaz de detectar cenários de Tráfego Zero (assinantes que não realizam chamadas e consumo de dados) através de regras e alertas e alertas parametrizáveis</t>
  </si>
  <si>
    <t>A ferramenta deverá ser capaz de detectar cenários de Recargas Fraudulentas (bônus concedidos manualmente - fraude interna) através de regras e alertas e alertas parametrizáveis</t>
  </si>
  <si>
    <t>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t>
  </si>
  <si>
    <t>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t>
  </si>
  <si>
    <t>A ferramenta deverá ser capaz de detectar a fraude gerada pelo próprio vendedor ou dealers para ganho de comissionamento fraudulento (visando utilizar o histórico de vendas do próprio dealer/vendedor) através de regras e alertas parametrizáveis</t>
  </si>
  <si>
    <t>A ferramenta deverá ser capaz de detectar cenários de fraudes de Co-Billing (detectar terminais de outras operadoras utilizando CSP Oi) através de regras e alertas e alertas parametrizáveis e deverá integrar com os elementos de rede para bloqueio.</t>
  </si>
  <si>
    <t>A ferramenta deverá ser capaz de detectar cenários de fraudes de Sequestro/Hijacking/Bypass (Siga-me/Call Foward) através de regras e alertas parametrizáveis e executar ações de bloqueios automáticos</t>
  </si>
  <si>
    <t>A ferramenta deverá ser capaz de detectar cenários de fraudes de Wangiri/Fishing (chamadas "one-ring" para que o subscritor realize o retorno a números premium) através de regras e alertas parametrizáveis</t>
  </si>
  <si>
    <r>
      <t>A ferramenta deverá ser capaz de detectar cenários de fraudes de IMSI Stuffing (quando 1 MSISDN/IMEI possui mais de 1 IMSI trafegando na rede) através de regras e alertas parametrizáveis</t>
    </r>
    <r>
      <rPr>
        <sz val="10"/>
        <color indexed="10"/>
        <rFont val="Arial"/>
        <family val="2"/>
      </rPr>
      <t xml:space="preserve"> </t>
    </r>
    <r>
      <rPr>
        <sz val="10"/>
        <color indexed="8"/>
        <rFont val="Arial"/>
        <family val="2"/>
      </rPr>
      <t>e executar ações de bloqueios automáticos</t>
    </r>
  </si>
  <si>
    <r>
      <t>A ferramenta deverá ser capaz de detectar cenários de fraudes de Clonagem (tráfego ocorrendo em um mesmo MSIDN, IMEI, IMSI em locais diferentes e distantes ao mesmo tempo) através de regras e alertas parametrizáveis</t>
    </r>
    <r>
      <rPr>
        <sz val="10"/>
        <color indexed="10"/>
        <rFont val="Arial"/>
        <family val="2"/>
      </rPr>
      <t xml:space="preserve"> </t>
    </r>
    <r>
      <rPr>
        <sz val="10"/>
        <color indexed="8"/>
        <rFont val="Arial"/>
        <family val="2"/>
      </rPr>
      <t>e executar ações de bloqueios automáticos</t>
    </r>
  </si>
  <si>
    <t>A ferramenta deverá prover mecanismos para analisar cenários de fraudes de subscrição com flexibilidade de realizar cruzamento de informações pertinentes ao caso (gestão de casos) para balizar medidas de atuação</t>
  </si>
  <si>
    <r>
      <t>A ferramenta deverá prover mecanismos para analisar cenários de Spam (SMS) com flexibilidade de realizar cruzamento de informações pertinentes ao caso (gestão de casos) para balizar medidas de atuação</t>
    </r>
    <r>
      <rPr>
        <sz val="10"/>
        <color indexed="10"/>
        <rFont val="Arial"/>
        <family val="2"/>
      </rPr>
      <t xml:space="preserve"> </t>
    </r>
    <r>
      <rPr>
        <sz val="10"/>
        <color indexed="8"/>
        <rFont val="Arial"/>
        <family val="2"/>
      </rPr>
      <t>e executar ações de bloqueios automáticos</t>
    </r>
  </si>
  <si>
    <t>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t>
  </si>
  <si>
    <r>
      <t>A ferramenta deverá prover mecanismos para analisar cenários de Recargas Fraudulentas (bônus concedidos manualmente - fraude interna) com flexibilidade de realizar cruzamento de informações pertinentes ao caso (gestão de casos) para balizar medidas de atuação</t>
    </r>
    <r>
      <rPr>
        <sz val="10"/>
        <color indexed="10"/>
        <rFont val="Arial"/>
        <family val="2"/>
      </rPr>
      <t xml:space="preserve"> </t>
    </r>
    <r>
      <rPr>
        <sz val="10"/>
        <color indexed="8"/>
        <rFont val="Arial"/>
        <family val="2"/>
      </rPr>
      <t>e executar ações de bloqueios automáticos e remoção do crédito indevido</t>
    </r>
  </si>
  <si>
    <t>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t>
  </si>
  <si>
    <t>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t>
  </si>
  <si>
    <t>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t>
  </si>
  <si>
    <t>A ferramenta deverá prover mecanismos para analisar cenários de fraudes de Co-Billing (detectar terminais de outras operadoras utilizando CSP Oi) com flexibilidade de realizar cruzamento de iinformações pertinentes ao caso (gestão de casos) para balizar medidas de atuação</t>
  </si>
  <si>
    <t>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t>
  </si>
  <si>
    <t>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t>
  </si>
  <si>
    <t>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t>
  </si>
  <si>
    <t>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t>
  </si>
  <si>
    <t>A ferramenta deverá ser capaz de estimar a perda financeira gerada pelos casos de fraude através das variáveis existentes no banco (faturamento, inadimplência, custo de Interconexão, etc)</t>
  </si>
  <si>
    <t>A ferramenta deverá ser capaz de reportar (emitir parecer/ladudo) cenários de fraudes de subscrição por tipificações/atributos parametrizáveis</t>
  </si>
  <si>
    <t>A ferramenta deverá ser capaz de reportar (emitir parecer/ladudo) cenários de Spam (SMS) por tipificações/atributos parametrizáveis</t>
  </si>
  <si>
    <t>A ferramenta deverá ser capaz de reportar (emitir parecer/ladudo) cenários de Tráfego Zero (assinantes que não realizam chamadas e consumo de dados) por tipificações/atributos parametrizáveis</t>
  </si>
  <si>
    <t>A ferramenta deverá ser capaz de reportar (emitir parecer/ladudo) cenários de Recargas Fraudulentas (bônus concedidos manualmente - fraude interna) por tipificações/atributos parametrizáveis</t>
  </si>
  <si>
    <t>A ferramenta deverá  ser capaz de reportar (emitir parecer/ladudo) cenários de fraudes de PBX (Fraudadores invadem um sistema telefônico automatizado que lhes permite discar para o PBX e gerar tráfego de saída do PBX para qualquer número de telefone às custas das empresas) por tipificações/atributos parametrizáveis</t>
  </si>
  <si>
    <t>A ferramenta deverá ser capaz de reportar (emitir parecer/ladudo) cenários de fraudes de LDI (Longa Distância Internacional - utilizando blacklists de países, parametrizações de minutagem por país ou por A number/B number) por tipificações/atributos parametrizáveis e executar ações de bloqueios automáticos</t>
  </si>
  <si>
    <t>A ferramenta deverá ser capaz de reportar (emitir parecer/ladudo) a fraude gerada pelo próprio vendedor ou dealers para ganho de comissionamento fraudulento (visando utilizar o histórico de vendas do próprio dealer/vendedor) por tipificações/atributos parametrizáveis e executar ações de bloqueios automáticos</t>
  </si>
  <si>
    <t>A ferramenta deverá ser capaz de reportar (emitir parecer/ladudo) cenários de fraudes de Co-Billing (detectar terminais de outras operadoras utilizando CSP Oi) por tipificações/atributos parametrizáveis e executar ações de bloqueios automáticos</t>
  </si>
  <si>
    <t>A ferramenta deverá ser capaz de reportar (emitir parecer/ladudo) cenários de fraudes de Sequestro/Hijacking/Bypass (Siga-me/Call Foward) por tipificações/atributos parametrizáveis e executar ações de bloqueios automáticos</t>
  </si>
  <si>
    <t>A ferramenta deverá ser capaz de reportar (emitir parecer/ladudo) cenários de fraudes de Wangiri/Fishing (chamadas "one-ring" para que o subscritor realize o retorno a números premium) por tipificações/atributos parametrizáveis</t>
  </si>
  <si>
    <t>A ferramenta deverá ser capaz de reportar (emitir parecer/ladudo) cenários de fraudes de IMSI Stuffing (quando 1 MSISDN/IMEI possui mais de 1 IMSI trafegando na rede) por tipificações/atributos parametrizáveis</t>
  </si>
  <si>
    <t>A ferramenta deverá ser capaz de reportar (emitir parecer/ladudo) cenários de fraudes de Clonagem (tráfego ocorrendo em um mesmo MSIDN, IMEI, IMSI em locais diferentes e distantes ao mesmo tempo) por tipificações/atributos parametrizáveis</t>
  </si>
  <si>
    <t>A ferramenta deverá ter capacidade de receber e ler (input na base de dados) os CDR's (binários) da Mediação, habilitando a detecção de fraudes de uso near real-time</t>
  </si>
  <si>
    <t>A ferramenta deverá ter capacidade de receber periodicamente o cadastro full de clientes (e seus produtos/campanhas) dos CRM's (Siebel 6.3, Siebel 8, Oracle Service Cloud, SAC, STC e SINN) via Oracle SOA Suite, Informática Power Center ou integração ponto a ponto)</t>
  </si>
  <si>
    <t>A ferramenta deverá ter capacidade de receber a atualização de cadastro de novos clientes (e seus produtos/campanhas) dos CRM's (Siebel 6.3, Siebel 8, Oracle Service Cloud, SAC, STC e SINN) via Oracle SOA Suite, Informática Power Center ou integração ponto a ponto)</t>
  </si>
  <si>
    <t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t>
  </si>
  <si>
    <t>A ferramenta deverá prever e checar padrões de análise de comportamento dos clientes na base de dados gerando alertas e relatórios com base em tráfego e informações de cadastro</t>
  </si>
  <si>
    <t>A ferramenta deverá prever e checar padrões de comportamento dos clientes através de todos os touchpoints (loja, mobile, web, mail, etc) cruzando com os seu perfis nas redes sociais (social footprint) gerando alertas e relatórios</t>
  </si>
  <si>
    <t>Capacidade de realizar análise de causa raiz da fraude através de drill down (data mining) das análises das regras e atributos</t>
  </si>
  <si>
    <t>Case Management colaborativo (com comentários e anexos) e adaptativo (podendo visualizar todas as informações relevantes sobre a entidade suspeita - investigation carts and workbenchs) para habilitar resoluções de casos de forma mais eficaz</t>
  </si>
  <si>
    <t>A ferramenta deverá ser capaz de expandir a visibilidade dos dados relacionados ao caso investigado ao nível dos xDR's</t>
  </si>
  <si>
    <t>Capacidade de adicionar subscribers em hotlists (graylists, whitelists e blacklists) de dealers e assinantes de acordo com a análise dos casos</t>
  </si>
  <si>
    <t>A ferramenta deverá identificar padrões de novos cenários de fraude através de análise preditiva e machine learning (baseado em novas fontes de dados e base histórica)</t>
  </si>
  <si>
    <t>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t>
  </si>
  <si>
    <t>Durante a analise humana se o caso é fraude ou não, a ferramenta deverá ser capaz de registrar uma nota explicativa com a tomada de decisão dentro do workflow definido (ações humanas no processo prevenção da venda, detectação da fraude, desbloqueio, fraude interna, etc)</t>
  </si>
  <si>
    <t>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t>
  </si>
  <si>
    <t>A ferramenta deverá disponibilizar acesso a usuários com diferentes perfis parametrizáveis no módulo de admnistração da ferramenta (Equipes de Crédito, RA, SI, Anti-fraude, Auditoria, Jurídico, etc)</t>
  </si>
  <si>
    <t>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t>
  </si>
  <si>
    <t>A ferramenta deve permitir que o usuário crie alertas para as regras criadas (sem limites de regras). Por exemplo, alarme para uma venda efetuada para um endereço conhecido como fraude.</t>
  </si>
  <si>
    <t>A ferramenta deve permitir que o usuário crie dashboards para exposição dos casos</t>
  </si>
  <si>
    <t>A ferramenta deve permitir que o usuário crie relatórios para report dos casos</t>
  </si>
  <si>
    <t>A ferramenta deverá de ser capaz de enviar SMS diretamente para o cliente ou analista de fraude através de alarmes pre-definidos</t>
  </si>
  <si>
    <t>A ferramenta deverá de ser capaz de enviar email diretamente para o cliente ou analista de fraude através de alarmes pre-definidos</t>
  </si>
  <si>
    <t>A ferramenta deve permitir que o usuário crie simuladores de regras para teste</t>
  </si>
  <si>
    <t>A ferramenta deve permitir busca (Google-Like) de atributos e expressões na base de dados e exibí-los de acordo com a sua relevância e tipificação</t>
  </si>
  <si>
    <t>Capacidade de bloquear subscribers nos CRM's via ação do analista (comunicação com Siebel 6.3, Siebel 8, Oracle Service Cloud, SAC, STC e SINN via Oracle SOA Suite ou Informática Power Center)</t>
  </si>
  <si>
    <t>Capacidade de bloquear subscribers na Rede da Oi via ação do analista (comunicação com HLR via protocolo SSH, Telnet e comunicação com a rede fixa através do loader)</t>
  </si>
  <si>
    <t>A ferramenta deverá reconhecer assiantes bloqueados na rede e nos CRM's para não alarmar mais as regras cujo esteja no caso</t>
  </si>
  <si>
    <t>A ferramenta deverá ser extensível às premissas dos dealers concetando com POS's para verificar as credenciais do cliente antes da ativação do(s) produto(s)</t>
  </si>
  <si>
    <t>A ferramenta deverá prover de mecanismos de georeferenciamento dos casos analisados</t>
  </si>
  <si>
    <t>Capacidade de leitura biométrica para cruzamento de reconhecimento biométrico (facial, iris, digitais, etc) para as iniciativas de anti-fraude de frente de loja e cruzamento com perfil de mídias sociais (reconhecimento facial)</t>
  </si>
  <si>
    <t>Capacidade de leitura biométrica para reconhecimento biométrico (facial, iris, digitais, etc) em documentos digitalizados.</t>
  </si>
  <si>
    <t>Capacidade de leitura OCR (para habilitar checagem de assinatura e leitura de contratos)</t>
  </si>
  <si>
    <t>Capacidade de conectar com scores externos (ClearSale, M4U Serasa, ABR, Receita Federal, etc) via webservices</t>
  </si>
  <si>
    <t>A ferramenta deverá permitir ao analista e ao adminstrador do sistema a configuração e desenvolvimento de procedures para transformação dos dados (flexibilizando a criação de novas regras)</t>
  </si>
  <si>
    <t>A ferramenta deverá permitir ao analista e ao administrador do sistema o input de dados de diversas fontes (configuração de dblink's, construção de etl's, etc)</t>
  </si>
  <si>
    <t>A ferramenta deverá permitir ao administrador do sistema a configuração dos perfis de acesso e criação de usuários</t>
  </si>
  <si>
    <t>A ferramenta deverá permitir ao analista e ao administrador do sistema a configuração de novas telas e fluxos de informação e aprovação dos casos (derivação, detecção e desbloqueio)</t>
  </si>
  <si>
    <t>A ferramenta deverá permitir ao analista e ao administrador do sistema a configuração dos relatórios e suas fontes de dados</t>
  </si>
  <si>
    <t>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t>
  </si>
  <si>
    <t>A ferramenta deverá ser capaz de identificar cenários de suppressed usage e missing usage nos dados através dos switches/ERB's (configurações de rede fraudulentas), emitindo alertas e relatórios</t>
  </si>
  <si>
    <t>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t>
  </si>
  <si>
    <t>No momento da conclusão da análise do caso (ação do analista) a ferramenta deverá possuir workflow para o sistema de tarifação e faturamento (SIN, Sisraf, SFA e Arbor) enviando comando para cancelamento da fatura e de chamadas (No Bill)</t>
  </si>
  <si>
    <t>A ferramenta deverá ser capaz de detectar cenários de fraudes de IMSI Stuffing (quando 1 MSISDN/IMEI possui mais de 1 IMSI trafegando na rede) através de regras e alertas parametrizáveis e executar ações de bloqueios automáticos</t>
  </si>
  <si>
    <t>A ferramenta deverá ser capaz de detectar cenários de fraudes de Clonagem (tráfego ocorrendo em um mesmo MSIDN, IMEI, IMSI em locais diferentes e distantes ao mesmo tempo) através de regras e alertas parametrizáveis e executar ações de bloqueios automáticos</t>
  </si>
  <si>
    <t>A ferramenta deverá prover mecanismos para analisar cenários de Spam (SMS) com flexibilidade de realizar cruzamento de informações pertinentes ao caso (gestão de casos) para balizar medidas de atuação e executar ações de bloqueios automáticos</t>
  </si>
  <si>
    <t>A ferramenta deverá prover mecanismos para analisar cenários de Recargas Fraudulentas (bônus concedidos manualmente - fraude interna) com flexibilidade de realizar cruzamento de informações pertinentes ao caso (gestão de casos) para balizar medidas de atuação e executar ações de bloqueios automáticos e remoção do crédito indevido</t>
  </si>
  <si>
    <t>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t>
  </si>
  <si>
    <t>A ferramenta deverá enviar scores de risco (com pontuação e recomendação) para o sistema Transact da Oi para análise de crédito (via webservices - xml's) dentro dos SLA's acordados (tempo de resposta e acertividade de todas as propostas de análise de crédito)</t>
  </si>
  <si>
    <t>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t>
  </si>
  <si>
    <t>A ferramenta deverá ser capaz de se conectar com o SIAF (sistema responsável por compartilhar informações de fraudes de subscrição entre as operadoras afiliadas e a ABRT).</t>
  </si>
  <si>
    <t xml:space="preserve">Suportar interação com plataformas digitais omni-channel de pagamento para o cliente (credit card, pay pal, bitcoin, etc)
</t>
  </si>
  <si>
    <t>Demonstrar habilidade de se conectar com elementos de rede e sensores - M2M</t>
  </si>
  <si>
    <t>O sistema poderá disponibilizar e receber dados gerados via FTP e SFTP</t>
  </si>
  <si>
    <t>Habilidade de integrar com outras interfaces utilizando Oracle Soa Suite</t>
  </si>
  <si>
    <t>Habilidade de integrar com outras interfaces utilizando Informática Power Center</t>
  </si>
  <si>
    <t>Suportar mensagens orientadas a API’s (considerando protocolos SOAP e REST)</t>
  </si>
  <si>
    <t>Demonstrar habilidade para se integrar com NDS (Novel Directory Services) para Single Sign On e user and profile management</t>
  </si>
  <si>
    <t>A solução proposta deve suportar integrações de natureza síncrona e assíncrona com quaisquer sistemas, bases, ou serviços externos, conforme necessidade da Oi, e possuir tratamento automático e configurável para tratar as eventuais exceções</t>
  </si>
  <si>
    <t>Ser compatível com Docker (microserviços) para automação de deploy</t>
  </si>
  <si>
    <t>Ser compatível com ferramentas de automação como: puppet e chef</t>
  </si>
  <si>
    <t>Ser compatível com web servers como: apache e nginx</t>
  </si>
  <si>
    <t>Ser compatível com application servers como: weblogic e jboss</t>
  </si>
  <si>
    <t>Habilidade para se conectar com protocolos de redes inteligentes como SS7, ISUP and MAP para monitoramento de tráfego em redes LTE 4G e VoIP</t>
  </si>
  <si>
    <t>Habilidade para se conectar com ERP's de mercado como SAP, EBS e Totvs</t>
  </si>
  <si>
    <t>Ser compatível com sistemas operacioanis de mercado como Windows, Linux e Red Hat</t>
  </si>
  <si>
    <t>Integrar-se com o sistema de digitalização de documentos de venda (documentos dos clientes, contratos, etc) da Oi (BRSCAN) para permitir a geração de alarmes de fraudes pela imagem do documento (OCR)</t>
  </si>
  <si>
    <t>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t>
  </si>
  <si>
    <t>Compatível com os principais os browsers do mercado:
Opera, Google Chrome, Mozilla Firefox, Internet Explorer, Safari</t>
  </si>
  <si>
    <t>Compativel com os princicpais sistemas operacionais para dispositivos móveis, como Windows Phone (Microsoft), iOS (Apple) e Android (Google Inc./Open Handset Alliance)</t>
  </si>
  <si>
    <t>Para processos e interfaces baseados em arquivos ou batch deve-se projetar na solução a capacidade de gerar arquivos específicos de erros, além de gravar em LOG na camada ofendida o seu detalhamento, mantendo a persistência e disponibilidade do processamento</t>
  </si>
  <si>
    <t>Demonstrar habilidade para controles de versão da solução</t>
  </si>
  <si>
    <t>Todos os serviços e integrações da solução devem ser capazes de ser monitorados, controlados e gerenciados</t>
  </si>
  <si>
    <t>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t>
  </si>
  <si>
    <t>A ferramenta deverá armazenar o histórico de transações de análise de crédito dos últimos 8 meses (histórico de fraude e alarmes) e de forma consolidado por 5 anos para permitir reports</t>
  </si>
  <si>
    <t>A ferramenta deverá armazenar a base histórica de tráfego (Voz, Gprs, SMS, MMS, recarga, VOIP) detalhado CDR a CDR dos últimos 3 meses e de forma consolidado por 5 anos para permitir reports</t>
  </si>
  <si>
    <t>A ferramenta deverá possibilitar o backup das bases históricas e acesso de consulta</t>
  </si>
  <si>
    <t>A ferramenta deverá armazenar os dados cadastrais da base de assiantes Oi (aproximadamente 70 milhões, com estimativa de crescimento de 5 milhões nos próximos 3 anos)</t>
  </si>
  <si>
    <t>A ferramenta deverá possuir um repositório central de fraude com todas as informações das análises de casos, com capacidade de armazenamento de histórico de 5 anos para consultas (via interface)</t>
  </si>
  <si>
    <t>Ser compatível com ferramentas e frameworks Big Data de mercado, como Hadoop e Spark</t>
  </si>
  <si>
    <t>Possibilitar data loading e data connection via DBLink com BDs Oracle</t>
  </si>
  <si>
    <t>Possibilitar data loading e data connection via DBLink com BDs SQL Server</t>
  </si>
  <si>
    <t>Possibilitar data loading e data connection via DBLink com BDs PostGree</t>
  </si>
  <si>
    <t>Todas as funcionalidades, telas, ajuda (manual), relatório e outros deverão estar em português.</t>
  </si>
  <si>
    <t>Front-end (telas) com botões de help/auto-ajuda.</t>
  </si>
  <si>
    <t>A aplicação deverá ter a identidade visual dos padrões de sistemas da Oi (logomarca, aparência, etc.)</t>
  </si>
  <si>
    <t>A solução deverá ter front end web com design responsivo usando HTML 5 de forma que possa ser multidevices executado em Web Browser e dispositivos móveis</t>
  </si>
  <si>
    <t>Criação/alteração de workflows e formulários deve ser possível de ser realizada sem a necessidade de conhecimento de linguagem de programação ou codificada (Ex: PHP, Java Script)</t>
  </si>
  <si>
    <t>Demonstrar habilidade para configurar novas regras, lógicas e fluxos de negócio usando ferramentas drag and drop (interfaces de consultas, dashboards, etc.)</t>
  </si>
  <si>
    <t xml:space="preserve">Demonstrar habilidade para trabalhar com dados estruturados e não estruturados (SQL and No-SQL)
</t>
  </si>
  <si>
    <t>Habilitar machine learning para aplicação em métodos, algorítimos e modelos de Gestão de Fraudes</t>
  </si>
  <si>
    <t>Habilitar análise preditiva para aplicação em métodos, algorítimos e modelos de Gestão de Fraudes</t>
  </si>
  <si>
    <t>Criação/alteração de relatórios, dashboards e indicadores deve ser possível de ser realizada sem a necessidade de conhecimento de linguagem de programação ou codificada (Ex: PHP, Java Script</t>
  </si>
  <si>
    <t>A análise da proposta na venda (comunicação/integração com o Transact) deverá ser near real time, com um delay máximo de 5 segundos</t>
  </si>
  <si>
    <t>Habilidade para trabalhar com processamento de dados in-memory</t>
  </si>
  <si>
    <t>A ferramenta deverá ser capaz de processar aproximadamente 200 mil transações/requisições de cadastro de assiantes por dia</t>
  </si>
  <si>
    <t>A ferramenta deverá ser capaz de processar aproximadamente 500 milhões de xDR's por dia</t>
  </si>
  <si>
    <t>A ferramenta deverá ser capaz de processar altos volumes (casa de milhões) de transações/requisições de update de dados de assinantes por dia (alterações de dados, produtos, serviços, etc) dos legados Oi por dia</t>
  </si>
  <si>
    <t>A ferramenta deverá ser capaz de processar aproximadamente 17 mil transações de crédito (POS, M4U, Transact, etc) por dia</t>
  </si>
  <si>
    <t>Ser possível realizar automação de rotinas como teste de performance e teste unitário</t>
  </si>
  <si>
    <t>Coletar, processar e disponibilizar em tempo real, os eventos e dados de uso e interação dos cenários que envolvem os requsitos de tráfego e cadastro</t>
  </si>
  <si>
    <t>Guiar e suportar ações em tempo real para atuar nos problemas identificados na análise de alarmes, casos e tickets diversos</t>
  </si>
  <si>
    <t>A solução deve ser capaz de garantir o sigilo e integridade na transmissão de dados.</t>
  </si>
  <si>
    <t xml:space="preserve">As soluções que estejam disponíveis na Internet e trafeguem informações deverão utilizar mecanismos criptográficos (TLS 1.2 OU SUPERIOR) para a proteção das mesmas. A classificação de confiabilidade das informações será definida durante o projeto (no mínimo, todas as senhas de usuários são dados confidenciais). </t>
  </si>
  <si>
    <t>A solução deverá utilizar mecanismos criptográficos para transmissão e armazenamento de dados, baseados em padrões provados matematicamente, atualizados e reconhecidos publicamente pelo mercado. Ex.: Hash: SHA2-512, Simétrico: AES-256, Assimétrico: RSA-2048.</t>
  </si>
  <si>
    <t>Garantir transmissão segura de dados de alta confidencialidade dos sistemas disponíveis na internet, utilizando protocolos seguros (Ex.: HTTPS, SSH, SCP, SFTP, LDAPS, POP3-SSL, SMTP-SSL, IMAP-SSL e etc.) para ações/telas de entrada e/ou saída de dados.</t>
  </si>
  <si>
    <t>As chaves criptográficas utilizadas não devem ser armazenadas diretamente no código do aplicativo, devendo ser dada preferência ao uso de dispositivos de segurança externos (HSM) para armazenamento e gerenciamento das mesmas.</t>
  </si>
  <si>
    <t>A extração massiva de dados (Ex.: toda a base de clientes, toda a base de funcionários, todas as transações realizadas, etc.) necessita de aprovação prévia e formal pela área de Segurança da Informação.</t>
  </si>
  <si>
    <t>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t>
  </si>
  <si>
    <t>Caso haja necessidade de armazenamento de senhas em arquivos de sistema operacional, estes arquivos não deverão ser alocados em diretórios de servidores web, FTP e similares. O acesso a esses arquivos deve ser restrito para acesso apenas pela aplicação e pelos usuários de sistema operacional que efetivamente tenham necessidade de acessá-los para manutenção da solução, não devendo haver privilégios nem mesmo de leitura sobre eles para outros usuários.</t>
  </si>
  <si>
    <t>Toda solução deve ser desenvolvida de forma componentizada, permitindo a distribuição destes componentes (ex.: front-end, aplicativo e banco de dados) por diferentes áreas da rede da Oi (ex.: DMZ, rede interna).</t>
  </si>
  <si>
    <t>Nos casos em que seja obrigatória a garantia de privacidade dos dados manipulados pela solução, a mesma deve permitir que uma política de privacidade seja publicada e exibida aos usuários, devendo ser observados os aspectos legais e de negócio envolvidos.</t>
  </si>
  <si>
    <t>Nos casos em que ocorram armazenamento de informações a respeito dos usuários (incluindo informações fornecidas por eles e dados de navegação), principalmente quando forem de clientes da Oi, a solução deve permitir que sejam incluídos avisos ao usuário a respeito desse armazenamento de informações, devendo ser observados os aspectos legais e de negócio envolvidos.</t>
  </si>
  <si>
    <t>As mensagens para o usuário final devem restringir-se ao indispensável para a perfeita utilização do mesmo, atentando para as seguintes situações: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t>
  </si>
  <si>
    <t>Toda transmissão de arquivos deve utilizar os softwares homologados pela Oi. A saber: ConnectDirect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da Fábrica ou do fornecedor da aplicação.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a responsabilidade será do CSOL, da Fábrica ou do fornecedor da aplicação, essa responsabilidade deve estar formalmente definida bem como os processos inerentes.</t>
  </si>
  <si>
    <t>O envio de e-mail deve utilizar exclusivamente os relays de e-mail oficiais da empresa.</t>
  </si>
  <si>
    <t>Toda solução desenvolvida ou adquirida pela Oi deve possuir mecanismos de validação de todas as entradas e saídas de dados (de usuários e/ou interfaces com outros sistemas) quanto ao formato dos dados e valores/caracteres esperados.</t>
  </si>
  <si>
    <t>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e/ou falha de acesso de usuário. Em caso de falha, será necessária informação adicional de número de tentativas inválidas desde a última tentativa válida;
- Sucesso e/ou falha na alteração em dados confidenciais (vide  regulamento de Classificação da Informação) utilizados pelos sistemas;
- Sucesso e/ou falha na criação ou remoção de usuários;
- Sucesso e/ou falha na atribuição ou remoção de direitos (perfis) do usuário;
- Sucesso e/ou falha na concessão, remoção, alteração de valores financeiros (créditos, alçadas, benefícios, bônus, orçamentos, salários, etc.) relativos a clientes, colaboradores, fornecedores ou a própria Oi;
- Sucesso e/ou falha na alteração de informações de usuários, inclusive senha;
- Término da utilização do ambiente ou sistema pelo usuário.</t>
  </si>
  <si>
    <t>Deve haver uma interface amigável para consulta dos logs e permitir consulta em tempo real. </t>
  </si>
  <si>
    <t>Todos os logs devem ser protegidos, cabendo apenas a usuários com perfis específicos e restritos a deleção destes dados.</t>
  </si>
  <si>
    <t>Preferencialmente, somente a solução poderá gravar informações nos registros de log. Os mesmos não podem ser alterados por usuários, independente de seu perfil.</t>
  </si>
  <si>
    <t>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t>
  </si>
  <si>
    <t>Os logs, preferencialmente, não devem ser armazenados somente em ativos segregados a fim de evitar a perda dos mesmos. Já a exportação dos logs para ambientes externos (Syslog Server, SIEM, Big Data, etc.) é obrigatória, independente se exista armazenamento local ou segregado.</t>
  </si>
  <si>
    <t>Todo acesso aos componentes da solução deve ser realizado através de identificação de usuário individual e deve obrigatoriamente utilizar senha. A identificação e a senha são pessoais e intransferíveis.</t>
  </si>
  <si>
    <t>O controle de acesso deve ser uniforme em toda a solução, utilizando-se uma única rotina de verificação e gerenciamento centralizado.</t>
  </si>
  <si>
    <t>As contas com privilégios administrativos nos sistemas, aplicativos ou bases de dados devem ser concedidas apenas aos usuários com perfil de suporte técnico e/ou administração, devendo haver distinção entre usuários com perfil administrativo e de gestão de perfis.</t>
  </si>
  <si>
    <t>Todo elemento de rede adquirido pela Oi deverá obrigatoriamente suportar os protocolos TACACS+ e RADIUS e deve ser integrado ao NDS (base de usuários única) para realizar autenticação, autorização e auditoria dos acessos utilizando um desses um desses protocolos.</t>
  </si>
  <si>
    <t>Soluções Web devem ser protegidas, autenticadas e autorizadas pelo Proxy reverso Novell Access Manager.</t>
  </si>
  <si>
    <t>As contas de sistema (usuários de serviço ou de aplicação-nativa) devem ser cadastradas no serviço de diretório Novell da Oi (IDM/NDS).</t>
  </si>
  <si>
    <t>As contas de sistema não devem permitir conexão de usuários.</t>
  </si>
  <si>
    <t>As soluções desenvolvidas ou adquiridas pela Oi não devem utilizar contas administrativas ou privilegiadas (Ex.: root, administrators, power users, dba, etc.) em sistemas operacionais, servidores web ou bancos de dados.</t>
  </si>
  <si>
    <t>A solução deve impossibilitar conexões simultâneas efetuadas um único login.</t>
  </si>
  <si>
    <t xml:space="preserve"> A solução deve desconectar o usuário por tempo de inatividade configurável na solução.</t>
  </si>
  <si>
    <t>Os usuários devem ter acessos concedidos apenas através de perfil e, preferencialmente, nenhum usuário deve pertencer a mais de um perfil. A necessidade de usuário multiperfil deverá ser previamente justificada e aprovada pela equipe de Segurança da Informação.</t>
  </si>
  <si>
    <t>Ao alterar as permissões de um perfil esta deve ser aplicada para todos os usuários deste perfil.</t>
  </si>
  <si>
    <t>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com a Oi.</t>
  </si>
  <si>
    <t>Os desenvolvedores e testadores devem ser autenticados lógica e fisicamente ao acessar os ambientes de desenvolvimento e homologação. Não é permitido, mesmo nestes ambientes, acesso não identificado, com conta genérica e/ou com conta compartilhada.</t>
  </si>
  <si>
    <t>Aplicações Cliente Servidor devem sempre autenticar as entidades com as quais se comunicam. Ex.: Cliente -&gt; Servidor -&gt; Banco de dados.</t>
  </si>
  <si>
    <t>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gerados novamente antes da realização de transações sensíveis, sempre que o framework utilizado permitir.</t>
  </si>
  <si>
    <t>Toda solução que implemente captcha deve ser validada  pela equipe de segurança da informação.</t>
  </si>
  <si>
    <t>Toda solução desenvolvida ou adquirida pela Oi deverá garantir que perfis administrativos só serão usados em situações específicas que necessitem desse privilégio.</t>
  </si>
  <si>
    <t>Todas as soluções desenvolvidas ou adquiridas pela Oi deverão seguir o Regulamento de Senhas de Acesso registrado no IBPMS (sistema utilizado para gestão dos regulamentos da Oi).</t>
  </si>
  <si>
    <t>A criação de usuários deverá prever a associação de perfis e alçadas (restrições em privilégios/limites de operações), definindo a abrangência de transações críticas permitidas para cada perfil. Determinar especificamente para cada solução os níveis de alçadas sob a avaliação da segurança da informação.</t>
  </si>
  <si>
    <t>Nos casos em que a solução não esteja integrada com o Sistema de Gestão de Acessos / NDS deve ser garantida a politica de senha alinhada com a politica definida para todos os sistemas da Oi.</t>
  </si>
  <si>
    <t>Não deverá haver portas lógicas ou meios alternativos (ex: backdoors, maintenance hooks) de acesso às soluções desenvolvidas ou adquiridas pela Oi.</t>
  </si>
  <si>
    <t>Caso o parceiro ou fornecedor tenha necessidade de realizar conectividade com a OI através de links ou similares deverá atender aos requisitos do documento de conectividade de Parceiros.</t>
  </si>
  <si>
    <t>Os acessos realizados à Oi através de VPN client-to-site devem ser realizados somente por pessoas previamente autorizadas pela Oi e adotando os mecanismos de segurança exigidos pela mesma. A credencial para o acesso deve ser individual e intransferível, sendo proibido compartilhamento do mesmo para acesso de múltiplas pessoas.</t>
  </si>
  <si>
    <t>O desenvolvedor, parceiro ou fornecedor não deve ter acesso ao ambiente de produção dos sistemas, ficando restrito somente aos ambientes de desenvolvimento ou homologação. Se, excepcionalmente em caso de troubleshooting, for necessário o acesso do fornecedor ao ambiente de produção, este deve ser necessariamente assistido por colaborador OI, com as credenciais para o fornecedor/parceiro sendo criadas no início da atividade e removidas ao final da mesma.</t>
  </si>
  <si>
    <t>O desenvolvimento de software, ainda que terceirizado, deve ser realizado em conformidade com os controles definidos nas Políticas de Segurança da Oi e nos 3P's.</t>
  </si>
  <si>
    <t>Toda solução desenvolvida ou adquirida pela Oi deverá ser aderente aos padrões de hardening estabelecidos pela Segurança da Informação.</t>
  </si>
  <si>
    <t>Nos casos em que a aplicação necessite estar conectada diretamente à Internet (ex: portais web), a mesma deve estar segregada da rede corporativa (ex.: através de firewall).</t>
  </si>
  <si>
    <t>Toda solução desenvolvida ou adquirida pela Oi deve ter o mapeamento do fluxo de comunicações, incluindo IPs e portas (origem e destino), além de protocolos e serviços. Este mapeamento deverá ser encaminhado para área de Segurança da Informação para validação.</t>
  </si>
  <si>
    <t>Todas as soluções a serem disponibilizadas deverão sofrer análise de vulnerabilidades e teste de invasão na fase de homologação. Esta análise será realizada pela Equipe de Segurança da Informação e o fornecedor deverá corrigir todas as não conformidades encontradas, sem custo adicional, antes da solução passar para o ambiente de produção.</t>
  </si>
  <si>
    <t>Toda solução desenvolvido ou adquirido pela Oi deverá possuir manual de administração, contendo:
. Procedimentos de instalação que contenham, no mínimo:
-  Garantia da origem do pacote de instalação (ex: hash do pacote de instalação);
-  Requisitos mínimos para instalação (ex: espaço mínimo em disco, memória, etc.);
-  Definições de configuração e primeiro uso (ex: parâmetros alteráveis/configuráveis para primeira utilização do sistema).
-  Detalhamento dos perfis utilizados;
. Procedimentos de Segurança que contenham, no mínimo:
-  Informações para recuperação em casos de erro, falhas ou incidentes;
-  Informações sobre como atualizar o SO sem afetar a aplicação.
-  Definições sobre atualização, backup, auditoria e monitoração (caso não atendam ao padrão estabelecido pela área de TI).</t>
  </si>
  <si>
    <t>A solução deve ser passada do ambiente de homologação para produção somente após a conclusão bem sucedida de todos os testes funcionais e de segurança, sem a necessidade de correção.</t>
  </si>
  <si>
    <t>Toda solução desenvolvida ou adquirida pela Oi deve conter mecanismos de backup e restauração dos dados processados, além de possuir capacidade de tolerância a falhas e retorno à operação.</t>
  </si>
  <si>
    <t>O ambiente de produção deve ser configurado seguindo os padrões de segurança da informação da Oi, e deve ser atualizado sempre que uma nova atualização estiver disponível, atentando-se ao tempo de suporte do sistema operacional (EOL), garantindo assim o seu ciclo de vida, evitando a exposição as vulnerabilidades.</t>
  </si>
  <si>
    <t>Deve haver uma documentação informando métodos de medida e avaliação do bom funcionamento do sistema, para que possa ser utilizado por ferramentas de monitoração (ITOC).</t>
  </si>
  <si>
    <t xml:space="preserve">Deve haver na documentação a especificação dos(as):
.        Componentes Críticos (Hardware e Software);
.        Informações importantes e sensíveis ao sistema;
.        Possíveis ameaças ao sistema ;
.        Mecanismos de controles e mitigação de risco.
</t>
  </si>
  <si>
    <t>O roteador deverá implementar contadores específicos para cada filtro, de forma que seja possível inspecionar a quantidade de pacotes que se encaixaram na regra do filtro. Esses contadores deverão ser únicos por interface lógica e os seus valores deverão ser visíveis através de interface de linha de comando.</t>
  </si>
  <si>
    <t xml:space="preserve">Os roteadores devem ser capazes de verificar a validade da origem do pacote via mecanismo uRPF (Unicast Reverse Path Forwarding – RFC 2827 Network Ingress Filtering: Defeating Denial of Service Attacks Which Employ IP Source Address Spoofing). </t>
  </si>
  <si>
    <t>O equipamento deverá ter algum mecanismo para limitar o número de pacotes enviados para placa processadora para proteger a caixa contra ataques de DDoS.</t>
  </si>
  <si>
    <t>O equipamento deverá permitir associar uma lista de acesso aos pacotes que são enviados para a placa processadora e informar sua taxa.</t>
  </si>
  <si>
    <t>O equipamento deverá possuir mecanismos de detecção e/ou proteção contra syn-floods, pacotes mal formados, com excesso de fragmentação e smurf-attacks;</t>
  </si>
  <si>
    <t>Implementar autenticação, via MD5, para sessões OSPF, BGP-4 e LDP.</t>
  </si>
  <si>
    <t>Deverá ser possível criar filtros com no mínimo 2000 regras e aplicar em qualquer tipo de interface lógica.</t>
  </si>
  <si>
    <t>Aplicar controle de acesso, através de listas de acesso ou similar, baseadas em critérios de layer 3 e 4, em todas as interfaces lógicas.</t>
  </si>
  <si>
    <t>Permitir o monitoramento de tentativas de violação de listas de acesso em um syslog server.</t>
  </si>
  <si>
    <t>Os provedores de cloud pública deverão garantir um meio seguro para descarte de dados de forma a eliminar os riscos de vazamento por meio de recuperação indevida.</t>
  </si>
  <si>
    <t>Deve haver filtragem de tráfego para os serviços hospedados em nuvem pública, de forma a permitir comunicação apenas aos serviços oferecidos (portas e protocolos) e as origens (endereços IP) permitidas.</t>
  </si>
  <si>
    <t>As aplicações e serviços hospedados em nuvem pública devem estar expostas na Internet apenas se houver tal necessidade.</t>
  </si>
  <si>
    <t>Para aplicações internas, o acesso deve estar limitados a rede corporativa estabelecendo-se um link dedicado ou VPN com a VPC (Virtual Private Cloud).</t>
  </si>
  <si>
    <t>Aplicações e serviços hospedados em nuvem pública só poderão compartilhar infraestrutura com outros clientes do provedor (multi-tenancy) caso haja um mecanismo de segurança de isolamento baseado em hypervisor.</t>
  </si>
  <si>
    <t>Os provedores de cloud pública devem implementar controles de segurança física e lógica em conformidade com as melhores práticas e normas internacionais.</t>
  </si>
  <si>
    <t>As aplicações e serviços hospedados em nuvem pública devem estar integradas ao repositório de identidade da Oi (NDS) por meio de federação SAML2 de forma a garantir a utilização de tais serviços com as credenciais da Oi.</t>
  </si>
  <si>
    <t>As credenciais utilizadas para administração e operação dos ativos em nuvem pública devem estar integradas ao repositório de identidade da Oi (NDS) por meio de federação SAML2 de forma a garantir a utilização das credenciais da Oi.</t>
  </si>
  <si>
    <t>Para consumo de serviços (REST, SOAP etc.) em nuvem pública, devem ser implementados mecanismos de proteção criptográficos na transmissão dos dados (TLS v.1.2 ou superior) e mecanismos de autenticação, controle de acesso e segregação de funções (WS-Security, OAUTH2) de forma a respeitar o princípio do privilégio mínimo. O mesmo vale para o consumo dos serviços expostos no barramento de serviços da Oi pelos aplicativos e serviços em nuvem ou mobile.</t>
  </si>
  <si>
    <t>Os dados em nuvem públicas devem ser armazenados preferencialmente em datacenters no Brasil e, caso não seja possível, em países cuja legislação não conflitem ou ponham em risco os interesses da Oi.</t>
  </si>
  <si>
    <t>Aplicações mobile não devem armazenar informações sensíveis no dispositivo móvel.</t>
  </si>
  <si>
    <t>As aplicações mobile devem estar em conformidade com as mesmas políticas, padrões e procedimento definidos para sistemas web ou cliente/servidor, quando aplicáveis.</t>
  </si>
  <si>
    <t>Para automação de rotinas operacionais por DevOps devem ser utilizados os mecanismos de segurança em termos de autenticação, confidencialidade, integridade por meio contas de serviços ou chaves públicas.</t>
  </si>
  <si>
    <t>Para automação de rotinas operacionais DevOps que requerem a autenticação por chave pública, devem ser utilizadas chaves RSA de no mínimo 2048 bits.</t>
  </si>
  <si>
    <t>Deve-se implementar a segregação de funções de forma a respeitar o princípio do privilégio mínimo.</t>
  </si>
  <si>
    <t>Auditoria deve ser integrável com SIEM corporativo</t>
  </si>
  <si>
    <t>Suporte a Autenticação em todos os cenarios OAUTH2 e OpenId Connect</t>
  </si>
  <si>
    <t>Suporte a Autenticação via SAML 2</t>
  </si>
  <si>
    <t xml:space="preserve">Compativel para Segundo Fator de autenticação </t>
  </si>
  <si>
    <t>Todas as chamadas a serviços a Oi, deve garantir o acesso apenas às informações/operações autorizadas (Validação de contexto de parametros)</t>
  </si>
  <si>
    <t>Consoles, aplicações e serviços administrativos não podem ser acessados na internet.</t>
  </si>
  <si>
    <t>O aprovisionamento de acessos e perfis, excluindo as credenciais, deve ser automatizado e integrado ao diretório corporativo preferencialmente via ASSERTIONS / CLAIMS do padrão de federação utilizado</t>
  </si>
  <si>
    <t>Garantia a Não Repúdio nas ações do usuário</t>
  </si>
  <si>
    <t>A nuvem deve possuir certificação TIER 2 ou superior</t>
  </si>
  <si>
    <t>A solução deve garantir, prover e evidenciar integridade e confidencialidade no armazenamento (data in transit) e transmissao de informações (data at rest)</t>
  </si>
  <si>
    <t>O contratado deve garantir minimio privilegio para uso/gestão do ambiente</t>
  </si>
  <si>
    <t>O contratado deve garantir, prover e evidenciar  controle de acesso fisico ao ambiente</t>
  </si>
  <si>
    <t>Separação logica dos dados de produção,  homologação e desenvolvimento</t>
  </si>
  <si>
    <t>O serviço, ambiente e aplicações devem estar em compliance com os controles SOX, quando aplicável</t>
  </si>
  <si>
    <t>O provedor de nuvem deve possuir certificações vigentes da família ISO27000 nos datacenters e serviços os quais estejam sendo utilizados pela Oi</t>
  </si>
  <si>
    <t>Caso se utilize transações financeiras, o provedor de nuvem deve ser Certificado PCI DSS e PA DSS</t>
  </si>
  <si>
    <t>Compromisso contratual a apoio, suporte e disponibilização de informações em caso de investigações/auditoria. Garantia de entrega das informações para investições, como LOGS.</t>
  </si>
  <si>
    <t xml:space="preserve">O serviço de cloud deve estar totalmente hospedado no território nacional </t>
  </si>
  <si>
    <t>Deve estar com compativel com a leis e regulamentação brasileira vigente</t>
  </si>
  <si>
    <t>Todo dado migrado de ambiente produtivo para ambiente não produtivo deve ser descaracterizado / mascarado</t>
  </si>
  <si>
    <t>Solução deve ter proteção a ataque DOS, DDOS e ataques de força bruta</t>
  </si>
  <si>
    <t>Solução deve ter proteção IPS e IDS</t>
  </si>
  <si>
    <t>A solução deve implementar filttragem de tráfego de rede L7</t>
  </si>
  <si>
    <t>As integrações ou conectividade entre parceiros, a Oi e o provedor de cloud deve ser realizado através de link dedicado ou de algum protocolo que implemente autenticação das duas pontas (Ex.: VPN, 2-WAY SSL etc)</t>
  </si>
  <si>
    <t>Soluções SaaS devem ser single tenant</t>
  </si>
  <si>
    <t>Para SaaS, o provedor deve ter plano de Disaster Recovery testado regularmente</t>
  </si>
  <si>
    <t>Deve haver mecanismos de recuperação / migração de dados para caso de migração de empresa ou recisão de contratual</t>
  </si>
  <si>
    <t xml:space="preserve">O fornecedor deve apresentar um plano de mapeamento e contenção de suas maiores ameaças </t>
  </si>
  <si>
    <t>Deve ser possivel fazer teste de segurança no serviço/ambiente</t>
  </si>
  <si>
    <t>Garantia de correção sem custos de vulnerabilidade de segurança E hardening</t>
  </si>
  <si>
    <t>O consumo de informações corporativas deve ser feito através do API Gateway Corporativo.</t>
  </si>
  <si>
    <t>Deve ser possivel de acesso a todos os logs da solução em tempo real</t>
  </si>
  <si>
    <t>Proponente deve ter area responsavel por seguranca da informação com staff certificado ( CISPP, CISA, CEH, CSPA, CSSLP e etc )</t>
  </si>
  <si>
    <t>O provedor deve ser capaz de atender as necessidades da Oi em termos de RPO (Recovery Point Objective) e RTO (Recovery Time Objective)</t>
  </si>
  <si>
    <t>Deve ser possível restringir o acesso por localidade (IP) às aplicações / serviços em nuvem para determinados usuários</t>
  </si>
  <si>
    <t>Serviços ou aplicações hospedados em nuvem pública só devem ser expostos para Internet caso seja estritamente necessário</t>
  </si>
  <si>
    <t>Deve ser implementado DMZ na nuvem pública de forma a isolar aqueles nós que estarão acessíveis na Internet</t>
  </si>
  <si>
    <t>As senhas devem ser armazenadas sempre como hash não reversível com salt, para impedir a leitura das senhas por quem tiver acesso à base com credenciais de acesso.</t>
  </si>
  <si>
    <t>Em soluções que possuam múltiplas camadas, todas as validações de permissões e regras de negócio devem ser realizadas pela camada de aplicação e apresentação.</t>
  </si>
  <si>
    <t>Toda solução desenvolvida ou adquirida pela Oi deverá ter o Gerenciamento de Contas de usuários integrado ao serviço de diretório Novell da Oi (IDM/NDS). Caso a integração seja feita através do protocolo LDAP nativo, a comunicação deve ser criptografada (LDAPS) e a mesma deverá ser capaz realizar a autenticação, autorização e obtenção de perfil de usuários diretamente do NDS. Nenhum dado crítico de usuários deve ser replicado para a base local da aplicação especialmente a senha, ainda que criptografada.</t>
  </si>
  <si>
    <t>O roteador deverá ser capaz de implementar filtros de pacotes em qualquer interface lógica do equipamento, nas direções de entrada e saída, simultaneamente, sem perda de pacotes, em qualquer condição de carga (de 0 a 100% de utilização da interface física). Esses filtros não devem utilizar o processador central do equipamento. Os filtros deverão ser construídos sobre inspeção dos seguintes campos do pacote:
. Protocolo
. Endereço IPv4 origem
. Endereço IPv4 destino
. Endereço IPv6 origem
. Endereço IPv6 destino
. Porta TCP/UDP de origem
. Porta TCP/UDP de destino
. Flags TCP
. Tipos de pacote ICMP
.  Flags de fragmentação
.  MPLS EXP bits
.  IPv4 DSCP bits
.  IPv4 Precedence
. IPv6 Traffic Class
. IPv6 next header type</t>
  </si>
  <si>
    <t>Exceto para informações classificadas como pública, deve haver mecanismos criptográficos para proteger a transmissão de dados com a nuvem pública, ou seja, data in transit (Ex.: TLS, VPN, SSH etc.).</t>
  </si>
  <si>
    <t>As soluções hospedadas em nuvem pública devem estar isoladas em uma VPC (Virtual Private Cloud) de forma a segregar o tráfego de rede dos demais clientes do provedor. Além disso, deve-se isolar o tráfego dos ambientes de desenvolvimento, homologação e produção na nuvem em sub-redes específicas.</t>
  </si>
  <si>
    <t>Os ativos em nuvem pública devem estar em conformidade com as políticas, procedimentos, padrões e requisitos estabelecidos para os ativos on premise como, por exemplo, a definição de um dono do ativo.</t>
  </si>
  <si>
    <t>Deve haver hardening na infraestrutura em nuvem pública, tal qual acontece on premise, de forma a garantir a mitigação de riscos por meio de baseline de segurança, atualização de softwares, aplicação de patches de segurança e etc.</t>
  </si>
  <si>
    <t>As contas de serviços utilizadas por aplicações e serviços em nuvem pública devem estar em conformidade com os mesmos padrões, políticas, procedimento e requisitos para as contas de serviços on premise como, por exemplo, ter um custodiante definido.</t>
  </si>
  <si>
    <t>Para as informações sensíveis armazenadas em nuvem pública (data at rest) devem ser implementados controles de segurança por meio de criptografia com algoritmos fortes e padrões de mercado. Para informações sensíveis de maior criticidade a gestão das chaves criptográficas deve ser realizada pela Oi e para uma menor criticidade é admissível a gestão das chaves pelo provedor de cloud, desde que sejam realizados por meio de HSM (Hardware Security Module) que estejam em conformidade com os padrões internacionais.</t>
  </si>
  <si>
    <t>Os dados armazenados em nuvem pública devem possuir uma política de backup segura de forma a garantir a confidencialidade das informações, sua integridade e recuperabilidade. Além disto, a política de backup definida deve suportar o RTO (Recovery Time Objective), RPO (Recovery Point Objective) e o SLA acordados com o negócio.</t>
  </si>
  <si>
    <t>Os serviços e aplicações hospedados em nuvem pública ou mobile devem estar em conformidade com as políticas, padrões e requisitos de segurança estabelecidos para sistemas on premise (controle e gestão de acesso, gestão de identidade, segregação de função, segurança de aplicação e infraestrutura) sempre respeitando o princípio do privilégio mínimo.</t>
  </si>
  <si>
    <t>1.1.   Este documento apresenta os requisitos mínimos de infraestrutura de TI, buscando abranger todos os aspectos e dimensões dos diversos equipamentos, ambientes operacionais e processos destinados à operação, administração e manutenção da solução de TI, objeto da RFP da qual este documento faz parte;</t>
  </si>
  <si>
    <t>1.2.   Resposta Ponto a Ponto: o PROPONENTE deverá responder a planilha Excel do Anexo C – Resposta Ponto a Ponto - Requisitos de Infraestrutura e Operações de TIv22 - FMS.xlsx que contém a reprodução exata de todos os itens do Capítulo 1 em diante.</t>
  </si>
  <si>
    <t>1.3.     A planilha preenchida deverá ser um Anexo da Proposta Técnica, informando o seu atendimento conforme instruções contidas na planilha.</t>
  </si>
  <si>
    <t>1.4.    Na coluna “Declaração de Conformidade” o PROPONENTE deverá formalizar o atendimento ao solicitado utilizando os termos “ATENDE INTEGRALMENTE” (AI), “ATENDE PARCIALMENTE” (AP) ou “NÃO ATENDE” (NA). Devido às características específicas dos equipamentos e sistemas, alguns dos itens desse anexo, não serão aplicáveis. Nestes casos, as PROPONENTES deverão responder, ao item, com o texto "Não Aplicável" (NAPLIC), com as devidas justificativas desse entendimento. Não serão aceitas outras respostas que não essas 4 (quatro) opções;</t>
  </si>
  <si>
    <t>1.5.    Para cada item respondido como “ATENDE PARCIALMENTE” deverá ser detalhado o que será atendido, e o que não será, e os impactos associados na coluna “Motivo”;</t>
  </si>
  <si>
    <t>1.6.    Os itens respondidos pela PROPONENTE como atendidos são passíveis de comprovação em laboratórios a critério único e exclusivo da OI. O não atendimento desses itens poderá incorrer na desclassificação sumária do PROPONENTE, a qualquer tempo, sem ônus para a OI;</t>
  </si>
  <si>
    <t>1.7.    A coluna “Link para maiores detalhes” deverá ser utilizada, quando aplicável, para identificar link para documento ou anexo da proposta técnica que provê maiores detalhes sobre o solicitado. Se utilizada, essa coluna deverá informar, pelo menos, o nome completo do documento ou anexo, o capítulo, subcapítulo e número da página;</t>
  </si>
  <si>
    <t>1.8.    Todos os itens respondidos pelo PROPONENTE como atendidos deverão obrigatoriamente ser fornecidos e seu custo de instalação deverá estar incluso nos valores dos pedidos de compra iniciais;</t>
  </si>
  <si>
    <t>1.9.    Quando houver inconsistência entre a Resposta Ponto a Ponto de um determinado item e o documento que a suporte ou outros documentos integrantes à proposta, será considerada a resposta mais interessante à OI;</t>
  </si>
  <si>
    <t>2.1.   O PROPONENTE deve especificar e dimensionar os recursos de infraestrutura de TI (servidores, armazenamento e rede), os softwares básicos (sistema operacional, servidores de aplicação e banco de dados), os softwares de monitoração e automação, bem como aqueles voltados para as funções operacionais e administrativas, necessários ao adequado funcionamento da solução.</t>
  </si>
  <si>
    <t>2.2.   O PROPONENTE é responsável pelo desempenho associado ao dimensionamento proposto. Se o desempenho quando em operação não for satisfatório, de acordo com os itens deste documento, o PROPONENTE assumirá automaticamente os custos adicionais para adequação ou upgrade de hardware e software que eventualmente se fizer necessário.</t>
  </si>
  <si>
    <t>2.2.1. Apresentar todo o dimensionamento necessário para suportar esta solução nos seguintes ambientes:</t>
  </si>
  <si>
    <t>2.2.1.1.              Desenvolvimento;</t>
  </si>
  <si>
    <t>2.2.1.2.              Homologação;</t>
  </si>
  <si>
    <t>2.2.1.3.              Produção;</t>
  </si>
  <si>
    <t>2.2.1.4.              Outros ambientes caso aplicável.</t>
  </si>
  <si>
    <t>2.3.   O PROPONENTE deve apresentar solução que utilize componentes padrão de mercado. Caso sejam apresentadas soluções proprietárias, o PROPONENTE deve apresentar também alternativas equivalentes utilizando componentes padrão de mercado.</t>
  </si>
  <si>
    <t>2.4.   A solução deve adotar componentes em configuração preferencialmente ativo/ativo, ou, caso não seja possível, ativo/passivo, que permitam a distribuição de carga através de balanceadores de carga local e geograficamente distribuídos (balanceador de carga global).</t>
  </si>
  <si>
    <t>2.5.   O PROPONENTE deve apresentar o detalhamento técnico da solução, a saber:</t>
  </si>
  <si>
    <t>2.5.1. Apresentar todos os componentes de infraestrutura de TI integrantes da solução ofertada;</t>
  </si>
  <si>
    <t>2.5.2. Dimensionamento dos servidores de cada componente da solução;</t>
  </si>
  <si>
    <t>2.5.3. Plataformas e sistemas operacionais homologadas;</t>
  </si>
  <si>
    <t>2.5.4. Pré-requisitos de software básicos;</t>
  </si>
  <si>
    <t>2.5.5. Recursos de Alta Disponibilidade;</t>
  </si>
  <si>
    <t>2.5.6. Necessidades de área em disco interno para todos os servidores, separados por componentes da solução:</t>
  </si>
  <si>
    <t>2.5.6.1.              As áreas em disco interno devem ser protegidas em RAID1 via controladora de hardware dos servidores;</t>
  </si>
  <si>
    <t>2.5.6.2.              Caso exista a necessidade de utilização de placas aceleradoras de IO ou discos SSD, o PROPONENTE deve detalhar estes requisitos.</t>
  </si>
  <si>
    <t>2.5.7. Necessidades de área em disco externo para todos os servidores, separados por componentes da solução:</t>
  </si>
  <si>
    <t>2.5.7.1.              De acordo com a volumetria e necessidade de I/O, devem ser dimensionadas as quantidades de interfaces necessárias para suportar software de balanceamento de carga e failover:</t>
  </si>
  <si>
    <t>2.5.7.2.              Detalhamento dos critérios utilizados para dimensionamento dos componentes da solução;</t>
  </si>
  <si>
    <t>2.5.7.3.              Escalabilidade dos componentes ofertados (capacidade de crescimento), sem a necessidade de investimentos adicionais.</t>
  </si>
  <si>
    <t>2.5.8. O PROPONENTE deve detalhar a solução de conectividade e arquitetura de rede, conforme requisitos do Capítulo 6, incluindo:</t>
  </si>
  <si>
    <t>2.5.8.1.              Topologia de rede;</t>
  </si>
  <si>
    <t>2.5.8.2.              Quantidade e tipos de interfaces de rede;</t>
  </si>
  <si>
    <t>2.5.8.3.              Deve ser especificado o fluxo de tráfego estimado entre os servidores que compõem a solução, baseado nos dados de dimensionamento apresentados;</t>
  </si>
  <si>
    <t>2.5.8.4.              Latência máxima de rede entre os componentes suportada pela solução;</t>
  </si>
  <si>
    <t>2.5.8.5.              Requisitos e topologia de balanceamento de carga local e global;</t>
  </si>
  <si>
    <t>2.6.   A solução ofertada deve ser escalável mantendo a mesma arquitetura inicialmente proposta. Caso haja limite de escalabilidade na solução ofertada, o mesmo deverá ser informado;</t>
  </si>
  <si>
    <t>2.7.   A escalabilidade dos componentes deve ser preferencialmente horizontal;</t>
  </si>
  <si>
    <t>2.8.   A solução em hipótese alguma deve privar a evolução dos componentes de infraestrutura;</t>
  </si>
  <si>
    <t>3.1.1. A arquitetura X86 é para utilização em todos os servidores (Low End, Mid Range e High End). Caso haja incompatibilidade da aplicação, a mesma deve ser justificada na resposta a este material;</t>
  </si>
  <si>
    <t>3.1.2. A solução proposta deve possuir compatibilidade com soluções de virtualização. Caso haja incompatibilidade da aplicação, a mesma deve ser justificada na resposta a este material;</t>
  </si>
  <si>
    <t>3.1.2.1.              A solução de virtualização deve ser preferencialmente VMware;</t>
  </si>
  <si>
    <t>3.1.2.2.              O PROPONENTE deve apresentar documento que informe a compatibilidade dos componentes da solução com ambiente virtualizado (VMware, Hyper-V, etc.), informando adicionalmente:</t>
  </si>
  <si>
    <t>3.1.2.2.1.   Para quais componentes são homologados;</t>
  </si>
  <si>
    <t>3.1.2.2.2.   Qual a degradação de desempenho prevista para cada componente utilizando-se ambiente virtualizado;</t>
  </si>
  <si>
    <t>3.1.3. O PROPONENTE deve considerar sempre o máximo de virtualização possível para a sua proposta em todos os ambientes (produção, desenvolvimento, etc.);</t>
  </si>
  <si>
    <t>3.1.4. Todos os servidores utilizados deverão ter arquitetura 64 bits e suporte a no mínimo 4 cores por processador;</t>
  </si>
  <si>
    <t>3.1.5. No caso de servidores Linux, deve ser utilizada a distribuição Oracle Linux.6.5 ou superior.</t>
  </si>
  <si>
    <t>3.1.5.1.              O PROPONENTE deve informar também a compatibilidade com Red Hat versão 6.5 ou superior.</t>
  </si>
  <si>
    <t>4.  Requisitos de Infraestrutura de Armazenamento</t>
  </si>
  <si>
    <t>4.1.   O PROPONENTE deve detalhar o memorial de cálculo aplicado para o dimensionamento de cada um dos componentes de armazenamento que compõe a solução proposta;</t>
  </si>
  <si>
    <t>4.2.   O PROPONENTE deve detalhar os seguintes requerimentos que devem ser atendidos por cada componente de armazenamento externo que compõe a solução proposta:</t>
  </si>
  <si>
    <t>4.2.1.  IOPS;</t>
  </si>
  <si>
    <t>4.2.2.  Latência;</t>
  </si>
  <si>
    <t>4.2.3.  Throughput.</t>
  </si>
  <si>
    <t>4.3.   Adicionalmente, o PROPONENTE deve informar no mínimo os seguintes dados para cada um dos componentes de armazenamento da solução:</t>
  </si>
  <si>
    <t>4.3.1.  Configuração de cache mínimo do subsistema de armazenamento;</t>
  </si>
  <si>
    <t>4.3.2.  Necessidade de área liquida;</t>
  </si>
  <si>
    <t>4.3.3.     Tipo de proteção de discos considerada para definição da área liquida (RAID-5, RAID-6, etc.);</t>
  </si>
  <si>
    <t>4.3.4.     Apresentar tipo (SSD, SAS, SATA ou NLSAS), capacidade e desempenho dos discos considerados na proposta;</t>
  </si>
  <si>
    <t>4.3.5.     Tipo e quantidade de interfaces de conectividade (iSCSI ou Fiber Channel) requeridas.</t>
  </si>
  <si>
    <t>4.4.   O valor do dado das plataformas OPEN deverá estar devidamente alinhado ao custo da infraestrutura de armazenamento. Neste sentido as seguintes diretrizes devem ser observadas:</t>
  </si>
  <si>
    <t>4.4.1.     Os ambientes de produção que exijam alta taxa de I/O ou atendam aplicações de missão crítica devem utilizar subsistemas de categoria Enterprise. Para os demais casos devem-se utilizar subsistemas de categoria Modular e/ou NAS;</t>
  </si>
  <si>
    <t>4.4.2.     Os ambientes de homologação, desenvolvimento e testes integrados devem utilizar preferencialmente subsistemas de categoria Modular ou NAS;</t>
  </si>
  <si>
    <t>4.4.3.     Não deve ser utilizada formatação RAID-1 nos novos subsistemas de discos. Deve ser adotada formatação RAID-5 ou RAID-6. Caso haja alguma recomendação da aplicação pelo uso de formatação RAID-1, deve ser justificada.</t>
  </si>
  <si>
    <t>5.1.   A solução contratada será implementada no Datacenter Oi cuja topologia simplificada é apresentada na figura abaixo e suas principais características são:</t>
  </si>
  <si>
    <t>5.2.   A solução deve ser compatível e integrável com os equipamentos/tecnologias em uso no Datacenter Oi:</t>
  </si>
  <si>
    <t>5.2.1.     Switches e roteadores de rede da CISCO System Inc;</t>
  </si>
  <si>
    <t>5.2.2.     Firewall Check Point Software Technologies Ltd;</t>
  </si>
  <si>
    <t>5.2.3.     Balanceamento Local e Global da F5 Networks.</t>
  </si>
  <si>
    <t>5.3.1. Fornecer a Oi todas as configurações necessárias, melhores prática e modelos, de forma a possibilitar o melhor cenário de integração e aderência ao ambiente de LLB e GLB na versão em produção na data da implantação.</t>
  </si>
  <si>
    <t>5.3.2. O controle da aplicação preferencialmente se dará em camada 7, através do LLB.</t>
  </si>
  <si>
    <t>5.3.3. O PROPONENTE da solução é responsável pelo planejamento, desenho e orientação, para implementação da solução no ambiente de LLB e GLB da Oi</t>
  </si>
  <si>
    <t>5.3.4. O PROPONENTE da solução é responsável por otimizar ao máximo a  integração da solução com a infraestrutura de GLB e LLB da Oi para garantir o melhor desempenho, alta disponibilidade e segurança da aplicação.</t>
  </si>
  <si>
    <t>5.3.5. Caso exista a necessidade de interação com o fornecedor da solução de GLB e LLB, é de responsabilidade do PROPONENTE acionar a F5 Networks.</t>
  </si>
  <si>
    <t>5.4.   As interfaces de produção dos equipamentos serão entregues em 10GE (10GBase-T). O PROPONENTE deve informar explicitamente caso sejam necessárias interfaces 10GE ótica;</t>
  </si>
  <si>
    <t>5.5.   Caso os equipamentos possuam interfaces para outras funções em velocidades diferentes, elas devem ser explicitamente especificadas na proposta.</t>
  </si>
  <si>
    <t>6.1.   O PROPONENTE deve informar quais são as formas de armazenamento de dados (Sistema Gerenciador de Banco de Dados Relacional - SGBDR, Sistema de Arquivos, Arquivos texto, etc.) utilizadas pela solução ofertada;</t>
  </si>
  <si>
    <t>6.2.   Para os componentes da solução que utilizem SGDBR, o PROPONENTE deve observar o seguinte:</t>
  </si>
  <si>
    <t>6.2.1. Deve ser ofertado o SGBDR Oracle versão 11g release 2 ou superior.</t>
  </si>
  <si>
    <t>6.2.2. Caso a solução não seja compatível com BD Oracle, o PROPONENTE deve informar os SGBD compatíveis e versões.</t>
  </si>
  <si>
    <t>6.3.   Para cada uma das possíveis formas de armazenamento de dados, o PROPONENTE deve informar quais plataformas (hardware - fabricante e modelo) e Sistemas Operacionais (Software - produto e versão) estão homologadas pela solução ofertada;</t>
  </si>
  <si>
    <t>6.4.   Política de retenção e descarte:</t>
  </si>
  <si>
    <t>6.4.1. Para cada uma das formas utilizadas para armazenamento dos dados o PROPONENTE deve informar como são armazenados os dados históricos pelo Sistema Ofertado;</t>
  </si>
  <si>
    <t>6.4.2. Para cada uma das formas utilizadas para armazenamento dos dados o PROPONENTE deve informar como é o processo de descarte utilizado pela aplicação;</t>
  </si>
  <si>
    <t>6.5.   O PROPONENTE deve detalhar os mecanismos de alta disponibilidade utilizados pelos componentes de armazenamento de dados da solução ofertada;</t>
  </si>
  <si>
    <t>6.6.   Deve ser detalhada também como é processada a transição da aplicação entre os componentes de alta disponibilidade, em caso de falha de um deles.</t>
  </si>
  <si>
    <t>7.1.   Os requisitos deste item aplicam-se aos componentes da solução que necessitem utilizar servidor de aplicações;</t>
  </si>
  <si>
    <t>7.2.   Para aplicações baseadas em Servidores de Aplicações, o PROPONENTE deve observar o seguinte:</t>
  </si>
  <si>
    <t>7.2.1. Deve ser utilizado Servidor de Aplicação J2EE Oracle WebLogic versão 11g ou superior. Caso não seja compatível, poderá ser utilizado o RedHat Jboss. Os requisitos do item 4.1 deste documento devem ser considerados;</t>
  </si>
  <si>
    <t>7.3.   Para cada programa requerido pelo aplicativo ofertado, o PROPONENTE deve informar quais produtos e versões são suportadas pela solução ofertada. Caso seja ofertado um Servidor de Aplicações, não serão aceitas versões inferiores às descritas anteriormente;</t>
  </si>
  <si>
    <t>7.4.   O PROPONENTE deve detalhar como a solução implementa:</t>
  </si>
  <si>
    <t>7.4.1. Alta disponibilidade;</t>
  </si>
  <si>
    <t>7.4.2. Balanceamento de carga;</t>
  </si>
  <si>
    <t>7.4.3. Persistência de sessões;</t>
  </si>
  <si>
    <t>7.4.4. Mecanismo de cache de páginas estáticas, dinâmicas e de fragmentos (ESI – Edge Side Includes).</t>
  </si>
  <si>
    <t>7.4.5. Replicação de sessão;</t>
  </si>
  <si>
    <t>7.4.6. Gestão de perfis de acesso;</t>
  </si>
  <si>
    <t>7.4.7. Replicação de dados;</t>
  </si>
  <si>
    <t>7.4.8. Exposição dos serviços;</t>
  </si>
  <si>
    <t>7.4.9. Cluster de instâncias.</t>
  </si>
  <si>
    <t>8.1.   O PROPONENTE deverá apresentar o detalhamento do capacity planning da solução ofertada através do preenchimento da planilha do ANEXO B - Indicadores e Sizing de Infraestrutura de TI, onde deverão ser relacionados os indicadores utilizados para dimensionar a infraestrutura (aba INDICADORES) e detalhado o dimensionamento (sizing) de componentes de hardware (aba SIZING).</t>
  </si>
  <si>
    <t>8.1.1.     Os dados de sizing dos componentes de hardware deverão ser para todos os ambientes solicitados no Capítulo 2, sem exceção.</t>
  </si>
  <si>
    <t>8.2.   O PROPONENTE deverá ofertar, implementar e documentar funcionalidades que permitam coletar, guardar e visualizar a volumetria histórica de todos os indicadores utilizados para dimensionar a infraestrutura do ambiente de Produção.</t>
  </si>
  <si>
    <t>8.2.1.     As funcionalidades de coleta e guarda das volumetrias históricas deverão:</t>
  </si>
  <si>
    <t>8.2.1.1.     Fazer parte do RUNBOOK da Produção e atender seus padrões e           requisitos conforme descrito no Capítulo 13.</t>
  </si>
  <si>
    <t>8.2.1.2.     Contemplar todos os indicadores utilizados para dimensionar a infraestrutura.</t>
  </si>
  <si>
    <t>8.2.1.3.     Manter histórico dos últimos 60 (sessenta) meses.</t>
  </si>
  <si>
    <t>8.2.1.4.     Armazenar o histórico em banco de dados.</t>
  </si>
  <si>
    <t>8.2.1.5.     Ter frequência de coleta por indicador.</t>
  </si>
  <si>
    <t>8.2.1.5.1.    A frequência de coleta não poderá influenciar ou degradar o desempenho da solução.</t>
  </si>
  <si>
    <t>8.2.1.5.2.    O PROPONENTE deverá apresentar, em tempo de planejamento, a proposta das frequências de coletas para validação e aprovação pela equipe técnica da CONTRATANTE.</t>
  </si>
  <si>
    <t>8.2.1.5.2.1.    A CONTRATANTE se reserva o direito de modificar a frequência de coletas proposta caso o consumo de recursos computacionais da coleta influencie ou degrade o desempenho da solução, ou não atenda as necessidades de investigação de volumes processados.</t>
  </si>
  <si>
    <t>8.2.2.1.     Prover recurso de visualização dos volumes históricos dos indicadores, em ordem cronológica, com visualização em tela e com recurso de exportação para planilha Excel.</t>
  </si>
  <si>
    <t>8.2.2.2.1.    Período por dia. Exemplo: de 1 a 31 de janeiro de 2013</t>
  </si>
  <si>
    <t>8.2.2.2.2.    Período por horário: Exemplo: das 8 às 18h do dia 10 de janeiro de 2013</t>
  </si>
  <si>
    <t>8.2.2.2.3.    Período por dia e horário: Exemplo: de 15 de dezembro de 2013 a 15 de janeiro de 2014, no horário de 08h31min as 20h37min.</t>
  </si>
  <si>
    <t>8.2.2.2.4.    Dias úteis (exclusão de finais de semana).</t>
  </si>
  <si>
    <t>8.3.   A CONTRATANTE, por meio de testes de performance, irá aferir se o sizing de infraestrutura do ambiente de Produção proposto atende à volumetria dos indicadores nos horários de pico de utilização do sistema (horários de maior movimento).</t>
  </si>
  <si>
    <t>8.3.1.     Será de responsabilidade do PROPONENTE, juntamente com a CONTRATANTE,  injetar no aplicativo os volumes  necessários para aferir essa capacidade.</t>
  </si>
  <si>
    <t xml:space="preserve">8.3.2.     A CONTRATANTE utilizará as funcionalidades de coleta, guarda e              visualização  histórica das volumetrias dos indicadores para aferir se o sizing realizado pelo PROPONENTE atende os volumes da CONTRATANTE. </t>
  </si>
  <si>
    <t>8.3.3.     Essa aferição ocorrerá na fase dos testes de performance do aplicativo, antes da entrada em produção da solução, e deverá cobrir todos os módulos e camadas da solução.</t>
  </si>
  <si>
    <t>9.1.       O PROPONENTE deverá ofertar, implementar e documentar a solução de A.D.</t>
  </si>
  <si>
    <t>9.2.       Para a solução de A.D a ser ofertada, o PROPONENTE deverá atender aos requisitos detalhados no ANEXO A - Arquitetura de HA e D.R. A Tabela de Classificação de Disponibilidade desse anexo relaciona o SLA (Service Level Agreement) a ser atingido por cada modelo de A.D conforme o tempo de interrupção suportado por uma aplicação. Tomando como referência essa tabela, para este sistema o modelo de A.D a ser implementado deverá atender aos seguintes requisitos:</t>
  </si>
  <si>
    <t>9.2.1.        Retorno Operacional na casa de minutos.</t>
  </si>
  <si>
    <t>9.2.2.        Disponibilidade alta.</t>
  </si>
  <si>
    <t>9.3.       O PROPONENTE deverá apresentar, na proposta técnica, os modelos de A.D que serão implementados:</t>
  </si>
  <si>
    <t>9.3.1.        Deverá ser fornecida a topologia lógica do A.D por módulo da aplicação e por camada (apresentação, aplicação e banco de dados).</t>
  </si>
  <si>
    <t>9.3.2.        Deverão ser fornecidos relação e detalhamento do hardware e software requeridos, segregados por módulo da aplicação e por camada (apresentação, aplicação e banco de dados).</t>
  </si>
  <si>
    <t>9.4.       O PROPONENTE deverá ofertar os seguintes serviços e entregáveis:</t>
  </si>
  <si>
    <t>9.4.1.        Desenvolvimento, customização, implantação e documentação de scripts interpretados, ou executados em nível de sistema operacional, necessários para a implementação da A.D.</t>
  </si>
  <si>
    <t>9.4.2.        Desenvolvimento, customização, implantação e documentação de scripts interpretados, ou executados em nível de sistema operacional, necessários identificar a correta subida dos módulos de aplicação e dos bancos de dados em contexto de ativação e operação em modo de A.D.</t>
  </si>
  <si>
    <t>9.4.3.        Desenvolvimento e documentação do Plano de Testes a ser utilizado para testar e homologar a solução de A.D. Essa documentação deverá seguir o padrão da CONTRATANTE, cujo template será fornecido na etapa de planejamento. Nesta documentação, minimamente, o PROPONENTE será responsável por detalhar:</t>
  </si>
  <si>
    <t>9.4.3.1 Cenário de Teste Cenários de Testes individualizados para cada componente lógico apresentado na topologia da solução de A.D. ofertada.</t>
  </si>
  <si>
    <t>9.4.3.2 Camada Lógica Camada lógica da solução a ser testada no respectivo cenário de testes.</t>
  </si>
  <si>
    <t>9.4.3.3 Componentes da Aplicação Envolvidos Componente da aplicação que representa um agrupamento lógico da solução a ser testada.</t>
  </si>
  <si>
    <t>9.4.3.4 Transação da Aplicação Transação da aplicação que servirá para testar o cenário de teste.</t>
  </si>
  <si>
    <t>9.4.3.5 Componentes de Hardware Envolvidos Componentes de hardware que serão utilizados na execução do cenário de teste.</t>
  </si>
  <si>
    <t>9.4.3.6 Tipo de Determina se o cenário de teste irá requerer intervenção manual ou automática para a ativação do H.A.</t>
  </si>
  <si>
    <t>9.4.3.7 Data Data prevista de execução do cenário de teste.</t>
  </si>
  <si>
    <t>9.4.3.8 Tempo Estimado para Execução (xx h:yy m) Tempo estimado para a execução do cenário de teste.</t>
  </si>
  <si>
    <t>9.4.3.9 Passos (steps) detalhados Detalhamento passo a passo do cenário de teste em unidades de execução que devem, obrigatoriamente, ter um resultado correspondente descrito no campo "Resultado Esperado".</t>
  </si>
  <si>
    <t xml:space="preserve"> 1. Enviar requisição para aplicação por meio do navegador web</t>
  </si>
  <si>
    <t xml:space="preserve"> 2. Acessar Webservers de cadastro   e seguir procedimento de STOP para simular queda de serviço.</t>
  </si>
  <si>
    <t xml:space="preserve"> 3. Verificação de balanceamento de carga nos demais servidores do farm de aplicação.</t>
  </si>
  <si>
    <t>9.4.3.10 Equipe/ Responsável Nome da(s) equipe(s) e do(s) responsável(is) pela execução de cada passo do cenário de teste.</t>
  </si>
  <si>
    <t>9.4.3.11 Resultado Esperado Descrição detalhada do resultado esperado durante a execução do cenário de teste.</t>
  </si>
  <si>
    <t xml:space="preserve"> 1. Execução inicial de logon bem-sucedido.</t>
  </si>
  <si>
    <t xml:space="preserve"> 2. Os usuários conectados no(s) webserver(s) inativo(s) perdem a sessão, porém quando a sessão é reiniciada a persistência de sessão é mantida.</t>
  </si>
  <si>
    <t xml:space="preserve"> 3. Requisições são balanceadas entre todos os webservers de forma automática pelo balanceador.</t>
  </si>
  <si>
    <t>9.4.3.12 Resultado Obtido Descrição detalhada do resultado obtido para cada passo executado no cenário de teste.</t>
  </si>
  <si>
    <t xml:space="preserve"> 2. O mecanismo de persistência de sessão falhou.</t>
  </si>
  <si>
    <t xml:space="preserve"> 3. O balanceamento de carga não funcionou de forma adequada.</t>
  </si>
  <si>
    <t>9.4.3.13 Procedimento de Reteste Descrição detalhada do procedimento de reteste caso o resultado obtido seja diferente do resultado esperado durante a execução do cenário de teste.</t>
  </si>
  <si>
    <t xml:space="preserve"> 1. Investigar causas de problemas identificados.</t>
  </si>
  <si>
    <t xml:space="preserve"> 2. Corrigir anomalias encontradas.</t>
  </si>
  <si>
    <t xml:space="preserve"> 3. Reiniciar cenário até que o resultado esperado seja alcançado em sua totalidade.</t>
  </si>
  <si>
    <t>9.4.3.14 Status Status da execução do cenário de teste.</t>
  </si>
  <si>
    <t>9.4.3.15 Responsável/Observações/Ressalvas Observações gerais e ressalvas registradas durante a execução do cenário de teste.</t>
  </si>
  <si>
    <t>9.4.4.1.        A homologação da solução de A.D será feita através da execução de um total de 2 (duas) operações bem sucedidas de ativação da A.D e de retorno à operação normal, por módulo da aplicação e por camada.</t>
  </si>
  <si>
    <t>9.4.4.2.        As 2 (duas) operações deverão ser realizadas antes da entrada em produção da solução.</t>
  </si>
  <si>
    <t>9.4.4.3.        As 2 (duas) operações serão executadas pela equipe da CONTRATANTE e acompanhadas pela PROPONENTE dentro das dependências da CONTRATANTE. A CONTRATANTE utilizará o Plano de Testes entregue pelo PROPONENTE para ativar a aplicação em modo A.D e retornar à sua operação normal.</t>
  </si>
  <si>
    <t>9.4.4.4.        Não serão contabilizadas, no total de 2 (duas) operações, as tentativas em que ocorrerem falhas, quer sejam decorrentes da documentação apresentada, quer sejam nos scripts criados e documentados. Para esses casos, caberá à PROPONENTE prover as devidas correções e ajustes no Plano de Testes antes de nova tentativa ser feita.</t>
  </si>
  <si>
    <t>9.4.5.1.        A documentação completa da solução de A.D. deverá ser entregue através de meio eletrônico e em formato que possa ser posteriormente editado pela Oi, a exemplo de, mas não limitado a, .DOC, .XLS, .VSD.</t>
  </si>
  <si>
    <t>9.5.1. O modelo de contratação da implementação da A.D. é o de “Escopo Fechado” onde todo o escopo dos serviços descritos deverá ser efetuado integralmente pela PROPONENTE sem a cobrança unitária nem definição de limites de horas.</t>
  </si>
  <si>
    <t>9.6.          Requisitos da PROPONENTE: os itens a seguir serão avaliados pela CONTRATANTE para pontuar a PROPONENTE quanto à sua experiência na implementação de solução A.D. bem como ao grau de atendimento aos requisitos apresentados:</t>
  </si>
  <si>
    <t>9.6.1.        Certificações: a PROPONENTE deverá informar quantos profissionais certificados serão utilizados durante a execução dos serviços, assim como as certificações dos mesmos. E desejável que os recursos possuam algumas das seguintes certificações:</t>
  </si>
  <si>
    <t>9.6.1.1.        Foundation Certificate in IT Service Management - IT Infrastructure Library (ITIL);</t>
  </si>
  <si>
    <t>9.6.1.2.        Project Manager Professional (PMP).</t>
  </si>
  <si>
    <t>9.6.2.        Experiência: a PROPONENTE deverá detalhar experiências que permita avaliar seus conhecimentos e experiências adquiridos em implementação de A.D. através de:</t>
  </si>
  <si>
    <t>9.6.2.1.        Serviços realizados em grandes empresas de Telecomunicações (Internacional / Nacional);</t>
  </si>
  <si>
    <t>9.6.2.2.        Serviços relativos a soluções de Business Continuity Management (BCM) em grandes empresas (Internacional / Nacional);</t>
  </si>
  <si>
    <t>10.1.A Oi utiliza diversas ferramentas para as atividades de gerenciamento da infraestrutura e de serviços de TI, sendo estas integradas com base no Framework de Gerenciamento da Oi, o que possibilita a gestão e operação de componentes, recursos e serviços de TI de forma estruturada e de acordo com as boas práticas de Gestão de TI como ITIL e COBIT;</t>
  </si>
  <si>
    <t>10.2.O PROPONENTE deverá avaliar a relação de ferramentas da tabela abaixo verificando a compatibilidade das ferramentas utilizadas pela Oi com a solução proposta na RFP. Caso uma ou mais ferramenta(s) não seja(m) adequada(s) para a monitoração, automação e gerenciamento da solução proposta, ou ainda, caso seja necessária a complementação através de outras ferramentas, deverá ser considerada na Proposta Técnica quais seriam as ferramentas adicionais e/ou as ferramentas incompatíveis justificando os motivos. Caberá a CONTRATANTE avaliar a real necessidade de uso e aplicabilidade de novas ferramentas no framework de Gerenciamento da Oi. As ferramentas homologadas e utilizadas pela Oi para as respectivas finalidades são:</t>
  </si>
  <si>
    <t>10.2.1.     Nagios Monitoração de Redes – Disponibilidade e Performance</t>
  </si>
  <si>
    <t>10.2.2.     BMC Patrol Agent Monitoração de Redes – Disponibilidade e Performance</t>
  </si>
  <si>
    <t>10.2.3.     BMC Performance Assurance Agent Monitoração de Servidores, Serviços, Logs e Workloads – Disponibilidade e Performance</t>
  </si>
  <si>
    <t>10.2.4.     BMC Portal Agentless (ProactiveNet) Monitoração de Servidores, Serviços, Logs e Workloads – Disponibilidade e Performance</t>
  </si>
  <si>
    <t>10.2.5.     BMC Performance Management for Applications Monitoração de Aplicações e Middlewares – Disponibilidade e Peformance</t>
  </si>
  <si>
    <t>10.2.6.     BMC Performance Management Knowledge Modules Monitoração de Aplicações e Middlewares – Disponibilidade e Peformance</t>
  </si>
  <si>
    <t>10.2.7.     BMC T-MART / Silk Performer Monitoração da Experiência do Usuário Final - Peformance</t>
  </si>
  <si>
    <t>10.2.8.     BMC End User Experience Management Monitoração da Experiência do Usuário Final - Peformance</t>
  </si>
  <si>
    <t>10.2.9.     BMC ProactiveNet 9.0 Gerenciamento de Eventos</t>
  </si>
  <si>
    <t>10.2.10.   BMC ARS Remedy 8.1 Gerenciamento de Requisições, Incidentes, Problemas e Mudanças</t>
  </si>
  <si>
    <t>10.2.11.   BMC Atrium CMDB 8.1 Gerenciamento de Configurações e Ativos de TI</t>
  </si>
  <si>
    <t>10.2.12.   BMC Atrium Discovery and Dependency Mapping 10.0 Gerenciamento de Configurações e Ativos de TI</t>
  </si>
  <si>
    <t>10.2.13.   BMC Service Impact Management Gerenciamento do Impacto nos Serviços de TI e Negócio</t>
  </si>
  <si>
    <t>10.2.14.   BMC Capacity Optimization 9.5 Gerenciamento de Capacidade</t>
  </si>
  <si>
    <t>10.2.15.   Symantec Netbackup Gerenciamento de Backups</t>
  </si>
  <si>
    <t>10.2.16.   IBM Tivoli Storage Manager Gerenciamento de Backups</t>
  </si>
  <si>
    <t>10.2.17.   BMC Control-M/D/O Gerenciamento de Jobs (Automação e Scheduling)</t>
  </si>
  <si>
    <t>10.2.18.   IBM Sterling Connect Direct Gerenciamento de Transferências de Arquivos</t>
  </si>
  <si>
    <t>10.2.19.   XFB (Pelican) Gerenciamento de Transferências de Arquivos</t>
  </si>
  <si>
    <t>10.3.O PROPONENTE deve relacionar quais ferramentas da Oi serão utilizadas para monitoração, automação e gerenciamento da Solução Proposta. Caso exista a necessidade de uso de outras ferramentas, o PROPONENTE deverá apresentar na proposta técnica a justificativa de necessidade, os custos de aquisição, manutenção e implementação da ferramenta proposta, especificando a integração da mesma no Framework de Gerenciamento da Oi, a saber:</t>
  </si>
  <si>
    <t>10.4.O uso de novas ferramentas de monitoração serão permitidas apenas na camada de “Monitoring Tools” do Framework de Gerenciamento de TI, devendo ser garantida a integração com a ferramenta de gerenciamento de eventos BMC ProactiveNet através de web services ou pelo protocolo SNMP;</t>
  </si>
  <si>
    <t>10.5.É desejável que a solução proposta possua recursos de auto-monitoração de seus serviços, processos e componentes. Caso exista, deve ser detalhado na proposta o método de monitoração, os recursos monitorados e a forma de obtenção de dados.</t>
  </si>
  <si>
    <t>10.6.A PROPONENTE será responsável por identificar os recursos, funcionalidades, componentes, logs e transações da aplicação para que seja possível implementar as devidas configurações de monitoração durante o projeto.</t>
  </si>
  <si>
    <t>10.7.A funcionalidade de auto-monitoração da solução proposta deve ser integrada com a ferramenta de gerenciamento de eventos BMC ProactiveNet através de web services ou pelo protocolo SMNP, sendo esta atividade de responsabilidade do PROPONENTE. Em caso de impossibilidade, deve-se indicar os registros de LOG que devem ser monitorados, indicando as codificações de erro a serem monitoradas no arquivo de LOG em padrão aberto para leitura;</t>
  </si>
  <si>
    <t>10.8.Para atender às necessidades de gerenciamento da experiência do usuário final e também possibilitar a identificação o impacto nos serviços de negócio da Oi, o PROPONENTE informar se a solução proposta atende os seguintes requisitos, garantindo o atendimento na fase de implantação da solução:</t>
  </si>
  <si>
    <t>10.8.1.               Deverão ser informados quais processos em execução na plataforma do sistema operacional deverão ser monitorados, a fim de identificar a disponibilidade da aplicação e mensurar a performance das transações e cargas de trabalho. Essa informação deve constar na proposta técnica;</t>
  </si>
  <si>
    <t>10.8.2.               A solução a ser ofertada deve possuir recursos que permitam identificar o início, o processamento e o fim de uma transação, indicando por intermédio de API’s informações que permitam identificar a aplicação, a transação sistêmica executada, o status da transação e o nível de criticidade da transação quanto a disponibilidade, performance e conformidade. Essas informações devem ser detalhadas e exemplificadas na proposta técnica;</t>
  </si>
  <si>
    <t>10.8.3.               A solução a ser ofertada deve permitir que as ferramentas de gerenciamento de performance das aplicações utilizadas pela Oi possam rastrear em tempo real a execução dos seus algoritmos / transações sistêmicas e identificar se as mesmas foram executadas com sucesso;</t>
  </si>
  <si>
    <t>10.8.4.               A solução a ser ofertada deve permitir que as ferramentas de Gerenciamento e de Discovery da Oi possam descobrir os componentes de software envolvidos na execução da aplicação. O PROPONENTE deve indicar na proposta técnica quais são as características que permitam a descoberta da aplicação na Rede. Por exemplo, processos, serviços, local de instalação e outras informações que permitam reconhecer a aplicação sem a necessidade de indicar a infraestrutura onde o mesmo encontra-se instalado;</t>
  </si>
  <si>
    <t>10.8.5.               Deve ser confirmada a possibilidade de monitorar e medir o desempenho e disponibilidade de aplicações de missão-crítica, com granularidade suficiente para prover visão detalhada dos programas e subprogramas que compõem o sistema (Deep Dive);</t>
  </si>
  <si>
    <t>10.8.6.               Deve ser confirmada a possibilidade de detectar desvios do padrão de comportamento da aplicação e emitir alertas proativos (exemplo: volume de eventos online em fila de execução). Estas informações sobre desvios do padrão de comportamento devem ser fornecidas pela solução e garantida a possibilidade de extração dos dados para a ferramenta de gerenciamento de eventos;</t>
  </si>
  <si>
    <t>10.8.7.               A solução deve permitir que interrupções indevidas da aplicação/solução sejam registradas automaticamente pelas ferramentas de alarmes/incidentes da Oi;</t>
  </si>
  <si>
    <t>10.8.8.               A solução a ser ofertada deve possuir recursos que permitam visualizar o comportamento da demanda aplicada, transacional ou batch, informando volumetrias associadas aos processos de negócio;</t>
  </si>
  <si>
    <t>10.8.9.               Definir em tempo de estudo e em conjunto com a Oi os roteiros para elaboração de robôs que simulem a experiência dos usuários nas transações onde estas simulações sejam relevantes;</t>
  </si>
  <si>
    <t>10.8.10.             A solução deverá estar perfeitamente integrada às ferramentas de automação e agendamento de processos da Oi, possibilitando uma visão continua dos fluxos de processamento interplataformas.</t>
  </si>
  <si>
    <t>11.1.        O PROPONENTE deverá ofertar, implementar e documentar a solução de D.R conforme diretrizes a seguir:</t>
  </si>
  <si>
    <t>11.2.        A CONTRATANTE proverá os Datacenters (DC) para implantação da solução de D.R.:</t>
  </si>
  <si>
    <t>11.2.1.      O DC SIG (DC Primário) hospedará o ambiente de produção.</t>
  </si>
  <si>
    <t>11.2.2.      O DC SCN (DC Secundário) hospedará o ambiente de Disaster Recovery.</t>
  </si>
  <si>
    <t xml:space="preserve">11.3.        Para a solução de D.R a ser ofertada, o PROPONENTE deverá atender aos requisitos detalhados no anexo Arquitetura de H.A. e D.R deste documento. </t>
  </si>
  <si>
    <t>11.3.1.      A Tabela de Classificação de Disponibilidade nele contida relaciona o SLA (Service Level Agreement) a ser atingido por cada modelo de D.R conforme o tempo de interrupção e a perda de dados suportados por uma aplicação. Tomando como referência a tabela, o modelo de D.R a ser implementado para esta aplicação deverá atender aos seguintes requisitos de negócios:</t>
  </si>
  <si>
    <t>11.4.        O PROPONENTE deverá apresentar, na proposta técnica, o detalhamento do D.R. que será implementado:</t>
  </si>
  <si>
    <t>11.4.1.      Deverá ser fornecida a topologia lógica do D.R. em separado para todas as camadas e módulos da aplicação.</t>
  </si>
  <si>
    <t>11.4.2.      Deverá ser fornecida a relação e detalhamento do hardware, software e mecanismos de replicação requeridos para a replicação de dados entre os DC Primário e DC Secundário, em separado para todas as camadas e módulo da aplicação.</t>
  </si>
  <si>
    <t>11.4.3.      Deverá ser fornecida a velocidade de link (conexão) necessária para a replicação de dados entre o DC Primário e o DC Secundário.</t>
  </si>
  <si>
    <t>11.5.        O PROPONENTE deverá ofertar os seguintes serviços e entregáveis:</t>
  </si>
  <si>
    <t>11.5.1.      Configuração e documentação dos softwares necessários para replicar arquivos e bases de dados.</t>
  </si>
  <si>
    <t>11.5.2.      Desenvolvimento, customização, implantação e documentação de scripts interpretados, ou executados em nível de sistema operacional, necessários identificar a correta subida dos módulos de aplicação e do banco de dados em contexto de ativação da aplicação no DC Secundário.</t>
  </si>
  <si>
    <t>11.5.3.      Desenvolvimento, customização, implantação e documentação de scripts interpretados, ou executados em nível de sistema operacional, necessários identificar a correta subida dos módulos de aplicação e do banco de dados em contexto de reativação da aplicação no DC Primário.</t>
  </si>
  <si>
    <t>11.5.4.      Desenvolvimento e documentação do Plano de Continuidade de Sistema (PCS) deste sistema. Essa documentação deverá seguir o padrão da CONTRATANTE, cujo template será fornecido na etapa de planejamento. Nesta documentação, minimamente, o PROPONENTE será responsável por:</t>
  </si>
  <si>
    <t>11.5.4.1.     Coletar toda e qualquer informação técnica ou de procedimento, necessária à produção do PCS, independentemente da participação ou não da CONTRATANTE.</t>
  </si>
  <si>
    <t>11.5.4.1.1.         A CONTRATANTE se compromete a fornecer toda a informação técnica ou de procedimento de sua autoria, sempre que solicitada.</t>
  </si>
  <si>
    <t xml:space="preserve">11.5.4.2.     Detalhar a topologia lógica da solução, segregada por zona (intranet, internet, DMZ), camada (apresentação, aplicação e banco de dados) e módulo da solução, e com identificação dos recursos de infraestrutura envolvidos: servidores, tipos de clusters, modos de balanceamento de carga e mecanismos de replicação de dados entre os DC Primário e DC Secundário. </t>
  </si>
  <si>
    <t>11.5.4.3.     Descrever os mecanismos de clusters, balanceamento de carga e replicação de dados entre os DC Primário e DC Secundário, incluindo discos internos e replicação via procedimento.</t>
  </si>
  <si>
    <t>11.5.4.4.     Descrever a sequência cronológica para a ativação do DC Secundário através de fluxograma que demonstre os blocos de atividades e de procedimentos necessários ao processo de ativação do DC Secundário, em tempo de desastre.</t>
  </si>
  <si>
    <t>11.5.4.5.     Descrever a sequência cronológica para o retorno ao DC Primário através de fluxograma que demonstre os blocos de atividades e de procedimentos necessários ao retorno ao DC Primário, após um desastre.</t>
  </si>
  <si>
    <t>11.5.4.6.     Descrever sequência cronológica do PCS através de fluxograma demonstrando os blocos de atividades e procedimentos necessários ao processo de ativação do DC Secundário e retorno ao DC Primário em tempo de homologação.</t>
  </si>
  <si>
    <t>11.5.4.7.     Criar um documento para cada equipe técnica que tenha papel ativo no PCS, contendo a descrição detalhada da ação a ser executada:</t>
  </si>
  <si>
    <t>11.5.4.7.1.         Identificação do bloco de atividade ao qual a ação pertence, com a mesma nomenclatura que aparece nas sequências cronológicas.</t>
  </si>
  <si>
    <t>11.5.4.7.2.         Nome da ação, conforme aparece nas sequências cronológicas.</t>
  </si>
  <si>
    <t>11.5.4.7.3.         Descrição da ação a ser tomada:</t>
  </si>
  <si>
    <t>11.5.4.7.3.1.        Comandos a serem executados e/ou referência aos procedimentos operacionais padrões (POP) a serem seguidos.</t>
  </si>
  <si>
    <t>11.5.4.7.3.2.        Nome dos ativos envolvidos no procedimento, com a mesma nomenclatura que aparece nas topologias lógicas.</t>
  </si>
  <si>
    <t>11.5.4.7.3.3.        Saída esperada do comando/procedimento.</t>
  </si>
  <si>
    <t>11.5.4.7.3.4.        Comentário e observações necessários ao pleno entendimento da funcionalidade do procedimento.</t>
  </si>
  <si>
    <t>11.5.5.      Homologação do PCS:</t>
  </si>
  <si>
    <t xml:space="preserve">11.5.5.1.     A homologação do PCS será feita através da execução de um total de 3 (três) operações bem sucedidas de ativação da aplicação no DC Secundário e seu retorno para o DC Primário, por módulo da aplicação e por camada. </t>
  </si>
  <si>
    <t xml:space="preserve">11.5.5.2.     As 2 (duas) primeiras operações deverão ser realizadas antes da entrada em produção da solução. </t>
  </si>
  <si>
    <t>11.5.5.3.     A 3ª será executada em até 2 (dois) meses após o aceite da 2ª (segunda) operação.</t>
  </si>
  <si>
    <t>11.5.5.4.     As 3 (três) operações serão executadas pela equipe da CONTRATANTE e acompanhadas pelo PROPONENTE dentro das dependências da CONTRATANTE. A CONTRATANTE utilizará o PCS entregue pelo PROPONENTE para ativar a aplicação no DC Secundário e retorná-la para o DC Primário.</t>
  </si>
  <si>
    <t>11.5.5.5.     Não serão contabilizadas, no total de 3 (três) operações, as tentativas em que ocorrerem falhas, quer sejam decorrentes da documentação apresentada, quer sejam nos scripts criados e documentados. Para esses casos, caberá ao PROPONENTE prover as devidas correções e ajustes no PCS antes de nova tentativa ser feita.</t>
  </si>
  <si>
    <t>11.5.6.1.     A documentação completa da solução de D.R deverá ser entregue através de meio eletrônico e em formato que possa ser posteriormente editado pela Oi, a exemplo de, mas não limitado a .DOC, .XLS, .VSD.</t>
  </si>
  <si>
    <t xml:space="preserve">11.6.        Modelo de Contratações: </t>
  </si>
  <si>
    <t>11.6.1.      O modelo de contratação da implementação do D.R é o de “Escopo Fechado” onde todo o escopo dos serviços descritos deverá ser efetuado integralmente pelo PROPONENTE sem a cobrança unitária nem definição de limites de horas.</t>
  </si>
  <si>
    <t>11.7.        Requisitos do PROPONENTE: os itens a seguir serão avaliados pela CONTRATANTE para pontuar o PROPONENTE quanto à sua experiência na implementação de D.R. bem como ao grau de atendimento aos requisitos apresentados:</t>
  </si>
  <si>
    <t>11.7.1.      Certificações: o PROPONENTE deverá informar quantos profissionais certificados serão utilizados durante a execução dos serviços, assim como as certificações dos mesmos. E desejável que os recursos possuam algumas das seguintes certificações:</t>
  </si>
  <si>
    <t>11.7.1.1.     Master Business Continuity Planner – MBCP (Disaster Recovery Institute – DRI);</t>
  </si>
  <si>
    <t>11.7.1.2.     Certified Business Continuity Coordinator;</t>
  </si>
  <si>
    <t xml:space="preserve">11.7.2.      Experiência: o PROPONENTE deverá detalhar experiências que permita avaliar seus conhecimentos e experiências adquiridos em implementação de D.R. através de: </t>
  </si>
  <si>
    <t>11.7.2.1.     Serviços realizados em grandes empresas de Telecomunicações (Internacional / Nacional);</t>
  </si>
  <si>
    <t>11.7.2.2.     Serviços relativos a soluções de Business Continuity Management (BCM) em grandes empresas (Internacional / Nacional);</t>
  </si>
  <si>
    <t>12.1.        O PROPONENTE deve fornecer todas as condições necessárias para a implantação e operação da solução de TI. Em razão disto são exigidos padrões, procedimentos, facilidades e documentação, de forma que a Diretoria de Infraestrutura e Operações possa realizar as atividades de Primeiro e Segundo Níveis da solução no tocante ao tratamento de incidentes, à administração, manutenção, automação e monitoração.</t>
  </si>
  <si>
    <t>12.1.1.      Entende-se por atividades de Primeiro Nível (N1) aquelas repetitivas e procedimentadas, automatizadas ou não, e que buscam precisão e tempestividade de execução. Este nível está comprometido com a máxima disponibilidade dos ambientes de serviços e a comunicação precisa dos status dos mesmos;</t>
  </si>
  <si>
    <t>12.1.2.      Entende-se por atividades de Segundo Nível (N2) aquelas de maior complexidade que exigem conhecimento da arquitetura e funcionalidades da solução, além de suas interações com outras soluções, e a sua relação com os processos de negócio da organização. Compete a este nível parametrizar, configurar, executar procedimentos de manutenção, incluindo deploy de versões, automação, análise de comportamento da demanda e planejamento em relação aos SLA e recursos disponíveis. Entretanto não é de responsabilidade deste Nível a modificação de códigos de programação ou aplicações de patch de correção de problemas, cabendo esta tarefa ao Terceiro Nível (N3).</t>
  </si>
  <si>
    <t>12.2.        Os requisitos de padrões e procedimentos deverão ser atendidos em três fases durante o desenvolvimento do projeto:</t>
  </si>
  <si>
    <t>12.2.1.      Fase de Desenvolvimento e/ou localização da solução;</t>
  </si>
  <si>
    <t>12.2.2.      Fase de Transição para Operação e Produção;</t>
  </si>
  <si>
    <t>12.2.3.      Fase de Pós-implantação.</t>
  </si>
  <si>
    <t>12.3.        Fase de Desenvolvimento e/ou localização da solução</t>
  </si>
  <si>
    <t>12.3.1.      O PROPONENTE deverá fornecer documentação da solução atualizada, conforme padrão vigente definido pela Oi. São eles:</t>
  </si>
  <si>
    <t>12.3.1.1.           Manual de Operação de Produção – Guia com definições de arquitetura, processo de instalação, configuração e procedimento operacionais. Será detalhado em fase de Desenho da Solução e deve ser entregue antes do aprovisionamento da solução. Dentre as seções do Manual de Operação e Produção estão:</t>
  </si>
  <si>
    <t>12.3.1.1.1.              RUNBOOK –  detalhamento das processos batch (procedures e scripts de execução, agendamento e sequenciamento de  execuções e programação de transmissão de arquivos);</t>
  </si>
  <si>
    <t>12.3.1.1.2.              Especificação de Monitoração de Serviço (EMS);</t>
  </si>
  <si>
    <t>12.3.1.1.3.              Desenho da Arquitetura da Solução (sistemas integrados e impactos pela demanda);</t>
  </si>
  <si>
    <t>12.3.1.1.4.              Desenho do modelo físico (detalhamento da tecnologia empregada em cada camada da solução, servidores, clusters, componentes de rede, etc);</t>
  </si>
  <si>
    <t>12.3.1.1.5.              Procedimento das interfaces (WebServices, DataSource, Transferência de arquivos, Fila de Mensagem e Socket)</t>
  </si>
  <si>
    <t>12.3.1.1.6.              Preenchimento da planilha de integrações contendo origem, destino, protocolo, tecnologia e meio de acesso.</t>
  </si>
  <si>
    <t>12.3.1.1.7.              Controle do envio dos arquivos (evitar envio de arquivo duplicado)</t>
  </si>
  <si>
    <t>12.3.1.1.8.              Descrição detalhada de cada interface.</t>
  </si>
  <si>
    <t>12.3.1.1.9.              Teste de conectividade de cada interface a exemplo de mas não limitado a:</t>
  </si>
  <si>
    <t>12.3.1.1.9.1.             Teste dos WebServices SOA e HTPP.</t>
  </si>
  <si>
    <t>12.3.1.1.9.2.             Teste dos DataSource com Select básico.</t>
  </si>
  <si>
    <t>12.3.1.1.9.3.             Teste do processo de transferência de arquivo: FTP, SFTP, Connect, Pelican entre outros.</t>
  </si>
  <si>
    <t>12.3.1.1.9.4.             Teste das Filas de Mensagem consumindo mensagem: JMS e Message Queue.</t>
  </si>
  <si>
    <t>12.3.1.1.9.5.             Teste das interfaces Socket utilizando comandos básicos do sistema operacional.</t>
  </si>
  <si>
    <t>12.3.1.1.10.            Documentar os casos de uso relacionado a cada interface utilizando como modelo o formulário abaixo:</t>
  </si>
  <si>
    <t>12.3.1.1.11.   Documentar os casos de teste das configurações de acesso relacionado a cada padrão de interfaces utilizando como modelo o formulário a seguir:</t>
  </si>
  <si>
    <t>12.3.1.1.12.            Procedimento Operacional Padrão das aplicações (POP):</t>
  </si>
  <si>
    <t>12.3.1.1.12.1.          Stop/Start, Dump, Deploy e verificação de log;</t>
  </si>
  <si>
    <t>12.3.1.1.12.2.          Tratamento de primeiro e segundo nível tickets de incidentes (reestabelecimento do sistema e seus serviços).</t>
  </si>
  <si>
    <t>12.3.2.               Caso o PROPONENTE entenda haver outros documentos indispensáveis ao entendimento da solução ou de suporte às atividades operacionais, estes deverão ser incluídos e suas atualizações contínuas devem ser garantidas;</t>
  </si>
  <si>
    <t>12.3.3.               Requisitos de Atendimento de primeiro nível aos usuários da solução</t>
  </si>
  <si>
    <t>12.3.3.1.           O PROPONENTE será responsável pela confecção dos procedimentos de atendimento para o primeiro nível da OI, de acordo com o padrão adotado pela Cia.</t>
  </si>
  <si>
    <t>12.3.3.2.           O PROPONENTE será responsável por fornecimento do manual do usuário que deve ser entregue em formato de mídia.</t>
  </si>
  <si>
    <t>12.3.4.               Requisitos Gestão de Ambientes</t>
  </si>
  <si>
    <t>12.3.4.1.           Instalação, configuração e gestão do ambiente:</t>
  </si>
  <si>
    <t>12.3.4.1.1.        A instalação, configuração das diversas camadas da aplicação e a gestão dos ambientes da Oi é realizada pela Equipe de Gestão de Ambientes como:</t>
  </si>
  <si>
    <t>12.3.4.1.1.1.          Camada Web, Camada de Aplicação, Aplicação na camada Batch, Camada de Apresentação. Exemplo: Serviço no sistema operacional, IIS, WebLogic, dentre outros.</t>
  </si>
  <si>
    <t>12.3.4.1.2.        A equipe de Gestão de Ambiente deve acompanhar todas as atividades das equipes de Suporte Técnico como:</t>
  </si>
  <si>
    <t>12.3.4.1.2.1.          Instalação e configuração do Banco de Dados. Exemplo: Instância, Schema etc.</t>
  </si>
  <si>
    <t>12.3.4.1.2.2.          Configuração de rede e balanceamento de carga. Exemplo: Métrica etc.</t>
  </si>
  <si>
    <t>12.3.4.1.2.3.          Configuração do sistema operacional. Exemplo: NFS, Cluster etc.</t>
  </si>
  <si>
    <t>12.3.4.1.3.        A equipe de Gestão de Ambientes deve acompanhar os testes de stress e performance da solução;</t>
  </si>
  <si>
    <t>12.3.4.1.4.        Como premissa para iniciar a instalação do ambiente, o PROPONENTE deverá entregar todos os artefatos (documentos) necessários para que o time de Gestão de Ambiente realize os procedimentos de instalação/configuração do ambiente/solução como o Manual de Operação e Produção (citado no item 13.1.1 deste documento);</t>
  </si>
  <si>
    <t>12.3.4.1.5.        A instalação e configuração dos Ambientes devem seguir as premissas abaixo:</t>
  </si>
  <si>
    <t>12.3.4.1.5.1.          A instalação/configuração do ambiente de Desenvolvimento e/ou Teste:</t>
  </si>
  <si>
    <t>12.3.4.1.5.1.1.   Deve ser realizada pelo PROPONENTE.</t>
  </si>
  <si>
    <t>12.3.4.1.5.1.2.   Deve ser realizada on-site.</t>
  </si>
  <si>
    <t>12.3.4.1.5.1.3.   Deve ser acompanhada pela equipe de Gestão de Ambientes.</t>
  </si>
  <si>
    <t>12.3.4.1.5.2.          Ambiente de Quality Assurance e/ou Homologação(UAT) e/ou Pré-produção:</t>
  </si>
  <si>
    <t>12.3.4.1.5.2.1.   A instalação/configuração deve ser realizada, obrigatoriamente, pela equipe de Gestão de Ambiente e acompanhada pelo PROPONENTE. O acompanhamento pode ser presencial ou remoto, desde que, seja utilizada ferramenta de compartilhamento de tela (a ser definida pela Oi em tempo de Projeto).</t>
  </si>
  <si>
    <t>12.3.4.1.5.2.2.   O PROPONENTE deverá validar o processo realizado pela equipe de Gestão de Ambiente e o resultado da instalação/configuração;</t>
  </si>
  <si>
    <t>12.3.4.1.5.3.          Ambiente de Produção:</t>
  </si>
  <si>
    <t>12.3.4.1.5.3.1.   A instalação/configuração deve ser realizada, obrigatoriamente, pela equipe de Gestão de Ambiente e acompanhada presencialmente pelo PROPONENTE. Esta atividade será realizada na localidade definida pela equipe de Gestão de Ambientes em tempo de projeto.</t>
  </si>
  <si>
    <t>12.3.4.1.5.3.2.   O PROPONENTE deverá validar o processo realizado pela equipe de Gestão de Ambiente e o resultado da instalação/configuração;</t>
  </si>
  <si>
    <t>12.3.4.1.6.        É de responsabilidade do PROPONENTE atualizar quaisquer documentos referentes ao ambiente e o processo de instalação/configuração caso ocorra alguma alteração nos processos descritos nos manuais do ambiente;</t>
  </si>
  <si>
    <t>12.3.4.1.7.        O PROPONENTE deve armazenar os prints de todas as telas contidas no processo de instalação/configuração do ambiente.</t>
  </si>
  <si>
    <t>12.3.4.2.           Acompanhamento da Instalação e Configuração do Ambiente de Homologação e Produção:</t>
  </si>
  <si>
    <t>12.3.4.2.1. O processo de instalação da aplicação e configuração do ambiente será acompanhado pelas equipes de Gestão de Ambiente a fim de amadurecer o conhecimento para que seja aplicado na configuração de produção;</t>
  </si>
  <si>
    <t>12.3.4.2.2. Caso ocorra qualquer alteração no ambiente o PROPONENTE deverá providenciar a atualização dos artefatos/documentos como os citados no item 13.3.1 deste documento.</t>
  </si>
  <si>
    <t>12.3.4.3.           Padrões e regras de segurança para Gestão de Ambientes</t>
  </si>
  <si>
    <t>12.3.4.3.1.        Toda aplicação que disponibilize serviço batch ou online deve, obrigatoriamente, possuir uma Console de Administração centralizada que permita:</t>
  </si>
  <si>
    <t>12.3.4.3.1.1.          Verificar o status dos serviços. Exemplo: Ativo, Inativo, Em pausa, etc.);</t>
  </si>
  <si>
    <t>12.3.4.3.1.2.          Para e subir serviços da aplicação;</t>
  </si>
  <si>
    <t>12.3.4.3.1.3.          Verificar o volume de requisições na fila do serviço (tempo real);</t>
  </si>
  <si>
    <t>12.3.4.3.1.4.          Verificar o histórico de requisição do serviço (histórico);</t>
  </si>
  <si>
    <t>12.3.4.3.1.5.          Verificar as configurações de cada serviço;</t>
  </si>
  <si>
    <t>12.3.4.3.1.6.          Verificar os erros que estão ocorrendo por serviço;</t>
  </si>
  <si>
    <t>12.3.4.3.1.7.          Possibilidade de deploy de código centralizada.</t>
  </si>
  <si>
    <t>12.3.4.3.2.        A aplicação deve suportar nome de DNS da aplicação no domínio intranet;</t>
  </si>
  <si>
    <t>12.3.4.3.3.        A solução deve atender todos os baselines de segurança de application server da Oi;</t>
  </si>
  <si>
    <t>12.3.4.3.4.        A solução deve permitir backup on-line de todas as suas camadas e componentes;</t>
  </si>
  <si>
    <t>12.3.4.3.5.         A solução deve contemplar rotacionamento de log e a depuração em níveis de log sem a necessidade de interrupção do serviço, conforme políticas da Oi;</t>
  </si>
  <si>
    <t>12.3.4.3.6.        A solução deve possuir mecanismos de gerenciamento de filas/processamento de eventos síncronos e assíncronos. Ex.: JMS;</t>
  </si>
  <si>
    <t>12.3.4.3.7.        A solução deve possuir mecanismos de gerenciamento de pool de threads permitindo segregação por funcionalidade.</t>
  </si>
  <si>
    <t>12.3.4.3.8.        A solução deve atender aos padrões de file system/pastas de Gestão de Ambientes;</t>
  </si>
  <si>
    <t>12.3.4.3.9.        A solução deve atender aos padrões de usuários e grupos de Gestão de Ambientes;</t>
  </si>
  <si>
    <t>12.3.4.3.10.      A solução deve atender aos padrões de regras de segurança de acesso e permissão de Gestão de Ambientes;</t>
  </si>
  <si>
    <t>12.3.4.3.11.      A solução deve atender aos padrões de script de administração e gestão de ambientes;</t>
  </si>
  <si>
    <t>12.3.4.3.12.      A solução deve contemplar ferramenta ou script que permita realizar a leitura dos logs das camadas de web, e aplication, e posteriormente realizem input em um banco de dados.</t>
  </si>
  <si>
    <t>12.3.4.3.13.      Todo usuário de serviço deve ser solicitado exclusivamente pela equipe de Gestão de Ambiente;</t>
  </si>
  <si>
    <t>12.3.4.3.14.      Deve ser criado um usuário dentro do sistema para operação do ambiente;</t>
  </si>
  <si>
    <t>12.3.4.3.15.      Deve ser criado um usuário dentro do sistema para atividades com permissões adequadas para o desenvolvimento das atividades pertinentes a deploy, release etc, evitando o uso de usuários administrativos da aplicação.</t>
  </si>
  <si>
    <t>12.3.4.3.16.      Deve ser criado um usuário dentro do sistema para monitoração;</t>
  </si>
  <si>
    <t>12.3.4.3.17.      A solução deve possuir grupos de acesso distintos de forma a permitir a segregação de privilégios de usuários da aplicação, equipes de desenvolvimento e administração do sistema / ambiente. Os privilégios administrativos devem ser exclusivos das equipes de infraestrutura de TI.</t>
  </si>
  <si>
    <t>12.3.4.3.18.      Toda solução de midleware deve possuir controle de transações (garantia de entrega de evento)</t>
  </si>
  <si>
    <t>12.3.4.3.19.       A solução deve disponibilizar diferentes níveis de log que possam ser configurados pela equipe de Operação de Sistemas</t>
  </si>
  <si>
    <t>12.3.4.3.20.      A solução deve possuir trilhas de auditoria que permitam rastreabilidade do fluxo de negócio. Sejam de suas funções / módulos internos, sejam das suas interfaces / integrações</t>
  </si>
  <si>
    <t>12.3.4.3.21.      A solução deve possuir mecanismo de expurgo\archive de dados históricos</t>
  </si>
  <si>
    <t>12.3.5.               Requisitos de Planejamento, Controle e Backup da Produção</t>
  </si>
  <si>
    <t>12.3.5.1.   Estes artefatos serão executados durante o período de transição para produção e a aprovação de toda sequência é condição para obtenção do TAP - Termo de Aceite em Produção;</t>
  </si>
  <si>
    <t>12.3.5.2.   Todos os padrões detalhados de produção serão informados durante o tempo de estudo e desenvolvimento da solução (job names, procedures names, file names, diretórios, backup names etc);</t>
  </si>
  <si>
    <t>12.3.5.3.   Deverá ser fornecido mapa de relacionamento e os entregáveis de cada cadeia ou sequência de processos inter-relacionados.</t>
  </si>
  <si>
    <t>12.3.5.4.           Requisitos de Backup</t>
  </si>
  <si>
    <t>12.3.5.4.1.        Devem ser especificados os procedimentos de recuperação massivo ou pontual de dados, onde as necessidades não impliquem em recuperação total (full) de dados;</t>
  </si>
  <si>
    <t>12.3.5.4.2.        Para ambos os casos devem ser apresentadas as volumetrias de área de armazenamento em fitoteca robotizada para atendimento à política de retenção de arquivos e históricos de dados definida no dimensionamento da solução proposta;</t>
  </si>
  <si>
    <t>12.3.5.4.3.        Caso haja necessidade de backup em meio físico de alta performance, em razão de volumetria incompatível com janelas operacionais que a solução disponibiliza, especificar detalhadamente os requisitos técnicos e os procedimentos de recuperação;</t>
  </si>
  <si>
    <t>12.3.5.4.4.        Não deve ser ofertado componente de fitoteca robotizada como parte integrante da solução. O backup de dados da solução proposta deverá utilizar solução corporativa da OI, baseada em tecnologia padrão LTO. A OI disponibilizará recursos baseados nos requisitos de dimensionamento informados pelo PROPONENTE;</t>
  </si>
  <si>
    <t>12.3.5.4.5.        A solução proposta deve ser homologada para os softwares de gerenciamento de backup corporativos da OI identificados em capítulo anterior;</t>
  </si>
  <si>
    <t>12.3.5.4.6.        Como pré-requisito para implantação de backup, a solução proposta deverá considerar uma infraestrutura de rede exclusiva para backup.</t>
  </si>
  <si>
    <t>12.3.6.1.             O PROPONENTE deve prover treinamento que aborde todos os quesitos tecnológicos e funcionais que envolvam a solução conforme detalhamento do item 15 deste documento.</t>
  </si>
  <si>
    <t>12.4.Fase de Transição para Operação e Produção</t>
  </si>
  <si>
    <t>12.4.1.               Entrega de Documentação contendo os registros dos defeitos encontrados na homologação:</t>
  </si>
  <si>
    <t>12.4.1.1.  Lista de defeitos e correções realizadas em fase de homologação;</t>
  </si>
  <si>
    <t>12.4.1.2.  Limitação estruturais encontradas em fase de homologação (infraestrutura, performance, disponibilidade, etc);</t>
  </si>
  <si>
    <t>12.4.1.3.  Avaliação do teste de carga dos sistemas (funcionalidades contempladas, definição da carga utilizada e tempos de resposta consideradas aceitáveis).</t>
  </si>
  <si>
    <t>12.4.2.               Entrega de Documentação contendo os registros dos defeitos encontrados no teste e homologação e não corrigidos com objetivo de estruturação do TAP – Termo de Aceite em Produção:</t>
  </si>
  <si>
    <t>12.4.2.1.  A todos problemas registrados e não sanados deverão estar documentados os procedimentos a serem adotados em caso de desvios.</t>
  </si>
  <si>
    <t>12.4.3.               Operação Assistida:</t>
  </si>
  <si>
    <t>12.4.3.1.   O PROPONENTE deverá suprir suporte on site para o período de transição entre desenvolvimento e produção da solução;</t>
  </si>
  <si>
    <t>12.4.3.2.   No período T2R (Transition to Run) deverá ser garantida toda documentação necessária, conforme especificada nas várias seções deste documento, de forma que a área de operações possa desempenhar as atividades previstas para os níveis 1 e 2;</t>
  </si>
  <si>
    <t>12.4.3.3.   A Operação assistida terá início na fase de preparação para a primeira entrega e deverá se estender até 30 dias após a finalização do projeto, contudo não podendo ser desmobilizada até que todos os problemas registrados estejam sanados e todos os processos produtivos em batch tenham sido executados em pelo menos uma oportunidade;</t>
  </si>
  <si>
    <t>12.4.3.4.   O tipo e abrangência de cada operação assistida a ser prestada poderá variar de acordo com o escopo de cada entrega, sendo definida em tempo de projeto;</t>
  </si>
  <si>
    <t>12.4.3.5.   O PROPONENTE deve acompanhar os indicadores do ambiente de produção em conjunto com o time de Operação de Sistemas até a implantação completa da solução prevista para a etapa (caso a solução esteja sendo implantada por etapas) e prever em sua proposta Operação Assistida para as etapas subsequentes abordando os aspectos não considerados nas etapas de implantação anteriores. Neste momento podem ser realizados Business Simulation;</t>
  </si>
  <si>
    <t>12.4.3.6.   As intervenções no ambiente produtivo deverão ser realizadas exclusivamente pelas equipes de Operações, Produção e Ambientes com supervisão e validação do PROPONENTE;</t>
  </si>
  <si>
    <t>12.4.3.7.   Durante a Operação Assistida, o PROPONENTE deve garantir a atualização de todas as documentações da solução já traduzindo as possíveis modificações no modus operandi da solução.</t>
  </si>
  <si>
    <t>12.4.4.               Requisitos de Gerenciamento de Serviços</t>
  </si>
  <si>
    <t>12.4.4.1.   Informar quais processos dos servidores, do sistema operacional e/ou de banco de dados deverão ser monitorados para acompanhar a disponibilidade da aplicação, performance das transações e cargas de trabalho;</t>
  </si>
  <si>
    <t>12.4.4.2.   Definir em tempo de estudo e em conjunto com a Oi quais transações devem ser monitoradas e qual atuação das equipes Operacionais;</t>
  </si>
  <si>
    <t>12.4.4.3.   Definir baseline de tempo de resposta da aplicação/serviços de acordo com a experiência do usuário (ex.: Login, abertura de tela, resposta de URL da aplicação);</t>
  </si>
  <si>
    <t>12.4.4.4.   Definir em tempo de estudo todos os SLA dos entregáveis da produção em modalidade batch e a sua relação e impacto com os serviços de TI e processos de negócio;</t>
  </si>
  <si>
    <t>12.4.4.5.   Informar toda volumetria de produção considerando as partes transacional e batch da solução, o ciclo de negócio e sazonalidades possíveis e o impacto relativo na infraestrutura tecnológica proposta;</t>
  </si>
  <si>
    <t>12.4.4.6.   Definir em tempo de estudo e em conjunto com a Oi os SLA para cada processo de negócio monitorado a partir dos serviços de TI;</t>
  </si>
  <si>
    <t>12.4.4.7.   Definir em tempo de estudo e em conjunto com a Oi os OLA para cada ação operacional envolvida na monitoração dos serviços de TI;</t>
  </si>
  <si>
    <t>12.4.4.8.   Especificar a monitoração de serviço, através de documento próprio, contemplando visão fim a fim do processo de negócio, e correlacionando as monitorações às camadas de experiência do usuário, aplicação e infraestrutura.</t>
  </si>
  <si>
    <t>12.4.4.9.   Informar todas as interfaces existentes com outros sistemas, e como as mesmas devem ser monitoradas, de modo que possamos ter uma visão fim-a-fim das integrações com os demais sistemas Oi.</t>
  </si>
  <si>
    <t>12.5.Pós-Implantação (Oficialização da Operação do Sistema)</t>
  </si>
  <si>
    <t>12.5.1.               O PROPONENTE conduzirá toda a transição para a equipe Operação de Sistemas incluindo:</t>
  </si>
  <si>
    <t>12.5.1.1.  Alocação de recurso técnico especializado do projeto para suportar a Operação do Sistema durante o período de garantia da solução e até a estabilização completa da solução/ambiente;</t>
  </si>
  <si>
    <t>12.5.1.2.  Apresentação do processo de acionamento e registro de problemas junto ao fornecedor, os documentos e informações a serem anexadas, assim como os procedimentos de escalação em caso de vencimento de SLA de atendimento;</t>
  </si>
  <si>
    <t>12.5.1.3.  Apresentação dos procedimentos de blindagem do(s) ambiente(s) operacional(ais) para aprovação da Oi e realização das atividades necessárias para uma efetiva segregação de tarefas e responsabilidades entre operação, desenvolvimento e clientes/usuários;</t>
  </si>
  <si>
    <t>12.5.1.4.  Criação da Matriz de responsabilidade do(s) ambiente(s) operacional(ais) da Solução levando em consideração as responsabilidades Nível 1 e 2  de Operações e Produção e as responsabilidades do Desenvolvimento e fornecedor da solução para o Nível 3.</t>
  </si>
  <si>
    <t>12.5.2.               A oficialização do regime de Operação em produção ocorre após o TAP (Termo de Aceite de Produção). Neste momento são registradas as não conformidades por intermédio dos TNC (Termos de Não Conformidade), documento contendo a relação dos gaps, conflitos sistêmicos com as regras de negócio ou padrões da OI.</t>
  </si>
  <si>
    <t>13.1.O PROPONENTE deve obedecer os requerimentos necessários indicados pela equipe responsável pelo serviços de usuário (microinformática). Os padrões serão direcionados e disponibilizados em tempo de estudo e implementação. Podemos destacar os itens abaixo:</t>
  </si>
  <si>
    <t>13.1.1.           O público alvo para uso de clientes e/ou front-ends web da solução ofertada será(ão):</t>
  </si>
  <si>
    <t>13.1.1.1.           Cliente da Oi fora da companhia</t>
  </si>
  <si>
    <t>13.1.1.2.           Colaborador ou parceiro da Oi dentro da companhia</t>
  </si>
  <si>
    <t>13.1.1.3.           Parceiro Oi fora da companhia (através de link);</t>
  </si>
  <si>
    <t>13.1.1.4.           Lojas próprias;</t>
  </si>
  <si>
    <t>13.1.1.5.           Call Center</t>
  </si>
  <si>
    <t>13.2.1.           O PROPONENTE deverá especificar como se darão as atualizações dos clientes, bem como a instalação de fixes e patches desenvolvidos durante o ciclo de vida do produto.</t>
  </si>
  <si>
    <t>13.2.2.           A solução deverá funcionar sem a necessidade de conceder privilégio administrativo a conta do usuário;</t>
  </si>
  <si>
    <t>13.2.3.           A solução não poderá exigir IIS, Apache, Tomcat ou qualquer outro serviço que atue como webserver ou servidor de aplicação.</t>
  </si>
  <si>
    <t>13.2.4.           A solução não poderá exigir serviços que trabalhem como servidor de banco de dados na máquina. Exemplo: MySQL e SQL Server</t>
  </si>
  <si>
    <t>13.2.5.           A solução não poderá exigir máquinas virtuais para seu funcionamento. (Ex.: XP Mode)</t>
  </si>
  <si>
    <t>13.2.6.           A solução deverá permitir instalação e atualização em massa através de pacotes de instalação padrão de mercado;</t>
  </si>
  <si>
    <t>13.2.7.           A solução deverá utilizar como padrão de digitalização de documentos o formato PDF;</t>
  </si>
  <si>
    <t>13.2.8.           A solução deverá utilizar como padrão de compactação ZIP;</t>
  </si>
  <si>
    <t>13.2.9.           A solução não poderá exigir versões específicas de produtos como Java e Flash;</t>
  </si>
  <si>
    <t>13.2.10.    A solução não poderá exigir o uso de produtos que requeiram aquisição de licenças sem prévio acordo.</t>
  </si>
  <si>
    <t>13.3.O PROPONENTE deverá garantir que o hardware necessário para funcionamento das aplicações nas estações de trabalho esteja de acordo, no mínimo, com os seguintes processadores, memórias e HDs:</t>
  </si>
  <si>
    <t>13.3.1.           Intel Core i3 ou superior</t>
  </si>
  <si>
    <t>13.3.2.           2Gb RAM ou superior</t>
  </si>
  <si>
    <t>13.3.3.           HD 80 Gb ou superior</t>
  </si>
  <si>
    <t>13.4.O PROPONENTE deverá garantir que a solução seja compatível com o browser Microsoft Internet Explorer nas seguintes versões:</t>
  </si>
  <si>
    <t>13.4.1.   Internet Explorer 9 32-bits (desejável)</t>
  </si>
  <si>
    <t>13.4.2.   Internet Explorer 10 32-bits (desejável)</t>
  </si>
  <si>
    <t>13.4.3.   Internet Explorer 11 32-bits (obrigatório)</t>
  </si>
  <si>
    <t>13.4.4.   Nova versão do Internet Explorer (apresentar plano de update quando solicitado)</t>
  </si>
  <si>
    <t>13.5.1.   Windows 7 Enterprise 32-bits Pt-Br (obrigatório)</t>
  </si>
  <si>
    <t>13.5.2.   Windows 7 Enterprise 64-bits Pt-Br (obrigatório)</t>
  </si>
  <si>
    <t>13.5.3.   Windows 8.1 Enterprise 32-bits Pt-Br (obrigatório)</t>
  </si>
  <si>
    <t>13.5.4.   Windows 8.1 Enterprise 64-bits Pt-Br (obrigatório)</t>
  </si>
  <si>
    <t>13.5.5.   Windows 10 Enterprise 32-bits Pt-Br (obrigatório)</t>
  </si>
  <si>
    <t>13.5.6.   Windows 10 Enterprise 64-bits Pt-Br (obrigatório)</t>
  </si>
  <si>
    <t>13.5.7.   Nova versão do Sistema Operacional Windows (apresentar plano de update quando solicitado)</t>
  </si>
  <si>
    <t>13.6.O PROPONENTE deverá garantir que a solução seja compatível com os sistemas operacionais voltados para dispositivos móveis conforme lista a seguir:</t>
  </si>
  <si>
    <t>13.6.1.   Android na versão atual e duas anteriores</t>
  </si>
  <si>
    <t>13.6.2.   iOS na versão atual e duas anteriores</t>
  </si>
  <si>
    <t>13.6.3.   Windows Mobile na versão atual e duas anteriores</t>
  </si>
  <si>
    <t>13.7.1.           Para todos os itens descritos neste documento faz-se necessário, em tempo de UAT, validar o funcionamento dos clientes e front-ends web de acordo com as especificações mínimas divulgadas.</t>
  </si>
  <si>
    <t>14.1.1.               O PROPONENTE será responsável por disponibilizar 20 vagas para qualificação da equipe na solução proposta em conteúdo oficial do fabricante do software.</t>
  </si>
  <si>
    <t>14.1.2.               Essa qualificação deverá ser realizada na unidade de Brasília em data e local a ser definida pela OI.</t>
  </si>
  <si>
    <t>14.1.3.               O conteúdo programático, carga horária, localização e datas dos treinamentos devem ser apresentadas pelo PROPONENTE e serão validas pela OI;</t>
  </si>
  <si>
    <t>14.1.4.               Os treinamentos devem abordar itens como: instalação, configuração, customização, administração, monitoração, operação e suporte do ambiente de forma a garantir o repasse completo tecnológico e funcional da solução para as equipes definidas pela Oi;</t>
  </si>
  <si>
    <t>14.1.5.               Os treinamentos devem acontecer até 30 dias antes Fase de Transição para Produção impreterivelmente.</t>
  </si>
  <si>
    <t>Telemont/HPE</t>
  </si>
  <si>
    <t>E&amp;Y/SAP</t>
  </si>
  <si>
    <t>Trópico/Enghouse</t>
  </si>
  <si>
    <t>Fraud Risk Management</t>
  </si>
  <si>
    <t>Vinicius Martins (Arquitetura Corporativa); Leandro Frossard (CSOL - RA e Anti-fraude); Christiano Bianchini (SI); Leonardo Santos (Operações); Alessandra Anjos (Infra); Kleyton Soares (área usuária); Patrick Barbosa (Contratos de TI)</t>
  </si>
  <si>
    <t>Proponente possui case(s) de sucesso na implementação de projetos de Gestão de Fraudes com a solução ofertada</t>
  </si>
  <si>
    <t>Proponente deve possuir equipe com experiência comprovada na implementação de projetos de Gestão de Fraudes em Telecom no mercado nacional</t>
  </si>
  <si>
    <t>Atendimento à provas de conceito da solução proposta</t>
  </si>
  <si>
    <t>1.  Informações Gerais</t>
  </si>
  <si>
    <t>2.  Requisitos Gerais</t>
  </si>
  <si>
    <t>3.  Requisitos de Infraestrutura de Servidores e Virtualização</t>
  </si>
  <si>
    <t>3.1.   Requisitos Gerais:</t>
  </si>
  <si>
    <t>3.1.2.2.3.    </t>
  </si>
  <si>
    <t>5.  Requisitos de Infraestrutura de Rede</t>
  </si>
  <si>
    <t>5.3.   Para o balanceamento global e local de carga o PROPONENTE é responsável por:</t>
  </si>
  <si>
    <t>6.  Requisitos de Banco de Dados</t>
  </si>
  <si>
    <t>7.  Requisitos de Servidores de Aplicação</t>
  </si>
  <si>
    <t>8.  Requisitos de Capacity Planning e Indicadores</t>
  </si>
  <si>
    <t>8.2.2.     A funcionalidade de visualização das volumetrias históricas deverá:</t>
  </si>
  <si>
    <t>8.2.2.2.     Permitir que o usuário informe o período para o qual este deseja recuperar ou visualizar os dados para as modalidades:</t>
  </si>
  <si>
    <t>9.  Requisitos de Alta Disponibilidade (A.D)</t>
  </si>
  <si>
    <t>9.4.4.        Homologação da solução de A.D.</t>
  </si>
  <si>
    <t>9.4.5.        Entrega da documentação</t>
  </si>
  <si>
    <t>9.5.          Modelo de Contratações:</t>
  </si>
  <si>
    <t>10.      Requisitos de Monitoração, Automação e Gerenciamento</t>
  </si>
  <si>
    <t>11.      Requisitos de Disaster Recovery (D.R.)</t>
  </si>
  <si>
    <t>11.3.2.        Único 4</t>
  </si>
  <si>
    <t xml:space="preserve">11.3.3.       </t>
  </si>
  <si>
    <t xml:space="preserve">11.3.4.       </t>
  </si>
  <si>
    <t xml:space="preserve">11.5.6.      Entrega da documentação </t>
  </si>
  <si>
    <t>12.      Requisitos de Operação, Produção e Ambientes</t>
  </si>
  <si>
    <t>12.3.6.               Treinamento</t>
  </si>
  <si>
    <t>13.      Requisitos de Microinformática</t>
  </si>
  <si>
    <t>13.2.Software</t>
  </si>
  <si>
    <t>13.5.O PROPONENTE deverá garantir que a solução seja compatível com os sistemas operacionais Microsoft conforme lista a seguir:</t>
  </si>
  <si>
    <t>13.7.Teste de Aceite</t>
  </si>
  <si>
    <t>14.      Treinamentos</t>
  </si>
  <si>
    <t>14.1.Treinamento</t>
  </si>
  <si>
    <t>15.      Anexos</t>
  </si>
  <si>
    <t>15.1.Anexo A – Arquitetura de HA e DR</t>
  </si>
  <si>
    <t>15.2.Anexo B – Métricas e Sizing de Infraestrutura de TI</t>
  </si>
  <si>
    <t>15.3.Anexo C: planilha com relação dos itens da RFP a ser respondida informando a declaração de conformidade e anexada a proposta a ser enviada.</t>
  </si>
  <si>
    <t>3º</t>
  </si>
  <si>
    <t>2º</t>
  </si>
  <si>
    <t>4º</t>
  </si>
  <si>
    <t>5º</t>
  </si>
  <si>
    <t>6º</t>
  </si>
  <si>
    <t>7º</t>
  </si>
  <si>
    <t>Racional:</t>
  </si>
  <si>
    <t>Especialistas da solução proposta em território nacional</t>
  </si>
  <si>
    <t>Sizing (hardware) da solução otimizado</t>
  </si>
  <si>
    <t>Pediu adiamento no processo</t>
  </si>
  <si>
    <t>Na POC deixou de mostrar varias funcionadades e não carregou todos dados</t>
  </si>
  <si>
    <t>Proposta de contrato sendo feito através da TELEMON que não possui especialistas</t>
  </si>
  <si>
    <t>ferramenta não possui regras flexivéis no modulo de detecção (FRM)</t>
  </si>
  <si>
    <t>voltar flexivel?</t>
  </si>
  <si>
    <t>não consegue realizar regras estatísticas com o conceito de anomalia</t>
  </si>
  <si>
    <t>a solução analitica proposta é o table</t>
  </si>
  <si>
    <t>Na Detecção de fraude não temos regras flexíveis</t>
  </si>
  <si>
    <t>link analise não atende todos requisitos (apenas 2 níveis)</t>
  </si>
  <si>
    <t>não tem machine learning</t>
  </si>
  <si>
    <t>A ferramenta deverá ser capaz de identificar fraude através de controles estatisticos dos processos através dos trâmites de OS's dos sistemas legados de cadastro (ex: Migração de Plano, Troca de CHIP, Troca de Número,  ativação, etc)</t>
  </si>
  <si>
    <t>A ferramenta deverá ser capaz de reportar (emitir parecer/laudo) cenários de fraudes de subscrição por tipificações/atributos parametrizáveis</t>
  </si>
  <si>
    <t>A ferramenta deverá ser capaz de reportar (emitir parecer/laudo) cenários de Spam (SMS) por tipificações/atributos parametrizáveis</t>
  </si>
  <si>
    <t>A ferramenta deverá ser capaz de reportar (emitir parecer/laudo) cenários de Tráfego Zero (assinantes que não realizam chamadas e consumo de dados) por tipificações/atributos parametrizáveis</t>
  </si>
  <si>
    <t>A ferramenta deverá ser capaz de reportar (emitir parecer/laudo) cenários de Recargas Fraudulentas (bônus concedidos manualmente - fraude interna) por tipificações/atributos parametrizáveis</t>
  </si>
  <si>
    <t>A ferramenta deverá  ser capaz de reportar (emitir parecer/laudo) cenários de fraudes de PBX (Fraudadores invadem um sistema telefônico automatizado que lhes permite discar para o PBX e gerar tráfego de saída do PBX para qualquer número de telefone às custas das empresas) por tipificações/atributos parametrizáveis</t>
  </si>
  <si>
    <t>A ferramenta deverá ser capaz de reportar (emitir parecer/laudo) cenários de fraudes de LDI (Longa Distância Internacional - utilizando blacklists de países, parametrizações de minutagem por país ou por A number/B number) por tipificações/atributos parametrizáveis e executar ações de bloqueios automáticos</t>
  </si>
  <si>
    <t>A ferramenta deverá ser capaz de reportar (emitir parecer/laudo) a fraude gerada pelo próprio vendedor ou dealers para ganho de comissionamento fraudulento (visando utilizar o histórico de vendas do próprio dealer/vendedor) por tipificações/atributos parametrizáveis e executar ações de bloqueios automáticos</t>
  </si>
  <si>
    <t>A ferramenta deverá ser capaz de reportar (emitir parecer/laudo) cenários de fraudes de Co-Billing (detectar terminais de outras operadoras utilizando CSP Oi) por tipificações/atributos parametrizáveis e executar ações de bloqueios automáticos</t>
  </si>
  <si>
    <t>A ferramenta deverá ser capaz de reportar (emitir parecer/laudo) cenários de fraudes de Sequestro/Hijacking/Bypass (Siga-me/Call Foward) por tipificações/atributos parametrizáveis e executar ações de bloqueios automáticos</t>
  </si>
  <si>
    <t>A ferramenta deverá ser capaz de reportar (emitir parecer/laudo) cenários de fraudes de Wangiri/Fishing (chamadas "one-ring" para que o subscritor realize o retorno a números premium) por tipificações/atributos parametrizáveis</t>
  </si>
  <si>
    <t>A ferramenta deverá ser capaz de reportar (emitir parecer/laudo) cenários de fraudes de IMSI Stuffing (quando 1 MSISDN/IMEI possui mais de 1 IMSI trafegando na rede) por tipificações/atributos parametrizáveis</t>
  </si>
  <si>
    <t>A ferramenta deverá ser capaz de reportar (emitir parecer/laudo) cenários de fraudes de Clonagem (tráfego ocorrendo em um mesmo MSIDN, IMEI, IMSI em locais diferentes e distantes ao mesmo tempo) por tipificações/atributos parametrizáveis</t>
  </si>
  <si>
    <t>CUSTOMIZAÇÃO MÁXIMA DESEJADA</t>
  </si>
  <si>
    <t>A solução ofertada presente nos relatórios de mercado (Quadrante e reports Gartner ou Big Wave do Forrester, etc)</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</si>
</sst>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_(* \(#,##0.00\);_(* &quot;-&quot;??_);_(@_)"/>
    <numFmt numFmtId="165" formatCode="0.0%"/>
    <numFmt numFmtId="166" formatCode="_(* #,##0.0_);_(* \(#,##0.0\);_(* &quot;-&quot;??_);_(@_)"/>
    <numFmt numFmtId="167" formatCode="_-#,##0_-;\-#,##0_-;_-&quot;-&quot;_-;_@_-"/>
    <numFmt numFmtId="168" formatCode="_-#,##0.0_-;\-#,##0.0_-;_-&quot;-&quot;_-;_@_-"/>
    <numFmt numFmtId="169" formatCode="dd/mm/yy;@"/>
    <numFmt numFmtId="170" formatCode="0.00000000000000%"/>
  </numFmts>
  <fonts count="5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i/>
      <sz val="10"/>
      <name val="Arial"/>
      <family val="2"/>
    </font>
    <font>
      <b/>
      <sz val="14"/>
      <name val="Arial"/>
      <family val="2"/>
    </font>
    <font>
      <b/>
      <sz val="12"/>
      <name val="Arial"/>
      <family val="2"/>
    </font>
    <font>
      <sz val="8"/>
      <name val="Arial"/>
      <family val="2"/>
    </font>
    <font>
      <b/>
      <u/>
      <sz val="10"/>
      <color indexed="8"/>
      <name val="Arial"/>
      <family val="2"/>
    </font>
    <font>
      <b/>
      <sz val="10"/>
      <color indexed="8"/>
      <name val="Arial"/>
      <family val="2"/>
    </font>
    <font>
      <b/>
      <i/>
      <sz val="10"/>
      <color indexed="8"/>
      <name val="Arial"/>
      <family val="2"/>
    </font>
    <font>
      <b/>
      <sz val="12"/>
      <name val="Tahoma"/>
      <family val="2"/>
    </font>
    <font>
      <b/>
      <sz val="10"/>
      <name val="Tahoma"/>
      <family val="2"/>
    </font>
    <font>
      <sz val="10"/>
      <name val="Tahoma"/>
      <family val="2"/>
    </font>
    <font>
      <b/>
      <sz val="9"/>
      <color indexed="81"/>
      <name val="Tahoma"/>
      <family val="2"/>
    </font>
    <font>
      <sz val="9"/>
      <color indexed="81"/>
      <name val="Tahoma"/>
      <family val="2"/>
    </font>
    <font>
      <b/>
      <sz val="11"/>
      <name val="Arial"/>
      <family val="2"/>
    </font>
    <font>
      <b/>
      <sz val="7"/>
      <name val="Arial"/>
      <family val="2"/>
    </font>
    <font>
      <sz val="11"/>
      <color theme="1"/>
      <name val="Calibri"/>
      <family val="2"/>
      <scheme val="minor"/>
    </font>
    <font>
      <sz val="11"/>
      <color rgb="FF006100"/>
      <name val="Calibri"/>
      <family val="2"/>
      <scheme val="minor"/>
    </font>
    <font>
      <b/>
      <sz val="11"/>
      <color theme="1"/>
      <name val="Calibri"/>
      <family val="2"/>
      <scheme val="minor"/>
    </font>
    <font>
      <b/>
      <sz val="10"/>
      <color theme="0"/>
      <name val="Arial"/>
      <family val="2"/>
    </font>
    <font>
      <b/>
      <sz val="12"/>
      <color theme="0"/>
      <name val="Arial"/>
      <family val="2"/>
    </font>
    <font>
      <sz val="10"/>
      <color theme="0"/>
      <name val="Arial"/>
      <family val="2"/>
    </font>
    <font>
      <b/>
      <sz val="11"/>
      <color rgb="FF006100"/>
      <name val="Calibri"/>
      <family val="2"/>
      <scheme val="minor"/>
    </font>
    <font>
      <i/>
      <sz val="10"/>
      <color theme="1" tint="0.499984740745262"/>
      <name val="Arial"/>
      <family val="2"/>
    </font>
    <font>
      <sz val="10"/>
      <color theme="1"/>
      <name val="Arial"/>
      <family val="2"/>
    </font>
    <font>
      <b/>
      <sz val="14"/>
      <color theme="0"/>
      <name val="Arial"/>
      <family val="2"/>
    </font>
    <font>
      <b/>
      <sz val="9"/>
      <color theme="0"/>
      <name val="Arial"/>
      <family val="2"/>
    </font>
    <font>
      <b/>
      <sz val="11"/>
      <color theme="0"/>
      <name val="Arial"/>
      <family val="2"/>
    </font>
    <font>
      <b/>
      <sz val="16"/>
      <color theme="0"/>
      <name val="Arial"/>
      <family val="2"/>
    </font>
    <font>
      <sz val="11"/>
      <color indexed="8"/>
      <name val="Calibri"/>
      <family val="2"/>
    </font>
    <font>
      <u/>
      <sz val="10"/>
      <color indexed="12"/>
      <name val="Arial"/>
      <family val="2"/>
    </font>
    <font>
      <b/>
      <sz val="10"/>
      <color theme="8"/>
      <name val="Arial"/>
      <family val="2"/>
    </font>
    <font>
      <b/>
      <sz val="14"/>
      <color theme="2" tint="-0.749992370372631"/>
      <name val="Arial"/>
      <family val="2"/>
    </font>
    <font>
      <b/>
      <u/>
      <sz val="11"/>
      <name val="Arial"/>
      <family val="2"/>
    </font>
    <font>
      <b/>
      <i/>
      <u/>
      <sz val="10"/>
      <color rgb="FFFF0000"/>
      <name val="Arial"/>
      <family val="2"/>
    </font>
    <font>
      <b/>
      <sz val="10"/>
      <color theme="1"/>
      <name val="Calibri"/>
      <family val="2"/>
      <scheme val="minor"/>
    </font>
    <font>
      <sz val="10"/>
      <color rgb="FFD7C49E"/>
      <name val="Arial"/>
      <family val="2"/>
    </font>
    <font>
      <sz val="10"/>
      <color indexed="10"/>
      <name val="Arial"/>
      <family val="2"/>
    </font>
    <font>
      <sz val="10"/>
      <color indexed="8"/>
      <name val="Arial"/>
      <family val="2"/>
    </font>
    <font>
      <b/>
      <sz val="7"/>
      <color theme="0"/>
      <name val="Arial"/>
      <family val="2"/>
    </font>
    <font>
      <sz val="10"/>
      <color theme="0"/>
      <name val="Tahoma"/>
      <family val="2"/>
    </font>
  </fonts>
  <fills count="25">
    <fill>
      <patternFill patternType="none"/>
    </fill>
    <fill>
      <patternFill patternType="gray125"/>
    </fill>
    <fill>
      <patternFill patternType="solid">
        <fgColor indexed="9"/>
        <bgColor indexed="64"/>
      </patternFill>
    </fill>
    <fill>
      <patternFill patternType="solid">
        <fgColor rgb="FFC6EFCE"/>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rgb="FFA1FD95"/>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bgColor indexed="64"/>
      </patternFill>
    </fill>
    <fill>
      <patternFill patternType="solid">
        <fgColor theme="2" tint="-9.9978637043366805E-2"/>
        <bgColor indexed="64"/>
      </patternFill>
    </fill>
    <fill>
      <patternFill patternType="solid">
        <fgColor rgb="FFD7C49E"/>
        <bgColor indexed="64"/>
      </patternFill>
    </fill>
    <fill>
      <patternFill patternType="solid">
        <fgColor rgb="FF92D050"/>
        <bgColor indexed="64"/>
      </patternFill>
    </fill>
    <fill>
      <patternFill patternType="solid">
        <fgColor theme="1"/>
        <bgColor theme="1"/>
      </patternFill>
    </fill>
    <fill>
      <patternFill patternType="solid">
        <fgColor theme="1"/>
        <bgColor indexed="64"/>
      </patternFill>
    </fill>
    <fill>
      <patternFill patternType="solid">
        <fgColor theme="0" tint="-4.9989318521683403E-2"/>
        <bgColor theme="1"/>
      </patternFill>
    </fill>
    <fill>
      <patternFill patternType="solid">
        <fgColor theme="0" tint="-0.14999847407452621"/>
        <bgColor theme="1"/>
      </patternFill>
    </fill>
    <fill>
      <patternFill patternType="solid">
        <fgColor theme="0" tint="-0.14999847407452621"/>
        <bgColor indexed="64"/>
      </patternFill>
    </fill>
    <fill>
      <patternFill patternType="solid">
        <fgColor theme="0" tint="-0.499984740745262"/>
        <bgColor theme="1"/>
      </patternFill>
    </fill>
    <fill>
      <patternFill patternType="solid">
        <fgColor theme="8" tint="0.39997558519241921"/>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double">
        <color theme="0" tint="-0.24994659260841701"/>
      </left>
      <right style="thin">
        <color theme="0" tint="-0.24994659260841701"/>
      </right>
      <top style="double">
        <color theme="0" tint="-0.24994659260841701"/>
      </top>
      <bottom style="thin">
        <color theme="0" tint="-0.24994659260841701"/>
      </bottom>
      <diagonal/>
    </border>
    <border>
      <left style="thin">
        <color theme="0" tint="-0.24994659260841701"/>
      </left>
      <right style="thin">
        <color theme="0" tint="-0.24994659260841701"/>
      </right>
      <top style="double">
        <color theme="0" tint="-0.24994659260841701"/>
      </top>
      <bottom style="thin">
        <color theme="0" tint="-0.24994659260841701"/>
      </bottom>
      <diagonal/>
    </border>
    <border>
      <left style="thin">
        <color theme="0" tint="-0.24994659260841701"/>
      </left>
      <right style="double">
        <color theme="0" tint="-0.24994659260841701"/>
      </right>
      <top style="double">
        <color theme="0" tint="-0.24994659260841701"/>
      </top>
      <bottom style="thin">
        <color theme="0" tint="-0.24994659260841701"/>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double">
        <color theme="0" tint="-0.499984740745262"/>
      </right>
      <top style="thin">
        <color theme="0" tint="-0.499984740745262"/>
      </top>
      <bottom style="thin">
        <color theme="0" tint="-0.499984740745262"/>
      </bottom>
      <diagonal/>
    </border>
    <border>
      <left style="thin">
        <color theme="0"/>
      </left>
      <right/>
      <top style="thin">
        <color theme="0"/>
      </top>
      <bottom style="thin">
        <color theme="0"/>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double">
        <color theme="0" tint="-0.24994659260841701"/>
      </left>
      <right/>
      <top style="double">
        <color theme="0" tint="-0.24994659260841701"/>
      </top>
      <bottom style="double">
        <color theme="0" tint="-0.24994659260841701"/>
      </bottom>
      <diagonal/>
    </border>
    <border>
      <left/>
      <right/>
      <top style="double">
        <color theme="0" tint="-0.24994659260841701"/>
      </top>
      <bottom style="double">
        <color theme="0" tint="-0.24994659260841701"/>
      </bottom>
      <diagonal/>
    </border>
    <border>
      <left/>
      <right style="thin">
        <color theme="0" tint="-0.24994659260841701"/>
      </right>
      <top style="double">
        <color theme="0" tint="-0.24994659260841701"/>
      </top>
      <bottom style="double">
        <color theme="0" tint="-0.24994659260841701"/>
      </bottom>
      <diagonal/>
    </border>
    <border>
      <left style="medium">
        <color theme="1"/>
      </left>
      <right style="thin">
        <color theme="1"/>
      </right>
      <top style="medium">
        <color theme="1"/>
      </top>
      <bottom style="medium">
        <color theme="1"/>
      </bottom>
      <diagonal/>
    </border>
    <border>
      <left/>
      <right/>
      <top/>
      <bottom style="medium">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14999847407452621"/>
      </right>
      <top style="thin">
        <color theme="0" tint="-0.499984740745262"/>
      </top>
      <bottom/>
      <diagonal/>
    </border>
    <border>
      <left style="thin">
        <color theme="0" tint="-0.14999847407452621"/>
      </left>
      <right style="thin">
        <color theme="0" tint="-0.499984740745262"/>
      </right>
      <top style="thin">
        <color theme="0" tint="-0.499984740745262"/>
      </top>
      <bottom/>
      <diagonal/>
    </border>
    <border>
      <left style="thin">
        <color indexed="64"/>
      </left>
      <right/>
      <top style="thin">
        <color rgb="FF000000"/>
      </top>
      <bottom/>
      <diagonal/>
    </border>
    <border>
      <left style="thin">
        <color indexed="64"/>
      </left>
      <right style="thin">
        <color indexed="64"/>
      </right>
      <top style="thin">
        <color rgb="FF000000"/>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medium">
        <color theme="1"/>
      </left>
      <right style="medium">
        <color theme="1"/>
      </right>
      <top style="medium">
        <color theme="1"/>
      </top>
      <bottom style="medium">
        <color theme="1"/>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5">
    <xf numFmtId="0" fontId="0" fillId="0" borderId="0" applyBorder="0"/>
    <xf numFmtId="0" fontId="31" fillId="3" borderId="0" applyNumberFormat="0" applyBorder="0" applyAlignment="0" applyProtection="0"/>
    <xf numFmtId="0" fontId="14" fillId="0" borderId="0" applyBorder="0"/>
    <xf numFmtId="0" fontId="30" fillId="0" borderId="0"/>
    <xf numFmtId="9" fontId="12" fillId="0" borderId="0" applyFont="0" applyFill="0" applyBorder="0" applyAlignment="0" applyProtection="0"/>
    <xf numFmtId="9" fontId="14" fillId="0" borderId="0" applyFont="0" applyFill="0" applyBorder="0" applyAlignment="0" applyProtection="0"/>
    <xf numFmtId="164" fontId="12" fillId="0" borderId="0" applyFont="0" applyFill="0" applyBorder="0" applyAlignment="0" applyProtection="0"/>
    <xf numFmtId="164" fontId="14" fillId="0" borderId="0" applyFont="0" applyFill="0" applyBorder="0" applyAlignment="0" applyProtection="0"/>
    <xf numFmtId="0" fontId="10" fillId="0" borderId="0"/>
    <xf numFmtId="0" fontId="43" fillId="0" borderId="0"/>
    <xf numFmtId="0" fontId="44" fillId="0" borderId="0" applyNumberFormat="0" applyFill="0" applyBorder="0" applyAlignment="0" applyProtection="0">
      <alignment vertical="top"/>
      <protection locked="0"/>
    </xf>
    <xf numFmtId="164" fontId="10" fillId="0" borderId="0" applyFont="0" applyFill="0" applyBorder="0" applyAlignment="0" applyProtection="0"/>
    <xf numFmtId="0" fontId="9" fillId="0" borderId="0"/>
    <xf numFmtId="0" fontId="2" fillId="0" borderId="0"/>
    <xf numFmtId="0" fontId="1" fillId="0" borderId="0"/>
  </cellStyleXfs>
  <cellXfs count="806">
    <xf numFmtId="0" fontId="0" fillId="0" borderId="0" xfId="0"/>
    <xf numFmtId="0" fontId="13" fillId="0" borderId="0" xfId="0" applyFont="1" applyBorder="1" applyAlignment="1">
      <alignment horizontal="center"/>
    </xf>
    <xf numFmtId="0" fontId="13" fillId="0" borderId="0" xfId="0" applyFont="1" applyBorder="1" applyAlignment="1">
      <alignment horizontal="center" wrapText="1"/>
    </xf>
    <xf numFmtId="0" fontId="13" fillId="0" borderId="1" xfId="0" applyFont="1" applyFill="1" applyBorder="1" applyAlignment="1">
      <alignment horizontal="left" wrapText="1"/>
    </xf>
    <xf numFmtId="0" fontId="14" fillId="0" borderId="0" xfId="0" applyFont="1"/>
    <xf numFmtId="0" fontId="0" fillId="0" borderId="0" xfId="0" applyFill="1"/>
    <xf numFmtId="165" fontId="0" fillId="0" borderId="0" xfId="0" applyNumberFormat="1"/>
    <xf numFmtId="164" fontId="0" fillId="0" borderId="0" xfId="6" applyFont="1"/>
    <xf numFmtId="0" fontId="0" fillId="0" borderId="1" xfId="0" applyBorder="1"/>
    <xf numFmtId="0" fontId="14" fillId="0" borderId="1" xfId="0" applyFont="1" applyBorder="1"/>
    <xf numFmtId="0" fontId="0" fillId="4" borderId="1" xfId="0" applyFill="1" applyBorder="1"/>
    <xf numFmtId="0" fontId="14" fillId="4" borderId="1" xfId="0" applyFont="1" applyFill="1" applyBorder="1"/>
    <xf numFmtId="0" fontId="14" fillId="5" borderId="1" xfId="0" applyFont="1" applyFill="1" applyBorder="1"/>
    <xf numFmtId="0" fontId="32" fillId="0" borderId="14" xfId="3" applyFont="1" applyBorder="1" applyAlignment="1">
      <alignment horizontal="center"/>
    </xf>
    <xf numFmtId="0" fontId="14" fillId="6" borderId="1" xfId="0" applyFont="1" applyFill="1" applyBorder="1"/>
    <xf numFmtId="9" fontId="15" fillId="7" borderId="6" xfId="0" applyNumberFormat="1" applyFont="1" applyFill="1" applyBorder="1" applyAlignment="1">
      <alignment horizontal="center" vertical="center"/>
    </xf>
    <xf numFmtId="0" fontId="0" fillId="8" borderId="1" xfId="0" applyFill="1" applyBorder="1"/>
    <xf numFmtId="0" fontId="14" fillId="9" borderId="1" xfId="0" applyFont="1" applyFill="1" applyBorder="1"/>
    <xf numFmtId="0" fontId="30" fillId="0" borderId="0" xfId="3"/>
    <xf numFmtId="0" fontId="36" fillId="3" borderId="15" xfId="1" applyFont="1" applyBorder="1" applyAlignment="1">
      <alignment horizontal="center"/>
    </xf>
    <xf numFmtId="0" fontId="36" fillId="3" borderId="16" xfId="1" applyFont="1" applyBorder="1" applyAlignment="1">
      <alignment horizontal="center"/>
    </xf>
    <xf numFmtId="0" fontId="36" fillId="3" borderId="17" xfId="1" applyFont="1" applyBorder="1" applyAlignment="1">
      <alignment horizontal="center"/>
    </xf>
    <xf numFmtId="0" fontId="30" fillId="0" borderId="18" xfId="3" applyBorder="1" applyAlignment="1">
      <alignment horizontal="center"/>
    </xf>
    <xf numFmtId="0" fontId="30" fillId="0" borderId="19" xfId="3" applyBorder="1" applyAlignment="1">
      <alignment horizontal="left"/>
    </xf>
    <xf numFmtId="14" fontId="30" fillId="0" borderId="19" xfId="3" applyNumberFormat="1" applyBorder="1" applyAlignment="1">
      <alignment horizontal="center"/>
    </xf>
    <xf numFmtId="0" fontId="30" fillId="0" borderId="20" xfId="3" quotePrefix="1" applyBorder="1" applyAlignment="1">
      <alignment horizontal="left"/>
    </xf>
    <xf numFmtId="0" fontId="0" fillId="7" borderId="0" xfId="0" applyFill="1"/>
    <xf numFmtId="0" fontId="23" fillId="7" borderId="0" xfId="0" applyFont="1" applyFill="1" applyBorder="1" applyAlignment="1">
      <alignment horizontal="center" vertical="top" wrapText="1"/>
    </xf>
    <xf numFmtId="0" fontId="37" fillId="7" borderId="0" xfId="0" applyFont="1" applyFill="1"/>
    <xf numFmtId="0" fontId="24" fillId="10" borderId="4" xfId="0" applyFont="1" applyFill="1" applyBorder="1" applyAlignment="1">
      <alignment horizontal="center" vertical="center"/>
    </xf>
    <xf numFmtId="0" fontId="24" fillId="10" borderId="2" xfId="0" applyFont="1" applyFill="1" applyBorder="1" applyAlignment="1">
      <alignment horizontal="center" vertical="center" wrapText="1"/>
    </xf>
    <xf numFmtId="0" fontId="24" fillId="10" borderId="7" xfId="0" applyFont="1" applyFill="1" applyBorder="1" applyAlignment="1">
      <alignment horizontal="center" vertical="center" wrapText="1"/>
    </xf>
    <xf numFmtId="0" fontId="24" fillId="10" borderId="5" xfId="0" applyFont="1" applyFill="1" applyBorder="1" applyAlignment="1">
      <alignment horizontal="center" vertical="center" wrapText="1"/>
    </xf>
    <xf numFmtId="0" fontId="24" fillId="10" borderId="0" xfId="0" applyFont="1" applyFill="1" applyBorder="1" applyAlignment="1">
      <alignment horizontal="center" vertical="center" wrapText="1"/>
    </xf>
    <xf numFmtId="0" fontId="25" fillId="11" borderId="0" xfId="0" applyFont="1" applyFill="1" applyBorder="1"/>
    <xf numFmtId="0" fontId="0" fillId="0" borderId="0" xfId="0" applyBorder="1"/>
    <xf numFmtId="0" fontId="14" fillId="12" borderId="1" xfId="0" applyFont="1" applyFill="1" applyBorder="1" applyAlignment="1">
      <alignment horizontal="center" vertical="center"/>
    </xf>
    <xf numFmtId="165" fontId="13" fillId="0" borderId="1" xfId="4" applyNumberFormat="1" applyFont="1" applyFill="1" applyBorder="1" applyAlignment="1">
      <alignment horizontal="center" vertical="center" wrapText="1"/>
    </xf>
    <xf numFmtId="0" fontId="13" fillId="0" borderId="1" xfId="0" applyFont="1" applyFill="1" applyBorder="1" applyAlignment="1">
      <alignment horizontal="center"/>
    </xf>
    <xf numFmtId="0" fontId="0" fillId="0" borderId="3" xfId="0" applyBorder="1"/>
    <xf numFmtId="0" fontId="14" fillId="0" borderId="3" xfId="0" applyFont="1" applyBorder="1"/>
    <xf numFmtId="1" fontId="0" fillId="0" borderId="0" xfId="0" applyNumberFormat="1"/>
    <xf numFmtId="9" fontId="33" fillId="13" borderId="1" xfId="0" applyNumberFormat="1" applyFont="1" applyFill="1" applyBorder="1" applyAlignment="1">
      <alignment horizontal="center" vertical="center"/>
    </xf>
    <xf numFmtId="1" fontId="33" fillId="13" borderId="1" xfId="0" applyNumberFormat="1" applyFont="1" applyFill="1" applyBorder="1" applyAlignment="1">
      <alignment horizontal="center" vertical="center"/>
    </xf>
    <xf numFmtId="0" fontId="15" fillId="0" borderId="0" xfId="0" applyFont="1" applyAlignment="1">
      <alignment horizontal="right"/>
    </xf>
    <xf numFmtId="0" fontId="15" fillId="0" borderId="0" xfId="0" applyFont="1"/>
    <xf numFmtId="0" fontId="15" fillId="0" borderId="0" xfId="0" applyFont="1" applyAlignment="1">
      <alignment horizontal="right" vertical="center"/>
    </xf>
    <xf numFmtId="9" fontId="15" fillId="15" borderId="22" xfId="0" applyNumberFormat="1" applyFont="1" applyFill="1" applyBorder="1"/>
    <xf numFmtId="9" fontId="15" fillId="15" borderId="23" xfId="0" applyNumberFormat="1" applyFont="1" applyFill="1" applyBorder="1"/>
    <xf numFmtId="9" fontId="29" fillId="15" borderId="2" xfId="0" applyNumberFormat="1" applyFont="1" applyFill="1" applyBorder="1"/>
    <xf numFmtId="9" fontId="29" fillId="0" borderId="2" xfId="0" applyNumberFormat="1" applyFont="1" applyFill="1" applyBorder="1" applyAlignment="1">
      <alignment horizontal="center" vertical="center" wrapText="1"/>
    </xf>
    <xf numFmtId="9" fontId="29" fillId="0" borderId="7" xfId="0" applyNumberFormat="1" applyFont="1" applyFill="1" applyBorder="1" applyAlignment="1">
      <alignment horizontal="center" vertical="center" wrapText="1"/>
    </xf>
    <xf numFmtId="9" fontId="29" fillId="0" borderId="5" xfId="0" applyNumberFormat="1" applyFont="1" applyFill="1" applyBorder="1" applyAlignment="1">
      <alignment horizontal="center" vertical="center" wrapText="1"/>
    </xf>
    <xf numFmtId="0" fontId="15" fillId="0" borderId="0" xfId="0" applyFont="1" applyAlignment="1">
      <alignment horizontal="right"/>
    </xf>
    <xf numFmtId="0" fontId="15" fillId="0" borderId="0" xfId="0" applyFont="1" applyAlignment="1">
      <alignment horizontal="right" vertical="center"/>
    </xf>
    <xf numFmtId="0" fontId="14" fillId="17" borderId="1" xfId="0" applyFont="1" applyFill="1" applyBorder="1"/>
    <xf numFmtId="0" fontId="15" fillId="0" borderId="0" xfId="0" applyFont="1" applyAlignment="1">
      <alignment horizontal="right"/>
    </xf>
    <xf numFmtId="0" fontId="15" fillId="0" borderId="0" xfId="0" applyFont="1" applyAlignment="1">
      <alignment horizontal="right" vertical="center"/>
    </xf>
    <xf numFmtId="0" fontId="15" fillId="0" borderId="0" xfId="0" applyFont="1" applyAlignment="1">
      <alignment horizontal="center" vertical="center"/>
    </xf>
    <xf numFmtId="0" fontId="14" fillId="7" borderId="37" xfId="0" applyFont="1" applyFill="1" applyBorder="1" applyAlignment="1">
      <alignment horizontal="right" vertical="top" wrapText="1"/>
    </xf>
    <xf numFmtId="0" fontId="15" fillId="0" borderId="19" xfId="0" applyFont="1" applyBorder="1" applyAlignment="1"/>
    <xf numFmtId="0" fontId="34" fillId="13" borderId="1" xfId="0" applyFont="1" applyFill="1" applyBorder="1" applyAlignment="1">
      <alignment horizontal="center" vertical="center" wrapText="1"/>
    </xf>
    <xf numFmtId="165" fontId="39" fillId="13" borderId="1" xfId="4" applyNumberFormat="1" applyFont="1" applyFill="1" applyBorder="1" applyAlignment="1">
      <alignment horizontal="center" vertical="center" wrapText="1"/>
    </xf>
    <xf numFmtId="1" fontId="39" fillId="13" borderId="1" xfId="0" applyNumberFormat="1" applyFont="1" applyFill="1" applyBorder="1" applyAlignment="1">
      <alignment horizontal="center" vertical="center"/>
    </xf>
    <xf numFmtId="166" fontId="39" fillId="13" borderId="1" xfId="6" applyNumberFormat="1" applyFont="1" applyFill="1" applyBorder="1" applyAlignment="1">
      <alignment horizontal="center" vertical="center"/>
    </xf>
    <xf numFmtId="9" fontId="39" fillId="13" borderId="1" xfId="4" applyNumberFormat="1" applyFont="1" applyFill="1" applyBorder="1" applyAlignment="1">
      <alignment horizontal="center" vertical="center" wrapText="1"/>
    </xf>
    <xf numFmtId="168" fontId="39" fillId="13" borderId="1" xfId="0" applyNumberFormat="1" applyFont="1" applyFill="1" applyBorder="1" applyAlignment="1">
      <alignment horizontal="center" vertical="center"/>
    </xf>
    <xf numFmtId="168" fontId="39" fillId="13" borderId="1" xfId="6" applyNumberFormat="1" applyFont="1" applyFill="1" applyBorder="1" applyAlignment="1">
      <alignment horizontal="center" vertical="center"/>
    </xf>
    <xf numFmtId="9" fontId="13" fillId="15" borderId="1" xfId="4" applyFont="1" applyFill="1" applyBorder="1" applyAlignment="1">
      <alignment horizontal="center" vertical="center" wrapText="1"/>
    </xf>
    <xf numFmtId="1" fontId="13" fillId="15" borderId="1" xfId="4" applyNumberFormat="1" applyFont="1" applyFill="1" applyBorder="1" applyAlignment="1">
      <alignment horizontal="center" vertical="center" wrapText="1"/>
    </xf>
    <xf numFmtId="165" fontId="13" fillId="15" borderId="1" xfId="4" applyNumberFormat="1" applyFont="1" applyFill="1" applyBorder="1" applyAlignment="1">
      <alignment horizontal="center" vertical="center" wrapText="1"/>
    </xf>
    <xf numFmtId="166" fontId="13" fillId="15" borderId="1" xfId="6" applyNumberFormat="1" applyFont="1" applyFill="1" applyBorder="1" applyAlignment="1">
      <alignment horizontal="center" vertical="center"/>
    </xf>
    <xf numFmtId="9" fontId="13" fillId="15" borderId="1" xfId="4" applyNumberFormat="1" applyFont="1" applyFill="1" applyBorder="1" applyAlignment="1">
      <alignment horizontal="center" vertical="center" wrapText="1"/>
    </xf>
    <xf numFmtId="168" fontId="13" fillId="15" borderId="1" xfId="4" applyNumberFormat="1" applyFont="1" applyFill="1" applyBorder="1" applyAlignment="1">
      <alignment horizontal="center" vertical="center" wrapText="1"/>
    </xf>
    <xf numFmtId="168" fontId="13" fillId="15" borderId="1" xfId="6" applyNumberFormat="1" applyFont="1" applyFill="1" applyBorder="1" applyAlignment="1">
      <alignment horizontal="center" vertical="center"/>
    </xf>
    <xf numFmtId="165" fontId="18" fillId="2" borderId="0" xfId="4" applyNumberFormat="1" applyFont="1" applyFill="1" applyBorder="1" applyAlignment="1">
      <alignment horizontal="right" vertical="center" wrapText="1"/>
    </xf>
    <xf numFmtId="1" fontId="33" fillId="13" borderId="1" xfId="0" applyNumberFormat="1" applyFont="1" applyFill="1" applyBorder="1" applyAlignment="1">
      <alignment horizontal="center" vertical="center" wrapText="1"/>
    </xf>
    <xf numFmtId="0" fontId="33" fillId="13" borderId="11" xfId="0" applyFont="1" applyFill="1" applyBorder="1" applyAlignment="1">
      <alignment horizontal="center" vertical="center"/>
    </xf>
    <xf numFmtId="0" fontId="14" fillId="15" borderId="1" xfId="0" applyFont="1" applyFill="1" applyBorder="1" applyAlignment="1">
      <alignment horizontal="center" vertical="center" wrapText="1"/>
    </xf>
    <xf numFmtId="0" fontId="15" fillId="0" borderId="0" xfId="0" applyFont="1" applyBorder="1" applyAlignment="1"/>
    <xf numFmtId="166" fontId="40" fillId="15" borderId="1" xfId="6" applyNumberFormat="1" applyFont="1" applyFill="1" applyBorder="1" applyAlignment="1">
      <alignment horizontal="center" vertical="center"/>
    </xf>
    <xf numFmtId="14" fontId="14" fillId="7" borderId="19" xfId="0" applyNumberFormat="1" applyFont="1" applyFill="1" applyBorder="1" applyAlignment="1">
      <alignment horizontal="right" vertical="center" wrapText="1"/>
    </xf>
    <xf numFmtId="0" fontId="11" fillId="0" borderId="19" xfId="3" applyFont="1" applyBorder="1" applyAlignment="1">
      <alignment horizontal="left"/>
    </xf>
    <xf numFmtId="0" fontId="11" fillId="0" borderId="20" xfId="3" quotePrefix="1" applyFont="1" applyBorder="1" applyAlignment="1">
      <alignment horizontal="left"/>
    </xf>
    <xf numFmtId="9" fontId="13" fillId="0" borderId="1" xfId="4" applyNumberFormat="1" applyFont="1" applyFill="1" applyBorder="1" applyAlignment="1">
      <alignment horizontal="center" vertical="center" wrapText="1"/>
    </xf>
    <xf numFmtId="9" fontId="17" fillId="7" borderId="1" xfId="4" applyNumberFormat="1" applyFont="1" applyFill="1" applyBorder="1" applyAlignment="1">
      <alignment horizontal="center" vertical="center" wrapText="1"/>
    </xf>
    <xf numFmtId="0" fontId="14" fillId="0" borderId="1" xfId="0" applyFont="1" applyBorder="1" applyAlignment="1">
      <alignment horizontal="left" vertical="top"/>
    </xf>
    <xf numFmtId="0" fontId="14" fillId="0" borderId="1" xfId="0" applyFont="1" applyFill="1" applyBorder="1" applyAlignment="1">
      <alignment horizontal="left" vertical="top"/>
    </xf>
    <xf numFmtId="0" fontId="0" fillId="0" borderId="1" xfId="0" applyBorder="1" applyAlignment="1">
      <alignment horizontal="left" vertical="top"/>
    </xf>
    <xf numFmtId="0" fontId="33" fillId="13" borderId="42" xfId="0" applyFont="1" applyFill="1" applyBorder="1" applyAlignment="1">
      <alignment horizontal="center" vertical="center" wrapText="1"/>
    </xf>
    <xf numFmtId="0" fontId="33" fillId="13" borderId="42" xfId="2" applyFont="1" applyFill="1" applyBorder="1" applyAlignment="1">
      <alignment horizontal="center" vertical="center" wrapText="1"/>
    </xf>
    <xf numFmtId="165" fontId="33" fillId="13" borderId="42" xfId="5" applyNumberFormat="1" applyFont="1" applyFill="1" applyBorder="1" applyAlignment="1">
      <alignment horizontal="center" vertical="center" wrapText="1"/>
    </xf>
    <xf numFmtId="1" fontId="33" fillId="13" borderId="42" xfId="0" applyNumberFormat="1" applyFont="1" applyFill="1" applyBorder="1" applyAlignment="1">
      <alignment horizontal="center" vertical="center" wrapText="1"/>
    </xf>
    <xf numFmtId="1" fontId="33" fillId="13" borderId="42" xfId="2" applyNumberFormat="1" applyFont="1" applyFill="1" applyBorder="1" applyAlignment="1">
      <alignment horizontal="center" vertical="center" wrapText="1"/>
    </xf>
    <xf numFmtId="9" fontId="33" fillId="13" borderId="42" xfId="4" applyFont="1" applyFill="1" applyBorder="1" applyAlignment="1">
      <alignment horizontal="center" vertical="center" wrapText="1"/>
    </xf>
    <xf numFmtId="0" fontId="33" fillId="13" borderId="43" xfId="0" applyFont="1" applyFill="1" applyBorder="1" applyAlignment="1">
      <alignment horizontal="center" vertical="center" wrapText="1"/>
    </xf>
    <xf numFmtId="0" fontId="34" fillId="13" borderId="44" xfId="0" applyFont="1" applyFill="1" applyBorder="1" applyAlignment="1">
      <alignment horizontal="center" vertical="center" wrapText="1"/>
    </xf>
    <xf numFmtId="1" fontId="39" fillId="13" borderId="44" xfId="0" applyNumberFormat="1" applyFont="1" applyFill="1" applyBorder="1" applyAlignment="1">
      <alignment horizontal="center" vertical="center"/>
    </xf>
    <xf numFmtId="0" fontId="33" fillId="13" borderId="44" xfId="0" applyFont="1" applyFill="1" applyBorder="1" applyAlignment="1">
      <alignment horizontal="left" vertical="center"/>
    </xf>
    <xf numFmtId="9" fontId="13" fillId="15" borderId="44" xfId="4" applyFont="1" applyFill="1" applyBorder="1" applyAlignment="1">
      <alignment horizontal="center" vertical="center" wrapText="1"/>
    </xf>
    <xf numFmtId="168" fontId="39" fillId="13" borderId="44" xfId="0" applyNumberFormat="1" applyFont="1" applyFill="1" applyBorder="1" applyAlignment="1">
      <alignment horizontal="center" vertical="center"/>
    </xf>
    <xf numFmtId="0" fontId="12" fillId="0" borderId="0" xfId="0" applyFont="1"/>
    <xf numFmtId="0" fontId="12" fillId="0" borderId="0" xfId="0" applyFont="1" applyFill="1" applyBorder="1" applyAlignment="1">
      <alignment horizontal="left" vertical="center" wrapText="1" indent="1"/>
    </xf>
    <xf numFmtId="0" fontId="33" fillId="13" borderId="1" xfId="0" applyFont="1" applyFill="1" applyBorder="1" applyAlignment="1">
      <alignment horizontal="left" vertical="center"/>
    </xf>
    <xf numFmtId="0" fontId="33" fillId="13" borderId="1" xfId="0" applyFont="1" applyFill="1" applyBorder="1" applyAlignment="1">
      <alignment horizontal="center" vertical="center"/>
    </xf>
    <xf numFmtId="0" fontId="12" fillId="0" borderId="1" xfId="0" applyFont="1" applyFill="1" applyBorder="1"/>
    <xf numFmtId="0" fontId="15" fillId="21" borderId="1" xfId="0" applyFont="1" applyFill="1" applyBorder="1" applyAlignment="1">
      <alignment horizontal="center" vertical="center" wrapText="1"/>
    </xf>
    <xf numFmtId="0" fontId="33" fillId="23" borderId="1" xfId="0" applyFont="1" applyFill="1" applyBorder="1" applyAlignment="1">
      <alignment horizontal="center" vertical="center" wrapText="1"/>
    </xf>
    <xf numFmtId="0" fontId="15" fillId="0" borderId="0" xfId="0" applyFont="1" applyAlignment="1">
      <alignment horizontal="right" vertical="top" wrapText="1"/>
    </xf>
    <xf numFmtId="0" fontId="12" fillId="0" borderId="0" xfId="0" applyFont="1" applyAlignment="1">
      <alignment horizontal="right" vertical="top" wrapText="1"/>
    </xf>
    <xf numFmtId="0" fontId="12" fillId="0" borderId="0" xfId="0" applyFont="1" applyBorder="1" applyAlignment="1">
      <alignment horizontal="right" vertical="top" wrapText="1"/>
    </xf>
    <xf numFmtId="0" fontId="15" fillId="0" borderId="0" xfId="0" applyFont="1" applyFill="1" applyBorder="1" applyAlignment="1">
      <alignment horizontal="right" vertical="top" wrapText="1"/>
    </xf>
    <xf numFmtId="0" fontId="33" fillId="19" borderId="47" xfId="0" applyFont="1" applyFill="1" applyBorder="1" applyAlignment="1">
      <alignment horizontal="center"/>
    </xf>
    <xf numFmtId="0" fontId="15" fillId="0" borderId="0" xfId="0" applyFont="1" applyFill="1" applyBorder="1" applyAlignment="1">
      <alignment horizontal="left" vertical="top" wrapText="1"/>
    </xf>
    <xf numFmtId="0" fontId="12" fillId="0" borderId="0" xfId="0" applyFont="1" applyFill="1" applyBorder="1" applyAlignment="1">
      <alignment horizontal="right" vertical="center" wrapText="1" indent="1"/>
    </xf>
    <xf numFmtId="0" fontId="0" fillId="0" borderId="0" xfId="0" applyFill="1" applyBorder="1"/>
    <xf numFmtId="0" fontId="33" fillId="13" borderId="1" xfId="0" applyFont="1" applyFill="1" applyBorder="1" applyAlignment="1">
      <alignment horizontal="center" vertical="center" wrapText="1"/>
    </xf>
    <xf numFmtId="0" fontId="33" fillId="13" borderId="1" xfId="2" applyFont="1" applyFill="1" applyBorder="1" applyAlignment="1">
      <alignment horizontal="center" vertical="center" wrapText="1"/>
    </xf>
    <xf numFmtId="165" fontId="33" fillId="13" borderId="1" xfId="5" applyNumberFormat="1" applyFont="1" applyFill="1" applyBorder="1" applyAlignment="1">
      <alignment horizontal="center" vertical="center" wrapText="1"/>
    </xf>
    <xf numFmtId="1" fontId="33" fillId="13" borderId="1" xfId="2" applyNumberFormat="1" applyFont="1" applyFill="1" applyBorder="1" applyAlignment="1">
      <alignment horizontal="center" vertical="center" wrapText="1"/>
    </xf>
    <xf numFmtId="9" fontId="33" fillId="13" borderId="1" xfId="4" applyFont="1" applyFill="1" applyBorder="1" applyAlignment="1">
      <alignment horizontal="center" vertical="center" wrapText="1"/>
    </xf>
    <xf numFmtId="0" fontId="14" fillId="12" borderId="3" xfId="0" applyFont="1" applyFill="1" applyBorder="1" applyAlignment="1">
      <alignment vertical="center" wrapText="1"/>
    </xf>
    <xf numFmtId="0" fontId="14" fillId="12" borderId="48" xfId="0" applyFont="1" applyFill="1" applyBorder="1" applyAlignment="1">
      <alignment vertical="center" wrapText="1"/>
    </xf>
    <xf numFmtId="0" fontId="14" fillId="12" borderId="46" xfId="0" applyFont="1" applyFill="1" applyBorder="1" applyAlignment="1">
      <alignment vertical="center" wrapText="1"/>
    </xf>
    <xf numFmtId="0" fontId="33" fillId="19" borderId="47" xfId="0" applyFont="1" applyFill="1" applyBorder="1" applyAlignment="1"/>
    <xf numFmtId="0" fontId="15" fillId="0" borderId="0" xfId="0" applyFont="1" applyFill="1" applyBorder="1" applyAlignment="1">
      <alignment vertical="center" wrapText="1"/>
    </xf>
    <xf numFmtId="0" fontId="15" fillId="0" borderId="0" xfId="0" applyFont="1" applyFill="1" applyBorder="1" applyAlignment="1">
      <alignment vertical="top" wrapText="1"/>
    </xf>
    <xf numFmtId="0" fontId="32" fillId="0" borderId="0" xfId="0" applyFont="1" applyAlignment="1">
      <alignment horizontal="center"/>
    </xf>
    <xf numFmtId="0" fontId="32" fillId="10" borderId="1" xfId="0" applyFont="1" applyFill="1" applyBorder="1" applyAlignment="1">
      <alignment horizontal="center" vertical="center" wrapText="1"/>
    </xf>
    <xf numFmtId="0" fontId="15" fillId="0" borderId="0" xfId="0" applyFont="1" applyBorder="1" applyAlignment="1">
      <alignment horizontal="right" vertical="top" wrapText="1"/>
    </xf>
    <xf numFmtId="0" fontId="15" fillId="0" borderId="0" xfId="0" applyFont="1" applyAlignment="1">
      <alignment horizontal="right" vertical="top" wrapText="1"/>
    </xf>
    <xf numFmtId="0" fontId="15" fillId="0" borderId="0" xfId="0" applyFont="1" applyFill="1" applyBorder="1" applyAlignment="1">
      <alignment horizontal="right" vertical="top" wrapText="1"/>
    </xf>
    <xf numFmtId="0" fontId="45" fillId="0" borderId="0" xfId="0" applyFont="1" applyFill="1" applyBorder="1" applyAlignment="1">
      <alignment horizontal="right" vertical="center" wrapText="1"/>
    </xf>
    <xf numFmtId="0" fontId="15" fillId="0" borderId="0" xfId="0" applyFont="1" applyFill="1" applyBorder="1" applyAlignment="1">
      <alignment horizontal="right" vertical="center" wrapText="1"/>
    </xf>
    <xf numFmtId="0" fontId="33" fillId="13" borderId="1" xfId="0" applyFont="1" applyFill="1" applyBorder="1" applyAlignment="1">
      <alignment horizontal="center" vertical="center" wrapText="1"/>
    </xf>
    <xf numFmtId="0" fontId="33" fillId="13" borderId="1" xfId="0" applyFont="1" applyFill="1" applyBorder="1" applyAlignment="1">
      <alignment horizontal="left" vertical="center"/>
    </xf>
    <xf numFmtId="0" fontId="33" fillId="13" borderId="1" xfId="0" applyFont="1" applyFill="1" applyBorder="1" applyAlignment="1">
      <alignment horizontal="center" vertical="center"/>
    </xf>
    <xf numFmtId="0" fontId="0" fillId="0" borderId="0" xfId="0" applyAlignment="1"/>
    <xf numFmtId="0" fontId="33" fillId="13" borderId="0" xfId="0" applyFont="1" applyFill="1"/>
    <xf numFmtId="0" fontId="33" fillId="0" borderId="0" xfId="0" applyFont="1" applyFill="1"/>
    <xf numFmtId="0" fontId="12" fillId="0" borderId="0" xfId="0" applyFont="1" applyFill="1"/>
    <xf numFmtId="0" fontId="15" fillId="0" borderId="19" xfId="0" applyFont="1" applyBorder="1"/>
    <xf numFmtId="0" fontId="15" fillId="0" borderId="19" xfId="0" applyFont="1" applyBorder="1" applyAlignment="1">
      <alignment wrapText="1"/>
    </xf>
    <xf numFmtId="0" fontId="15" fillId="0" borderId="19" xfId="0" applyFont="1" applyBorder="1" applyAlignment="1">
      <alignment horizontal="right" vertical="top" wrapText="1"/>
    </xf>
    <xf numFmtId="0" fontId="0" fillId="0" borderId="0" xfId="0" applyAlignment="1">
      <alignment wrapText="1"/>
    </xf>
    <xf numFmtId="0" fontId="0" fillId="16" borderId="0" xfId="0" applyFill="1"/>
    <xf numFmtId="0" fontId="0" fillId="0" borderId="0" xfId="0" applyBorder="1" applyAlignment="1">
      <alignment horizontal="center" vertical="top"/>
    </xf>
    <xf numFmtId="9" fontId="15" fillId="0" borderId="0" xfId="0" applyNumberFormat="1" applyFont="1" applyAlignment="1">
      <alignment horizontal="right"/>
    </xf>
    <xf numFmtId="1" fontId="46" fillId="13" borderId="44" xfId="0" applyNumberFormat="1" applyFont="1" applyFill="1" applyBorder="1" applyAlignment="1">
      <alignment horizontal="center" vertical="center"/>
    </xf>
    <xf numFmtId="9" fontId="46" fillId="13" borderId="1" xfId="4" applyNumberFormat="1" applyFont="1" applyFill="1" applyBorder="1" applyAlignment="1">
      <alignment horizontal="center" vertical="center" wrapText="1"/>
    </xf>
    <xf numFmtId="168" fontId="46" fillId="13" borderId="44" xfId="0" applyNumberFormat="1" applyFont="1" applyFill="1" applyBorder="1" applyAlignment="1">
      <alignment horizontal="center" vertical="center"/>
    </xf>
    <xf numFmtId="0" fontId="12" fillId="0" borderId="0" xfId="0" applyFont="1" applyBorder="1"/>
    <xf numFmtId="0" fontId="12" fillId="0" borderId="0" xfId="0" applyFont="1" applyFill="1" applyAlignment="1">
      <alignment horizontal="right"/>
    </xf>
    <xf numFmtId="0" fontId="12" fillId="0" borderId="0" xfId="0" applyFont="1" applyAlignment="1">
      <alignment horizontal="right"/>
    </xf>
    <xf numFmtId="0" fontId="15" fillId="0" borderId="0" xfId="0" applyFont="1" applyFill="1" applyBorder="1" applyAlignment="1">
      <alignment horizontal="left" vertical="top"/>
    </xf>
    <xf numFmtId="0" fontId="15" fillId="0" borderId="0" xfId="0" applyFont="1" applyFill="1" applyBorder="1" applyAlignment="1">
      <alignment horizontal="right" vertical="center" wrapText="1"/>
    </xf>
    <xf numFmtId="0" fontId="12" fillId="0" borderId="1" xfId="0" applyFont="1" applyBorder="1"/>
    <xf numFmtId="0" fontId="12" fillId="24" borderId="1" xfId="0" applyFont="1" applyFill="1" applyBorder="1"/>
    <xf numFmtId="9" fontId="0" fillId="0" borderId="1" xfId="0" applyNumberFormat="1" applyBorder="1"/>
    <xf numFmtId="10" fontId="0" fillId="0" borderId="1" xfId="0" applyNumberFormat="1" applyBorder="1"/>
    <xf numFmtId="0" fontId="0" fillId="24" borderId="1" xfId="0" applyFill="1" applyBorder="1"/>
    <xf numFmtId="1" fontId="0" fillId="0" borderId="1" xfId="0" applyNumberFormat="1" applyBorder="1"/>
    <xf numFmtId="168" fontId="33" fillId="13" borderId="1" xfId="6" applyNumberFormat="1" applyFont="1" applyFill="1" applyBorder="1" applyAlignment="1">
      <alignment horizontal="center" vertical="center"/>
    </xf>
    <xf numFmtId="0" fontId="42" fillId="16" borderId="0" xfId="0" applyFont="1" applyFill="1" applyAlignment="1">
      <alignment vertical="center"/>
    </xf>
    <xf numFmtId="0" fontId="15" fillId="0" borderId="19" xfId="0" applyFont="1" applyBorder="1" applyAlignment="1">
      <alignment vertical="center"/>
    </xf>
    <xf numFmtId="0" fontId="15" fillId="20" borderId="1" xfId="0" applyFont="1" applyFill="1" applyBorder="1" applyAlignment="1">
      <alignment horizontal="center" vertical="center" wrapText="1"/>
    </xf>
    <xf numFmtId="0" fontId="0" fillId="0" borderId="0" xfId="0" applyAlignment="1">
      <alignment horizontal="left" vertical="center"/>
    </xf>
    <xf numFmtId="0" fontId="15" fillId="0" borderId="19" xfId="0" applyFont="1" applyBorder="1" applyAlignment="1">
      <alignment horizontal="left" vertical="center" wrapText="1"/>
    </xf>
    <xf numFmtId="0" fontId="0" fillId="0" borderId="0" xfId="0" applyFill="1" applyAlignment="1">
      <alignment horizontal="left" vertical="center"/>
    </xf>
    <xf numFmtId="0" fontId="15" fillId="0" borderId="0" xfId="0" applyFont="1" applyBorder="1" applyAlignment="1">
      <alignment wrapText="1"/>
    </xf>
    <xf numFmtId="0" fontId="12" fillId="15" borderId="1" xfId="0" applyFont="1" applyFill="1" applyBorder="1" applyAlignment="1">
      <alignment horizontal="center" vertical="center" wrapText="1"/>
    </xf>
    <xf numFmtId="0" fontId="13" fillId="13" borderId="45" xfId="0" applyFont="1" applyFill="1" applyBorder="1" applyAlignment="1">
      <alignment horizontal="left" wrapText="1"/>
    </xf>
    <xf numFmtId="0" fontId="13" fillId="13" borderId="45" xfId="0" applyFont="1" applyFill="1" applyBorder="1" applyAlignment="1">
      <alignment horizontal="center"/>
    </xf>
    <xf numFmtId="0" fontId="15" fillId="21" borderId="46" xfId="0" applyFont="1" applyFill="1" applyBorder="1" applyAlignment="1">
      <alignment horizontal="center" vertical="center" wrapText="1"/>
    </xf>
    <xf numFmtId="0" fontId="12" fillId="0" borderId="46" xfId="0" applyFont="1" applyBorder="1"/>
    <xf numFmtId="0" fontId="15" fillId="20" borderId="46" xfId="0" applyFont="1" applyFill="1" applyBorder="1" applyAlignment="1">
      <alignment horizontal="center" vertical="center" wrapText="1"/>
    </xf>
    <xf numFmtId="0" fontId="0" fillId="0" borderId="19" xfId="0" applyBorder="1" applyAlignment="1">
      <alignment horizontal="center" vertical="center"/>
    </xf>
    <xf numFmtId="0" fontId="12" fillId="0" borderId="19" xfId="0" applyFont="1" applyBorder="1" applyAlignment="1">
      <alignment horizontal="center" vertical="center"/>
    </xf>
    <xf numFmtId="0" fontId="12" fillId="0" borderId="0" xfId="0" applyFont="1" applyAlignment="1">
      <alignment horizontal="center" vertical="center"/>
    </xf>
    <xf numFmtId="0" fontId="12" fillId="0" borderId="19" xfId="0" applyFont="1" applyBorder="1" applyAlignment="1">
      <alignment horizontal="center" vertical="top"/>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0" fillId="0" borderId="0" xfId="0" applyFill="1" applyAlignment="1">
      <alignment vertical="center"/>
    </xf>
    <xf numFmtId="0" fontId="0" fillId="0" borderId="0" xfId="0" applyFill="1" applyAlignment="1">
      <alignment horizontal="center" vertical="center"/>
    </xf>
    <xf numFmtId="0" fontId="12" fillId="0" borderId="19" xfId="0" applyFont="1" applyFill="1" applyBorder="1" applyAlignment="1">
      <alignment horizontal="center" vertical="center"/>
    </xf>
    <xf numFmtId="0" fontId="15" fillId="0" borderId="0" xfId="0" applyFont="1" applyAlignment="1">
      <alignment horizontal="right" vertical="center"/>
    </xf>
    <xf numFmtId="0" fontId="15" fillId="0" borderId="0" xfId="0" applyFont="1" applyFill="1" applyBorder="1" applyAlignment="1">
      <alignment horizontal="left" vertical="center"/>
    </xf>
    <xf numFmtId="49" fontId="14" fillId="0" borderId="0" xfId="0" applyNumberFormat="1" applyFont="1" applyFill="1" applyBorder="1" applyAlignment="1">
      <alignment horizontal="left" vertical="top" wrapText="1"/>
    </xf>
    <xf numFmtId="0" fontId="15" fillId="0" borderId="0" xfId="0" applyFont="1" applyAlignment="1">
      <alignment horizontal="right" vertical="center"/>
    </xf>
    <xf numFmtId="0" fontId="15" fillId="0" borderId="0" xfId="0" applyFont="1" applyAlignment="1">
      <alignment horizontal="right"/>
    </xf>
    <xf numFmtId="0" fontId="15" fillId="0" borderId="0" xfId="0" applyFont="1" applyAlignment="1">
      <alignment horizontal="right" vertical="top"/>
    </xf>
    <xf numFmtId="0" fontId="0" fillId="0" borderId="0" xfId="0" applyFill="1" applyBorder="1" applyAlignment="1">
      <alignment horizontal="left" vertical="top"/>
    </xf>
    <xf numFmtId="0" fontId="15" fillId="14" borderId="1" xfId="0" applyFont="1" applyFill="1" applyBorder="1" applyAlignment="1">
      <alignment horizontal="center" vertical="center"/>
    </xf>
    <xf numFmtId="167" fontId="15" fillId="14" borderId="1" xfId="0" applyNumberFormat="1" applyFont="1" applyFill="1" applyBorder="1" applyAlignment="1">
      <alignment horizontal="center" vertical="center"/>
    </xf>
    <xf numFmtId="9" fontId="15" fillId="15" borderId="1" xfId="0" applyNumberFormat="1" applyFont="1" applyFill="1" applyBorder="1"/>
    <xf numFmtId="0" fontId="15" fillId="0" borderId="0" xfId="0" applyFont="1" applyAlignment="1">
      <alignment vertical="top"/>
    </xf>
    <xf numFmtId="0" fontId="15" fillId="0" borderId="0" xfId="0" applyFont="1" applyFill="1" applyBorder="1" applyAlignment="1">
      <alignment horizontal="left" vertical="center"/>
    </xf>
    <xf numFmtId="49" fontId="14" fillId="0" borderId="0" xfId="0" applyNumberFormat="1" applyFont="1" applyFill="1" applyBorder="1" applyAlignment="1">
      <alignment horizontal="left" vertical="top" wrapText="1"/>
    </xf>
    <xf numFmtId="0" fontId="15" fillId="0" borderId="0" xfId="0" applyFont="1" applyAlignment="1"/>
    <xf numFmtId="0" fontId="12" fillId="0" borderId="19" xfId="0" applyFont="1" applyBorder="1" applyAlignment="1">
      <alignment horizontal="center"/>
    </xf>
    <xf numFmtId="9" fontId="0" fillId="0" borderId="19" xfId="0" applyNumberFormat="1" applyBorder="1" applyAlignment="1">
      <alignment horizontal="center" vertical="center"/>
    </xf>
    <xf numFmtId="0" fontId="47" fillId="0" borderId="0" xfId="0" applyFont="1"/>
    <xf numFmtId="0" fontId="15" fillId="0" borderId="0" xfId="0" applyFont="1" applyAlignment="1">
      <alignment vertical="center" wrapText="1"/>
    </xf>
    <xf numFmtId="0" fontId="14" fillId="15" borderId="19" xfId="0" applyFont="1" applyFill="1" applyBorder="1" applyAlignment="1">
      <alignment horizontal="center" vertical="center" wrapText="1"/>
    </xf>
    <xf numFmtId="0" fontId="12" fillId="12" borderId="1" xfId="0" applyFont="1" applyFill="1" applyBorder="1" applyAlignment="1">
      <alignment horizontal="center" vertical="center"/>
    </xf>
    <xf numFmtId="0" fontId="12" fillId="0" borderId="1" xfId="0" applyFont="1" applyBorder="1" applyAlignment="1">
      <alignment horizontal="left" vertical="top" wrapText="1"/>
    </xf>
    <xf numFmtId="0" fontId="15" fillId="0" borderId="0" xfId="0" applyFont="1" applyAlignment="1">
      <alignment horizontal="right" vertical="center"/>
    </xf>
    <xf numFmtId="0" fontId="15" fillId="0" borderId="0" xfId="0" applyFont="1" applyAlignment="1">
      <alignment horizontal="right"/>
    </xf>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9" fontId="14" fillId="15" borderId="19" xfId="0" applyNumberFormat="1" applyFont="1" applyFill="1" applyBorder="1" applyAlignment="1">
      <alignment horizontal="center" vertical="center" wrapText="1"/>
    </xf>
    <xf numFmtId="0" fontId="15" fillId="0" borderId="0" xfId="0" applyFont="1" applyAlignment="1">
      <alignment horizontal="right" vertical="top" wrapText="1"/>
    </xf>
    <xf numFmtId="0" fontId="15" fillId="0" borderId="0" xfId="0" applyFont="1" applyFill="1" applyBorder="1" applyAlignment="1">
      <alignment horizontal="left" vertical="center"/>
    </xf>
    <xf numFmtId="49" fontId="14" fillId="0" borderId="0" xfId="0" applyNumberFormat="1" applyFont="1" applyFill="1" applyBorder="1" applyAlignment="1">
      <alignment horizontal="left" vertical="top" wrapText="1"/>
    </xf>
    <xf numFmtId="0" fontId="15" fillId="0" borderId="0" xfId="0" applyFont="1" applyFill="1" applyBorder="1" applyAlignment="1">
      <alignment horizontal="right" vertical="center" wrapText="1"/>
    </xf>
    <xf numFmtId="0" fontId="15" fillId="0" borderId="0" xfId="0" applyFont="1" applyAlignment="1">
      <alignment horizontal="right"/>
    </xf>
    <xf numFmtId="0" fontId="33" fillId="13" borderId="1" xfId="0" applyFont="1" applyFill="1" applyBorder="1" applyAlignment="1">
      <alignment horizontal="center" vertical="center" wrapText="1"/>
    </xf>
    <xf numFmtId="0" fontId="15" fillId="0" borderId="0" xfId="0" applyFont="1" applyFill="1" applyBorder="1" applyAlignment="1">
      <alignment horizontal="right" vertical="top" wrapText="1"/>
    </xf>
    <xf numFmtId="0" fontId="0" fillId="0" borderId="0" xfId="0" applyFill="1" applyBorder="1" applyAlignment="1">
      <alignment horizontal="left" vertical="top"/>
    </xf>
    <xf numFmtId="0" fontId="33" fillId="13" borderId="1" xfId="0" applyFont="1" applyFill="1" applyBorder="1" applyAlignment="1">
      <alignment horizontal="left" vertical="center"/>
    </xf>
    <xf numFmtId="0" fontId="33" fillId="13" borderId="1" xfId="0" applyFont="1" applyFill="1" applyBorder="1" applyAlignment="1">
      <alignment horizontal="center" vertical="center"/>
    </xf>
    <xf numFmtId="1" fontId="33" fillId="13" borderId="1" xfId="0" applyNumberFormat="1" applyFont="1" applyFill="1" applyBorder="1" applyAlignment="1">
      <alignment horizontal="center" vertical="center" wrapText="1"/>
    </xf>
    <xf numFmtId="0" fontId="0" fillId="15" borderId="1" xfId="0" applyFill="1" applyBorder="1" applyAlignment="1">
      <alignment wrapText="1"/>
    </xf>
    <xf numFmtId="0" fontId="14" fillId="12" borderId="1" xfId="0" applyFont="1" applyFill="1" applyBorder="1" applyAlignment="1">
      <alignment vertical="center" wrapText="1"/>
    </xf>
    <xf numFmtId="0" fontId="28" fillId="12" borderId="3" xfId="0" applyFont="1" applyFill="1" applyBorder="1" applyAlignment="1">
      <alignment vertical="top" wrapText="1"/>
    </xf>
    <xf numFmtId="0" fontId="28" fillId="12" borderId="46" xfId="0" applyFont="1" applyFill="1" applyBorder="1" applyAlignment="1">
      <alignment vertical="top" wrapText="1"/>
    </xf>
    <xf numFmtId="0" fontId="28" fillId="12" borderId="48" xfId="0" applyFont="1" applyFill="1" applyBorder="1" applyAlignment="1">
      <alignment horizontal="right" vertical="top" wrapText="1"/>
    </xf>
    <xf numFmtId="0" fontId="33" fillId="13" borderId="1" xfId="0" applyFont="1" applyFill="1" applyBorder="1" applyAlignment="1">
      <alignment horizontal="center" vertical="center" wrapText="1"/>
    </xf>
    <xf numFmtId="0" fontId="28" fillId="12" borderId="48" xfId="0" applyFont="1" applyFill="1" applyBorder="1" applyAlignment="1">
      <alignment vertical="top" wrapText="1"/>
    </xf>
    <xf numFmtId="0" fontId="28" fillId="12" borderId="48" xfId="0" applyFont="1" applyFill="1" applyBorder="1" applyAlignment="1">
      <alignment vertical="top"/>
    </xf>
    <xf numFmtId="0" fontId="28" fillId="12" borderId="3" xfId="0" applyFont="1" applyFill="1" applyBorder="1" applyAlignment="1">
      <alignment vertical="top"/>
    </xf>
    <xf numFmtId="0" fontId="14" fillId="12" borderId="1" xfId="0" applyFont="1" applyFill="1" applyBorder="1" applyAlignment="1">
      <alignment horizontal="left" vertical="center" wrapText="1"/>
    </xf>
    <xf numFmtId="0" fontId="28" fillId="12" borderId="3" xfId="0" applyFont="1" applyFill="1" applyBorder="1" applyAlignment="1">
      <alignment horizontal="left" vertical="center"/>
    </xf>
    <xf numFmtId="0" fontId="28" fillId="12" borderId="48" xfId="0" applyFont="1" applyFill="1" applyBorder="1" applyAlignment="1">
      <alignment horizontal="left" vertical="center" wrapText="1"/>
    </xf>
    <xf numFmtId="0" fontId="28" fillId="12" borderId="46" xfId="0" applyFont="1" applyFill="1" applyBorder="1" applyAlignment="1">
      <alignment horizontal="left" vertical="center" wrapText="1"/>
    </xf>
    <xf numFmtId="0" fontId="28" fillId="12" borderId="3" xfId="0" applyFont="1" applyFill="1" applyBorder="1" applyAlignment="1">
      <alignment horizontal="left" vertical="center" wrapText="1"/>
    </xf>
    <xf numFmtId="0" fontId="28" fillId="12" borderId="48" xfId="0" applyFont="1" applyFill="1" applyBorder="1" applyAlignment="1">
      <alignment horizontal="left" vertical="center"/>
    </xf>
    <xf numFmtId="0" fontId="28" fillId="12" borderId="46" xfId="0" applyFont="1" applyFill="1" applyBorder="1" applyAlignment="1">
      <alignment horizontal="left" vertical="center"/>
    </xf>
    <xf numFmtId="0" fontId="14" fillId="12" borderId="3" xfId="0" applyFont="1" applyFill="1" applyBorder="1" applyAlignment="1">
      <alignment horizontal="left" vertical="center" wrapText="1"/>
    </xf>
    <xf numFmtId="0" fontId="14" fillId="12" borderId="48" xfId="0" applyFont="1" applyFill="1" applyBorder="1" applyAlignment="1">
      <alignment horizontal="left" vertical="center" wrapText="1"/>
    </xf>
    <xf numFmtId="0" fontId="14" fillId="12" borderId="46" xfId="0" applyFont="1" applyFill="1" applyBorder="1" applyAlignment="1">
      <alignment horizontal="left" vertical="center" wrapText="1"/>
    </xf>
    <xf numFmtId="0" fontId="34" fillId="13" borderId="3" xfId="0" applyFont="1" applyFill="1" applyBorder="1" applyAlignment="1">
      <alignment vertical="center"/>
    </xf>
    <xf numFmtId="0" fontId="34" fillId="13" borderId="48" xfId="0" applyFont="1" applyFill="1" applyBorder="1" applyAlignment="1">
      <alignment vertical="center"/>
    </xf>
    <xf numFmtId="0" fontId="34" fillId="13" borderId="46" xfId="0" applyFont="1" applyFill="1" applyBorder="1" applyAlignment="1">
      <alignment vertical="center"/>
    </xf>
    <xf numFmtId="0" fontId="33" fillId="13" borderId="1" xfId="0" applyFont="1" applyFill="1" applyBorder="1" applyAlignment="1">
      <alignment horizontal="left" vertical="center"/>
    </xf>
    <xf numFmtId="0" fontId="33" fillId="13" borderId="1" xfId="0" applyFont="1" applyFill="1" applyBorder="1" applyAlignment="1">
      <alignment horizontal="center" vertical="center"/>
    </xf>
    <xf numFmtId="1" fontId="33" fillId="13" borderId="1" xfId="0" applyNumberFormat="1" applyFont="1" applyFill="1" applyBorder="1" applyAlignment="1">
      <alignment horizontal="center" vertical="center" wrapText="1"/>
    </xf>
    <xf numFmtId="0" fontId="33" fillId="13" borderId="1" xfId="0" applyFont="1" applyFill="1" applyBorder="1" applyAlignment="1">
      <alignment horizontal="center" vertical="center" wrapText="1"/>
    </xf>
    <xf numFmtId="0" fontId="13" fillId="0" borderId="11" xfId="0" applyFont="1" applyFill="1" applyBorder="1" applyAlignment="1">
      <alignment horizontal="center"/>
    </xf>
    <xf numFmtId="1" fontId="0" fillId="13" borderId="1" xfId="0" applyNumberFormat="1" applyFill="1" applyBorder="1"/>
    <xf numFmtId="0" fontId="35" fillId="13" borderId="1" xfId="0" applyFont="1" applyFill="1" applyBorder="1"/>
    <xf numFmtId="165" fontId="17" fillId="9" borderId="1" xfId="4" applyNumberFormat="1" applyFont="1" applyFill="1" applyBorder="1" applyAlignment="1">
      <alignment horizontal="center" wrapText="1"/>
    </xf>
    <xf numFmtId="0" fontId="0" fillId="13" borderId="1" xfId="0" applyFill="1" applyBorder="1"/>
    <xf numFmtId="1" fontId="46" fillId="13" borderId="1" xfId="0" applyNumberFormat="1" applyFont="1" applyFill="1" applyBorder="1" applyAlignment="1">
      <alignment horizontal="center" vertical="center"/>
    </xf>
    <xf numFmtId="168" fontId="46" fillId="13" borderId="1" xfId="0" applyNumberFormat="1" applyFont="1" applyFill="1" applyBorder="1" applyAlignment="1">
      <alignment horizontal="center" vertical="center"/>
    </xf>
    <xf numFmtId="0" fontId="12" fillId="15" borderId="11" xfId="0" applyFont="1" applyFill="1" applyBorder="1" applyAlignment="1">
      <alignment horizontal="center" vertical="center" wrapText="1"/>
    </xf>
    <xf numFmtId="9" fontId="13" fillId="15" borderId="11" xfId="4" applyNumberFormat="1" applyFont="1" applyFill="1" applyBorder="1" applyAlignment="1">
      <alignment horizontal="center" vertical="center" wrapText="1"/>
    </xf>
    <xf numFmtId="165" fontId="13" fillId="15" borderId="11" xfId="4" applyNumberFormat="1" applyFont="1" applyFill="1" applyBorder="1" applyAlignment="1">
      <alignment horizontal="center" vertical="center" wrapText="1"/>
    </xf>
    <xf numFmtId="168" fontId="13" fillId="15" borderId="11" xfId="4" applyNumberFormat="1" applyFont="1" applyFill="1" applyBorder="1" applyAlignment="1">
      <alignment horizontal="center" vertical="center" wrapText="1"/>
    </xf>
    <xf numFmtId="168" fontId="13" fillId="15" borderId="11" xfId="6" applyNumberFormat="1" applyFont="1" applyFill="1" applyBorder="1" applyAlignment="1">
      <alignment horizontal="center" vertical="center"/>
    </xf>
    <xf numFmtId="0" fontId="13" fillId="0" borderId="11" xfId="0" applyFont="1" applyFill="1" applyBorder="1" applyAlignment="1">
      <alignment horizontal="left" wrapText="1"/>
    </xf>
    <xf numFmtId="0" fontId="34" fillId="13" borderId="3" xfId="0" applyFont="1" applyFill="1" applyBorder="1" applyAlignment="1">
      <alignment horizontal="center" vertical="center" wrapText="1"/>
    </xf>
    <xf numFmtId="9" fontId="39" fillId="13" borderId="46" xfId="4" applyNumberFormat="1" applyFont="1" applyFill="1" applyBorder="1" applyAlignment="1">
      <alignment horizontal="center" vertical="center" wrapText="1"/>
    </xf>
    <xf numFmtId="0" fontId="15" fillId="0" borderId="0" xfId="0" applyFont="1" applyAlignment="1">
      <alignment horizontal="right" vertical="center"/>
    </xf>
    <xf numFmtId="0" fontId="15" fillId="0" borderId="0" xfId="0" applyFont="1" applyAlignment="1">
      <alignment horizontal="right"/>
    </xf>
    <xf numFmtId="0" fontId="15" fillId="0" borderId="0" xfId="0" applyFont="1" applyAlignment="1">
      <alignment horizontal="right" vertical="top"/>
    </xf>
    <xf numFmtId="0" fontId="12" fillId="0" borderId="0" xfId="0" applyFont="1" applyFill="1" applyBorder="1"/>
    <xf numFmtId="0" fontId="12" fillId="0" borderId="0" xfId="0" applyFont="1" applyFill="1" applyBorder="1" applyAlignment="1">
      <alignment horizontal="left" vertical="top"/>
    </xf>
    <xf numFmtId="9" fontId="12" fillId="0" borderId="19" xfId="0" applyNumberFormat="1" applyFont="1" applyBorder="1" applyAlignment="1">
      <alignment horizontal="center" vertical="center"/>
    </xf>
    <xf numFmtId="0" fontId="12" fillId="0" borderId="0" xfId="0" applyFont="1" applyBorder="1" applyAlignment="1">
      <alignment horizontal="center" vertical="center"/>
    </xf>
    <xf numFmtId="0" fontId="12" fillId="7" borderId="0" xfId="0" applyFont="1" applyFill="1" applyAlignment="1">
      <alignment horizontal="center" vertical="center"/>
    </xf>
    <xf numFmtId="0" fontId="32" fillId="0" borderId="21" xfId="12" applyFont="1" applyBorder="1" applyAlignment="1">
      <alignment horizontal="center" vertical="top"/>
    </xf>
    <xf numFmtId="0" fontId="32" fillId="0" borderId="14" xfId="12" applyFont="1" applyBorder="1" applyAlignment="1">
      <alignment horizontal="center"/>
    </xf>
    <xf numFmtId="0" fontId="12" fillId="7" borderId="0" xfId="0" applyFont="1" applyFill="1"/>
    <xf numFmtId="9" fontId="32" fillId="0" borderId="14" xfId="12" applyNumberFormat="1" applyFont="1" applyBorder="1" applyAlignment="1">
      <alignment horizontal="center"/>
    </xf>
    <xf numFmtId="0" fontId="12" fillId="6" borderId="1" xfId="0" applyFont="1" applyFill="1" applyBorder="1"/>
    <xf numFmtId="0" fontId="15" fillId="0" borderId="0" xfId="0" applyFont="1" applyAlignment="1">
      <alignment horizontal="right" vertical="center"/>
    </xf>
    <xf numFmtId="0" fontId="15" fillId="0" borderId="0" xfId="0" applyFont="1" applyAlignment="1">
      <alignment horizontal="right" vertical="top"/>
    </xf>
    <xf numFmtId="0" fontId="15" fillId="0" borderId="0" xfId="0" applyFont="1" applyAlignment="1">
      <alignment horizontal="right"/>
    </xf>
    <xf numFmtId="0" fontId="12" fillId="0" borderId="0" xfId="0" applyFont="1" applyFill="1" applyBorder="1" applyAlignment="1">
      <alignment horizontal="left" vertical="top"/>
    </xf>
    <xf numFmtId="0" fontId="0" fillId="15" borderId="19" xfId="0" applyFill="1" applyBorder="1"/>
    <xf numFmtId="0" fontId="12" fillId="15" borderId="19" xfId="0" applyFont="1" applyFill="1" applyBorder="1"/>
    <xf numFmtId="0" fontId="12" fillId="15" borderId="1" xfId="0" applyFont="1" applyFill="1" applyBorder="1"/>
    <xf numFmtId="0" fontId="12" fillId="15" borderId="19" xfId="0" applyFont="1" applyFill="1" applyBorder="1" applyAlignment="1">
      <alignment horizontal="center" vertical="top"/>
    </xf>
    <xf numFmtId="0" fontId="12" fillId="15" borderId="19" xfId="0" applyFont="1" applyFill="1" applyBorder="1" applyAlignment="1">
      <alignment horizontal="center"/>
    </xf>
    <xf numFmtId="9" fontId="12" fillId="15" borderId="19" xfId="0" applyNumberFormat="1" applyFont="1" applyFill="1" applyBorder="1" applyAlignment="1">
      <alignment horizontal="center" vertical="center"/>
    </xf>
    <xf numFmtId="0" fontId="12" fillId="15" borderId="19" xfId="0" applyFont="1" applyFill="1" applyBorder="1" applyAlignment="1">
      <alignment horizontal="center" vertical="center"/>
    </xf>
    <xf numFmtId="0" fontId="0" fillId="15" borderId="19" xfId="0" applyFill="1" applyBorder="1" applyAlignment="1">
      <alignment horizontal="center" vertical="center"/>
    </xf>
    <xf numFmtId="0" fontId="0" fillId="15" borderId="1" xfId="0" applyFill="1" applyBorder="1"/>
    <xf numFmtId="0" fontId="32" fillId="0" borderId="0" xfId="12" applyFont="1" applyBorder="1" applyAlignment="1">
      <alignment horizontal="center" vertical="top"/>
    </xf>
    <xf numFmtId="0" fontId="32" fillId="0" borderId="0" xfId="12" applyFont="1" applyBorder="1" applyAlignment="1">
      <alignment horizontal="center"/>
    </xf>
    <xf numFmtId="9" fontId="32" fillId="0" borderId="0" xfId="12" applyNumberFormat="1" applyFont="1" applyBorder="1" applyAlignment="1">
      <alignment horizontal="center"/>
    </xf>
    <xf numFmtId="0" fontId="24" fillId="10" borderId="54" xfId="0" applyFont="1" applyFill="1" applyBorder="1" applyAlignment="1">
      <alignment vertical="center" wrapText="1"/>
    </xf>
    <xf numFmtId="0" fontId="24" fillId="10" borderId="13" xfId="0" applyFont="1" applyFill="1" applyBorder="1" applyAlignment="1">
      <alignment vertical="center" wrapText="1"/>
    </xf>
    <xf numFmtId="0" fontId="24" fillId="10" borderId="54" xfId="0" applyFont="1" applyFill="1" applyBorder="1" applyAlignment="1">
      <alignment horizontal="center" vertical="center" wrapText="1"/>
    </xf>
    <xf numFmtId="0" fontId="24" fillId="10" borderId="13" xfId="0" applyFont="1" applyFill="1" applyBorder="1" applyAlignment="1">
      <alignment horizontal="center" vertical="center" wrapText="1"/>
    </xf>
    <xf numFmtId="0" fontId="25" fillId="11" borderId="8" xfId="0" applyFont="1" applyFill="1" applyBorder="1" applyAlignment="1">
      <alignment horizontal="center" vertical="top"/>
    </xf>
    <xf numFmtId="0" fontId="25" fillId="11" borderId="9" xfId="0" applyFont="1" applyFill="1" applyBorder="1" applyAlignment="1">
      <alignment horizontal="center" vertical="top"/>
    </xf>
    <xf numFmtId="9" fontId="25" fillId="11" borderId="10" xfId="0" applyNumberFormat="1" applyFont="1" applyFill="1" applyBorder="1" applyAlignment="1">
      <alignment horizontal="center" vertical="top"/>
    </xf>
    <xf numFmtId="0" fontId="38" fillId="0" borderId="1" xfId="0" applyFont="1" applyFill="1" applyBorder="1" applyAlignment="1">
      <alignment horizontal="center" vertical="center" wrapText="1"/>
    </xf>
    <xf numFmtId="0" fontId="15" fillId="0" borderId="0" xfId="0" applyFont="1" applyAlignment="1">
      <alignment horizontal="right"/>
    </xf>
    <xf numFmtId="0" fontId="33" fillId="13" borderId="1" xfId="0" applyFont="1" applyFill="1" applyBorder="1" applyAlignment="1">
      <alignment horizontal="center" vertical="center" wrapText="1"/>
    </xf>
    <xf numFmtId="0" fontId="33" fillId="23" borderId="1" xfId="0" applyFont="1" applyFill="1" applyBorder="1" applyAlignment="1">
      <alignment horizontal="center" vertical="center" wrapText="1"/>
    </xf>
    <xf numFmtId="0" fontId="0" fillId="0" borderId="0" xfId="0" applyFill="1" applyBorder="1" applyAlignment="1">
      <alignment horizontal="left" vertical="top"/>
    </xf>
    <xf numFmtId="1" fontId="33" fillId="13" borderId="1" xfId="0" applyNumberFormat="1" applyFont="1" applyFill="1" applyBorder="1" applyAlignment="1">
      <alignment horizontal="center" vertical="center" wrapText="1"/>
    </xf>
    <xf numFmtId="0" fontId="33" fillId="13" borderId="1" xfId="0" applyFont="1" applyFill="1" applyBorder="1" applyAlignment="1">
      <alignment horizontal="left" vertical="center"/>
    </xf>
    <xf numFmtId="0" fontId="12" fillId="0" borderId="0" xfId="0" quotePrefix="1" applyFont="1"/>
    <xf numFmtId="0" fontId="0" fillId="15" borderId="1" xfId="0" applyFill="1" applyBorder="1" applyAlignment="1">
      <alignment horizontal="left" vertical="top"/>
    </xf>
    <xf numFmtId="169" fontId="0" fillId="15" borderId="1" xfId="0" applyNumberFormat="1" applyFill="1" applyBorder="1" applyAlignment="1">
      <alignment horizontal="left" vertical="top"/>
    </xf>
    <xf numFmtId="0" fontId="0" fillId="9" borderId="0" xfId="0" applyFill="1"/>
    <xf numFmtId="0" fontId="32" fillId="10" borderId="1" xfId="0" applyFont="1" applyFill="1" applyBorder="1" applyAlignment="1">
      <alignment horizontal="center" vertical="center" wrapText="1"/>
    </xf>
    <xf numFmtId="0" fontId="0" fillId="15" borderId="1" xfId="0" applyFill="1" applyBorder="1" applyAlignment="1">
      <alignment horizontal="center"/>
    </xf>
    <xf numFmtId="164" fontId="0" fillId="15" borderId="1" xfId="6" applyFont="1" applyFill="1" applyBorder="1" applyAlignment="1">
      <alignment horizontal="center"/>
    </xf>
    <xf numFmtId="10" fontId="0" fillId="15" borderId="1" xfId="4" applyNumberFormat="1" applyFont="1" applyFill="1" applyBorder="1" applyAlignment="1">
      <alignment horizontal="center"/>
    </xf>
    <xf numFmtId="0" fontId="48" fillId="9" borderId="0" xfId="0" applyFont="1" applyFill="1"/>
    <xf numFmtId="0" fontId="15" fillId="0" borderId="0" xfId="0" applyFont="1" applyAlignment="1">
      <alignment horizontal="right" vertical="top" wrapText="1"/>
    </xf>
    <xf numFmtId="0" fontId="32" fillId="10" borderId="1" xfId="0" applyFont="1" applyFill="1" applyBorder="1" applyAlignment="1">
      <alignment horizontal="center" vertical="center" wrapText="1"/>
    </xf>
    <xf numFmtId="0" fontId="15" fillId="0" borderId="0" xfId="0" applyFont="1" applyBorder="1" applyAlignment="1">
      <alignment horizontal="right" vertical="top" wrapText="1"/>
    </xf>
    <xf numFmtId="0" fontId="15" fillId="0" borderId="0" xfId="0" applyFont="1" applyAlignment="1">
      <alignment horizontal="right"/>
    </xf>
    <xf numFmtId="0" fontId="15" fillId="0" borderId="0" xfId="0" applyFont="1" applyAlignment="1">
      <alignment horizontal="right" vertical="top"/>
    </xf>
    <xf numFmtId="0" fontId="15" fillId="0" borderId="0" xfId="0" applyFont="1" applyFill="1" applyAlignment="1">
      <alignment horizontal="right" vertical="top" wrapText="1"/>
    </xf>
    <xf numFmtId="0" fontId="15" fillId="0" borderId="0" xfId="0" applyFont="1" applyFill="1" applyAlignment="1">
      <alignment horizontal="right" vertical="top"/>
    </xf>
    <xf numFmtId="0" fontId="15" fillId="0" borderId="0" xfId="0" applyFont="1" applyAlignment="1">
      <alignment horizontal="right" vertical="center"/>
    </xf>
    <xf numFmtId="0" fontId="15" fillId="0" borderId="0" xfId="0" applyFont="1" applyAlignment="1">
      <alignment horizontal="right"/>
    </xf>
    <xf numFmtId="0" fontId="15" fillId="0" borderId="33" xfId="0" applyFont="1" applyBorder="1" applyAlignment="1">
      <alignment horizontal="right" vertical="top"/>
    </xf>
    <xf numFmtId="0" fontId="33" fillId="13" borderId="1" xfId="0" applyFont="1" applyFill="1" applyBorder="1" applyAlignment="1">
      <alignment horizontal="center" vertical="center"/>
    </xf>
    <xf numFmtId="0" fontId="15" fillId="0" borderId="0" xfId="0" applyFont="1" applyAlignment="1">
      <alignment vertical="top" wrapText="1"/>
    </xf>
    <xf numFmtId="0" fontId="49" fillId="10" borderId="1" xfId="0" applyFont="1" applyFill="1" applyBorder="1" applyAlignment="1">
      <alignment horizontal="center" vertical="center" wrapText="1"/>
    </xf>
    <xf numFmtId="0" fontId="15" fillId="0" borderId="19" xfId="0" applyFont="1" applyBorder="1" applyAlignment="1">
      <alignment horizontal="left" vertical="top" wrapText="1"/>
    </xf>
    <xf numFmtId="0" fontId="15" fillId="0" borderId="34" xfId="0" applyFont="1" applyBorder="1" applyAlignment="1">
      <alignment vertical="top" wrapText="1"/>
    </xf>
    <xf numFmtId="0" fontId="0" fillId="0" borderId="1" xfId="0" applyFill="1" applyBorder="1" applyAlignment="1">
      <alignment horizontal="left" vertical="top"/>
    </xf>
    <xf numFmtId="169" fontId="0" fillId="0" borderId="1" xfId="0" applyNumberFormat="1" applyFill="1" applyBorder="1" applyAlignment="1">
      <alignment horizontal="left" vertical="top"/>
    </xf>
    <xf numFmtId="0" fontId="0" fillId="0" borderId="19" xfId="0" applyFill="1" applyBorder="1" applyAlignment="1">
      <alignment horizontal="center" vertical="center"/>
    </xf>
    <xf numFmtId="0" fontId="0" fillId="0" borderId="1" xfId="0" applyFill="1" applyBorder="1"/>
    <xf numFmtId="0" fontId="0" fillId="0" borderId="1" xfId="0" applyFill="1" applyBorder="1" applyAlignment="1">
      <alignment horizontal="center"/>
    </xf>
    <xf numFmtId="164" fontId="0" fillId="0" borderId="1" xfId="6" applyFont="1" applyFill="1" applyBorder="1" applyAlignment="1">
      <alignment horizontal="center"/>
    </xf>
    <xf numFmtId="0" fontId="50" fillId="16" borderId="0" xfId="0" applyFont="1" applyFill="1"/>
    <xf numFmtId="0" fontId="15" fillId="0" borderId="0" xfId="0" applyFont="1" applyBorder="1" applyAlignment="1">
      <alignment vertical="center" wrapText="1"/>
    </xf>
    <xf numFmtId="0" fontId="14" fillId="0" borderId="30" xfId="0" applyFont="1" applyFill="1" applyBorder="1" applyAlignment="1">
      <alignment vertical="center" wrapText="1"/>
    </xf>
    <xf numFmtId="0" fontId="15" fillId="0" borderId="0" xfId="0" applyFont="1" applyBorder="1" applyAlignment="1">
      <alignment vertical="top" wrapText="1"/>
    </xf>
    <xf numFmtId="9" fontId="0" fillId="0" borderId="0" xfId="0" applyNumberFormat="1"/>
    <xf numFmtId="0" fontId="8" fillId="0" borderId="20" xfId="3" applyFont="1" applyBorder="1" applyAlignment="1">
      <alignment horizontal="left"/>
    </xf>
    <xf numFmtId="0" fontId="15" fillId="0" borderId="0" xfId="0" applyFont="1" applyAlignment="1">
      <alignment horizontal="right" vertical="center"/>
    </xf>
    <xf numFmtId="0" fontId="15" fillId="0" borderId="0" xfId="0" applyFont="1" applyAlignment="1">
      <alignment horizontal="right"/>
    </xf>
    <xf numFmtId="0" fontId="32" fillId="10" borderId="1" xfId="0" applyFont="1" applyFill="1" applyBorder="1" applyAlignment="1">
      <alignment horizontal="center" vertical="center" wrapText="1"/>
    </xf>
    <xf numFmtId="17" fontId="0" fillId="0" borderId="1" xfId="0" applyNumberFormat="1" applyFill="1" applyBorder="1" applyAlignment="1">
      <alignment horizontal="left" vertical="top"/>
    </xf>
    <xf numFmtId="0" fontId="0" fillId="0" borderId="1" xfId="0" applyFill="1" applyBorder="1" applyAlignment="1">
      <alignment vertical="center"/>
    </xf>
    <xf numFmtId="0" fontId="0" fillId="0" borderId="1" xfId="0" applyFill="1" applyBorder="1" applyAlignment="1">
      <alignment horizontal="center" vertical="center"/>
    </xf>
    <xf numFmtId="0" fontId="12" fillId="0" borderId="19" xfId="0" applyFont="1" applyBorder="1" applyAlignment="1">
      <alignment horizontal="center" vertical="center" wrapText="1"/>
    </xf>
    <xf numFmtId="0" fontId="12" fillId="0" borderId="1" xfId="0" applyFont="1" applyFill="1" applyBorder="1" applyAlignment="1">
      <alignment horizontal="center"/>
    </xf>
    <xf numFmtId="9" fontId="28" fillId="0" borderId="0" xfId="0" applyNumberFormat="1" applyFont="1" applyBorder="1" applyAlignment="1">
      <alignment horizontal="left" vertical="top"/>
    </xf>
    <xf numFmtId="0" fontId="0" fillId="15" borderId="1" xfId="0" applyFill="1" applyBorder="1" applyAlignment="1">
      <alignment horizontal="center" vertical="center"/>
    </xf>
    <xf numFmtId="4" fontId="0" fillId="15" borderId="1" xfId="0" applyNumberFormat="1" applyFill="1" applyBorder="1" applyAlignment="1">
      <alignment horizontal="center"/>
    </xf>
    <xf numFmtId="10" fontId="0" fillId="15" borderId="1" xfId="0" applyNumberFormat="1" applyFill="1" applyBorder="1" applyAlignment="1">
      <alignment horizontal="center"/>
    </xf>
    <xf numFmtId="0" fontId="38" fillId="0" borderId="64" xfId="0" applyFont="1" applyBorder="1" applyAlignment="1">
      <alignment horizontal="center" vertical="center" wrapText="1"/>
    </xf>
    <xf numFmtId="0" fontId="38" fillId="0" borderId="63" xfId="0" applyFont="1" applyBorder="1" applyAlignment="1">
      <alignment horizontal="center" vertical="center" wrapText="1"/>
    </xf>
    <xf numFmtId="0" fontId="24" fillId="10" borderId="2" xfId="0" applyFont="1" applyFill="1" applyBorder="1" applyAlignment="1">
      <alignment horizontal="center" vertical="center"/>
    </xf>
    <xf numFmtId="0" fontId="15" fillId="0" borderId="0" xfId="0" applyFont="1" applyAlignment="1">
      <alignment horizontal="right" vertical="center"/>
    </xf>
    <xf numFmtId="0" fontId="15" fillId="0" borderId="0" xfId="0" applyFont="1" applyAlignment="1">
      <alignment horizontal="right"/>
    </xf>
    <xf numFmtId="0" fontId="15" fillId="0" borderId="0" xfId="0" applyFont="1" applyAlignment="1">
      <alignment horizontal="right" vertical="center"/>
    </xf>
    <xf numFmtId="0" fontId="15" fillId="0" borderId="0" xfId="0" applyFont="1" applyAlignment="1">
      <alignment horizontal="right"/>
    </xf>
    <xf numFmtId="0" fontId="12" fillId="0" borderId="0" xfId="0" applyFont="1" applyFill="1" applyAlignment="1"/>
    <xf numFmtId="0" fontId="12" fillId="0" borderId="0" xfId="0" applyFont="1" applyFill="1" applyBorder="1" applyAlignment="1"/>
    <xf numFmtId="0" fontId="12" fillId="0" borderId="19" xfId="0" applyFont="1" applyFill="1" applyBorder="1"/>
    <xf numFmtId="0" fontId="15" fillId="0" borderId="19" xfId="0" applyFont="1" applyBorder="1" applyAlignment="1">
      <alignment vertical="center" wrapText="1"/>
    </xf>
    <xf numFmtId="0" fontId="7" fillId="0" borderId="19" xfId="3" applyFont="1" applyBorder="1" applyAlignment="1">
      <alignment horizontal="left"/>
    </xf>
    <xf numFmtId="0" fontId="6" fillId="0" borderId="18" xfId="3" applyFont="1" applyBorder="1" applyAlignment="1">
      <alignment horizontal="center"/>
    </xf>
    <xf numFmtId="0" fontId="6" fillId="0" borderId="19" xfId="3" applyFont="1" applyBorder="1" applyAlignment="1">
      <alignment horizontal="left"/>
    </xf>
    <xf numFmtId="0" fontId="5" fillId="0" borderId="18" xfId="3" applyFont="1" applyBorder="1" applyAlignment="1">
      <alignment horizontal="center"/>
    </xf>
    <xf numFmtId="0" fontId="5" fillId="0" borderId="19" xfId="3" applyFont="1" applyBorder="1" applyAlignment="1">
      <alignment horizontal="left"/>
    </xf>
    <xf numFmtId="0" fontId="4" fillId="0" borderId="18" xfId="3" applyFont="1" applyBorder="1" applyAlignment="1">
      <alignment horizontal="center"/>
    </xf>
    <xf numFmtId="0" fontId="4" fillId="0" borderId="19" xfId="3" applyFont="1" applyBorder="1" applyAlignment="1">
      <alignment horizontal="left"/>
    </xf>
    <xf numFmtId="0" fontId="3" fillId="0" borderId="18" xfId="3" applyFont="1" applyBorder="1" applyAlignment="1">
      <alignment horizontal="center"/>
    </xf>
    <xf numFmtId="0" fontId="3" fillId="0" borderId="19" xfId="3" applyFont="1" applyBorder="1" applyAlignment="1">
      <alignment horizontal="left"/>
    </xf>
    <xf numFmtId="0" fontId="3" fillId="0" borderId="0" xfId="3" applyFont="1"/>
    <xf numFmtId="0" fontId="38" fillId="0" borderId="68" xfId="0" applyFont="1" applyBorder="1" applyAlignment="1">
      <alignment horizontal="center" vertical="center" wrapText="1"/>
    </xf>
    <xf numFmtId="0" fontId="38" fillId="0" borderId="1" xfId="0" applyFont="1" applyBorder="1" applyAlignment="1">
      <alignment horizontal="center" vertical="center" wrapText="1"/>
    </xf>
    <xf numFmtId="0" fontId="15" fillId="0" borderId="0" xfId="0" applyFont="1" applyAlignment="1">
      <alignment horizontal="right"/>
    </xf>
    <xf numFmtId="0" fontId="32" fillId="10" borderId="1" xfId="0" applyFont="1" applyFill="1" applyBorder="1" applyAlignment="1">
      <alignment horizontal="center" vertical="center" wrapText="1"/>
    </xf>
    <xf numFmtId="0" fontId="15" fillId="0" borderId="0" xfId="0" applyFont="1" applyAlignment="1">
      <alignment horizontal="right" vertical="center"/>
    </xf>
    <xf numFmtId="0" fontId="33" fillId="13" borderId="1" xfId="0" applyFont="1" applyFill="1" applyBorder="1" applyAlignment="1">
      <alignment horizontal="center" vertical="center"/>
    </xf>
    <xf numFmtId="49" fontId="25" fillId="11" borderId="59" xfId="0" applyNumberFormat="1" applyFont="1" applyFill="1" applyBorder="1" applyAlignment="1">
      <alignment horizontal="center" vertical="center" wrapText="1"/>
    </xf>
    <xf numFmtId="49" fontId="25" fillId="11" borderId="46" xfId="0" applyNumberFormat="1" applyFont="1" applyFill="1" applyBorder="1" applyAlignment="1">
      <alignment horizontal="center" vertical="center" wrapText="1"/>
    </xf>
    <xf numFmtId="49" fontId="25" fillId="11" borderId="8" xfId="0" applyNumberFormat="1" applyFont="1" applyFill="1" applyBorder="1" applyAlignment="1">
      <alignment horizontal="center" vertical="center" wrapText="1"/>
    </xf>
    <xf numFmtId="0" fontId="25" fillId="11" borderId="8" xfId="0" applyFont="1" applyFill="1" applyBorder="1" applyAlignment="1">
      <alignment horizontal="center" vertical="top" wrapText="1"/>
    </xf>
    <xf numFmtId="0" fontId="25" fillId="11" borderId="69" xfId="0" applyFont="1" applyFill="1" applyBorder="1" applyAlignment="1">
      <alignment horizontal="center" vertical="center"/>
    </xf>
    <xf numFmtId="0" fontId="25" fillId="11" borderId="1" xfId="0" applyFont="1" applyFill="1" applyBorder="1" applyAlignment="1">
      <alignment horizontal="center" vertical="center"/>
    </xf>
    <xf numFmtId="0" fontId="25" fillId="11" borderId="9" xfId="0" applyFont="1" applyFill="1" applyBorder="1" applyAlignment="1">
      <alignment horizontal="center" vertical="center"/>
    </xf>
    <xf numFmtId="1" fontId="33" fillId="7" borderId="0" xfId="0" applyNumberFormat="1" applyFont="1" applyFill="1" applyBorder="1" applyAlignment="1">
      <alignment horizontal="center" vertical="center"/>
    </xf>
    <xf numFmtId="166" fontId="40" fillId="7" borderId="0" xfId="6" applyNumberFormat="1" applyFont="1" applyFill="1" applyBorder="1" applyAlignment="1">
      <alignment horizontal="center" vertical="center"/>
    </xf>
    <xf numFmtId="167" fontId="33" fillId="7" borderId="0" xfId="0" applyNumberFormat="1" applyFont="1" applyFill="1" applyBorder="1" applyAlignment="1">
      <alignment horizontal="center" vertical="center"/>
    </xf>
    <xf numFmtId="0" fontId="35" fillId="7" borderId="0" xfId="0" applyFont="1" applyFill="1" applyBorder="1"/>
    <xf numFmtId="9" fontId="33" fillId="7" borderId="0" xfId="0" applyNumberFormat="1" applyFont="1" applyFill="1" applyBorder="1"/>
    <xf numFmtId="9" fontId="53" fillId="7" borderId="0" xfId="0" applyNumberFormat="1" applyFont="1" applyFill="1" applyBorder="1" applyAlignment="1">
      <alignment horizontal="center" vertical="center" wrapText="1"/>
    </xf>
    <xf numFmtId="9" fontId="15" fillId="15" borderId="70" xfId="0" applyNumberFormat="1" applyFont="1" applyFill="1" applyBorder="1"/>
    <xf numFmtId="9" fontId="29" fillId="0" borderId="71" xfId="0" applyNumberFormat="1" applyFont="1" applyFill="1" applyBorder="1" applyAlignment="1">
      <alignment horizontal="center" vertical="center" wrapText="1"/>
    </xf>
    <xf numFmtId="170" fontId="14" fillId="12" borderId="1" xfId="0" applyNumberFormat="1" applyFont="1" applyFill="1" applyBorder="1" applyAlignment="1">
      <alignment vertical="center" wrapText="1"/>
    </xf>
    <xf numFmtId="0" fontId="12" fillId="11" borderId="1" xfId="8" applyFont="1" applyFill="1" applyBorder="1" applyAlignment="1">
      <alignment horizontal="center" vertical="top"/>
    </xf>
    <xf numFmtId="0" fontId="54" fillId="7" borderId="0" xfId="0" applyFont="1" applyFill="1" applyBorder="1" applyAlignment="1">
      <alignment horizontal="center" vertical="top" wrapText="1"/>
    </xf>
    <xf numFmtId="0" fontId="0" fillId="7" borderId="0" xfId="0" applyFill="1" applyAlignment="1">
      <alignment horizontal="left"/>
    </xf>
    <xf numFmtId="10" fontId="25" fillId="11" borderId="10" xfId="0" applyNumberFormat="1" applyFont="1" applyFill="1" applyBorder="1" applyAlignment="1">
      <alignment horizontal="center" vertical="top"/>
    </xf>
    <xf numFmtId="10" fontId="13" fillId="0" borderId="1" xfId="4" applyNumberFormat="1" applyFont="1" applyFill="1" applyBorder="1" applyAlignment="1">
      <alignment horizontal="left" wrapText="1"/>
    </xf>
    <xf numFmtId="10" fontId="13" fillId="15" borderId="1" xfId="4" applyNumberFormat="1" applyFont="1" applyFill="1" applyBorder="1" applyAlignment="1">
      <alignment horizontal="center" vertical="center" wrapText="1"/>
    </xf>
    <xf numFmtId="9" fontId="35" fillId="0" borderId="0" xfId="0" applyNumberFormat="1" applyFont="1"/>
    <xf numFmtId="9" fontId="33" fillId="7" borderId="72" xfId="0" applyNumberFormat="1" applyFont="1" applyFill="1" applyBorder="1"/>
    <xf numFmtId="10" fontId="0" fillId="7" borderId="0" xfId="0" applyNumberFormat="1" applyFill="1"/>
    <xf numFmtId="9" fontId="0" fillId="7" borderId="0" xfId="0" applyNumberFormat="1" applyFill="1"/>
    <xf numFmtId="0" fontId="36" fillId="3" borderId="24" xfId="1" applyFont="1" applyBorder="1" applyAlignment="1">
      <alignment horizontal="center"/>
    </xf>
    <xf numFmtId="0" fontId="36" fillId="3" borderId="25" xfId="1" applyFont="1" applyBorder="1" applyAlignment="1">
      <alignment horizontal="center"/>
    </xf>
    <xf numFmtId="0" fontId="36" fillId="3" borderId="26" xfId="1" applyFont="1" applyBorder="1" applyAlignment="1">
      <alignment horizontal="center"/>
    </xf>
    <xf numFmtId="0" fontId="12" fillId="0" borderId="1" xfId="0" applyFont="1" applyFill="1" applyBorder="1" applyAlignment="1">
      <alignment horizontal="left" vertical="center" wrapText="1"/>
    </xf>
    <xf numFmtId="0" fontId="14" fillId="0" borderId="1" xfId="0" applyFont="1" applyFill="1" applyBorder="1" applyAlignment="1">
      <alignment horizontal="left" vertical="center" wrapText="1"/>
    </xf>
    <xf numFmtId="0" fontId="38" fillId="7" borderId="3" xfId="0" applyFont="1" applyFill="1" applyBorder="1" applyAlignment="1">
      <alignment horizontal="left" vertical="top" wrapText="1"/>
    </xf>
    <xf numFmtId="0" fontId="38" fillId="7" borderId="48" xfId="0" applyFont="1" applyFill="1" applyBorder="1" applyAlignment="1">
      <alignment horizontal="left" vertical="top" wrapText="1"/>
    </xf>
    <xf numFmtId="0" fontId="38" fillId="7" borderId="46" xfId="0" applyFont="1" applyFill="1" applyBorder="1" applyAlignment="1">
      <alignment horizontal="left" vertical="top" wrapText="1"/>
    </xf>
    <xf numFmtId="0" fontId="12" fillId="0" borderId="3" xfId="0" applyFont="1" applyFill="1" applyBorder="1" applyAlignment="1">
      <alignment horizontal="left" vertical="center" wrapText="1"/>
    </xf>
    <xf numFmtId="0" fontId="12" fillId="0" borderId="48" xfId="0" applyFont="1" applyFill="1" applyBorder="1" applyAlignment="1">
      <alignment horizontal="left" vertical="center" wrapText="1"/>
    </xf>
    <xf numFmtId="0" fontId="12" fillId="0" borderId="46" xfId="0" applyFont="1" applyFill="1" applyBorder="1" applyAlignment="1">
      <alignment horizontal="left" vertical="center" wrapText="1"/>
    </xf>
    <xf numFmtId="0" fontId="15" fillId="0" borderId="0" xfId="0" applyFont="1" applyAlignment="1">
      <alignment horizontal="right" vertical="top" wrapText="1"/>
    </xf>
    <xf numFmtId="0" fontId="15" fillId="0" borderId="33" xfId="0" applyFont="1" applyBorder="1" applyAlignment="1">
      <alignment horizontal="right" vertical="top" wrapText="1"/>
    </xf>
    <xf numFmtId="0" fontId="12" fillId="15" borderId="29" xfId="0" applyFont="1" applyFill="1" applyBorder="1" applyAlignment="1">
      <alignment horizontal="left" vertical="top" wrapText="1"/>
    </xf>
    <xf numFmtId="0" fontId="0" fillId="15" borderId="30" xfId="0" applyFill="1" applyBorder="1" applyAlignment="1">
      <alignment horizontal="left" vertical="top" wrapText="1"/>
    </xf>
    <xf numFmtId="0" fontId="0" fillId="15" borderId="31" xfId="0" applyFill="1" applyBorder="1" applyAlignment="1">
      <alignment horizontal="left" vertical="top" wrapText="1"/>
    </xf>
    <xf numFmtId="0" fontId="0" fillId="15" borderId="32" xfId="0" applyFill="1" applyBorder="1" applyAlignment="1">
      <alignment horizontal="left" vertical="top" wrapText="1"/>
    </xf>
    <xf numFmtId="0" fontId="0" fillId="15" borderId="0" xfId="0" applyFill="1" applyBorder="1" applyAlignment="1">
      <alignment horizontal="left" vertical="top" wrapText="1"/>
    </xf>
    <xf numFmtId="0" fontId="0" fillId="15" borderId="33" xfId="0" applyFill="1" applyBorder="1" applyAlignment="1">
      <alignment horizontal="left" vertical="top" wrapText="1"/>
    </xf>
    <xf numFmtId="0" fontId="0" fillId="15" borderId="34" xfId="0" applyFill="1" applyBorder="1" applyAlignment="1">
      <alignment horizontal="left" vertical="top" wrapText="1"/>
    </xf>
    <xf numFmtId="0" fontId="0" fillId="15" borderId="35" xfId="0" applyFill="1" applyBorder="1" applyAlignment="1">
      <alignment horizontal="left" vertical="top" wrapText="1"/>
    </xf>
    <xf numFmtId="0" fontId="0" fillId="15" borderId="36" xfId="0" applyFill="1" applyBorder="1" applyAlignment="1">
      <alignment horizontal="left" vertical="top" wrapText="1"/>
    </xf>
    <xf numFmtId="0" fontId="15" fillId="22" borderId="1" xfId="0" applyFont="1" applyFill="1" applyBorder="1" applyAlignment="1">
      <alignment horizontal="center" vertical="center" wrapText="1"/>
    </xf>
    <xf numFmtId="0" fontId="33" fillId="23" borderId="1" xfId="0" applyFont="1" applyFill="1" applyBorder="1" applyAlignment="1">
      <alignment horizontal="center" vertical="center" wrapText="1"/>
    </xf>
    <xf numFmtId="0" fontId="39" fillId="16" borderId="0" xfId="0" applyFont="1" applyFill="1" applyAlignment="1">
      <alignment horizontal="center"/>
    </xf>
    <xf numFmtId="0" fontId="15" fillId="0" borderId="0" xfId="0" applyFont="1" applyAlignment="1">
      <alignment horizontal="right"/>
    </xf>
    <xf numFmtId="0" fontId="15" fillId="0" borderId="0" xfId="0" applyFont="1" applyAlignment="1">
      <alignment horizontal="right" vertical="center" wrapText="1"/>
    </xf>
    <xf numFmtId="0" fontId="15" fillId="0" borderId="33" xfId="0" applyFont="1" applyBorder="1" applyAlignment="1">
      <alignment horizontal="right" vertical="center" wrapText="1"/>
    </xf>
    <xf numFmtId="0" fontId="34" fillId="13" borderId="1" xfId="0" applyFont="1" applyFill="1" applyBorder="1" applyAlignment="1">
      <alignment horizontal="left" vertical="center" wrapText="1"/>
    </xf>
    <xf numFmtId="0" fontId="33" fillId="13" borderId="1" xfId="0" applyFont="1" applyFill="1" applyBorder="1" applyAlignment="1">
      <alignment horizontal="center" vertical="center" wrapText="1"/>
    </xf>
    <xf numFmtId="0" fontId="15" fillId="0" borderId="0" xfId="0" applyFont="1" applyAlignment="1">
      <alignment horizontal="right" vertical="top"/>
    </xf>
    <xf numFmtId="0" fontId="15" fillId="0" borderId="0" xfId="0" applyFont="1" applyFill="1" applyBorder="1" applyAlignment="1">
      <alignment horizontal="left" vertical="center"/>
    </xf>
    <xf numFmtId="0" fontId="15" fillId="0" borderId="0" xfId="0" applyFont="1" applyFill="1" applyBorder="1" applyAlignment="1">
      <alignment horizontal="right" vertical="center" wrapText="1"/>
    </xf>
    <xf numFmtId="0" fontId="15" fillId="0" borderId="0" xfId="0" applyFont="1" applyFill="1" applyAlignment="1">
      <alignment horizontal="right" vertical="top"/>
    </xf>
    <xf numFmtId="0" fontId="0" fillId="15" borderId="37" xfId="0" applyFill="1" applyBorder="1" applyAlignment="1">
      <alignment horizontal="left" vertical="top" wrapText="1"/>
    </xf>
    <xf numFmtId="0" fontId="0" fillId="15" borderId="38" xfId="0" applyFill="1" applyBorder="1" applyAlignment="1">
      <alignment horizontal="left" vertical="top" wrapText="1"/>
    </xf>
    <xf numFmtId="0" fontId="0" fillId="15" borderId="39" xfId="0" applyFill="1" applyBorder="1" applyAlignment="1">
      <alignment horizontal="left" vertical="top" wrapText="1"/>
    </xf>
    <xf numFmtId="0" fontId="0" fillId="15" borderId="37" xfId="0" applyFill="1" applyBorder="1" applyAlignment="1">
      <alignment horizontal="left" vertical="top"/>
    </xf>
    <xf numFmtId="0" fontId="0" fillId="15" borderId="38" xfId="0" applyFill="1" applyBorder="1" applyAlignment="1">
      <alignment horizontal="left" vertical="top"/>
    </xf>
    <xf numFmtId="0" fontId="0" fillId="15" borderId="39" xfId="0" applyFill="1" applyBorder="1" applyAlignment="1">
      <alignment horizontal="left" vertical="top"/>
    </xf>
    <xf numFmtId="0" fontId="15" fillId="0" borderId="0" xfId="0" applyFont="1" applyFill="1" applyAlignment="1">
      <alignment horizontal="right" vertical="top" wrapText="1"/>
    </xf>
    <xf numFmtId="0" fontId="15" fillId="0" borderId="33" xfId="0" applyFont="1" applyFill="1" applyBorder="1" applyAlignment="1">
      <alignment horizontal="right" vertical="top" wrapText="1"/>
    </xf>
    <xf numFmtId="0" fontId="15" fillId="0" borderId="0" xfId="0" applyFont="1" applyAlignment="1">
      <alignment horizontal="right" wrapText="1"/>
    </xf>
    <xf numFmtId="0" fontId="15" fillId="0" borderId="33" xfId="0" applyFont="1" applyBorder="1" applyAlignment="1">
      <alignment horizontal="right" wrapText="1"/>
    </xf>
    <xf numFmtId="0" fontId="0" fillId="15" borderId="29" xfId="0" applyFill="1" applyBorder="1" applyAlignment="1">
      <alignment horizontal="left" vertical="top" wrapText="1"/>
    </xf>
    <xf numFmtId="0" fontId="15" fillId="0" borderId="32" xfId="0" applyFont="1" applyBorder="1" applyAlignment="1">
      <alignment horizontal="right" vertical="top" wrapText="1"/>
    </xf>
    <xf numFmtId="0" fontId="15" fillId="0" borderId="0" xfId="0" applyFont="1" applyBorder="1" applyAlignment="1">
      <alignment horizontal="right" vertical="top" wrapText="1"/>
    </xf>
    <xf numFmtId="0" fontId="0" fillId="15" borderId="3" xfId="0" applyFill="1" applyBorder="1" applyAlignment="1">
      <alignment horizontal="center"/>
    </xf>
    <xf numFmtId="0" fontId="0" fillId="15" borderId="46" xfId="0" applyFill="1" applyBorder="1" applyAlignment="1">
      <alignment horizontal="center"/>
    </xf>
    <xf numFmtId="0" fontId="32" fillId="10" borderId="1" xfId="0" applyFont="1" applyFill="1" applyBorder="1" applyAlignment="1">
      <alignment horizontal="center" vertical="center" wrapText="1"/>
    </xf>
    <xf numFmtId="9" fontId="0" fillId="15" borderId="1" xfId="4" applyFont="1" applyFill="1" applyBorder="1" applyAlignment="1">
      <alignment horizontal="center"/>
    </xf>
    <xf numFmtId="0" fontId="32" fillId="10" borderId="3" xfId="0" applyFont="1" applyFill="1" applyBorder="1" applyAlignment="1">
      <alignment horizontal="center" vertical="center" wrapText="1"/>
    </xf>
    <xf numFmtId="0" fontId="32" fillId="10" borderId="46" xfId="0" applyFont="1" applyFill="1" applyBorder="1" applyAlignment="1">
      <alignment horizontal="center" vertical="center" wrapText="1"/>
    </xf>
    <xf numFmtId="0" fontId="0" fillId="15" borderId="44" xfId="0" applyFill="1" applyBorder="1" applyAlignment="1">
      <alignment horizontal="left" vertical="top"/>
    </xf>
    <xf numFmtId="0" fontId="0" fillId="15" borderId="53" xfId="0" applyFill="1" applyBorder="1" applyAlignment="1">
      <alignment horizontal="left" vertical="top"/>
    </xf>
    <xf numFmtId="0" fontId="0" fillId="15" borderId="58" xfId="0" applyFill="1" applyBorder="1" applyAlignment="1">
      <alignment horizontal="left" vertical="top"/>
    </xf>
    <xf numFmtId="0" fontId="0" fillId="15" borderId="59" xfId="0" applyFill="1" applyBorder="1" applyAlignment="1">
      <alignment horizontal="left" vertical="top"/>
    </xf>
    <xf numFmtId="0" fontId="0" fillId="15" borderId="10" xfId="0" applyFill="1" applyBorder="1" applyAlignment="1">
      <alignment horizontal="left" vertical="top"/>
    </xf>
    <xf numFmtId="0" fontId="0" fillId="15" borderId="8" xfId="0" applyFill="1" applyBorder="1" applyAlignment="1">
      <alignment horizontal="left" vertical="top"/>
    </xf>
    <xf numFmtId="0" fontId="12" fillId="15" borderId="29" xfId="0" applyFont="1" applyFill="1" applyBorder="1" applyAlignment="1">
      <alignment horizontal="left" vertical="top"/>
    </xf>
    <xf numFmtId="0" fontId="12" fillId="15" borderId="30" xfId="0" applyFont="1" applyFill="1" applyBorder="1" applyAlignment="1">
      <alignment horizontal="left" vertical="top"/>
    </xf>
    <xf numFmtId="0" fontId="12" fillId="15" borderId="31" xfId="0" applyFont="1" applyFill="1" applyBorder="1" applyAlignment="1">
      <alignment horizontal="left" vertical="top"/>
    </xf>
    <xf numFmtId="0" fontId="12" fillId="15" borderId="32" xfId="0" applyFont="1" applyFill="1" applyBorder="1" applyAlignment="1">
      <alignment horizontal="left" vertical="top"/>
    </xf>
    <xf numFmtId="0" fontId="12" fillId="15" borderId="0" xfId="0" applyFont="1" applyFill="1" applyBorder="1" applyAlignment="1">
      <alignment horizontal="left" vertical="top"/>
    </xf>
    <xf numFmtId="0" fontId="12" fillId="15" borderId="33" xfId="0" applyFont="1" applyFill="1" applyBorder="1" applyAlignment="1">
      <alignment horizontal="left" vertical="top"/>
    </xf>
    <xf numFmtId="0" fontId="12" fillId="15" borderId="34" xfId="0" applyFont="1" applyFill="1" applyBorder="1" applyAlignment="1">
      <alignment horizontal="left" vertical="top"/>
    </xf>
    <xf numFmtId="0" fontId="12" fillId="15" borderId="35" xfId="0" applyFont="1" applyFill="1" applyBorder="1" applyAlignment="1">
      <alignment horizontal="left" vertical="top"/>
    </xf>
    <xf numFmtId="0" fontId="12" fillId="15" borderId="36" xfId="0" applyFont="1" applyFill="1" applyBorder="1" applyAlignment="1">
      <alignment horizontal="left" vertical="top"/>
    </xf>
    <xf numFmtId="0" fontId="15" fillId="0" borderId="33" xfId="0" applyFont="1" applyFill="1" applyBorder="1" applyAlignment="1">
      <alignment horizontal="right" vertical="center" wrapText="1"/>
    </xf>
    <xf numFmtId="0" fontId="15" fillId="0" borderId="0" xfId="0" applyFont="1" applyFill="1" applyBorder="1" applyAlignment="1">
      <alignment horizontal="right" vertical="top" wrapText="1"/>
    </xf>
    <xf numFmtId="0" fontId="33" fillId="18" borderId="1" xfId="0" applyFont="1" applyFill="1" applyBorder="1" applyAlignment="1">
      <alignment horizontal="center" vertical="center" wrapText="1"/>
    </xf>
    <xf numFmtId="49" fontId="14" fillId="15" borderId="29" xfId="0" applyNumberFormat="1" applyFont="1" applyFill="1" applyBorder="1" applyAlignment="1">
      <alignment horizontal="left" vertical="top" wrapText="1"/>
    </xf>
    <xf numFmtId="49" fontId="14" fillId="15" borderId="30" xfId="0" applyNumberFormat="1" applyFont="1" applyFill="1" applyBorder="1" applyAlignment="1">
      <alignment horizontal="left" vertical="top" wrapText="1"/>
    </xf>
    <xf numFmtId="49" fontId="14" fillId="15" borderId="31" xfId="0" applyNumberFormat="1" applyFont="1" applyFill="1" applyBorder="1" applyAlignment="1">
      <alignment horizontal="left" vertical="top" wrapText="1"/>
    </xf>
    <xf numFmtId="49" fontId="14" fillId="15" borderId="32" xfId="0" applyNumberFormat="1" applyFont="1" applyFill="1" applyBorder="1" applyAlignment="1">
      <alignment horizontal="left" vertical="top" wrapText="1"/>
    </xf>
    <xf numFmtId="49" fontId="14" fillId="15" borderId="0" xfId="0" applyNumberFormat="1" applyFont="1" applyFill="1" applyBorder="1" applyAlignment="1">
      <alignment horizontal="left" vertical="top" wrapText="1"/>
    </xf>
    <xf numFmtId="49" fontId="14" fillId="15" borderId="33" xfId="0" applyNumberFormat="1" applyFont="1" applyFill="1" applyBorder="1" applyAlignment="1">
      <alignment horizontal="left" vertical="top" wrapText="1"/>
    </xf>
    <xf numFmtId="49" fontId="14" fillId="15" borderId="34" xfId="0" applyNumberFormat="1" applyFont="1" applyFill="1" applyBorder="1" applyAlignment="1">
      <alignment horizontal="left" vertical="top" wrapText="1"/>
    </xf>
    <xf numFmtId="49" fontId="14" fillId="15" borderId="35" xfId="0" applyNumberFormat="1" applyFont="1" applyFill="1" applyBorder="1" applyAlignment="1">
      <alignment horizontal="left" vertical="top" wrapText="1"/>
    </xf>
    <xf numFmtId="49" fontId="14" fillId="15" borderId="36" xfId="0" applyNumberFormat="1" applyFont="1" applyFill="1" applyBorder="1" applyAlignment="1">
      <alignment horizontal="left" vertical="top" wrapText="1"/>
    </xf>
    <xf numFmtId="49" fontId="14" fillId="15" borderId="29" xfId="0" applyNumberFormat="1" applyFont="1" applyFill="1" applyBorder="1" applyAlignment="1">
      <alignment horizontal="center" vertical="top" wrapText="1"/>
    </xf>
    <xf numFmtId="49" fontId="14" fillId="15" borderId="30" xfId="0" applyNumberFormat="1" applyFont="1" applyFill="1" applyBorder="1" applyAlignment="1">
      <alignment horizontal="center" vertical="top" wrapText="1"/>
    </xf>
    <xf numFmtId="49" fontId="14" fillId="15" borderId="31" xfId="0" applyNumberFormat="1" applyFont="1" applyFill="1" applyBorder="1" applyAlignment="1">
      <alignment horizontal="center" vertical="top" wrapText="1"/>
    </xf>
    <xf numFmtId="49" fontId="14" fillId="15" borderId="32" xfId="0" applyNumberFormat="1" applyFont="1" applyFill="1" applyBorder="1" applyAlignment="1">
      <alignment horizontal="center" vertical="top" wrapText="1"/>
    </xf>
    <xf numFmtId="49" fontId="14" fillId="15" borderId="0" xfId="0" applyNumberFormat="1" applyFont="1" applyFill="1" applyBorder="1" applyAlignment="1">
      <alignment horizontal="center" vertical="top" wrapText="1"/>
    </xf>
    <xf numFmtId="49" fontId="14" fillId="15" borderId="33" xfId="0" applyNumberFormat="1" applyFont="1" applyFill="1" applyBorder="1" applyAlignment="1">
      <alignment horizontal="center" vertical="top" wrapText="1"/>
    </xf>
    <xf numFmtId="49" fontId="14" fillId="15" borderId="34" xfId="0" applyNumberFormat="1" applyFont="1" applyFill="1" applyBorder="1" applyAlignment="1">
      <alignment horizontal="center" vertical="top" wrapText="1"/>
    </xf>
    <xf numFmtId="49" fontId="14" fillId="15" borderId="35" xfId="0" applyNumberFormat="1" applyFont="1" applyFill="1" applyBorder="1" applyAlignment="1">
      <alignment horizontal="center" vertical="top" wrapText="1"/>
    </xf>
    <xf numFmtId="49" fontId="14" fillId="15" borderId="36" xfId="0" applyNumberFormat="1" applyFont="1" applyFill="1" applyBorder="1" applyAlignment="1">
      <alignment horizontal="center" vertical="top" wrapText="1"/>
    </xf>
    <xf numFmtId="0" fontId="12" fillId="15" borderId="37" xfId="0" applyFont="1" applyFill="1" applyBorder="1" applyAlignment="1">
      <alignment horizontal="left" vertical="center"/>
    </xf>
    <xf numFmtId="0" fontId="12" fillId="15" borderId="38" xfId="0" applyFont="1" applyFill="1" applyBorder="1" applyAlignment="1">
      <alignment horizontal="left" vertical="center"/>
    </xf>
    <xf numFmtId="0" fontId="12" fillId="15" borderId="39" xfId="0" applyFont="1" applyFill="1" applyBorder="1" applyAlignment="1">
      <alignment horizontal="left" vertical="center"/>
    </xf>
    <xf numFmtId="0" fontId="42" fillId="16" borderId="0" xfId="0" applyFont="1" applyFill="1" applyAlignment="1">
      <alignment horizontal="center" vertical="center"/>
    </xf>
    <xf numFmtId="9" fontId="18" fillId="15" borderId="3" xfId="4" applyFont="1" applyFill="1" applyBorder="1" applyAlignment="1">
      <alignment horizontal="left" vertical="center" wrapText="1"/>
    </xf>
    <xf numFmtId="9" fontId="18" fillId="15" borderId="48" xfId="4" applyFont="1" applyFill="1" applyBorder="1" applyAlignment="1">
      <alignment horizontal="left" vertical="center" wrapText="1"/>
    </xf>
    <xf numFmtId="9" fontId="18" fillId="15" borderId="46" xfId="4" applyFont="1" applyFill="1" applyBorder="1" applyAlignment="1">
      <alignment horizontal="left" vertical="center" wrapText="1"/>
    </xf>
    <xf numFmtId="0" fontId="15" fillId="0" borderId="33" xfId="0" applyFont="1" applyBorder="1" applyAlignment="1">
      <alignment horizontal="right"/>
    </xf>
    <xf numFmtId="0" fontId="0" fillId="15" borderId="29" xfId="0" applyFill="1" applyBorder="1" applyAlignment="1">
      <alignment horizontal="left" vertical="top"/>
    </xf>
    <xf numFmtId="0" fontId="0" fillId="15" borderId="30" xfId="0" applyFill="1" applyBorder="1" applyAlignment="1">
      <alignment horizontal="left" vertical="top"/>
    </xf>
    <xf numFmtId="0" fontId="0" fillId="15" borderId="31" xfId="0" applyFill="1" applyBorder="1" applyAlignment="1">
      <alignment horizontal="left" vertical="top"/>
    </xf>
    <xf numFmtId="0" fontId="0" fillId="15" borderId="32" xfId="0" applyFill="1" applyBorder="1" applyAlignment="1">
      <alignment horizontal="left" vertical="top"/>
    </xf>
    <xf numFmtId="0" fontId="0" fillId="15" borderId="0" xfId="0" applyFill="1" applyBorder="1" applyAlignment="1">
      <alignment horizontal="left" vertical="top"/>
    </xf>
    <xf numFmtId="0" fontId="0" fillId="15" borderId="33" xfId="0" applyFill="1" applyBorder="1" applyAlignment="1">
      <alignment horizontal="left" vertical="top"/>
    </xf>
    <xf numFmtId="0" fontId="0" fillId="15" borderId="34" xfId="0" applyFill="1" applyBorder="1" applyAlignment="1">
      <alignment horizontal="left" vertical="top"/>
    </xf>
    <xf numFmtId="0" fontId="0" fillId="15" borderId="35" xfId="0" applyFill="1" applyBorder="1" applyAlignment="1">
      <alignment horizontal="left" vertical="top"/>
    </xf>
    <xf numFmtId="0" fontId="0" fillId="15" borderId="36" xfId="0" applyFill="1" applyBorder="1" applyAlignment="1">
      <alignment horizontal="left" vertical="top"/>
    </xf>
    <xf numFmtId="0" fontId="0" fillId="15" borderId="29" xfId="0" applyFill="1" applyBorder="1" applyAlignment="1">
      <alignment horizontal="center" vertical="top"/>
    </xf>
    <xf numFmtId="0" fontId="0" fillId="15" borderId="30" xfId="0" applyFill="1" applyBorder="1" applyAlignment="1">
      <alignment horizontal="center" vertical="top"/>
    </xf>
    <xf numFmtId="0" fontId="0" fillId="15" borderId="31" xfId="0" applyFill="1" applyBorder="1" applyAlignment="1">
      <alignment horizontal="center" vertical="top"/>
    </xf>
    <xf numFmtId="0" fontId="0" fillId="15" borderId="34" xfId="0" applyFill="1" applyBorder="1" applyAlignment="1">
      <alignment horizontal="center" vertical="top"/>
    </xf>
    <xf numFmtId="0" fontId="0" fillId="15" borderId="35" xfId="0" applyFill="1" applyBorder="1" applyAlignment="1">
      <alignment horizontal="center" vertical="top"/>
    </xf>
    <xf numFmtId="0" fontId="0" fillId="15" borderId="36" xfId="0" applyFill="1" applyBorder="1" applyAlignment="1">
      <alignment horizontal="center" vertical="top"/>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14" fillId="7" borderId="37" xfId="0" applyFont="1" applyFill="1" applyBorder="1" applyAlignment="1">
      <alignment horizontal="center" vertical="center" wrapText="1"/>
    </xf>
    <xf numFmtId="0" fontId="14" fillId="7" borderId="39" xfId="0" applyFont="1" applyFill="1" applyBorder="1" applyAlignment="1">
      <alignment horizontal="center" vertical="center" wrapText="1"/>
    </xf>
    <xf numFmtId="49" fontId="12" fillId="7" borderId="29" xfId="0" applyNumberFormat="1" applyFont="1" applyFill="1" applyBorder="1" applyAlignment="1">
      <alignment horizontal="left" vertical="top" wrapText="1"/>
    </xf>
    <xf numFmtId="49" fontId="14" fillId="7" borderId="30" xfId="0" applyNumberFormat="1" applyFont="1" applyFill="1" applyBorder="1" applyAlignment="1">
      <alignment horizontal="left" vertical="top" wrapText="1"/>
    </xf>
    <xf numFmtId="49" fontId="14" fillId="7" borderId="31" xfId="0" applyNumberFormat="1" applyFont="1" applyFill="1" applyBorder="1" applyAlignment="1">
      <alignment horizontal="left" vertical="top" wrapText="1"/>
    </xf>
    <xf numFmtId="49" fontId="14" fillId="7" borderId="32" xfId="0" applyNumberFormat="1" applyFont="1" applyFill="1" applyBorder="1" applyAlignment="1">
      <alignment horizontal="left" vertical="top" wrapText="1"/>
    </xf>
    <xf numFmtId="49" fontId="14" fillId="7" borderId="0" xfId="0" applyNumberFormat="1" applyFont="1" applyFill="1" applyBorder="1" applyAlignment="1">
      <alignment horizontal="left" vertical="top" wrapText="1"/>
    </xf>
    <xf numFmtId="49" fontId="14" fillId="7" borderId="33" xfId="0" applyNumberFormat="1" applyFont="1" applyFill="1" applyBorder="1" applyAlignment="1">
      <alignment horizontal="left" vertical="top" wrapText="1"/>
    </xf>
    <xf numFmtId="49" fontId="14" fillId="7" borderId="34" xfId="0" applyNumberFormat="1" applyFont="1" applyFill="1" applyBorder="1" applyAlignment="1">
      <alignment horizontal="left" vertical="top" wrapText="1"/>
    </xf>
    <xf numFmtId="49" fontId="14" fillId="7" borderId="35" xfId="0" applyNumberFormat="1" applyFont="1" applyFill="1" applyBorder="1" applyAlignment="1">
      <alignment horizontal="left" vertical="top" wrapText="1"/>
    </xf>
    <xf numFmtId="49" fontId="14" fillId="7" borderId="36" xfId="0" applyNumberFormat="1" applyFont="1" applyFill="1" applyBorder="1" applyAlignment="1">
      <alignment horizontal="left" vertical="top" wrapText="1"/>
    </xf>
    <xf numFmtId="0" fontId="12" fillId="7" borderId="37" xfId="0" applyFont="1" applyFill="1" applyBorder="1" applyAlignment="1">
      <alignment horizontal="left" vertical="center" wrapText="1"/>
    </xf>
    <xf numFmtId="0" fontId="14" fillId="7" borderId="38" xfId="0" applyFont="1" applyFill="1" applyBorder="1" applyAlignment="1">
      <alignment horizontal="left" vertical="center" wrapText="1"/>
    </xf>
    <xf numFmtId="0" fontId="14" fillId="7" borderId="39" xfId="0" applyFont="1" applyFill="1" applyBorder="1" applyAlignment="1">
      <alignment horizontal="left" vertical="center" wrapText="1"/>
    </xf>
    <xf numFmtId="0" fontId="12" fillId="7" borderId="38" xfId="0" applyFont="1" applyFill="1" applyBorder="1" applyAlignment="1">
      <alignment horizontal="left" vertical="top" wrapText="1"/>
    </xf>
    <xf numFmtId="0" fontId="14" fillId="7" borderId="38" xfId="0" applyFont="1" applyFill="1" applyBorder="1" applyAlignment="1">
      <alignment horizontal="left" vertical="top" wrapText="1"/>
    </xf>
    <xf numFmtId="0" fontId="14" fillId="7" borderId="39" xfId="0" applyFont="1" applyFill="1" applyBorder="1" applyAlignment="1">
      <alignment horizontal="left" vertical="top" wrapText="1"/>
    </xf>
    <xf numFmtId="0" fontId="15" fillId="0" borderId="0" xfId="0" applyFont="1" applyAlignment="1">
      <alignment horizontal="right" vertical="center"/>
    </xf>
    <xf numFmtId="0" fontId="15" fillId="0" borderId="0" xfId="0" applyFont="1" applyAlignment="1">
      <alignment horizontal="center" vertical="center"/>
    </xf>
    <xf numFmtId="9" fontId="14" fillId="7" borderId="37" xfId="0" applyNumberFormat="1" applyFont="1" applyFill="1" applyBorder="1" applyAlignment="1">
      <alignment horizontal="center" vertical="center" wrapText="1"/>
    </xf>
    <xf numFmtId="9" fontId="14" fillId="7" borderId="39" xfId="0" applyNumberFormat="1" applyFont="1" applyFill="1" applyBorder="1" applyAlignment="1">
      <alignment horizontal="center" vertical="center" wrapText="1"/>
    </xf>
    <xf numFmtId="0" fontId="12" fillId="7" borderId="39" xfId="0" applyFont="1" applyFill="1" applyBorder="1" applyAlignment="1">
      <alignment horizontal="left" vertical="top" wrapText="1"/>
    </xf>
    <xf numFmtId="0" fontId="12" fillId="15" borderId="1" xfId="0" applyFont="1" applyFill="1" applyBorder="1" applyAlignment="1">
      <alignment horizontal="left" vertical="center" wrapText="1"/>
    </xf>
    <xf numFmtId="0" fontId="12" fillId="0" borderId="29" xfId="0" applyFont="1" applyFill="1" applyBorder="1" applyAlignment="1">
      <alignment horizontal="left" vertical="top" wrapText="1"/>
    </xf>
    <xf numFmtId="0" fontId="0" fillId="0" borderId="30" xfId="0" applyFill="1" applyBorder="1" applyAlignment="1">
      <alignment horizontal="left" vertical="top" wrapText="1"/>
    </xf>
    <xf numFmtId="0" fontId="0" fillId="0" borderId="31" xfId="0" applyFill="1" applyBorder="1" applyAlignment="1">
      <alignment horizontal="left" vertical="top" wrapText="1"/>
    </xf>
    <xf numFmtId="0" fontId="0" fillId="0" borderId="32" xfId="0" applyFill="1" applyBorder="1" applyAlignment="1">
      <alignment horizontal="left" vertical="top" wrapText="1"/>
    </xf>
    <xf numFmtId="0" fontId="0" fillId="0" borderId="0" xfId="0" applyFill="1" applyBorder="1" applyAlignment="1">
      <alignment horizontal="left" vertical="top" wrapText="1"/>
    </xf>
    <xf numFmtId="0" fontId="0" fillId="0" borderId="33" xfId="0" applyFill="1" applyBorder="1" applyAlignment="1">
      <alignment horizontal="left" vertical="top" wrapText="1"/>
    </xf>
    <xf numFmtId="0" fontId="0" fillId="0" borderId="34" xfId="0" applyFill="1" applyBorder="1" applyAlignment="1">
      <alignment horizontal="left" vertical="top" wrapText="1"/>
    </xf>
    <xf numFmtId="0" fontId="0" fillId="0" borderId="35" xfId="0" applyFill="1" applyBorder="1" applyAlignment="1">
      <alignment horizontal="left" vertical="top" wrapText="1"/>
    </xf>
    <xf numFmtId="0" fontId="0" fillId="0" borderId="36" xfId="0" applyFill="1" applyBorder="1" applyAlignment="1">
      <alignment horizontal="left" vertical="top" wrapText="1"/>
    </xf>
    <xf numFmtId="17" fontId="0" fillId="0" borderId="37" xfId="0" applyNumberFormat="1" applyFill="1" applyBorder="1" applyAlignment="1">
      <alignment horizontal="left" vertical="top" wrapText="1"/>
    </xf>
    <xf numFmtId="0" fontId="0" fillId="0" borderId="38" xfId="0" applyFill="1" applyBorder="1" applyAlignment="1">
      <alignment horizontal="left" vertical="top" wrapText="1"/>
    </xf>
    <xf numFmtId="0" fontId="0" fillId="0" borderId="39" xfId="0" applyFill="1" applyBorder="1" applyAlignment="1">
      <alignment horizontal="left" vertical="top" wrapText="1"/>
    </xf>
    <xf numFmtId="0" fontId="0" fillId="0" borderId="37" xfId="0" applyFill="1" applyBorder="1" applyAlignment="1">
      <alignment horizontal="left" vertical="top"/>
    </xf>
    <xf numFmtId="0" fontId="0" fillId="0" borderId="38" xfId="0" applyFill="1" applyBorder="1" applyAlignment="1">
      <alignment horizontal="left" vertical="top"/>
    </xf>
    <xf numFmtId="0" fontId="0" fillId="0" borderId="39" xfId="0" applyFill="1" applyBorder="1" applyAlignment="1">
      <alignment horizontal="left" vertical="top"/>
    </xf>
    <xf numFmtId="0" fontId="12" fillId="0" borderId="29" xfId="0" applyFont="1" applyBorder="1" applyAlignment="1">
      <alignment horizontal="left" vertical="top" wrapText="1"/>
    </xf>
    <xf numFmtId="0" fontId="12" fillId="0" borderId="30" xfId="0" applyFont="1" applyBorder="1" applyAlignment="1">
      <alignment horizontal="left" vertical="top" wrapText="1"/>
    </xf>
    <xf numFmtId="0" fontId="12" fillId="0" borderId="31" xfId="0" applyFont="1" applyBorder="1" applyAlignment="1">
      <alignment horizontal="left" vertical="top" wrapText="1"/>
    </xf>
    <xf numFmtId="0" fontId="12" fillId="0" borderId="34" xfId="0" applyFont="1" applyBorder="1" applyAlignment="1">
      <alignment horizontal="left" vertical="top" wrapText="1"/>
    </xf>
    <xf numFmtId="0" fontId="12" fillId="0" borderId="35" xfId="0" applyFont="1" applyBorder="1" applyAlignment="1">
      <alignment horizontal="left" vertical="top" wrapText="1"/>
    </xf>
    <xf numFmtId="0" fontId="12" fillId="0" borderId="36" xfId="0" applyFont="1"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33"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6" xfId="0" applyBorder="1" applyAlignment="1">
      <alignment horizontal="left" vertical="top" wrapText="1"/>
    </xf>
    <xf numFmtId="49" fontId="12" fillId="0" borderId="29" xfId="0" applyNumberFormat="1" applyFont="1" applyFill="1" applyBorder="1" applyAlignment="1">
      <alignment horizontal="left" vertical="top" wrapText="1"/>
    </xf>
    <xf numFmtId="49" fontId="14" fillId="0" borderId="30" xfId="0" applyNumberFormat="1" applyFont="1" applyFill="1" applyBorder="1" applyAlignment="1">
      <alignment horizontal="left" vertical="top" wrapText="1"/>
    </xf>
    <xf numFmtId="49" fontId="14" fillId="0" borderId="31" xfId="0" applyNumberFormat="1" applyFont="1" applyFill="1" applyBorder="1" applyAlignment="1">
      <alignment horizontal="left" vertical="top" wrapText="1"/>
    </xf>
    <xf numFmtId="49" fontId="14" fillId="0" borderId="32" xfId="0" applyNumberFormat="1" applyFont="1" applyFill="1" applyBorder="1" applyAlignment="1">
      <alignment horizontal="left" vertical="top" wrapText="1"/>
    </xf>
    <xf numFmtId="49" fontId="14" fillId="0" borderId="0" xfId="0" applyNumberFormat="1" applyFont="1" applyFill="1" applyBorder="1" applyAlignment="1">
      <alignment horizontal="left" vertical="top" wrapText="1"/>
    </xf>
    <xf numFmtId="49" fontId="14" fillId="0" borderId="33" xfId="0" applyNumberFormat="1" applyFont="1" applyFill="1" applyBorder="1" applyAlignment="1">
      <alignment horizontal="left" vertical="top" wrapText="1"/>
    </xf>
    <xf numFmtId="49" fontId="14" fillId="0" borderId="34" xfId="0" applyNumberFormat="1" applyFont="1" applyFill="1" applyBorder="1" applyAlignment="1">
      <alignment horizontal="left" vertical="top" wrapText="1"/>
    </xf>
    <xf numFmtId="49" fontId="14" fillId="0" borderId="35" xfId="0" applyNumberFormat="1" applyFont="1" applyFill="1" applyBorder="1" applyAlignment="1">
      <alignment horizontal="left" vertical="top" wrapText="1"/>
    </xf>
    <xf numFmtId="49" fontId="14" fillId="0" borderId="36" xfId="0" applyNumberFormat="1" applyFont="1" applyFill="1" applyBorder="1" applyAlignment="1">
      <alignment horizontal="left" vertical="top" wrapText="1"/>
    </xf>
    <xf numFmtId="0" fontId="0" fillId="0" borderId="37" xfId="0" applyFill="1" applyBorder="1" applyAlignment="1">
      <alignment horizontal="left" vertical="center"/>
    </xf>
    <xf numFmtId="0" fontId="0" fillId="0" borderId="38" xfId="0" applyFill="1" applyBorder="1" applyAlignment="1">
      <alignment horizontal="left" vertical="center"/>
    </xf>
    <xf numFmtId="0" fontId="0" fillId="0" borderId="39" xfId="0" applyFill="1" applyBorder="1" applyAlignment="1">
      <alignment horizontal="left" vertical="center"/>
    </xf>
    <xf numFmtId="0" fontId="12" fillId="0" borderId="37" xfId="0" applyFont="1" applyFill="1" applyBorder="1" applyAlignment="1">
      <alignment horizontal="left" vertical="center"/>
    </xf>
    <xf numFmtId="0" fontId="12" fillId="0" borderId="38" xfId="0" applyFont="1" applyFill="1" applyBorder="1" applyAlignment="1">
      <alignment horizontal="left" vertical="center"/>
    </xf>
    <xf numFmtId="0" fontId="12" fillId="0" borderId="39" xfId="0" applyFont="1" applyFill="1" applyBorder="1" applyAlignment="1">
      <alignment horizontal="left" vertical="center"/>
    </xf>
    <xf numFmtId="0" fontId="0" fillId="0" borderId="29" xfId="0" applyFill="1" applyBorder="1" applyAlignment="1">
      <alignment horizontal="left" vertical="top" wrapText="1"/>
    </xf>
    <xf numFmtId="0" fontId="12" fillId="0" borderId="29" xfId="0" applyFont="1" applyFill="1" applyBorder="1" applyAlignment="1">
      <alignment horizontal="left" vertical="top"/>
    </xf>
    <xf numFmtId="0" fontId="0" fillId="0" borderId="30" xfId="0" applyFill="1" applyBorder="1" applyAlignment="1">
      <alignment horizontal="left" vertical="top"/>
    </xf>
    <xf numFmtId="0" fontId="0" fillId="0" borderId="31" xfId="0" applyFill="1" applyBorder="1" applyAlignment="1">
      <alignment horizontal="left" vertical="top"/>
    </xf>
    <xf numFmtId="0" fontId="0" fillId="0" borderId="32" xfId="0" applyFill="1" applyBorder="1" applyAlignment="1">
      <alignment horizontal="left" vertical="top"/>
    </xf>
    <xf numFmtId="0" fontId="0" fillId="0" borderId="0" xfId="0" applyFill="1" applyBorder="1" applyAlignment="1">
      <alignment horizontal="left" vertical="top"/>
    </xf>
    <xf numFmtId="0" fontId="0" fillId="0" borderId="33" xfId="0" applyFill="1" applyBorder="1" applyAlignment="1">
      <alignment horizontal="left" vertical="top"/>
    </xf>
    <xf numFmtId="0" fontId="0" fillId="0" borderId="34" xfId="0" applyFill="1" applyBorder="1" applyAlignment="1">
      <alignment horizontal="left" vertical="top"/>
    </xf>
    <xf numFmtId="0" fontId="0" fillId="0" borderId="35" xfId="0" applyFill="1" applyBorder="1" applyAlignment="1">
      <alignment horizontal="left" vertical="top"/>
    </xf>
    <xf numFmtId="0" fontId="0" fillId="0" borderId="36" xfId="0" applyFill="1" applyBorder="1" applyAlignment="1">
      <alignment horizontal="left" vertical="top"/>
    </xf>
    <xf numFmtId="0" fontId="14" fillId="15" borderId="1" xfId="0" applyFont="1" applyFill="1" applyBorder="1" applyAlignment="1">
      <alignment horizontal="left" vertical="center" wrapText="1"/>
    </xf>
    <xf numFmtId="0" fontId="14" fillId="15" borderId="3" xfId="0" applyFont="1" applyFill="1" applyBorder="1" applyAlignment="1">
      <alignment horizontal="left" vertical="center" wrapText="1"/>
    </xf>
    <xf numFmtId="0" fontId="14" fillId="15" borderId="48" xfId="0" applyFont="1" applyFill="1" applyBorder="1" applyAlignment="1">
      <alignment horizontal="left" vertical="center" wrapText="1"/>
    </xf>
    <xf numFmtId="0" fontId="14" fillId="15" borderId="46" xfId="0" applyFont="1" applyFill="1" applyBorder="1" applyAlignment="1">
      <alignment horizontal="left" vertical="center" wrapText="1"/>
    </xf>
    <xf numFmtId="0" fontId="0" fillId="0" borderId="3" xfId="0" applyFill="1" applyBorder="1" applyAlignment="1">
      <alignment horizontal="center"/>
    </xf>
    <xf numFmtId="0" fontId="0" fillId="0" borderId="46" xfId="0" applyFill="1" applyBorder="1" applyAlignment="1">
      <alignment horizontal="center"/>
    </xf>
    <xf numFmtId="0" fontId="0" fillId="0" borderId="44" xfId="0" applyFill="1" applyBorder="1" applyAlignment="1">
      <alignment horizontal="left" vertical="top" wrapText="1"/>
    </xf>
    <xf numFmtId="0" fontId="0" fillId="0" borderId="53" xfId="0" applyFill="1" applyBorder="1" applyAlignment="1">
      <alignment horizontal="left" vertical="top" wrapText="1"/>
    </xf>
    <xf numFmtId="0" fontId="0" fillId="0" borderId="58" xfId="0" applyFill="1" applyBorder="1" applyAlignment="1">
      <alignment horizontal="left" vertical="top" wrapText="1"/>
    </xf>
    <xf numFmtId="0" fontId="0" fillId="0" borderId="59" xfId="0" applyFill="1" applyBorder="1" applyAlignment="1">
      <alignment horizontal="left" vertical="top" wrapText="1"/>
    </xf>
    <xf numFmtId="0" fontId="0" fillId="0" borderId="10" xfId="0" applyFill="1" applyBorder="1" applyAlignment="1">
      <alignment horizontal="left" vertical="top" wrapText="1"/>
    </xf>
    <xf numFmtId="0" fontId="0" fillId="0" borderId="8" xfId="0" applyFill="1" applyBorder="1" applyAlignment="1">
      <alignment horizontal="left" vertical="top" wrapText="1"/>
    </xf>
    <xf numFmtId="9" fontId="0" fillId="0" borderId="1" xfId="4" applyFont="1" applyFill="1" applyBorder="1" applyAlignment="1">
      <alignment horizontal="center"/>
    </xf>
    <xf numFmtId="0" fontId="12" fillId="0" borderId="31" xfId="0" applyFont="1" applyBorder="1" applyAlignment="1">
      <alignment horizontal="left" vertical="top"/>
    </xf>
    <xf numFmtId="0" fontId="12" fillId="0" borderId="32" xfId="0" applyFont="1" applyBorder="1" applyAlignment="1">
      <alignment horizontal="left" vertical="top"/>
    </xf>
    <xf numFmtId="0" fontId="12" fillId="0" borderId="33" xfId="0" applyFont="1" applyBorder="1" applyAlignment="1">
      <alignment horizontal="left" vertical="top"/>
    </xf>
    <xf numFmtId="0" fontId="12" fillId="0" borderId="34" xfId="0" applyFont="1" applyBorder="1" applyAlignment="1">
      <alignment horizontal="left" vertical="top"/>
    </xf>
    <xf numFmtId="0" fontId="12" fillId="0" borderId="36" xfId="0" applyFont="1" applyBorder="1" applyAlignment="1">
      <alignment horizontal="left" vertical="top"/>
    </xf>
    <xf numFmtId="0" fontId="12" fillId="0" borderId="30" xfId="0" applyFont="1" applyFill="1" applyBorder="1" applyAlignment="1">
      <alignment horizontal="left" vertical="top"/>
    </xf>
    <xf numFmtId="0" fontId="12" fillId="0" borderId="31" xfId="0" applyFont="1" applyFill="1" applyBorder="1" applyAlignment="1">
      <alignment horizontal="left" vertical="top"/>
    </xf>
    <xf numFmtId="0" fontId="12" fillId="0" borderId="32" xfId="0" applyFont="1" applyFill="1" applyBorder="1" applyAlignment="1">
      <alignment horizontal="left" vertical="top"/>
    </xf>
    <xf numFmtId="0" fontId="12" fillId="0" borderId="0" xfId="0" applyFont="1" applyFill="1" applyBorder="1" applyAlignment="1">
      <alignment horizontal="left" vertical="top"/>
    </xf>
    <xf numFmtId="0" fontId="12" fillId="0" borderId="33" xfId="0" applyFont="1" applyFill="1" applyBorder="1" applyAlignment="1">
      <alignment horizontal="left" vertical="top"/>
    </xf>
    <xf numFmtId="0" fontId="12" fillId="0" borderId="34" xfId="0" applyFont="1" applyFill="1" applyBorder="1" applyAlignment="1">
      <alignment horizontal="left" vertical="top"/>
    </xf>
    <xf numFmtId="0" fontId="12" fillId="0" borderId="35" xfId="0" applyFont="1" applyFill="1" applyBorder="1" applyAlignment="1">
      <alignment horizontal="left" vertical="top"/>
    </xf>
    <xf numFmtId="0" fontId="12" fillId="0" borderId="36" xfId="0" applyFont="1" applyFill="1" applyBorder="1" applyAlignment="1">
      <alignment horizontal="left" vertical="top"/>
    </xf>
    <xf numFmtId="0" fontId="38" fillId="0" borderId="3" xfId="0" applyFont="1" applyBorder="1" applyAlignment="1">
      <alignment horizontal="left" vertical="center" wrapText="1"/>
    </xf>
    <xf numFmtId="0" fontId="38" fillId="0" borderId="48" xfId="0" applyFont="1" applyBorder="1" applyAlignment="1">
      <alignment horizontal="left" vertical="center" wrapText="1"/>
    </xf>
    <xf numFmtId="0" fontId="38" fillId="0" borderId="46" xfId="0" applyFont="1" applyBorder="1" applyAlignment="1">
      <alignment horizontal="left" vertical="center" wrapText="1"/>
    </xf>
    <xf numFmtId="0" fontId="38" fillId="0" borderId="10" xfId="0" applyFont="1" applyBorder="1" applyAlignment="1">
      <alignment horizontal="left" vertical="center" wrapText="1"/>
    </xf>
    <xf numFmtId="0" fontId="38" fillId="0" borderId="47" xfId="0" applyFont="1" applyBorder="1" applyAlignment="1">
      <alignment horizontal="left" vertical="center" wrapText="1"/>
    </xf>
    <xf numFmtId="0" fontId="38" fillId="0" borderId="8" xfId="0" applyFont="1" applyBorder="1" applyAlignment="1">
      <alignment horizontal="left" vertical="center" wrapText="1"/>
    </xf>
    <xf numFmtId="0" fontId="38" fillId="0" borderId="55" xfId="0" applyFont="1" applyBorder="1" applyAlignment="1">
      <alignment horizontal="left" vertical="center" wrapText="1"/>
    </xf>
    <xf numFmtId="0" fontId="38" fillId="0" borderId="56" xfId="0" applyFont="1" applyBorder="1" applyAlignment="1">
      <alignment horizontal="left" vertical="center" wrapText="1"/>
    </xf>
    <xf numFmtId="0" fontId="38" fillId="0" borderId="57" xfId="0" applyFont="1" applyBorder="1" applyAlignment="1">
      <alignment horizontal="left" vertical="center" wrapText="1"/>
    </xf>
    <xf numFmtId="0" fontId="15" fillId="7" borderId="12" xfId="0" applyFont="1" applyFill="1" applyBorder="1" applyAlignment="1">
      <alignment horizontal="center"/>
    </xf>
    <xf numFmtId="0" fontId="15" fillId="7" borderId="54" xfId="0" applyFont="1" applyFill="1" applyBorder="1" applyAlignment="1">
      <alignment horizontal="center"/>
    </xf>
    <xf numFmtId="0" fontId="15" fillId="7" borderId="13" xfId="0" applyFont="1" applyFill="1" applyBorder="1" applyAlignment="1">
      <alignment horizontal="center"/>
    </xf>
    <xf numFmtId="0" fontId="38" fillId="0" borderId="65" xfId="0" applyFont="1" applyBorder="1" applyAlignment="1">
      <alignment horizontal="left" vertical="center" wrapText="1"/>
    </xf>
    <xf numFmtId="0" fontId="38" fillId="0" borderId="66" xfId="0" applyFont="1" applyBorder="1" applyAlignment="1">
      <alignment horizontal="left" vertical="center" wrapText="1"/>
    </xf>
    <xf numFmtId="0" fontId="38" fillId="0" borderId="67" xfId="0" applyFont="1" applyBorder="1" applyAlignment="1">
      <alignment horizontal="left" vertical="center" wrapText="1"/>
    </xf>
    <xf numFmtId="0" fontId="38" fillId="0" borderId="58" xfId="0" applyFont="1" applyBorder="1" applyAlignment="1">
      <alignment horizontal="left" vertical="center" wrapText="1"/>
    </xf>
    <xf numFmtId="0" fontId="38" fillId="0" borderId="0" xfId="0" applyFont="1" applyBorder="1" applyAlignment="1">
      <alignment horizontal="left" vertical="center" wrapText="1"/>
    </xf>
    <xf numFmtId="0" fontId="38" fillId="0" borderId="59" xfId="0" applyFont="1" applyBorder="1" applyAlignment="1">
      <alignment horizontal="left" vertical="center" wrapText="1"/>
    </xf>
    <xf numFmtId="0" fontId="0" fillId="0" borderId="37" xfId="0" applyFill="1" applyBorder="1" applyAlignment="1">
      <alignment horizontal="left" vertical="top" wrapText="1"/>
    </xf>
    <xf numFmtId="0" fontId="34" fillId="13" borderId="3" xfId="0" applyFont="1" applyFill="1" applyBorder="1" applyAlignment="1">
      <alignment horizontal="left" vertical="center" wrapText="1"/>
    </xf>
    <xf numFmtId="0" fontId="34" fillId="13" borderId="48" xfId="0" applyFont="1" applyFill="1" applyBorder="1" applyAlignment="1">
      <alignment horizontal="left" vertical="center" wrapText="1"/>
    </xf>
    <xf numFmtId="0" fontId="34" fillId="13" borderId="46" xfId="0" applyFont="1" applyFill="1" applyBorder="1" applyAlignment="1">
      <alignment horizontal="left" vertical="center" wrapText="1"/>
    </xf>
    <xf numFmtId="0" fontId="33" fillId="13" borderId="3" xfId="0" applyFont="1" applyFill="1" applyBorder="1" applyAlignment="1">
      <alignment horizontal="center" vertical="center" wrapText="1"/>
    </xf>
    <xf numFmtId="0" fontId="33" fillId="13" borderId="48" xfId="0" applyFont="1" applyFill="1" applyBorder="1" applyAlignment="1">
      <alignment horizontal="center" vertical="center" wrapText="1"/>
    </xf>
    <xf numFmtId="0" fontId="33" fillId="13" borderId="46" xfId="0" applyFont="1" applyFill="1" applyBorder="1" applyAlignment="1">
      <alignment horizontal="center" vertical="center" wrapText="1"/>
    </xf>
    <xf numFmtId="0" fontId="12" fillId="0" borderId="29" xfId="0" applyFont="1"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0"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35" xfId="0" applyBorder="1" applyAlignment="1">
      <alignment horizontal="left" vertical="top"/>
    </xf>
    <xf numFmtId="0" fontId="0" fillId="0" borderId="36" xfId="0" applyBorder="1" applyAlignment="1">
      <alignment horizontal="left" vertical="top"/>
    </xf>
    <xf numFmtId="0" fontId="12" fillId="15" borderId="3" xfId="0" applyFont="1" applyFill="1" applyBorder="1" applyAlignment="1">
      <alignment horizontal="left" vertical="center" wrapText="1"/>
    </xf>
    <xf numFmtId="0" fontId="12" fillId="15" borderId="48" xfId="0" applyFont="1" applyFill="1" applyBorder="1" applyAlignment="1">
      <alignment horizontal="left" vertical="center" wrapText="1"/>
    </xf>
    <xf numFmtId="0" fontId="12" fillId="15" borderId="46" xfId="0" applyFont="1" applyFill="1" applyBorder="1" applyAlignment="1">
      <alignment horizontal="left" vertical="center" wrapText="1"/>
    </xf>
    <xf numFmtId="0" fontId="33" fillId="13" borderId="49" xfId="0" applyFont="1" applyFill="1" applyBorder="1" applyAlignment="1">
      <alignment horizontal="center" vertical="center" wrapText="1"/>
    </xf>
    <xf numFmtId="0" fontId="33" fillId="13" borderId="50" xfId="0" applyFont="1" applyFill="1" applyBorder="1" applyAlignment="1">
      <alignment horizontal="center" vertical="center" wrapText="1"/>
    </xf>
    <xf numFmtId="0" fontId="33" fillId="13" borderId="51" xfId="0" applyFont="1" applyFill="1" applyBorder="1" applyAlignment="1">
      <alignment horizontal="center" vertical="center" wrapText="1"/>
    </xf>
    <xf numFmtId="0" fontId="12" fillId="0" borderId="37" xfId="0" applyFont="1" applyFill="1" applyBorder="1" applyAlignment="1">
      <alignment horizontal="left" vertical="top" wrapText="1"/>
    </xf>
    <xf numFmtId="0" fontId="12" fillId="0" borderId="37" xfId="0" applyFont="1" applyFill="1" applyBorder="1" applyAlignment="1">
      <alignment horizontal="left" vertical="top"/>
    </xf>
    <xf numFmtId="0" fontId="12" fillId="15" borderId="10" xfId="0" applyFont="1" applyFill="1" applyBorder="1" applyAlignment="1">
      <alignment horizontal="left" vertical="center" wrapText="1"/>
    </xf>
    <xf numFmtId="0" fontId="12" fillId="15" borderId="47" xfId="0" applyFont="1" applyFill="1" applyBorder="1" applyAlignment="1">
      <alignment horizontal="left" vertical="center" wrapText="1"/>
    </xf>
    <xf numFmtId="0" fontId="12" fillId="15" borderId="8" xfId="0" applyFont="1" applyFill="1" applyBorder="1" applyAlignment="1">
      <alignment horizontal="left" vertical="center" wrapText="1"/>
    </xf>
    <xf numFmtId="0" fontId="12" fillId="15" borderId="44" xfId="0" applyFont="1" applyFill="1" applyBorder="1" applyAlignment="1">
      <alignment horizontal="left" vertical="center" wrapText="1"/>
    </xf>
    <xf numFmtId="0" fontId="12" fillId="15" borderId="52" xfId="0" applyFont="1" applyFill="1" applyBorder="1" applyAlignment="1">
      <alignment horizontal="left" vertical="center" wrapText="1"/>
    </xf>
    <xf numFmtId="0" fontId="12" fillId="15" borderId="53" xfId="0" applyFont="1" applyFill="1" applyBorder="1" applyAlignment="1">
      <alignment horizontal="left" vertical="center" wrapText="1"/>
    </xf>
    <xf numFmtId="0" fontId="12" fillId="0" borderId="44" xfId="0" applyFont="1" applyFill="1" applyBorder="1" applyAlignment="1">
      <alignment horizontal="left" vertical="top" wrapText="1"/>
    </xf>
    <xf numFmtId="0" fontId="0" fillId="15" borderId="37" xfId="0" applyFill="1" applyBorder="1" applyAlignment="1">
      <alignment horizontal="center" vertical="center" wrapText="1"/>
    </xf>
    <xf numFmtId="0" fontId="0" fillId="15" borderId="39" xfId="0" applyFill="1" applyBorder="1" applyAlignment="1">
      <alignment horizontal="center" vertical="center" wrapText="1"/>
    </xf>
    <xf numFmtId="0" fontId="15" fillId="0" borderId="37" xfId="0" applyFont="1" applyBorder="1" applyAlignment="1">
      <alignment horizontal="left" vertical="top" wrapText="1"/>
    </xf>
    <xf numFmtId="0" fontId="15" fillId="0" borderId="39" xfId="0" applyFont="1" applyBorder="1" applyAlignment="1">
      <alignment horizontal="left" vertical="top" wrapText="1"/>
    </xf>
    <xf numFmtId="0" fontId="33" fillId="13" borderId="37" xfId="0" applyFont="1" applyFill="1" applyBorder="1" applyAlignment="1">
      <alignment horizontal="left"/>
    </xf>
    <xf numFmtId="0" fontId="33" fillId="13" borderId="39" xfId="0" applyFont="1" applyFill="1" applyBorder="1" applyAlignment="1">
      <alignment horizontal="left"/>
    </xf>
    <xf numFmtId="1" fontId="33" fillId="13" borderId="1" xfId="0" applyNumberFormat="1" applyFont="1" applyFill="1" applyBorder="1" applyAlignment="1">
      <alignment horizontal="center" vertical="center" wrapText="1"/>
    </xf>
    <xf numFmtId="0" fontId="33" fillId="13" borderId="1" xfId="0" applyFont="1" applyFill="1" applyBorder="1" applyAlignment="1">
      <alignment horizontal="left"/>
    </xf>
    <xf numFmtId="0" fontId="0" fillId="15" borderId="37" xfId="0" applyFill="1" applyBorder="1" applyAlignment="1">
      <alignment horizontal="center" wrapText="1"/>
    </xf>
    <xf numFmtId="0" fontId="0" fillId="15" borderId="39" xfId="0" applyFill="1" applyBorder="1" applyAlignment="1">
      <alignment horizontal="center" wrapText="1"/>
    </xf>
    <xf numFmtId="0" fontId="0" fillId="15" borderId="37" xfId="0" applyFill="1" applyBorder="1" applyAlignment="1">
      <alignment horizontal="center" vertical="center"/>
    </xf>
    <xf numFmtId="0" fontId="0" fillId="15" borderId="39" xfId="0" applyFill="1" applyBorder="1" applyAlignment="1">
      <alignment horizontal="center" vertical="center"/>
    </xf>
    <xf numFmtId="0" fontId="0" fillId="15" borderId="19" xfId="0" applyFill="1" applyBorder="1" applyAlignment="1">
      <alignment horizontal="left" vertical="top"/>
    </xf>
    <xf numFmtId="0" fontId="0" fillId="15" borderId="3" xfId="0" applyFill="1" applyBorder="1" applyAlignment="1">
      <alignment horizontal="left" vertical="center" wrapText="1"/>
    </xf>
    <xf numFmtId="0" fontId="0" fillId="15" borderId="46" xfId="0" applyFill="1" applyBorder="1" applyAlignment="1">
      <alignment horizontal="left" vertical="center" wrapText="1"/>
    </xf>
    <xf numFmtId="0" fontId="14" fillId="15" borderId="29" xfId="0" applyFont="1" applyFill="1" applyBorder="1" applyAlignment="1">
      <alignment horizontal="center" vertical="center" wrapText="1"/>
    </xf>
    <xf numFmtId="0" fontId="14" fillId="15" borderId="31" xfId="0" applyFont="1" applyFill="1" applyBorder="1" applyAlignment="1">
      <alignment horizontal="center" vertical="center" wrapText="1"/>
    </xf>
    <xf numFmtId="0" fontId="14" fillId="15" borderId="34" xfId="0" applyFont="1" applyFill="1" applyBorder="1" applyAlignment="1">
      <alignment horizontal="center" vertical="center" wrapText="1"/>
    </xf>
    <xf numFmtId="0" fontId="14" fillId="15" borderId="36" xfId="0" applyFont="1" applyFill="1" applyBorder="1" applyAlignment="1">
      <alignment horizontal="center" vertical="center" wrapText="1"/>
    </xf>
    <xf numFmtId="0" fontId="15" fillId="0" borderId="29" xfId="0" applyFont="1" applyBorder="1" applyAlignment="1">
      <alignment horizontal="left" vertical="center" wrapText="1"/>
    </xf>
    <xf numFmtId="0" fontId="15" fillId="0" borderId="30" xfId="0" applyFont="1" applyBorder="1" applyAlignment="1">
      <alignment horizontal="left" vertical="center" wrapText="1"/>
    </xf>
    <xf numFmtId="0" fontId="15" fillId="0" borderId="31" xfId="0" applyFont="1" applyBorder="1" applyAlignment="1">
      <alignment horizontal="left" vertical="center" wrapText="1"/>
    </xf>
    <xf numFmtId="0" fontId="15" fillId="0" borderId="34" xfId="0" applyFont="1" applyBorder="1" applyAlignment="1">
      <alignment horizontal="left" vertical="center" wrapText="1"/>
    </xf>
    <xf numFmtId="0" fontId="15" fillId="0" borderId="35" xfId="0" applyFont="1" applyBorder="1" applyAlignment="1">
      <alignment horizontal="left" vertical="center" wrapText="1"/>
    </xf>
    <xf numFmtId="0" fontId="15" fillId="0" borderId="36" xfId="0" applyFont="1" applyBorder="1" applyAlignment="1">
      <alignment horizontal="left" vertical="center" wrapText="1"/>
    </xf>
    <xf numFmtId="0" fontId="14" fillId="15" borderId="29" xfId="0" applyFont="1" applyFill="1" applyBorder="1" applyAlignment="1">
      <alignment horizontal="left" vertical="top" wrapText="1"/>
    </xf>
    <xf numFmtId="0" fontId="14" fillId="15" borderId="30" xfId="0" applyFont="1" applyFill="1" applyBorder="1" applyAlignment="1">
      <alignment horizontal="left" vertical="top" wrapText="1"/>
    </xf>
    <xf numFmtId="0" fontId="14" fillId="15" borderId="31" xfId="0" applyFont="1" applyFill="1" applyBorder="1" applyAlignment="1">
      <alignment horizontal="left" vertical="top" wrapText="1"/>
    </xf>
    <xf numFmtId="0" fontId="14" fillId="15" borderId="32" xfId="0" applyFont="1" applyFill="1" applyBorder="1" applyAlignment="1">
      <alignment horizontal="left" vertical="top" wrapText="1"/>
    </xf>
    <xf numFmtId="0" fontId="14" fillId="15" borderId="0" xfId="0" applyFont="1" applyFill="1" applyBorder="1" applyAlignment="1">
      <alignment horizontal="left" vertical="top" wrapText="1"/>
    </xf>
    <xf numFmtId="0" fontId="14" fillId="15" borderId="33" xfId="0" applyFont="1" applyFill="1" applyBorder="1" applyAlignment="1">
      <alignment horizontal="left" vertical="top" wrapText="1"/>
    </xf>
    <xf numFmtId="0" fontId="14" fillId="15" borderId="34" xfId="0" applyFont="1" applyFill="1" applyBorder="1" applyAlignment="1">
      <alignment horizontal="left" vertical="top" wrapText="1"/>
    </xf>
    <xf numFmtId="0" fontId="14" fillId="15" borderId="35" xfId="0" applyFont="1" applyFill="1" applyBorder="1" applyAlignment="1">
      <alignment horizontal="left" vertical="top" wrapText="1"/>
    </xf>
    <xf numFmtId="0" fontId="14" fillId="15" borderId="36" xfId="0" applyFont="1" applyFill="1" applyBorder="1" applyAlignment="1">
      <alignment horizontal="left" vertical="top" wrapText="1"/>
    </xf>
    <xf numFmtId="0" fontId="15" fillId="0" borderId="0" xfId="0" applyFont="1" applyAlignment="1">
      <alignment horizontal="center" wrapText="1"/>
    </xf>
    <xf numFmtId="0" fontId="15" fillId="0" borderId="33" xfId="0" applyFont="1" applyBorder="1" applyAlignment="1">
      <alignment horizontal="center" wrapText="1"/>
    </xf>
    <xf numFmtId="0" fontId="14" fillId="15" borderId="60" xfId="0" applyFont="1" applyFill="1" applyBorder="1" applyAlignment="1">
      <alignment horizontal="center" vertical="center" wrapText="1"/>
    </xf>
    <xf numFmtId="0" fontId="14" fillId="15" borderId="61" xfId="0" applyFont="1" applyFill="1" applyBorder="1" applyAlignment="1">
      <alignment horizontal="center" vertical="center" wrapText="1"/>
    </xf>
    <xf numFmtId="0" fontId="14" fillId="15" borderId="62" xfId="0" applyFont="1" applyFill="1" applyBorder="1" applyAlignment="1">
      <alignment horizontal="center" vertical="center" wrapText="1"/>
    </xf>
    <xf numFmtId="0" fontId="15" fillId="0" borderId="37"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39" xfId="0" applyFont="1" applyBorder="1" applyAlignment="1">
      <alignment horizontal="center" vertical="center" wrapText="1"/>
    </xf>
    <xf numFmtId="0" fontId="14" fillId="15" borderId="37" xfId="0" applyFont="1" applyFill="1" applyBorder="1" applyAlignment="1">
      <alignment horizontal="center" vertical="center" wrapText="1"/>
    </xf>
    <xf numFmtId="0" fontId="14" fillId="15" borderId="39" xfId="0" applyFont="1" applyFill="1" applyBorder="1" applyAlignment="1">
      <alignment horizontal="center" vertical="center" wrapText="1"/>
    </xf>
    <xf numFmtId="0" fontId="49" fillId="10" borderId="3" xfId="0" applyFont="1" applyFill="1" applyBorder="1" applyAlignment="1">
      <alignment horizontal="center" vertical="center" wrapText="1"/>
    </xf>
    <xf numFmtId="0" fontId="49" fillId="10" borderId="46" xfId="0" applyFont="1" applyFill="1" applyBorder="1" applyAlignment="1">
      <alignment horizontal="center" vertical="center" wrapText="1"/>
    </xf>
    <xf numFmtId="0" fontId="0" fillId="15" borderId="3" xfId="0" applyFill="1" applyBorder="1" applyAlignment="1">
      <alignment horizontal="left" vertical="top"/>
    </xf>
    <xf numFmtId="0" fontId="0" fillId="15" borderId="46" xfId="0" applyFill="1" applyBorder="1" applyAlignment="1">
      <alignment horizontal="left" vertical="top"/>
    </xf>
    <xf numFmtId="0" fontId="15" fillId="0" borderId="29" xfId="0" applyFont="1" applyBorder="1" applyAlignment="1">
      <alignment horizontal="left" wrapText="1"/>
    </xf>
    <xf numFmtId="0" fontId="15" fillId="0" borderId="30" xfId="0" applyFont="1" applyBorder="1" applyAlignment="1">
      <alignment horizontal="left" wrapText="1"/>
    </xf>
    <xf numFmtId="0" fontId="15" fillId="0" borderId="31" xfId="0" applyFont="1" applyBorder="1" applyAlignment="1">
      <alignment horizontal="left" wrapText="1"/>
    </xf>
    <xf numFmtId="0" fontId="15" fillId="0" borderId="32" xfId="0" applyFont="1" applyBorder="1" applyAlignment="1">
      <alignment horizontal="left" wrapText="1"/>
    </xf>
    <xf numFmtId="0" fontId="15" fillId="0" borderId="0" xfId="0" applyFont="1" applyBorder="1" applyAlignment="1">
      <alignment horizontal="left" wrapText="1"/>
    </xf>
    <xf numFmtId="0" fontId="15" fillId="0" borderId="33" xfId="0" applyFont="1" applyBorder="1" applyAlignment="1">
      <alignment horizontal="left" wrapText="1"/>
    </xf>
    <xf numFmtId="0" fontId="15" fillId="0" borderId="34" xfId="0" applyFont="1" applyBorder="1" applyAlignment="1">
      <alignment horizontal="left" wrapText="1"/>
    </xf>
    <xf numFmtId="0" fontId="15" fillId="0" borderId="35" xfId="0" applyFont="1" applyBorder="1" applyAlignment="1">
      <alignment horizontal="left" wrapText="1"/>
    </xf>
    <xf numFmtId="0" fontId="15" fillId="0" borderId="36" xfId="0" applyFont="1" applyBorder="1" applyAlignment="1">
      <alignment horizontal="left" wrapText="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15" fillId="0" borderId="31" xfId="0" applyFont="1" applyBorder="1" applyAlignment="1">
      <alignment horizontal="center" vertical="center"/>
    </xf>
    <xf numFmtId="0" fontId="15" fillId="0" borderId="40" xfId="0" applyFont="1" applyBorder="1" applyAlignment="1">
      <alignment horizontal="center" vertical="center"/>
    </xf>
    <xf numFmtId="0" fontId="15" fillId="0" borderId="41" xfId="0" applyFont="1" applyBorder="1" applyAlignment="1">
      <alignment horizontal="center" vertical="center"/>
    </xf>
    <xf numFmtId="0" fontId="15" fillId="0" borderId="38" xfId="0" applyFont="1" applyBorder="1" applyAlignment="1">
      <alignment horizontal="left" vertical="top" wrapText="1"/>
    </xf>
    <xf numFmtId="0" fontId="15" fillId="0" borderId="37" xfId="0" applyFont="1" applyBorder="1" applyAlignment="1">
      <alignment horizontal="center" wrapText="1"/>
    </xf>
    <xf numFmtId="0" fontId="15" fillId="0" borderId="38" xfId="0" applyFont="1" applyBorder="1" applyAlignment="1">
      <alignment horizontal="center" wrapText="1"/>
    </xf>
    <xf numFmtId="0" fontId="15" fillId="0" borderId="39" xfId="0" applyFont="1" applyBorder="1" applyAlignment="1">
      <alignment horizontal="center" wrapText="1"/>
    </xf>
    <xf numFmtId="0" fontId="14" fillId="15" borderId="29" xfId="0" applyFont="1" applyFill="1" applyBorder="1" applyAlignment="1">
      <alignment horizontal="center" vertical="top" wrapText="1"/>
    </xf>
    <xf numFmtId="0" fontId="14" fillId="15" borderId="30" xfId="0" applyFont="1" applyFill="1" applyBorder="1" applyAlignment="1">
      <alignment horizontal="center" vertical="top" wrapText="1"/>
    </xf>
    <xf numFmtId="0" fontId="14" fillId="15" borderId="31" xfId="0" applyFont="1" applyFill="1" applyBorder="1" applyAlignment="1">
      <alignment horizontal="center" vertical="top" wrapText="1"/>
    </xf>
    <xf numFmtId="0" fontId="14" fillId="15" borderId="32" xfId="0" applyFont="1" applyFill="1" applyBorder="1" applyAlignment="1">
      <alignment horizontal="center" vertical="top" wrapText="1"/>
    </xf>
    <xf numFmtId="0" fontId="14" fillId="15" borderId="0" xfId="0" applyFont="1" applyFill="1" applyBorder="1" applyAlignment="1">
      <alignment horizontal="center" vertical="top" wrapText="1"/>
    </xf>
    <xf numFmtId="0" fontId="14" fillId="15" borderId="33" xfId="0" applyFont="1" applyFill="1" applyBorder="1" applyAlignment="1">
      <alignment horizontal="center" vertical="top" wrapText="1"/>
    </xf>
    <xf numFmtId="0" fontId="14" fillId="15" borderId="34" xfId="0" applyFont="1" applyFill="1" applyBorder="1" applyAlignment="1">
      <alignment horizontal="center" vertical="top" wrapText="1"/>
    </xf>
    <xf numFmtId="0" fontId="14" fillId="15" borderId="35" xfId="0" applyFont="1" applyFill="1" applyBorder="1" applyAlignment="1">
      <alignment horizontal="center" vertical="top" wrapText="1"/>
    </xf>
    <xf numFmtId="0" fontId="14" fillId="15" borderId="36" xfId="0" applyFont="1" applyFill="1" applyBorder="1" applyAlignment="1">
      <alignment horizontal="center" vertical="top" wrapText="1"/>
    </xf>
    <xf numFmtId="0" fontId="12" fillId="15" borderId="29" xfId="0" applyNumberFormat="1" applyFont="1" applyFill="1" applyBorder="1" applyAlignment="1">
      <alignment horizontal="left" vertical="top" wrapText="1"/>
    </xf>
    <xf numFmtId="0" fontId="14" fillId="15" borderId="30" xfId="0" applyNumberFormat="1" applyFont="1" applyFill="1" applyBorder="1" applyAlignment="1">
      <alignment horizontal="left" vertical="top" wrapText="1"/>
    </xf>
    <xf numFmtId="0" fontId="14" fillId="15" borderId="31" xfId="0" applyNumberFormat="1" applyFont="1" applyFill="1" applyBorder="1" applyAlignment="1">
      <alignment horizontal="left" vertical="top" wrapText="1"/>
    </xf>
    <xf numFmtId="0" fontId="14" fillId="15" borderId="32" xfId="0" applyNumberFormat="1" applyFont="1" applyFill="1" applyBorder="1" applyAlignment="1">
      <alignment horizontal="left" vertical="top" wrapText="1"/>
    </xf>
    <xf numFmtId="0" fontId="14" fillId="15" borderId="0" xfId="0" applyNumberFormat="1" applyFont="1" applyFill="1" applyBorder="1" applyAlignment="1">
      <alignment horizontal="left" vertical="top" wrapText="1"/>
    </xf>
    <xf numFmtId="0" fontId="14" fillId="15" borderId="33" xfId="0" applyNumberFormat="1" applyFont="1" applyFill="1" applyBorder="1" applyAlignment="1">
      <alignment horizontal="left" vertical="top" wrapText="1"/>
    </xf>
    <xf numFmtId="0" fontId="14" fillId="15" borderId="34" xfId="0" applyNumberFormat="1" applyFont="1" applyFill="1" applyBorder="1" applyAlignment="1">
      <alignment horizontal="left" vertical="top" wrapText="1"/>
    </xf>
    <xf numFmtId="0" fontId="14" fillId="15" borderId="35" xfId="0" applyNumberFormat="1" applyFont="1" applyFill="1" applyBorder="1" applyAlignment="1">
      <alignment horizontal="left" vertical="top" wrapText="1"/>
    </xf>
    <xf numFmtId="0" fontId="14" fillId="15" borderId="36" xfId="0" applyNumberFormat="1" applyFont="1" applyFill="1" applyBorder="1" applyAlignment="1">
      <alignment horizontal="left" vertical="top" wrapText="1"/>
    </xf>
    <xf numFmtId="0" fontId="15" fillId="0" borderId="29" xfId="0" applyFont="1" applyBorder="1" applyAlignment="1">
      <alignment horizontal="center" vertical="center" wrapText="1"/>
    </xf>
    <xf numFmtId="0" fontId="15" fillId="0" borderId="30" xfId="0" applyFont="1" applyBorder="1" applyAlignment="1">
      <alignment horizontal="center" vertical="center" wrapText="1"/>
    </xf>
    <xf numFmtId="0" fontId="15" fillId="0" borderId="31" xfId="0" applyFont="1" applyBorder="1" applyAlignment="1">
      <alignment horizontal="center" vertical="center" wrapText="1"/>
    </xf>
    <xf numFmtId="9" fontId="28" fillId="0" borderId="28" xfId="0" applyNumberFormat="1" applyFont="1" applyBorder="1" applyAlignment="1">
      <alignment horizontal="left" vertical="top"/>
    </xf>
    <xf numFmtId="0" fontId="14" fillId="15" borderId="37" xfId="0" applyFont="1" applyFill="1" applyBorder="1" applyAlignment="1">
      <alignment horizontal="left" vertical="center" wrapText="1"/>
    </xf>
    <xf numFmtId="0" fontId="14" fillId="15" borderId="38" xfId="0" applyFont="1" applyFill="1" applyBorder="1" applyAlignment="1">
      <alignment horizontal="left" vertical="center" wrapText="1"/>
    </xf>
    <xf numFmtId="0" fontId="14" fillId="15" borderId="39" xfId="0" applyFont="1" applyFill="1" applyBorder="1" applyAlignment="1">
      <alignment horizontal="left" vertical="center" wrapText="1"/>
    </xf>
    <xf numFmtId="0" fontId="41" fillId="16" borderId="0" xfId="0" applyFont="1" applyFill="1" applyAlignment="1">
      <alignment horizontal="center"/>
    </xf>
    <xf numFmtId="0" fontId="34" fillId="16" borderId="0" xfId="0" applyFont="1" applyFill="1" applyAlignment="1">
      <alignment horizontal="center"/>
    </xf>
    <xf numFmtId="0" fontId="33" fillId="13" borderId="1" xfId="0" applyFont="1" applyFill="1" applyBorder="1" applyAlignment="1">
      <alignment horizontal="center" vertical="center"/>
    </xf>
    <xf numFmtId="0" fontId="15" fillId="14" borderId="1" xfId="0" applyFont="1" applyFill="1" applyBorder="1" applyAlignment="1">
      <alignment horizontal="left" vertical="center"/>
    </xf>
    <xf numFmtId="0" fontId="33" fillId="13" borderId="4" xfId="0" applyFont="1" applyFill="1" applyBorder="1" applyAlignment="1">
      <alignment horizontal="left" vertical="center"/>
    </xf>
    <xf numFmtId="0" fontId="33" fillId="13" borderId="2" xfId="0" applyFont="1" applyFill="1" applyBorder="1" applyAlignment="1">
      <alignment horizontal="left" vertical="center"/>
    </xf>
    <xf numFmtId="0" fontId="14" fillId="0" borderId="29" xfId="0" applyFont="1" applyFill="1" applyBorder="1" applyAlignment="1">
      <alignment horizontal="left" vertical="top" wrapText="1"/>
    </xf>
    <xf numFmtId="0" fontId="14" fillId="0" borderId="30" xfId="0" applyFont="1" applyFill="1" applyBorder="1" applyAlignment="1">
      <alignment horizontal="left" vertical="top" wrapText="1"/>
    </xf>
    <xf numFmtId="0" fontId="14" fillId="0" borderId="31" xfId="0" applyFont="1" applyFill="1" applyBorder="1" applyAlignment="1">
      <alignment horizontal="left" vertical="top" wrapText="1"/>
    </xf>
    <xf numFmtId="0" fontId="14" fillId="0" borderId="32" xfId="0" applyFont="1" applyFill="1" applyBorder="1" applyAlignment="1">
      <alignment horizontal="left" vertical="top" wrapText="1"/>
    </xf>
    <xf numFmtId="0" fontId="14" fillId="0" borderId="0" xfId="0" applyFont="1" applyFill="1" applyBorder="1" applyAlignment="1">
      <alignment horizontal="left" vertical="top" wrapText="1"/>
    </xf>
    <xf numFmtId="0" fontId="14" fillId="0" borderId="33" xfId="0" applyFont="1" applyFill="1" applyBorder="1" applyAlignment="1">
      <alignment horizontal="left" vertical="top" wrapText="1"/>
    </xf>
    <xf numFmtId="0" fontId="14" fillId="0" borderId="34" xfId="0" applyFont="1" applyFill="1" applyBorder="1" applyAlignment="1">
      <alignment horizontal="left" vertical="top" wrapText="1"/>
    </xf>
    <xf numFmtId="0" fontId="14" fillId="0" borderId="35" xfId="0" applyFont="1" applyFill="1" applyBorder="1" applyAlignment="1">
      <alignment horizontal="left" vertical="top" wrapText="1"/>
    </xf>
    <xf numFmtId="0" fontId="14" fillId="0" borderId="36" xfId="0" applyFont="1" applyFill="1" applyBorder="1" applyAlignment="1">
      <alignment horizontal="left" vertical="top" wrapText="1"/>
    </xf>
    <xf numFmtId="0" fontId="33" fillId="13" borderId="27" xfId="0" applyFont="1" applyFill="1" applyBorder="1" applyAlignment="1">
      <alignment horizontal="left" vertical="center"/>
    </xf>
    <xf numFmtId="0" fontId="33" fillId="13" borderId="22" xfId="0" applyFont="1" applyFill="1" applyBorder="1" applyAlignment="1">
      <alignment horizontal="left" vertical="center"/>
    </xf>
    <xf numFmtId="0" fontId="33" fillId="13" borderId="1" xfId="0" applyFont="1" applyFill="1" applyBorder="1" applyAlignment="1">
      <alignment horizontal="left" vertical="center"/>
    </xf>
    <xf numFmtId="0" fontId="33" fillId="7" borderId="1" xfId="0" applyFont="1" applyFill="1" applyBorder="1" applyAlignment="1">
      <alignment horizontal="left" vertical="center"/>
    </xf>
    <xf numFmtId="0" fontId="33" fillId="7" borderId="3" xfId="0" applyFont="1" applyFill="1" applyBorder="1" applyAlignment="1">
      <alignment horizontal="left" vertical="center"/>
    </xf>
    <xf numFmtId="0" fontId="32" fillId="10" borderId="48" xfId="0" applyFont="1" applyFill="1" applyBorder="1" applyAlignment="1">
      <alignment horizontal="center" vertical="center" wrapText="1"/>
    </xf>
    <xf numFmtId="0" fontId="0" fillId="15" borderId="44" xfId="0" applyFill="1" applyBorder="1" applyAlignment="1">
      <alignment horizontal="left" vertical="top" wrapText="1"/>
    </xf>
    <xf numFmtId="0" fontId="0" fillId="15" borderId="52" xfId="0" applyFill="1" applyBorder="1" applyAlignment="1">
      <alignment horizontal="left" vertical="top" wrapText="1"/>
    </xf>
    <xf numFmtId="0" fontId="0" fillId="15" borderId="53" xfId="0" applyFill="1" applyBorder="1" applyAlignment="1">
      <alignment horizontal="left" vertical="top" wrapText="1"/>
    </xf>
    <xf numFmtId="0" fontId="0" fillId="15" borderId="58" xfId="0" applyFill="1" applyBorder="1" applyAlignment="1">
      <alignment horizontal="left" vertical="top" wrapText="1"/>
    </xf>
    <xf numFmtId="0" fontId="0" fillId="15" borderId="59" xfId="0" applyFill="1" applyBorder="1" applyAlignment="1">
      <alignment horizontal="left" vertical="top" wrapText="1"/>
    </xf>
    <xf numFmtId="0" fontId="0" fillId="15" borderId="10" xfId="0" applyFill="1" applyBorder="1" applyAlignment="1">
      <alignment horizontal="left" vertical="top" wrapText="1"/>
    </xf>
    <xf numFmtId="0" fontId="0" fillId="15" borderId="47" xfId="0" applyFill="1" applyBorder="1" applyAlignment="1">
      <alignment horizontal="left" vertical="top" wrapText="1"/>
    </xf>
    <xf numFmtId="0" fontId="0" fillId="15" borderId="8" xfId="0" applyFill="1" applyBorder="1" applyAlignment="1">
      <alignment horizontal="left" vertical="top" wrapText="1"/>
    </xf>
    <xf numFmtId="0" fontId="0" fillId="15" borderId="48" xfId="0" applyFill="1" applyBorder="1" applyAlignment="1">
      <alignment horizontal="center"/>
    </xf>
    <xf numFmtId="9" fontId="0" fillId="0" borderId="3" xfId="0" applyNumberFormat="1" applyBorder="1" applyAlignment="1">
      <alignment horizontal="center"/>
    </xf>
    <xf numFmtId="9" fontId="0" fillId="0" borderId="48" xfId="0" applyNumberFormat="1" applyBorder="1" applyAlignment="1">
      <alignment horizontal="center"/>
    </xf>
    <xf numFmtId="9" fontId="0" fillId="0" borderId="46" xfId="0" applyNumberFormat="1" applyBorder="1" applyAlignment="1">
      <alignment horizontal="center"/>
    </xf>
  </cellXfs>
  <cellStyles count="15">
    <cellStyle name="Bom" xfId="1" builtinId="26"/>
    <cellStyle name="Excel Built-in Normal" xfId="9"/>
    <cellStyle name="Hyperlink 2" xfId="10"/>
    <cellStyle name="Normal" xfId="0" builtinId="0"/>
    <cellStyle name="Normal 2" xfId="2"/>
    <cellStyle name="Normal 3" xfId="3"/>
    <cellStyle name="Normal 3 2" xfId="12"/>
    <cellStyle name="Normal 4" xfId="8"/>
    <cellStyle name="Normal 5" xfId="13"/>
    <cellStyle name="Normal 6" xfId="14"/>
    <cellStyle name="Porcentagem" xfId="4" builtinId="5"/>
    <cellStyle name="Porcentagem 2" xfId="5"/>
    <cellStyle name="Vírgula" xfId="6" builtinId="3"/>
    <cellStyle name="Vírgula 2" xfId="7"/>
    <cellStyle name="Vírgula 3" xfId="11"/>
  </cellStyles>
  <dxfs count="134">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s>
  <tableStyles count="1" defaultTableStyle="TableStyleMedium2" defaultPivotStyle="PivotStyleLight16">
    <tableStyle name="Estilo de Tabela 1" pivot="0" count="0"/>
  </tableStyles>
  <colors>
    <mruColors>
      <color rgb="FFD7C49E"/>
      <color rgb="FFA1FD95"/>
      <color rgb="FFA1FF9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charts/_rels/chart155.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159.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Auxiliar!$C$12:$E$12</c:f>
              <c:strCache>
                <c:ptCount val="3"/>
                <c:pt idx="0">
                  <c:v>Desejável</c:v>
                </c:pt>
                <c:pt idx="1">
                  <c:v>Obrigatório</c:v>
                </c:pt>
                <c:pt idx="2">
                  <c:v>Crítico</c:v>
                </c:pt>
              </c:strCache>
            </c:strRef>
          </c:cat>
          <c:val>
            <c:numRef>
              <c:f>Auxiliar!$C$13:$E$13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Auxiliar!$C$12:$E$12</c:f>
              <c:strCache>
                <c:ptCount val="3"/>
                <c:pt idx="0">
                  <c:v>Desejável</c:v>
                </c:pt>
                <c:pt idx="1">
                  <c:v>Obrigatório</c:v>
                </c:pt>
                <c:pt idx="2">
                  <c:v>Crítico</c:v>
                </c:pt>
              </c:strCache>
            </c:strRef>
          </c:cat>
          <c:val>
            <c:numRef>
              <c:f>Auxiliar!$C$14:$E$14</c:f>
              <c:numCache>
                <c:formatCode>General</c:formatCode>
                <c:ptCount val="3"/>
                <c:pt idx="0">
                  <c:v>0</c:v>
                </c:pt>
                <c:pt idx="1">
                  <c:v>35</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Auxiliar!$C$12:$E$12</c:f>
              <c:strCache>
                <c:ptCount val="3"/>
                <c:pt idx="0">
                  <c:v>Desejável</c:v>
                </c:pt>
                <c:pt idx="1">
                  <c:v>Obrigatório</c:v>
                </c:pt>
                <c:pt idx="2">
                  <c:v>Crítico</c:v>
                </c:pt>
              </c:strCache>
            </c:strRef>
          </c:cat>
          <c:val>
            <c:numRef>
              <c:f>Auxiliar!$C$15:$E$15</c:f>
              <c:numCache>
                <c:formatCode>General</c:formatCode>
                <c:ptCount val="3"/>
                <c:pt idx="0">
                  <c:v>1</c:v>
                </c:pt>
                <c:pt idx="1">
                  <c:v>26</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Auxiliar!$C$12:$E$12</c:f>
              <c:strCache>
                <c:ptCount val="3"/>
                <c:pt idx="0">
                  <c:v>Desejável</c:v>
                </c:pt>
                <c:pt idx="1">
                  <c:v>Obrigatório</c:v>
                </c:pt>
                <c:pt idx="2">
                  <c:v>Crítico</c:v>
                </c:pt>
              </c:strCache>
            </c:strRef>
          </c:cat>
          <c:val>
            <c:numRef>
              <c:f>Auxiliar!$C$16:$E$16</c:f>
              <c:numCache>
                <c:formatCode>General</c:formatCode>
                <c:ptCount val="3"/>
                <c:pt idx="0">
                  <c:v>0</c:v>
                </c:pt>
                <c:pt idx="1">
                  <c:v>27</c:v>
                </c:pt>
                <c:pt idx="2">
                  <c:v>0</c:v>
                </c:pt>
              </c:numCache>
            </c:numRef>
          </c:val>
        </c:ser>
        <c:dLbls>
          <c:showLegendKey val="0"/>
          <c:showVal val="1"/>
          <c:showCatName val="0"/>
          <c:showSerName val="0"/>
          <c:showPercent val="0"/>
          <c:showBubbleSize val="0"/>
        </c:dLbls>
        <c:gapWidth val="150"/>
        <c:overlap val="100"/>
        <c:axId val="113069440"/>
        <c:axId val="113099904"/>
      </c:barChart>
      <c:catAx>
        <c:axId val="113069440"/>
        <c:scaling>
          <c:orientation val="minMax"/>
        </c:scaling>
        <c:delete val="0"/>
        <c:axPos val="b"/>
        <c:numFmt formatCode="General" sourceLinked="0"/>
        <c:majorTickMark val="out"/>
        <c:minorTickMark val="none"/>
        <c:tickLblPos val="nextTo"/>
        <c:crossAx val="113099904"/>
        <c:crosses val="autoZero"/>
        <c:auto val="1"/>
        <c:lblAlgn val="ctr"/>
        <c:lblOffset val="100"/>
        <c:noMultiLvlLbl val="0"/>
      </c:catAx>
      <c:valAx>
        <c:axId val="113099904"/>
        <c:scaling>
          <c:orientation val="minMax"/>
        </c:scaling>
        <c:delete val="0"/>
        <c:axPos val="l"/>
        <c:numFmt formatCode="0%" sourceLinked="1"/>
        <c:majorTickMark val="out"/>
        <c:minorTickMark val="none"/>
        <c:tickLblPos val="nextTo"/>
        <c:crossAx val="1130694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Auxiliar!$C$20:$E$20</c:f>
              <c:strCache>
                <c:ptCount val="3"/>
                <c:pt idx="0">
                  <c:v>Desejável</c:v>
                </c:pt>
                <c:pt idx="1">
                  <c:v>Obrigatório</c:v>
                </c:pt>
                <c:pt idx="2">
                  <c:v>Crítico</c:v>
                </c:pt>
              </c:strCache>
            </c:strRef>
          </c:cat>
          <c:val>
            <c:numRef>
              <c:f>Auxiliar!$C$21:$E$21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Auxiliar!$C$20:$E$20</c:f>
              <c:strCache>
                <c:ptCount val="3"/>
                <c:pt idx="0">
                  <c:v>Desejável</c:v>
                </c:pt>
                <c:pt idx="1">
                  <c:v>Obrigatório</c:v>
                </c:pt>
                <c:pt idx="2">
                  <c:v>Crítico</c:v>
                </c:pt>
              </c:strCache>
            </c:strRef>
          </c:cat>
          <c:val>
            <c:numRef>
              <c:f>Auxiliar!$C$22:$E$22</c:f>
              <c:numCache>
                <c:formatCode>General</c:formatCode>
                <c:ptCount val="3"/>
                <c:pt idx="0">
                  <c:v>0</c:v>
                </c:pt>
                <c:pt idx="1">
                  <c:v>26</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Auxiliar!$C$20:$E$20</c:f>
              <c:strCache>
                <c:ptCount val="3"/>
                <c:pt idx="0">
                  <c:v>Desejável</c:v>
                </c:pt>
                <c:pt idx="1">
                  <c:v>Obrigatório</c:v>
                </c:pt>
                <c:pt idx="2">
                  <c:v>Crítico</c:v>
                </c:pt>
              </c:strCache>
            </c:strRef>
          </c:cat>
          <c:val>
            <c:numRef>
              <c:f>Auxiliar!$C$23:$E$23</c:f>
              <c:numCache>
                <c:formatCode>General</c:formatCode>
                <c:ptCount val="3"/>
                <c:pt idx="0">
                  <c:v>0</c:v>
                </c:pt>
                <c:pt idx="1">
                  <c:v>2</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Auxiliar!$C$20:$E$20</c:f>
              <c:strCache>
                <c:ptCount val="3"/>
                <c:pt idx="0">
                  <c:v>Desejável</c:v>
                </c:pt>
                <c:pt idx="1">
                  <c:v>Obrigatório</c:v>
                </c:pt>
                <c:pt idx="2">
                  <c:v>Crítico</c:v>
                </c:pt>
              </c:strCache>
            </c:strRef>
          </c:cat>
          <c:val>
            <c:numRef>
              <c:f>Auxiliar!$C$24:$E$24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2866432"/>
        <c:axId val="112867968"/>
      </c:barChart>
      <c:catAx>
        <c:axId val="112866432"/>
        <c:scaling>
          <c:orientation val="minMax"/>
        </c:scaling>
        <c:delete val="0"/>
        <c:axPos val="b"/>
        <c:numFmt formatCode="General" sourceLinked="0"/>
        <c:majorTickMark val="out"/>
        <c:minorTickMark val="none"/>
        <c:tickLblPos val="nextTo"/>
        <c:crossAx val="112867968"/>
        <c:crosses val="autoZero"/>
        <c:auto val="1"/>
        <c:lblAlgn val="ctr"/>
        <c:lblOffset val="100"/>
        <c:noMultiLvlLbl val="0"/>
      </c:catAx>
      <c:valAx>
        <c:axId val="112867968"/>
        <c:scaling>
          <c:orientation val="minMax"/>
        </c:scaling>
        <c:delete val="0"/>
        <c:axPos val="l"/>
        <c:numFmt formatCode="0%" sourceLinked="1"/>
        <c:majorTickMark val="out"/>
        <c:minorTickMark val="none"/>
        <c:tickLblPos val="nextTo"/>
        <c:crossAx val="112866432"/>
        <c:crosses val="autoZero"/>
        <c:crossBetween val="between"/>
      </c:valAx>
    </c:plotArea>
    <c:legend>
      <c:legendPos val="b"/>
      <c:overlay val="0"/>
      <c:spPr>
        <a:noFill/>
      </c:spPr>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Auxiliar!$C$28:$E$28</c:f>
              <c:strCache>
                <c:ptCount val="3"/>
                <c:pt idx="0">
                  <c:v>Desejável</c:v>
                </c:pt>
                <c:pt idx="1">
                  <c:v>Obrigatório</c:v>
                </c:pt>
                <c:pt idx="2">
                  <c:v>Crítico</c:v>
                </c:pt>
              </c:strCache>
            </c:strRef>
          </c:cat>
          <c:val>
            <c:numRef>
              <c:f>Auxiliar!$C$29:$E$29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Auxiliar!$C$28:$E$28</c:f>
              <c:strCache>
                <c:ptCount val="3"/>
                <c:pt idx="0">
                  <c:v>Desejável</c:v>
                </c:pt>
                <c:pt idx="1">
                  <c:v>Obrigatório</c:v>
                </c:pt>
                <c:pt idx="2">
                  <c:v>Crítico</c:v>
                </c:pt>
              </c:strCache>
            </c:strRef>
          </c:cat>
          <c:val>
            <c:numRef>
              <c:f>Auxiliar!$C$30:$E$30</c:f>
              <c:numCache>
                <c:formatCode>General</c:formatCode>
                <c:ptCount val="3"/>
                <c:pt idx="0">
                  <c:v>0</c:v>
                </c:pt>
                <c:pt idx="1">
                  <c:v>124</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Auxiliar!$C$28:$E$28</c:f>
              <c:strCache>
                <c:ptCount val="3"/>
                <c:pt idx="0">
                  <c:v>Desejável</c:v>
                </c:pt>
                <c:pt idx="1">
                  <c:v>Obrigatório</c:v>
                </c:pt>
                <c:pt idx="2">
                  <c:v>Crítico</c:v>
                </c:pt>
              </c:strCache>
            </c:strRef>
          </c:cat>
          <c:val>
            <c:numRef>
              <c:f>Auxiliar!$C$31:$E$31</c:f>
              <c:numCache>
                <c:formatCode>General</c:formatCode>
                <c:ptCount val="3"/>
                <c:pt idx="0">
                  <c:v>0</c:v>
                </c:pt>
                <c:pt idx="1">
                  <c:v>6</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Auxiliar!$C$28:$E$28</c:f>
              <c:strCache>
                <c:ptCount val="3"/>
                <c:pt idx="0">
                  <c:v>Desejável</c:v>
                </c:pt>
                <c:pt idx="1">
                  <c:v>Obrigatório</c:v>
                </c:pt>
                <c:pt idx="2">
                  <c:v>Crítico</c:v>
                </c:pt>
              </c:strCache>
            </c:strRef>
          </c:cat>
          <c:val>
            <c:numRef>
              <c:f>Auxiliar!$C$32:$E$32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297472"/>
        <c:axId val="114307456"/>
      </c:barChart>
      <c:catAx>
        <c:axId val="114297472"/>
        <c:scaling>
          <c:orientation val="minMax"/>
        </c:scaling>
        <c:delete val="0"/>
        <c:axPos val="b"/>
        <c:numFmt formatCode="General" sourceLinked="0"/>
        <c:majorTickMark val="out"/>
        <c:minorTickMark val="none"/>
        <c:tickLblPos val="nextTo"/>
        <c:crossAx val="114307456"/>
        <c:crosses val="autoZero"/>
        <c:auto val="1"/>
        <c:lblAlgn val="ctr"/>
        <c:lblOffset val="100"/>
        <c:noMultiLvlLbl val="0"/>
      </c:catAx>
      <c:valAx>
        <c:axId val="114307456"/>
        <c:scaling>
          <c:orientation val="minMax"/>
        </c:scaling>
        <c:delete val="0"/>
        <c:axPos val="l"/>
        <c:numFmt formatCode="0%" sourceLinked="1"/>
        <c:majorTickMark val="out"/>
        <c:minorTickMark val="none"/>
        <c:tickLblPos val="nextTo"/>
        <c:crossAx val="114297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Auxiliar!$C$36:$E$36</c:f>
              <c:strCache>
                <c:ptCount val="3"/>
                <c:pt idx="0">
                  <c:v>Desejável</c:v>
                </c:pt>
                <c:pt idx="1">
                  <c:v>Obrigatório</c:v>
                </c:pt>
                <c:pt idx="2">
                  <c:v>Crítico</c:v>
                </c:pt>
              </c:strCache>
            </c:strRef>
          </c:cat>
          <c:val>
            <c:numRef>
              <c:f>Auxiliar!$C$37:$E$37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Auxiliar!$C$36:$E$36</c:f>
              <c:strCache>
                <c:ptCount val="3"/>
                <c:pt idx="0">
                  <c:v>Desejável</c:v>
                </c:pt>
                <c:pt idx="1">
                  <c:v>Obrigatório</c:v>
                </c:pt>
                <c:pt idx="2">
                  <c:v>Crítico</c:v>
                </c:pt>
              </c:strCache>
            </c:strRef>
          </c:cat>
          <c:val>
            <c:numRef>
              <c:f>Auxiliar!$C$38:$E$38</c:f>
              <c:numCache>
                <c:formatCode>General</c:formatCode>
                <c:ptCount val="3"/>
                <c:pt idx="0">
                  <c:v>0</c:v>
                </c:pt>
                <c:pt idx="1">
                  <c:v>3</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Auxiliar!$C$36:$E$36</c:f>
              <c:strCache>
                <c:ptCount val="3"/>
                <c:pt idx="0">
                  <c:v>Desejável</c:v>
                </c:pt>
                <c:pt idx="1">
                  <c:v>Obrigatório</c:v>
                </c:pt>
                <c:pt idx="2">
                  <c:v>Crítico</c:v>
                </c:pt>
              </c:strCache>
            </c:strRef>
          </c:cat>
          <c:val>
            <c:numRef>
              <c:f>Auxiliar!$C$39:$E$39</c:f>
              <c:numCache>
                <c:formatCode>General</c:formatCode>
                <c:ptCount val="3"/>
                <c:pt idx="0">
                  <c:v>0</c:v>
                </c:pt>
                <c:pt idx="1">
                  <c:v>1</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Auxiliar!$C$36:$E$36</c:f>
              <c:strCache>
                <c:ptCount val="3"/>
                <c:pt idx="0">
                  <c:v>Desejável</c:v>
                </c:pt>
                <c:pt idx="1">
                  <c:v>Obrigatório</c:v>
                </c:pt>
                <c:pt idx="2">
                  <c:v>Crítico</c:v>
                </c:pt>
              </c:strCache>
            </c:strRef>
          </c:cat>
          <c:val>
            <c:numRef>
              <c:f>Auxiliar!$C$40:$E$40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6590464"/>
        <c:axId val="116592000"/>
      </c:barChart>
      <c:catAx>
        <c:axId val="116590464"/>
        <c:scaling>
          <c:orientation val="minMax"/>
        </c:scaling>
        <c:delete val="0"/>
        <c:axPos val="b"/>
        <c:numFmt formatCode="General" sourceLinked="0"/>
        <c:majorTickMark val="out"/>
        <c:minorTickMark val="none"/>
        <c:tickLblPos val="nextTo"/>
        <c:crossAx val="116592000"/>
        <c:crosses val="autoZero"/>
        <c:auto val="1"/>
        <c:lblAlgn val="ctr"/>
        <c:lblOffset val="100"/>
        <c:noMultiLvlLbl val="0"/>
      </c:catAx>
      <c:valAx>
        <c:axId val="116592000"/>
        <c:scaling>
          <c:orientation val="minMax"/>
        </c:scaling>
        <c:delete val="0"/>
        <c:axPos val="l"/>
        <c:numFmt formatCode="0%" sourceLinked="1"/>
        <c:majorTickMark val="out"/>
        <c:minorTickMark val="none"/>
        <c:tickLblPos val="nextTo"/>
        <c:crossAx val="1165904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Auxiliar!$C$44:$E$44</c:f>
              <c:strCache>
                <c:ptCount val="3"/>
                <c:pt idx="0">
                  <c:v>Desejável</c:v>
                </c:pt>
                <c:pt idx="1">
                  <c:v>Obrigatório</c:v>
                </c:pt>
                <c:pt idx="2">
                  <c:v>Crítico</c:v>
                </c:pt>
              </c:strCache>
            </c:strRef>
          </c:cat>
          <c:val>
            <c:numRef>
              <c:f>Auxiliar!$C$45:$E$45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Auxiliar!$C$44:$E$44</c:f>
              <c:strCache>
                <c:ptCount val="3"/>
                <c:pt idx="0">
                  <c:v>Desejável</c:v>
                </c:pt>
                <c:pt idx="1">
                  <c:v>Obrigatório</c:v>
                </c:pt>
                <c:pt idx="2">
                  <c:v>Crítico</c:v>
                </c:pt>
              </c:strCache>
            </c:strRef>
          </c:cat>
          <c:val>
            <c:numRef>
              <c:f>Auxiliar!$C$46:$E$46</c:f>
              <c:numCache>
                <c:formatCode>General</c:formatCode>
                <c:ptCount val="3"/>
                <c:pt idx="0">
                  <c:v>0</c:v>
                </c:pt>
                <c:pt idx="1">
                  <c:v>20</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Auxiliar!$C$44:$E$44</c:f>
              <c:strCache>
                <c:ptCount val="3"/>
                <c:pt idx="0">
                  <c:v>Desejável</c:v>
                </c:pt>
                <c:pt idx="1">
                  <c:v>Obrigatório</c:v>
                </c:pt>
                <c:pt idx="2">
                  <c:v>Crítico</c:v>
                </c:pt>
              </c:strCache>
            </c:strRef>
          </c:cat>
          <c:val>
            <c:numRef>
              <c:f>Auxiliar!$C$47:$E$47</c:f>
              <c:numCache>
                <c:formatCode>General</c:formatCode>
                <c:ptCount val="3"/>
                <c:pt idx="0">
                  <c:v>0</c:v>
                </c:pt>
                <c:pt idx="1">
                  <c:v>2</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Auxiliar!$C$44:$E$44</c:f>
              <c:strCache>
                <c:ptCount val="3"/>
                <c:pt idx="0">
                  <c:v>Desejável</c:v>
                </c:pt>
                <c:pt idx="1">
                  <c:v>Obrigatório</c:v>
                </c:pt>
                <c:pt idx="2">
                  <c:v>Crítico</c:v>
                </c:pt>
              </c:strCache>
            </c:strRef>
          </c:cat>
          <c:val>
            <c:numRef>
              <c:f>Auxiliar!$C$48:$E$48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17964800"/>
        <c:axId val="117966336"/>
      </c:barChart>
      <c:catAx>
        <c:axId val="117964800"/>
        <c:scaling>
          <c:orientation val="minMax"/>
        </c:scaling>
        <c:delete val="0"/>
        <c:axPos val="b"/>
        <c:numFmt formatCode="General" sourceLinked="0"/>
        <c:majorTickMark val="out"/>
        <c:minorTickMark val="none"/>
        <c:tickLblPos val="nextTo"/>
        <c:crossAx val="117966336"/>
        <c:crosses val="autoZero"/>
        <c:auto val="1"/>
        <c:lblAlgn val="ctr"/>
        <c:lblOffset val="100"/>
        <c:noMultiLvlLbl val="0"/>
      </c:catAx>
      <c:valAx>
        <c:axId val="117966336"/>
        <c:scaling>
          <c:orientation val="minMax"/>
        </c:scaling>
        <c:delete val="0"/>
        <c:axPos val="l"/>
        <c:numFmt formatCode="0%" sourceLinked="1"/>
        <c:majorTickMark val="out"/>
        <c:minorTickMark val="none"/>
        <c:tickLblPos val="nextTo"/>
        <c:crossAx val="1179648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Auxiliar!$C$52:$E$52</c:f>
              <c:strCache>
                <c:ptCount val="3"/>
                <c:pt idx="0">
                  <c:v>Desejável</c:v>
                </c:pt>
                <c:pt idx="1">
                  <c:v>Obrigatório</c:v>
                </c:pt>
                <c:pt idx="2">
                  <c:v>Crítico</c:v>
                </c:pt>
              </c:strCache>
            </c:strRef>
          </c:cat>
          <c:val>
            <c:numRef>
              <c:f>Auxiliar!$C$53:$E$53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Auxiliar!$C$52:$E$52</c:f>
              <c:strCache>
                <c:ptCount val="3"/>
                <c:pt idx="0">
                  <c:v>Desejável</c:v>
                </c:pt>
                <c:pt idx="1">
                  <c:v>Obrigatório</c:v>
                </c:pt>
                <c:pt idx="2">
                  <c:v>Crítico</c:v>
                </c:pt>
              </c:strCache>
            </c:strRef>
          </c:cat>
          <c:val>
            <c:numRef>
              <c:f>Auxiliar!$C$54:$E$54</c:f>
              <c:numCache>
                <c:formatCode>General</c:formatCode>
                <c:ptCount val="3"/>
                <c:pt idx="0">
                  <c:v>0</c:v>
                </c:pt>
                <c:pt idx="1">
                  <c:v>381</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Auxiliar!$C$52:$E$52</c:f>
              <c:strCache>
                <c:ptCount val="3"/>
                <c:pt idx="0">
                  <c:v>Desejável</c:v>
                </c:pt>
                <c:pt idx="1">
                  <c:v>Obrigatório</c:v>
                </c:pt>
                <c:pt idx="2">
                  <c:v>Crítico</c:v>
                </c:pt>
              </c:strCache>
            </c:strRef>
          </c:cat>
          <c:val>
            <c:numRef>
              <c:f>Auxiliar!$C$55:$E$55</c:f>
              <c:numCache>
                <c:formatCode>General</c:formatCode>
                <c:ptCount val="3"/>
                <c:pt idx="0">
                  <c:v>0</c:v>
                </c:pt>
                <c:pt idx="1">
                  <c:v>59</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Auxiliar!$C$52:$E$52</c:f>
              <c:strCache>
                <c:ptCount val="3"/>
                <c:pt idx="0">
                  <c:v>Desejável</c:v>
                </c:pt>
                <c:pt idx="1">
                  <c:v>Obrigatório</c:v>
                </c:pt>
                <c:pt idx="2">
                  <c:v>Crítico</c:v>
                </c:pt>
              </c:strCache>
            </c:strRef>
          </c:cat>
          <c:val>
            <c:numRef>
              <c:f>Auxiliar!$C$56:$E$56</c:f>
              <c:numCache>
                <c:formatCode>General</c:formatCode>
                <c:ptCount val="3"/>
                <c:pt idx="0">
                  <c:v>0</c:v>
                </c:pt>
                <c:pt idx="1">
                  <c:v>26</c:v>
                </c:pt>
                <c:pt idx="2">
                  <c:v>0</c:v>
                </c:pt>
              </c:numCache>
            </c:numRef>
          </c:val>
        </c:ser>
        <c:dLbls>
          <c:showLegendKey val="0"/>
          <c:showVal val="1"/>
          <c:showCatName val="0"/>
          <c:showSerName val="0"/>
          <c:showPercent val="0"/>
          <c:showBubbleSize val="0"/>
        </c:dLbls>
        <c:gapWidth val="150"/>
        <c:overlap val="100"/>
        <c:axId val="118007296"/>
        <c:axId val="118008832"/>
      </c:barChart>
      <c:catAx>
        <c:axId val="118007296"/>
        <c:scaling>
          <c:orientation val="minMax"/>
        </c:scaling>
        <c:delete val="0"/>
        <c:axPos val="b"/>
        <c:numFmt formatCode="General" sourceLinked="0"/>
        <c:majorTickMark val="out"/>
        <c:minorTickMark val="none"/>
        <c:tickLblPos val="nextTo"/>
        <c:crossAx val="118008832"/>
        <c:crosses val="autoZero"/>
        <c:auto val="1"/>
        <c:lblAlgn val="ctr"/>
        <c:lblOffset val="100"/>
        <c:noMultiLvlLbl val="0"/>
      </c:catAx>
      <c:valAx>
        <c:axId val="118008832"/>
        <c:scaling>
          <c:orientation val="minMax"/>
        </c:scaling>
        <c:delete val="0"/>
        <c:axPos val="l"/>
        <c:numFmt formatCode="0%" sourceLinked="1"/>
        <c:majorTickMark val="out"/>
        <c:minorTickMark val="none"/>
        <c:tickLblPos val="nextTo"/>
        <c:crossAx val="11800729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Auxiliar!$G$12:$I$12</c:f>
              <c:strCache>
                <c:ptCount val="3"/>
                <c:pt idx="0">
                  <c:v>Desejável</c:v>
                </c:pt>
                <c:pt idx="1">
                  <c:v>Obrigatório</c:v>
                </c:pt>
                <c:pt idx="2">
                  <c:v>Crítico</c:v>
                </c:pt>
              </c:strCache>
            </c:strRef>
          </c:cat>
          <c:val>
            <c:numRef>
              <c:f>Auxiliar!$G$13:$I$13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Auxiliar!$G$12:$I$12</c:f>
              <c:strCache>
                <c:ptCount val="3"/>
                <c:pt idx="0">
                  <c:v>Desejável</c:v>
                </c:pt>
                <c:pt idx="1">
                  <c:v>Obrigatório</c:v>
                </c:pt>
                <c:pt idx="2">
                  <c:v>Crítico</c:v>
                </c:pt>
              </c:strCache>
            </c:strRef>
          </c:cat>
          <c:val>
            <c:numRef>
              <c:f>Auxiliar!$G$14:$I$14</c:f>
              <c:numCache>
                <c:formatCode>General</c:formatCode>
                <c:ptCount val="3"/>
                <c:pt idx="0">
                  <c:v>1</c:v>
                </c:pt>
                <c:pt idx="1">
                  <c:v>46</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Auxiliar!$G$12:$I$12</c:f>
              <c:strCache>
                <c:ptCount val="3"/>
                <c:pt idx="0">
                  <c:v>Desejável</c:v>
                </c:pt>
                <c:pt idx="1">
                  <c:v>Obrigatório</c:v>
                </c:pt>
                <c:pt idx="2">
                  <c:v>Crítico</c:v>
                </c:pt>
              </c:strCache>
            </c:strRef>
          </c:cat>
          <c:val>
            <c:numRef>
              <c:f>Auxiliar!$G$15:$I$15</c:f>
              <c:numCache>
                <c:formatCode>General</c:formatCode>
                <c:ptCount val="3"/>
                <c:pt idx="0">
                  <c:v>0</c:v>
                </c:pt>
                <c:pt idx="1">
                  <c:v>37</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Auxiliar!$G$12:$I$12</c:f>
              <c:strCache>
                <c:ptCount val="3"/>
                <c:pt idx="0">
                  <c:v>Desejável</c:v>
                </c:pt>
                <c:pt idx="1">
                  <c:v>Obrigatório</c:v>
                </c:pt>
                <c:pt idx="2">
                  <c:v>Crítico</c:v>
                </c:pt>
              </c:strCache>
            </c:strRef>
          </c:cat>
          <c:val>
            <c:numRef>
              <c:f>Auxiliar!$G$16:$I$16</c:f>
              <c:numCache>
                <c:formatCode>General</c:formatCode>
                <c:ptCount val="3"/>
                <c:pt idx="0">
                  <c:v>0</c:v>
                </c:pt>
                <c:pt idx="1">
                  <c:v>5</c:v>
                </c:pt>
                <c:pt idx="2">
                  <c:v>0</c:v>
                </c:pt>
              </c:numCache>
            </c:numRef>
          </c:val>
        </c:ser>
        <c:dLbls>
          <c:showLegendKey val="0"/>
          <c:showVal val="1"/>
          <c:showCatName val="0"/>
          <c:showSerName val="0"/>
          <c:showPercent val="0"/>
          <c:showBubbleSize val="0"/>
        </c:dLbls>
        <c:gapWidth val="150"/>
        <c:overlap val="100"/>
        <c:axId val="114406528"/>
        <c:axId val="114408064"/>
      </c:barChart>
      <c:catAx>
        <c:axId val="114406528"/>
        <c:scaling>
          <c:orientation val="minMax"/>
        </c:scaling>
        <c:delete val="0"/>
        <c:axPos val="b"/>
        <c:numFmt formatCode="General" sourceLinked="0"/>
        <c:majorTickMark val="out"/>
        <c:minorTickMark val="none"/>
        <c:tickLblPos val="nextTo"/>
        <c:crossAx val="114408064"/>
        <c:crosses val="autoZero"/>
        <c:auto val="1"/>
        <c:lblAlgn val="ctr"/>
        <c:lblOffset val="100"/>
        <c:noMultiLvlLbl val="0"/>
      </c:catAx>
      <c:valAx>
        <c:axId val="114408064"/>
        <c:scaling>
          <c:orientation val="minMax"/>
        </c:scaling>
        <c:delete val="0"/>
        <c:axPos val="l"/>
        <c:numFmt formatCode="0%" sourceLinked="1"/>
        <c:majorTickMark val="out"/>
        <c:minorTickMark val="none"/>
        <c:tickLblPos val="nextTo"/>
        <c:crossAx val="11440652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Auxiliar!$G$20:$I$20</c:f>
              <c:strCache>
                <c:ptCount val="3"/>
                <c:pt idx="0">
                  <c:v>Desejável</c:v>
                </c:pt>
                <c:pt idx="1">
                  <c:v>Obrigatório</c:v>
                </c:pt>
                <c:pt idx="2">
                  <c:v>Crítico</c:v>
                </c:pt>
              </c:strCache>
            </c:strRef>
          </c:cat>
          <c:val>
            <c:numRef>
              <c:f>Auxiliar!$G$21:$I$21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Auxiliar!$G$20:$I$20</c:f>
              <c:strCache>
                <c:ptCount val="3"/>
                <c:pt idx="0">
                  <c:v>Desejável</c:v>
                </c:pt>
                <c:pt idx="1">
                  <c:v>Obrigatório</c:v>
                </c:pt>
                <c:pt idx="2">
                  <c:v>Crítico</c:v>
                </c:pt>
              </c:strCache>
            </c:strRef>
          </c:cat>
          <c:val>
            <c:numRef>
              <c:f>Auxiliar!$G$22:$I$22</c:f>
              <c:numCache>
                <c:formatCode>General</c:formatCode>
                <c:ptCount val="3"/>
                <c:pt idx="0">
                  <c:v>0</c:v>
                </c:pt>
                <c:pt idx="1">
                  <c:v>23</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Auxiliar!$G$20:$I$20</c:f>
              <c:strCache>
                <c:ptCount val="3"/>
                <c:pt idx="0">
                  <c:v>Desejável</c:v>
                </c:pt>
                <c:pt idx="1">
                  <c:v>Obrigatório</c:v>
                </c:pt>
                <c:pt idx="2">
                  <c:v>Crítico</c:v>
                </c:pt>
              </c:strCache>
            </c:strRef>
          </c:cat>
          <c:val>
            <c:numRef>
              <c:f>Auxiliar!$G$23:$I$23</c:f>
              <c:numCache>
                <c:formatCode>General</c:formatCode>
                <c:ptCount val="3"/>
                <c:pt idx="0">
                  <c:v>0</c:v>
                </c:pt>
                <c:pt idx="1">
                  <c:v>2</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Auxiliar!$G$20:$I$20</c:f>
              <c:strCache>
                <c:ptCount val="3"/>
                <c:pt idx="0">
                  <c:v>Desejável</c:v>
                </c:pt>
                <c:pt idx="1">
                  <c:v>Obrigatório</c:v>
                </c:pt>
                <c:pt idx="2">
                  <c:v>Crítico</c:v>
                </c:pt>
              </c:strCache>
            </c:strRef>
          </c:cat>
          <c:val>
            <c:numRef>
              <c:f>Auxiliar!$G$24:$I$24</c:f>
              <c:numCache>
                <c:formatCode>General</c:formatCode>
                <c:ptCount val="3"/>
                <c:pt idx="0">
                  <c:v>0</c:v>
                </c:pt>
                <c:pt idx="1">
                  <c:v>3</c:v>
                </c:pt>
                <c:pt idx="2">
                  <c:v>0</c:v>
                </c:pt>
              </c:numCache>
            </c:numRef>
          </c:val>
        </c:ser>
        <c:dLbls>
          <c:showLegendKey val="0"/>
          <c:showVal val="1"/>
          <c:showCatName val="0"/>
          <c:showSerName val="0"/>
          <c:showPercent val="0"/>
          <c:showBubbleSize val="0"/>
        </c:dLbls>
        <c:gapWidth val="150"/>
        <c:overlap val="100"/>
        <c:axId val="114522752"/>
        <c:axId val="114532736"/>
      </c:barChart>
      <c:catAx>
        <c:axId val="114522752"/>
        <c:scaling>
          <c:orientation val="minMax"/>
        </c:scaling>
        <c:delete val="0"/>
        <c:axPos val="b"/>
        <c:numFmt formatCode="General" sourceLinked="0"/>
        <c:majorTickMark val="out"/>
        <c:minorTickMark val="none"/>
        <c:tickLblPos val="nextTo"/>
        <c:crossAx val="114532736"/>
        <c:crosses val="autoZero"/>
        <c:auto val="1"/>
        <c:lblAlgn val="ctr"/>
        <c:lblOffset val="100"/>
        <c:noMultiLvlLbl val="0"/>
      </c:catAx>
      <c:valAx>
        <c:axId val="114532736"/>
        <c:scaling>
          <c:orientation val="minMax"/>
        </c:scaling>
        <c:delete val="0"/>
        <c:axPos val="l"/>
        <c:numFmt formatCode="0%" sourceLinked="1"/>
        <c:majorTickMark val="out"/>
        <c:minorTickMark val="none"/>
        <c:tickLblPos val="nextTo"/>
        <c:crossAx val="11452275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Auxiliar!$G$28:$I$28</c:f>
              <c:strCache>
                <c:ptCount val="3"/>
                <c:pt idx="0">
                  <c:v>Desejável</c:v>
                </c:pt>
                <c:pt idx="1">
                  <c:v>Obrigatório</c:v>
                </c:pt>
                <c:pt idx="2">
                  <c:v>Crítico</c:v>
                </c:pt>
              </c:strCache>
            </c:strRef>
          </c:cat>
          <c:val>
            <c:numRef>
              <c:f>Auxiliar!$G$29:$I$29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Auxiliar!$G$28:$I$28</c:f>
              <c:strCache>
                <c:ptCount val="3"/>
                <c:pt idx="0">
                  <c:v>Desejável</c:v>
                </c:pt>
                <c:pt idx="1">
                  <c:v>Obrigatório</c:v>
                </c:pt>
                <c:pt idx="2">
                  <c:v>Crítico</c:v>
                </c:pt>
              </c:strCache>
            </c:strRef>
          </c:cat>
          <c:val>
            <c:numRef>
              <c:f>Auxiliar!$G$30:$I$30</c:f>
              <c:numCache>
                <c:formatCode>General</c:formatCode>
                <c:ptCount val="3"/>
                <c:pt idx="0">
                  <c:v>0</c:v>
                </c:pt>
                <c:pt idx="1">
                  <c:v>127</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Auxiliar!$G$28:$I$28</c:f>
              <c:strCache>
                <c:ptCount val="3"/>
                <c:pt idx="0">
                  <c:v>Desejável</c:v>
                </c:pt>
                <c:pt idx="1">
                  <c:v>Obrigatório</c:v>
                </c:pt>
                <c:pt idx="2">
                  <c:v>Crítico</c:v>
                </c:pt>
              </c:strCache>
            </c:strRef>
          </c:cat>
          <c:val>
            <c:numRef>
              <c:f>Auxiliar!$G$31:$I$31</c:f>
              <c:numCache>
                <c:formatCode>General</c:formatCode>
                <c:ptCount val="3"/>
                <c:pt idx="0">
                  <c:v>0</c:v>
                </c:pt>
                <c:pt idx="1">
                  <c:v>2</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Auxiliar!$G$28:$I$28</c:f>
              <c:strCache>
                <c:ptCount val="3"/>
                <c:pt idx="0">
                  <c:v>Desejável</c:v>
                </c:pt>
                <c:pt idx="1">
                  <c:v>Obrigatório</c:v>
                </c:pt>
                <c:pt idx="2">
                  <c:v>Crítico</c:v>
                </c:pt>
              </c:strCache>
            </c:strRef>
          </c:cat>
          <c:val>
            <c:numRef>
              <c:f>Auxiliar!$G$32:$I$32</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14585984"/>
        <c:axId val="114587520"/>
      </c:barChart>
      <c:catAx>
        <c:axId val="114585984"/>
        <c:scaling>
          <c:orientation val="minMax"/>
        </c:scaling>
        <c:delete val="0"/>
        <c:axPos val="b"/>
        <c:numFmt formatCode="General" sourceLinked="0"/>
        <c:majorTickMark val="out"/>
        <c:minorTickMark val="none"/>
        <c:tickLblPos val="nextTo"/>
        <c:crossAx val="114587520"/>
        <c:crosses val="autoZero"/>
        <c:auto val="1"/>
        <c:lblAlgn val="ctr"/>
        <c:lblOffset val="100"/>
        <c:noMultiLvlLbl val="0"/>
      </c:catAx>
      <c:valAx>
        <c:axId val="114587520"/>
        <c:scaling>
          <c:orientation val="minMax"/>
        </c:scaling>
        <c:delete val="0"/>
        <c:axPos val="l"/>
        <c:numFmt formatCode="0%" sourceLinked="1"/>
        <c:majorTickMark val="out"/>
        <c:minorTickMark val="none"/>
        <c:tickLblPos val="nextTo"/>
        <c:crossAx val="1145859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Auxiliar!$G$36:$I$36</c:f>
              <c:strCache>
                <c:ptCount val="3"/>
                <c:pt idx="0">
                  <c:v>Desejável</c:v>
                </c:pt>
                <c:pt idx="1">
                  <c:v>Obrigatório</c:v>
                </c:pt>
                <c:pt idx="2">
                  <c:v>Crítico</c:v>
                </c:pt>
              </c:strCache>
            </c:strRef>
          </c:cat>
          <c:val>
            <c:numRef>
              <c:f>Auxiliar!$G$37:$I$37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Auxiliar!$G$36:$I$36</c:f>
              <c:strCache>
                <c:ptCount val="3"/>
                <c:pt idx="0">
                  <c:v>Desejável</c:v>
                </c:pt>
                <c:pt idx="1">
                  <c:v>Obrigatório</c:v>
                </c:pt>
                <c:pt idx="2">
                  <c:v>Crítico</c:v>
                </c:pt>
              </c:strCache>
            </c:strRef>
          </c:cat>
          <c:val>
            <c:numRef>
              <c:f>Auxiliar!$G$38:$I$38</c:f>
              <c:numCache>
                <c:formatCode>General</c:formatCode>
                <c:ptCount val="3"/>
                <c:pt idx="0">
                  <c:v>0</c:v>
                </c:pt>
                <c:pt idx="1">
                  <c:v>4</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Auxiliar!$G$36:$I$36</c:f>
              <c:strCache>
                <c:ptCount val="3"/>
                <c:pt idx="0">
                  <c:v>Desejável</c:v>
                </c:pt>
                <c:pt idx="1">
                  <c:v>Obrigatório</c:v>
                </c:pt>
                <c:pt idx="2">
                  <c:v>Crítico</c:v>
                </c:pt>
              </c:strCache>
            </c:strRef>
          </c:cat>
          <c:val>
            <c:numRef>
              <c:f>Auxiliar!$G$39:$I$39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Auxiliar!$G$36:$I$36</c:f>
              <c:strCache>
                <c:ptCount val="3"/>
                <c:pt idx="0">
                  <c:v>Desejável</c:v>
                </c:pt>
                <c:pt idx="1">
                  <c:v>Obrigatório</c:v>
                </c:pt>
                <c:pt idx="2">
                  <c:v>Crítico</c:v>
                </c:pt>
              </c:strCache>
            </c:strRef>
          </c:cat>
          <c:val>
            <c:numRef>
              <c:f>Auxiliar!$G$40:$I$40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8040448"/>
        <c:axId val="118041984"/>
      </c:barChart>
      <c:catAx>
        <c:axId val="118040448"/>
        <c:scaling>
          <c:orientation val="minMax"/>
        </c:scaling>
        <c:delete val="0"/>
        <c:axPos val="b"/>
        <c:numFmt formatCode="General" sourceLinked="0"/>
        <c:majorTickMark val="out"/>
        <c:minorTickMark val="none"/>
        <c:tickLblPos val="nextTo"/>
        <c:crossAx val="118041984"/>
        <c:crosses val="autoZero"/>
        <c:auto val="1"/>
        <c:lblAlgn val="ctr"/>
        <c:lblOffset val="100"/>
        <c:noMultiLvlLbl val="0"/>
      </c:catAx>
      <c:valAx>
        <c:axId val="118041984"/>
        <c:scaling>
          <c:orientation val="minMax"/>
        </c:scaling>
        <c:delete val="0"/>
        <c:axPos val="l"/>
        <c:numFmt formatCode="0%" sourceLinked="1"/>
        <c:majorTickMark val="out"/>
        <c:minorTickMark val="none"/>
        <c:tickLblPos val="nextTo"/>
        <c:crossAx val="11804044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Auxiliar!$G$44:$I$44</c:f>
              <c:strCache>
                <c:ptCount val="3"/>
                <c:pt idx="0">
                  <c:v>Desejável</c:v>
                </c:pt>
                <c:pt idx="1">
                  <c:v>Obrigatório</c:v>
                </c:pt>
                <c:pt idx="2">
                  <c:v>Crítico</c:v>
                </c:pt>
              </c:strCache>
            </c:strRef>
          </c:cat>
          <c:val>
            <c:numRef>
              <c:f>Auxiliar!$G$45:$I$45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Auxiliar!$G$44:$I$44</c:f>
              <c:strCache>
                <c:ptCount val="3"/>
                <c:pt idx="0">
                  <c:v>Desejável</c:v>
                </c:pt>
                <c:pt idx="1">
                  <c:v>Obrigatório</c:v>
                </c:pt>
                <c:pt idx="2">
                  <c:v>Crítico</c:v>
                </c:pt>
              </c:strCache>
            </c:strRef>
          </c:cat>
          <c:val>
            <c:numRef>
              <c:f>Auxiliar!$G$46:$I$46</c:f>
              <c:numCache>
                <c:formatCode>General</c:formatCode>
                <c:ptCount val="3"/>
                <c:pt idx="0">
                  <c:v>0</c:v>
                </c:pt>
                <c:pt idx="1">
                  <c:v>13</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Auxiliar!$G$44:$I$44</c:f>
              <c:strCache>
                <c:ptCount val="3"/>
                <c:pt idx="0">
                  <c:v>Desejável</c:v>
                </c:pt>
                <c:pt idx="1">
                  <c:v>Obrigatório</c:v>
                </c:pt>
                <c:pt idx="2">
                  <c:v>Crítico</c:v>
                </c:pt>
              </c:strCache>
            </c:strRef>
          </c:cat>
          <c:val>
            <c:numRef>
              <c:f>Auxiliar!$G$47:$I$47</c:f>
              <c:numCache>
                <c:formatCode>General</c:formatCode>
                <c:ptCount val="3"/>
                <c:pt idx="0">
                  <c:v>0</c:v>
                </c:pt>
                <c:pt idx="1">
                  <c:v>9</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Auxiliar!$G$44:$I$44</c:f>
              <c:strCache>
                <c:ptCount val="3"/>
                <c:pt idx="0">
                  <c:v>Desejável</c:v>
                </c:pt>
                <c:pt idx="1">
                  <c:v>Obrigatório</c:v>
                </c:pt>
                <c:pt idx="2">
                  <c:v>Crítico</c:v>
                </c:pt>
              </c:strCache>
            </c:strRef>
          </c:cat>
          <c:val>
            <c:numRef>
              <c:f>Auxiliar!$G$48:$I$48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22686848"/>
        <c:axId val="122700928"/>
      </c:barChart>
      <c:catAx>
        <c:axId val="122686848"/>
        <c:scaling>
          <c:orientation val="minMax"/>
        </c:scaling>
        <c:delete val="0"/>
        <c:axPos val="b"/>
        <c:numFmt formatCode="General" sourceLinked="0"/>
        <c:majorTickMark val="out"/>
        <c:minorTickMark val="none"/>
        <c:tickLblPos val="nextTo"/>
        <c:crossAx val="122700928"/>
        <c:crosses val="autoZero"/>
        <c:auto val="1"/>
        <c:lblAlgn val="ctr"/>
        <c:lblOffset val="100"/>
        <c:noMultiLvlLbl val="0"/>
      </c:catAx>
      <c:valAx>
        <c:axId val="122700928"/>
        <c:scaling>
          <c:orientation val="minMax"/>
        </c:scaling>
        <c:delete val="0"/>
        <c:axPos val="l"/>
        <c:numFmt formatCode="0%" sourceLinked="1"/>
        <c:majorTickMark val="out"/>
        <c:minorTickMark val="none"/>
        <c:tickLblPos val="nextTo"/>
        <c:crossAx val="12268684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Auxiliar!$G$52:$I$52</c:f>
              <c:strCache>
                <c:ptCount val="3"/>
                <c:pt idx="0">
                  <c:v>Desejável</c:v>
                </c:pt>
                <c:pt idx="1">
                  <c:v>Obrigatório</c:v>
                </c:pt>
                <c:pt idx="2">
                  <c:v>Crítico</c:v>
                </c:pt>
              </c:strCache>
            </c:strRef>
          </c:cat>
          <c:val>
            <c:numRef>
              <c:f>Auxiliar!$G$53:$I$53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Auxiliar!$G$52:$I$52</c:f>
              <c:strCache>
                <c:ptCount val="3"/>
                <c:pt idx="0">
                  <c:v>Desejável</c:v>
                </c:pt>
                <c:pt idx="1">
                  <c:v>Obrigatório</c:v>
                </c:pt>
                <c:pt idx="2">
                  <c:v>Crítico</c:v>
                </c:pt>
              </c:strCache>
            </c:strRef>
          </c:cat>
          <c:val>
            <c:numRef>
              <c:f>Auxiliar!$G$54:$I$54</c:f>
              <c:numCache>
                <c:formatCode>General</c:formatCode>
                <c:ptCount val="3"/>
                <c:pt idx="0">
                  <c:v>0</c:v>
                </c:pt>
                <c:pt idx="1">
                  <c:v>464</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Auxiliar!$G$52:$I$52</c:f>
              <c:strCache>
                <c:ptCount val="3"/>
                <c:pt idx="0">
                  <c:v>Desejável</c:v>
                </c:pt>
                <c:pt idx="1">
                  <c:v>Obrigatório</c:v>
                </c:pt>
                <c:pt idx="2">
                  <c:v>Crítico</c:v>
                </c:pt>
              </c:strCache>
            </c:strRef>
          </c:cat>
          <c:val>
            <c:numRef>
              <c:f>Auxiliar!$G$55:$I$55</c:f>
              <c:numCache>
                <c:formatCode>General</c:formatCode>
                <c:ptCount val="3"/>
                <c:pt idx="0">
                  <c:v>0</c:v>
                </c:pt>
                <c:pt idx="1">
                  <c:v>1</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Auxiliar!$G$52:$I$52</c:f>
              <c:strCache>
                <c:ptCount val="3"/>
                <c:pt idx="0">
                  <c:v>Desejável</c:v>
                </c:pt>
                <c:pt idx="1">
                  <c:v>Obrigatório</c:v>
                </c:pt>
                <c:pt idx="2">
                  <c:v>Crítico</c:v>
                </c:pt>
              </c:strCache>
            </c:strRef>
          </c:cat>
          <c:val>
            <c:numRef>
              <c:f>Auxiliar!$G$56:$I$56</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22775040"/>
        <c:axId val="122776576"/>
      </c:barChart>
      <c:catAx>
        <c:axId val="122775040"/>
        <c:scaling>
          <c:orientation val="minMax"/>
        </c:scaling>
        <c:delete val="0"/>
        <c:axPos val="b"/>
        <c:numFmt formatCode="General" sourceLinked="0"/>
        <c:majorTickMark val="out"/>
        <c:minorTickMark val="none"/>
        <c:tickLblPos val="nextTo"/>
        <c:crossAx val="122776576"/>
        <c:crosses val="autoZero"/>
        <c:auto val="1"/>
        <c:lblAlgn val="ctr"/>
        <c:lblOffset val="100"/>
        <c:noMultiLvlLbl val="0"/>
      </c:catAx>
      <c:valAx>
        <c:axId val="122776576"/>
        <c:scaling>
          <c:orientation val="minMax"/>
        </c:scaling>
        <c:delete val="0"/>
        <c:axPos val="l"/>
        <c:numFmt formatCode="0%" sourceLinked="1"/>
        <c:majorTickMark val="out"/>
        <c:minorTickMark val="none"/>
        <c:tickLblPos val="nextTo"/>
        <c:crossAx val="122775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Auxiliar!$K$12:$M$12</c:f>
              <c:strCache>
                <c:ptCount val="3"/>
                <c:pt idx="0">
                  <c:v>Desejável</c:v>
                </c:pt>
                <c:pt idx="1">
                  <c:v>Obrigatório</c:v>
                </c:pt>
                <c:pt idx="2">
                  <c:v>Crítico</c:v>
                </c:pt>
              </c:strCache>
            </c:strRef>
          </c:cat>
          <c:val>
            <c:numRef>
              <c:f>Auxiliar!$K$13:$M$13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Auxiliar!$K$12:$M$12</c:f>
              <c:strCache>
                <c:ptCount val="3"/>
                <c:pt idx="0">
                  <c:v>Desejável</c:v>
                </c:pt>
                <c:pt idx="1">
                  <c:v>Obrigatório</c:v>
                </c:pt>
                <c:pt idx="2">
                  <c:v>Crítico</c:v>
                </c:pt>
              </c:strCache>
            </c:strRef>
          </c:cat>
          <c:val>
            <c:numRef>
              <c:f>Auxiliar!$K$14:$M$14</c:f>
              <c:numCache>
                <c:formatCode>General</c:formatCode>
                <c:ptCount val="3"/>
                <c:pt idx="0">
                  <c:v>1</c:v>
                </c:pt>
                <c:pt idx="1">
                  <c:v>85</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Auxiliar!$K$12:$M$12</c:f>
              <c:strCache>
                <c:ptCount val="3"/>
                <c:pt idx="0">
                  <c:v>Desejável</c:v>
                </c:pt>
                <c:pt idx="1">
                  <c:v>Obrigatório</c:v>
                </c:pt>
                <c:pt idx="2">
                  <c:v>Crítico</c:v>
                </c:pt>
              </c:strCache>
            </c:strRef>
          </c:cat>
          <c:val>
            <c:numRef>
              <c:f>Auxiliar!$K$15:$M$15</c:f>
              <c:numCache>
                <c:formatCode>General</c:formatCode>
                <c:ptCount val="3"/>
                <c:pt idx="0">
                  <c:v>0</c:v>
                </c:pt>
                <c:pt idx="1">
                  <c:v>1</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Auxiliar!$K$12:$M$12</c:f>
              <c:strCache>
                <c:ptCount val="3"/>
                <c:pt idx="0">
                  <c:v>Desejável</c:v>
                </c:pt>
                <c:pt idx="1">
                  <c:v>Obrigatório</c:v>
                </c:pt>
                <c:pt idx="2">
                  <c:v>Crítico</c:v>
                </c:pt>
              </c:strCache>
            </c:strRef>
          </c:cat>
          <c:val>
            <c:numRef>
              <c:f>Auxiliar!$K$16:$M$16</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22817536"/>
        <c:axId val="122831616"/>
      </c:barChart>
      <c:catAx>
        <c:axId val="122817536"/>
        <c:scaling>
          <c:orientation val="minMax"/>
        </c:scaling>
        <c:delete val="0"/>
        <c:axPos val="b"/>
        <c:numFmt formatCode="General" sourceLinked="0"/>
        <c:majorTickMark val="out"/>
        <c:minorTickMark val="none"/>
        <c:tickLblPos val="nextTo"/>
        <c:crossAx val="122831616"/>
        <c:crosses val="autoZero"/>
        <c:auto val="1"/>
        <c:lblAlgn val="ctr"/>
        <c:lblOffset val="100"/>
        <c:noMultiLvlLbl val="0"/>
      </c:catAx>
      <c:valAx>
        <c:axId val="122831616"/>
        <c:scaling>
          <c:orientation val="minMax"/>
        </c:scaling>
        <c:delete val="0"/>
        <c:axPos val="l"/>
        <c:numFmt formatCode="0%" sourceLinked="1"/>
        <c:majorTickMark val="out"/>
        <c:minorTickMark val="none"/>
        <c:tickLblPos val="nextTo"/>
        <c:crossAx val="12281753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Auxiliar!$K$20:$M$20</c:f>
              <c:strCache>
                <c:ptCount val="3"/>
                <c:pt idx="0">
                  <c:v>Desejável</c:v>
                </c:pt>
                <c:pt idx="1">
                  <c:v>Obrigatório</c:v>
                </c:pt>
                <c:pt idx="2">
                  <c:v>Crítico</c:v>
                </c:pt>
              </c:strCache>
            </c:strRef>
          </c:cat>
          <c:val>
            <c:numRef>
              <c:f>Auxiliar!$K$21:$M$21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Auxiliar!$K$20:$M$20</c:f>
              <c:strCache>
                <c:ptCount val="3"/>
                <c:pt idx="0">
                  <c:v>Desejável</c:v>
                </c:pt>
                <c:pt idx="1">
                  <c:v>Obrigatório</c:v>
                </c:pt>
                <c:pt idx="2">
                  <c:v>Crítico</c:v>
                </c:pt>
              </c:strCache>
            </c:strRef>
          </c:cat>
          <c:val>
            <c:numRef>
              <c:f>Auxiliar!$K$22:$M$22</c:f>
              <c:numCache>
                <c:formatCode>General</c:formatCode>
                <c:ptCount val="3"/>
                <c:pt idx="0">
                  <c:v>0</c:v>
                </c:pt>
                <c:pt idx="1">
                  <c:v>28</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Auxiliar!$K$20:$M$20</c:f>
              <c:strCache>
                <c:ptCount val="3"/>
                <c:pt idx="0">
                  <c:v>Desejável</c:v>
                </c:pt>
                <c:pt idx="1">
                  <c:v>Obrigatório</c:v>
                </c:pt>
                <c:pt idx="2">
                  <c:v>Crítico</c:v>
                </c:pt>
              </c:strCache>
            </c:strRef>
          </c:cat>
          <c:val>
            <c:numRef>
              <c:f>Auxiliar!$K$23:$M$23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Auxiliar!$K$20:$M$20</c:f>
              <c:strCache>
                <c:ptCount val="3"/>
                <c:pt idx="0">
                  <c:v>Desejável</c:v>
                </c:pt>
                <c:pt idx="1">
                  <c:v>Obrigatório</c:v>
                </c:pt>
                <c:pt idx="2">
                  <c:v>Crítico</c:v>
                </c:pt>
              </c:strCache>
            </c:strRef>
          </c:cat>
          <c:val>
            <c:numRef>
              <c:f>Auxiliar!$K$24:$M$24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2872576"/>
        <c:axId val="122874112"/>
      </c:barChart>
      <c:catAx>
        <c:axId val="122872576"/>
        <c:scaling>
          <c:orientation val="minMax"/>
        </c:scaling>
        <c:delete val="0"/>
        <c:axPos val="b"/>
        <c:numFmt formatCode="General" sourceLinked="0"/>
        <c:majorTickMark val="out"/>
        <c:minorTickMark val="none"/>
        <c:tickLblPos val="nextTo"/>
        <c:crossAx val="122874112"/>
        <c:crosses val="autoZero"/>
        <c:auto val="1"/>
        <c:lblAlgn val="ctr"/>
        <c:lblOffset val="100"/>
        <c:noMultiLvlLbl val="0"/>
      </c:catAx>
      <c:valAx>
        <c:axId val="122874112"/>
        <c:scaling>
          <c:orientation val="minMax"/>
        </c:scaling>
        <c:delete val="0"/>
        <c:axPos val="l"/>
        <c:numFmt formatCode="0%" sourceLinked="1"/>
        <c:majorTickMark val="out"/>
        <c:minorTickMark val="none"/>
        <c:tickLblPos val="nextTo"/>
        <c:crossAx val="12287257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Auxiliar!$K$28:$M$28</c:f>
              <c:strCache>
                <c:ptCount val="3"/>
                <c:pt idx="0">
                  <c:v>Desejável</c:v>
                </c:pt>
                <c:pt idx="1">
                  <c:v>Obrigatório</c:v>
                </c:pt>
                <c:pt idx="2">
                  <c:v>Crítico</c:v>
                </c:pt>
              </c:strCache>
            </c:strRef>
          </c:cat>
          <c:val>
            <c:numRef>
              <c:f>Auxiliar!$K$29:$M$29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Auxiliar!$K$28:$M$28</c:f>
              <c:strCache>
                <c:ptCount val="3"/>
                <c:pt idx="0">
                  <c:v>Desejável</c:v>
                </c:pt>
                <c:pt idx="1">
                  <c:v>Obrigatório</c:v>
                </c:pt>
                <c:pt idx="2">
                  <c:v>Crítico</c:v>
                </c:pt>
              </c:strCache>
            </c:strRef>
          </c:cat>
          <c:val>
            <c:numRef>
              <c:f>Auxiliar!$K$30:$M$30</c:f>
              <c:numCache>
                <c:formatCode>General</c:formatCode>
                <c:ptCount val="3"/>
                <c:pt idx="0">
                  <c:v>0</c:v>
                </c:pt>
                <c:pt idx="1">
                  <c:v>130</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Auxiliar!$K$28:$M$28</c:f>
              <c:strCache>
                <c:ptCount val="3"/>
                <c:pt idx="0">
                  <c:v>Desejável</c:v>
                </c:pt>
                <c:pt idx="1">
                  <c:v>Obrigatório</c:v>
                </c:pt>
                <c:pt idx="2">
                  <c:v>Crítico</c:v>
                </c:pt>
              </c:strCache>
            </c:strRef>
          </c:cat>
          <c:val>
            <c:numRef>
              <c:f>Auxiliar!$K$31:$M$31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Auxiliar!$K$28:$M$28</c:f>
              <c:strCache>
                <c:ptCount val="3"/>
                <c:pt idx="0">
                  <c:v>Desejável</c:v>
                </c:pt>
                <c:pt idx="1">
                  <c:v>Obrigatório</c:v>
                </c:pt>
                <c:pt idx="2">
                  <c:v>Crítico</c:v>
                </c:pt>
              </c:strCache>
            </c:strRef>
          </c:cat>
          <c:val>
            <c:numRef>
              <c:f>Auxiliar!$K$32:$M$32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2927360"/>
        <c:axId val="122933248"/>
      </c:barChart>
      <c:catAx>
        <c:axId val="122927360"/>
        <c:scaling>
          <c:orientation val="minMax"/>
        </c:scaling>
        <c:delete val="0"/>
        <c:axPos val="b"/>
        <c:numFmt formatCode="General" sourceLinked="0"/>
        <c:majorTickMark val="out"/>
        <c:minorTickMark val="none"/>
        <c:tickLblPos val="nextTo"/>
        <c:crossAx val="122933248"/>
        <c:crosses val="autoZero"/>
        <c:auto val="1"/>
        <c:lblAlgn val="ctr"/>
        <c:lblOffset val="100"/>
        <c:noMultiLvlLbl val="0"/>
      </c:catAx>
      <c:valAx>
        <c:axId val="122933248"/>
        <c:scaling>
          <c:orientation val="minMax"/>
        </c:scaling>
        <c:delete val="0"/>
        <c:axPos val="l"/>
        <c:numFmt formatCode="0%" sourceLinked="1"/>
        <c:majorTickMark val="out"/>
        <c:minorTickMark val="none"/>
        <c:tickLblPos val="nextTo"/>
        <c:crossAx val="1229273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Auxiliar!$K$36:$M$36</c:f>
              <c:strCache>
                <c:ptCount val="3"/>
                <c:pt idx="0">
                  <c:v>Desejável</c:v>
                </c:pt>
                <c:pt idx="1">
                  <c:v>Obrigatório</c:v>
                </c:pt>
                <c:pt idx="2">
                  <c:v>Crítico</c:v>
                </c:pt>
              </c:strCache>
            </c:strRef>
          </c:cat>
          <c:val>
            <c:numRef>
              <c:f>Auxiliar!$K$37:$M$37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Auxiliar!$K$36:$M$36</c:f>
              <c:strCache>
                <c:ptCount val="3"/>
                <c:pt idx="0">
                  <c:v>Desejável</c:v>
                </c:pt>
                <c:pt idx="1">
                  <c:v>Obrigatório</c:v>
                </c:pt>
                <c:pt idx="2">
                  <c:v>Crítico</c:v>
                </c:pt>
              </c:strCache>
            </c:strRef>
          </c:cat>
          <c:val>
            <c:numRef>
              <c:f>Auxiliar!$K$38:$M$38</c:f>
              <c:numCache>
                <c:formatCode>General</c:formatCode>
                <c:ptCount val="3"/>
                <c:pt idx="0">
                  <c:v>0</c:v>
                </c:pt>
                <c:pt idx="1">
                  <c:v>4</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Auxiliar!$K$36:$M$36</c:f>
              <c:strCache>
                <c:ptCount val="3"/>
                <c:pt idx="0">
                  <c:v>Desejável</c:v>
                </c:pt>
                <c:pt idx="1">
                  <c:v>Obrigatório</c:v>
                </c:pt>
                <c:pt idx="2">
                  <c:v>Crítico</c:v>
                </c:pt>
              </c:strCache>
            </c:strRef>
          </c:cat>
          <c:val>
            <c:numRef>
              <c:f>Auxiliar!$K$39:$M$39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Auxiliar!$K$36:$M$36</c:f>
              <c:strCache>
                <c:ptCount val="3"/>
                <c:pt idx="0">
                  <c:v>Desejável</c:v>
                </c:pt>
                <c:pt idx="1">
                  <c:v>Obrigatório</c:v>
                </c:pt>
                <c:pt idx="2">
                  <c:v>Crítico</c:v>
                </c:pt>
              </c:strCache>
            </c:strRef>
          </c:cat>
          <c:val>
            <c:numRef>
              <c:f>Auxiliar!$K$40:$M$40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3387904"/>
        <c:axId val="123389440"/>
      </c:barChart>
      <c:catAx>
        <c:axId val="123387904"/>
        <c:scaling>
          <c:orientation val="minMax"/>
        </c:scaling>
        <c:delete val="0"/>
        <c:axPos val="b"/>
        <c:numFmt formatCode="General" sourceLinked="0"/>
        <c:majorTickMark val="out"/>
        <c:minorTickMark val="none"/>
        <c:tickLblPos val="nextTo"/>
        <c:crossAx val="123389440"/>
        <c:crosses val="autoZero"/>
        <c:auto val="1"/>
        <c:lblAlgn val="ctr"/>
        <c:lblOffset val="100"/>
        <c:noMultiLvlLbl val="0"/>
      </c:catAx>
      <c:valAx>
        <c:axId val="123389440"/>
        <c:scaling>
          <c:orientation val="minMax"/>
        </c:scaling>
        <c:delete val="0"/>
        <c:axPos val="l"/>
        <c:numFmt formatCode="0%" sourceLinked="1"/>
        <c:majorTickMark val="out"/>
        <c:minorTickMark val="none"/>
        <c:tickLblPos val="nextTo"/>
        <c:crossAx val="1233879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Auxiliar!$K$44:$M$44</c:f>
              <c:strCache>
                <c:ptCount val="3"/>
                <c:pt idx="0">
                  <c:v>Desejável</c:v>
                </c:pt>
                <c:pt idx="1">
                  <c:v>Obrigatório</c:v>
                </c:pt>
                <c:pt idx="2">
                  <c:v>Crítico</c:v>
                </c:pt>
              </c:strCache>
            </c:strRef>
          </c:cat>
          <c:val>
            <c:numRef>
              <c:f>Auxiliar!$K$45:$M$45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Auxiliar!$K$44:$M$44</c:f>
              <c:strCache>
                <c:ptCount val="3"/>
                <c:pt idx="0">
                  <c:v>Desejável</c:v>
                </c:pt>
                <c:pt idx="1">
                  <c:v>Obrigatório</c:v>
                </c:pt>
                <c:pt idx="2">
                  <c:v>Crítico</c:v>
                </c:pt>
              </c:strCache>
            </c:strRef>
          </c:cat>
          <c:val>
            <c:numRef>
              <c:f>Auxiliar!$K$46:$M$46</c:f>
              <c:numCache>
                <c:formatCode>General</c:formatCode>
                <c:ptCount val="3"/>
                <c:pt idx="0">
                  <c:v>0</c:v>
                </c:pt>
                <c:pt idx="1">
                  <c:v>21</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Auxiliar!$K$44:$M$44</c:f>
              <c:strCache>
                <c:ptCount val="3"/>
                <c:pt idx="0">
                  <c:v>Desejável</c:v>
                </c:pt>
                <c:pt idx="1">
                  <c:v>Obrigatório</c:v>
                </c:pt>
                <c:pt idx="2">
                  <c:v>Crítico</c:v>
                </c:pt>
              </c:strCache>
            </c:strRef>
          </c:cat>
          <c:val>
            <c:numRef>
              <c:f>Auxiliar!$K$47:$M$47</c:f>
              <c:numCache>
                <c:formatCode>General</c:formatCode>
                <c:ptCount val="3"/>
                <c:pt idx="0">
                  <c:v>0</c:v>
                </c:pt>
                <c:pt idx="1">
                  <c:v>2</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Auxiliar!$K$44:$M$44</c:f>
              <c:strCache>
                <c:ptCount val="3"/>
                <c:pt idx="0">
                  <c:v>Desejável</c:v>
                </c:pt>
                <c:pt idx="1">
                  <c:v>Obrigatório</c:v>
                </c:pt>
                <c:pt idx="2">
                  <c:v>Crítico</c:v>
                </c:pt>
              </c:strCache>
            </c:strRef>
          </c:cat>
          <c:val>
            <c:numRef>
              <c:f>Auxiliar!$K$48:$M$48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3438592"/>
        <c:axId val="123440128"/>
      </c:barChart>
      <c:catAx>
        <c:axId val="123438592"/>
        <c:scaling>
          <c:orientation val="minMax"/>
        </c:scaling>
        <c:delete val="0"/>
        <c:axPos val="b"/>
        <c:numFmt formatCode="General" sourceLinked="0"/>
        <c:majorTickMark val="out"/>
        <c:minorTickMark val="none"/>
        <c:tickLblPos val="nextTo"/>
        <c:crossAx val="123440128"/>
        <c:crosses val="autoZero"/>
        <c:auto val="1"/>
        <c:lblAlgn val="ctr"/>
        <c:lblOffset val="100"/>
        <c:noMultiLvlLbl val="0"/>
      </c:catAx>
      <c:valAx>
        <c:axId val="123440128"/>
        <c:scaling>
          <c:orientation val="minMax"/>
        </c:scaling>
        <c:delete val="0"/>
        <c:axPos val="l"/>
        <c:numFmt formatCode="0%" sourceLinked="1"/>
        <c:majorTickMark val="out"/>
        <c:minorTickMark val="none"/>
        <c:tickLblPos val="nextTo"/>
        <c:crossAx val="1234385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Auxiliar!$K$52:$M$52</c:f>
              <c:strCache>
                <c:ptCount val="3"/>
                <c:pt idx="0">
                  <c:v>Desejável</c:v>
                </c:pt>
                <c:pt idx="1">
                  <c:v>Obrigatório</c:v>
                </c:pt>
                <c:pt idx="2">
                  <c:v>Crítico</c:v>
                </c:pt>
              </c:strCache>
            </c:strRef>
          </c:cat>
          <c:val>
            <c:numRef>
              <c:f>Auxiliar!$K$53:$M$53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Auxiliar!$K$52:$M$52</c:f>
              <c:strCache>
                <c:ptCount val="3"/>
                <c:pt idx="0">
                  <c:v>Desejável</c:v>
                </c:pt>
                <c:pt idx="1">
                  <c:v>Obrigatório</c:v>
                </c:pt>
                <c:pt idx="2">
                  <c:v>Crítico</c:v>
                </c:pt>
              </c:strCache>
            </c:strRef>
          </c:cat>
          <c:val>
            <c:numRef>
              <c:f>Auxiliar!$K$54:$M$54</c:f>
              <c:numCache>
                <c:formatCode>General</c:formatCode>
                <c:ptCount val="3"/>
                <c:pt idx="0">
                  <c:v>0</c:v>
                </c:pt>
                <c:pt idx="1">
                  <c:v>458</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Auxiliar!$K$52:$M$52</c:f>
              <c:strCache>
                <c:ptCount val="3"/>
                <c:pt idx="0">
                  <c:v>Desejável</c:v>
                </c:pt>
                <c:pt idx="1">
                  <c:v>Obrigatório</c:v>
                </c:pt>
                <c:pt idx="2">
                  <c:v>Crítico</c:v>
                </c:pt>
              </c:strCache>
            </c:strRef>
          </c:cat>
          <c:val>
            <c:numRef>
              <c:f>Auxiliar!$K$55:$M$55</c:f>
              <c:numCache>
                <c:formatCode>General</c:formatCode>
                <c:ptCount val="3"/>
                <c:pt idx="0">
                  <c:v>0</c:v>
                </c:pt>
                <c:pt idx="1">
                  <c:v>6</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Auxiliar!$K$52:$M$52</c:f>
              <c:strCache>
                <c:ptCount val="3"/>
                <c:pt idx="0">
                  <c:v>Desejável</c:v>
                </c:pt>
                <c:pt idx="1">
                  <c:v>Obrigatório</c:v>
                </c:pt>
                <c:pt idx="2">
                  <c:v>Crítico</c:v>
                </c:pt>
              </c:strCache>
            </c:strRef>
          </c:cat>
          <c:val>
            <c:numRef>
              <c:f>Auxiliar!$K$56:$M$56</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23492992"/>
        <c:axId val="123511168"/>
      </c:barChart>
      <c:catAx>
        <c:axId val="123492992"/>
        <c:scaling>
          <c:orientation val="minMax"/>
        </c:scaling>
        <c:delete val="0"/>
        <c:axPos val="b"/>
        <c:numFmt formatCode="General" sourceLinked="0"/>
        <c:majorTickMark val="out"/>
        <c:minorTickMark val="none"/>
        <c:tickLblPos val="nextTo"/>
        <c:crossAx val="123511168"/>
        <c:crosses val="autoZero"/>
        <c:auto val="1"/>
        <c:lblAlgn val="ctr"/>
        <c:lblOffset val="100"/>
        <c:noMultiLvlLbl val="0"/>
      </c:catAx>
      <c:valAx>
        <c:axId val="123511168"/>
        <c:scaling>
          <c:orientation val="minMax"/>
        </c:scaling>
        <c:delete val="0"/>
        <c:axPos val="l"/>
        <c:numFmt formatCode="0%" sourceLinked="1"/>
        <c:majorTickMark val="out"/>
        <c:minorTickMark val="none"/>
        <c:tickLblPos val="nextTo"/>
        <c:crossAx val="1234929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Auxiliar!$O$12:$Q$12</c:f>
              <c:strCache>
                <c:ptCount val="3"/>
                <c:pt idx="0">
                  <c:v>Desejável</c:v>
                </c:pt>
                <c:pt idx="1">
                  <c:v>Obrigatório</c:v>
                </c:pt>
                <c:pt idx="2">
                  <c:v>Crítico</c:v>
                </c:pt>
              </c:strCache>
            </c:strRef>
          </c:cat>
          <c:val>
            <c:numRef>
              <c:f>Auxiliar!$O$13:$Q$13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Auxiliar!$O$12:$Q$12</c:f>
              <c:strCache>
                <c:ptCount val="3"/>
                <c:pt idx="0">
                  <c:v>Desejável</c:v>
                </c:pt>
                <c:pt idx="1">
                  <c:v>Obrigatório</c:v>
                </c:pt>
                <c:pt idx="2">
                  <c:v>Crítico</c:v>
                </c:pt>
              </c:strCache>
            </c:strRef>
          </c:cat>
          <c:val>
            <c:numRef>
              <c:f>Auxiliar!$O$14:$Q$14</c:f>
              <c:numCache>
                <c:formatCode>General</c:formatCode>
                <c:ptCount val="3"/>
                <c:pt idx="0">
                  <c:v>0</c:v>
                </c:pt>
                <c:pt idx="1">
                  <c:v>31</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Auxiliar!$O$12:$Q$12</c:f>
              <c:strCache>
                <c:ptCount val="3"/>
                <c:pt idx="0">
                  <c:v>Desejável</c:v>
                </c:pt>
                <c:pt idx="1">
                  <c:v>Obrigatório</c:v>
                </c:pt>
                <c:pt idx="2">
                  <c:v>Crítico</c:v>
                </c:pt>
              </c:strCache>
            </c:strRef>
          </c:cat>
          <c:val>
            <c:numRef>
              <c:f>Auxiliar!$O$15:$Q$15</c:f>
              <c:numCache>
                <c:formatCode>General</c:formatCode>
                <c:ptCount val="3"/>
                <c:pt idx="0">
                  <c:v>0</c:v>
                </c:pt>
                <c:pt idx="1">
                  <c:v>25</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Auxiliar!$O$12:$Q$12</c:f>
              <c:strCache>
                <c:ptCount val="3"/>
                <c:pt idx="0">
                  <c:v>Desejável</c:v>
                </c:pt>
                <c:pt idx="1">
                  <c:v>Obrigatório</c:v>
                </c:pt>
                <c:pt idx="2">
                  <c:v>Crítico</c:v>
                </c:pt>
              </c:strCache>
            </c:strRef>
          </c:cat>
          <c:val>
            <c:numRef>
              <c:f>Auxiliar!$O$16:$Q$16</c:f>
              <c:numCache>
                <c:formatCode>General</c:formatCode>
                <c:ptCount val="3"/>
                <c:pt idx="0">
                  <c:v>1</c:v>
                </c:pt>
                <c:pt idx="1">
                  <c:v>32</c:v>
                </c:pt>
                <c:pt idx="2">
                  <c:v>0</c:v>
                </c:pt>
              </c:numCache>
            </c:numRef>
          </c:val>
        </c:ser>
        <c:dLbls>
          <c:showLegendKey val="0"/>
          <c:showVal val="1"/>
          <c:showCatName val="0"/>
          <c:showSerName val="0"/>
          <c:showPercent val="0"/>
          <c:showBubbleSize val="0"/>
        </c:dLbls>
        <c:gapWidth val="150"/>
        <c:overlap val="100"/>
        <c:axId val="123552128"/>
        <c:axId val="123553664"/>
      </c:barChart>
      <c:catAx>
        <c:axId val="123552128"/>
        <c:scaling>
          <c:orientation val="minMax"/>
        </c:scaling>
        <c:delete val="0"/>
        <c:axPos val="b"/>
        <c:numFmt formatCode="General" sourceLinked="0"/>
        <c:majorTickMark val="out"/>
        <c:minorTickMark val="none"/>
        <c:tickLblPos val="nextTo"/>
        <c:crossAx val="123553664"/>
        <c:crosses val="autoZero"/>
        <c:auto val="1"/>
        <c:lblAlgn val="ctr"/>
        <c:lblOffset val="100"/>
        <c:noMultiLvlLbl val="0"/>
      </c:catAx>
      <c:valAx>
        <c:axId val="123553664"/>
        <c:scaling>
          <c:orientation val="minMax"/>
        </c:scaling>
        <c:delete val="0"/>
        <c:axPos val="l"/>
        <c:numFmt formatCode="0%" sourceLinked="1"/>
        <c:majorTickMark val="out"/>
        <c:minorTickMark val="none"/>
        <c:tickLblPos val="nextTo"/>
        <c:crossAx val="12355212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Auxiliar!$O$20:$Q$20</c:f>
              <c:strCache>
                <c:ptCount val="3"/>
                <c:pt idx="0">
                  <c:v>Desejável</c:v>
                </c:pt>
                <c:pt idx="1">
                  <c:v>Obrigatório</c:v>
                </c:pt>
                <c:pt idx="2">
                  <c:v>Crítico</c:v>
                </c:pt>
              </c:strCache>
            </c:strRef>
          </c:cat>
          <c:val>
            <c:numRef>
              <c:f>Auxiliar!$O$21:$Q$21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Auxiliar!$O$20:$Q$20</c:f>
              <c:strCache>
                <c:ptCount val="3"/>
                <c:pt idx="0">
                  <c:v>Desejável</c:v>
                </c:pt>
                <c:pt idx="1">
                  <c:v>Obrigatório</c:v>
                </c:pt>
                <c:pt idx="2">
                  <c:v>Crítico</c:v>
                </c:pt>
              </c:strCache>
            </c:strRef>
          </c:cat>
          <c:val>
            <c:numRef>
              <c:f>Auxiliar!$O$22:$Q$22</c:f>
              <c:numCache>
                <c:formatCode>General</c:formatCode>
                <c:ptCount val="3"/>
                <c:pt idx="0">
                  <c:v>0</c:v>
                </c:pt>
                <c:pt idx="1">
                  <c:v>22</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Auxiliar!$O$20:$Q$20</c:f>
              <c:strCache>
                <c:ptCount val="3"/>
                <c:pt idx="0">
                  <c:v>Desejável</c:v>
                </c:pt>
                <c:pt idx="1">
                  <c:v>Obrigatório</c:v>
                </c:pt>
                <c:pt idx="2">
                  <c:v>Crítico</c:v>
                </c:pt>
              </c:strCache>
            </c:strRef>
          </c:cat>
          <c:val>
            <c:numRef>
              <c:f>Auxiliar!$O$23:$Q$23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Auxiliar!$O$20:$Q$20</c:f>
              <c:strCache>
                <c:ptCount val="3"/>
                <c:pt idx="0">
                  <c:v>Desejável</c:v>
                </c:pt>
                <c:pt idx="1">
                  <c:v>Obrigatório</c:v>
                </c:pt>
                <c:pt idx="2">
                  <c:v>Crítico</c:v>
                </c:pt>
              </c:strCache>
            </c:strRef>
          </c:cat>
          <c:val>
            <c:numRef>
              <c:f>Auxiliar!$O$24:$Q$24</c:f>
              <c:numCache>
                <c:formatCode>General</c:formatCode>
                <c:ptCount val="3"/>
                <c:pt idx="0">
                  <c:v>0</c:v>
                </c:pt>
                <c:pt idx="1">
                  <c:v>6</c:v>
                </c:pt>
                <c:pt idx="2">
                  <c:v>0</c:v>
                </c:pt>
              </c:numCache>
            </c:numRef>
          </c:val>
        </c:ser>
        <c:dLbls>
          <c:showLegendKey val="0"/>
          <c:showVal val="1"/>
          <c:showCatName val="0"/>
          <c:showSerName val="0"/>
          <c:showPercent val="0"/>
          <c:showBubbleSize val="0"/>
        </c:dLbls>
        <c:gapWidth val="150"/>
        <c:overlap val="100"/>
        <c:axId val="123742080"/>
        <c:axId val="123743616"/>
      </c:barChart>
      <c:catAx>
        <c:axId val="123742080"/>
        <c:scaling>
          <c:orientation val="minMax"/>
        </c:scaling>
        <c:delete val="0"/>
        <c:axPos val="b"/>
        <c:numFmt formatCode="General" sourceLinked="0"/>
        <c:majorTickMark val="out"/>
        <c:minorTickMark val="none"/>
        <c:tickLblPos val="nextTo"/>
        <c:crossAx val="123743616"/>
        <c:crosses val="autoZero"/>
        <c:auto val="1"/>
        <c:lblAlgn val="ctr"/>
        <c:lblOffset val="100"/>
        <c:noMultiLvlLbl val="0"/>
      </c:catAx>
      <c:valAx>
        <c:axId val="123743616"/>
        <c:scaling>
          <c:orientation val="minMax"/>
        </c:scaling>
        <c:delete val="0"/>
        <c:axPos val="l"/>
        <c:numFmt formatCode="0%" sourceLinked="1"/>
        <c:majorTickMark val="out"/>
        <c:minorTickMark val="none"/>
        <c:tickLblPos val="nextTo"/>
        <c:crossAx val="12374208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Auxiliar!$O$28:$Q$28</c:f>
              <c:strCache>
                <c:ptCount val="3"/>
                <c:pt idx="0">
                  <c:v>Desejável</c:v>
                </c:pt>
                <c:pt idx="1">
                  <c:v>Obrigatório</c:v>
                </c:pt>
                <c:pt idx="2">
                  <c:v>Crítico</c:v>
                </c:pt>
              </c:strCache>
            </c:strRef>
          </c:cat>
          <c:val>
            <c:numRef>
              <c:f>Auxiliar!$O$29:$Q$29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Auxiliar!$O$28:$Q$28</c:f>
              <c:strCache>
                <c:ptCount val="3"/>
                <c:pt idx="0">
                  <c:v>Desejável</c:v>
                </c:pt>
                <c:pt idx="1">
                  <c:v>Obrigatório</c:v>
                </c:pt>
                <c:pt idx="2">
                  <c:v>Crítico</c:v>
                </c:pt>
              </c:strCache>
            </c:strRef>
          </c:cat>
          <c:val>
            <c:numRef>
              <c:f>Auxiliar!$O$30:$Q$30</c:f>
              <c:numCache>
                <c:formatCode>General</c:formatCode>
                <c:ptCount val="3"/>
                <c:pt idx="0">
                  <c:v>0</c:v>
                </c:pt>
                <c:pt idx="1">
                  <c:v>53</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Auxiliar!$O$28:$Q$28</c:f>
              <c:strCache>
                <c:ptCount val="3"/>
                <c:pt idx="0">
                  <c:v>Desejável</c:v>
                </c:pt>
                <c:pt idx="1">
                  <c:v>Obrigatório</c:v>
                </c:pt>
                <c:pt idx="2">
                  <c:v>Crítico</c:v>
                </c:pt>
              </c:strCache>
            </c:strRef>
          </c:cat>
          <c:val>
            <c:numRef>
              <c:f>Auxiliar!$O$31:$Q$31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Auxiliar!$O$28:$Q$28</c:f>
              <c:strCache>
                <c:ptCount val="3"/>
                <c:pt idx="0">
                  <c:v>Desejável</c:v>
                </c:pt>
                <c:pt idx="1">
                  <c:v>Obrigatório</c:v>
                </c:pt>
                <c:pt idx="2">
                  <c:v>Crítico</c:v>
                </c:pt>
              </c:strCache>
            </c:strRef>
          </c:cat>
          <c:val>
            <c:numRef>
              <c:f>Auxiliar!$O$32:$Q$32</c:f>
              <c:numCache>
                <c:formatCode>General</c:formatCode>
                <c:ptCount val="3"/>
                <c:pt idx="0">
                  <c:v>0</c:v>
                </c:pt>
                <c:pt idx="1">
                  <c:v>77</c:v>
                </c:pt>
                <c:pt idx="2">
                  <c:v>0</c:v>
                </c:pt>
              </c:numCache>
            </c:numRef>
          </c:val>
        </c:ser>
        <c:dLbls>
          <c:showLegendKey val="0"/>
          <c:showVal val="1"/>
          <c:showCatName val="0"/>
          <c:showSerName val="0"/>
          <c:showPercent val="0"/>
          <c:showBubbleSize val="0"/>
        </c:dLbls>
        <c:gapWidth val="150"/>
        <c:overlap val="100"/>
        <c:axId val="123805696"/>
        <c:axId val="123807232"/>
      </c:barChart>
      <c:catAx>
        <c:axId val="123805696"/>
        <c:scaling>
          <c:orientation val="minMax"/>
        </c:scaling>
        <c:delete val="0"/>
        <c:axPos val="b"/>
        <c:numFmt formatCode="General" sourceLinked="0"/>
        <c:majorTickMark val="out"/>
        <c:minorTickMark val="none"/>
        <c:tickLblPos val="nextTo"/>
        <c:crossAx val="123807232"/>
        <c:crosses val="autoZero"/>
        <c:auto val="1"/>
        <c:lblAlgn val="ctr"/>
        <c:lblOffset val="100"/>
        <c:noMultiLvlLbl val="0"/>
      </c:catAx>
      <c:valAx>
        <c:axId val="123807232"/>
        <c:scaling>
          <c:orientation val="minMax"/>
        </c:scaling>
        <c:delete val="0"/>
        <c:axPos val="l"/>
        <c:numFmt formatCode="0%" sourceLinked="1"/>
        <c:majorTickMark val="out"/>
        <c:minorTickMark val="none"/>
        <c:tickLblPos val="nextTo"/>
        <c:crossAx val="12380569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Auxiliar!$O$36:$Q$36</c:f>
              <c:strCache>
                <c:ptCount val="3"/>
                <c:pt idx="0">
                  <c:v>Desejável</c:v>
                </c:pt>
                <c:pt idx="1">
                  <c:v>Obrigatório</c:v>
                </c:pt>
                <c:pt idx="2">
                  <c:v>Crítico</c:v>
                </c:pt>
              </c:strCache>
            </c:strRef>
          </c:cat>
          <c:val>
            <c:numRef>
              <c:f>Auxiliar!$O$37:$Q$37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Auxiliar!$O$36:$Q$36</c:f>
              <c:strCache>
                <c:ptCount val="3"/>
                <c:pt idx="0">
                  <c:v>Desejável</c:v>
                </c:pt>
                <c:pt idx="1">
                  <c:v>Obrigatório</c:v>
                </c:pt>
                <c:pt idx="2">
                  <c:v>Crítico</c:v>
                </c:pt>
              </c:strCache>
            </c:strRef>
          </c:cat>
          <c:val>
            <c:numRef>
              <c:f>Auxiliar!$O$38:$Q$38</c:f>
              <c:numCache>
                <c:formatCode>General</c:formatCode>
                <c:ptCount val="3"/>
                <c:pt idx="0">
                  <c:v>0</c:v>
                </c:pt>
                <c:pt idx="1">
                  <c:v>4</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Auxiliar!$O$36:$Q$36</c:f>
              <c:strCache>
                <c:ptCount val="3"/>
                <c:pt idx="0">
                  <c:v>Desejável</c:v>
                </c:pt>
                <c:pt idx="1">
                  <c:v>Obrigatório</c:v>
                </c:pt>
                <c:pt idx="2">
                  <c:v>Crítico</c:v>
                </c:pt>
              </c:strCache>
            </c:strRef>
          </c:cat>
          <c:val>
            <c:numRef>
              <c:f>Auxiliar!$O$39:$Q$39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Auxiliar!$O$36:$Q$36</c:f>
              <c:strCache>
                <c:ptCount val="3"/>
                <c:pt idx="0">
                  <c:v>Desejável</c:v>
                </c:pt>
                <c:pt idx="1">
                  <c:v>Obrigatório</c:v>
                </c:pt>
                <c:pt idx="2">
                  <c:v>Crítico</c:v>
                </c:pt>
              </c:strCache>
            </c:strRef>
          </c:cat>
          <c:val>
            <c:numRef>
              <c:f>Auxiliar!$O$40:$Q$40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3856384"/>
        <c:axId val="123857920"/>
      </c:barChart>
      <c:catAx>
        <c:axId val="123856384"/>
        <c:scaling>
          <c:orientation val="minMax"/>
        </c:scaling>
        <c:delete val="0"/>
        <c:axPos val="b"/>
        <c:numFmt formatCode="General" sourceLinked="0"/>
        <c:majorTickMark val="out"/>
        <c:minorTickMark val="none"/>
        <c:tickLblPos val="nextTo"/>
        <c:crossAx val="123857920"/>
        <c:crosses val="autoZero"/>
        <c:auto val="1"/>
        <c:lblAlgn val="ctr"/>
        <c:lblOffset val="100"/>
        <c:noMultiLvlLbl val="0"/>
      </c:catAx>
      <c:valAx>
        <c:axId val="123857920"/>
        <c:scaling>
          <c:orientation val="minMax"/>
        </c:scaling>
        <c:delete val="0"/>
        <c:axPos val="l"/>
        <c:numFmt formatCode="0%" sourceLinked="1"/>
        <c:majorTickMark val="out"/>
        <c:minorTickMark val="none"/>
        <c:tickLblPos val="nextTo"/>
        <c:crossAx val="1238563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Auxiliar!$O$44:$Q$44</c:f>
              <c:strCache>
                <c:ptCount val="3"/>
                <c:pt idx="0">
                  <c:v>Desejável</c:v>
                </c:pt>
                <c:pt idx="1">
                  <c:v>Obrigatório</c:v>
                </c:pt>
                <c:pt idx="2">
                  <c:v>Crítico</c:v>
                </c:pt>
              </c:strCache>
            </c:strRef>
          </c:cat>
          <c:val>
            <c:numRef>
              <c:f>Auxiliar!$O$45:$Q$45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Auxiliar!$O$44:$Q$44</c:f>
              <c:strCache>
                <c:ptCount val="3"/>
                <c:pt idx="0">
                  <c:v>Desejável</c:v>
                </c:pt>
                <c:pt idx="1">
                  <c:v>Obrigatório</c:v>
                </c:pt>
                <c:pt idx="2">
                  <c:v>Crítico</c:v>
                </c:pt>
              </c:strCache>
            </c:strRef>
          </c:cat>
          <c:val>
            <c:numRef>
              <c:f>Auxiliar!$O$46:$Q$46</c:f>
              <c:numCache>
                <c:formatCode>General</c:formatCode>
                <c:ptCount val="3"/>
                <c:pt idx="0">
                  <c:v>0</c:v>
                </c:pt>
                <c:pt idx="1">
                  <c:v>16</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Auxiliar!$O$44:$Q$44</c:f>
              <c:strCache>
                <c:ptCount val="3"/>
                <c:pt idx="0">
                  <c:v>Desejável</c:v>
                </c:pt>
                <c:pt idx="1">
                  <c:v>Obrigatório</c:v>
                </c:pt>
                <c:pt idx="2">
                  <c:v>Crítico</c:v>
                </c:pt>
              </c:strCache>
            </c:strRef>
          </c:cat>
          <c:val>
            <c:numRef>
              <c:f>Auxiliar!$O$47:$Q$47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Auxiliar!$O$44:$Q$44</c:f>
              <c:strCache>
                <c:ptCount val="3"/>
                <c:pt idx="0">
                  <c:v>Desejável</c:v>
                </c:pt>
                <c:pt idx="1">
                  <c:v>Obrigatório</c:v>
                </c:pt>
                <c:pt idx="2">
                  <c:v>Crítico</c:v>
                </c:pt>
              </c:strCache>
            </c:strRef>
          </c:cat>
          <c:val>
            <c:numRef>
              <c:f>Auxiliar!$O$48:$Q$48</c:f>
              <c:numCache>
                <c:formatCode>General</c:formatCode>
                <c:ptCount val="3"/>
                <c:pt idx="0">
                  <c:v>0</c:v>
                </c:pt>
                <c:pt idx="1">
                  <c:v>7</c:v>
                </c:pt>
                <c:pt idx="2">
                  <c:v>0</c:v>
                </c:pt>
              </c:numCache>
            </c:numRef>
          </c:val>
        </c:ser>
        <c:dLbls>
          <c:showLegendKey val="0"/>
          <c:showVal val="1"/>
          <c:showCatName val="0"/>
          <c:showSerName val="0"/>
          <c:showPercent val="0"/>
          <c:showBubbleSize val="0"/>
        </c:dLbls>
        <c:gapWidth val="150"/>
        <c:overlap val="100"/>
        <c:axId val="123915264"/>
        <c:axId val="123921152"/>
      </c:barChart>
      <c:catAx>
        <c:axId val="123915264"/>
        <c:scaling>
          <c:orientation val="minMax"/>
        </c:scaling>
        <c:delete val="0"/>
        <c:axPos val="b"/>
        <c:numFmt formatCode="General" sourceLinked="0"/>
        <c:majorTickMark val="out"/>
        <c:minorTickMark val="none"/>
        <c:tickLblPos val="nextTo"/>
        <c:crossAx val="123921152"/>
        <c:crosses val="autoZero"/>
        <c:auto val="1"/>
        <c:lblAlgn val="ctr"/>
        <c:lblOffset val="100"/>
        <c:noMultiLvlLbl val="0"/>
      </c:catAx>
      <c:valAx>
        <c:axId val="123921152"/>
        <c:scaling>
          <c:orientation val="minMax"/>
        </c:scaling>
        <c:delete val="0"/>
        <c:axPos val="l"/>
        <c:numFmt formatCode="0%" sourceLinked="1"/>
        <c:majorTickMark val="out"/>
        <c:minorTickMark val="none"/>
        <c:tickLblPos val="nextTo"/>
        <c:crossAx val="1239152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Auxiliar!$O$52:$Q$52</c:f>
              <c:strCache>
                <c:ptCount val="3"/>
                <c:pt idx="0">
                  <c:v>Desejável</c:v>
                </c:pt>
                <c:pt idx="1">
                  <c:v>Obrigatório</c:v>
                </c:pt>
                <c:pt idx="2">
                  <c:v>Crítico</c:v>
                </c:pt>
              </c:strCache>
            </c:strRef>
          </c:cat>
          <c:val>
            <c:numRef>
              <c:f>Auxiliar!$O$53:$Q$53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Auxiliar!$O$52:$Q$52</c:f>
              <c:strCache>
                <c:ptCount val="3"/>
                <c:pt idx="0">
                  <c:v>Desejável</c:v>
                </c:pt>
                <c:pt idx="1">
                  <c:v>Obrigatório</c:v>
                </c:pt>
                <c:pt idx="2">
                  <c:v>Crítico</c:v>
                </c:pt>
              </c:strCache>
            </c:strRef>
          </c:cat>
          <c:val>
            <c:numRef>
              <c:f>Auxiliar!$O$54:$Q$54</c:f>
              <c:numCache>
                <c:formatCode>General</c:formatCode>
                <c:ptCount val="3"/>
                <c:pt idx="0">
                  <c:v>0</c:v>
                </c:pt>
                <c:pt idx="1">
                  <c:v>457</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Auxiliar!$O$52:$Q$52</c:f>
              <c:strCache>
                <c:ptCount val="3"/>
                <c:pt idx="0">
                  <c:v>Desejável</c:v>
                </c:pt>
                <c:pt idx="1">
                  <c:v>Obrigatório</c:v>
                </c:pt>
                <c:pt idx="2">
                  <c:v>Crítico</c:v>
                </c:pt>
              </c:strCache>
            </c:strRef>
          </c:cat>
          <c:val>
            <c:numRef>
              <c:f>Auxiliar!$O$55:$Q$55</c:f>
              <c:numCache>
                <c:formatCode>General</c:formatCode>
                <c:ptCount val="3"/>
                <c:pt idx="0">
                  <c:v>0</c:v>
                </c:pt>
                <c:pt idx="1">
                  <c:v>3</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Auxiliar!$O$52:$Q$52</c:f>
              <c:strCache>
                <c:ptCount val="3"/>
                <c:pt idx="0">
                  <c:v>Desejável</c:v>
                </c:pt>
                <c:pt idx="1">
                  <c:v>Obrigatório</c:v>
                </c:pt>
                <c:pt idx="2">
                  <c:v>Crítico</c:v>
                </c:pt>
              </c:strCache>
            </c:strRef>
          </c:cat>
          <c:val>
            <c:numRef>
              <c:f>Auxiliar!$O$56:$Q$56</c:f>
              <c:numCache>
                <c:formatCode>General</c:formatCode>
                <c:ptCount val="3"/>
                <c:pt idx="0">
                  <c:v>0</c:v>
                </c:pt>
                <c:pt idx="1">
                  <c:v>6</c:v>
                </c:pt>
                <c:pt idx="2">
                  <c:v>0</c:v>
                </c:pt>
              </c:numCache>
            </c:numRef>
          </c:val>
        </c:ser>
        <c:dLbls>
          <c:showLegendKey val="0"/>
          <c:showVal val="1"/>
          <c:showCatName val="0"/>
          <c:showSerName val="0"/>
          <c:showPercent val="0"/>
          <c:showBubbleSize val="0"/>
        </c:dLbls>
        <c:gapWidth val="150"/>
        <c:overlap val="100"/>
        <c:axId val="123974400"/>
        <c:axId val="123975936"/>
      </c:barChart>
      <c:catAx>
        <c:axId val="123974400"/>
        <c:scaling>
          <c:orientation val="minMax"/>
        </c:scaling>
        <c:delete val="0"/>
        <c:axPos val="b"/>
        <c:numFmt formatCode="General" sourceLinked="0"/>
        <c:majorTickMark val="out"/>
        <c:minorTickMark val="none"/>
        <c:tickLblPos val="nextTo"/>
        <c:crossAx val="123975936"/>
        <c:crosses val="autoZero"/>
        <c:auto val="1"/>
        <c:lblAlgn val="ctr"/>
        <c:lblOffset val="100"/>
        <c:noMultiLvlLbl val="0"/>
      </c:catAx>
      <c:valAx>
        <c:axId val="123975936"/>
        <c:scaling>
          <c:orientation val="minMax"/>
        </c:scaling>
        <c:delete val="0"/>
        <c:axPos val="l"/>
        <c:numFmt formatCode="0%" sourceLinked="1"/>
        <c:majorTickMark val="out"/>
        <c:minorTickMark val="none"/>
        <c:tickLblPos val="nextTo"/>
        <c:crossAx val="1239744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Auxiliar!$S$12:$U$12</c:f>
              <c:strCache>
                <c:ptCount val="3"/>
                <c:pt idx="0">
                  <c:v>Desejável</c:v>
                </c:pt>
                <c:pt idx="1">
                  <c:v>Obrigatório</c:v>
                </c:pt>
                <c:pt idx="2">
                  <c:v>Crítico</c:v>
                </c:pt>
              </c:strCache>
            </c:strRef>
          </c:cat>
          <c:val>
            <c:numRef>
              <c:f>Auxiliar!$S$13:$U$13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Auxiliar!$S$12:$U$12</c:f>
              <c:strCache>
                <c:ptCount val="3"/>
                <c:pt idx="0">
                  <c:v>Desejável</c:v>
                </c:pt>
                <c:pt idx="1">
                  <c:v>Obrigatório</c:v>
                </c:pt>
                <c:pt idx="2">
                  <c:v>Crítico</c:v>
                </c:pt>
              </c:strCache>
            </c:strRef>
          </c:cat>
          <c:val>
            <c:numRef>
              <c:f>Auxiliar!$S$14:$U$14</c:f>
              <c:numCache>
                <c:formatCode>General</c:formatCode>
                <c:ptCount val="3"/>
                <c:pt idx="0">
                  <c:v>0</c:v>
                </c:pt>
                <c:pt idx="1">
                  <c:v>10</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Auxiliar!$S$12:$U$12</c:f>
              <c:strCache>
                <c:ptCount val="3"/>
                <c:pt idx="0">
                  <c:v>Desejável</c:v>
                </c:pt>
                <c:pt idx="1">
                  <c:v>Obrigatório</c:v>
                </c:pt>
                <c:pt idx="2">
                  <c:v>Crítico</c:v>
                </c:pt>
              </c:strCache>
            </c:strRef>
          </c:cat>
          <c:val>
            <c:numRef>
              <c:f>Auxiliar!$S$15:$U$15</c:f>
              <c:numCache>
                <c:formatCode>General</c:formatCode>
                <c:ptCount val="3"/>
                <c:pt idx="0">
                  <c:v>0</c:v>
                </c:pt>
                <c:pt idx="1">
                  <c:v>28</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Auxiliar!$S$12:$U$12</c:f>
              <c:strCache>
                <c:ptCount val="3"/>
                <c:pt idx="0">
                  <c:v>Desejável</c:v>
                </c:pt>
                <c:pt idx="1">
                  <c:v>Obrigatório</c:v>
                </c:pt>
                <c:pt idx="2">
                  <c:v>Crítico</c:v>
                </c:pt>
              </c:strCache>
            </c:strRef>
          </c:cat>
          <c:val>
            <c:numRef>
              <c:f>Auxiliar!$S$16:$U$16</c:f>
              <c:numCache>
                <c:formatCode>General</c:formatCode>
                <c:ptCount val="3"/>
                <c:pt idx="0">
                  <c:v>1</c:v>
                </c:pt>
                <c:pt idx="1">
                  <c:v>50</c:v>
                </c:pt>
                <c:pt idx="2">
                  <c:v>0</c:v>
                </c:pt>
              </c:numCache>
            </c:numRef>
          </c:val>
        </c:ser>
        <c:dLbls>
          <c:showLegendKey val="0"/>
          <c:showVal val="1"/>
          <c:showCatName val="0"/>
          <c:showSerName val="0"/>
          <c:showPercent val="0"/>
          <c:showBubbleSize val="0"/>
        </c:dLbls>
        <c:gapWidth val="150"/>
        <c:overlap val="100"/>
        <c:axId val="124098432"/>
        <c:axId val="124099968"/>
      </c:barChart>
      <c:catAx>
        <c:axId val="124098432"/>
        <c:scaling>
          <c:orientation val="minMax"/>
        </c:scaling>
        <c:delete val="0"/>
        <c:axPos val="b"/>
        <c:numFmt formatCode="General" sourceLinked="0"/>
        <c:majorTickMark val="out"/>
        <c:minorTickMark val="none"/>
        <c:tickLblPos val="nextTo"/>
        <c:crossAx val="124099968"/>
        <c:crosses val="autoZero"/>
        <c:auto val="1"/>
        <c:lblAlgn val="ctr"/>
        <c:lblOffset val="100"/>
        <c:noMultiLvlLbl val="0"/>
      </c:catAx>
      <c:valAx>
        <c:axId val="124099968"/>
        <c:scaling>
          <c:orientation val="minMax"/>
        </c:scaling>
        <c:delete val="0"/>
        <c:axPos val="l"/>
        <c:numFmt formatCode="0%" sourceLinked="1"/>
        <c:majorTickMark val="out"/>
        <c:minorTickMark val="none"/>
        <c:tickLblPos val="nextTo"/>
        <c:crossAx val="12409843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Auxiliar!$S$20:$U$20</c:f>
              <c:strCache>
                <c:ptCount val="3"/>
                <c:pt idx="0">
                  <c:v>Desejável</c:v>
                </c:pt>
                <c:pt idx="1">
                  <c:v>Obrigatório</c:v>
                </c:pt>
                <c:pt idx="2">
                  <c:v>Crítico</c:v>
                </c:pt>
              </c:strCache>
            </c:strRef>
          </c:cat>
          <c:val>
            <c:numRef>
              <c:f>Auxiliar!$S$21:$U$21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Auxiliar!$S$20:$U$20</c:f>
              <c:strCache>
                <c:ptCount val="3"/>
                <c:pt idx="0">
                  <c:v>Desejável</c:v>
                </c:pt>
                <c:pt idx="1">
                  <c:v>Obrigatório</c:v>
                </c:pt>
                <c:pt idx="2">
                  <c:v>Crítico</c:v>
                </c:pt>
              </c:strCache>
            </c:strRef>
          </c:cat>
          <c:val>
            <c:numRef>
              <c:f>Auxiliar!$S$22:$U$22</c:f>
              <c:numCache>
                <c:formatCode>General</c:formatCode>
                <c:ptCount val="3"/>
                <c:pt idx="0">
                  <c:v>0</c:v>
                </c:pt>
                <c:pt idx="1">
                  <c:v>18</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Auxiliar!$S$20:$U$20</c:f>
              <c:strCache>
                <c:ptCount val="3"/>
                <c:pt idx="0">
                  <c:v>Desejável</c:v>
                </c:pt>
                <c:pt idx="1">
                  <c:v>Obrigatório</c:v>
                </c:pt>
                <c:pt idx="2">
                  <c:v>Crítico</c:v>
                </c:pt>
              </c:strCache>
            </c:strRef>
          </c:cat>
          <c:val>
            <c:numRef>
              <c:f>Auxiliar!$S$23:$U$23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Auxiliar!$S$20:$U$20</c:f>
              <c:strCache>
                <c:ptCount val="3"/>
                <c:pt idx="0">
                  <c:v>Desejável</c:v>
                </c:pt>
                <c:pt idx="1">
                  <c:v>Obrigatório</c:v>
                </c:pt>
                <c:pt idx="2">
                  <c:v>Crítico</c:v>
                </c:pt>
              </c:strCache>
            </c:strRef>
          </c:cat>
          <c:val>
            <c:numRef>
              <c:f>Auxiliar!$S$24:$U$24</c:f>
              <c:numCache>
                <c:formatCode>General</c:formatCode>
                <c:ptCount val="3"/>
                <c:pt idx="0">
                  <c:v>0</c:v>
                </c:pt>
                <c:pt idx="1">
                  <c:v>10</c:v>
                </c:pt>
                <c:pt idx="2">
                  <c:v>0</c:v>
                </c:pt>
              </c:numCache>
            </c:numRef>
          </c:val>
        </c:ser>
        <c:dLbls>
          <c:showLegendKey val="0"/>
          <c:showVal val="1"/>
          <c:showCatName val="0"/>
          <c:showSerName val="0"/>
          <c:showPercent val="0"/>
          <c:showBubbleSize val="0"/>
        </c:dLbls>
        <c:gapWidth val="150"/>
        <c:overlap val="100"/>
        <c:axId val="124415360"/>
        <c:axId val="124441728"/>
      </c:barChart>
      <c:catAx>
        <c:axId val="124415360"/>
        <c:scaling>
          <c:orientation val="minMax"/>
        </c:scaling>
        <c:delete val="0"/>
        <c:axPos val="b"/>
        <c:numFmt formatCode="General" sourceLinked="0"/>
        <c:majorTickMark val="out"/>
        <c:minorTickMark val="none"/>
        <c:tickLblPos val="nextTo"/>
        <c:crossAx val="124441728"/>
        <c:crosses val="autoZero"/>
        <c:auto val="1"/>
        <c:lblAlgn val="ctr"/>
        <c:lblOffset val="100"/>
        <c:noMultiLvlLbl val="0"/>
      </c:catAx>
      <c:valAx>
        <c:axId val="124441728"/>
        <c:scaling>
          <c:orientation val="minMax"/>
        </c:scaling>
        <c:delete val="0"/>
        <c:axPos val="l"/>
        <c:numFmt formatCode="0%" sourceLinked="1"/>
        <c:majorTickMark val="out"/>
        <c:minorTickMark val="none"/>
        <c:tickLblPos val="nextTo"/>
        <c:crossAx val="1244153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Auxiliar!$S$28:$U$28</c:f>
              <c:strCache>
                <c:ptCount val="3"/>
                <c:pt idx="0">
                  <c:v>Desejável</c:v>
                </c:pt>
                <c:pt idx="1">
                  <c:v>Obrigatório</c:v>
                </c:pt>
                <c:pt idx="2">
                  <c:v>Crítico</c:v>
                </c:pt>
              </c:strCache>
            </c:strRef>
          </c:cat>
          <c:val>
            <c:numRef>
              <c:f>Auxiliar!$S$29:$U$29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Auxiliar!$S$28:$U$28</c:f>
              <c:strCache>
                <c:ptCount val="3"/>
                <c:pt idx="0">
                  <c:v>Desejável</c:v>
                </c:pt>
                <c:pt idx="1">
                  <c:v>Obrigatório</c:v>
                </c:pt>
                <c:pt idx="2">
                  <c:v>Crítico</c:v>
                </c:pt>
              </c:strCache>
            </c:strRef>
          </c:cat>
          <c:val>
            <c:numRef>
              <c:f>Auxiliar!$S$30:$U$30</c:f>
              <c:numCache>
                <c:formatCode>General</c:formatCode>
                <c:ptCount val="3"/>
                <c:pt idx="0">
                  <c:v>0</c:v>
                </c:pt>
                <c:pt idx="1">
                  <c:v>127</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Auxiliar!$S$28:$U$28</c:f>
              <c:strCache>
                <c:ptCount val="3"/>
                <c:pt idx="0">
                  <c:v>Desejável</c:v>
                </c:pt>
                <c:pt idx="1">
                  <c:v>Obrigatório</c:v>
                </c:pt>
                <c:pt idx="2">
                  <c:v>Crítico</c:v>
                </c:pt>
              </c:strCache>
            </c:strRef>
          </c:cat>
          <c:val>
            <c:numRef>
              <c:f>Auxiliar!$S$31:$U$31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Auxiliar!$S$28:$U$28</c:f>
              <c:strCache>
                <c:ptCount val="3"/>
                <c:pt idx="0">
                  <c:v>Desejável</c:v>
                </c:pt>
                <c:pt idx="1">
                  <c:v>Obrigatório</c:v>
                </c:pt>
                <c:pt idx="2">
                  <c:v>Crítico</c:v>
                </c:pt>
              </c:strCache>
            </c:strRef>
          </c:cat>
          <c:val>
            <c:numRef>
              <c:f>Auxiliar!$S$32:$U$32</c:f>
              <c:numCache>
                <c:formatCode>General</c:formatCode>
                <c:ptCount val="3"/>
                <c:pt idx="0">
                  <c:v>0</c:v>
                </c:pt>
                <c:pt idx="1">
                  <c:v>3</c:v>
                </c:pt>
                <c:pt idx="2">
                  <c:v>0</c:v>
                </c:pt>
              </c:numCache>
            </c:numRef>
          </c:val>
        </c:ser>
        <c:dLbls>
          <c:showLegendKey val="0"/>
          <c:showVal val="1"/>
          <c:showCatName val="0"/>
          <c:showSerName val="0"/>
          <c:showPercent val="0"/>
          <c:showBubbleSize val="0"/>
        </c:dLbls>
        <c:gapWidth val="150"/>
        <c:overlap val="100"/>
        <c:axId val="124150912"/>
        <c:axId val="124152448"/>
      </c:barChart>
      <c:catAx>
        <c:axId val="124150912"/>
        <c:scaling>
          <c:orientation val="minMax"/>
        </c:scaling>
        <c:delete val="0"/>
        <c:axPos val="b"/>
        <c:numFmt formatCode="General" sourceLinked="0"/>
        <c:majorTickMark val="out"/>
        <c:minorTickMark val="none"/>
        <c:tickLblPos val="nextTo"/>
        <c:crossAx val="124152448"/>
        <c:crosses val="autoZero"/>
        <c:auto val="1"/>
        <c:lblAlgn val="ctr"/>
        <c:lblOffset val="100"/>
        <c:noMultiLvlLbl val="0"/>
      </c:catAx>
      <c:valAx>
        <c:axId val="124152448"/>
        <c:scaling>
          <c:orientation val="minMax"/>
        </c:scaling>
        <c:delete val="0"/>
        <c:axPos val="l"/>
        <c:numFmt formatCode="0%" sourceLinked="1"/>
        <c:majorTickMark val="out"/>
        <c:minorTickMark val="none"/>
        <c:tickLblPos val="nextTo"/>
        <c:crossAx val="12415091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Auxiliar!$S$36:$U$36</c:f>
              <c:strCache>
                <c:ptCount val="3"/>
                <c:pt idx="0">
                  <c:v>Desejável</c:v>
                </c:pt>
                <c:pt idx="1">
                  <c:v>Obrigatório</c:v>
                </c:pt>
                <c:pt idx="2">
                  <c:v>Crítico</c:v>
                </c:pt>
              </c:strCache>
            </c:strRef>
          </c:cat>
          <c:val>
            <c:numRef>
              <c:f>Auxiliar!$S$37:$U$37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Auxiliar!$S$36:$U$36</c:f>
              <c:strCache>
                <c:ptCount val="3"/>
                <c:pt idx="0">
                  <c:v>Desejável</c:v>
                </c:pt>
                <c:pt idx="1">
                  <c:v>Obrigatório</c:v>
                </c:pt>
                <c:pt idx="2">
                  <c:v>Crítico</c:v>
                </c:pt>
              </c:strCache>
            </c:strRef>
          </c:cat>
          <c:val>
            <c:numRef>
              <c:f>Auxiliar!$S$38:$U$38</c:f>
              <c:numCache>
                <c:formatCode>General</c:formatCode>
                <c:ptCount val="3"/>
                <c:pt idx="0">
                  <c:v>0</c:v>
                </c:pt>
                <c:pt idx="1">
                  <c:v>1</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Auxiliar!$S$36:$U$36</c:f>
              <c:strCache>
                <c:ptCount val="3"/>
                <c:pt idx="0">
                  <c:v>Desejável</c:v>
                </c:pt>
                <c:pt idx="1">
                  <c:v>Obrigatório</c:v>
                </c:pt>
                <c:pt idx="2">
                  <c:v>Crítico</c:v>
                </c:pt>
              </c:strCache>
            </c:strRef>
          </c:cat>
          <c:val>
            <c:numRef>
              <c:f>Auxiliar!$S$39:$U$39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Auxiliar!$S$36:$U$36</c:f>
              <c:strCache>
                <c:ptCount val="3"/>
                <c:pt idx="0">
                  <c:v>Desejável</c:v>
                </c:pt>
                <c:pt idx="1">
                  <c:v>Obrigatório</c:v>
                </c:pt>
                <c:pt idx="2">
                  <c:v>Crítico</c:v>
                </c:pt>
              </c:strCache>
            </c:strRef>
          </c:cat>
          <c:val>
            <c:numRef>
              <c:f>Auxiliar!$S$40:$U$40</c:f>
              <c:numCache>
                <c:formatCode>General</c:formatCode>
                <c:ptCount val="3"/>
                <c:pt idx="0">
                  <c:v>0</c:v>
                </c:pt>
                <c:pt idx="1">
                  <c:v>3</c:v>
                </c:pt>
                <c:pt idx="2">
                  <c:v>0</c:v>
                </c:pt>
              </c:numCache>
            </c:numRef>
          </c:val>
        </c:ser>
        <c:dLbls>
          <c:showLegendKey val="0"/>
          <c:showVal val="1"/>
          <c:showCatName val="0"/>
          <c:showSerName val="0"/>
          <c:showPercent val="0"/>
          <c:showBubbleSize val="0"/>
        </c:dLbls>
        <c:gapWidth val="150"/>
        <c:overlap val="100"/>
        <c:axId val="124267136"/>
        <c:axId val="124289408"/>
      </c:barChart>
      <c:catAx>
        <c:axId val="124267136"/>
        <c:scaling>
          <c:orientation val="minMax"/>
        </c:scaling>
        <c:delete val="0"/>
        <c:axPos val="b"/>
        <c:numFmt formatCode="General" sourceLinked="0"/>
        <c:majorTickMark val="out"/>
        <c:minorTickMark val="none"/>
        <c:tickLblPos val="nextTo"/>
        <c:crossAx val="124289408"/>
        <c:crosses val="autoZero"/>
        <c:auto val="1"/>
        <c:lblAlgn val="ctr"/>
        <c:lblOffset val="100"/>
        <c:noMultiLvlLbl val="0"/>
      </c:catAx>
      <c:valAx>
        <c:axId val="124289408"/>
        <c:scaling>
          <c:orientation val="minMax"/>
        </c:scaling>
        <c:delete val="0"/>
        <c:axPos val="l"/>
        <c:numFmt formatCode="0%" sourceLinked="1"/>
        <c:majorTickMark val="out"/>
        <c:minorTickMark val="none"/>
        <c:tickLblPos val="nextTo"/>
        <c:crossAx val="12426713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Auxiliar!$S$44:$U$44</c:f>
              <c:strCache>
                <c:ptCount val="3"/>
                <c:pt idx="0">
                  <c:v>Desejável</c:v>
                </c:pt>
                <c:pt idx="1">
                  <c:v>Obrigatório</c:v>
                </c:pt>
                <c:pt idx="2">
                  <c:v>Crítico</c:v>
                </c:pt>
              </c:strCache>
            </c:strRef>
          </c:cat>
          <c:val>
            <c:numRef>
              <c:f>Auxiliar!$S$45:$U$45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Auxiliar!$S$44:$U$44</c:f>
              <c:strCache>
                <c:ptCount val="3"/>
                <c:pt idx="0">
                  <c:v>Desejável</c:v>
                </c:pt>
                <c:pt idx="1">
                  <c:v>Obrigatório</c:v>
                </c:pt>
                <c:pt idx="2">
                  <c:v>Crítico</c:v>
                </c:pt>
              </c:strCache>
            </c:strRef>
          </c:cat>
          <c:val>
            <c:numRef>
              <c:f>Auxiliar!$S$46:$U$46</c:f>
              <c:numCache>
                <c:formatCode>General</c:formatCode>
                <c:ptCount val="3"/>
                <c:pt idx="0">
                  <c:v>0</c:v>
                </c:pt>
                <c:pt idx="1">
                  <c:v>7</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Auxiliar!$S$44:$U$44</c:f>
              <c:strCache>
                <c:ptCount val="3"/>
                <c:pt idx="0">
                  <c:v>Desejável</c:v>
                </c:pt>
                <c:pt idx="1">
                  <c:v>Obrigatório</c:v>
                </c:pt>
                <c:pt idx="2">
                  <c:v>Crítico</c:v>
                </c:pt>
              </c:strCache>
            </c:strRef>
          </c:cat>
          <c:val>
            <c:numRef>
              <c:f>Auxiliar!$S$47:$U$47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Auxiliar!$S$44:$U$44</c:f>
              <c:strCache>
                <c:ptCount val="3"/>
                <c:pt idx="0">
                  <c:v>Desejável</c:v>
                </c:pt>
                <c:pt idx="1">
                  <c:v>Obrigatório</c:v>
                </c:pt>
                <c:pt idx="2">
                  <c:v>Crítico</c:v>
                </c:pt>
              </c:strCache>
            </c:strRef>
          </c:cat>
          <c:val>
            <c:numRef>
              <c:f>Auxiliar!$S$48:$U$48</c:f>
              <c:numCache>
                <c:formatCode>General</c:formatCode>
                <c:ptCount val="3"/>
                <c:pt idx="0">
                  <c:v>0</c:v>
                </c:pt>
                <c:pt idx="1">
                  <c:v>16</c:v>
                </c:pt>
                <c:pt idx="2">
                  <c:v>0</c:v>
                </c:pt>
              </c:numCache>
            </c:numRef>
          </c:val>
        </c:ser>
        <c:dLbls>
          <c:showLegendKey val="0"/>
          <c:showVal val="1"/>
          <c:showCatName val="0"/>
          <c:showSerName val="0"/>
          <c:showPercent val="0"/>
          <c:showBubbleSize val="0"/>
        </c:dLbls>
        <c:gapWidth val="150"/>
        <c:overlap val="100"/>
        <c:axId val="124342656"/>
        <c:axId val="124344192"/>
      </c:barChart>
      <c:catAx>
        <c:axId val="124342656"/>
        <c:scaling>
          <c:orientation val="minMax"/>
        </c:scaling>
        <c:delete val="0"/>
        <c:axPos val="b"/>
        <c:numFmt formatCode="General" sourceLinked="0"/>
        <c:majorTickMark val="out"/>
        <c:minorTickMark val="none"/>
        <c:tickLblPos val="nextTo"/>
        <c:crossAx val="124344192"/>
        <c:crosses val="autoZero"/>
        <c:auto val="1"/>
        <c:lblAlgn val="ctr"/>
        <c:lblOffset val="100"/>
        <c:noMultiLvlLbl val="0"/>
      </c:catAx>
      <c:valAx>
        <c:axId val="124344192"/>
        <c:scaling>
          <c:orientation val="minMax"/>
        </c:scaling>
        <c:delete val="0"/>
        <c:axPos val="l"/>
        <c:numFmt formatCode="0%" sourceLinked="1"/>
        <c:majorTickMark val="out"/>
        <c:minorTickMark val="none"/>
        <c:tickLblPos val="nextTo"/>
        <c:crossAx val="12434265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Auxiliar!$S$52:$U$52</c:f>
              <c:strCache>
                <c:ptCount val="3"/>
                <c:pt idx="0">
                  <c:v>Desejável</c:v>
                </c:pt>
                <c:pt idx="1">
                  <c:v>Obrigatório</c:v>
                </c:pt>
                <c:pt idx="2">
                  <c:v>Crítico</c:v>
                </c:pt>
              </c:strCache>
            </c:strRef>
          </c:cat>
          <c:val>
            <c:numRef>
              <c:f>Auxiliar!$S$53:$U$53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Auxiliar!$S$52:$U$52</c:f>
              <c:strCache>
                <c:ptCount val="3"/>
                <c:pt idx="0">
                  <c:v>Desejável</c:v>
                </c:pt>
                <c:pt idx="1">
                  <c:v>Obrigatório</c:v>
                </c:pt>
                <c:pt idx="2">
                  <c:v>Crítico</c:v>
                </c:pt>
              </c:strCache>
            </c:strRef>
          </c:cat>
          <c:val>
            <c:numRef>
              <c:f>Auxiliar!$S$54:$U$54</c:f>
              <c:numCache>
                <c:formatCode>General</c:formatCode>
                <c:ptCount val="3"/>
                <c:pt idx="0">
                  <c:v>0</c:v>
                </c:pt>
                <c:pt idx="1">
                  <c:v>446</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Auxiliar!$S$52:$U$52</c:f>
              <c:strCache>
                <c:ptCount val="3"/>
                <c:pt idx="0">
                  <c:v>Desejável</c:v>
                </c:pt>
                <c:pt idx="1">
                  <c:v>Obrigatório</c:v>
                </c:pt>
                <c:pt idx="2">
                  <c:v>Crítico</c:v>
                </c:pt>
              </c:strCache>
            </c:strRef>
          </c:cat>
          <c:val>
            <c:numRef>
              <c:f>Auxiliar!$S$55:$U$55</c:f>
              <c:numCache>
                <c:formatCode>General</c:formatCode>
                <c:ptCount val="3"/>
                <c:pt idx="0">
                  <c:v>0</c:v>
                </c:pt>
                <c:pt idx="1">
                  <c:v>18</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Auxiliar!$S$52:$U$52</c:f>
              <c:strCache>
                <c:ptCount val="3"/>
                <c:pt idx="0">
                  <c:v>Desejável</c:v>
                </c:pt>
                <c:pt idx="1">
                  <c:v>Obrigatório</c:v>
                </c:pt>
                <c:pt idx="2">
                  <c:v>Crítico</c:v>
                </c:pt>
              </c:strCache>
            </c:strRef>
          </c:cat>
          <c:val>
            <c:numRef>
              <c:f>Auxiliar!$S$56:$U$56</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24716928"/>
        <c:axId val="124718464"/>
      </c:barChart>
      <c:catAx>
        <c:axId val="124716928"/>
        <c:scaling>
          <c:orientation val="minMax"/>
        </c:scaling>
        <c:delete val="0"/>
        <c:axPos val="b"/>
        <c:numFmt formatCode="General" sourceLinked="0"/>
        <c:majorTickMark val="out"/>
        <c:minorTickMark val="none"/>
        <c:tickLblPos val="nextTo"/>
        <c:crossAx val="124718464"/>
        <c:crosses val="autoZero"/>
        <c:auto val="1"/>
        <c:lblAlgn val="ctr"/>
        <c:lblOffset val="100"/>
        <c:noMultiLvlLbl val="0"/>
      </c:catAx>
      <c:valAx>
        <c:axId val="124718464"/>
        <c:scaling>
          <c:orientation val="minMax"/>
        </c:scaling>
        <c:delete val="0"/>
        <c:axPos val="l"/>
        <c:numFmt formatCode="0%" sourceLinked="1"/>
        <c:majorTickMark val="out"/>
        <c:minorTickMark val="none"/>
        <c:tickLblPos val="nextTo"/>
        <c:crossAx val="12471692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Auxiliar!$W$12:$Y$12</c:f>
              <c:strCache>
                <c:ptCount val="3"/>
                <c:pt idx="0">
                  <c:v>Desejável</c:v>
                </c:pt>
                <c:pt idx="1">
                  <c:v>Obrigatório</c:v>
                </c:pt>
                <c:pt idx="2">
                  <c:v>Crítico</c:v>
                </c:pt>
              </c:strCache>
            </c:strRef>
          </c:cat>
          <c:val>
            <c:numRef>
              <c:f>Auxiliar!$W$13:$Y$13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Auxiliar!$W$12:$Y$12</c:f>
              <c:strCache>
                <c:ptCount val="3"/>
                <c:pt idx="0">
                  <c:v>Desejável</c:v>
                </c:pt>
                <c:pt idx="1">
                  <c:v>Obrigatório</c:v>
                </c:pt>
                <c:pt idx="2">
                  <c:v>Crítico</c:v>
                </c:pt>
              </c:strCache>
            </c:strRef>
          </c:cat>
          <c:val>
            <c:numRef>
              <c:f>Auxiliar!$W$14:$Y$14</c:f>
              <c:numCache>
                <c:formatCode>General</c:formatCode>
                <c:ptCount val="3"/>
                <c:pt idx="0">
                  <c:v>0</c:v>
                </c:pt>
                <c:pt idx="1">
                  <c:v>62</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Auxiliar!$W$12:$Y$12</c:f>
              <c:strCache>
                <c:ptCount val="3"/>
                <c:pt idx="0">
                  <c:v>Desejável</c:v>
                </c:pt>
                <c:pt idx="1">
                  <c:v>Obrigatório</c:v>
                </c:pt>
                <c:pt idx="2">
                  <c:v>Crítico</c:v>
                </c:pt>
              </c:strCache>
            </c:strRef>
          </c:cat>
          <c:val>
            <c:numRef>
              <c:f>Auxiliar!$W$15:$Y$15</c:f>
              <c:numCache>
                <c:formatCode>General</c:formatCode>
                <c:ptCount val="3"/>
                <c:pt idx="0">
                  <c:v>0</c:v>
                </c:pt>
                <c:pt idx="1">
                  <c:v>19</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Auxiliar!$W$12:$Y$12</c:f>
              <c:strCache>
                <c:ptCount val="3"/>
                <c:pt idx="0">
                  <c:v>Desejável</c:v>
                </c:pt>
                <c:pt idx="1">
                  <c:v>Obrigatório</c:v>
                </c:pt>
                <c:pt idx="2">
                  <c:v>Crítico</c:v>
                </c:pt>
              </c:strCache>
            </c:strRef>
          </c:cat>
          <c:val>
            <c:numRef>
              <c:f>Auxiliar!$W$16:$Y$16</c:f>
              <c:numCache>
                <c:formatCode>General</c:formatCode>
                <c:ptCount val="3"/>
                <c:pt idx="0">
                  <c:v>1</c:v>
                </c:pt>
                <c:pt idx="1">
                  <c:v>7</c:v>
                </c:pt>
                <c:pt idx="2">
                  <c:v>0</c:v>
                </c:pt>
              </c:numCache>
            </c:numRef>
          </c:val>
        </c:ser>
        <c:dLbls>
          <c:showLegendKey val="0"/>
          <c:showVal val="1"/>
          <c:showCatName val="0"/>
          <c:showSerName val="0"/>
          <c:showPercent val="0"/>
          <c:showBubbleSize val="0"/>
        </c:dLbls>
        <c:gapWidth val="150"/>
        <c:overlap val="100"/>
        <c:axId val="124771712"/>
        <c:axId val="124793984"/>
      </c:barChart>
      <c:catAx>
        <c:axId val="124771712"/>
        <c:scaling>
          <c:orientation val="minMax"/>
        </c:scaling>
        <c:delete val="0"/>
        <c:axPos val="b"/>
        <c:numFmt formatCode="General" sourceLinked="0"/>
        <c:majorTickMark val="out"/>
        <c:minorTickMark val="none"/>
        <c:tickLblPos val="nextTo"/>
        <c:crossAx val="124793984"/>
        <c:crosses val="autoZero"/>
        <c:auto val="1"/>
        <c:lblAlgn val="ctr"/>
        <c:lblOffset val="100"/>
        <c:noMultiLvlLbl val="0"/>
      </c:catAx>
      <c:valAx>
        <c:axId val="124793984"/>
        <c:scaling>
          <c:orientation val="minMax"/>
        </c:scaling>
        <c:delete val="0"/>
        <c:axPos val="l"/>
        <c:numFmt formatCode="0%" sourceLinked="1"/>
        <c:majorTickMark val="out"/>
        <c:minorTickMark val="none"/>
        <c:tickLblPos val="nextTo"/>
        <c:crossAx val="12477171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Auxiliar!$W$20:$Y$20</c:f>
              <c:strCache>
                <c:ptCount val="3"/>
                <c:pt idx="0">
                  <c:v>Desejável</c:v>
                </c:pt>
                <c:pt idx="1">
                  <c:v>Obrigatório</c:v>
                </c:pt>
                <c:pt idx="2">
                  <c:v>Crítico</c:v>
                </c:pt>
              </c:strCache>
            </c:strRef>
          </c:cat>
          <c:val>
            <c:numRef>
              <c:f>Auxiliar!$W$21:$Y$21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Auxiliar!$W$20:$Y$20</c:f>
              <c:strCache>
                <c:ptCount val="3"/>
                <c:pt idx="0">
                  <c:v>Desejável</c:v>
                </c:pt>
                <c:pt idx="1">
                  <c:v>Obrigatório</c:v>
                </c:pt>
                <c:pt idx="2">
                  <c:v>Crítico</c:v>
                </c:pt>
              </c:strCache>
            </c:strRef>
          </c:cat>
          <c:val>
            <c:numRef>
              <c:f>Auxiliar!$W$22:$Y$22</c:f>
              <c:numCache>
                <c:formatCode>General</c:formatCode>
                <c:ptCount val="3"/>
                <c:pt idx="0">
                  <c:v>0</c:v>
                </c:pt>
                <c:pt idx="1">
                  <c:v>25</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Auxiliar!$W$20:$Y$20</c:f>
              <c:strCache>
                <c:ptCount val="3"/>
                <c:pt idx="0">
                  <c:v>Desejável</c:v>
                </c:pt>
                <c:pt idx="1">
                  <c:v>Obrigatório</c:v>
                </c:pt>
                <c:pt idx="2">
                  <c:v>Crítico</c:v>
                </c:pt>
              </c:strCache>
            </c:strRef>
          </c:cat>
          <c:val>
            <c:numRef>
              <c:f>Auxiliar!$W$23:$Y$23</c:f>
              <c:numCache>
                <c:formatCode>General</c:formatCode>
                <c:ptCount val="3"/>
                <c:pt idx="0">
                  <c:v>0</c:v>
                </c:pt>
                <c:pt idx="1">
                  <c:v>1</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Auxiliar!$W$20:$Y$20</c:f>
              <c:strCache>
                <c:ptCount val="3"/>
                <c:pt idx="0">
                  <c:v>Desejável</c:v>
                </c:pt>
                <c:pt idx="1">
                  <c:v>Obrigatório</c:v>
                </c:pt>
                <c:pt idx="2">
                  <c:v>Crítico</c:v>
                </c:pt>
              </c:strCache>
            </c:strRef>
          </c:cat>
          <c:val>
            <c:numRef>
              <c:f>Auxiliar!$W$24:$Y$24</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24834944"/>
        <c:axId val="124836480"/>
      </c:barChart>
      <c:catAx>
        <c:axId val="124834944"/>
        <c:scaling>
          <c:orientation val="minMax"/>
        </c:scaling>
        <c:delete val="0"/>
        <c:axPos val="b"/>
        <c:numFmt formatCode="General" sourceLinked="0"/>
        <c:majorTickMark val="out"/>
        <c:minorTickMark val="none"/>
        <c:tickLblPos val="nextTo"/>
        <c:crossAx val="124836480"/>
        <c:crosses val="autoZero"/>
        <c:auto val="1"/>
        <c:lblAlgn val="ctr"/>
        <c:lblOffset val="100"/>
        <c:noMultiLvlLbl val="0"/>
      </c:catAx>
      <c:valAx>
        <c:axId val="124836480"/>
        <c:scaling>
          <c:orientation val="minMax"/>
        </c:scaling>
        <c:delete val="0"/>
        <c:axPos val="l"/>
        <c:numFmt formatCode="0%" sourceLinked="1"/>
        <c:majorTickMark val="out"/>
        <c:minorTickMark val="none"/>
        <c:tickLblPos val="nextTo"/>
        <c:crossAx val="12483494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Auxiliar!$W$28:$Y$28</c:f>
              <c:strCache>
                <c:ptCount val="3"/>
                <c:pt idx="0">
                  <c:v>Desejável</c:v>
                </c:pt>
                <c:pt idx="1">
                  <c:v>Obrigatório</c:v>
                </c:pt>
                <c:pt idx="2">
                  <c:v>Crítico</c:v>
                </c:pt>
              </c:strCache>
            </c:strRef>
          </c:cat>
          <c:val>
            <c:numRef>
              <c:f>Auxiliar!$W$29:$Y$29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Auxiliar!$W$28:$Y$28</c:f>
              <c:strCache>
                <c:ptCount val="3"/>
                <c:pt idx="0">
                  <c:v>Desejável</c:v>
                </c:pt>
                <c:pt idx="1">
                  <c:v>Obrigatório</c:v>
                </c:pt>
                <c:pt idx="2">
                  <c:v>Crítico</c:v>
                </c:pt>
              </c:strCache>
            </c:strRef>
          </c:cat>
          <c:val>
            <c:numRef>
              <c:f>Auxiliar!$W$30:$Y$30</c:f>
              <c:numCache>
                <c:formatCode>General</c:formatCode>
                <c:ptCount val="3"/>
                <c:pt idx="0">
                  <c:v>0</c:v>
                </c:pt>
                <c:pt idx="1">
                  <c:v>128</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Auxiliar!$W$28:$Y$28</c:f>
              <c:strCache>
                <c:ptCount val="3"/>
                <c:pt idx="0">
                  <c:v>Desejável</c:v>
                </c:pt>
                <c:pt idx="1">
                  <c:v>Obrigatório</c:v>
                </c:pt>
                <c:pt idx="2">
                  <c:v>Crítico</c:v>
                </c:pt>
              </c:strCache>
            </c:strRef>
          </c:cat>
          <c:val>
            <c:numRef>
              <c:f>Auxiliar!$W$31:$Y$31</c:f>
              <c:numCache>
                <c:formatCode>General</c:formatCode>
                <c:ptCount val="3"/>
                <c:pt idx="0">
                  <c:v>0</c:v>
                </c:pt>
                <c:pt idx="1">
                  <c:v>1</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Auxiliar!$W$28:$Y$28</c:f>
              <c:strCache>
                <c:ptCount val="3"/>
                <c:pt idx="0">
                  <c:v>Desejável</c:v>
                </c:pt>
                <c:pt idx="1">
                  <c:v>Obrigatório</c:v>
                </c:pt>
                <c:pt idx="2">
                  <c:v>Crítico</c:v>
                </c:pt>
              </c:strCache>
            </c:strRef>
          </c:cat>
          <c:val>
            <c:numRef>
              <c:f>Auxiliar!$W$32:$Y$32</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24578432"/>
        <c:axId val="124604800"/>
      </c:barChart>
      <c:catAx>
        <c:axId val="124578432"/>
        <c:scaling>
          <c:orientation val="minMax"/>
        </c:scaling>
        <c:delete val="0"/>
        <c:axPos val="b"/>
        <c:numFmt formatCode="General" sourceLinked="0"/>
        <c:majorTickMark val="out"/>
        <c:minorTickMark val="none"/>
        <c:tickLblPos val="nextTo"/>
        <c:crossAx val="124604800"/>
        <c:crosses val="autoZero"/>
        <c:auto val="1"/>
        <c:lblAlgn val="ctr"/>
        <c:lblOffset val="100"/>
        <c:noMultiLvlLbl val="0"/>
      </c:catAx>
      <c:valAx>
        <c:axId val="124604800"/>
        <c:scaling>
          <c:orientation val="minMax"/>
        </c:scaling>
        <c:delete val="0"/>
        <c:axPos val="l"/>
        <c:numFmt formatCode="0%" sourceLinked="1"/>
        <c:majorTickMark val="out"/>
        <c:minorTickMark val="none"/>
        <c:tickLblPos val="nextTo"/>
        <c:crossAx val="12457843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Auxiliar!$W$36:$Y$36</c:f>
              <c:strCache>
                <c:ptCount val="3"/>
                <c:pt idx="0">
                  <c:v>Desejável</c:v>
                </c:pt>
                <c:pt idx="1">
                  <c:v>Obrigatório</c:v>
                </c:pt>
                <c:pt idx="2">
                  <c:v>Crítico</c:v>
                </c:pt>
              </c:strCache>
            </c:strRef>
          </c:cat>
          <c:val>
            <c:numRef>
              <c:f>Auxiliar!$W$37:$Y$37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Auxiliar!$W$36:$Y$36</c:f>
              <c:strCache>
                <c:ptCount val="3"/>
                <c:pt idx="0">
                  <c:v>Desejável</c:v>
                </c:pt>
                <c:pt idx="1">
                  <c:v>Obrigatório</c:v>
                </c:pt>
                <c:pt idx="2">
                  <c:v>Crítico</c:v>
                </c:pt>
              </c:strCache>
            </c:strRef>
          </c:cat>
          <c:val>
            <c:numRef>
              <c:f>Auxiliar!$W$38:$Y$38</c:f>
              <c:numCache>
                <c:formatCode>General</c:formatCode>
                <c:ptCount val="3"/>
                <c:pt idx="0">
                  <c:v>0</c:v>
                </c:pt>
                <c:pt idx="1">
                  <c:v>4</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Auxiliar!$W$36:$Y$36</c:f>
              <c:strCache>
                <c:ptCount val="3"/>
                <c:pt idx="0">
                  <c:v>Desejável</c:v>
                </c:pt>
                <c:pt idx="1">
                  <c:v>Obrigatório</c:v>
                </c:pt>
                <c:pt idx="2">
                  <c:v>Crítico</c:v>
                </c:pt>
              </c:strCache>
            </c:strRef>
          </c:cat>
          <c:val>
            <c:numRef>
              <c:f>Auxiliar!$W$39:$Y$39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Auxiliar!$W$36:$Y$36</c:f>
              <c:strCache>
                <c:ptCount val="3"/>
                <c:pt idx="0">
                  <c:v>Desejável</c:v>
                </c:pt>
                <c:pt idx="1">
                  <c:v>Obrigatório</c:v>
                </c:pt>
                <c:pt idx="2">
                  <c:v>Crítico</c:v>
                </c:pt>
              </c:strCache>
            </c:strRef>
          </c:cat>
          <c:val>
            <c:numRef>
              <c:f>Auxiliar!$W$40:$Y$40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4637568"/>
        <c:axId val="124639104"/>
      </c:barChart>
      <c:catAx>
        <c:axId val="124637568"/>
        <c:scaling>
          <c:orientation val="minMax"/>
        </c:scaling>
        <c:delete val="0"/>
        <c:axPos val="b"/>
        <c:numFmt formatCode="General" sourceLinked="0"/>
        <c:majorTickMark val="out"/>
        <c:minorTickMark val="none"/>
        <c:tickLblPos val="nextTo"/>
        <c:crossAx val="124639104"/>
        <c:crosses val="autoZero"/>
        <c:auto val="1"/>
        <c:lblAlgn val="ctr"/>
        <c:lblOffset val="100"/>
        <c:noMultiLvlLbl val="0"/>
      </c:catAx>
      <c:valAx>
        <c:axId val="124639104"/>
        <c:scaling>
          <c:orientation val="minMax"/>
        </c:scaling>
        <c:delete val="0"/>
        <c:axPos val="l"/>
        <c:numFmt formatCode="0%" sourceLinked="1"/>
        <c:majorTickMark val="out"/>
        <c:minorTickMark val="none"/>
        <c:tickLblPos val="nextTo"/>
        <c:crossAx val="12463756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Auxiliar!$W$44:$Y$44</c:f>
              <c:strCache>
                <c:ptCount val="3"/>
                <c:pt idx="0">
                  <c:v>Desejável</c:v>
                </c:pt>
                <c:pt idx="1">
                  <c:v>Obrigatório</c:v>
                </c:pt>
                <c:pt idx="2">
                  <c:v>Crítico</c:v>
                </c:pt>
              </c:strCache>
            </c:strRef>
          </c:cat>
          <c:val>
            <c:numRef>
              <c:f>Auxiliar!$W$45:$Y$45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Auxiliar!$W$44:$Y$44</c:f>
              <c:strCache>
                <c:ptCount val="3"/>
                <c:pt idx="0">
                  <c:v>Desejável</c:v>
                </c:pt>
                <c:pt idx="1">
                  <c:v>Obrigatório</c:v>
                </c:pt>
                <c:pt idx="2">
                  <c:v>Crítico</c:v>
                </c:pt>
              </c:strCache>
            </c:strRef>
          </c:cat>
          <c:val>
            <c:numRef>
              <c:f>Auxiliar!$W$46:$Y$46</c:f>
              <c:numCache>
                <c:formatCode>General</c:formatCode>
                <c:ptCount val="3"/>
                <c:pt idx="0">
                  <c:v>0</c:v>
                </c:pt>
                <c:pt idx="1">
                  <c:v>21</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Auxiliar!$W$44:$Y$44</c:f>
              <c:strCache>
                <c:ptCount val="3"/>
                <c:pt idx="0">
                  <c:v>Desejável</c:v>
                </c:pt>
                <c:pt idx="1">
                  <c:v>Obrigatório</c:v>
                </c:pt>
                <c:pt idx="2">
                  <c:v>Crítico</c:v>
                </c:pt>
              </c:strCache>
            </c:strRef>
          </c:cat>
          <c:val>
            <c:numRef>
              <c:f>Auxiliar!$W$47:$Y$47</c:f>
              <c:numCache>
                <c:formatCode>General</c:formatCode>
                <c:ptCount val="3"/>
                <c:pt idx="0">
                  <c:v>0</c:v>
                </c:pt>
                <c:pt idx="1">
                  <c:v>1</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Auxiliar!$W$44:$Y$44</c:f>
              <c:strCache>
                <c:ptCount val="3"/>
                <c:pt idx="0">
                  <c:v>Desejável</c:v>
                </c:pt>
                <c:pt idx="1">
                  <c:v>Obrigatório</c:v>
                </c:pt>
                <c:pt idx="2">
                  <c:v>Crítico</c:v>
                </c:pt>
              </c:strCache>
            </c:strRef>
          </c:cat>
          <c:val>
            <c:numRef>
              <c:f>Auxiliar!$W$48:$Y$48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24668160"/>
        <c:axId val="124698624"/>
      </c:barChart>
      <c:catAx>
        <c:axId val="124668160"/>
        <c:scaling>
          <c:orientation val="minMax"/>
        </c:scaling>
        <c:delete val="0"/>
        <c:axPos val="b"/>
        <c:numFmt formatCode="General" sourceLinked="0"/>
        <c:majorTickMark val="out"/>
        <c:minorTickMark val="none"/>
        <c:tickLblPos val="nextTo"/>
        <c:crossAx val="124698624"/>
        <c:crosses val="autoZero"/>
        <c:auto val="1"/>
        <c:lblAlgn val="ctr"/>
        <c:lblOffset val="100"/>
        <c:noMultiLvlLbl val="0"/>
      </c:catAx>
      <c:valAx>
        <c:axId val="124698624"/>
        <c:scaling>
          <c:orientation val="minMax"/>
        </c:scaling>
        <c:delete val="0"/>
        <c:axPos val="l"/>
        <c:numFmt formatCode="0%" sourceLinked="1"/>
        <c:majorTickMark val="out"/>
        <c:minorTickMark val="none"/>
        <c:tickLblPos val="nextTo"/>
        <c:crossAx val="1246681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Auxiliar!$W$52:$Y$52</c:f>
              <c:strCache>
                <c:ptCount val="3"/>
                <c:pt idx="0">
                  <c:v>Desejável</c:v>
                </c:pt>
                <c:pt idx="1">
                  <c:v>Obrigatório</c:v>
                </c:pt>
                <c:pt idx="2">
                  <c:v>Crítico</c:v>
                </c:pt>
              </c:strCache>
            </c:strRef>
          </c:cat>
          <c:val>
            <c:numRef>
              <c:f>Auxiliar!$W$53:$Y$53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Auxiliar!$W$52:$Y$52</c:f>
              <c:strCache>
                <c:ptCount val="3"/>
                <c:pt idx="0">
                  <c:v>Desejável</c:v>
                </c:pt>
                <c:pt idx="1">
                  <c:v>Obrigatório</c:v>
                </c:pt>
                <c:pt idx="2">
                  <c:v>Crítico</c:v>
                </c:pt>
              </c:strCache>
            </c:strRef>
          </c:cat>
          <c:val>
            <c:numRef>
              <c:f>Auxiliar!$W$54:$Y$54</c:f>
              <c:numCache>
                <c:formatCode>General</c:formatCode>
                <c:ptCount val="3"/>
                <c:pt idx="0">
                  <c:v>0</c:v>
                </c:pt>
                <c:pt idx="1">
                  <c:v>464</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Auxiliar!$W$52:$Y$52</c:f>
              <c:strCache>
                <c:ptCount val="3"/>
                <c:pt idx="0">
                  <c:v>Desejável</c:v>
                </c:pt>
                <c:pt idx="1">
                  <c:v>Obrigatório</c:v>
                </c:pt>
                <c:pt idx="2">
                  <c:v>Crítico</c:v>
                </c:pt>
              </c:strCache>
            </c:strRef>
          </c:cat>
          <c:val>
            <c:numRef>
              <c:f>Auxiliar!$W$55:$Y$55</c:f>
              <c:numCache>
                <c:formatCode>General</c:formatCode>
                <c:ptCount val="3"/>
                <c:pt idx="0">
                  <c:v>0</c:v>
                </c:pt>
                <c:pt idx="1">
                  <c:v>2</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Auxiliar!$W$52:$Y$52</c:f>
              <c:strCache>
                <c:ptCount val="3"/>
                <c:pt idx="0">
                  <c:v>Desejável</c:v>
                </c:pt>
                <c:pt idx="1">
                  <c:v>Obrigatório</c:v>
                </c:pt>
                <c:pt idx="2">
                  <c:v>Crítico</c:v>
                </c:pt>
              </c:strCache>
            </c:strRef>
          </c:cat>
          <c:val>
            <c:numRef>
              <c:f>Auxiliar!$W$56:$Y$56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2093056"/>
        <c:axId val="2094592"/>
      </c:barChart>
      <c:catAx>
        <c:axId val="2093056"/>
        <c:scaling>
          <c:orientation val="minMax"/>
        </c:scaling>
        <c:delete val="0"/>
        <c:axPos val="b"/>
        <c:numFmt formatCode="General" sourceLinked="0"/>
        <c:majorTickMark val="out"/>
        <c:minorTickMark val="none"/>
        <c:tickLblPos val="nextTo"/>
        <c:crossAx val="2094592"/>
        <c:crosses val="autoZero"/>
        <c:auto val="1"/>
        <c:lblAlgn val="ctr"/>
        <c:lblOffset val="100"/>
        <c:noMultiLvlLbl val="0"/>
      </c:catAx>
      <c:valAx>
        <c:axId val="2094592"/>
        <c:scaling>
          <c:orientation val="minMax"/>
        </c:scaling>
        <c:delete val="0"/>
        <c:axPos val="l"/>
        <c:numFmt formatCode="0%" sourceLinked="1"/>
        <c:majorTickMark val="out"/>
        <c:minorTickMark val="none"/>
        <c:tickLblPos val="nextTo"/>
        <c:crossAx val="209305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Auxiliar!$AA$12:$AC$12</c:f>
              <c:strCache>
                <c:ptCount val="3"/>
                <c:pt idx="0">
                  <c:v>Desejável</c:v>
                </c:pt>
                <c:pt idx="1">
                  <c:v>Obrigatório</c:v>
                </c:pt>
                <c:pt idx="2">
                  <c:v>Crítico</c:v>
                </c:pt>
              </c:strCache>
            </c:strRef>
          </c:cat>
          <c:val>
            <c:numRef>
              <c:f>Auxiliar!$AA$13:$AC$13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Auxiliar!$AA$12:$AC$12</c:f>
              <c:strCache>
                <c:ptCount val="3"/>
                <c:pt idx="0">
                  <c:v>Desejável</c:v>
                </c:pt>
                <c:pt idx="1">
                  <c:v>Obrigatório</c:v>
                </c:pt>
                <c:pt idx="2">
                  <c:v>Crítico</c:v>
                </c:pt>
              </c:strCache>
            </c:strRef>
          </c:cat>
          <c:val>
            <c:numRef>
              <c:f>Auxiliar!$AA$14:$AC$14</c:f>
              <c:numCache>
                <c:formatCode>General</c:formatCode>
                <c:ptCount val="3"/>
                <c:pt idx="0">
                  <c:v>0</c:v>
                </c:pt>
                <c:pt idx="1">
                  <c:v>76</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Auxiliar!$AA$12:$AC$12</c:f>
              <c:strCache>
                <c:ptCount val="3"/>
                <c:pt idx="0">
                  <c:v>Desejável</c:v>
                </c:pt>
                <c:pt idx="1">
                  <c:v>Obrigatório</c:v>
                </c:pt>
                <c:pt idx="2">
                  <c:v>Crítico</c:v>
                </c:pt>
              </c:strCache>
            </c:strRef>
          </c:cat>
          <c:val>
            <c:numRef>
              <c:f>Auxiliar!$AA$15:$AC$15</c:f>
              <c:numCache>
                <c:formatCode>General</c:formatCode>
                <c:ptCount val="3"/>
                <c:pt idx="0">
                  <c:v>0</c:v>
                </c:pt>
                <c:pt idx="1">
                  <c:v>5</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Auxiliar!$AA$12:$AC$12</c:f>
              <c:strCache>
                <c:ptCount val="3"/>
                <c:pt idx="0">
                  <c:v>Desejável</c:v>
                </c:pt>
                <c:pt idx="1">
                  <c:v>Obrigatório</c:v>
                </c:pt>
                <c:pt idx="2">
                  <c:v>Crítico</c:v>
                </c:pt>
              </c:strCache>
            </c:strRef>
          </c:cat>
          <c:val>
            <c:numRef>
              <c:f>Auxiliar!$AA$16:$AC$16</c:f>
              <c:numCache>
                <c:formatCode>General</c:formatCode>
                <c:ptCount val="3"/>
                <c:pt idx="0">
                  <c:v>1</c:v>
                </c:pt>
                <c:pt idx="1">
                  <c:v>7</c:v>
                </c:pt>
                <c:pt idx="2">
                  <c:v>0</c:v>
                </c:pt>
              </c:numCache>
            </c:numRef>
          </c:val>
        </c:ser>
        <c:dLbls>
          <c:showLegendKey val="0"/>
          <c:showVal val="1"/>
          <c:showCatName val="0"/>
          <c:showSerName val="0"/>
          <c:showPercent val="0"/>
          <c:showBubbleSize val="0"/>
        </c:dLbls>
        <c:gapWidth val="150"/>
        <c:overlap val="100"/>
        <c:axId val="1975808"/>
        <c:axId val="1977344"/>
      </c:barChart>
      <c:catAx>
        <c:axId val="1975808"/>
        <c:scaling>
          <c:orientation val="minMax"/>
        </c:scaling>
        <c:delete val="0"/>
        <c:axPos val="b"/>
        <c:numFmt formatCode="General" sourceLinked="0"/>
        <c:majorTickMark val="out"/>
        <c:minorTickMark val="none"/>
        <c:tickLblPos val="nextTo"/>
        <c:crossAx val="1977344"/>
        <c:crosses val="autoZero"/>
        <c:auto val="1"/>
        <c:lblAlgn val="ctr"/>
        <c:lblOffset val="100"/>
        <c:noMultiLvlLbl val="0"/>
      </c:catAx>
      <c:valAx>
        <c:axId val="1977344"/>
        <c:scaling>
          <c:orientation val="minMax"/>
        </c:scaling>
        <c:delete val="0"/>
        <c:axPos val="l"/>
        <c:numFmt formatCode="0%" sourceLinked="1"/>
        <c:majorTickMark val="out"/>
        <c:minorTickMark val="none"/>
        <c:tickLblPos val="nextTo"/>
        <c:crossAx val="19758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Auxiliar!$AA$20:$AC$20</c:f>
              <c:strCache>
                <c:ptCount val="3"/>
                <c:pt idx="0">
                  <c:v>Desejável</c:v>
                </c:pt>
                <c:pt idx="1">
                  <c:v>Obrigatório</c:v>
                </c:pt>
                <c:pt idx="2">
                  <c:v>Crítico</c:v>
                </c:pt>
              </c:strCache>
            </c:strRef>
          </c:cat>
          <c:val>
            <c:numRef>
              <c:f>Auxiliar!$AA$21:$AC$21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Auxiliar!$AA$20:$AC$20</c:f>
              <c:strCache>
                <c:ptCount val="3"/>
                <c:pt idx="0">
                  <c:v>Desejável</c:v>
                </c:pt>
                <c:pt idx="1">
                  <c:v>Obrigatório</c:v>
                </c:pt>
                <c:pt idx="2">
                  <c:v>Crítico</c:v>
                </c:pt>
              </c:strCache>
            </c:strRef>
          </c:cat>
          <c:val>
            <c:numRef>
              <c:f>Auxiliar!$AA$22:$AC$22</c:f>
              <c:numCache>
                <c:formatCode>General</c:formatCode>
                <c:ptCount val="3"/>
                <c:pt idx="0">
                  <c:v>0</c:v>
                </c:pt>
                <c:pt idx="1">
                  <c:v>26</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Auxiliar!$AA$20:$AC$20</c:f>
              <c:strCache>
                <c:ptCount val="3"/>
                <c:pt idx="0">
                  <c:v>Desejável</c:v>
                </c:pt>
                <c:pt idx="1">
                  <c:v>Obrigatório</c:v>
                </c:pt>
                <c:pt idx="2">
                  <c:v>Crítico</c:v>
                </c:pt>
              </c:strCache>
            </c:strRef>
          </c:cat>
          <c:val>
            <c:numRef>
              <c:f>Auxiliar!$AA$23:$AC$23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Auxiliar!$AA$20:$AC$20</c:f>
              <c:strCache>
                <c:ptCount val="3"/>
                <c:pt idx="0">
                  <c:v>Desejável</c:v>
                </c:pt>
                <c:pt idx="1">
                  <c:v>Obrigatório</c:v>
                </c:pt>
                <c:pt idx="2">
                  <c:v>Crítico</c:v>
                </c:pt>
              </c:strCache>
            </c:strRef>
          </c:cat>
          <c:val>
            <c:numRef>
              <c:f>Auxiliar!$AA$24:$AC$24</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12913792"/>
        <c:axId val="125187200"/>
      </c:barChart>
      <c:catAx>
        <c:axId val="112913792"/>
        <c:scaling>
          <c:orientation val="minMax"/>
        </c:scaling>
        <c:delete val="0"/>
        <c:axPos val="b"/>
        <c:numFmt formatCode="General" sourceLinked="0"/>
        <c:majorTickMark val="out"/>
        <c:minorTickMark val="none"/>
        <c:tickLblPos val="nextTo"/>
        <c:crossAx val="125187200"/>
        <c:crosses val="autoZero"/>
        <c:auto val="1"/>
        <c:lblAlgn val="ctr"/>
        <c:lblOffset val="100"/>
        <c:noMultiLvlLbl val="0"/>
      </c:catAx>
      <c:valAx>
        <c:axId val="125187200"/>
        <c:scaling>
          <c:orientation val="minMax"/>
        </c:scaling>
        <c:delete val="0"/>
        <c:axPos val="l"/>
        <c:numFmt formatCode="0%" sourceLinked="1"/>
        <c:majorTickMark val="out"/>
        <c:minorTickMark val="none"/>
        <c:tickLblPos val="nextTo"/>
        <c:crossAx val="1129137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Auxiliar!$AA$28:$AC$28</c:f>
              <c:strCache>
                <c:ptCount val="3"/>
                <c:pt idx="0">
                  <c:v>Desejável</c:v>
                </c:pt>
                <c:pt idx="1">
                  <c:v>Obrigatório</c:v>
                </c:pt>
                <c:pt idx="2">
                  <c:v>Crítico</c:v>
                </c:pt>
              </c:strCache>
            </c:strRef>
          </c:cat>
          <c:val>
            <c:numRef>
              <c:f>Auxiliar!$AA$29:$AC$29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Auxiliar!$AA$28:$AC$28</c:f>
              <c:strCache>
                <c:ptCount val="3"/>
                <c:pt idx="0">
                  <c:v>Desejável</c:v>
                </c:pt>
                <c:pt idx="1">
                  <c:v>Obrigatório</c:v>
                </c:pt>
                <c:pt idx="2">
                  <c:v>Crítico</c:v>
                </c:pt>
              </c:strCache>
            </c:strRef>
          </c:cat>
          <c:val>
            <c:numRef>
              <c:f>Auxiliar!$AA$30:$AC$30</c:f>
              <c:numCache>
                <c:formatCode>General</c:formatCode>
                <c:ptCount val="3"/>
                <c:pt idx="0">
                  <c:v>0</c:v>
                </c:pt>
                <c:pt idx="1">
                  <c:v>125</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Auxiliar!$AA$28:$AC$28</c:f>
              <c:strCache>
                <c:ptCount val="3"/>
                <c:pt idx="0">
                  <c:v>Desejável</c:v>
                </c:pt>
                <c:pt idx="1">
                  <c:v>Obrigatório</c:v>
                </c:pt>
                <c:pt idx="2">
                  <c:v>Crítico</c:v>
                </c:pt>
              </c:strCache>
            </c:strRef>
          </c:cat>
          <c:val>
            <c:numRef>
              <c:f>Auxiliar!$AA$31:$AC$31</c:f>
              <c:numCache>
                <c:formatCode>General</c:formatCode>
                <c:ptCount val="3"/>
                <c:pt idx="0">
                  <c:v>0</c:v>
                </c:pt>
                <c:pt idx="1">
                  <c:v>5</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Auxiliar!$AA$28:$AC$28</c:f>
              <c:strCache>
                <c:ptCount val="3"/>
                <c:pt idx="0">
                  <c:v>Desejável</c:v>
                </c:pt>
                <c:pt idx="1">
                  <c:v>Obrigatório</c:v>
                </c:pt>
                <c:pt idx="2">
                  <c:v>Crítico</c:v>
                </c:pt>
              </c:strCache>
            </c:strRef>
          </c:cat>
          <c:val>
            <c:numRef>
              <c:f>Auxiliar!$AA$32:$AC$32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5511168"/>
        <c:axId val="125512704"/>
      </c:barChart>
      <c:catAx>
        <c:axId val="125511168"/>
        <c:scaling>
          <c:orientation val="minMax"/>
        </c:scaling>
        <c:delete val="0"/>
        <c:axPos val="b"/>
        <c:numFmt formatCode="General" sourceLinked="0"/>
        <c:majorTickMark val="out"/>
        <c:minorTickMark val="none"/>
        <c:tickLblPos val="nextTo"/>
        <c:crossAx val="125512704"/>
        <c:crosses val="autoZero"/>
        <c:auto val="1"/>
        <c:lblAlgn val="ctr"/>
        <c:lblOffset val="100"/>
        <c:noMultiLvlLbl val="0"/>
      </c:catAx>
      <c:valAx>
        <c:axId val="125512704"/>
        <c:scaling>
          <c:orientation val="minMax"/>
        </c:scaling>
        <c:delete val="0"/>
        <c:axPos val="l"/>
        <c:numFmt formatCode="0%" sourceLinked="1"/>
        <c:majorTickMark val="out"/>
        <c:minorTickMark val="none"/>
        <c:tickLblPos val="nextTo"/>
        <c:crossAx val="12551116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Auxiliar!$AA$36:$AC$36</c:f>
              <c:strCache>
                <c:ptCount val="3"/>
                <c:pt idx="0">
                  <c:v>Desejável</c:v>
                </c:pt>
                <c:pt idx="1">
                  <c:v>Obrigatório</c:v>
                </c:pt>
                <c:pt idx="2">
                  <c:v>Crítico</c:v>
                </c:pt>
              </c:strCache>
            </c:strRef>
          </c:cat>
          <c:val>
            <c:numRef>
              <c:f>Auxiliar!$AA$37:$AC$37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Auxiliar!$AA$36:$AC$36</c:f>
              <c:strCache>
                <c:ptCount val="3"/>
                <c:pt idx="0">
                  <c:v>Desejável</c:v>
                </c:pt>
                <c:pt idx="1">
                  <c:v>Obrigatório</c:v>
                </c:pt>
                <c:pt idx="2">
                  <c:v>Crítico</c:v>
                </c:pt>
              </c:strCache>
            </c:strRef>
          </c:cat>
          <c:val>
            <c:numRef>
              <c:f>Auxiliar!$AA$38:$AC$38</c:f>
              <c:numCache>
                <c:formatCode>General</c:formatCode>
                <c:ptCount val="3"/>
                <c:pt idx="0">
                  <c:v>0</c:v>
                </c:pt>
                <c:pt idx="1">
                  <c:v>3</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Auxiliar!$AA$36:$AC$36</c:f>
              <c:strCache>
                <c:ptCount val="3"/>
                <c:pt idx="0">
                  <c:v>Desejável</c:v>
                </c:pt>
                <c:pt idx="1">
                  <c:v>Obrigatório</c:v>
                </c:pt>
                <c:pt idx="2">
                  <c:v>Crítico</c:v>
                </c:pt>
              </c:strCache>
            </c:strRef>
          </c:cat>
          <c:val>
            <c:numRef>
              <c:f>Auxiliar!$AA$39:$AC$39</c:f>
              <c:numCache>
                <c:formatCode>General</c:formatCode>
                <c:ptCount val="3"/>
                <c:pt idx="0">
                  <c:v>0</c:v>
                </c:pt>
                <c:pt idx="1">
                  <c:v>1</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Auxiliar!$AA$36:$AC$36</c:f>
              <c:strCache>
                <c:ptCount val="3"/>
                <c:pt idx="0">
                  <c:v>Desejável</c:v>
                </c:pt>
                <c:pt idx="1">
                  <c:v>Obrigatório</c:v>
                </c:pt>
                <c:pt idx="2">
                  <c:v>Crítico</c:v>
                </c:pt>
              </c:strCache>
            </c:strRef>
          </c:cat>
          <c:val>
            <c:numRef>
              <c:f>Auxiliar!$AA$40:$AC$40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5565952"/>
        <c:axId val="125317888"/>
      </c:barChart>
      <c:catAx>
        <c:axId val="125565952"/>
        <c:scaling>
          <c:orientation val="minMax"/>
        </c:scaling>
        <c:delete val="0"/>
        <c:axPos val="b"/>
        <c:numFmt formatCode="General" sourceLinked="0"/>
        <c:majorTickMark val="out"/>
        <c:minorTickMark val="none"/>
        <c:tickLblPos val="nextTo"/>
        <c:crossAx val="125317888"/>
        <c:crosses val="autoZero"/>
        <c:auto val="1"/>
        <c:lblAlgn val="ctr"/>
        <c:lblOffset val="100"/>
        <c:noMultiLvlLbl val="0"/>
      </c:catAx>
      <c:valAx>
        <c:axId val="125317888"/>
        <c:scaling>
          <c:orientation val="minMax"/>
        </c:scaling>
        <c:delete val="0"/>
        <c:axPos val="l"/>
        <c:numFmt formatCode="0%" sourceLinked="1"/>
        <c:majorTickMark val="out"/>
        <c:minorTickMark val="none"/>
        <c:tickLblPos val="nextTo"/>
        <c:crossAx val="12556595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Auxiliar!$AA$44:$AC$44</c:f>
              <c:strCache>
                <c:ptCount val="3"/>
                <c:pt idx="0">
                  <c:v>Desejável</c:v>
                </c:pt>
                <c:pt idx="1">
                  <c:v>Obrigatório</c:v>
                </c:pt>
                <c:pt idx="2">
                  <c:v>Crítico</c:v>
                </c:pt>
              </c:strCache>
            </c:strRef>
          </c:cat>
          <c:val>
            <c:numRef>
              <c:f>Auxiliar!$AA$45:$AC$45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Auxiliar!$AA$44:$AC$44</c:f>
              <c:strCache>
                <c:ptCount val="3"/>
                <c:pt idx="0">
                  <c:v>Desejável</c:v>
                </c:pt>
                <c:pt idx="1">
                  <c:v>Obrigatório</c:v>
                </c:pt>
                <c:pt idx="2">
                  <c:v>Crítico</c:v>
                </c:pt>
              </c:strCache>
            </c:strRef>
          </c:cat>
          <c:val>
            <c:numRef>
              <c:f>Auxiliar!$AA$46:$AC$46</c:f>
              <c:numCache>
                <c:formatCode>General</c:formatCode>
                <c:ptCount val="3"/>
                <c:pt idx="0">
                  <c:v>0</c:v>
                </c:pt>
                <c:pt idx="1">
                  <c:v>15</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Auxiliar!$AA$44:$AC$44</c:f>
              <c:strCache>
                <c:ptCount val="3"/>
                <c:pt idx="0">
                  <c:v>Desejável</c:v>
                </c:pt>
                <c:pt idx="1">
                  <c:v>Obrigatório</c:v>
                </c:pt>
                <c:pt idx="2">
                  <c:v>Crítico</c:v>
                </c:pt>
              </c:strCache>
            </c:strRef>
          </c:cat>
          <c:val>
            <c:numRef>
              <c:f>Auxiliar!$AA$47:$AC$47</c:f>
              <c:numCache>
                <c:formatCode>General</c:formatCode>
                <c:ptCount val="3"/>
                <c:pt idx="0">
                  <c:v>0</c:v>
                </c:pt>
                <c:pt idx="1">
                  <c:v>4</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Auxiliar!$AA$44:$AC$44</c:f>
              <c:strCache>
                <c:ptCount val="3"/>
                <c:pt idx="0">
                  <c:v>Desejável</c:v>
                </c:pt>
                <c:pt idx="1">
                  <c:v>Obrigatório</c:v>
                </c:pt>
                <c:pt idx="2">
                  <c:v>Crítico</c:v>
                </c:pt>
              </c:strCache>
            </c:strRef>
          </c:cat>
          <c:val>
            <c:numRef>
              <c:f>Auxiliar!$AA$48:$AC$48</c:f>
              <c:numCache>
                <c:formatCode>General</c:formatCode>
                <c:ptCount val="3"/>
                <c:pt idx="0">
                  <c:v>0</c:v>
                </c:pt>
                <c:pt idx="1">
                  <c:v>4</c:v>
                </c:pt>
                <c:pt idx="2">
                  <c:v>0</c:v>
                </c:pt>
              </c:numCache>
            </c:numRef>
          </c:val>
        </c:ser>
        <c:dLbls>
          <c:showLegendKey val="0"/>
          <c:showVal val="1"/>
          <c:showCatName val="0"/>
          <c:showSerName val="0"/>
          <c:showPercent val="0"/>
          <c:showBubbleSize val="0"/>
        </c:dLbls>
        <c:gapWidth val="150"/>
        <c:overlap val="100"/>
        <c:axId val="125367424"/>
        <c:axId val="125368960"/>
      </c:barChart>
      <c:catAx>
        <c:axId val="125367424"/>
        <c:scaling>
          <c:orientation val="minMax"/>
        </c:scaling>
        <c:delete val="0"/>
        <c:axPos val="b"/>
        <c:numFmt formatCode="General" sourceLinked="0"/>
        <c:majorTickMark val="out"/>
        <c:minorTickMark val="none"/>
        <c:tickLblPos val="nextTo"/>
        <c:crossAx val="125368960"/>
        <c:crosses val="autoZero"/>
        <c:auto val="1"/>
        <c:lblAlgn val="ctr"/>
        <c:lblOffset val="100"/>
        <c:noMultiLvlLbl val="0"/>
      </c:catAx>
      <c:valAx>
        <c:axId val="125368960"/>
        <c:scaling>
          <c:orientation val="minMax"/>
        </c:scaling>
        <c:delete val="0"/>
        <c:axPos val="l"/>
        <c:numFmt formatCode="0%" sourceLinked="1"/>
        <c:majorTickMark val="out"/>
        <c:minorTickMark val="none"/>
        <c:tickLblPos val="nextTo"/>
        <c:crossAx val="12536742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Auxiliar!$AA$52:$AC$52</c:f>
              <c:strCache>
                <c:ptCount val="3"/>
                <c:pt idx="0">
                  <c:v>Desejável</c:v>
                </c:pt>
                <c:pt idx="1">
                  <c:v>Obrigatório</c:v>
                </c:pt>
                <c:pt idx="2">
                  <c:v>Crítico</c:v>
                </c:pt>
              </c:strCache>
            </c:strRef>
          </c:cat>
          <c:val>
            <c:numRef>
              <c:f>Auxiliar!$AA$53:$AC$53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Auxiliar!$AA$52:$AC$52</c:f>
              <c:strCache>
                <c:ptCount val="3"/>
                <c:pt idx="0">
                  <c:v>Desejável</c:v>
                </c:pt>
                <c:pt idx="1">
                  <c:v>Obrigatório</c:v>
                </c:pt>
                <c:pt idx="2">
                  <c:v>Crítico</c:v>
                </c:pt>
              </c:strCache>
            </c:strRef>
          </c:cat>
          <c:val>
            <c:numRef>
              <c:f>Auxiliar!$AA$54:$AC$54</c:f>
              <c:numCache>
                <c:formatCode>General</c:formatCode>
                <c:ptCount val="3"/>
                <c:pt idx="0">
                  <c:v>0</c:v>
                </c:pt>
                <c:pt idx="1">
                  <c:v>396</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Auxiliar!$AA$52:$AC$52</c:f>
              <c:strCache>
                <c:ptCount val="3"/>
                <c:pt idx="0">
                  <c:v>Desejável</c:v>
                </c:pt>
                <c:pt idx="1">
                  <c:v>Obrigatório</c:v>
                </c:pt>
                <c:pt idx="2">
                  <c:v>Crítico</c:v>
                </c:pt>
              </c:strCache>
            </c:strRef>
          </c:cat>
          <c:val>
            <c:numRef>
              <c:f>Auxiliar!$AA$55:$AC$55</c:f>
              <c:numCache>
                <c:formatCode>General</c:formatCode>
                <c:ptCount val="3"/>
                <c:pt idx="0">
                  <c:v>0</c:v>
                </c:pt>
                <c:pt idx="1">
                  <c:v>51</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Auxiliar!$AA$52:$AC$52</c:f>
              <c:strCache>
                <c:ptCount val="3"/>
                <c:pt idx="0">
                  <c:v>Desejável</c:v>
                </c:pt>
                <c:pt idx="1">
                  <c:v>Obrigatório</c:v>
                </c:pt>
                <c:pt idx="2">
                  <c:v>Crítico</c:v>
                </c:pt>
              </c:strCache>
            </c:strRef>
          </c:cat>
          <c:val>
            <c:numRef>
              <c:f>Auxiliar!$AA$56:$AC$56</c:f>
              <c:numCache>
                <c:formatCode>General</c:formatCode>
                <c:ptCount val="3"/>
                <c:pt idx="0">
                  <c:v>0</c:v>
                </c:pt>
                <c:pt idx="1">
                  <c:v>19</c:v>
                </c:pt>
                <c:pt idx="2">
                  <c:v>0</c:v>
                </c:pt>
              </c:numCache>
            </c:numRef>
          </c:val>
        </c:ser>
        <c:dLbls>
          <c:showLegendKey val="0"/>
          <c:showVal val="1"/>
          <c:showCatName val="0"/>
          <c:showSerName val="0"/>
          <c:showPercent val="0"/>
          <c:showBubbleSize val="0"/>
        </c:dLbls>
        <c:gapWidth val="150"/>
        <c:overlap val="100"/>
        <c:axId val="125409920"/>
        <c:axId val="125833600"/>
      </c:barChart>
      <c:catAx>
        <c:axId val="125409920"/>
        <c:scaling>
          <c:orientation val="minMax"/>
        </c:scaling>
        <c:delete val="0"/>
        <c:axPos val="b"/>
        <c:numFmt formatCode="General" sourceLinked="0"/>
        <c:majorTickMark val="out"/>
        <c:minorTickMark val="none"/>
        <c:tickLblPos val="nextTo"/>
        <c:crossAx val="125833600"/>
        <c:crosses val="autoZero"/>
        <c:auto val="1"/>
        <c:lblAlgn val="ctr"/>
        <c:lblOffset val="100"/>
        <c:noMultiLvlLbl val="0"/>
      </c:catAx>
      <c:valAx>
        <c:axId val="125833600"/>
        <c:scaling>
          <c:orientation val="minMax"/>
        </c:scaling>
        <c:delete val="0"/>
        <c:axPos val="l"/>
        <c:numFmt formatCode="0%" sourceLinked="1"/>
        <c:majorTickMark val="out"/>
        <c:minorTickMark val="none"/>
        <c:tickLblPos val="nextTo"/>
        <c:crossAx val="12540992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Auxiliar!$AE$12:$AG$12</c:f>
              <c:strCache>
                <c:ptCount val="3"/>
                <c:pt idx="0">
                  <c:v>Desejável</c:v>
                </c:pt>
                <c:pt idx="1">
                  <c:v>Obrigatório</c:v>
                </c:pt>
                <c:pt idx="2">
                  <c:v>Crítico</c:v>
                </c:pt>
              </c:strCache>
            </c:strRef>
          </c:cat>
          <c:val>
            <c:numRef>
              <c:f>Auxiliar!$AE$13:$AG$13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Auxiliar!$AE$12:$AG$12</c:f>
              <c:strCache>
                <c:ptCount val="3"/>
                <c:pt idx="0">
                  <c:v>Desejável</c:v>
                </c:pt>
                <c:pt idx="1">
                  <c:v>Obrigatório</c:v>
                </c:pt>
                <c:pt idx="2">
                  <c:v>Crítico</c:v>
                </c:pt>
              </c:strCache>
            </c:strRef>
          </c:cat>
          <c:val>
            <c:numRef>
              <c:f>Auxiliar!$AE$14:$AG$14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Auxiliar!$AE$12:$AG$12</c:f>
              <c:strCache>
                <c:ptCount val="3"/>
                <c:pt idx="0">
                  <c:v>Desejável</c:v>
                </c:pt>
                <c:pt idx="1">
                  <c:v>Obrigatório</c:v>
                </c:pt>
                <c:pt idx="2">
                  <c:v>Crítico</c:v>
                </c:pt>
              </c:strCache>
            </c:strRef>
          </c:cat>
          <c:val>
            <c:numRef>
              <c:f>Auxiliar!$AE$15:$AG$15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Auxiliar!$AE$12:$AG$12</c:f>
              <c:strCache>
                <c:ptCount val="3"/>
                <c:pt idx="0">
                  <c:v>Desejável</c:v>
                </c:pt>
                <c:pt idx="1">
                  <c:v>Obrigatório</c:v>
                </c:pt>
                <c:pt idx="2">
                  <c:v>Crítico</c:v>
                </c:pt>
              </c:strCache>
            </c:strRef>
          </c:cat>
          <c:val>
            <c:numRef>
              <c:f>Auxiliar!$AE$16:$AG$16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5866368"/>
        <c:axId val="125867904"/>
      </c:barChart>
      <c:catAx>
        <c:axId val="125866368"/>
        <c:scaling>
          <c:orientation val="minMax"/>
        </c:scaling>
        <c:delete val="0"/>
        <c:axPos val="b"/>
        <c:numFmt formatCode="General" sourceLinked="0"/>
        <c:majorTickMark val="out"/>
        <c:minorTickMark val="none"/>
        <c:tickLblPos val="nextTo"/>
        <c:crossAx val="125867904"/>
        <c:crosses val="autoZero"/>
        <c:auto val="1"/>
        <c:lblAlgn val="ctr"/>
        <c:lblOffset val="100"/>
        <c:noMultiLvlLbl val="0"/>
      </c:catAx>
      <c:valAx>
        <c:axId val="125867904"/>
        <c:scaling>
          <c:orientation val="minMax"/>
        </c:scaling>
        <c:delete val="0"/>
        <c:axPos val="l"/>
        <c:numFmt formatCode="0%" sourceLinked="1"/>
        <c:majorTickMark val="out"/>
        <c:minorTickMark val="none"/>
        <c:tickLblPos val="nextTo"/>
        <c:crossAx val="12586636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Auxiliar!$AE$20:$AG$20</c:f>
              <c:strCache>
                <c:ptCount val="3"/>
                <c:pt idx="0">
                  <c:v>Desejável</c:v>
                </c:pt>
                <c:pt idx="1">
                  <c:v>Obrigatório</c:v>
                </c:pt>
                <c:pt idx="2">
                  <c:v>Crítico</c:v>
                </c:pt>
              </c:strCache>
            </c:strRef>
          </c:cat>
          <c:val>
            <c:numRef>
              <c:f>Auxiliar!$AE$21:$AG$21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Auxiliar!$AE$20:$AG$20</c:f>
              <c:strCache>
                <c:ptCount val="3"/>
                <c:pt idx="0">
                  <c:v>Desejável</c:v>
                </c:pt>
                <c:pt idx="1">
                  <c:v>Obrigatório</c:v>
                </c:pt>
                <c:pt idx="2">
                  <c:v>Crítico</c:v>
                </c:pt>
              </c:strCache>
            </c:strRef>
          </c:cat>
          <c:val>
            <c:numRef>
              <c:f>Auxiliar!$AE$22:$AG$22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Auxiliar!$AE$20:$AG$20</c:f>
              <c:strCache>
                <c:ptCount val="3"/>
                <c:pt idx="0">
                  <c:v>Desejável</c:v>
                </c:pt>
                <c:pt idx="1">
                  <c:v>Obrigatório</c:v>
                </c:pt>
                <c:pt idx="2">
                  <c:v>Crítico</c:v>
                </c:pt>
              </c:strCache>
            </c:strRef>
          </c:cat>
          <c:val>
            <c:numRef>
              <c:f>Auxiliar!$AE$23:$AG$23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Auxiliar!$AE$20:$AG$20</c:f>
              <c:strCache>
                <c:ptCount val="3"/>
                <c:pt idx="0">
                  <c:v>Desejável</c:v>
                </c:pt>
                <c:pt idx="1">
                  <c:v>Obrigatório</c:v>
                </c:pt>
                <c:pt idx="2">
                  <c:v>Crítico</c:v>
                </c:pt>
              </c:strCache>
            </c:strRef>
          </c:cat>
          <c:val>
            <c:numRef>
              <c:f>Auxiliar!$AE$24:$AG$24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5924864"/>
        <c:axId val="125926400"/>
      </c:barChart>
      <c:catAx>
        <c:axId val="125924864"/>
        <c:scaling>
          <c:orientation val="minMax"/>
        </c:scaling>
        <c:delete val="0"/>
        <c:axPos val="b"/>
        <c:numFmt formatCode="General" sourceLinked="0"/>
        <c:majorTickMark val="out"/>
        <c:minorTickMark val="none"/>
        <c:tickLblPos val="nextTo"/>
        <c:crossAx val="125926400"/>
        <c:crosses val="autoZero"/>
        <c:auto val="1"/>
        <c:lblAlgn val="ctr"/>
        <c:lblOffset val="100"/>
        <c:noMultiLvlLbl val="0"/>
      </c:catAx>
      <c:valAx>
        <c:axId val="125926400"/>
        <c:scaling>
          <c:orientation val="minMax"/>
        </c:scaling>
        <c:delete val="0"/>
        <c:axPos val="l"/>
        <c:numFmt formatCode="0%" sourceLinked="1"/>
        <c:majorTickMark val="out"/>
        <c:minorTickMark val="none"/>
        <c:tickLblPos val="nextTo"/>
        <c:crossAx val="1259248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Auxiliar!$AE$28:$AG$28</c:f>
              <c:strCache>
                <c:ptCount val="3"/>
                <c:pt idx="0">
                  <c:v>Desejável</c:v>
                </c:pt>
                <c:pt idx="1">
                  <c:v>Obrigatório</c:v>
                </c:pt>
                <c:pt idx="2">
                  <c:v>Crítico</c:v>
                </c:pt>
              </c:strCache>
            </c:strRef>
          </c:cat>
          <c:val>
            <c:numRef>
              <c:f>Auxiliar!$AE$29:$AG$29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Auxiliar!$AE$28:$AG$28</c:f>
              <c:strCache>
                <c:ptCount val="3"/>
                <c:pt idx="0">
                  <c:v>Desejável</c:v>
                </c:pt>
                <c:pt idx="1">
                  <c:v>Obrigatório</c:v>
                </c:pt>
                <c:pt idx="2">
                  <c:v>Crítico</c:v>
                </c:pt>
              </c:strCache>
            </c:strRef>
          </c:cat>
          <c:val>
            <c:numRef>
              <c:f>Auxiliar!$AE$30:$AG$30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Auxiliar!$AE$28:$AG$28</c:f>
              <c:strCache>
                <c:ptCount val="3"/>
                <c:pt idx="0">
                  <c:v>Desejável</c:v>
                </c:pt>
                <c:pt idx="1">
                  <c:v>Obrigatório</c:v>
                </c:pt>
                <c:pt idx="2">
                  <c:v>Crítico</c:v>
                </c:pt>
              </c:strCache>
            </c:strRef>
          </c:cat>
          <c:val>
            <c:numRef>
              <c:f>Auxiliar!$AE$31:$AG$31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Auxiliar!$AE$28:$AG$28</c:f>
              <c:strCache>
                <c:ptCount val="3"/>
                <c:pt idx="0">
                  <c:v>Desejável</c:v>
                </c:pt>
                <c:pt idx="1">
                  <c:v>Obrigatório</c:v>
                </c:pt>
                <c:pt idx="2">
                  <c:v>Crítico</c:v>
                </c:pt>
              </c:strCache>
            </c:strRef>
          </c:cat>
          <c:val>
            <c:numRef>
              <c:f>Auxiliar!$AE$32:$AG$32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5672064"/>
        <c:axId val="125682048"/>
      </c:barChart>
      <c:catAx>
        <c:axId val="125672064"/>
        <c:scaling>
          <c:orientation val="minMax"/>
        </c:scaling>
        <c:delete val="0"/>
        <c:axPos val="b"/>
        <c:numFmt formatCode="General" sourceLinked="0"/>
        <c:majorTickMark val="out"/>
        <c:minorTickMark val="none"/>
        <c:tickLblPos val="nextTo"/>
        <c:crossAx val="125682048"/>
        <c:crosses val="autoZero"/>
        <c:auto val="1"/>
        <c:lblAlgn val="ctr"/>
        <c:lblOffset val="100"/>
        <c:noMultiLvlLbl val="0"/>
      </c:catAx>
      <c:valAx>
        <c:axId val="125682048"/>
        <c:scaling>
          <c:orientation val="minMax"/>
        </c:scaling>
        <c:delete val="0"/>
        <c:axPos val="l"/>
        <c:numFmt formatCode="0%" sourceLinked="1"/>
        <c:majorTickMark val="out"/>
        <c:minorTickMark val="none"/>
        <c:tickLblPos val="nextTo"/>
        <c:crossAx val="1256720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Auxiliar!$AE$36:$AG$36</c:f>
              <c:strCache>
                <c:ptCount val="3"/>
                <c:pt idx="0">
                  <c:v>Desejável</c:v>
                </c:pt>
                <c:pt idx="1">
                  <c:v>Obrigatório</c:v>
                </c:pt>
                <c:pt idx="2">
                  <c:v>Crítico</c:v>
                </c:pt>
              </c:strCache>
            </c:strRef>
          </c:cat>
          <c:val>
            <c:numRef>
              <c:f>Auxiliar!$AE$37:$AG$37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Auxiliar!$AE$36:$AG$36</c:f>
              <c:strCache>
                <c:ptCount val="3"/>
                <c:pt idx="0">
                  <c:v>Desejável</c:v>
                </c:pt>
                <c:pt idx="1">
                  <c:v>Obrigatório</c:v>
                </c:pt>
                <c:pt idx="2">
                  <c:v>Crítico</c:v>
                </c:pt>
              </c:strCache>
            </c:strRef>
          </c:cat>
          <c:val>
            <c:numRef>
              <c:f>Auxiliar!$AE$38:$AG$38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Auxiliar!$AE$36:$AG$36</c:f>
              <c:strCache>
                <c:ptCount val="3"/>
                <c:pt idx="0">
                  <c:v>Desejável</c:v>
                </c:pt>
                <c:pt idx="1">
                  <c:v>Obrigatório</c:v>
                </c:pt>
                <c:pt idx="2">
                  <c:v>Crítico</c:v>
                </c:pt>
              </c:strCache>
            </c:strRef>
          </c:cat>
          <c:val>
            <c:numRef>
              <c:f>Auxiliar!$AE$39:$AG$39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Auxiliar!$AE$36:$AG$36</c:f>
              <c:strCache>
                <c:ptCount val="3"/>
                <c:pt idx="0">
                  <c:v>Desejável</c:v>
                </c:pt>
                <c:pt idx="1">
                  <c:v>Obrigatório</c:v>
                </c:pt>
                <c:pt idx="2">
                  <c:v>Crítico</c:v>
                </c:pt>
              </c:strCache>
            </c:strRef>
          </c:cat>
          <c:val>
            <c:numRef>
              <c:f>Auxiliar!$AE$40:$AG$40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5735296"/>
        <c:axId val="125736832"/>
      </c:barChart>
      <c:catAx>
        <c:axId val="125735296"/>
        <c:scaling>
          <c:orientation val="minMax"/>
        </c:scaling>
        <c:delete val="0"/>
        <c:axPos val="b"/>
        <c:numFmt formatCode="General" sourceLinked="0"/>
        <c:majorTickMark val="out"/>
        <c:minorTickMark val="none"/>
        <c:tickLblPos val="nextTo"/>
        <c:crossAx val="125736832"/>
        <c:crosses val="autoZero"/>
        <c:auto val="1"/>
        <c:lblAlgn val="ctr"/>
        <c:lblOffset val="100"/>
        <c:noMultiLvlLbl val="0"/>
      </c:catAx>
      <c:valAx>
        <c:axId val="125736832"/>
        <c:scaling>
          <c:orientation val="minMax"/>
        </c:scaling>
        <c:delete val="0"/>
        <c:axPos val="l"/>
        <c:numFmt formatCode="0%" sourceLinked="1"/>
        <c:majorTickMark val="out"/>
        <c:minorTickMark val="none"/>
        <c:tickLblPos val="nextTo"/>
        <c:crossAx val="12573529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Auxiliar!$AE$44:$AG$44</c:f>
              <c:strCache>
                <c:ptCount val="3"/>
                <c:pt idx="0">
                  <c:v>Desejável</c:v>
                </c:pt>
                <c:pt idx="1">
                  <c:v>Obrigatório</c:v>
                </c:pt>
                <c:pt idx="2">
                  <c:v>Crítico</c:v>
                </c:pt>
              </c:strCache>
            </c:strRef>
          </c:cat>
          <c:val>
            <c:numRef>
              <c:f>Auxiliar!$AE$45:$AG$45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Auxiliar!$AE$44:$AG$44</c:f>
              <c:strCache>
                <c:ptCount val="3"/>
                <c:pt idx="0">
                  <c:v>Desejável</c:v>
                </c:pt>
                <c:pt idx="1">
                  <c:v>Obrigatório</c:v>
                </c:pt>
                <c:pt idx="2">
                  <c:v>Crítico</c:v>
                </c:pt>
              </c:strCache>
            </c:strRef>
          </c:cat>
          <c:val>
            <c:numRef>
              <c:f>Auxiliar!$AE$46:$AG$46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Auxiliar!$AE$44:$AG$44</c:f>
              <c:strCache>
                <c:ptCount val="3"/>
                <c:pt idx="0">
                  <c:v>Desejável</c:v>
                </c:pt>
                <c:pt idx="1">
                  <c:v>Obrigatório</c:v>
                </c:pt>
                <c:pt idx="2">
                  <c:v>Crítico</c:v>
                </c:pt>
              </c:strCache>
            </c:strRef>
          </c:cat>
          <c:val>
            <c:numRef>
              <c:f>Auxiliar!$AE$47:$AG$47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Auxiliar!$AE$44:$AG$44</c:f>
              <c:strCache>
                <c:ptCount val="3"/>
                <c:pt idx="0">
                  <c:v>Desejável</c:v>
                </c:pt>
                <c:pt idx="1">
                  <c:v>Obrigatório</c:v>
                </c:pt>
                <c:pt idx="2">
                  <c:v>Crítico</c:v>
                </c:pt>
              </c:strCache>
            </c:strRef>
          </c:cat>
          <c:val>
            <c:numRef>
              <c:f>Auxiliar!$AE$48:$AG$48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5765504"/>
        <c:axId val="125767040"/>
      </c:barChart>
      <c:catAx>
        <c:axId val="125765504"/>
        <c:scaling>
          <c:orientation val="minMax"/>
        </c:scaling>
        <c:delete val="0"/>
        <c:axPos val="b"/>
        <c:numFmt formatCode="General" sourceLinked="0"/>
        <c:majorTickMark val="out"/>
        <c:minorTickMark val="none"/>
        <c:tickLblPos val="nextTo"/>
        <c:crossAx val="125767040"/>
        <c:crosses val="autoZero"/>
        <c:auto val="1"/>
        <c:lblAlgn val="ctr"/>
        <c:lblOffset val="100"/>
        <c:noMultiLvlLbl val="0"/>
      </c:catAx>
      <c:valAx>
        <c:axId val="125767040"/>
        <c:scaling>
          <c:orientation val="minMax"/>
        </c:scaling>
        <c:delete val="0"/>
        <c:axPos val="l"/>
        <c:numFmt formatCode="0%" sourceLinked="1"/>
        <c:majorTickMark val="out"/>
        <c:minorTickMark val="none"/>
        <c:tickLblPos val="nextTo"/>
        <c:crossAx val="1257655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Auxiliar!$AE$52:$AG$52</c:f>
              <c:strCache>
                <c:ptCount val="3"/>
                <c:pt idx="0">
                  <c:v>Desejável</c:v>
                </c:pt>
                <c:pt idx="1">
                  <c:v>Obrigatório</c:v>
                </c:pt>
                <c:pt idx="2">
                  <c:v>Crítico</c:v>
                </c:pt>
              </c:strCache>
            </c:strRef>
          </c:cat>
          <c:val>
            <c:numRef>
              <c:f>Auxiliar!$AE$53:$AG$53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Auxiliar!$AE$52:$AG$52</c:f>
              <c:strCache>
                <c:ptCount val="3"/>
                <c:pt idx="0">
                  <c:v>Desejável</c:v>
                </c:pt>
                <c:pt idx="1">
                  <c:v>Obrigatório</c:v>
                </c:pt>
                <c:pt idx="2">
                  <c:v>Crítico</c:v>
                </c:pt>
              </c:strCache>
            </c:strRef>
          </c:cat>
          <c:val>
            <c:numRef>
              <c:f>Auxiliar!$AE$54:$AG$54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Auxiliar!$AE$52:$AG$52</c:f>
              <c:strCache>
                <c:ptCount val="3"/>
                <c:pt idx="0">
                  <c:v>Desejável</c:v>
                </c:pt>
                <c:pt idx="1">
                  <c:v>Obrigatório</c:v>
                </c:pt>
                <c:pt idx="2">
                  <c:v>Crítico</c:v>
                </c:pt>
              </c:strCache>
            </c:strRef>
          </c:cat>
          <c:val>
            <c:numRef>
              <c:f>Auxiliar!$AE$55:$AG$55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Auxiliar!$AE$52:$AG$52</c:f>
              <c:strCache>
                <c:ptCount val="3"/>
                <c:pt idx="0">
                  <c:v>Desejável</c:v>
                </c:pt>
                <c:pt idx="1">
                  <c:v>Obrigatório</c:v>
                </c:pt>
                <c:pt idx="2">
                  <c:v>Crítico</c:v>
                </c:pt>
              </c:strCache>
            </c:strRef>
          </c:cat>
          <c:val>
            <c:numRef>
              <c:f>Auxiliar!$AE$56:$AG$56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225792"/>
        <c:axId val="126235776"/>
      </c:barChart>
      <c:catAx>
        <c:axId val="126225792"/>
        <c:scaling>
          <c:orientation val="minMax"/>
        </c:scaling>
        <c:delete val="0"/>
        <c:axPos val="b"/>
        <c:numFmt formatCode="General" sourceLinked="0"/>
        <c:majorTickMark val="out"/>
        <c:minorTickMark val="none"/>
        <c:tickLblPos val="nextTo"/>
        <c:crossAx val="126235776"/>
        <c:crosses val="autoZero"/>
        <c:auto val="1"/>
        <c:lblAlgn val="ctr"/>
        <c:lblOffset val="100"/>
        <c:noMultiLvlLbl val="0"/>
      </c:catAx>
      <c:valAx>
        <c:axId val="126235776"/>
        <c:scaling>
          <c:orientation val="minMax"/>
        </c:scaling>
        <c:delete val="0"/>
        <c:axPos val="l"/>
        <c:numFmt formatCode="0%" sourceLinked="1"/>
        <c:majorTickMark val="out"/>
        <c:minorTickMark val="none"/>
        <c:tickLblPos val="nextTo"/>
        <c:crossAx val="1262257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Auxiliar!$AI$12:$AK$12</c:f>
              <c:strCache>
                <c:ptCount val="3"/>
                <c:pt idx="0">
                  <c:v>Desejável</c:v>
                </c:pt>
                <c:pt idx="1">
                  <c:v>Obrigatório</c:v>
                </c:pt>
                <c:pt idx="2">
                  <c:v>Crítico</c:v>
                </c:pt>
              </c:strCache>
            </c:strRef>
          </c:cat>
          <c:val>
            <c:numRef>
              <c:f>Auxiliar!$AI$13:$AK$13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Auxiliar!$AI$12:$AK$12</c:f>
              <c:strCache>
                <c:ptCount val="3"/>
                <c:pt idx="0">
                  <c:v>Desejável</c:v>
                </c:pt>
                <c:pt idx="1">
                  <c:v>Obrigatório</c:v>
                </c:pt>
                <c:pt idx="2">
                  <c:v>Crítico</c:v>
                </c:pt>
              </c:strCache>
            </c:strRef>
          </c:cat>
          <c:val>
            <c:numRef>
              <c:f>Auxiliar!$AI$14:$AK$14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Auxiliar!$AI$12:$AK$12</c:f>
              <c:strCache>
                <c:ptCount val="3"/>
                <c:pt idx="0">
                  <c:v>Desejável</c:v>
                </c:pt>
                <c:pt idx="1">
                  <c:v>Obrigatório</c:v>
                </c:pt>
                <c:pt idx="2">
                  <c:v>Crítico</c:v>
                </c:pt>
              </c:strCache>
            </c:strRef>
          </c:cat>
          <c:val>
            <c:numRef>
              <c:f>Auxiliar!$AI$15:$AK$15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Auxiliar!$AI$12:$AK$12</c:f>
              <c:strCache>
                <c:ptCount val="3"/>
                <c:pt idx="0">
                  <c:v>Desejável</c:v>
                </c:pt>
                <c:pt idx="1">
                  <c:v>Obrigatório</c:v>
                </c:pt>
                <c:pt idx="2">
                  <c:v>Crítico</c:v>
                </c:pt>
              </c:strCache>
            </c:strRef>
          </c:cat>
          <c:val>
            <c:numRef>
              <c:f>Auxiliar!$AI$16:$AK$16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280832"/>
        <c:axId val="126282368"/>
      </c:barChart>
      <c:catAx>
        <c:axId val="126280832"/>
        <c:scaling>
          <c:orientation val="minMax"/>
        </c:scaling>
        <c:delete val="0"/>
        <c:axPos val="b"/>
        <c:numFmt formatCode="General" sourceLinked="0"/>
        <c:majorTickMark val="out"/>
        <c:minorTickMark val="none"/>
        <c:tickLblPos val="nextTo"/>
        <c:crossAx val="126282368"/>
        <c:crosses val="autoZero"/>
        <c:auto val="1"/>
        <c:lblAlgn val="ctr"/>
        <c:lblOffset val="100"/>
        <c:noMultiLvlLbl val="0"/>
      </c:catAx>
      <c:valAx>
        <c:axId val="126282368"/>
        <c:scaling>
          <c:orientation val="minMax"/>
        </c:scaling>
        <c:delete val="0"/>
        <c:axPos val="l"/>
        <c:numFmt formatCode="0%" sourceLinked="1"/>
        <c:majorTickMark val="out"/>
        <c:minorTickMark val="none"/>
        <c:tickLblPos val="nextTo"/>
        <c:crossAx val="12628083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Auxiliar!$AI$20:$AK$20</c:f>
              <c:strCache>
                <c:ptCount val="3"/>
                <c:pt idx="0">
                  <c:v>Desejável</c:v>
                </c:pt>
                <c:pt idx="1">
                  <c:v>Obrigatório</c:v>
                </c:pt>
                <c:pt idx="2">
                  <c:v>Crítico</c:v>
                </c:pt>
              </c:strCache>
            </c:strRef>
          </c:cat>
          <c:val>
            <c:numRef>
              <c:f>Auxiliar!$AI$21:$AK$21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Auxiliar!$AI$20:$AK$20</c:f>
              <c:strCache>
                <c:ptCount val="3"/>
                <c:pt idx="0">
                  <c:v>Desejável</c:v>
                </c:pt>
                <c:pt idx="1">
                  <c:v>Obrigatório</c:v>
                </c:pt>
                <c:pt idx="2">
                  <c:v>Crítico</c:v>
                </c:pt>
              </c:strCache>
            </c:strRef>
          </c:cat>
          <c:val>
            <c:numRef>
              <c:f>Auxiliar!$AI$22:$AK$22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Auxiliar!$AI$20:$AK$20</c:f>
              <c:strCache>
                <c:ptCount val="3"/>
                <c:pt idx="0">
                  <c:v>Desejável</c:v>
                </c:pt>
                <c:pt idx="1">
                  <c:v>Obrigatório</c:v>
                </c:pt>
                <c:pt idx="2">
                  <c:v>Crítico</c:v>
                </c:pt>
              </c:strCache>
            </c:strRef>
          </c:cat>
          <c:val>
            <c:numRef>
              <c:f>Auxiliar!$AI$23:$AK$23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Auxiliar!$AI$20:$AK$20</c:f>
              <c:strCache>
                <c:ptCount val="3"/>
                <c:pt idx="0">
                  <c:v>Desejável</c:v>
                </c:pt>
                <c:pt idx="1">
                  <c:v>Obrigatório</c:v>
                </c:pt>
                <c:pt idx="2">
                  <c:v>Crítico</c:v>
                </c:pt>
              </c:strCache>
            </c:strRef>
          </c:cat>
          <c:val>
            <c:numRef>
              <c:f>Auxiliar!$AI$24:$AK$24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315136"/>
        <c:axId val="126333312"/>
      </c:barChart>
      <c:catAx>
        <c:axId val="126315136"/>
        <c:scaling>
          <c:orientation val="minMax"/>
        </c:scaling>
        <c:delete val="0"/>
        <c:axPos val="b"/>
        <c:numFmt formatCode="General" sourceLinked="0"/>
        <c:majorTickMark val="out"/>
        <c:minorTickMark val="none"/>
        <c:tickLblPos val="nextTo"/>
        <c:crossAx val="126333312"/>
        <c:crosses val="autoZero"/>
        <c:auto val="1"/>
        <c:lblAlgn val="ctr"/>
        <c:lblOffset val="100"/>
        <c:noMultiLvlLbl val="0"/>
      </c:catAx>
      <c:valAx>
        <c:axId val="126333312"/>
        <c:scaling>
          <c:orientation val="minMax"/>
        </c:scaling>
        <c:delete val="0"/>
        <c:axPos val="l"/>
        <c:numFmt formatCode="0%" sourceLinked="1"/>
        <c:majorTickMark val="out"/>
        <c:minorTickMark val="none"/>
        <c:tickLblPos val="nextTo"/>
        <c:crossAx val="12631513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Auxiliar!$AI$28:$AK$28</c:f>
              <c:strCache>
                <c:ptCount val="3"/>
                <c:pt idx="0">
                  <c:v>Desejável</c:v>
                </c:pt>
                <c:pt idx="1">
                  <c:v>Obrigatório</c:v>
                </c:pt>
                <c:pt idx="2">
                  <c:v>Crítico</c:v>
                </c:pt>
              </c:strCache>
            </c:strRef>
          </c:cat>
          <c:val>
            <c:numRef>
              <c:f>Auxiliar!$AI$29:$AK$29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Auxiliar!$AI$28:$AK$28</c:f>
              <c:strCache>
                <c:ptCount val="3"/>
                <c:pt idx="0">
                  <c:v>Desejável</c:v>
                </c:pt>
                <c:pt idx="1">
                  <c:v>Obrigatório</c:v>
                </c:pt>
                <c:pt idx="2">
                  <c:v>Crítico</c:v>
                </c:pt>
              </c:strCache>
            </c:strRef>
          </c:cat>
          <c:val>
            <c:numRef>
              <c:f>Auxiliar!$AI$30:$AK$30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Auxiliar!$AI$28:$AK$28</c:f>
              <c:strCache>
                <c:ptCount val="3"/>
                <c:pt idx="0">
                  <c:v>Desejável</c:v>
                </c:pt>
                <c:pt idx="1">
                  <c:v>Obrigatório</c:v>
                </c:pt>
                <c:pt idx="2">
                  <c:v>Crítico</c:v>
                </c:pt>
              </c:strCache>
            </c:strRef>
          </c:cat>
          <c:val>
            <c:numRef>
              <c:f>Auxiliar!$AI$31:$AK$31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Auxiliar!$AI$28:$AK$28</c:f>
              <c:strCache>
                <c:ptCount val="3"/>
                <c:pt idx="0">
                  <c:v>Desejável</c:v>
                </c:pt>
                <c:pt idx="1">
                  <c:v>Obrigatório</c:v>
                </c:pt>
                <c:pt idx="2">
                  <c:v>Crítico</c:v>
                </c:pt>
              </c:strCache>
            </c:strRef>
          </c:cat>
          <c:val>
            <c:numRef>
              <c:f>Auxiliar!$AI$32:$AK$32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140800"/>
        <c:axId val="126142336"/>
      </c:barChart>
      <c:catAx>
        <c:axId val="126140800"/>
        <c:scaling>
          <c:orientation val="minMax"/>
        </c:scaling>
        <c:delete val="0"/>
        <c:axPos val="b"/>
        <c:numFmt formatCode="General" sourceLinked="0"/>
        <c:majorTickMark val="out"/>
        <c:minorTickMark val="none"/>
        <c:tickLblPos val="nextTo"/>
        <c:crossAx val="126142336"/>
        <c:crosses val="autoZero"/>
        <c:auto val="1"/>
        <c:lblAlgn val="ctr"/>
        <c:lblOffset val="100"/>
        <c:noMultiLvlLbl val="0"/>
      </c:catAx>
      <c:valAx>
        <c:axId val="126142336"/>
        <c:scaling>
          <c:orientation val="minMax"/>
        </c:scaling>
        <c:delete val="0"/>
        <c:axPos val="l"/>
        <c:numFmt formatCode="0%" sourceLinked="1"/>
        <c:majorTickMark val="out"/>
        <c:minorTickMark val="none"/>
        <c:tickLblPos val="nextTo"/>
        <c:crossAx val="1261408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Auxiliar!$AI$36:$AK$36</c:f>
              <c:strCache>
                <c:ptCount val="3"/>
                <c:pt idx="0">
                  <c:v>Desejável</c:v>
                </c:pt>
                <c:pt idx="1">
                  <c:v>Obrigatório</c:v>
                </c:pt>
                <c:pt idx="2">
                  <c:v>Crítico</c:v>
                </c:pt>
              </c:strCache>
            </c:strRef>
          </c:cat>
          <c:val>
            <c:numRef>
              <c:f>Auxiliar!$AI$37:$AK$37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Auxiliar!$AI$36:$AK$36</c:f>
              <c:strCache>
                <c:ptCount val="3"/>
                <c:pt idx="0">
                  <c:v>Desejável</c:v>
                </c:pt>
                <c:pt idx="1">
                  <c:v>Obrigatório</c:v>
                </c:pt>
                <c:pt idx="2">
                  <c:v>Crítico</c:v>
                </c:pt>
              </c:strCache>
            </c:strRef>
          </c:cat>
          <c:val>
            <c:numRef>
              <c:f>Auxiliar!$AI$38:$AK$38</c:f>
              <c:numCache>
                <c:formatCode>General</c:formatCode>
                <c:ptCount val="3"/>
                <c:pt idx="0">
                  <c:v>0</c:v>
                </c:pt>
                <c:pt idx="1">
                  <c:v>3</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Auxiliar!$AI$36:$AK$36</c:f>
              <c:strCache>
                <c:ptCount val="3"/>
                <c:pt idx="0">
                  <c:v>Desejável</c:v>
                </c:pt>
                <c:pt idx="1">
                  <c:v>Obrigatório</c:v>
                </c:pt>
                <c:pt idx="2">
                  <c:v>Crítico</c:v>
                </c:pt>
              </c:strCache>
            </c:strRef>
          </c:cat>
          <c:val>
            <c:numRef>
              <c:f>Auxiliar!$AI$39:$AK$39</c:f>
              <c:numCache>
                <c:formatCode>General</c:formatCode>
                <c:ptCount val="3"/>
                <c:pt idx="0">
                  <c:v>0</c:v>
                </c:pt>
                <c:pt idx="1">
                  <c:v>1</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Auxiliar!$AI$36:$AK$36</c:f>
              <c:strCache>
                <c:ptCount val="3"/>
                <c:pt idx="0">
                  <c:v>Desejável</c:v>
                </c:pt>
                <c:pt idx="1">
                  <c:v>Obrigatório</c:v>
                </c:pt>
                <c:pt idx="2">
                  <c:v>Crítico</c:v>
                </c:pt>
              </c:strCache>
            </c:strRef>
          </c:cat>
          <c:val>
            <c:numRef>
              <c:f>Auxiliar!$AI$40:$AK$40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203776"/>
        <c:axId val="126205312"/>
      </c:barChart>
      <c:catAx>
        <c:axId val="126203776"/>
        <c:scaling>
          <c:orientation val="minMax"/>
        </c:scaling>
        <c:delete val="0"/>
        <c:axPos val="b"/>
        <c:numFmt formatCode="General" sourceLinked="0"/>
        <c:majorTickMark val="out"/>
        <c:minorTickMark val="none"/>
        <c:tickLblPos val="nextTo"/>
        <c:crossAx val="126205312"/>
        <c:crosses val="autoZero"/>
        <c:auto val="1"/>
        <c:lblAlgn val="ctr"/>
        <c:lblOffset val="100"/>
        <c:noMultiLvlLbl val="0"/>
      </c:catAx>
      <c:valAx>
        <c:axId val="126205312"/>
        <c:scaling>
          <c:orientation val="minMax"/>
        </c:scaling>
        <c:delete val="0"/>
        <c:axPos val="l"/>
        <c:numFmt formatCode="0%" sourceLinked="1"/>
        <c:majorTickMark val="out"/>
        <c:minorTickMark val="none"/>
        <c:tickLblPos val="nextTo"/>
        <c:crossAx val="12620377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Auxiliar!$AI$44:$AK$44</c:f>
              <c:strCache>
                <c:ptCount val="3"/>
                <c:pt idx="0">
                  <c:v>Desejável</c:v>
                </c:pt>
                <c:pt idx="1">
                  <c:v>Obrigatório</c:v>
                </c:pt>
                <c:pt idx="2">
                  <c:v>Crítico</c:v>
                </c:pt>
              </c:strCache>
            </c:strRef>
          </c:cat>
          <c:val>
            <c:numRef>
              <c:f>Auxiliar!$AI$45:$AK$45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Auxiliar!$AI$44:$AK$44</c:f>
              <c:strCache>
                <c:ptCount val="3"/>
                <c:pt idx="0">
                  <c:v>Desejável</c:v>
                </c:pt>
                <c:pt idx="1">
                  <c:v>Obrigatório</c:v>
                </c:pt>
                <c:pt idx="2">
                  <c:v>Crítico</c:v>
                </c:pt>
              </c:strCache>
            </c:strRef>
          </c:cat>
          <c:val>
            <c:numRef>
              <c:f>Auxiliar!$AI$46:$AK$46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Auxiliar!$AI$44:$AK$44</c:f>
              <c:strCache>
                <c:ptCount val="3"/>
                <c:pt idx="0">
                  <c:v>Desejável</c:v>
                </c:pt>
                <c:pt idx="1">
                  <c:v>Obrigatório</c:v>
                </c:pt>
                <c:pt idx="2">
                  <c:v>Crítico</c:v>
                </c:pt>
              </c:strCache>
            </c:strRef>
          </c:cat>
          <c:val>
            <c:numRef>
              <c:f>Auxiliar!$AI$47:$AK$47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Auxiliar!$AI$44:$AK$44</c:f>
              <c:strCache>
                <c:ptCount val="3"/>
                <c:pt idx="0">
                  <c:v>Desejável</c:v>
                </c:pt>
                <c:pt idx="1">
                  <c:v>Obrigatório</c:v>
                </c:pt>
                <c:pt idx="2">
                  <c:v>Crítico</c:v>
                </c:pt>
              </c:strCache>
            </c:strRef>
          </c:cat>
          <c:val>
            <c:numRef>
              <c:f>Auxiliar!$AI$48:$AK$48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639488"/>
        <c:axId val="126649472"/>
      </c:barChart>
      <c:catAx>
        <c:axId val="126639488"/>
        <c:scaling>
          <c:orientation val="minMax"/>
        </c:scaling>
        <c:delete val="0"/>
        <c:axPos val="b"/>
        <c:numFmt formatCode="General" sourceLinked="0"/>
        <c:majorTickMark val="out"/>
        <c:minorTickMark val="none"/>
        <c:tickLblPos val="nextTo"/>
        <c:crossAx val="126649472"/>
        <c:crosses val="autoZero"/>
        <c:auto val="1"/>
        <c:lblAlgn val="ctr"/>
        <c:lblOffset val="100"/>
        <c:noMultiLvlLbl val="0"/>
      </c:catAx>
      <c:valAx>
        <c:axId val="126649472"/>
        <c:scaling>
          <c:orientation val="minMax"/>
        </c:scaling>
        <c:delete val="0"/>
        <c:axPos val="l"/>
        <c:numFmt formatCode="0%" sourceLinked="1"/>
        <c:majorTickMark val="out"/>
        <c:minorTickMark val="none"/>
        <c:tickLblPos val="nextTo"/>
        <c:crossAx val="12663948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Auxiliar!$AI$52:$AK$52</c:f>
              <c:strCache>
                <c:ptCount val="3"/>
                <c:pt idx="0">
                  <c:v>Desejável</c:v>
                </c:pt>
                <c:pt idx="1">
                  <c:v>Obrigatório</c:v>
                </c:pt>
                <c:pt idx="2">
                  <c:v>Crítico</c:v>
                </c:pt>
              </c:strCache>
            </c:strRef>
          </c:cat>
          <c:val>
            <c:numRef>
              <c:f>Auxiliar!$AI$53:$AK$53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Auxiliar!$AI$52:$AK$52</c:f>
              <c:strCache>
                <c:ptCount val="3"/>
                <c:pt idx="0">
                  <c:v>Desejável</c:v>
                </c:pt>
                <c:pt idx="1">
                  <c:v>Obrigatório</c:v>
                </c:pt>
                <c:pt idx="2">
                  <c:v>Crítico</c:v>
                </c:pt>
              </c:strCache>
            </c:strRef>
          </c:cat>
          <c:val>
            <c:numRef>
              <c:f>Auxiliar!$AI$54:$AK$54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Auxiliar!$AI$52:$AK$52</c:f>
              <c:strCache>
                <c:ptCount val="3"/>
                <c:pt idx="0">
                  <c:v>Desejável</c:v>
                </c:pt>
                <c:pt idx="1">
                  <c:v>Obrigatório</c:v>
                </c:pt>
                <c:pt idx="2">
                  <c:v>Crítico</c:v>
                </c:pt>
              </c:strCache>
            </c:strRef>
          </c:cat>
          <c:val>
            <c:numRef>
              <c:f>Auxiliar!$AI$55:$AK$55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Auxiliar!$AI$52:$AK$52</c:f>
              <c:strCache>
                <c:ptCount val="3"/>
                <c:pt idx="0">
                  <c:v>Desejável</c:v>
                </c:pt>
                <c:pt idx="1">
                  <c:v>Obrigatório</c:v>
                </c:pt>
                <c:pt idx="2">
                  <c:v>Crítico</c:v>
                </c:pt>
              </c:strCache>
            </c:strRef>
          </c:cat>
          <c:val>
            <c:numRef>
              <c:f>Auxiliar!$AI$56:$AK$56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772352"/>
        <c:axId val="126773888"/>
      </c:barChart>
      <c:catAx>
        <c:axId val="126772352"/>
        <c:scaling>
          <c:orientation val="minMax"/>
        </c:scaling>
        <c:delete val="0"/>
        <c:axPos val="b"/>
        <c:numFmt formatCode="General" sourceLinked="0"/>
        <c:majorTickMark val="out"/>
        <c:minorTickMark val="none"/>
        <c:tickLblPos val="nextTo"/>
        <c:crossAx val="126773888"/>
        <c:crosses val="autoZero"/>
        <c:auto val="1"/>
        <c:lblAlgn val="ctr"/>
        <c:lblOffset val="100"/>
        <c:noMultiLvlLbl val="0"/>
      </c:catAx>
      <c:valAx>
        <c:axId val="126773888"/>
        <c:scaling>
          <c:orientation val="minMax"/>
        </c:scaling>
        <c:delete val="0"/>
        <c:axPos val="l"/>
        <c:numFmt formatCode="0%" sourceLinked="1"/>
        <c:majorTickMark val="out"/>
        <c:minorTickMark val="none"/>
        <c:tickLblPos val="nextTo"/>
        <c:crossAx val="12677235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Auxiliar!$AM$12:$AO$12</c:f>
              <c:strCache>
                <c:ptCount val="3"/>
                <c:pt idx="0">
                  <c:v>Desejável</c:v>
                </c:pt>
                <c:pt idx="1">
                  <c:v>Obrigatório</c:v>
                </c:pt>
                <c:pt idx="2">
                  <c:v>Crítico</c:v>
                </c:pt>
              </c:strCache>
            </c:strRef>
          </c:cat>
          <c:val>
            <c:numRef>
              <c:f>Auxiliar!$AM$13:$AO$13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Auxiliar!$AM$12:$AO$12</c:f>
              <c:strCache>
                <c:ptCount val="3"/>
                <c:pt idx="0">
                  <c:v>Desejável</c:v>
                </c:pt>
                <c:pt idx="1">
                  <c:v>Obrigatório</c:v>
                </c:pt>
                <c:pt idx="2">
                  <c:v>Crítico</c:v>
                </c:pt>
              </c:strCache>
            </c:strRef>
          </c:cat>
          <c:val>
            <c:numRef>
              <c:f>Auxiliar!$AM$14:$AO$14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Auxiliar!$AM$12:$AO$12</c:f>
              <c:strCache>
                <c:ptCount val="3"/>
                <c:pt idx="0">
                  <c:v>Desejável</c:v>
                </c:pt>
                <c:pt idx="1">
                  <c:v>Obrigatório</c:v>
                </c:pt>
                <c:pt idx="2">
                  <c:v>Crítico</c:v>
                </c:pt>
              </c:strCache>
            </c:strRef>
          </c:cat>
          <c:val>
            <c:numRef>
              <c:f>Auxiliar!$AM$15:$AO$15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Auxiliar!$AM$12:$AO$12</c:f>
              <c:strCache>
                <c:ptCount val="3"/>
                <c:pt idx="0">
                  <c:v>Desejável</c:v>
                </c:pt>
                <c:pt idx="1">
                  <c:v>Obrigatório</c:v>
                </c:pt>
                <c:pt idx="2">
                  <c:v>Crítico</c:v>
                </c:pt>
              </c:strCache>
            </c:strRef>
          </c:cat>
          <c:val>
            <c:numRef>
              <c:f>Auxiliar!$AM$16:$AO$16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827136"/>
        <c:axId val="126841216"/>
      </c:barChart>
      <c:catAx>
        <c:axId val="126827136"/>
        <c:scaling>
          <c:orientation val="minMax"/>
        </c:scaling>
        <c:delete val="0"/>
        <c:axPos val="b"/>
        <c:numFmt formatCode="General" sourceLinked="0"/>
        <c:majorTickMark val="out"/>
        <c:minorTickMark val="none"/>
        <c:tickLblPos val="nextTo"/>
        <c:crossAx val="126841216"/>
        <c:crosses val="autoZero"/>
        <c:auto val="1"/>
        <c:lblAlgn val="ctr"/>
        <c:lblOffset val="100"/>
        <c:noMultiLvlLbl val="0"/>
      </c:catAx>
      <c:valAx>
        <c:axId val="126841216"/>
        <c:scaling>
          <c:orientation val="minMax"/>
        </c:scaling>
        <c:delete val="0"/>
        <c:axPos val="l"/>
        <c:numFmt formatCode="0%" sourceLinked="1"/>
        <c:majorTickMark val="out"/>
        <c:minorTickMark val="none"/>
        <c:tickLblPos val="nextTo"/>
        <c:crossAx val="12682713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Auxiliar!$AM$20:$AO$20</c:f>
              <c:strCache>
                <c:ptCount val="3"/>
                <c:pt idx="0">
                  <c:v>Desejável</c:v>
                </c:pt>
                <c:pt idx="1">
                  <c:v>Obrigatório</c:v>
                </c:pt>
                <c:pt idx="2">
                  <c:v>Crítico</c:v>
                </c:pt>
              </c:strCache>
            </c:strRef>
          </c:cat>
          <c:val>
            <c:numRef>
              <c:f>Auxiliar!$AM$21:$AO$21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Auxiliar!$AM$20:$AO$20</c:f>
              <c:strCache>
                <c:ptCount val="3"/>
                <c:pt idx="0">
                  <c:v>Desejável</c:v>
                </c:pt>
                <c:pt idx="1">
                  <c:v>Obrigatório</c:v>
                </c:pt>
                <c:pt idx="2">
                  <c:v>Crítico</c:v>
                </c:pt>
              </c:strCache>
            </c:strRef>
          </c:cat>
          <c:val>
            <c:numRef>
              <c:f>Auxiliar!$AM$22:$AO$22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Auxiliar!$AM$20:$AO$20</c:f>
              <c:strCache>
                <c:ptCount val="3"/>
                <c:pt idx="0">
                  <c:v>Desejável</c:v>
                </c:pt>
                <c:pt idx="1">
                  <c:v>Obrigatório</c:v>
                </c:pt>
                <c:pt idx="2">
                  <c:v>Crítico</c:v>
                </c:pt>
              </c:strCache>
            </c:strRef>
          </c:cat>
          <c:val>
            <c:numRef>
              <c:f>Auxiliar!$AM$23:$AO$23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Auxiliar!$AM$20:$AO$20</c:f>
              <c:strCache>
                <c:ptCount val="3"/>
                <c:pt idx="0">
                  <c:v>Desejável</c:v>
                </c:pt>
                <c:pt idx="1">
                  <c:v>Obrigatório</c:v>
                </c:pt>
                <c:pt idx="2">
                  <c:v>Crítico</c:v>
                </c:pt>
              </c:strCache>
            </c:strRef>
          </c:cat>
          <c:val>
            <c:numRef>
              <c:f>Auxiliar!$AM$24:$AO$24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886272"/>
        <c:axId val="126887808"/>
      </c:barChart>
      <c:catAx>
        <c:axId val="126886272"/>
        <c:scaling>
          <c:orientation val="minMax"/>
        </c:scaling>
        <c:delete val="0"/>
        <c:axPos val="b"/>
        <c:numFmt formatCode="General" sourceLinked="0"/>
        <c:majorTickMark val="out"/>
        <c:minorTickMark val="none"/>
        <c:tickLblPos val="nextTo"/>
        <c:crossAx val="126887808"/>
        <c:crosses val="autoZero"/>
        <c:auto val="1"/>
        <c:lblAlgn val="ctr"/>
        <c:lblOffset val="100"/>
        <c:noMultiLvlLbl val="0"/>
      </c:catAx>
      <c:valAx>
        <c:axId val="126887808"/>
        <c:scaling>
          <c:orientation val="minMax"/>
        </c:scaling>
        <c:delete val="0"/>
        <c:axPos val="l"/>
        <c:numFmt formatCode="0%" sourceLinked="1"/>
        <c:majorTickMark val="out"/>
        <c:minorTickMark val="none"/>
        <c:tickLblPos val="nextTo"/>
        <c:crossAx val="1268862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Auxiliar!$AM$28:$AO$28</c:f>
              <c:strCache>
                <c:ptCount val="3"/>
                <c:pt idx="0">
                  <c:v>Desejável</c:v>
                </c:pt>
                <c:pt idx="1">
                  <c:v>Obrigatório</c:v>
                </c:pt>
                <c:pt idx="2">
                  <c:v>Crítico</c:v>
                </c:pt>
              </c:strCache>
            </c:strRef>
          </c:cat>
          <c:val>
            <c:numRef>
              <c:f>Auxiliar!$AM$29:$AO$29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Auxiliar!$AM$28:$AO$28</c:f>
              <c:strCache>
                <c:ptCount val="3"/>
                <c:pt idx="0">
                  <c:v>Desejável</c:v>
                </c:pt>
                <c:pt idx="1">
                  <c:v>Obrigatório</c:v>
                </c:pt>
                <c:pt idx="2">
                  <c:v>Crítico</c:v>
                </c:pt>
              </c:strCache>
            </c:strRef>
          </c:cat>
          <c:val>
            <c:numRef>
              <c:f>Auxiliar!$AM$30:$AO$30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Auxiliar!$AM$28:$AO$28</c:f>
              <c:strCache>
                <c:ptCount val="3"/>
                <c:pt idx="0">
                  <c:v>Desejável</c:v>
                </c:pt>
                <c:pt idx="1">
                  <c:v>Obrigatório</c:v>
                </c:pt>
                <c:pt idx="2">
                  <c:v>Crítico</c:v>
                </c:pt>
              </c:strCache>
            </c:strRef>
          </c:cat>
          <c:val>
            <c:numRef>
              <c:f>Auxiliar!$AM$31:$AO$31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Auxiliar!$AM$28:$AO$28</c:f>
              <c:strCache>
                <c:ptCount val="3"/>
                <c:pt idx="0">
                  <c:v>Desejável</c:v>
                </c:pt>
                <c:pt idx="1">
                  <c:v>Obrigatório</c:v>
                </c:pt>
                <c:pt idx="2">
                  <c:v>Crítico</c:v>
                </c:pt>
              </c:strCache>
            </c:strRef>
          </c:cat>
          <c:val>
            <c:numRef>
              <c:f>Auxiliar!$AM$32:$AO$32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936960"/>
        <c:axId val="126938496"/>
      </c:barChart>
      <c:catAx>
        <c:axId val="126936960"/>
        <c:scaling>
          <c:orientation val="minMax"/>
        </c:scaling>
        <c:delete val="0"/>
        <c:axPos val="b"/>
        <c:numFmt formatCode="General" sourceLinked="0"/>
        <c:majorTickMark val="out"/>
        <c:minorTickMark val="none"/>
        <c:tickLblPos val="nextTo"/>
        <c:crossAx val="126938496"/>
        <c:crosses val="autoZero"/>
        <c:auto val="1"/>
        <c:lblAlgn val="ctr"/>
        <c:lblOffset val="100"/>
        <c:noMultiLvlLbl val="0"/>
      </c:catAx>
      <c:valAx>
        <c:axId val="126938496"/>
        <c:scaling>
          <c:orientation val="minMax"/>
        </c:scaling>
        <c:delete val="0"/>
        <c:axPos val="l"/>
        <c:numFmt formatCode="0%" sourceLinked="1"/>
        <c:majorTickMark val="out"/>
        <c:minorTickMark val="none"/>
        <c:tickLblPos val="nextTo"/>
        <c:crossAx val="1269369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Auxiliar!$AM$36:$AO$36</c:f>
              <c:strCache>
                <c:ptCount val="3"/>
                <c:pt idx="0">
                  <c:v>Desejável</c:v>
                </c:pt>
                <c:pt idx="1">
                  <c:v>Obrigatório</c:v>
                </c:pt>
                <c:pt idx="2">
                  <c:v>Crítico</c:v>
                </c:pt>
              </c:strCache>
            </c:strRef>
          </c:cat>
          <c:val>
            <c:numRef>
              <c:f>Auxiliar!$AM$37:$AO$37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Auxiliar!$AM$36:$AO$36</c:f>
              <c:strCache>
                <c:ptCount val="3"/>
                <c:pt idx="0">
                  <c:v>Desejável</c:v>
                </c:pt>
                <c:pt idx="1">
                  <c:v>Obrigatório</c:v>
                </c:pt>
                <c:pt idx="2">
                  <c:v>Crítico</c:v>
                </c:pt>
              </c:strCache>
            </c:strRef>
          </c:cat>
          <c:val>
            <c:numRef>
              <c:f>Auxiliar!$AM$38:$AO$38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Auxiliar!$AM$36:$AO$36</c:f>
              <c:strCache>
                <c:ptCount val="3"/>
                <c:pt idx="0">
                  <c:v>Desejável</c:v>
                </c:pt>
                <c:pt idx="1">
                  <c:v>Obrigatório</c:v>
                </c:pt>
                <c:pt idx="2">
                  <c:v>Crítico</c:v>
                </c:pt>
              </c:strCache>
            </c:strRef>
          </c:cat>
          <c:val>
            <c:numRef>
              <c:f>Auxiliar!$AM$39:$AO$39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Auxiliar!$AM$36:$AO$36</c:f>
              <c:strCache>
                <c:ptCount val="3"/>
                <c:pt idx="0">
                  <c:v>Desejável</c:v>
                </c:pt>
                <c:pt idx="1">
                  <c:v>Obrigatório</c:v>
                </c:pt>
                <c:pt idx="2">
                  <c:v>Crítico</c:v>
                </c:pt>
              </c:strCache>
            </c:strRef>
          </c:cat>
          <c:val>
            <c:numRef>
              <c:f>Auxiliar!$AM$40:$AO$40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995456"/>
        <c:axId val="126419712"/>
      </c:barChart>
      <c:catAx>
        <c:axId val="126995456"/>
        <c:scaling>
          <c:orientation val="minMax"/>
        </c:scaling>
        <c:delete val="0"/>
        <c:axPos val="b"/>
        <c:numFmt formatCode="General" sourceLinked="0"/>
        <c:majorTickMark val="out"/>
        <c:minorTickMark val="none"/>
        <c:tickLblPos val="nextTo"/>
        <c:crossAx val="126419712"/>
        <c:crosses val="autoZero"/>
        <c:auto val="1"/>
        <c:lblAlgn val="ctr"/>
        <c:lblOffset val="100"/>
        <c:noMultiLvlLbl val="0"/>
      </c:catAx>
      <c:valAx>
        <c:axId val="126419712"/>
        <c:scaling>
          <c:orientation val="minMax"/>
        </c:scaling>
        <c:delete val="0"/>
        <c:axPos val="l"/>
        <c:numFmt formatCode="0%" sourceLinked="1"/>
        <c:majorTickMark val="out"/>
        <c:minorTickMark val="none"/>
        <c:tickLblPos val="nextTo"/>
        <c:crossAx val="12699545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Auxiliar!$AM$44:$AO$44</c:f>
              <c:strCache>
                <c:ptCount val="3"/>
                <c:pt idx="0">
                  <c:v>Desejável</c:v>
                </c:pt>
                <c:pt idx="1">
                  <c:v>Obrigatório</c:v>
                </c:pt>
                <c:pt idx="2">
                  <c:v>Crítico</c:v>
                </c:pt>
              </c:strCache>
            </c:strRef>
          </c:cat>
          <c:val>
            <c:numRef>
              <c:f>Auxiliar!$AM$45:$AO$45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Auxiliar!$AM$44:$AO$44</c:f>
              <c:strCache>
                <c:ptCount val="3"/>
                <c:pt idx="0">
                  <c:v>Desejável</c:v>
                </c:pt>
                <c:pt idx="1">
                  <c:v>Obrigatório</c:v>
                </c:pt>
                <c:pt idx="2">
                  <c:v>Crítico</c:v>
                </c:pt>
              </c:strCache>
            </c:strRef>
          </c:cat>
          <c:val>
            <c:numRef>
              <c:f>Auxiliar!$AM$46:$AO$46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Auxiliar!$AM$44:$AO$44</c:f>
              <c:strCache>
                <c:ptCount val="3"/>
                <c:pt idx="0">
                  <c:v>Desejável</c:v>
                </c:pt>
                <c:pt idx="1">
                  <c:v>Obrigatório</c:v>
                </c:pt>
                <c:pt idx="2">
                  <c:v>Crítico</c:v>
                </c:pt>
              </c:strCache>
            </c:strRef>
          </c:cat>
          <c:val>
            <c:numRef>
              <c:f>Auxiliar!$AM$47:$AO$47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Auxiliar!$AM$44:$AO$44</c:f>
              <c:strCache>
                <c:ptCount val="3"/>
                <c:pt idx="0">
                  <c:v>Desejável</c:v>
                </c:pt>
                <c:pt idx="1">
                  <c:v>Obrigatório</c:v>
                </c:pt>
                <c:pt idx="2">
                  <c:v>Crítico</c:v>
                </c:pt>
              </c:strCache>
            </c:strRef>
          </c:cat>
          <c:val>
            <c:numRef>
              <c:f>Auxiliar!$AM$48:$AO$48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485248"/>
        <c:axId val="126486784"/>
      </c:barChart>
      <c:catAx>
        <c:axId val="126485248"/>
        <c:scaling>
          <c:orientation val="minMax"/>
        </c:scaling>
        <c:delete val="0"/>
        <c:axPos val="b"/>
        <c:numFmt formatCode="General" sourceLinked="0"/>
        <c:majorTickMark val="out"/>
        <c:minorTickMark val="none"/>
        <c:tickLblPos val="nextTo"/>
        <c:crossAx val="126486784"/>
        <c:crosses val="autoZero"/>
        <c:auto val="1"/>
        <c:lblAlgn val="ctr"/>
        <c:lblOffset val="100"/>
        <c:noMultiLvlLbl val="0"/>
      </c:catAx>
      <c:valAx>
        <c:axId val="126486784"/>
        <c:scaling>
          <c:orientation val="minMax"/>
        </c:scaling>
        <c:delete val="0"/>
        <c:axPos val="l"/>
        <c:numFmt formatCode="0%" sourceLinked="1"/>
        <c:majorTickMark val="out"/>
        <c:minorTickMark val="none"/>
        <c:tickLblPos val="nextTo"/>
        <c:crossAx val="12648524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Auxiliar!$AM$52:$AO$52</c:f>
              <c:strCache>
                <c:ptCount val="3"/>
                <c:pt idx="0">
                  <c:v>Desejável</c:v>
                </c:pt>
                <c:pt idx="1">
                  <c:v>Obrigatório</c:v>
                </c:pt>
                <c:pt idx="2">
                  <c:v>Crítico</c:v>
                </c:pt>
              </c:strCache>
            </c:strRef>
          </c:cat>
          <c:val>
            <c:numRef>
              <c:f>Auxiliar!$AM$53:$AO$53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Auxiliar!$AM$52:$AO$52</c:f>
              <c:strCache>
                <c:ptCount val="3"/>
                <c:pt idx="0">
                  <c:v>Desejável</c:v>
                </c:pt>
                <c:pt idx="1">
                  <c:v>Obrigatório</c:v>
                </c:pt>
                <c:pt idx="2">
                  <c:v>Crítico</c:v>
                </c:pt>
              </c:strCache>
            </c:strRef>
          </c:cat>
          <c:val>
            <c:numRef>
              <c:f>Auxiliar!$AM$54:$AO$54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Auxiliar!$AM$52:$AO$52</c:f>
              <c:strCache>
                <c:ptCount val="3"/>
                <c:pt idx="0">
                  <c:v>Desejável</c:v>
                </c:pt>
                <c:pt idx="1">
                  <c:v>Obrigatório</c:v>
                </c:pt>
                <c:pt idx="2">
                  <c:v>Crítico</c:v>
                </c:pt>
              </c:strCache>
            </c:strRef>
          </c:cat>
          <c:val>
            <c:numRef>
              <c:f>Auxiliar!$AM$55:$AO$55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Auxiliar!$AM$52:$AO$52</c:f>
              <c:strCache>
                <c:ptCount val="3"/>
                <c:pt idx="0">
                  <c:v>Desejável</c:v>
                </c:pt>
                <c:pt idx="1">
                  <c:v>Obrigatório</c:v>
                </c:pt>
                <c:pt idx="2">
                  <c:v>Crítico</c:v>
                </c:pt>
              </c:strCache>
            </c:strRef>
          </c:cat>
          <c:val>
            <c:numRef>
              <c:f>Auxiliar!$AM$56:$AO$56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535552"/>
        <c:axId val="126537088"/>
      </c:barChart>
      <c:catAx>
        <c:axId val="126535552"/>
        <c:scaling>
          <c:orientation val="minMax"/>
        </c:scaling>
        <c:delete val="0"/>
        <c:axPos val="b"/>
        <c:numFmt formatCode="General" sourceLinked="0"/>
        <c:majorTickMark val="out"/>
        <c:minorTickMark val="none"/>
        <c:tickLblPos val="nextTo"/>
        <c:crossAx val="126537088"/>
        <c:crosses val="autoZero"/>
        <c:auto val="1"/>
        <c:lblAlgn val="ctr"/>
        <c:lblOffset val="100"/>
        <c:noMultiLvlLbl val="0"/>
      </c:catAx>
      <c:valAx>
        <c:axId val="126537088"/>
        <c:scaling>
          <c:orientation val="minMax"/>
        </c:scaling>
        <c:delete val="0"/>
        <c:axPos val="l"/>
        <c:numFmt formatCode="0%" sourceLinked="1"/>
        <c:majorTickMark val="out"/>
        <c:minorTickMark val="none"/>
        <c:tickLblPos val="nextTo"/>
        <c:crossAx val="12653555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Auxiliar!$C$4:$E$4</c:f>
              <c:strCache>
                <c:ptCount val="3"/>
                <c:pt idx="0">
                  <c:v>Desejável</c:v>
                </c:pt>
                <c:pt idx="1">
                  <c:v>Obrigatório</c:v>
                </c:pt>
                <c:pt idx="2">
                  <c:v>Crítico</c:v>
                </c:pt>
              </c:strCache>
            </c:strRef>
          </c:cat>
          <c:val>
            <c:numRef>
              <c:f>Auxiliar!$C$5:$E$5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Auxiliar!$C$4:$E$4</c:f>
              <c:strCache>
                <c:ptCount val="3"/>
                <c:pt idx="0">
                  <c:v>Desejável</c:v>
                </c:pt>
                <c:pt idx="1">
                  <c:v>Obrigatório</c:v>
                </c:pt>
                <c:pt idx="2">
                  <c:v>Crítico</c:v>
                </c:pt>
              </c:strCache>
            </c:strRef>
          </c:cat>
          <c:val>
            <c:numRef>
              <c:f>Auxiliar!$C$6:$E$6</c:f>
              <c:numCache>
                <c:formatCode>General</c:formatCode>
                <c:ptCount val="3"/>
                <c:pt idx="0">
                  <c:v>0</c:v>
                </c:pt>
                <c:pt idx="1">
                  <c:v>2</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Auxiliar!$C$4:$E$4</c:f>
              <c:strCache>
                <c:ptCount val="3"/>
                <c:pt idx="0">
                  <c:v>Desejável</c:v>
                </c:pt>
                <c:pt idx="1">
                  <c:v>Obrigatório</c:v>
                </c:pt>
                <c:pt idx="2">
                  <c:v>Crítico</c:v>
                </c:pt>
              </c:strCache>
            </c:strRef>
          </c:cat>
          <c:val>
            <c:numRef>
              <c:f>Auxiliar!$C$7:$E$7</c:f>
              <c:numCache>
                <c:formatCode>General</c:formatCode>
                <c:ptCount val="3"/>
                <c:pt idx="0">
                  <c:v>0</c:v>
                </c:pt>
                <c:pt idx="1">
                  <c:v>3</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Auxiliar!$C$4:$E$4</c:f>
              <c:strCache>
                <c:ptCount val="3"/>
                <c:pt idx="0">
                  <c:v>Desejável</c:v>
                </c:pt>
                <c:pt idx="1">
                  <c:v>Obrigatório</c:v>
                </c:pt>
                <c:pt idx="2">
                  <c:v>Crítico</c:v>
                </c:pt>
              </c:strCache>
            </c:strRef>
          </c:cat>
          <c:val>
            <c:numRef>
              <c:f>Auxiliar!$C$8:$E$8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6569856"/>
        <c:axId val="126596224"/>
      </c:barChart>
      <c:catAx>
        <c:axId val="126569856"/>
        <c:scaling>
          <c:orientation val="minMax"/>
        </c:scaling>
        <c:delete val="0"/>
        <c:axPos val="b"/>
        <c:numFmt formatCode="General" sourceLinked="0"/>
        <c:majorTickMark val="out"/>
        <c:minorTickMark val="none"/>
        <c:tickLblPos val="nextTo"/>
        <c:crossAx val="126596224"/>
        <c:crosses val="autoZero"/>
        <c:auto val="1"/>
        <c:lblAlgn val="ctr"/>
        <c:lblOffset val="100"/>
        <c:noMultiLvlLbl val="0"/>
      </c:catAx>
      <c:valAx>
        <c:axId val="126596224"/>
        <c:scaling>
          <c:orientation val="minMax"/>
        </c:scaling>
        <c:delete val="0"/>
        <c:axPos val="l"/>
        <c:numFmt formatCode="0%" sourceLinked="1"/>
        <c:majorTickMark val="out"/>
        <c:minorTickMark val="none"/>
        <c:tickLblPos val="nextTo"/>
        <c:crossAx val="12656985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Auxiliar!$C$60:$E$60</c:f>
              <c:strCache>
                <c:ptCount val="3"/>
                <c:pt idx="0">
                  <c:v>Desejável</c:v>
                </c:pt>
                <c:pt idx="1">
                  <c:v>Obrigatório</c:v>
                </c:pt>
                <c:pt idx="2">
                  <c:v>Crítico</c:v>
                </c:pt>
              </c:strCache>
            </c:strRef>
          </c:cat>
          <c:val>
            <c:numRef>
              <c:f>Auxiliar!$C$61:$E$61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Auxiliar!$C$60:$E$60</c:f>
              <c:strCache>
                <c:ptCount val="3"/>
                <c:pt idx="0">
                  <c:v>Desejável</c:v>
                </c:pt>
                <c:pt idx="1">
                  <c:v>Obrigatório</c:v>
                </c:pt>
                <c:pt idx="2">
                  <c:v>Crítico</c:v>
                </c:pt>
              </c:strCache>
            </c:strRef>
          </c:cat>
          <c:val>
            <c:numRef>
              <c:f>Auxiliar!$C$62:$E$62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Auxiliar!$C$60:$E$60</c:f>
              <c:strCache>
                <c:ptCount val="3"/>
                <c:pt idx="0">
                  <c:v>Desejável</c:v>
                </c:pt>
                <c:pt idx="1">
                  <c:v>Obrigatório</c:v>
                </c:pt>
                <c:pt idx="2">
                  <c:v>Crítico</c:v>
                </c:pt>
              </c:strCache>
            </c:strRef>
          </c:cat>
          <c:val>
            <c:numRef>
              <c:f>Auxiliar!$C$63:$E$63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Auxiliar!$C$60:$E$60</c:f>
              <c:strCache>
                <c:ptCount val="3"/>
                <c:pt idx="0">
                  <c:v>Desejável</c:v>
                </c:pt>
                <c:pt idx="1">
                  <c:v>Obrigatório</c:v>
                </c:pt>
                <c:pt idx="2">
                  <c:v>Crítico</c:v>
                </c:pt>
              </c:strCache>
            </c:strRef>
          </c:cat>
          <c:val>
            <c:numRef>
              <c:f>Auxiliar!$C$64:$E$64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030400"/>
        <c:axId val="127031936"/>
      </c:barChart>
      <c:catAx>
        <c:axId val="127030400"/>
        <c:scaling>
          <c:orientation val="minMax"/>
        </c:scaling>
        <c:delete val="0"/>
        <c:axPos val="b"/>
        <c:numFmt formatCode="General" sourceLinked="0"/>
        <c:majorTickMark val="out"/>
        <c:minorTickMark val="none"/>
        <c:tickLblPos val="nextTo"/>
        <c:crossAx val="127031936"/>
        <c:crosses val="autoZero"/>
        <c:auto val="1"/>
        <c:lblAlgn val="ctr"/>
        <c:lblOffset val="100"/>
        <c:noMultiLvlLbl val="0"/>
      </c:catAx>
      <c:valAx>
        <c:axId val="127031936"/>
        <c:scaling>
          <c:orientation val="minMax"/>
        </c:scaling>
        <c:delete val="0"/>
        <c:axPos val="l"/>
        <c:numFmt formatCode="0%" sourceLinked="1"/>
        <c:majorTickMark val="out"/>
        <c:minorTickMark val="none"/>
        <c:tickLblPos val="nextTo"/>
        <c:crossAx val="12703040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Auxiliar!$C$68:$E$68</c:f>
              <c:strCache>
                <c:ptCount val="3"/>
                <c:pt idx="0">
                  <c:v>Desejável</c:v>
                </c:pt>
                <c:pt idx="1">
                  <c:v>Obrigatório</c:v>
                </c:pt>
                <c:pt idx="2">
                  <c:v>Crítico</c:v>
                </c:pt>
              </c:strCache>
            </c:strRef>
          </c:cat>
          <c:val>
            <c:numRef>
              <c:f>Auxiliar!$C$69:$E$69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Auxiliar!$C$68:$E$68</c:f>
              <c:strCache>
                <c:ptCount val="3"/>
                <c:pt idx="0">
                  <c:v>Desejável</c:v>
                </c:pt>
                <c:pt idx="1">
                  <c:v>Obrigatório</c:v>
                </c:pt>
                <c:pt idx="2">
                  <c:v>Crítico</c:v>
                </c:pt>
              </c:strCache>
            </c:strRef>
          </c:cat>
          <c:val>
            <c:numRef>
              <c:f>Auxiliar!$C$70:$E$70</c:f>
              <c:numCache>
                <c:formatCode>General</c:formatCode>
                <c:ptCount val="3"/>
                <c:pt idx="0">
                  <c:v>0</c:v>
                </c:pt>
                <c:pt idx="1">
                  <c:v>1</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Auxiliar!$C$68:$E$68</c:f>
              <c:strCache>
                <c:ptCount val="3"/>
                <c:pt idx="0">
                  <c:v>Desejável</c:v>
                </c:pt>
                <c:pt idx="1">
                  <c:v>Obrigatório</c:v>
                </c:pt>
                <c:pt idx="2">
                  <c:v>Crítico</c:v>
                </c:pt>
              </c:strCache>
            </c:strRef>
          </c:cat>
          <c:val>
            <c:numRef>
              <c:f>Auxiliar!$C$71:$E$71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Auxiliar!$C$68:$E$68</c:f>
              <c:strCache>
                <c:ptCount val="3"/>
                <c:pt idx="0">
                  <c:v>Desejável</c:v>
                </c:pt>
                <c:pt idx="1">
                  <c:v>Obrigatório</c:v>
                </c:pt>
                <c:pt idx="2">
                  <c:v>Crítico</c:v>
                </c:pt>
              </c:strCache>
            </c:strRef>
          </c:cat>
          <c:val>
            <c:numRef>
              <c:f>Auxiliar!$C$72:$E$72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408768"/>
        <c:axId val="127422848"/>
      </c:barChart>
      <c:catAx>
        <c:axId val="127408768"/>
        <c:scaling>
          <c:orientation val="minMax"/>
        </c:scaling>
        <c:delete val="0"/>
        <c:axPos val="b"/>
        <c:numFmt formatCode="General" sourceLinked="0"/>
        <c:majorTickMark val="out"/>
        <c:minorTickMark val="none"/>
        <c:tickLblPos val="nextTo"/>
        <c:crossAx val="127422848"/>
        <c:crosses val="autoZero"/>
        <c:auto val="1"/>
        <c:lblAlgn val="ctr"/>
        <c:lblOffset val="100"/>
        <c:noMultiLvlLbl val="0"/>
      </c:catAx>
      <c:valAx>
        <c:axId val="127422848"/>
        <c:scaling>
          <c:orientation val="minMax"/>
        </c:scaling>
        <c:delete val="0"/>
        <c:axPos val="l"/>
        <c:numFmt formatCode="0%" sourceLinked="1"/>
        <c:majorTickMark val="out"/>
        <c:minorTickMark val="none"/>
        <c:tickLblPos val="nextTo"/>
        <c:crossAx val="12740876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Auxiliar!$H$4:$J$4</c:f>
              <c:strCache>
                <c:ptCount val="3"/>
                <c:pt idx="0">
                  <c:v>Desejável</c:v>
                </c:pt>
                <c:pt idx="1">
                  <c:v>Obrigatório</c:v>
                </c:pt>
                <c:pt idx="2">
                  <c:v>Crítico</c:v>
                </c:pt>
              </c:strCache>
            </c:strRef>
          </c:cat>
          <c:val>
            <c:numRef>
              <c:f>Auxiliar!$H$5:$J$5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Auxiliar!$H$4:$J$4</c:f>
              <c:strCache>
                <c:ptCount val="3"/>
                <c:pt idx="0">
                  <c:v>Desejável</c:v>
                </c:pt>
                <c:pt idx="1">
                  <c:v>Obrigatório</c:v>
                </c:pt>
                <c:pt idx="2">
                  <c:v>Crítico</c:v>
                </c:pt>
              </c:strCache>
            </c:strRef>
          </c:cat>
          <c:val>
            <c:numRef>
              <c:f>Auxiliar!$H$6:$J$6</c:f>
              <c:numCache>
                <c:formatCode>General</c:formatCode>
                <c:ptCount val="3"/>
                <c:pt idx="0">
                  <c:v>0</c:v>
                </c:pt>
                <c:pt idx="1">
                  <c:v>2</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Auxiliar!$H$4:$J$4</c:f>
              <c:strCache>
                <c:ptCount val="3"/>
                <c:pt idx="0">
                  <c:v>Desejável</c:v>
                </c:pt>
                <c:pt idx="1">
                  <c:v>Obrigatório</c:v>
                </c:pt>
                <c:pt idx="2">
                  <c:v>Crítico</c:v>
                </c:pt>
              </c:strCache>
            </c:strRef>
          </c:cat>
          <c:val>
            <c:numRef>
              <c:f>Auxiliar!$H$7:$J$7</c:f>
              <c:numCache>
                <c:formatCode>General</c:formatCode>
                <c:ptCount val="3"/>
                <c:pt idx="0">
                  <c:v>0</c:v>
                </c:pt>
                <c:pt idx="1">
                  <c:v>3</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Auxiliar!$H$4:$J$4</c:f>
              <c:strCache>
                <c:ptCount val="3"/>
                <c:pt idx="0">
                  <c:v>Desejável</c:v>
                </c:pt>
                <c:pt idx="1">
                  <c:v>Obrigatório</c:v>
                </c:pt>
                <c:pt idx="2">
                  <c:v>Crítico</c:v>
                </c:pt>
              </c:strCache>
            </c:strRef>
          </c:cat>
          <c:val>
            <c:numRef>
              <c:f>Auxiliar!$H$8:$J$8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476096"/>
        <c:axId val="127477632"/>
      </c:barChart>
      <c:catAx>
        <c:axId val="127476096"/>
        <c:scaling>
          <c:orientation val="minMax"/>
        </c:scaling>
        <c:delete val="0"/>
        <c:axPos val="b"/>
        <c:numFmt formatCode="General" sourceLinked="0"/>
        <c:majorTickMark val="out"/>
        <c:minorTickMark val="none"/>
        <c:tickLblPos val="nextTo"/>
        <c:crossAx val="127477632"/>
        <c:crosses val="autoZero"/>
        <c:auto val="1"/>
        <c:lblAlgn val="ctr"/>
        <c:lblOffset val="100"/>
        <c:noMultiLvlLbl val="0"/>
      </c:catAx>
      <c:valAx>
        <c:axId val="127477632"/>
        <c:scaling>
          <c:orientation val="minMax"/>
        </c:scaling>
        <c:delete val="0"/>
        <c:axPos val="l"/>
        <c:numFmt formatCode="0%" sourceLinked="1"/>
        <c:majorTickMark val="out"/>
        <c:minorTickMark val="none"/>
        <c:tickLblPos val="nextTo"/>
        <c:crossAx val="12747609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Auxiliar!$G$60:$I$60</c:f>
              <c:strCache>
                <c:ptCount val="3"/>
                <c:pt idx="0">
                  <c:v>Desejável</c:v>
                </c:pt>
                <c:pt idx="1">
                  <c:v>Obrigatório</c:v>
                </c:pt>
                <c:pt idx="2">
                  <c:v>Crítico</c:v>
                </c:pt>
              </c:strCache>
            </c:strRef>
          </c:cat>
          <c:val>
            <c:numRef>
              <c:f>Auxiliar!$G$61:$I$61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Auxiliar!$G$60:$I$60</c:f>
              <c:strCache>
                <c:ptCount val="3"/>
                <c:pt idx="0">
                  <c:v>Desejável</c:v>
                </c:pt>
                <c:pt idx="1">
                  <c:v>Obrigatório</c:v>
                </c:pt>
                <c:pt idx="2">
                  <c:v>Crítico</c:v>
                </c:pt>
              </c:strCache>
            </c:strRef>
          </c:cat>
          <c:val>
            <c:numRef>
              <c:f>Auxiliar!$G$62:$I$62</c:f>
              <c:numCache>
                <c:formatCode>General</c:formatCode>
                <c:ptCount val="3"/>
                <c:pt idx="0">
                  <c:v>0</c:v>
                </c:pt>
                <c:pt idx="1">
                  <c:v>4</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Auxiliar!$G$60:$I$60</c:f>
              <c:strCache>
                <c:ptCount val="3"/>
                <c:pt idx="0">
                  <c:v>Desejável</c:v>
                </c:pt>
                <c:pt idx="1">
                  <c:v>Obrigatório</c:v>
                </c:pt>
                <c:pt idx="2">
                  <c:v>Crítico</c:v>
                </c:pt>
              </c:strCache>
            </c:strRef>
          </c:cat>
          <c:val>
            <c:numRef>
              <c:f>Auxiliar!$G$63:$I$63</c:f>
              <c:numCache>
                <c:formatCode>General</c:formatCode>
                <c:ptCount val="3"/>
                <c:pt idx="0">
                  <c:v>0</c:v>
                </c:pt>
                <c:pt idx="1">
                  <c:v>1</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Auxiliar!$G$60:$I$60</c:f>
              <c:strCache>
                <c:ptCount val="3"/>
                <c:pt idx="0">
                  <c:v>Desejável</c:v>
                </c:pt>
                <c:pt idx="1">
                  <c:v>Obrigatório</c:v>
                </c:pt>
                <c:pt idx="2">
                  <c:v>Crítico</c:v>
                </c:pt>
              </c:strCache>
            </c:strRef>
          </c:cat>
          <c:val>
            <c:numRef>
              <c:f>Auxiliar!$G$64:$I$64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547264"/>
        <c:axId val="127548800"/>
      </c:barChart>
      <c:catAx>
        <c:axId val="127547264"/>
        <c:scaling>
          <c:orientation val="minMax"/>
        </c:scaling>
        <c:delete val="0"/>
        <c:axPos val="b"/>
        <c:numFmt formatCode="General" sourceLinked="0"/>
        <c:majorTickMark val="out"/>
        <c:minorTickMark val="none"/>
        <c:tickLblPos val="nextTo"/>
        <c:crossAx val="127548800"/>
        <c:crosses val="autoZero"/>
        <c:auto val="1"/>
        <c:lblAlgn val="ctr"/>
        <c:lblOffset val="100"/>
        <c:noMultiLvlLbl val="0"/>
      </c:catAx>
      <c:valAx>
        <c:axId val="127548800"/>
        <c:scaling>
          <c:orientation val="minMax"/>
        </c:scaling>
        <c:delete val="0"/>
        <c:axPos val="l"/>
        <c:numFmt formatCode="0%" sourceLinked="1"/>
        <c:majorTickMark val="out"/>
        <c:minorTickMark val="none"/>
        <c:tickLblPos val="nextTo"/>
        <c:crossAx val="12754726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Auxiliar!$G$68:$I$68</c:f>
              <c:strCache>
                <c:ptCount val="3"/>
                <c:pt idx="0">
                  <c:v>Desejável</c:v>
                </c:pt>
                <c:pt idx="1">
                  <c:v>Obrigatório</c:v>
                </c:pt>
                <c:pt idx="2">
                  <c:v>Crítico</c:v>
                </c:pt>
              </c:strCache>
            </c:strRef>
          </c:cat>
          <c:val>
            <c:numRef>
              <c:f>Auxiliar!$G$69:$I$69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Auxiliar!$G$68:$I$68</c:f>
              <c:strCache>
                <c:ptCount val="3"/>
                <c:pt idx="0">
                  <c:v>Desejável</c:v>
                </c:pt>
                <c:pt idx="1">
                  <c:v>Obrigatório</c:v>
                </c:pt>
                <c:pt idx="2">
                  <c:v>Crítico</c:v>
                </c:pt>
              </c:strCache>
            </c:strRef>
          </c:cat>
          <c:val>
            <c:numRef>
              <c:f>Auxiliar!$G$70:$I$70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Auxiliar!$G$68:$I$68</c:f>
              <c:strCache>
                <c:ptCount val="3"/>
                <c:pt idx="0">
                  <c:v>Desejável</c:v>
                </c:pt>
                <c:pt idx="1">
                  <c:v>Obrigatório</c:v>
                </c:pt>
                <c:pt idx="2">
                  <c:v>Crítico</c:v>
                </c:pt>
              </c:strCache>
            </c:strRef>
          </c:cat>
          <c:val>
            <c:numRef>
              <c:f>Auxiliar!$G$71:$I$71</c:f>
              <c:numCache>
                <c:formatCode>General</c:formatCode>
                <c:ptCount val="3"/>
                <c:pt idx="0">
                  <c:v>0</c:v>
                </c:pt>
                <c:pt idx="1">
                  <c:v>1</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Auxiliar!$G$68:$I$68</c:f>
              <c:strCache>
                <c:ptCount val="3"/>
                <c:pt idx="0">
                  <c:v>Desejável</c:v>
                </c:pt>
                <c:pt idx="1">
                  <c:v>Obrigatório</c:v>
                </c:pt>
                <c:pt idx="2">
                  <c:v>Crítico</c:v>
                </c:pt>
              </c:strCache>
            </c:strRef>
          </c:cat>
          <c:val>
            <c:numRef>
              <c:f>Auxiliar!$G$72:$I$72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585664"/>
        <c:axId val="127595648"/>
      </c:barChart>
      <c:catAx>
        <c:axId val="127585664"/>
        <c:scaling>
          <c:orientation val="minMax"/>
        </c:scaling>
        <c:delete val="0"/>
        <c:axPos val="b"/>
        <c:numFmt formatCode="General" sourceLinked="0"/>
        <c:majorTickMark val="out"/>
        <c:minorTickMark val="none"/>
        <c:tickLblPos val="nextTo"/>
        <c:crossAx val="127595648"/>
        <c:crosses val="autoZero"/>
        <c:auto val="1"/>
        <c:lblAlgn val="ctr"/>
        <c:lblOffset val="100"/>
        <c:noMultiLvlLbl val="0"/>
      </c:catAx>
      <c:valAx>
        <c:axId val="127595648"/>
        <c:scaling>
          <c:orientation val="minMax"/>
        </c:scaling>
        <c:delete val="0"/>
        <c:axPos val="l"/>
        <c:numFmt formatCode="0%" sourceLinked="1"/>
        <c:majorTickMark val="out"/>
        <c:minorTickMark val="none"/>
        <c:tickLblPos val="nextTo"/>
        <c:crossAx val="12758566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Auxiliar!$M$4:$O$4</c:f>
              <c:strCache>
                <c:ptCount val="3"/>
                <c:pt idx="0">
                  <c:v>Desejável</c:v>
                </c:pt>
                <c:pt idx="1">
                  <c:v>Obrigatório</c:v>
                </c:pt>
                <c:pt idx="2">
                  <c:v>Crítico</c:v>
                </c:pt>
              </c:strCache>
            </c:strRef>
          </c:cat>
          <c:val>
            <c:numRef>
              <c:f>Auxiliar!$M$5:$O$5</c:f>
              <c:numCache>
                <c:formatCode>General</c:formatCode>
                <c:ptCount val="3"/>
                <c:pt idx="0">
                  <c:v>0</c:v>
                </c:pt>
                <c:pt idx="1">
                  <c:v>2</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Auxiliar!$M$4:$O$4</c:f>
              <c:strCache>
                <c:ptCount val="3"/>
                <c:pt idx="0">
                  <c:v>Desejável</c:v>
                </c:pt>
                <c:pt idx="1">
                  <c:v>Obrigatório</c:v>
                </c:pt>
                <c:pt idx="2">
                  <c:v>Crítico</c:v>
                </c:pt>
              </c:strCache>
            </c:strRef>
          </c:cat>
          <c:val>
            <c:numRef>
              <c:f>Auxiliar!$M$6:$O$6</c:f>
              <c:numCache>
                <c:formatCode>General</c:formatCode>
                <c:ptCount val="3"/>
                <c:pt idx="0">
                  <c:v>0</c:v>
                </c:pt>
                <c:pt idx="1">
                  <c:v>2</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Auxiliar!$M$4:$O$4</c:f>
              <c:strCache>
                <c:ptCount val="3"/>
                <c:pt idx="0">
                  <c:v>Desejável</c:v>
                </c:pt>
                <c:pt idx="1">
                  <c:v>Obrigatório</c:v>
                </c:pt>
                <c:pt idx="2">
                  <c:v>Crítico</c:v>
                </c:pt>
              </c:strCache>
            </c:strRef>
          </c:cat>
          <c:val>
            <c:numRef>
              <c:f>Auxiliar!$M$7:$O$7</c:f>
              <c:numCache>
                <c:formatCode>General</c:formatCode>
                <c:ptCount val="3"/>
                <c:pt idx="0">
                  <c:v>0</c:v>
                </c:pt>
                <c:pt idx="1">
                  <c:v>1</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Auxiliar!$M$4:$O$4</c:f>
              <c:strCache>
                <c:ptCount val="3"/>
                <c:pt idx="0">
                  <c:v>Desejável</c:v>
                </c:pt>
                <c:pt idx="1">
                  <c:v>Obrigatório</c:v>
                </c:pt>
                <c:pt idx="2">
                  <c:v>Crítico</c:v>
                </c:pt>
              </c:strCache>
            </c:strRef>
          </c:cat>
          <c:val>
            <c:numRef>
              <c:f>Auxiliar!$M$8:$O$8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198336"/>
        <c:axId val="127199872"/>
      </c:barChart>
      <c:catAx>
        <c:axId val="127198336"/>
        <c:scaling>
          <c:orientation val="minMax"/>
        </c:scaling>
        <c:delete val="0"/>
        <c:axPos val="b"/>
        <c:numFmt formatCode="General" sourceLinked="0"/>
        <c:majorTickMark val="out"/>
        <c:minorTickMark val="none"/>
        <c:tickLblPos val="nextTo"/>
        <c:crossAx val="127199872"/>
        <c:crosses val="autoZero"/>
        <c:auto val="1"/>
        <c:lblAlgn val="ctr"/>
        <c:lblOffset val="100"/>
        <c:noMultiLvlLbl val="0"/>
      </c:catAx>
      <c:valAx>
        <c:axId val="127199872"/>
        <c:scaling>
          <c:orientation val="minMax"/>
        </c:scaling>
        <c:delete val="0"/>
        <c:axPos val="l"/>
        <c:numFmt formatCode="0%" sourceLinked="1"/>
        <c:majorTickMark val="out"/>
        <c:minorTickMark val="none"/>
        <c:tickLblPos val="nextTo"/>
        <c:crossAx val="12719833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Auxiliar!$K$60:$M$60</c:f>
              <c:strCache>
                <c:ptCount val="3"/>
                <c:pt idx="0">
                  <c:v>Desejável</c:v>
                </c:pt>
                <c:pt idx="1">
                  <c:v>Obrigatório</c:v>
                </c:pt>
                <c:pt idx="2">
                  <c:v>Crítico</c:v>
                </c:pt>
              </c:strCache>
            </c:strRef>
          </c:cat>
          <c:val>
            <c:numRef>
              <c:f>Auxiliar!$K$61:$M$61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Auxiliar!$K$60:$M$60</c:f>
              <c:strCache>
                <c:ptCount val="3"/>
                <c:pt idx="0">
                  <c:v>Desejável</c:v>
                </c:pt>
                <c:pt idx="1">
                  <c:v>Obrigatório</c:v>
                </c:pt>
                <c:pt idx="2">
                  <c:v>Crítico</c:v>
                </c:pt>
              </c:strCache>
            </c:strRef>
          </c:cat>
          <c:val>
            <c:numRef>
              <c:f>Auxiliar!$K$62:$M$62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Auxiliar!$K$60:$M$60</c:f>
              <c:strCache>
                <c:ptCount val="3"/>
                <c:pt idx="0">
                  <c:v>Desejável</c:v>
                </c:pt>
                <c:pt idx="1">
                  <c:v>Obrigatório</c:v>
                </c:pt>
                <c:pt idx="2">
                  <c:v>Crítico</c:v>
                </c:pt>
              </c:strCache>
            </c:strRef>
          </c:cat>
          <c:val>
            <c:numRef>
              <c:f>Auxiliar!$K$63:$M$63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Auxiliar!$K$60:$M$60</c:f>
              <c:strCache>
                <c:ptCount val="3"/>
                <c:pt idx="0">
                  <c:v>Desejável</c:v>
                </c:pt>
                <c:pt idx="1">
                  <c:v>Obrigatório</c:v>
                </c:pt>
                <c:pt idx="2">
                  <c:v>Crítico</c:v>
                </c:pt>
              </c:strCache>
            </c:strRef>
          </c:cat>
          <c:val>
            <c:numRef>
              <c:f>Auxiliar!$K$64:$M$64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319040"/>
        <c:axId val="127861504"/>
      </c:barChart>
      <c:catAx>
        <c:axId val="127319040"/>
        <c:scaling>
          <c:orientation val="minMax"/>
        </c:scaling>
        <c:delete val="0"/>
        <c:axPos val="b"/>
        <c:numFmt formatCode="General" sourceLinked="0"/>
        <c:majorTickMark val="out"/>
        <c:minorTickMark val="none"/>
        <c:tickLblPos val="nextTo"/>
        <c:crossAx val="127861504"/>
        <c:crosses val="autoZero"/>
        <c:auto val="1"/>
        <c:lblAlgn val="ctr"/>
        <c:lblOffset val="100"/>
        <c:noMultiLvlLbl val="0"/>
      </c:catAx>
      <c:valAx>
        <c:axId val="127861504"/>
        <c:scaling>
          <c:orientation val="minMax"/>
        </c:scaling>
        <c:delete val="0"/>
        <c:axPos val="l"/>
        <c:numFmt formatCode="0%" sourceLinked="1"/>
        <c:majorTickMark val="out"/>
        <c:minorTickMark val="none"/>
        <c:tickLblPos val="nextTo"/>
        <c:crossAx val="12731904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Auxiliar!$K$68:$M$68</c:f>
              <c:strCache>
                <c:ptCount val="3"/>
                <c:pt idx="0">
                  <c:v>Desejável</c:v>
                </c:pt>
                <c:pt idx="1">
                  <c:v>Obrigatório</c:v>
                </c:pt>
                <c:pt idx="2">
                  <c:v>Crítico</c:v>
                </c:pt>
              </c:strCache>
            </c:strRef>
          </c:cat>
          <c:val>
            <c:numRef>
              <c:f>Auxiliar!$K$69:$M$69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Auxiliar!$K$68:$M$68</c:f>
              <c:strCache>
                <c:ptCount val="3"/>
                <c:pt idx="0">
                  <c:v>Desejável</c:v>
                </c:pt>
                <c:pt idx="1">
                  <c:v>Obrigatório</c:v>
                </c:pt>
                <c:pt idx="2">
                  <c:v>Crítico</c:v>
                </c:pt>
              </c:strCache>
            </c:strRef>
          </c:cat>
          <c:val>
            <c:numRef>
              <c:f>Auxiliar!$K$70:$M$70</c:f>
              <c:numCache>
                <c:formatCode>General</c:formatCode>
                <c:ptCount val="3"/>
                <c:pt idx="0">
                  <c:v>0</c:v>
                </c:pt>
                <c:pt idx="1">
                  <c:v>1</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Auxiliar!$K$68:$M$68</c:f>
              <c:strCache>
                <c:ptCount val="3"/>
                <c:pt idx="0">
                  <c:v>Desejável</c:v>
                </c:pt>
                <c:pt idx="1">
                  <c:v>Obrigatório</c:v>
                </c:pt>
                <c:pt idx="2">
                  <c:v>Crítico</c:v>
                </c:pt>
              </c:strCache>
            </c:strRef>
          </c:cat>
          <c:val>
            <c:numRef>
              <c:f>Auxiliar!$K$71:$M$71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Auxiliar!$K$68:$M$68</c:f>
              <c:strCache>
                <c:ptCount val="3"/>
                <c:pt idx="0">
                  <c:v>Desejável</c:v>
                </c:pt>
                <c:pt idx="1">
                  <c:v>Obrigatório</c:v>
                </c:pt>
                <c:pt idx="2">
                  <c:v>Crítico</c:v>
                </c:pt>
              </c:strCache>
            </c:strRef>
          </c:cat>
          <c:val>
            <c:numRef>
              <c:f>Auxiliar!$K$72:$M$72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898752"/>
        <c:axId val="127900288"/>
      </c:barChart>
      <c:catAx>
        <c:axId val="127898752"/>
        <c:scaling>
          <c:orientation val="minMax"/>
        </c:scaling>
        <c:delete val="0"/>
        <c:axPos val="b"/>
        <c:numFmt formatCode="General" sourceLinked="0"/>
        <c:majorTickMark val="out"/>
        <c:minorTickMark val="none"/>
        <c:tickLblPos val="nextTo"/>
        <c:crossAx val="127900288"/>
        <c:crosses val="autoZero"/>
        <c:auto val="1"/>
        <c:lblAlgn val="ctr"/>
        <c:lblOffset val="100"/>
        <c:noMultiLvlLbl val="0"/>
      </c:catAx>
      <c:valAx>
        <c:axId val="127900288"/>
        <c:scaling>
          <c:orientation val="minMax"/>
        </c:scaling>
        <c:delete val="0"/>
        <c:axPos val="l"/>
        <c:numFmt formatCode="0%" sourceLinked="1"/>
        <c:majorTickMark val="out"/>
        <c:minorTickMark val="none"/>
        <c:tickLblPos val="nextTo"/>
        <c:crossAx val="12789875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Auxiliar!$R$4:$T$4</c:f>
              <c:strCache>
                <c:ptCount val="3"/>
                <c:pt idx="0">
                  <c:v>Desejável</c:v>
                </c:pt>
                <c:pt idx="1">
                  <c:v>Obrigatório</c:v>
                </c:pt>
                <c:pt idx="2">
                  <c:v>Crítico</c:v>
                </c:pt>
              </c:strCache>
            </c:strRef>
          </c:cat>
          <c:val>
            <c:numRef>
              <c:f>Auxiliar!$R$5:$T$5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Auxiliar!$R$4:$T$4</c:f>
              <c:strCache>
                <c:ptCount val="3"/>
                <c:pt idx="0">
                  <c:v>Desejável</c:v>
                </c:pt>
                <c:pt idx="1">
                  <c:v>Obrigatório</c:v>
                </c:pt>
                <c:pt idx="2">
                  <c:v>Crítico</c:v>
                </c:pt>
              </c:strCache>
            </c:strRef>
          </c:cat>
          <c:val>
            <c:numRef>
              <c:f>Auxiliar!$R$6:$T$6</c:f>
              <c:numCache>
                <c:formatCode>General</c:formatCode>
                <c:ptCount val="3"/>
                <c:pt idx="0">
                  <c:v>0</c:v>
                </c:pt>
                <c:pt idx="1">
                  <c:v>2</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Auxiliar!$R$4:$T$4</c:f>
              <c:strCache>
                <c:ptCount val="3"/>
                <c:pt idx="0">
                  <c:v>Desejável</c:v>
                </c:pt>
                <c:pt idx="1">
                  <c:v>Obrigatório</c:v>
                </c:pt>
                <c:pt idx="2">
                  <c:v>Crítico</c:v>
                </c:pt>
              </c:strCache>
            </c:strRef>
          </c:cat>
          <c:val>
            <c:numRef>
              <c:f>Auxiliar!$R$7:$T$7</c:f>
              <c:numCache>
                <c:formatCode>General</c:formatCode>
                <c:ptCount val="3"/>
                <c:pt idx="0">
                  <c:v>0</c:v>
                </c:pt>
                <c:pt idx="1">
                  <c:v>3</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Auxiliar!$R$4:$T$4</c:f>
              <c:strCache>
                <c:ptCount val="3"/>
                <c:pt idx="0">
                  <c:v>Desejável</c:v>
                </c:pt>
                <c:pt idx="1">
                  <c:v>Obrigatório</c:v>
                </c:pt>
                <c:pt idx="2">
                  <c:v>Crítico</c:v>
                </c:pt>
              </c:strCache>
            </c:strRef>
          </c:cat>
          <c:val>
            <c:numRef>
              <c:f>Auxiliar!$R$8:$T$8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014976"/>
        <c:axId val="128037248"/>
      </c:barChart>
      <c:catAx>
        <c:axId val="128014976"/>
        <c:scaling>
          <c:orientation val="minMax"/>
        </c:scaling>
        <c:delete val="0"/>
        <c:axPos val="b"/>
        <c:numFmt formatCode="General" sourceLinked="0"/>
        <c:majorTickMark val="out"/>
        <c:minorTickMark val="none"/>
        <c:tickLblPos val="nextTo"/>
        <c:crossAx val="128037248"/>
        <c:crosses val="autoZero"/>
        <c:auto val="1"/>
        <c:lblAlgn val="ctr"/>
        <c:lblOffset val="100"/>
        <c:noMultiLvlLbl val="0"/>
      </c:catAx>
      <c:valAx>
        <c:axId val="128037248"/>
        <c:scaling>
          <c:orientation val="minMax"/>
        </c:scaling>
        <c:delete val="0"/>
        <c:axPos val="l"/>
        <c:numFmt formatCode="0%" sourceLinked="1"/>
        <c:majorTickMark val="out"/>
        <c:minorTickMark val="none"/>
        <c:tickLblPos val="nextTo"/>
        <c:crossAx val="12801497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Auxiliar!$O$60:$Q$60</c:f>
              <c:strCache>
                <c:ptCount val="3"/>
                <c:pt idx="0">
                  <c:v>Desejável</c:v>
                </c:pt>
                <c:pt idx="1">
                  <c:v>Obrigatório</c:v>
                </c:pt>
                <c:pt idx="2">
                  <c:v>Crítico</c:v>
                </c:pt>
              </c:strCache>
            </c:strRef>
          </c:cat>
          <c:val>
            <c:numRef>
              <c:f>Auxiliar!$O$61:$Q$61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Auxiliar!$O$60:$Q$60</c:f>
              <c:strCache>
                <c:ptCount val="3"/>
                <c:pt idx="0">
                  <c:v>Desejável</c:v>
                </c:pt>
                <c:pt idx="1">
                  <c:v>Obrigatório</c:v>
                </c:pt>
                <c:pt idx="2">
                  <c:v>Crítico</c:v>
                </c:pt>
              </c:strCache>
            </c:strRef>
          </c:cat>
          <c:val>
            <c:numRef>
              <c:f>Auxiliar!$O$62:$Q$62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Auxiliar!$O$60:$Q$60</c:f>
              <c:strCache>
                <c:ptCount val="3"/>
                <c:pt idx="0">
                  <c:v>Desejável</c:v>
                </c:pt>
                <c:pt idx="1">
                  <c:v>Obrigatório</c:v>
                </c:pt>
                <c:pt idx="2">
                  <c:v>Crítico</c:v>
                </c:pt>
              </c:strCache>
            </c:strRef>
          </c:cat>
          <c:val>
            <c:numRef>
              <c:f>Auxiliar!$O$63:$Q$63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Auxiliar!$O$60:$Q$60</c:f>
              <c:strCache>
                <c:ptCount val="3"/>
                <c:pt idx="0">
                  <c:v>Desejável</c:v>
                </c:pt>
                <c:pt idx="1">
                  <c:v>Obrigatório</c:v>
                </c:pt>
                <c:pt idx="2">
                  <c:v>Crítico</c:v>
                </c:pt>
              </c:strCache>
            </c:strRef>
          </c:cat>
          <c:val>
            <c:numRef>
              <c:f>Auxiliar!$O$64:$Q$64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151936"/>
        <c:axId val="128153472"/>
      </c:barChart>
      <c:catAx>
        <c:axId val="128151936"/>
        <c:scaling>
          <c:orientation val="minMax"/>
        </c:scaling>
        <c:delete val="0"/>
        <c:axPos val="b"/>
        <c:numFmt formatCode="General" sourceLinked="0"/>
        <c:majorTickMark val="out"/>
        <c:minorTickMark val="none"/>
        <c:tickLblPos val="nextTo"/>
        <c:crossAx val="128153472"/>
        <c:crosses val="autoZero"/>
        <c:auto val="1"/>
        <c:lblAlgn val="ctr"/>
        <c:lblOffset val="100"/>
        <c:noMultiLvlLbl val="0"/>
      </c:catAx>
      <c:valAx>
        <c:axId val="128153472"/>
        <c:scaling>
          <c:orientation val="minMax"/>
        </c:scaling>
        <c:delete val="0"/>
        <c:axPos val="l"/>
        <c:numFmt formatCode="0%" sourceLinked="1"/>
        <c:majorTickMark val="out"/>
        <c:minorTickMark val="none"/>
        <c:tickLblPos val="nextTo"/>
        <c:crossAx val="12815193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Auxiliar!$O$68:$Q$68</c:f>
              <c:strCache>
                <c:ptCount val="3"/>
                <c:pt idx="0">
                  <c:v>Desejável</c:v>
                </c:pt>
                <c:pt idx="1">
                  <c:v>Obrigatório</c:v>
                </c:pt>
                <c:pt idx="2">
                  <c:v>Crítico</c:v>
                </c:pt>
              </c:strCache>
            </c:strRef>
          </c:cat>
          <c:val>
            <c:numRef>
              <c:f>Auxiliar!$O$69:$Q$69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Auxiliar!$O$68:$Q$68</c:f>
              <c:strCache>
                <c:ptCount val="3"/>
                <c:pt idx="0">
                  <c:v>Desejável</c:v>
                </c:pt>
                <c:pt idx="1">
                  <c:v>Obrigatório</c:v>
                </c:pt>
                <c:pt idx="2">
                  <c:v>Crítico</c:v>
                </c:pt>
              </c:strCache>
            </c:strRef>
          </c:cat>
          <c:val>
            <c:numRef>
              <c:f>Auxiliar!$O$70:$Q$70</c:f>
              <c:numCache>
                <c:formatCode>General</c:formatCode>
                <c:ptCount val="3"/>
                <c:pt idx="0">
                  <c:v>0</c:v>
                </c:pt>
                <c:pt idx="1">
                  <c:v>1</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Auxiliar!$O$68:$Q$68</c:f>
              <c:strCache>
                <c:ptCount val="3"/>
                <c:pt idx="0">
                  <c:v>Desejável</c:v>
                </c:pt>
                <c:pt idx="1">
                  <c:v>Obrigatório</c:v>
                </c:pt>
                <c:pt idx="2">
                  <c:v>Crítico</c:v>
                </c:pt>
              </c:strCache>
            </c:strRef>
          </c:cat>
          <c:val>
            <c:numRef>
              <c:f>Auxiliar!$O$71:$Q$71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Auxiliar!$O$68:$Q$68</c:f>
              <c:strCache>
                <c:ptCount val="3"/>
                <c:pt idx="0">
                  <c:v>Desejável</c:v>
                </c:pt>
                <c:pt idx="1">
                  <c:v>Obrigatório</c:v>
                </c:pt>
                <c:pt idx="2">
                  <c:v>Crítico</c:v>
                </c:pt>
              </c:strCache>
            </c:strRef>
          </c:cat>
          <c:val>
            <c:numRef>
              <c:f>Auxiliar!$O$72:$Q$72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079744"/>
        <c:axId val="128081280"/>
      </c:barChart>
      <c:catAx>
        <c:axId val="128079744"/>
        <c:scaling>
          <c:orientation val="minMax"/>
        </c:scaling>
        <c:delete val="0"/>
        <c:axPos val="b"/>
        <c:numFmt formatCode="General" sourceLinked="0"/>
        <c:majorTickMark val="out"/>
        <c:minorTickMark val="none"/>
        <c:tickLblPos val="nextTo"/>
        <c:crossAx val="128081280"/>
        <c:crosses val="autoZero"/>
        <c:auto val="1"/>
        <c:lblAlgn val="ctr"/>
        <c:lblOffset val="100"/>
        <c:noMultiLvlLbl val="0"/>
      </c:catAx>
      <c:valAx>
        <c:axId val="128081280"/>
        <c:scaling>
          <c:orientation val="minMax"/>
        </c:scaling>
        <c:delete val="0"/>
        <c:axPos val="l"/>
        <c:numFmt formatCode="0%" sourceLinked="1"/>
        <c:majorTickMark val="out"/>
        <c:minorTickMark val="none"/>
        <c:tickLblPos val="nextTo"/>
        <c:crossAx val="12807974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Auxiliar!$W$4:$Y$4</c:f>
              <c:strCache>
                <c:ptCount val="3"/>
                <c:pt idx="0">
                  <c:v>Desejável</c:v>
                </c:pt>
                <c:pt idx="1">
                  <c:v>Obrigatório</c:v>
                </c:pt>
                <c:pt idx="2">
                  <c:v>Crítico</c:v>
                </c:pt>
              </c:strCache>
            </c:strRef>
          </c:cat>
          <c:val>
            <c:numRef>
              <c:f>Auxiliar!$W$5:$Y$5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Auxiliar!$W$4:$Y$4</c:f>
              <c:strCache>
                <c:ptCount val="3"/>
                <c:pt idx="0">
                  <c:v>Desejável</c:v>
                </c:pt>
                <c:pt idx="1">
                  <c:v>Obrigatório</c:v>
                </c:pt>
                <c:pt idx="2">
                  <c:v>Crítico</c:v>
                </c:pt>
              </c:strCache>
            </c:strRef>
          </c:cat>
          <c:val>
            <c:numRef>
              <c:f>Auxiliar!$W$6:$Y$6</c:f>
              <c:numCache>
                <c:formatCode>General</c:formatCode>
                <c:ptCount val="3"/>
                <c:pt idx="0">
                  <c:v>0</c:v>
                </c:pt>
                <c:pt idx="1">
                  <c:v>3</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Auxiliar!$W$4:$Y$4</c:f>
              <c:strCache>
                <c:ptCount val="3"/>
                <c:pt idx="0">
                  <c:v>Desejável</c:v>
                </c:pt>
                <c:pt idx="1">
                  <c:v>Obrigatório</c:v>
                </c:pt>
                <c:pt idx="2">
                  <c:v>Crítico</c:v>
                </c:pt>
              </c:strCache>
            </c:strRef>
          </c:cat>
          <c:val>
            <c:numRef>
              <c:f>Auxiliar!$W$7:$Y$7</c:f>
              <c:numCache>
                <c:formatCode>General</c:formatCode>
                <c:ptCount val="3"/>
                <c:pt idx="0">
                  <c:v>0</c:v>
                </c:pt>
                <c:pt idx="1">
                  <c:v>1</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Auxiliar!$W$4:$Y$4</c:f>
              <c:strCache>
                <c:ptCount val="3"/>
                <c:pt idx="0">
                  <c:v>Desejável</c:v>
                </c:pt>
                <c:pt idx="1">
                  <c:v>Obrigatório</c:v>
                </c:pt>
                <c:pt idx="2">
                  <c:v>Crítico</c:v>
                </c:pt>
              </c:strCache>
            </c:strRef>
          </c:cat>
          <c:val>
            <c:numRef>
              <c:f>Auxiliar!$W$8:$Y$8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28191872"/>
        <c:axId val="128210048"/>
      </c:barChart>
      <c:catAx>
        <c:axId val="128191872"/>
        <c:scaling>
          <c:orientation val="minMax"/>
        </c:scaling>
        <c:delete val="0"/>
        <c:axPos val="b"/>
        <c:numFmt formatCode="General" sourceLinked="0"/>
        <c:majorTickMark val="out"/>
        <c:minorTickMark val="none"/>
        <c:tickLblPos val="nextTo"/>
        <c:crossAx val="128210048"/>
        <c:crosses val="autoZero"/>
        <c:auto val="1"/>
        <c:lblAlgn val="ctr"/>
        <c:lblOffset val="100"/>
        <c:noMultiLvlLbl val="0"/>
      </c:catAx>
      <c:valAx>
        <c:axId val="128210048"/>
        <c:scaling>
          <c:orientation val="minMax"/>
        </c:scaling>
        <c:delete val="0"/>
        <c:axPos val="l"/>
        <c:numFmt formatCode="0%" sourceLinked="1"/>
        <c:majorTickMark val="out"/>
        <c:minorTickMark val="none"/>
        <c:tickLblPos val="nextTo"/>
        <c:crossAx val="12819187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Auxiliar!$S$60:$U$60</c:f>
              <c:strCache>
                <c:ptCount val="3"/>
                <c:pt idx="0">
                  <c:v>Desejável</c:v>
                </c:pt>
                <c:pt idx="1">
                  <c:v>Obrigatório</c:v>
                </c:pt>
                <c:pt idx="2">
                  <c:v>Crítico</c:v>
                </c:pt>
              </c:strCache>
            </c:strRef>
          </c:cat>
          <c:val>
            <c:numRef>
              <c:f>Auxiliar!$S$61:$U$61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Auxiliar!$S$60:$U$60</c:f>
              <c:strCache>
                <c:ptCount val="3"/>
                <c:pt idx="0">
                  <c:v>Desejável</c:v>
                </c:pt>
                <c:pt idx="1">
                  <c:v>Obrigatório</c:v>
                </c:pt>
                <c:pt idx="2">
                  <c:v>Crítico</c:v>
                </c:pt>
              </c:strCache>
            </c:strRef>
          </c:cat>
          <c:val>
            <c:numRef>
              <c:f>Auxiliar!$S$62:$U$62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Auxiliar!$S$60:$U$60</c:f>
              <c:strCache>
                <c:ptCount val="3"/>
                <c:pt idx="0">
                  <c:v>Desejável</c:v>
                </c:pt>
                <c:pt idx="1">
                  <c:v>Obrigatório</c:v>
                </c:pt>
                <c:pt idx="2">
                  <c:v>Crítico</c:v>
                </c:pt>
              </c:strCache>
            </c:strRef>
          </c:cat>
          <c:val>
            <c:numRef>
              <c:f>Auxiliar!$S$63:$U$63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Auxiliar!$S$60:$U$60</c:f>
              <c:strCache>
                <c:ptCount val="3"/>
                <c:pt idx="0">
                  <c:v>Desejável</c:v>
                </c:pt>
                <c:pt idx="1">
                  <c:v>Obrigatório</c:v>
                </c:pt>
                <c:pt idx="2">
                  <c:v>Crítico</c:v>
                </c:pt>
              </c:strCache>
            </c:strRef>
          </c:cat>
          <c:val>
            <c:numRef>
              <c:f>Auxiliar!$S$64:$U$64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267392"/>
        <c:axId val="128268928"/>
      </c:barChart>
      <c:catAx>
        <c:axId val="128267392"/>
        <c:scaling>
          <c:orientation val="minMax"/>
        </c:scaling>
        <c:delete val="0"/>
        <c:axPos val="b"/>
        <c:numFmt formatCode="General" sourceLinked="0"/>
        <c:majorTickMark val="out"/>
        <c:minorTickMark val="none"/>
        <c:tickLblPos val="nextTo"/>
        <c:crossAx val="128268928"/>
        <c:crosses val="autoZero"/>
        <c:auto val="1"/>
        <c:lblAlgn val="ctr"/>
        <c:lblOffset val="100"/>
        <c:noMultiLvlLbl val="0"/>
      </c:catAx>
      <c:valAx>
        <c:axId val="128268928"/>
        <c:scaling>
          <c:orientation val="minMax"/>
        </c:scaling>
        <c:delete val="0"/>
        <c:axPos val="l"/>
        <c:numFmt formatCode="0%" sourceLinked="1"/>
        <c:majorTickMark val="out"/>
        <c:minorTickMark val="none"/>
        <c:tickLblPos val="nextTo"/>
        <c:crossAx val="12826739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Auxiliar!$S$68:$U$68</c:f>
              <c:strCache>
                <c:ptCount val="3"/>
                <c:pt idx="0">
                  <c:v>Desejável</c:v>
                </c:pt>
                <c:pt idx="1">
                  <c:v>Obrigatório</c:v>
                </c:pt>
                <c:pt idx="2">
                  <c:v>Crítico</c:v>
                </c:pt>
              </c:strCache>
            </c:strRef>
          </c:cat>
          <c:val>
            <c:numRef>
              <c:f>Auxiliar!$S$69:$U$69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Auxiliar!$S$68:$U$68</c:f>
              <c:strCache>
                <c:ptCount val="3"/>
                <c:pt idx="0">
                  <c:v>Desejável</c:v>
                </c:pt>
                <c:pt idx="1">
                  <c:v>Obrigatório</c:v>
                </c:pt>
                <c:pt idx="2">
                  <c:v>Crítico</c:v>
                </c:pt>
              </c:strCache>
            </c:strRef>
          </c:cat>
          <c:val>
            <c:numRef>
              <c:f>Auxiliar!$S$70:$U$70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Auxiliar!$S$68:$U$68</c:f>
              <c:strCache>
                <c:ptCount val="3"/>
                <c:pt idx="0">
                  <c:v>Desejável</c:v>
                </c:pt>
                <c:pt idx="1">
                  <c:v>Obrigatório</c:v>
                </c:pt>
                <c:pt idx="2">
                  <c:v>Crítico</c:v>
                </c:pt>
              </c:strCache>
            </c:strRef>
          </c:cat>
          <c:val>
            <c:numRef>
              <c:f>Auxiliar!$S$71:$U$71</c:f>
              <c:numCache>
                <c:formatCode>General</c:formatCode>
                <c:ptCount val="3"/>
                <c:pt idx="0">
                  <c:v>0</c:v>
                </c:pt>
                <c:pt idx="1">
                  <c:v>1</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Auxiliar!$S$68:$U$68</c:f>
              <c:strCache>
                <c:ptCount val="3"/>
                <c:pt idx="0">
                  <c:v>Desejável</c:v>
                </c:pt>
                <c:pt idx="1">
                  <c:v>Obrigatório</c:v>
                </c:pt>
                <c:pt idx="2">
                  <c:v>Crítico</c:v>
                </c:pt>
              </c:strCache>
            </c:strRef>
          </c:cat>
          <c:val>
            <c:numRef>
              <c:f>Auxiliar!$S$72:$U$72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313984"/>
        <c:axId val="127680896"/>
      </c:barChart>
      <c:catAx>
        <c:axId val="128313984"/>
        <c:scaling>
          <c:orientation val="minMax"/>
        </c:scaling>
        <c:delete val="0"/>
        <c:axPos val="b"/>
        <c:numFmt formatCode="General" sourceLinked="0"/>
        <c:majorTickMark val="out"/>
        <c:minorTickMark val="none"/>
        <c:tickLblPos val="nextTo"/>
        <c:crossAx val="127680896"/>
        <c:crosses val="autoZero"/>
        <c:auto val="1"/>
        <c:lblAlgn val="ctr"/>
        <c:lblOffset val="100"/>
        <c:noMultiLvlLbl val="0"/>
      </c:catAx>
      <c:valAx>
        <c:axId val="127680896"/>
        <c:scaling>
          <c:orientation val="minMax"/>
        </c:scaling>
        <c:delete val="0"/>
        <c:axPos val="l"/>
        <c:numFmt formatCode="0%" sourceLinked="1"/>
        <c:majorTickMark val="out"/>
        <c:minorTickMark val="none"/>
        <c:tickLblPos val="nextTo"/>
        <c:crossAx val="12831398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Auxiliar!$AB$4:$AD$4</c:f>
              <c:strCache>
                <c:ptCount val="3"/>
                <c:pt idx="0">
                  <c:v>Desejável</c:v>
                </c:pt>
                <c:pt idx="1">
                  <c:v>Obrigatório</c:v>
                </c:pt>
                <c:pt idx="2">
                  <c:v>Crítico</c:v>
                </c:pt>
              </c:strCache>
            </c:strRef>
          </c:cat>
          <c:val>
            <c:numRef>
              <c:f>Auxiliar!$AB$5:$AD$5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Auxiliar!$AB$4:$AD$4</c:f>
              <c:strCache>
                <c:ptCount val="3"/>
                <c:pt idx="0">
                  <c:v>Desejável</c:v>
                </c:pt>
                <c:pt idx="1">
                  <c:v>Obrigatório</c:v>
                </c:pt>
                <c:pt idx="2">
                  <c:v>Crítico</c:v>
                </c:pt>
              </c:strCache>
            </c:strRef>
          </c:cat>
          <c:val>
            <c:numRef>
              <c:f>Auxiliar!$AB$6:$AD$6</c:f>
              <c:numCache>
                <c:formatCode>General</c:formatCode>
                <c:ptCount val="3"/>
                <c:pt idx="0">
                  <c:v>0</c:v>
                </c:pt>
                <c:pt idx="1">
                  <c:v>1</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Auxiliar!$AB$4:$AD$4</c:f>
              <c:strCache>
                <c:ptCount val="3"/>
                <c:pt idx="0">
                  <c:v>Desejável</c:v>
                </c:pt>
                <c:pt idx="1">
                  <c:v>Obrigatório</c:v>
                </c:pt>
                <c:pt idx="2">
                  <c:v>Crítico</c:v>
                </c:pt>
              </c:strCache>
            </c:strRef>
          </c:cat>
          <c:val>
            <c:numRef>
              <c:f>Auxiliar!$AB$7:$AD$7</c:f>
              <c:numCache>
                <c:formatCode>General</c:formatCode>
                <c:ptCount val="3"/>
                <c:pt idx="0">
                  <c:v>0</c:v>
                </c:pt>
                <c:pt idx="1">
                  <c:v>3</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Auxiliar!$AB$4:$AD$4</c:f>
              <c:strCache>
                <c:ptCount val="3"/>
                <c:pt idx="0">
                  <c:v>Desejável</c:v>
                </c:pt>
                <c:pt idx="1">
                  <c:v>Obrigatório</c:v>
                </c:pt>
                <c:pt idx="2">
                  <c:v>Crítico</c:v>
                </c:pt>
              </c:strCache>
            </c:strRef>
          </c:cat>
          <c:val>
            <c:numRef>
              <c:f>Auxiliar!$AB$8:$AD$8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27725952"/>
        <c:axId val="127727488"/>
      </c:barChart>
      <c:catAx>
        <c:axId val="127725952"/>
        <c:scaling>
          <c:orientation val="minMax"/>
        </c:scaling>
        <c:delete val="0"/>
        <c:axPos val="b"/>
        <c:numFmt formatCode="General" sourceLinked="0"/>
        <c:majorTickMark val="out"/>
        <c:minorTickMark val="none"/>
        <c:tickLblPos val="nextTo"/>
        <c:crossAx val="127727488"/>
        <c:crosses val="autoZero"/>
        <c:auto val="1"/>
        <c:lblAlgn val="ctr"/>
        <c:lblOffset val="100"/>
        <c:noMultiLvlLbl val="0"/>
      </c:catAx>
      <c:valAx>
        <c:axId val="127727488"/>
        <c:scaling>
          <c:orientation val="minMax"/>
        </c:scaling>
        <c:delete val="0"/>
        <c:axPos val="l"/>
        <c:numFmt formatCode="0%" sourceLinked="1"/>
        <c:majorTickMark val="out"/>
        <c:minorTickMark val="none"/>
        <c:tickLblPos val="nextTo"/>
        <c:crossAx val="12772595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Auxiliar!$W$60:$Y$60</c:f>
              <c:strCache>
                <c:ptCount val="3"/>
                <c:pt idx="0">
                  <c:v>Desejável</c:v>
                </c:pt>
                <c:pt idx="1">
                  <c:v>Obrigatório</c:v>
                </c:pt>
                <c:pt idx="2">
                  <c:v>Crítico</c:v>
                </c:pt>
              </c:strCache>
            </c:strRef>
          </c:cat>
          <c:val>
            <c:numRef>
              <c:f>Auxiliar!$W$61:$Y$61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Auxiliar!$W$60:$Y$60</c:f>
              <c:strCache>
                <c:ptCount val="3"/>
                <c:pt idx="0">
                  <c:v>Desejável</c:v>
                </c:pt>
                <c:pt idx="1">
                  <c:v>Obrigatório</c:v>
                </c:pt>
                <c:pt idx="2">
                  <c:v>Crítico</c:v>
                </c:pt>
              </c:strCache>
            </c:strRef>
          </c:cat>
          <c:val>
            <c:numRef>
              <c:f>Auxiliar!$W$62:$Y$62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Auxiliar!$W$60:$Y$60</c:f>
              <c:strCache>
                <c:ptCount val="3"/>
                <c:pt idx="0">
                  <c:v>Desejável</c:v>
                </c:pt>
                <c:pt idx="1">
                  <c:v>Obrigatório</c:v>
                </c:pt>
                <c:pt idx="2">
                  <c:v>Crítico</c:v>
                </c:pt>
              </c:strCache>
            </c:strRef>
          </c:cat>
          <c:val>
            <c:numRef>
              <c:f>Auxiliar!$W$63:$Y$63</c:f>
              <c:numCache>
                <c:formatCode>General</c:formatCode>
                <c:ptCount val="3"/>
                <c:pt idx="0">
                  <c:v>0</c:v>
                </c:pt>
                <c:pt idx="1">
                  <c:v>1</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Auxiliar!$W$60:$Y$60</c:f>
              <c:strCache>
                <c:ptCount val="3"/>
                <c:pt idx="0">
                  <c:v>Desejável</c:v>
                </c:pt>
                <c:pt idx="1">
                  <c:v>Obrigatório</c:v>
                </c:pt>
                <c:pt idx="2">
                  <c:v>Crítico</c:v>
                </c:pt>
              </c:strCache>
            </c:strRef>
          </c:cat>
          <c:val>
            <c:numRef>
              <c:f>Auxiliar!$W$64:$Y$64</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27764352"/>
        <c:axId val="127765888"/>
      </c:barChart>
      <c:catAx>
        <c:axId val="127764352"/>
        <c:scaling>
          <c:orientation val="minMax"/>
        </c:scaling>
        <c:delete val="0"/>
        <c:axPos val="b"/>
        <c:numFmt formatCode="General" sourceLinked="0"/>
        <c:majorTickMark val="out"/>
        <c:minorTickMark val="none"/>
        <c:tickLblPos val="nextTo"/>
        <c:crossAx val="127765888"/>
        <c:crosses val="autoZero"/>
        <c:auto val="1"/>
        <c:lblAlgn val="ctr"/>
        <c:lblOffset val="100"/>
        <c:noMultiLvlLbl val="0"/>
      </c:catAx>
      <c:valAx>
        <c:axId val="127765888"/>
        <c:scaling>
          <c:orientation val="minMax"/>
        </c:scaling>
        <c:delete val="0"/>
        <c:axPos val="l"/>
        <c:numFmt formatCode="0%" sourceLinked="1"/>
        <c:majorTickMark val="out"/>
        <c:minorTickMark val="none"/>
        <c:tickLblPos val="nextTo"/>
        <c:crossAx val="12776435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Auxiliar!$W$68:$Y$68</c:f>
              <c:strCache>
                <c:ptCount val="3"/>
                <c:pt idx="0">
                  <c:v>Desejável</c:v>
                </c:pt>
                <c:pt idx="1">
                  <c:v>Obrigatório</c:v>
                </c:pt>
                <c:pt idx="2">
                  <c:v>Crítico</c:v>
                </c:pt>
              </c:strCache>
            </c:strRef>
          </c:cat>
          <c:val>
            <c:numRef>
              <c:f>Auxiliar!$W$69:$Y$69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Auxiliar!$W$68:$Y$68</c:f>
              <c:strCache>
                <c:ptCount val="3"/>
                <c:pt idx="0">
                  <c:v>Desejável</c:v>
                </c:pt>
                <c:pt idx="1">
                  <c:v>Obrigatório</c:v>
                </c:pt>
                <c:pt idx="2">
                  <c:v>Crítico</c:v>
                </c:pt>
              </c:strCache>
            </c:strRef>
          </c:cat>
          <c:val>
            <c:numRef>
              <c:f>Auxiliar!$W$70:$Y$70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Auxiliar!$W$68:$Y$68</c:f>
              <c:strCache>
                <c:ptCount val="3"/>
                <c:pt idx="0">
                  <c:v>Desejável</c:v>
                </c:pt>
                <c:pt idx="1">
                  <c:v>Obrigatório</c:v>
                </c:pt>
                <c:pt idx="2">
                  <c:v>Crítico</c:v>
                </c:pt>
              </c:strCache>
            </c:strRef>
          </c:cat>
          <c:val>
            <c:numRef>
              <c:f>Auxiliar!$W$71:$Y$71</c:f>
              <c:numCache>
                <c:formatCode>General</c:formatCode>
                <c:ptCount val="3"/>
                <c:pt idx="0">
                  <c:v>0</c:v>
                </c:pt>
                <c:pt idx="1">
                  <c:v>1</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Auxiliar!$W$68:$Y$68</c:f>
              <c:strCache>
                <c:ptCount val="3"/>
                <c:pt idx="0">
                  <c:v>Desejável</c:v>
                </c:pt>
                <c:pt idx="1">
                  <c:v>Obrigatório</c:v>
                </c:pt>
                <c:pt idx="2">
                  <c:v>Crítico</c:v>
                </c:pt>
              </c:strCache>
            </c:strRef>
          </c:cat>
          <c:val>
            <c:numRef>
              <c:f>Auxiliar!$W$72:$Y$72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7835520"/>
        <c:axId val="127845504"/>
      </c:barChart>
      <c:catAx>
        <c:axId val="127835520"/>
        <c:scaling>
          <c:orientation val="minMax"/>
        </c:scaling>
        <c:delete val="0"/>
        <c:axPos val="b"/>
        <c:numFmt formatCode="General" sourceLinked="0"/>
        <c:majorTickMark val="out"/>
        <c:minorTickMark val="none"/>
        <c:tickLblPos val="nextTo"/>
        <c:crossAx val="127845504"/>
        <c:crosses val="autoZero"/>
        <c:auto val="1"/>
        <c:lblAlgn val="ctr"/>
        <c:lblOffset val="100"/>
        <c:noMultiLvlLbl val="0"/>
      </c:catAx>
      <c:valAx>
        <c:axId val="127845504"/>
        <c:scaling>
          <c:orientation val="minMax"/>
        </c:scaling>
        <c:delete val="0"/>
        <c:axPos val="l"/>
        <c:numFmt formatCode="0%" sourceLinked="1"/>
        <c:majorTickMark val="out"/>
        <c:minorTickMark val="none"/>
        <c:tickLblPos val="nextTo"/>
        <c:crossAx val="12783552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Auxiliar!$AG$4:$AI$4</c:f>
              <c:strCache>
                <c:ptCount val="3"/>
                <c:pt idx="0">
                  <c:v>Desejável</c:v>
                </c:pt>
                <c:pt idx="1">
                  <c:v>Obrigatório</c:v>
                </c:pt>
                <c:pt idx="2">
                  <c:v>Crítico</c:v>
                </c:pt>
              </c:strCache>
            </c:strRef>
          </c:cat>
          <c:val>
            <c:numRef>
              <c:f>Auxiliar!$AG$5:$AI$5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Auxiliar!$AG$4:$AI$4</c:f>
              <c:strCache>
                <c:ptCount val="3"/>
                <c:pt idx="0">
                  <c:v>Desejável</c:v>
                </c:pt>
                <c:pt idx="1">
                  <c:v>Obrigatório</c:v>
                </c:pt>
                <c:pt idx="2">
                  <c:v>Crítico</c:v>
                </c:pt>
              </c:strCache>
            </c:strRef>
          </c:cat>
          <c:val>
            <c:numRef>
              <c:f>Auxiliar!$AG$6:$AI$6</c:f>
              <c:numCache>
                <c:formatCode>General</c:formatCode>
                <c:ptCount val="3"/>
                <c:pt idx="0">
                  <c:v>0</c:v>
                </c:pt>
                <c:pt idx="1">
                  <c:v>4</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Auxiliar!$AG$4:$AI$4</c:f>
              <c:strCache>
                <c:ptCount val="3"/>
                <c:pt idx="0">
                  <c:v>Desejável</c:v>
                </c:pt>
                <c:pt idx="1">
                  <c:v>Obrigatório</c:v>
                </c:pt>
                <c:pt idx="2">
                  <c:v>Crítico</c:v>
                </c:pt>
              </c:strCache>
            </c:strRef>
          </c:cat>
          <c:val>
            <c:numRef>
              <c:f>Auxiliar!$AG$7:$AI$7</c:f>
              <c:numCache>
                <c:formatCode>General</c:formatCode>
                <c:ptCount val="3"/>
                <c:pt idx="0">
                  <c:v>0</c:v>
                </c:pt>
                <c:pt idx="1">
                  <c:v>1</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Auxiliar!$AG$4:$AI$4</c:f>
              <c:strCache>
                <c:ptCount val="3"/>
                <c:pt idx="0">
                  <c:v>Desejável</c:v>
                </c:pt>
                <c:pt idx="1">
                  <c:v>Obrigatório</c:v>
                </c:pt>
                <c:pt idx="2">
                  <c:v>Crítico</c:v>
                </c:pt>
              </c:strCache>
            </c:strRef>
          </c:cat>
          <c:val>
            <c:numRef>
              <c:f>Auxiliar!$AG$8:$AI$8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615552"/>
        <c:axId val="128617088"/>
      </c:barChart>
      <c:catAx>
        <c:axId val="128615552"/>
        <c:scaling>
          <c:orientation val="minMax"/>
        </c:scaling>
        <c:delete val="0"/>
        <c:axPos val="b"/>
        <c:numFmt formatCode="General" sourceLinked="0"/>
        <c:majorTickMark val="out"/>
        <c:minorTickMark val="none"/>
        <c:tickLblPos val="nextTo"/>
        <c:crossAx val="128617088"/>
        <c:crosses val="autoZero"/>
        <c:auto val="1"/>
        <c:lblAlgn val="ctr"/>
        <c:lblOffset val="100"/>
        <c:noMultiLvlLbl val="0"/>
      </c:catAx>
      <c:valAx>
        <c:axId val="128617088"/>
        <c:scaling>
          <c:orientation val="minMax"/>
        </c:scaling>
        <c:delete val="0"/>
        <c:axPos val="l"/>
        <c:numFmt formatCode="0%" sourceLinked="1"/>
        <c:majorTickMark val="out"/>
        <c:minorTickMark val="none"/>
        <c:tickLblPos val="nextTo"/>
        <c:crossAx val="12861555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Auxiliar!$AA$60:$AC$60</c:f>
              <c:strCache>
                <c:ptCount val="3"/>
                <c:pt idx="0">
                  <c:v>Desejável</c:v>
                </c:pt>
                <c:pt idx="1">
                  <c:v>Obrigatório</c:v>
                </c:pt>
                <c:pt idx="2">
                  <c:v>Crítico</c:v>
                </c:pt>
              </c:strCache>
            </c:strRef>
          </c:cat>
          <c:val>
            <c:numRef>
              <c:f>Auxiliar!$AA$61:$AC$61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Auxiliar!$AA$60:$AC$60</c:f>
              <c:strCache>
                <c:ptCount val="3"/>
                <c:pt idx="0">
                  <c:v>Desejável</c:v>
                </c:pt>
                <c:pt idx="1">
                  <c:v>Obrigatório</c:v>
                </c:pt>
                <c:pt idx="2">
                  <c:v>Crítico</c:v>
                </c:pt>
              </c:strCache>
            </c:strRef>
          </c:cat>
          <c:val>
            <c:numRef>
              <c:f>Auxiliar!$AA$62:$AC$62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Auxiliar!$AA$60:$AC$60</c:f>
              <c:strCache>
                <c:ptCount val="3"/>
                <c:pt idx="0">
                  <c:v>Desejável</c:v>
                </c:pt>
                <c:pt idx="1">
                  <c:v>Obrigatório</c:v>
                </c:pt>
                <c:pt idx="2">
                  <c:v>Crítico</c:v>
                </c:pt>
              </c:strCache>
            </c:strRef>
          </c:cat>
          <c:val>
            <c:numRef>
              <c:f>Auxiliar!$AA$63:$AC$63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Auxiliar!$AA$60:$AC$60</c:f>
              <c:strCache>
                <c:ptCount val="3"/>
                <c:pt idx="0">
                  <c:v>Desejável</c:v>
                </c:pt>
                <c:pt idx="1">
                  <c:v>Obrigatório</c:v>
                </c:pt>
                <c:pt idx="2">
                  <c:v>Crítico</c:v>
                </c:pt>
              </c:strCache>
            </c:strRef>
          </c:cat>
          <c:val>
            <c:numRef>
              <c:f>Auxiliar!$AA$64:$AC$64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400000"/>
        <c:axId val="128422272"/>
      </c:barChart>
      <c:catAx>
        <c:axId val="128400000"/>
        <c:scaling>
          <c:orientation val="minMax"/>
        </c:scaling>
        <c:delete val="0"/>
        <c:axPos val="b"/>
        <c:numFmt formatCode="General" sourceLinked="0"/>
        <c:majorTickMark val="out"/>
        <c:minorTickMark val="none"/>
        <c:tickLblPos val="nextTo"/>
        <c:crossAx val="128422272"/>
        <c:crosses val="autoZero"/>
        <c:auto val="1"/>
        <c:lblAlgn val="ctr"/>
        <c:lblOffset val="100"/>
        <c:noMultiLvlLbl val="0"/>
      </c:catAx>
      <c:valAx>
        <c:axId val="128422272"/>
        <c:scaling>
          <c:orientation val="minMax"/>
        </c:scaling>
        <c:delete val="0"/>
        <c:axPos val="l"/>
        <c:numFmt formatCode="0%" sourceLinked="1"/>
        <c:majorTickMark val="out"/>
        <c:minorTickMark val="none"/>
        <c:tickLblPos val="nextTo"/>
        <c:crossAx val="12840000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Auxiliar!$AA$68:$AC$68</c:f>
              <c:strCache>
                <c:ptCount val="3"/>
                <c:pt idx="0">
                  <c:v>Desejável</c:v>
                </c:pt>
                <c:pt idx="1">
                  <c:v>Obrigatório</c:v>
                </c:pt>
                <c:pt idx="2">
                  <c:v>Crítico</c:v>
                </c:pt>
              </c:strCache>
            </c:strRef>
          </c:cat>
          <c:val>
            <c:numRef>
              <c:f>Auxiliar!$AA$69:$AC$69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Auxiliar!$AA$68:$AC$68</c:f>
              <c:strCache>
                <c:ptCount val="3"/>
                <c:pt idx="0">
                  <c:v>Desejável</c:v>
                </c:pt>
                <c:pt idx="1">
                  <c:v>Obrigatório</c:v>
                </c:pt>
                <c:pt idx="2">
                  <c:v>Crítico</c:v>
                </c:pt>
              </c:strCache>
            </c:strRef>
          </c:cat>
          <c:val>
            <c:numRef>
              <c:f>Auxiliar!$AA$70:$AC$70</c:f>
              <c:numCache>
                <c:formatCode>General</c:formatCode>
                <c:ptCount val="3"/>
                <c:pt idx="0">
                  <c:v>0</c:v>
                </c:pt>
                <c:pt idx="1">
                  <c:v>1</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Auxiliar!$AA$68:$AC$68</c:f>
              <c:strCache>
                <c:ptCount val="3"/>
                <c:pt idx="0">
                  <c:v>Desejável</c:v>
                </c:pt>
                <c:pt idx="1">
                  <c:v>Obrigatório</c:v>
                </c:pt>
                <c:pt idx="2">
                  <c:v>Crítico</c:v>
                </c:pt>
              </c:strCache>
            </c:strRef>
          </c:cat>
          <c:val>
            <c:numRef>
              <c:f>Auxiliar!$AA$71:$AC$71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Auxiliar!$AA$68:$AC$68</c:f>
              <c:strCache>
                <c:ptCount val="3"/>
                <c:pt idx="0">
                  <c:v>Desejável</c:v>
                </c:pt>
                <c:pt idx="1">
                  <c:v>Obrigatório</c:v>
                </c:pt>
                <c:pt idx="2">
                  <c:v>Crítico</c:v>
                </c:pt>
              </c:strCache>
            </c:strRef>
          </c:cat>
          <c:val>
            <c:numRef>
              <c:f>Auxiliar!$AA$72:$AC$72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483712"/>
        <c:axId val="128485248"/>
      </c:barChart>
      <c:catAx>
        <c:axId val="128483712"/>
        <c:scaling>
          <c:orientation val="minMax"/>
        </c:scaling>
        <c:delete val="0"/>
        <c:axPos val="b"/>
        <c:numFmt formatCode="General" sourceLinked="0"/>
        <c:majorTickMark val="out"/>
        <c:minorTickMark val="none"/>
        <c:tickLblPos val="nextTo"/>
        <c:crossAx val="128485248"/>
        <c:crosses val="autoZero"/>
        <c:auto val="1"/>
        <c:lblAlgn val="ctr"/>
        <c:lblOffset val="100"/>
        <c:noMultiLvlLbl val="0"/>
      </c:catAx>
      <c:valAx>
        <c:axId val="128485248"/>
        <c:scaling>
          <c:orientation val="minMax"/>
        </c:scaling>
        <c:delete val="0"/>
        <c:axPos val="l"/>
        <c:numFmt formatCode="0%" sourceLinked="1"/>
        <c:majorTickMark val="out"/>
        <c:minorTickMark val="none"/>
        <c:tickLblPos val="nextTo"/>
        <c:crossAx val="12848371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Auxiliar!$AL$4:$AN$4</c:f>
              <c:strCache>
                <c:ptCount val="3"/>
                <c:pt idx="0">
                  <c:v>Desejável</c:v>
                </c:pt>
                <c:pt idx="1">
                  <c:v>Obrigatório</c:v>
                </c:pt>
                <c:pt idx="2">
                  <c:v>Crítico</c:v>
                </c:pt>
              </c:strCache>
            </c:strRef>
          </c:cat>
          <c:val>
            <c:numRef>
              <c:f>Auxiliar!$AL$5:$AN$5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Auxiliar!$AL$4:$AN$4</c:f>
              <c:strCache>
                <c:ptCount val="3"/>
                <c:pt idx="0">
                  <c:v>Desejável</c:v>
                </c:pt>
                <c:pt idx="1">
                  <c:v>Obrigatório</c:v>
                </c:pt>
                <c:pt idx="2">
                  <c:v>Crítico</c:v>
                </c:pt>
              </c:strCache>
            </c:strRef>
          </c:cat>
          <c:val>
            <c:numRef>
              <c:f>Auxiliar!$AL$6:$AN$6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Auxiliar!$AL$4:$AN$4</c:f>
              <c:strCache>
                <c:ptCount val="3"/>
                <c:pt idx="0">
                  <c:v>Desejável</c:v>
                </c:pt>
                <c:pt idx="1">
                  <c:v>Obrigatório</c:v>
                </c:pt>
                <c:pt idx="2">
                  <c:v>Crítico</c:v>
                </c:pt>
              </c:strCache>
            </c:strRef>
          </c:cat>
          <c:val>
            <c:numRef>
              <c:f>Auxiliar!$AL$7:$AN$7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Auxiliar!$AL$4:$AN$4</c:f>
              <c:strCache>
                <c:ptCount val="3"/>
                <c:pt idx="0">
                  <c:v>Desejável</c:v>
                </c:pt>
                <c:pt idx="1">
                  <c:v>Obrigatório</c:v>
                </c:pt>
                <c:pt idx="2">
                  <c:v>Crítico</c:v>
                </c:pt>
              </c:strCache>
            </c:strRef>
          </c:cat>
          <c:val>
            <c:numRef>
              <c:f>Auxiliar!$AL$8:$AN$8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530304"/>
        <c:axId val="128531840"/>
      </c:barChart>
      <c:catAx>
        <c:axId val="128530304"/>
        <c:scaling>
          <c:orientation val="minMax"/>
        </c:scaling>
        <c:delete val="0"/>
        <c:axPos val="b"/>
        <c:numFmt formatCode="General" sourceLinked="0"/>
        <c:majorTickMark val="out"/>
        <c:minorTickMark val="none"/>
        <c:tickLblPos val="nextTo"/>
        <c:crossAx val="128531840"/>
        <c:crosses val="autoZero"/>
        <c:auto val="1"/>
        <c:lblAlgn val="ctr"/>
        <c:lblOffset val="100"/>
        <c:noMultiLvlLbl val="0"/>
      </c:catAx>
      <c:valAx>
        <c:axId val="128531840"/>
        <c:scaling>
          <c:orientation val="minMax"/>
        </c:scaling>
        <c:delete val="0"/>
        <c:axPos val="l"/>
        <c:numFmt formatCode="0%" sourceLinked="1"/>
        <c:majorTickMark val="out"/>
        <c:minorTickMark val="none"/>
        <c:tickLblPos val="nextTo"/>
        <c:crossAx val="12853030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Auxiliar!$AE$60:$AG$60</c:f>
              <c:strCache>
                <c:ptCount val="3"/>
                <c:pt idx="0">
                  <c:v>Desejável</c:v>
                </c:pt>
                <c:pt idx="1">
                  <c:v>Obrigatório</c:v>
                </c:pt>
                <c:pt idx="2">
                  <c:v>Crítico</c:v>
                </c:pt>
              </c:strCache>
            </c:strRef>
          </c:cat>
          <c:val>
            <c:numRef>
              <c:f>Auxiliar!$AE$61:$AG$61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Auxiliar!$AE$60:$AG$60</c:f>
              <c:strCache>
                <c:ptCount val="3"/>
                <c:pt idx="0">
                  <c:v>Desejável</c:v>
                </c:pt>
                <c:pt idx="1">
                  <c:v>Obrigatório</c:v>
                </c:pt>
                <c:pt idx="2">
                  <c:v>Crítico</c:v>
                </c:pt>
              </c:strCache>
            </c:strRef>
          </c:cat>
          <c:val>
            <c:numRef>
              <c:f>Auxiliar!$AE$62:$AG$62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Auxiliar!$AE$60:$AG$60</c:f>
              <c:strCache>
                <c:ptCount val="3"/>
                <c:pt idx="0">
                  <c:v>Desejável</c:v>
                </c:pt>
                <c:pt idx="1">
                  <c:v>Obrigatório</c:v>
                </c:pt>
                <c:pt idx="2">
                  <c:v>Crítico</c:v>
                </c:pt>
              </c:strCache>
            </c:strRef>
          </c:cat>
          <c:val>
            <c:numRef>
              <c:f>Auxiliar!$AE$63:$AG$63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Auxiliar!$AE$60:$AG$60</c:f>
              <c:strCache>
                <c:ptCount val="3"/>
                <c:pt idx="0">
                  <c:v>Desejável</c:v>
                </c:pt>
                <c:pt idx="1">
                  <c:v>Obrigatório</c:v>
                </c:pt>
                <c:pt idx="2">
                  <c:v>Crítico</c:v>
                </c:pt>
              </c:strCache>
            </c:strRef>
          </c:cat>
          <c:val>
            <c:numRef>
              <c:f>Auxiliar!$AE$64:$AG$64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576896"/>
        <c:axId val="128988288"/>
      </c:barChart>
      <c:catAx>
        <c:axId val="128576896"/>
        <c:scaling>
          <c:orientation val="minMax"/>
        </c:scaling>
        <c:delete val="0"/>
        <c:axPos val="b"/>
        <c:numFmt formatCode="General" sourceLinked="0"/>
        <c:majorTickMark val="out"/>
        <c:minorTickMark val="none"/>
        <c:tickLblPos val="nextTo"/>
        <c:crossAx val="128988288"/>
        <c:crosses val="autoZero"/>
        <c:auto val="1"/>
        <c:lblAlgn val="ctr"/>
        <c:lblOffset val="100"/>
        <c:noMultiLvlLbl val="0"/>
      </c:catAx>
      <c:valAx>
        <c:axId val="128988288"/>
        <c:scaling>
          <c:orientation val="minMax"/>
        </c:scaling>
        <c:delete val="0"/>
        <c:axPos val="l"/>
        <c:numFmt formatCode="0%" sourceLinked="1"/>
        <c:majorTickMark val="out"/>
        <c:minorTickMark val="none"/>
        <c:tickLblPos val="nextTo"/>
        <c:crossAx val="12857689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Auxiliar!$AE$68:$AG$68</c:f>
              <c:strCache>
                <c:ptCount val="3"/>
                <c:pt idx="0">
                  <c:v>Desejável</c:v>
                </c:pt>
                <c:pt idx="1">
                  <c:v>Obrigatório</c:v>
                </c:pt>
                <c:pt idx="2">
                  <c:v>Crítico</c:v>
                </c:pt>
              </c:strCache>
            </c:strRef>
          </c:cat>
          <c:val>
            <c:numRef>
              <c:f>Auxiliar!$AE$69:$AG$69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Auxiliar!$AE$68:$AG$68</c:f>
              <c:strCache>
                <c:ptCount val="3"/>
                <c:pt idx="0">
                  <c:v>Desejável</c:v>
                </c:pt>
                <c:pt idx="1">
                  <c:v>Obrigatório</c:v>
                </c:pt>
                <c:pt idx="2">
                  <c:v>Crítico</c:v>
                </c:pt>
              </c:strCache>
            </c:strRef>
          </c:cat>
          <c:val>
            <c:numRef>
              <c:f>Auxiliar!$AE$70:$AG$70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Auxiliar!$AE$68:$AG$68</c:f>
              <c:strCache>
                <c:ptCount val="3"/>
                <c:pt idx="0">
                  <c:v>Desejável</c:v>
                </c:pt>
                <c:pt idx="1">
                  <c:v>Obrigatório</c:v>
                </c:pt>
                <c:pt idx="2">
                  <c:v>Crítico</c:v>
                </c:pt>
              </c:strCache>
            </c:strRef>
          </c:cat>
          <c:val>
            <c:numRef>
              <c:f>Auxiliar!$AE$71:$AG$71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Auxiliar!$AE$68:$AG$68</c:f>
              <c:strCache>
                <c:ptCount val="3"/>
                <c:pt idx="0">
                  <c:v>Desejável</c:v>
                </c:pt>
                <c:pt idx="1">
                  <c:v>Obrigatório</c:v>
                </c:pt>
                <c:pt idx="2">
                  <c:v>Crítico</c:v>
                </c:pt>
              </c:strCache>
            </c:strRef>
          </c:cat>
          <c:val>
            <c:numRef>
              <c:f>Auxiliar!$AE$72:$AG$72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783488"/>
        <c:axId val="128785024"/>
      </c:barChart>
      <c:catAx>
        <c:axId val="128783488"/>
        <c:scaling>
          <c:orientation val="minMax"/>
        </c:scaling>
        <c:delete val="0"/>
        <c:axPos val="b"/>
        <c:numFmt formatCode="General" sourceLinked="0"/>
        <c:majorTickMark val="out"/>
        <c:minorTickMark val="none"/>
        <c:tickLblPos val="nextTo"/>
        <c:crossAx val="128785024"/>
        <c:crosses val="autoZero"/>
        <c:auto val="1"/>
        <c:lblAlgn val="ctr"/>
        <c:lblOffset val="100"/>
        <c:noMultiLvlLbl val="0"/>
      </c:catAx>
      <c:valAx>
        <c:axId val="128785024"/>
        <c:scaling>
          <c:orientation val="minMax"/>
        </c:scaling>
        <c:delete val="0"/>
        <c:axPos val="l"/>
        <c:numFmt formatCode="0%" sourceLinked="1"/>
        <c:majorTickMark val="out"/>
        <c:minorTickMark val="none"/>
        <c:tickLblPos val="nextTo"/>
        <c:crossAx val="12878348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Auxiliar!$AQ$4:$AS$4</c:f>
              <c:strCache>
                <c:ptCount val="3"/>
                <c:pt idx="0">
                  <c:v>Desejável</c:v>
                </c:pt>
                <c:pt idx="1">
                  <c:v>Obrigatório</c:v>
                </c:pt>
                <c:pt idx="2">
                  <c:v>Crítico</c:v>
                </c:pt>
              </c:strCache>
            </c:strRef>
          </c:cat>
          <c:val>
            <c:numRef>
              <c:f>Auxiliar!$AQ$5:$AS$5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Auxiliar!$AQ$4:$AS$4</c:f>
              <c:strCache>
                <c:ptCount val="3"/>
                <c:pt idx="0">
                  <c:v>Desejável</c:v>
                </c:pt>
                <c:pt idx="1">
                  <c:v>Obrigatório</c:v>
                </c:pt>
                <c:pt idx="2">
                  <c:v>Crítico</c:v>
                </c:pt>
              </c:strCache>
            </c:strRef>
          </c:cat>
          <c:val>
            <c:numRef>
              <c:f>Auxiliar!$AQ$6:$AS$6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Auxiliar!$AQ$4:$AS$4</c:f>
              <c:strCache>
                <c:ptCount val="3"/>
                <c:pt idx="0">
                  <c:v>Desejável</c:v>
                </c:pt>
                <c:pt idx="1">
                  <c:v>Obrigatório</c:v>
                </c:pt>
                <c:pt idx="2">
                  <c:v>Crítico</c:v>
                </c:pt>
              </c:strCache>
            </c:strRef>
          </c:cat>
          <c:val>
            <c:numRef>
              <c:f>Auxiliar!$AQ$7:$AS$7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Auxiliar!$AQ$4:$AS$4</c:f>
              <c:strCache>
                <c:ptCount val="3"/>
                <c:pt idx="0">
                  <c:v>Desejável</c:v>
                </c:pt>
                <c:pt idx="1">
                  <c:v>Obrigatório</c:v>
                </c:pt>
                <c:pt idx="2">
                  <c:v>Crítico</c:v>
                </c:pt>
              </c:strCache>
            </c:strRef>
          </c:cat>
          <c:val>
            <c:numRef>
              <c:f>Auxiliar!$AQ$8:$AS$8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830080"/>
        <c:axId val="128835968"/>
      </c:barChart>
      <c:catAx>
        <c:axId val="128830080"/>
        <c:scaling>
          <c:orientation val="minMax"/>
        </c:scaling>
        <c:delete val="0"/>
        <c:axPos val="b"/>
        <c:numFmt formatCode="General" sourceLinked="0"/>
        <c:majorTickMark val="out"/>
        <c:minorTickMark val="none"/>
        <c:tickLblPos val="nextTo"/>
        <c:crossAx val="128835968"/>
        <c:crosses val="autoZero"/>
        <c:auto val="1"/>
        <c:lblAlgn val="ctr"/>
        <c:lblOffset val="100"/>
        <c:noMultiLvlLbl val="0"/>
      </c:catAx>
      <c:valAx>
        <c:axId val="128835968"/>
        <c:scaling>
          <c:orientation val="minMax"/>
        </c:scaling>
        <c:delete val="0"/>
        <c:axPos val="l"/>
        <c:numFmt formatCode="0%" sourceLinked="1"/>
        <c:majorTickMark val="out"/>
        <c:minorTickMark val="none"/>
        <c:tickLblPos val="nextTo"/>
        <c:crossAx val="12883008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Auxiliar!$AI$60:$AK$60</c:f>
              <c:strCache>
                <c:ptCount val="3"/>
                <c:pt idx="0">
                  <c:v>Desejável</c:v>
                </c:pt>
                <c:pt idx="1">
                  <c:v>Obrigatório</c:v>
                </c:pt>
                <c:pt idx="2">
                  <c:v>Crítico</c:v>
                </c:pt>
              </c:strCache>
            </c:strRef>
          </c:cat>
          <c:val>
            <c:numRef>
              <c:f>Auxiliar!$AI$61:$AK$61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Auxiliar!$AI$60:$AK$60</c:f>
              <c:strCache>
                <c:ptCount val="3"/>
                <c:pt idx="0">
                  <c:v>Desejável</c:v>
                </c:pt>
                <c:pt idx="1">
                  <c:v>Obrigatório</c:v>
                </c:pt>
                <c:pt idx="2">
                  <c:v>Crítico</c:v>
                </c:pt>
              </c:strCache>
            </c:strRef>
          </c:cat>
          <c:val>
            <c:numRef>
              <c:f>Auxiliar!$AI$62:$AK$62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Auxiliar!$AI$60:$AK$60</c:f>
              <c:strCache>
                <c:ptCount val="3"/>
                <c:pt idx="0">
                  <c:v>Desejável</c:v>
                </c:pt>
                <c:pt idx="1">
                  <c:v>Obrigatório</c:v>
                </c:pt>
                <c:pt idx="2">
                  <c:v>Crítico</c:v>
                </c:pt>
              </c:strCache>
            </c:strRef>
          </c:cat>
          <c:val>
            <c:numRef>
              <c:f>Auxiliar!$AI$63:$AK$63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Auxiliar!$AI$60:$AK$60</c:f>
              <c:strCache>
                <c:ptCount val="3"/>
                <c:pt idx="0">
                  <c:v>Desejável</c:v>
                </c:pt>
                <c:pt idx="1">
                  <c:v>Obrigatório</c:v>
                </c:pt>
                <c:pt idx="2">
                  <c:v>Crítico</c:v>
                </c:pt>
              </c:strCache>
            </c:strRef>
          </c:cat>
          <c:val>
            <c:numRef>
              <c:f>Auxiliar!$AI$64:$AK$64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901504"/>
        <c:axId val="128903040"/>
      </c:barChart>
      <c:catAx>
        <c:axId val="128901504"/>
        <c:scaling>
          <c:orientation val="minMax"/>
        </c:scaling>
        <c:delete val="0"/>
        <c:axPos val="b"/>
        <c:numFmt formatCode="General" sourceLinked="0"/>
        <c:majorTickMark val="out"/>
        <c:minorTickMark val="none"/>
        <c:tickLblPos val="nextTo"/>
        <c:crossAx val="128903040"/>
        <c:crosses val="autoZero"/>
        <c:auto val="1"/>
        <c:lblAlgn val="ctr"/>
        <c:lblOffset val="100"/>
        <c:noMultiLvlLbl val="0"/>
      </c:catAx>
      <c:valAx>
        <c:axId val="128903040"/>
        <c:scaling>
          <c:orientation val="minMax"/>
        </c:scaling>
        <c:delete val="0"/>
        <c:axPos val="l"/>
        <c:numFmt formatCode="0%" sourceLinked="1"/>
        <c:majorTickMark val="out"/>
        <c:minorTickMark val="none"/>
        <c:tickLblPos val="nextTo"/>
        <c:crossAx val="12890150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Auxiliar!$AI$68:$AK$68</c:f>
              <c:strCache>
                <c:ptCount val="3"/>
                <c:pt idx="0">
                  <c:v>Desejável</c:v>
                </c:pt>
                <c:pt idx="1">
                  <c:v>Obrigatório</c:v>
                </c:pt>
                <c:pt idx="2">
                  <c:v>Crítico</c:v>
                </c:pt>
              </c:strCache>
            </c:strRef>
          </c:cat>
          <c:val>
            <c:numRef>
              <c:f>Auxiliar!$AI$69:$AK$69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Auxiliar!$AI$68:$AK$68</c:f>
              <c:strCache>
                <c:ptCount val="3"/>
                <c:pt idx="0">
                  <c:v>Desejável</c:v>
                </c:pt>
                <c:pt idx="1">
                  <c:v>Obrigatório</c:v>
                </c:pt>
                <c:pt idx="2">
                  <c:v>Crítico</c:v>
                </c:pt>
              </c:strCache>
            </c:strRef>
          </c:cat>
          <c:val>
            <c:numRef>
              <c:f>Auxiliar!$AI$70:$AK$70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Auxiliar!$AI$68:$AK$68</c:f>
              <c:strCache>
                <c:ptCount val="3"/>
                <c:pt idx="0">
                  <c:v>Desejável</c:v>
                </c:pt>
                <c:pt idx="1">
                  <c:v>Obrigatório</c:v>
                </c:pt>
                <c:pt idx="2">
                  <c:v>Crítico</c:v>
                </c:pt>
              </c:strCache>
            </c:strRef>
          </c:cat>
          <c:val>
            <c:numRef>
              <c:f>Auxiliar!$AI$71:$AK$71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Auxiliar!$AI$68:$AK$68</c:f>
              <c:strCache>
                <c:ptCount val="3"/>
                <c:pt idx="0">
                  <c:v>Desejável</c:v>
                </c:pt>
                <c:pt idx="1">
                  <c:v>Obrigatório</c:v>
                </c:pt>
                <c:pt idx="2">
                  <c:v>Crítico</c:v>
                </c:pt>
              </c:strCache>
            </c:strRef>
          </c:cat>
          <c:val>
            <c:numRef>
              <c:f>Auxiliar!$AI$72:$AK$72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8948096"/>
        <c:axId val="128949632"/>
      </c:barChart>
      <c:catAx>
        <c:axId val="128948096"/>
        <c:scaling>
          <c:orientation val="minMax"/>
        </c:scaling>
        <c:delete val="0"/>
        <c:axPos val="b"/>
        <c:numFmt formatCode="General" sourceLinked="0"/>
        <c:majorTickMark val="out"/>
        <c:minorTickMark val="none"/>
        <c:tickLblPos val="nextTo"/>
        <c:crossAx val="128949632"/>
        <c:crosses val="autoZero"/>
        <c:auto val="1"/>
        <c:lblAlgn val="ctr"/>
        <c:lblOffset val="100"/>
        <c:noMultiLvlLbl val="0"/>
      </c:catAx>
      <c:valAx>
        <c:axId val="128949632"/>
        <c:scaling>
          <c:orientation val="minMax"/>
        </c:scaling>
        <c:delete val="0"/>
        <c:axPos val="l"/>
        <c:numFmt formatCode="0%" sourceLinked="1"/>
        <c:majorTickMark val="out"/>
        <c:minorTickMark val="none"/>
        <c:tickLblPos val="nextTo"/>
        <c:crossAx val="12894809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Auxiliar!$AV$4:$AX$4</c:f>
              <c:strCache>
                <c:ptCount val="3"/>
                <c:pt idx="0">
                  <c:v>Desejável</c:v>
                </c:pt>
                <c:pt idx="1">
                  <c:v>Obrigatório</c:v>
                </c:pt>
                <c:pt idx="2">
                  <c:v>Crítico</c:v>
                </c:pt>
              </c:strCache>
            </c:strRef>
          </c:cat>
          <c:val>
            <c:numRef>
              <c:f>Auxiliar!$AV$5:$AX$5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Auxiliar!$AV$4:$AX$4</c:f>
              <c:strCache>
                <c:ptCount val="3"/>
                <c:pt idx="0">
                  <c:v>Desejável</c:v>
                </c:pt>
                <c:pt idx="1">
                  <c:v>Obrigatório</c:v>
                </c:pt>
                <c:pt idx="2">
                  <c:v>Crítico</c:v>
                </c:pt>
              </c:strCache>
            </c:strRef>
          </c:cat>
          <c:val>
            <c:numRef>
              <c:f>Auxiliar!$AV$6:$AX$6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Auxiliar!$AV$4:$AX$4</c:f>
              <c:strCache>
                <c:ptCount val="3"/>
                <c:pt idx="0">
                  <c:v>Desejável</c:v>
                </c:pt>
                <c:pt idx="1">
                  <c:v>Obrigatório</c:v>
                </c:pt>
                <c:pt idx="2">
                  <c:v>Crítico</c:v>
                </c:pt>
              </c:strCache>
            </c:strRef>
          </c:cat>
          <c:val>
            <c:numRef>
              <c:f>Auxiliar!$AV$7:$AX$7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Auxiliar!$AV$4:$AX$4</c:f>
              <c:strCache>
                <c:ptCount val="3"/>
                <c:pt idx="0">
                  <c:v>Desejável</c:v>
                </c:pt>
                <c:pt idx="1">
                  <c:v>Obrigatório</c:v>
                </c:pt>
                <c:pt idx="2">
                  <c:v>Crítico</c:v>
                </c:pt>
              </c:strCache>
            </c:strRef>
          </c:cat>
          <c:val>
            <c:numRef>
              <c:f>Auxiliar!$AV$8:$AX$8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9076608"/>
        <c:axId val="129086592"/>
      </c:barChart>
      <c:catAx>
        <c:axId val="129076608"/>
        <c:scaling>
          <c:orientation val="minMax"/>
        </c:scaling>
        <c:delete val="0"/>
        <c:axPos val="b"/>
        <c:numFmt formatCode="General" sourceLinked="0"/>
        <c:majorTickMark val="out"/>
        <c:minorTickMark val="none"/>
        <c:tickLblPos val="nextTo"/>
        <c:crossAx val="129086592"/>
        <c:crosses val="autoZero"/>
        <c:auto val="1"/>
        <c:lblAlgn val="ctr"/>
        <c:lblOffset val="100"/>
        <c:noMultiLvlLbl val="0"/>
      </c:catAx>
      <c:valAx>
        <c:axId val="129086592"/>
        <c:scaling>
          <c:orientation val="minMax"/>
        </c:scaling>
        <c:delete val="0"/>
        <c:axPos val="l"/>
        <c:numFmt formatCode="0%" sourceLinked="1"/>
        <c:majorTickMark val="out"/>
        <c:minorTickMark val="none"/>
        <c:tickLblPos val="nextTo"/>
        <c:crossAx val="12907660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Auxiliar!$AM$60:$AO$60</c:f>
              <c:strCache>
                <c:ptCount val="3"/>
                <c:pt idx="0">
                  <c:v>Desejável</c:v>
                </c:pt>
                <c:pt idx="1">
                  <c:v>Obrigatório</c:v>
                </c:pt>
                <c:pt idx="2">
                  <c:v>Crítico</c:v>
                </c:pt>
              </c:strCache>
            </c:strRef>
          </c:cat>
          <c:val>
            <c:numRef>
              <c:f>Auxiliar!$AM$61:$AO$61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Auxiliar!$AM$60:$AO$60</c:f>
              <c:strCache>
                <c:ptCount val="3"/>
                <c:pt idx="0">
                  <c:v>Desejável</c:v>
                </c:pt>
                <c:pt idx="1">
                  <c:v>Obrigatório</c:v>
                </c:pt>
                <c:pt idx="2">
                  <c:v>Crítico</c:v>
                </c:pt>
              </c:strCache>
            </c:strRef>
          </c:cat>
          <c:val>
            <c:numRef>
              <c:f>Auxiliar!$AM$62:$AO$62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Auxiliar!$AM$60:$AO$60</c:f>
              <c:strCache>
                <c:ptCount val="3"/>
                <c:pt idx="0">
                  <c:v>Desejável</c:v>
                </c:pt>
                <c:pt idx="1">
                  <c:v>Obrigatório</c:v>
                </c:pt>
                <c:pt idx="2">
                  <c:v>Crítico</c:v>
                </c:pt>
              </c:strCache>
            </c:strRef>
          </c:cat>
          <c:val>
            <c:numRef>
              <c:f>Auxiliar!$AM$63:$AO$63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Auxiliar!$AM$60:$AO$60</c:f>
              <c:strCache>
                <c:ptCount val="3"/>
                <c:pt idx="0">
                  <c:v>Desejável</c:v>
                </c:pt>
                <c:pt idx="1">
                  <c:v>Obrigatório</c:v>
                </c:pt>
                <c:pt idx="2">
                  <c:v>Crítico</c:v>
                </c:pt>
              </c:strCache>
            </c:strRef>
          </c:cat>
          <c:val>
            <c:numRef>
              <c:f>Auxiliar!$AM$64:$AO$64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9213184"/>
        <c:axId val="129214720"/>
      </c:barChart>
      <c:catAx>
        <c:axId val="129213184"/>
        <c:scaling>
          <c:orientation val="minMax"/>
        </c:scaling>
        <c:delete val="0"/>
        <c:axPos val="b"/>
        <c:numFmt formatCode="General" sourceLinked="0"/>
        <c:majorTickMark val="out"/>
        <c:minorTickMark val="none"/>
        <c:tickLblPos val="nextTo"/>
        <c:crossAx val="129214720"/>
        <c:crosses val="autoZero"/>
        <c:auto val="1"/>
        <c:lblAlgn val="ctr"/>
        <c:lblOffset val="100"/>
        <c:noMultiLvlLbl val="0"/>
      </c:catAx>
      <c:valAx>
        <c:axId val="129214720"/>
        <c:scaling>
          <c:orientation val="minMax"/>
        </c:scaling>
        <c:delete val="0"/>
        <c:axPos val="l"/>
        <c:numFmt formatCode="0%" sourceLinked="1"/>
        <c:majorTickMark val="out"/>
        <c:minorTickMark val="none"/>
        <c:tickLblPos val="nextTo"/>
        <c:crossAx val="12921318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Auxiliar!$AM$68:$AO$68</c:f>
              <c:strCache>
                <c:ptCount val="3"/>
                <c:pt idx="0">
                  <c:v>Desejável</c:v>
                </c:pt>
                <c:pt idx="1">
                  <c:v>Obrigatório</c:v>
                </c:pt>
                <c:pt idx="2">
                  <c:v>Crítico</c:v>
                </c:pt>
              </c:strCache>
            </c:strRef>
          </c:cat>
          <c:val>
            <c:numRef>
              <c:f>Auxiliar!$AM$69:$AO$69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Auxiliar!$AM$68:$AO$68</c:f>
              <c:strCache>
                <c:ptCount val="3"/>
                <c:pt idx="0">
                  <c:v>Desejável</c:v>
                </c:pt>
                <c:pt idx="1">
                  <c:v>Obrigatório</c:v>
                </c:pt>
                <c:pt idx="2">
                  <c:v>Crítico</c:v>
                </c:pt>
              </c:strCache>
            </c:strRef>
          </c:cat>
          <c:val>
            <c:numRef>
              <c:f>Auxiliar!$AM$70:$AO$70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Auxiliar!$AM$68:$AO$68</c:f>
              <c:strCache>
                <c:ptCount val="3"/>
                <c:pt idx="0">
                  <c:v>Desejável</c:v>
                </c:pt>
                <c:pt idx="1">
                  <c:v>Obrigatório</c:v>
                </c:pt>
                <c:pt idx="2">
                  <c:v>Crítico</c:v>
                </c:pt>
              </c:strCache>
            </c:strRef>
          </c:cat>
          <c:val>
            <c:numRef>
              <c:f>Auxiliar!$AM$71:$AO$71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Auxiliar!$AM$68:$AO$68</c:f>
              <c:strCache>
                <c:ptCount val="3"/>
                <c:pt idx="0">
                  <c:v>Desejável</c:v>
                </c:pt>
                <c:pt idx="1">
                  <c:v>Obrigatório</c:v>
                </c:pt>
                <c:pt idx="2">
                  <c:v>Crítico</c:v>
                </c:pt>
              </c:strCache>
            </c:strRef>
          </c:cat>
          <c:val>
            <c:numRef>
              <c:f>Auxiliar!$AM$72:$AO$72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9255296"/>
        <c:axId val="129256832"/>
      </c:barChart>
      <c:catAx>
        <c:axId val="129255296"/>
        <c:scaling>
          <c:orientation val="minMax"/>
        </c:scaling>
        <c:delete val="0"/>
        <c:axPos val="b"/>
        <c:numFmt formatCode="General" sourceLinked="0"/>
        <c:majorTickMark val="out"/>
        <c:minorTickMark val="none"/>
        <c:tickLblPos val="nextTo"/>
        <c:crossAx val="129256832"/>
        <c:crosses val="autoZero"/>
        <c:auto val="1"/>
        <c:lblAlgn val="ctr"/>
        <c:lblOffset val="100"/>
        <c:noMultiLvlLbl val="0"/>
      </c:catAx>
      <c:valAx>
        <c:axId val="129256832"/>
        <c:scaling>
          <c:orientation val="minMax"/>
        </c:scaling>
        <c:delete val="0"/>
        <c:axPos val="l"/>
        <c:numFmt formatCode="0%" sourceLinked="1"/>
        <c:majorTickMark val="out"/>
        <c:minorTickMark val="none"/>
        <c:tickLblPos val="nextTo"/>
        <c:crossAx val="12925529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Auxiliar!$C$12:$E$12</c:f>
              <c:strCache>
                <c:ptCount val="3"/>
                <c:pt idx="0">
                  <c:v>Desejável</c:v>
                </c:pt>
                <c:pt idx="1">
                  <c:v>Obrigatório</c:v>
                </c:pt>
                <c:pt idx="2">
                  <c:v>Crítico</c:v>
                </c:pt>
              </c:strCache>
            </c:strRef>
          </c:cat>
          <c:val>
            <c:numRef>
              <c:f>Auxiliar!$C$13:$E$13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Auxiliar!$C$12:$E$12</c:f>
              <c:strCache>
                <c:ptCount val="3"/>
                <c:pt idx="0">
                  <c:v>Desejável</c:v>
                </c:pt>
                <c:pt idx="1">
                  <c:v>Obrigatório</c:v>
                </c:pt>
                <c:pt idx="2">
                  <c:v>Crítico</c:v>
                </c:pt>
              </c:strCache>
            </c:strRef>
          </c:cat>
          <c:val>
            <c:numRef>
              <c:f>Auxiliar!$C$14:$E$14</c:f>
              <c:numCache>
                <c:formatCode>General</c:formatCode>
                <c:ptCount val="3"/>
                <c:pt idx="0">
                  <c:v>0</c:v>
                </c:pt>
                <c:pt idx="1">
                  <c:v>35</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Auxiliar!$C$12:$E$12</c:f>
              <c:strCache>
                <c:ptCount val="3"/>
                <c:pt idx="0">
                  <c:v>Desejável</c:v>
                </c:pt>
                <c:pt idx="1">
                  <c:v>Obrigatório</c:v>
                </c:pt>
                <c:pt idx="2">
                  <c:v>Crítico</c:v>
                </c:pt>
              </c:strCache>
            </c:strRef>
          </c:cat>
          <c:val>
            <c:numRef>
              <c:f>Auxiliar!$C$15:$E$15</c:f>
              <c:numCache>
                <c:formatCode>General</c:formatCode>
                <c:ptCount val="3"/>
                <c:pt idx="0">
                  <c:v>1</c:v>
                </c:pt>
                <c:pt idx="1">
                  <c:v>26</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Auxiliar!$C$12:$E$12</c:f>
              <c:strCache>
                <c:ptCount val="3"/>
                <c:pt idx="0">
                  <c:v>Desejável</c:v>
                </c:pt>
                <c:pt idx="1">
                  <c:v>Obrigatório</c:v>
                </c:pt>
                <c:pt idx="2">
                  <c:v>Crítico</c:v>
                </c:pt>
              </c:strCache>
            </c:strRef>
          </c:cat>
          <c:val>
            <c:numRef>
              <c:f>Auxiliar!$C$16:$E$16</c:f>
              <c:numCache>
                <c:formatCode>General</c:formatCode>
                <c:ptCount val="3"/>
                <c:pt idx="0">
                  <c:v>0</c:v>
                </c:pt>
                <c:pt idx="1">
                  <c:v>27</c:v>
                </c:pt>
                <c:pt idx="2">
                  <c:v>0</c:v>
                </c:pt>
              </c:numCache>
            </c:numRef>
          </c:val>
        </c:ser>
        <c:dLbls>
          <c:showLegendKey val="0"/>
          <c:showVal val="1"/>
          <c:showCatName val="0"/>
          <c:showSerName val="0"/>
          <c:showPercent val="0"/>
          <c:showBubbleSize val="0"/>
        </c:dLbls>
        <c:gapWidth val="150"/>
        <c:overlap val="100"/>
        <c:axId val="129687936"/>
        <c:axId val="129689472"/>
      </c:barChart>
      <c:catAx>
        <c:axId val="129687936"/>
        <c:scaling>
          <c:orientation val="minMax"/>
        </c:scaling>
        <c:delete val="0"/>
        <c:axPos val="b"/>
        <c:numFmt formatCode="General" sourceLinked="0"/>
        <c:majorTickMark val="out"/>
        <c:minorTickMark val="none"/>
        <c:tickLblPos val="nextTo"/>
        <c:crossAx val="129689472"/>
        <c:crosses val="autoZero"/>
        <c:auto val="1"/>
        <c:lblAlgn val="ctr"/>
        <c:lblOffset val="100"/>
        <c:noMultiLvlLbl val="0"/>
      </c:catAx>
      <c:valAx>
        <c:axId val="129689472"/>
        <c:scaling>
          <c:orientation val="minMax"/>
        </c:scaling>
        <c:delete val="0"/>
        <c:axPos val="l"/>
        <c:numFmt formatCode="0%" sourceLinked="1"/>
        <c:majorTickMark val="out"/>
        <c:minorTickMark val="none"/>
        <c:tickLblPos val="nextTo"/>
        <c:crossAx val="12968793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Auxiliar!$C$20:$E$20</c:f>
              <c:strCache>
                <c:ptCount val="3"/>
                <c:pt idx="0">
                  <c:v>Desejável</c:v>
                </c:pt>
                <c:pt idx="1">
                  <c:v>Obrigatório</c:v>
                </c:pt>
                <c:pt idx="2">
                  <c:v>Crítico</c:v>
                </c:pt>
              </c:strCache>
            </c:strRef>
          </c:cat>
          <c:val>
            <c:numRef>
              <c:f>Auxiliar!$C$21:$E$21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Auxiliar!$C$20:$E$20</c:f>
              <c:strCache>
                <c:ptCount val="3"/>
                <c:pt idx="0">
                  <c:v>Desejável</c:v>
                </c:pt>
                <c:pt idx="1">
                  <c:v>Obrigatório</c:v>
                </c:pt>
                <c:pt idx="2">
                  <c:v>Crítico</c:v>
                </c:pt>
              </c:strCache>
            </c:strRef>
          </c:cat>
          <c:val>
            <c:numRef>
              <c:f>Auxiliar!$C$22:$E$22</c:f>
              <c:numCache>
                <c:formatCode>General</c:formatCode>
                <c:ptCount val="3"/>
                <c:pt idx="0">
                  <c:v>0</c:v>
                </c:pt>
                <c:pt idx="1">
                  <c:v>26</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Auxiliar!$C$20:$E$20</c:f>
              <c:strCache>
                <c:ptCount val="3"/>
                <c:pt idx="0">
                  <c:v>Desejável</c:v>
                </c:pt>
                <c:pt idx="1">
                  <c:v>Obrigatório</c:v>
                </c:pt>
                <c:pt idx="2">
                  <c:v>Crítico</c:v>
                </c:pt>
              </c:strCache>
            </c:strRef>
          </c:cat>
          <c:val>
            <c:numRef>
              <c:f>Auxiliar!$C$23:$E$23</c:f>
              <c:numCache>
                <c:formatCode>General</c:formatCode>
                <c:ptCount val="3"/>
                <c:pt idx="0">
                  <c:v>0</c:v>
                </c:pt>
                <c:pt idx="1">
                  <c:v>2</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Auxiliar!$C$20:$E$20</c:f>
              <c:strCache>
                <c:ptCount val="3"/>
                <c:pt idx="0">
                  <c:v>Desejável</c:v>
                </c:pt>
                <c:pt idx="1">
                  <c:v>Obrigatório</c:v>
                </c:pt>
                <c:pt idx="2">
                  <c:v>Crítico</c:v>
                </c:pt>
              </c:strCache>
            </c:strRef>
          </c:cat>
          <c:val>
            <c:numRef>
              <c:f>Auxiliar!$C$24:$E$24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9873792"/>
        <c:axId val="129875328"/>
      </c:barChart>
      <c:catAx>
        <c:axId val="129873792"/>
        <c:scaling>
          <c:orientation val="minMax"/>
        </c:scaling>
        <c:delete val="0"/>
        <c:axPos val="b"/>
        <c:numFmt formatCode="General" sourceLinked="0"/>
        <c:majorTickMark val="out"/>
        <c:minorTickMark val="none"/>
        <c:tickLblPos val="nextTo"/>
        <c:crossAx val="129875328"/>
        <c:crosses val="autoZero"/>
        <c:auto val="1"/>
        <c:lblAlgn val="ctr"/>
        <c:lblOffset val="100"/>
        <c:noMultiLvlLbl val="0"/>
      </c:catAx>
      <c:valAx>
        <c:axId val="129875328"/>
        <c:scaling>
          <c:orientation val="minMax"/>
        </c:scaling>
        <c:delete val="0"/>
        <c:axPos val="l"/>
        <c:numFmt formatCode="0%" sourceLinked="1"/>
        <c:majorTickMark val="out"/>
        <c:minorTickMark val="none"/>
        <c:tickLblPos val="nextTo"/>
        <c:crossAx val="129873792"/>
        <c:crosses val="autoZero"/>
        <c:crossBetween val="between"/>
      </c:valAx>
    </c:plotArea>
    <c:legend>
      <c:legendPos val="b"/>
      <c:overlay val="0"/>
      <c:spPr>
        <a:noFill/>
      </c:spPr>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Auxiliar!$C$28:$E$28</c:f>
              <c:strCache>
                <c:ptCount val="3"/>
                <c:pt idx="0">
                  <c:v>Desejável</c:v>
                </c:pt>
                <c:pt idx="1">
                  <c:v>Obrigatório</c:v>
                </c:pt>
                <c:pt idx="2">
                  <c:v>Crítico</c:v>
                </c:pt>
              </c:strCache>
            </c:strRef>
          </c:cat>
          <c:val>
            <c:numRef>
              <c:f>Auxiliar!$C$29:$E$29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Auxiliar!$C$28:$E$28</c:f>
              <c:strCache>
                <c:ptCount val="3"/>
                <c:pt idx="0">
                  <c:v>Desejável</c:v>
                </c:pt>
                <c:pt idx="1">
                  <c:v>Obrigatório</c:v>
                </c:pt>
                <c:pt idx="2">
                  <c:v>Crítico</c:v>
                </c:pt>
              </c:strCache>
            </c:strRef>
          </c:cat>
          <c:val>
            <c:numRef>
              <c:f>Auxiliar!$C$30:$E$30</c:f>
              <c:numCache>
                <c:formatCode>General</c:formatCode>
                <c:ptCount val="3"/>
                <c:pt idx="0">
                  <c:v>0</c:v>
                </c:pt>
                <c:pt idx="1">
                  <c:v>124</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Auxiliar!$C$28:$E$28</c:f>
              <c:strCache>
                <c:ptCount val="3"/>
                <c:pt idx="0">
                  <c:v>Desejável</c:v>
                </c:pt>
                <c:pt idx="1">
                  <c:v>Obrigatório</c:v>
                </c:pt>
                <c:pt idx="2">
                  <c:v>Crítico</c:v>
                </c:pt>
              </c:strCache>
            </c:strRef>
          </c:cat>
          <c:val>
            <c:numRef>
              <c:f>Auxiliar!$C$31:$E$31</c:f>
              <c:numCache>
                <c:formatCode>General</c:formatCode>
                <c:ptCount val="3"/>
                <c:pt idx="0">
                  <c:v>0</c:v>
                </c:pt>
                <c:pt idx="1">
                  <c:v>6</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Auxiliar!$C$28:$E$28</c:f>
              <c:strCache>
                <c:ptCount val="3"/>
                <c:pt idx="0">
                  <c:v>Desejável</c:v>
                </c:pt>
                <c:pt idx="1">
                  <c:v>Obrigatório</c:v>
                </c:pt>
                <c:pt idx="2">
                  <c:v>Crítico</c:v>
                </c:pt>
              </c:strCache>
            </c:strRef>
          </c:cat>
          <c:val>
            <c:numRef>
              <c:f>Auxiliar!$C$32:$E$32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9490304"/>
        <c:axId val="129496192"/>
      </c:barChart>
      <c:catAx>
        <c:axId val="129490304"/>
        <c:scaling>
          <c:orientation val="minMax"/>
        </c:scaling>
        <c:delete val="0"/>
        <c:axPos val="b"/>
        <c:numFmt formatCode="General" sourceLinked="0"/>
        <c:majorTickMark val="out"/>
        <c:minorTickMark val="none"/>
        <c:tickLblPos val="nextTo"/>
        <c:crossAx val="129496192"/>
        <c:crosses val="autoZero"/>
        <c:auto val="1"/>
        <c:lblAlgn val="ctr"/>
        <c:lblOffset val="100"/>
        <c:noMultiLvlLbl val="0"/>
      </c:catAx>
      <c:valAx>
        <c:axId val="129496192"/>
        <c:scaling>
          <c:orientation val="minMax"/>
        </c:scaling>
        <c:delete val="0"/>
        <c:axPos val="l"/>
        <c:numFmt formatCode="0%" sourceLinked="1"/>
        <c:majorTickMark val="out"/>
        <c:minorTickMark val="none"/>
        <c:tickLblPos val="nextTo"/>
        <c:crossAx val="129490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Auxiliar!$C$36:$E$36</c:f>
              <c:strCache>
                <c:ptCount val="3"/>
                <c:pt idx="0">
                  <c:v>Desejável</c:v>
                </c:pt>
                <c:pt idx="1">
                  <c:v>Obrigatório</c:v>
                </c:pt>
                <c:pt idx="2">
                  <c:v>Crítico</c:v>
                </c:pt>
              </c:strCache>
            </c:strRef>
          </c:cat>
          <c:val>
            <c:numRef>
              <c:f>Auxiliar!$C$37:$E$37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Auxiliar!$C$36:$E$36</c:f>
              <c:strCache>
                <c:ptCount val="3"/>
                <c:pt idx="0">
                  <c:v>Desejável</c:v>
                </c:pt>
                <c:pt idx="1">
                  <c:v>Obrigatório</c:v>
                </c:pt>
                <c:pt idx="2">
                  <c:v>Crítico</c:v>
                </c:pt>
              </c:strCache>
            </c:strRef>
          </c:cat>
          <c:val>
            <c:numRef>
              <c:f>Auxiliar!$C$38:$E$38</c:f>
              <c:numCache>
                <c:formatCode>General</c:formatCode>
                <c:ptCount val="3"/>
                <c:pt idx="0">
                  <c:v>0</c:v>
                </c:pt>
                <c:pt idx="1">
                  <c:v>3</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Auxiliar!$C$36:$E$36</c:f>
              <c:strCache>
                <c:ptCount val="3"/>
                <c:pt idx="0">
                  <c:v>Desejável</c:v>
                </c:pt>
                <c:pt idx="1">
                  <c:v>Obrigatório</c:v>
                </c:pt>
                <c:pt idx="2">
                  <c:v>Crítico</c:v>
                </c:pt>
              </c:strCache>
            </c:strRef>
          </c:cat>
          <c:val>
            <c:numRef>
              <c:f>Auxiliar!$C$39:$E$39</c:f>
              <c:numCache>
                <c:formatCode>General</c:formatCode>
                <c:ptCount val="3"/>
                <c:pt idx="0">
                  <c:v>0</c:v>
                </c:pt>
                <c:pt idx="1">
                  <c:v>1</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Auxiliar!$C$36:$E$36</c:f>
              <c:strCache>
                <c:ptCount val="3"/>
                <c:pt idx="0">
                  <c:v>Desejável</c:v>
                </c:pt>
                <c:pt idx="1">
                  <c:v>Obrigatório</c:v>
                </c:pt>
                <c:pt idx="2">
                  <c:v>Crítico</c:v>
                </c:pt>
              </c:strCache>
            </c:strRef>
          </c:cat>
          <c:val>
            <c:numRef>
              <c:f>Auxiliar!$C$40:$E$40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29528960"/>
        <c:axId val="129530496"/>
      </c:barChart>
      <c:catAx>
        <c:axId val="129528960"/>
        <c:scaling>
          <c:orientation val="minMax"/>
        </c:scaling>
        <c:delete val="0"/>
        <c:axPos val="b"/>
        <c:numFmt formatCode="General" sourceLinked="0"/>
        <c:majorTickMark val="out"/>
        <c:minorTickMark val="none"/>
        <c:tickLblPos val="nextTo"/>
        <c:crossAx val="129530496"/>
        <c:crosses val="autoZero"/>
        <c:auto val="1"/>
        <c:lblAlgn val="ctr"/>
        <c:lblOffset val="100"/>
        <c:noMultiLvlLbl val="0"/>
      </c:catAx>
      <c:valAx>
        <c:axId val="129530496"/>
        <c:scaling>
          <c:orientation val="minMax"/>
        </c:scaling>
        <c:delete val="0"/>
        <c:axPos val="l"/>
        <c:numFmt formatCode="0%" sourceLinked="1"/>
        <c:majorTickMark val="out"/>
        <c:minorTickMark val="none"/>
        <c:tickLblPos val="nextTo"/>
        <c:crossAx val="1295289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Auxiliar!$C$44:$E$44</c:f>
              <c:strCache>
                <c:ptCount val="3"/>
                <c:pt idx="0">
                  <c:v>Desejável</c:v>
                </c:pt>
                <c:pt idx="1">
                  <c:v>Obrigatório</c:v>
                </c:pt>
                <c:pt idx="2">
                  <c:v>Crítico</c:v>
                </c:pt>
              </c:strCache>
            </c:strRef>
          </c:cat>
          <c:val>
            <c:numRef>
              <c:f>Auxiliar!$C$45:$E$45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Auxiliar!$C$44:$E$44</c:f>
              <c:strCache>
                <c:ptCount val="3"/>
                <c:pt idx="0">
                  <c:v>Desejável</c:v>
                </c:pt>
                <c:pt idx="1">
                  <c:v>Obrigatório</c:v>
                </c:pt>
                <c:pt idx="2">
                  <c:v>Crítico</c:v>
                </c:pt>
              </c:strCache>
            </c:strRef>
          </c:cat>
          <c:val>
            <c:numRef>
              <c:f>Auxiliar!$C$46:$E$46</c:f>
              <c:numCache>
                <c:formatCode>General</c:formatCode>
                <c:ptCount val="3"/>
                <c:pt idx="0">
                  <c:v>0</c:v>
                </c:pt>
                <c:pt idx="1">
                  <c:v>20</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Auxiliar!$C$44:$E$44</c:f>
              <c:strCache>
                <c:ptCount val="3"/>
                <c:pt idx="0">
                  <c:v>Desejável</c:v>
                </c:pt>
                <c:pt idx="1">
                  <c:v>Obrigatório</c:v>
                </c:pt>
                <c:pt idx="2">
                  <c:v>Crítico</c:v>
                </c:pt>
              </c:strCache>
            </c:strRef>
          </c:cat>
          <c:val>
            <c:numRef>
              <c:f>Auxiliar!$C$47:$E$47</c:f>
              <c:numCache>
                <c:formatCode>General</c:formatCode>
                <c:ptCount val="3"/>
                <c:pt idx="0">
                  <c:v>0</c:v>
                </c:pt>
                <c:pt idx="1">
                  <c:v>2</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Auxiliar!$C$44:$E$44</c:f>
              <c:strCache>
                <c:ptCount val="3"/>
                <c:pt idx="0">
                  <c:v>Desejável</c:v>
                </c:pt>
                <c:pt idx="1">
                  <c:v>Obrigatório</c:v>
                </c:pt>
                <c:pt idx="2">
                  <c:v>Crítico</c:v>
                </c:pt>
              </c:strCache>
            </c:strRef>
          </c:cat>
          <c:val>
            <c:numRef>
              <c:f>Auxiliar!$C$48:$E$48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0439808"/>
        <c:axId val="130457984"/>
      </c:barChart>
      <c:catAx>
        <c:axId val="130439808"/>
        <c:scaling>
          <c:orientation val="minMax"/>
        </c:scaling>
        <c:delete val="0"/>
        <c:axPos val="b"/>
        <c:numFmt formatCode="General" sourceLinked="0"/>
        <c:majorTickMark val="out"/>
        <c:minorTickMark val="none"/>
        <c:tickLblPos val="nextTo"/>
        <c:crossAx val="130457984"/>
        <c:crosses val="autoZero"/>
        <c:auto val="1"/>
        <c:lblAlgn val="ctr"/>
        <c:lblOffset val="100"/>
        <c:noMultiLvlLbl val="0"/>
      </c:catAx>
      <c:valAx>
        <c:axId val="130457984"/>
        <c:scaling>
          <c:orientation val="minMax"/>
        </c:scaling>
        <c:delete val="0"/>
        <c:axPos val="l"/>
        <c:numFmt formatCode="0%" sourceLinked="1"/>
        <c:majorTickMark val="out"/>
        <c:minorTickMark val="none"/>
        <c:tickLblPos val="nextTo"/>
        <c:crossAx val="1304398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Auxiliar!$C$52:$E$52</c:f>
              <c:strCache>
                <c:ptCount val="3"/>
                <c:pt idx="0">
                  <c:v>Desejável</c:v>
                </c:pt>
                <c:pt idx="1">
                  <c:v>Obrigatório</c:v>
                </c:pt>
                <c:pt idx="2">
                  <c:v>Crítico</c:v>
                </c:pt>
              </c:strCache>
            </c:strRef>
          </c:cat>
          <c:val>
            <c:numRef>
              <c:f>Auxiliar!$C$53:$E$53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Auxiliar!$C$52:$E$52</c:f>
              <c:strCache>
                <c:ptCount val="3"/>
                <c:pt idx="0">
                  <c:v>Desejável</c:v>
                </c:pt>
                <c:pt idx="1">
                  <c:v>Obrigatório</c:v>
                </c:pt>
                <c:pt idx="2">
                  <c:v>Crítico</c:v>
                </c:pt>
              </c:strCache>
            </c:strRef>
          </c:cat>
          <c:val>
            <c:numRef>
              <c:f>Auxiliar!$C$54:$E$54</c:f>
              <c:numCache>
                <c:formatCode>General</c:formatCode>
                <c:ptCount val="3"/>
                <c:pt idx="0">
                  <c:v>0</c:v>
                </c:pt>
                <c:pt idx="1">
                  <c:v>381</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Auxiliar!$C$52:$E$52</c:f>
              <c:strCache>
                <c:ptCount val="3"/>
                <c:pt idx="0">
                  <c:v>Desejável</c:v>
                </c:pt>
                <c:pt idx="1">
                  <c:v>Obrigatório</c:v>
                </c:pt>
                <c:pt idx="2">
                  <c:v>Crítico</c:v>
                </c:pt>
              </c:strCache>
            </c:strRef>
          </c:cat>
          <c:val>
            <c:numRef>
              <c:f>Auxiliar!$C$55:$E$55</c:f>
              <c:numCache>
                <c:formatCode>General</c:formatCode>
                <c:ptCount val="3"/>
                <c:pt idx="0">
                  <c:v>0</c:v>
                </c:pt>
                <c:pt idx="1">
                  <c:v>59</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Auxiliar!$C$52:$E$52</c:f>
              <c:strCache>
                <c:ptCount val="3"/>
                <c:pt idx="0">
                  <c:v>Desejável</c:v>
                </c:pt>
                <c:pt idx="1">
                  <c:v>Obrigatório</c:v>
                </c:pt>
                <c:pt idx="2">
                  <c:v>Crítico</c:v>
                </c:pt>
              </c:strCache>
            </c:strRef>
          </c:cat>
          <c:val>
            <c:numRef>
              <c:f>Auxiliar!$C$56:$E$56</c:f>
              <c:numCache>
                <c:formatCode>General</c:formatCode>
                <c:ptCount val="3"/>
                <c:pt idx="0">
                  <c:v>0</c:v>
                </c:pt>
                <c:pt idx="1">
                  <c:v>26</c:v>
                </c:pt>
                <c:pt idx="2">
                  <c:v>0</c:v>
                </c:pt>
              </c:numCache>
            </c:numRef>
          </c:val>
        </c:ser>
        <c:dLbls>
          <c:showLegendKey val="0"/>
          <c:showVal val="1"/>
          <c:showCatName val="0"/>
          <c:showSerName val="0"/>
          <c:showPercent val="0"/>
          <c:showBubbleSize val="0"/>
        </c:dLbls>
        <c:gapWidth val="150"/>
        <c:overlap val="100"/>
        <c:axId val="130498944"/>
        <c:axId val="130500480"/>
      </c:barChart>
      <c:catAx>
        <c:axId val="130498944"/>
        <c:scaling>
          <c:orientation val="minMax"/>
        </c:scaling>
        <c:delete val="0"/>
        <c:axPos val="b"/>
        <c:numFmt formatCode="General" sourceLinked="0"/>
        <c:majorTickMark val="out"/>
        <c:minorTickMark val="none"/>
        <c:tickLblPos val="nextTo"/>
        <c:crossAx val="130500480"/>
        <c:crosses val="autoZero"/>
        <c:auto val="1"/>
        <c:lblAlgn val="ctr"/>
        <c:lblOffset val="100"/>
        <c:noMultiLvlLbl val="0"/>
      </c:catAx>
      <c:valAx>
        <c:axId val="130500480"/>
        <c:scaling>
          <c:orientation val="minMax"/>
        </c:scaling>
        <c:delete val="0"/>
        <c:axPos val="l"/>
        <c:numFmt formatCode="0%" sourceLinked="1"/>
        <c:majorTickMark val="out"/>
        <c:minorTickMark val="none"/>
        <c:tickLblPos val="nextTo"/>
        <c:crossAx val="13049894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Auxiliar!$G$12:$I$12</c:f>
              <c:strCache>
                <c:ptCount val="3"/>
                <c:pt idx="0">
                  <c:v>Desejável</c:v>
                </c:pt>
                <c:pt idx="1">
                  <c:v>Obrigatório</c:v>
                </c:pt>
                <c:pt idx="2">
                  <c:v>Crítico</c:v>
                </c:pt>
              </c:strCache>
            </c:strRef>
          </c:cat>
          <c:val>
            <c:numRef>
              <c:f>Auxiliar!$G$13:$I$13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Auxiliar!$G$12:$I$12</c:f>
              <c:strCache>
                <c:ptCount val="3"/>
                <c:pt idx="0">
                  <c:v>Desejável</c:v>
                </c:pt>
                <c:pt idx="1">
                  <c:v>Obrigatório</c:v>
                </c:pt>
                <c:pt idx="2">
                  <c:v>Crítico</c:v>
                </c:pt>
              </c:strCache>
            </c:strRef>
          </c:cat>
          <c:val>
            <c:numRef>
              <c:f>Auxiliar!$G$14:$I$14</c:f>
              <c:numCache>
                <c:formatCode>General</c:formatCode>
                <c:ptCount val="3"/>
                <c:pt idx="0">
                  <c:v>1</c:v>
                </c:pt>
                <c:pt idx="1">
                  <c:v>46</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Auxiliar!$G$12:$I$12</c:f>
              <c:strCache>
                <c:ptCount val="3"/>
                <c:pt idx="0">
                  <c:v>Desejável</c:v>
                </c:pt>
                <c:pt idx="1">
                  <c:v>Obrigatório</c:v>
                </c:pt>
                <c:pt idx="2">
                  <c:v>Crítico</c:v>
                </c:pt>
              </c:strCache>
            </c:strRef>
          </c:cat>
          <c:val>
            <c:numRef>
              <c:f>Auxiliar!$G$15:$I$15</c:f>
              <c:numCache>
                <c:formatCode>General</c:formatCode>
                <c:ptCount val="3"/>
                <c:pt idx="0">
                  <c:v>0</c:v>
                </c:pt>
                <c:pt idx="1">
                  <c:v>37</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Auxiliar!$G$12:$I$12</c:f>
              <c:strCache>
                <c:ptCount val="3"/>
                <c:pt idx="0">
                  <c:v>Desejável</c:v>
                </c:pt>
                <c:pt idx="1">
                  <c:v>Obrigatório</c:v>
                </c:pt>
                <c:pt idx="2">
                  <c:v>Crítico</c:v>
                </c:pt>
              </c:strCache>
            </c:strRef>
          </c:cat>
          <c:val>
            <c:numRef>
              <c:f>Auxiliar!$G$16:$I$16</c:f>
              <c:numCache>
                <c:formatCode>General</c:formatCode>
                <c:ptCount val="3"/>
                <c:pt idx="0">
                  <c:v>0</c:v>
                </c:pt>
                <c:pt idx="1">
                  <c:v>5</c:v>
                </c:pt>
                <c:pt idx="2">
                  <c:v>0</c:v>
                </c:pt>
              </c:numCache>
            </c:numRef>
          </c:val>
        </c:ser>
        <c:dLbls>
          <c:showLegendKey val="0"/>
          <c:showVal val="1"/>
          <c:showCatName val="0"/>
          <c:showSerName val="0"/>
          <c:showPercent val="0"/>
          <c:showBubbleSize val="0"/>
        </c:dLbls>
        <c:gapWidth val="150"/>
        <c:overlap val="100"/>
        <c:axId val="130619264"/>
        <c:axId val="130620800"/>
      </c:barChart>
      <c:catAx>
        <c:axId val="130619264"/>
        <c:scaling>
          <c:orientation val="minMax"/>
        </c:scaling>
        <c:delete val="0"/>
        <c:axPos val="b"/>
        <c:numFmt formatCode="General" sourceLinked="0"/>
        <c:majorTickMark val="out"/>
        <c:minorTickMark val="none"/>
        <c:tickLblPos val="nextTo"/>
        <c:crossAx val="130620800"/>
        <c:crosses val="autoZero"/>
        <c:auto val="1"/>
        <c:lblAlgn val="ctr"/>
        <c:lblOffset val="100"/>
        <c:noMultiLvlLbl val="0"/>
      </c:catAx>
      <c:valAx>
        <c:axId val="130620800"/>
        <c:scaling>
          <c:orientation val="minMax"/>
        </c:scaling>
        <c:delete val="0"/>
        <c:axPos val="l"/>
        <c:numFmt formatCode="0%" sourceLinked="1"/>
        <c:majorTickMark val="out"/>
        <c:minorTickMark val="none"/>
        <c:tickLblPos val="nextTo"/>
        <c:crossAx val="1306192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Auxiliar!$G$20:$I$20</c:f>
              <c:strCache>
                <c:ptCount val="3"/>
                <c:pt idx="0">
                  <c:v>Desejável</c:v>
                </c:pt>
                <c:pt idx="1">
                  <c:v>Obrigatório</c:v>
                </c:pt>
                <c:pt idx="2">
                  <c:v>Crítico</c:v>
                </c:pt>
              </c:strCache>
            </c:strRef>
          </c:cat>
          <c:val>
            <c:numRef>
              <c:f>Auxiliar!$G$21:$I$21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Auxiliar!$G$20:$I$20</c:f>
              <c:strCache>
                <c:ptCount val="3"/>
                <c:pt idx="0">
                  <c:v>Desejável</c:v>
                </c:pt>
                <c:pt idx="1">
                  <c:v>Obrigatório</c:v>
                </c:pt>
                <c:pt idx="2">
                  <c:v>Crítico</c:v>
                </c:pt>
              </c:strCache>
            </c:strRef>
          </c:cat>
          <c:val>
            <c:numRef>
              <c:f>Auxiliar!$G$22:$I$22</c:f>
              <c:numCache>
                <c:formatCode>General</c:formatCode>
                <c:ptCount val="3"/>
                <c:pt idx="0">
                  <c:v>0</c:v>
                </c:pt>
                <c:pt idx="1">
                  <c:v>23</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Auxiliar!$G$20:$I$20</c:f>
              <c:strCache>
                <c:ptCount val="3"/>
                <c:pt idx="0">
                  <c:v>Desejável</c:v>
                </c:pt>
                <c:pt idx="1">
                  <c:v>Obrigatório</c:v>
                </c:pt>
                <c:pt idx="2">
                  <c:v>Crítico</c:v>
                </c:pt>
              </c:strCache>
            </c:strRef>
          </c:cat>
          <c:val>
            <c:numRef>
              <c:f>Auxiliar!$G$23:$I$23</c:f>
              <c:numCache>
                <c:formatCode>General</c:formatCode>
                <c:ptCount val="3"/>
                <c:pt idx="0">
                  <c:v>0</c:v>
                </c:pt>
                <c:pt idx="1">
                  <c:v>2</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Auxiliar!$G$20:$I$20</c:f>
              <c:strCache>
                <c:ptCount val="3"/>
                <c:pt idx="0">
                  <c:v>Desejável</c:v>
                </c:pt>
                <c:pt idx="1">
                  <c:v>Obrigatório</c:v>
                </c:pt>
                <c:pt idx="2">
                  <c:v>Crítico</c:v>
                </c:pt>
              </c:strCache>
            </c:strRef>
          </c:cat>
          <c:val>
            <c:numRef>
              <c:f>Auxiliar!$G$24:$I$24</c:f>
              <c:numCache>
                <c:formatCode>General</c:formatCode>
                <c:ptCount val="3"/>
                <c:pt idx="0">
                  <c:v>0</c:v>
                </c:pt>
                <c:pt idx="1">
                  <c:v>3</c:v>
                </c:pt>
                <c:pt idx="2">
                  <c:v>0</c:v>
                </c:pt>
              </c:numCache>
            </c:numRef>
          </c:val>
        </c:ser>
        <c:dLbls>
          <c:showLegendKey val="0"/>
          <c:showVal val="1"/>
          <c:showCatName val="0"/>
          <c:showSerName val="0"/>
          <c:showPercent val="0"/>
          <c:showBubbleSize val="0"/>
        </c:dLbls>
        <c:gapWidth val="150"/>
        <c:overlap val="100"/>
        <c:axId val="130678144"/>
        <c:axId val="130679936"/>
      </c:barChart>
      <c:catAx>
        <c:axId val="130678144"/>
        <c:scaling>
          <c:orientation val="minMax"/>
        </c:scaling>
        <c:delete val="0"/>
        <c:axPos val="b"/>
        <c:numFmt formatCode="General" sourceLinked="0"/>
        <c:majorTickMark val="out"/>
        <c:minorTickMark val="none"/>
        <c:tickLblPos val="nextTo"/>
        <c:crossAx val="130679936"/>
        <c:crosses val="autoZero"/>
        <c:auto val="1"/>
        <c:lblAlgn val="ctr"/>
        <c:lblOffset val="100"/>
        <c:noMultiLvlLbl val="0"/>
      </c:catAx>
      <c:valAx>
        <c:axId val="130679936"/>
        <c:scaling>
          <c:orientation val="minMax"/>
        </c:scaling>
        <c:delete val="0"/>
        <c:axPos val="l"/>
        <c:numFmt formatCode="0%" sourceLinked="1"/>
        <c:majorTickMark val="out"/>
        <c:minorTickMark val="none"/>
        <c:tickLblPos val="nextTo"/>
        <c:crossAx val="13067814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Auxiliar!$G$28:$I$28</c:f>
              <c:strCache>
                <c:ptCount val="3"/>
                <c:pt idx="0">
                  <c:v>Desejável</c:v>
                </c:pt>
                <c:pt idx="1">
                  <c:v>Obrigatório</c:v>
                </c:pt>
                <c:pt idx="2">
                  <c:v>Crítico</c:v>
                </c:pt>
              </c:strCache>
            </c:strRef>
          </c:cat>
          <c:val>
            <c:numRef>
              <c:f>Auxiliar!$G$29:$I$29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Auxiliar!$G$28:$I$28</c:f>
              <c:strCache>
                <c:ptCount val="3"/>
                <c:pt idx="0">
                  <c:v>Desejável</c:v>
                </c:pt>
                <c:pt idx="1">
                  <c:v>Obrigatório</c:v>
                </c:pt>
                <c:pt idx="2">
                  <c:v>Crítico</c:v>
                </c:pt>
              </c:strCache>
            </c:strRef>
          </c:cat>
          <c:val>
            <c:numRef>
              <c:f>Auxiliar!$G$30:$I$30</c:f>
              <c:numCache>
                <c:formatCode>General</c:formatCode>
                <c:ptCount val="3"/>
                <c:pt idx="0">
                  <c:v>0</c:v>
                </c:pt>
                <c:pt idx="1">
                  <c:v>127</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Auxiliar!$G$28:$I$28</c:f>
              <c:strCache>
                <c:ptCount val="3"/>
                <c:pt idx="0">
                  <c:v>Desejável</c:v>
                </c:pt>
                <c:pt idx="1">
                  <c:v>Obrigatório</c:v>
                </c:pt>
                <c:pt idx="2">
                  <c:v>Crítico</c:v>
                </c:pt>
              </c:strCache>
            </c:strRef>
          </c:cat>
          <c:val>
            <c:numRef>
              <c:f>Auxiliar!$G$31:$I$31</c:f>
              <c:numCache>
                <c:formatCode>General</c:formatCode>
                <c:ptCount val="3"/>
                <c:pt idx="0">
                  <c:v>0</c:v>
                </c:pt>
                <c:pt idx="1">
                  <c:v>2</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Auxiliar!$G$28:$I$28</c:f>
              <c:strCache>
                <c:ptCount val="3"/>
                <c:pt idx="0">
                  <c:v>Desejável</c:v>
                </c:pt>
                <c:pt idx="1">
                  <c:v>Obrigatório</c:v>
                </c:pt>
                <c:pt idx="2">
                  <c:v>Crítico</c:v>
                </c:pt>
              </c:strCache>
            </c:strRef>
          </c:cat>
          <c:val>
            <c:numRef>
              <c:f>Auxiliar!$G$32:$I$32</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0741376"/>
        <c:axId val="130742912"/>
      </c:barChart>
      <c:catAx>
        <c:axId val="130741376"/>
        <c:scaling>
          <c:orientation val="minMax"/>
        </c:scaling>
        <c:delete val="0"/>
        <c:axPos val="b"/>
        <c:numFmt formatCode="General" sourceLinked="0"/>
        <c:majorTickMark val="out"/>
        <c:minorTickMark val="none"/>
        <c:tickLblPos val="nextTo"/>
        <c:crossAx val="130742912"/>
        <c:crosses val="autoZero"/>
        <c:auto val="1"/>
        <c:lblAlgn val="ctr"/>
        <c:lblOffset val="100"/>
        <c:noMultiLvlLbl val="0"/>
      </c:catAx>
      <c:valAx>
        <c:axId val="130742912"/>
        <c:scaling>
          <c:orientation val="minMax"/>
        </c:scaling>
        <c:delete val="0"/>
        <c:axPos val="l"/>
        <c:numFmt formatCode="0%" sourceLinked="1"/>
        <c:majorTickMark val="out"/>
        <c:minorTickMark val="none"/>
        <c:tickLblPos val="nextTo"/>
        <c:crossAx val="13074137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Auxiliar!$G$36:$I$36</c:f>
              <c:strCache>
                <c:ptCount val="3"/>
                <c:pt idx="0">
                  <c:v>Desejável</c:v>
                </c:pt>
                <c:pt idx="1">
                  <c:v>Obrigatório</c:v>
                </c:pt>
                <c:pt idx="2">
                  <c:v>Crítico</c:v>
                </c:pt>
              </c:strCache>
            </c:strRef>
          </c:cat>
          <c:val>
            <c:numRef>
              <c:f>Auxiliar!$G$37:$I$37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Auxiliar!$G$36:$I$36</c:f>
              <c:strCache>
                <c:ptCount val="3"/>
                <c:pt idx="0">
                  <c:v>Desejável</c:v>
                </c:pt>
                <c:pt idx="1">
                  <c:v>Obrigatório</c:v>
                </c:pt>
                <c:pt idx="2">
                  <c:v>Crítico</c:v>
                </c:pt>
              </c:strCache>
            </c:strRef>
          </c:cat>
          <c:val>
            <c:numRef>
              <c:f>Auxiliar!$G$38:$I$38</c:f>
              <c:numCache>
                <c:formatCode>General</c:formatCode>
                <c:ptCount val="3"/>
                <c:pt idx="0">
                  <c:v>0</c:v>
                </c:pt>
                <c:pt idx="1">
                  <c:v>4</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Auxiliar!$G$36:$I$36</c:f>
              <c:strCache>
                <c:ptCount val="3"/>
                <c:pt idx="0">
                  <c:v>Desejável</c:v>
                </c:pt>
                <c:pt idx="1">
                  <c:v>Obrigatório</c:v>
                </c:pt>
                <c:pt idx="2">
                  <c:v>Crítico</c:v>
                </c:pt>
              </c:strCache>
            </c:strRef>
          </c:cat>
          <c:val>
            <c:numRef>
              <c:f>Auxiliar!$G$39:$I$39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Auxiliar!$G$36:$I$36</c:f>
              <c:strCache>
                <c:ptCount val="3"/>
                <c:pt idx="0">
                  <c:v>Desejável</c:v>
                </c:pt>
                <c:pt idx="1">
                  <c:v>Obrigatório</c:v>
                </c:pt>
                <c:pt idx="2">
                  <c:v>Crítico</c:v>
                </c:pt>
              </c:strCache>
            </c:strRef>
          </c:cat>
          <c:val>
            <c:numRef>
              <c:f>Auxiliar!$G$40:$I$40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0787968"/>
        <c:axId val="130806144"/>
      </c:barChart>
      <c:catAx>
        <c:axId val="130787968"/>
        <c:scaling>
          <c:orientation val="minMax"/>
        </c:scaling>
        <c:delete val="0"/>
        <c:axPos val="b"/>
        <c:numFmt formatCode="General" sourceLinked="0"/>
        <c:majorTickMark val="out"/>
        <c:minorTickMark val="none"/>
        <c:tickLblPos val="nextTo"/>
        <c:crossAx val="130806144"/>
        <c:crosses val="autoZero"/>
        <c:auto val="1"/>
        <c:lblAlgn val="ctr"/>
        <c:lblOffset val="100"/>
        <c:noMultiLvlLbl val="0"/>
      </c:catAx>
      <c:valAx>
        <c:axId val="130806144"/>
        <c:scaling>
          <c:orientation val="minMax"/>
        </c:scaling>
        <c:delete val="0"/>
        <c:axPos val="l"/>
        <c:numFmt formatCode="0%" sourceLinked="1"/>
        <c:majorTickMark val="out"/>
        <c:minorTickMark val="none"/>
        <c:tickLblPos val="nextTo"/>
        <c:crossAx val="13078796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Auxiliar!$G$44:$I$44</c:f>
              <c:strCache>
                <c:ptCount val="3"/>
                <c:pt idx="0">
                  <c:v>Desejável</c:v>
                </c:pt>
                <c:pt idx="1">
                  <c:v>Obrigatório</c:v>
                </c:pt>
                <c:pt idx="2">
                  <c:v>Crítico</c:v>
                </c:pt>
              </c:strCache>
            </c:strRef>
          </c:cat>
          <c:val>
            <c:numRef>
              <c:f>Auxiliar!$G$45:$I$45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Auxiliar!$G$44:$I$44</c:f>
              <c:strCache>
                <c:ptCount val="3"/>
                <c:pt idx="0">
                  <c:v>Desejável</c:v>
                </c:pt>
                <c:pt idx="1">
                  <c:v>Obrigatório</c:v>
                </c:pt>
                <c:pt idx="2">
                  <c:v>Crítico</c:v>
                </c:pt>
              </c:strCache>
            </c:strRef>
          </c:cat>
          <c:val>
            <c:numRef>
              <c:f>Auxiliar!$G$46:$I$46</c:f>
              <c:numCache>
                <c:formatCode>General</c:formatCode>
                <c:ptCount val="3"/>
                <c:pt idx="0">
                  <c:v>0</c:v>
                </c:pt>
                <c:pt idx="1">
                  <c:v>13</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Auxiliar!$G$44:$I$44</c:f>
              <c:strCache>
                <c:ptCount val="3"/>
                <c:pt idx="0">
                  <c:v>Desejável</c:v>
                </c:pt>
                <c:pt idx="1">
                  <c:v>Obrigatório</c:v>
                </c:pt>
                <c:pt idx="2">
                  <c:v>Crítico</c:v>
                </c:pt>
              </c:strCache>
            </c:strRef>
          </c:cat>
          <c:val>
            <c:numRef>
              <c:f>Auxiliar!$G$47:$I$47</c:f>
              <c:numCache>
                <c:formatCode>General</c:formatCode>
                <c:ptCount val="3"/>
                <c:pt idx="0">
                  <c:v>0</c:v>
                </c:pt>
                <c:pt idx="1">
                  <c:v>9</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Auxiliar!$G$44:$I$44</c:f>
              <c:strCache>
                <c:ptCount val="3"/>
                <c:pt idx="0">
                  <c:v>Desejável</c:v>
                </c:pt>
                <c:pt idx="1">
                  <c:v>Obrigatório</c:v>
                </c:pt>
                <c:pt idx="2">
                  <c:v>Crítico</c:v>
                </c:pt>
              </c:strCache>
            </c:strRef>
          </c:cat>
          <c:val>
            <c:numRef>
              <c:f>Auxiliar!$G$48:$I$48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0867584"/>
        <c:axId val="130869120"/>
      </c:barChart>
      <c:catAx>
        <c:axId val="130867584"/>
        <c:scaling>
          <c:orientation val="minMax"/>
        </c:scaling>
        <c:delete val="0"/>
        <c:axPos val="b"/>
        <c:numFmt formatCode="General" sourceLinked="0"/>
        <c:majorTickMark val="out"/>
        <c:minorTickMark val="none"/>
        <c:tickLblPos val="nextTo"/>
        <c:crossAx val="130869120"/>
        <c:crosses val="autoZero"/>
        <c:auto val="1"/>
        <c:lblAlgn val="ctr"/>
        <c:lblOffset val="100"/>
        <c:noMultiLvlLbl val="0"/>
      </c:catAx>
      <c:valAx>
        <c:axId val="130869120"/>
        <c:scaling>
          <c:orientation val="minMax"/>
        </c:scaling>
        <c:delete val="0"/>
        <c:axPos val="l"/>
        <c:numFmt formatCode="0%" sourceLinked="1"/>
        <c:majorTickMark val="out"/>
        <c:minorTickMark val="none"/>
        <c:tickLblPos val="nextTo"/>
        <c:crossAx val="130867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Auxiliar!$G$52:$I$52</c:f>
              <c:strCache>
                <c:ptCount val="3"/>
                <c:pt idx="0">
                  <c:v>Desejável</c:v>
                </c:pt>
                <c:pt idx="1">
                  <c:v>Obrigatório</c:v>
                </c:pt>
                <c:pt idx="2">
                  <c:v>Crítico</c:v>
                </c:pt>
              </c:strCache>
            </c:strRef>
          </c:cat>
          <c:val>
            <c:numRef>
              <c:f>Auxiliar!$G$53:$I$53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Auxiliar!$G$52:$I$52</c:f>
              <c:strCache>
                <c:ptCount val="3"/>
                <c:pt idx="0">
                  <c:v>Desejável</c:v>
                </c:pt>
                <c:pt idx="1">
                  <c:v>Obrigatório</c:v>
                </c:pt>
                <c:pt idx="2">
                  <c:v>Crítico</c:v>
                </c:pt>
              </c:strCache>
            </c:strRef>
          </c:cat>
          <c:val>
            <c:numRef>
              <c:f>Auxiliar!$G$54:$I$54</c:f>
              <c:numCache>
                <c:formatCode>General</c:formatCode>
                <c:ptCount val="3"/>
                <c:pt idx="0">
                  <c:v>0</c:v>
                </c:pt>
                <c:pt idx="1">
                  <c:v>464</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Auxiliar!$G$52:$I$52</c:f>
              <c:strCache>
                <c:ptCount val="3"/>
                <c:pt idx="0">
                  <c:v>Desejável</c:v>
                </c:pt>
                <c:pt idx="1">
                  <c:v>Obrigatório</c:v>
                </c:pt>
                <c:pt idx="2">
                  <c:v>Crítico</c:v>
                </c:pt>
              </c:strCache>
            </c:strRef>
          </c:cat>
          <c:val>
            <c:numRef>
              <c:f>Auxiliar!$G$55:$I$55</c:f>
              <c:numCache>
                <c:formatCode>General</c:formatCode>
                <c:ptCount val="3"/>
                <c:pt idx="0">
                  <c:v>0</c:v>
                </c:pt>
                <c:pt idx="1">
                  <c:v>1</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Auxiliar!$G$52:$I$52</c:f>
              <c:strCache>
                <c:ptCount val="3"/>
                <c:pt idx="0">
                  <c:v>Desejável</c:v>
                </c:pt>
                <c:pt idx="1">
                  <c:v>Obrigatório</c:v>
                </c:pt>
                <c:pt idx="2">
                  <c:v>Crítico</c:v>
                </c:pt>
              </c:strCache>
            </c:strRef>
          </c:cat>
          <c:val>
            <c:numRef>
              <c:f>Auxiliar!$G$56:$I$56</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0250624"/>
        <c:axId val="130252160"/>
      </c:barChart>
      <c:catAx>
        <c:axId val="130250624"/>
        <c:scaling>
          <c:orientation val="minMax"/>
        </c:scaling>
        <c:delete val="0"/>
        <c:axPos val="b"/>
        <c:numFmt formatCode="General" sourceLinked="0"/>
        <c:majorTickMark val="out"/>
        <c:minorTickMark val="none"/>
        <c:tickLblPos val="nextTo"/>
        <c:crossAx val="130252160"/>
        <c:crosses val="autoZero"/>
        <c:auto val="1"/>
        <c:lblAlgn val="ctr"/>
        <c:lblOffset val="100"/>
        <c:noMultiLvlLbl val="0"/>
      </c:catAx>
      <c:valAx>
        <c:axId val="130252160"/>
        <c:scaling>
          <c:orientation val="minMax"/>
        </c:scaling>
        <c:delete val="0"/>
        <c:axPos val="l"/>
        <c:numFmt formatCode="0%" sourceLinked="1"/>
        <c:majorTickMark val="out"/>
        <c:minorTickMark val="none"/>
        <c:tickLblPos val="nextTo"/>
        <c:crossAx val="13025062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Auxiliar!$K$12:$M$12</c:f>
              <c:strCache>
                <c:ptCount val="3"/>
                <c:pt idx="0">
                  <c:v>Desejável</c:v>
                </c:pt>
                <c:pt idx="1">
                  <c:v>Obrigatório</c:v>
                </c:pt>
                <c:pt idx="2">
                  <c:v>Crítico</c:v>
                </c:pt>
              </c:strCache>
            </c:strRef>
          </c:cat>
          <c:val>
            <c:numRef>
              <c:f>Auxiliar!$K$13:$M$13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Auxiliar!$K$12:$M$12</c:f>
              <c:strCache>
                <c:ptCount val="3"/>
                <c:pt idx="0">
                  <c:v>Desejável</c:v>
                </c:pt>
                <c:pt idx="1">
                  <c:v>Obrigatório</c:v>
                </c:pt>
                <c:pt idx="2">
                  <c:v>Crítico</c:v>
                </c:pt>
              </c:strCache>
            </c:strRef>
          </c:cat>
          <c:val>
            <c:numRef>
              <c:f>Auxiliar!$K$14:$M$14</c:f>
              <c:numCache>
                <c:formatCode>General</c:formatCode>
                <c:ptCount val="3"/>
                <c:pt idx="0">
                  <c:v>1</c:v>
                </c:pt>
                <c:pt idx="1">
                  <c:v>85</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Auxiliar!$K$12:$M$12</c:f>
              <c:strCache>
                <c:ptCount val="3"/>
                <c:pt idx="0">
                  <c:v>Desejável</c:v>
                </c:pt>
                <c:pt idx="1">
                  <c:v>Obrigatório</c:v>
                </c:pt>
                <c:pt idx="2">
                  <c:v>Crítico</c:v>
                </c:pt>
              </c:strCache>
            </c:strRef>
          </c:cat>
          <c:val>
            <c:numRef>
              <c:f>Auxiliar!$K$15:$M$15</c:f>
              <c:numCache>
                <c:formatCode>General</c:formatCode>
                <c:ptCount val="3"/>
                <c:pt idx="0">
                  <c:v>0</c:v>
                </c:pt>
                <c:pt idx="1">
                  <c:v>1</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Auxiliar!$K$12:$M$12</c:f>
              <c:strCache>
                <c:ptCount val="3"/>
                <c:pt idx="0">
                  <c:v>Desejável</c:v>
                </c:pt>
                <c:pt idx="1">
                  <c:v>Obrigatório</c:v>
                </c:pt>
                <c:pt idx="2">
                  <c:v>Crítico</c:v>
                </c:pt>
              </c:strCache>
            </c:strRef>
          </c:cat>
          <c:val>
            <c:numRef>
              <c:f>Auxiliar!$K$16:$M$16</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30305408"/>
        <c:axId val="130315392"/>
      </c:barChart>
      <c:catAx>
        <c:axId val="130305408"/>
        <c:scaling>
          <c:orientation val="minMax"/>
        </c:scaling>
        <c:delete val="0"/>
        <c:axPos val="b"/>
        <c:numFmt formatCode="General" sourceLinked="0"/>
        <c:majorTickMark val="out"/>
        <c:minorTickMark val="none"/>
        <c:tickLblPos val="nextTo"/>
        <c:crossAx val="130315392"/>
        <c:crosses val="autoZero"/>
        <c:auto val="1"/>
        <c:lblAlgn val="ctr"/>
        <c:lblOffset val="100"/>
        <c:noMultiLvlLbl val="0"/>
      </c:catAx>
      <c:valAx>
        <c:axId val="130315392"/>
        <c:scaling>
          <c:orientation val="minMax"/>
        </c:scaling>
        <c:delete val="0"/>
        <c:axPos val="l"/>
        <c:numFmt formatCode="0%" sourceLinked="1"/>
        <c:majorTickMark val="out"/>
        <c:minorTickMark val="none"/>
        <c:tickLblPos val="nextTo"/>
        <c:crossAx val="1303054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Auxiliar!$K$20:$M$20</c:f>
              <c:strCache>
                <c:ptCount val="3"/>
                <c:pt idx="0">
                  <c:v>Desejável</c:v>
                </c:pt>
                <c:pt idx="1">
                  <c:v>Obrigatório</c:v>
                </c:pt>
                <c:pt idx="2">
                  <c:v>Crítico</c:v>
                </c:pt>
              </c:strCache>
            </c:strRef>
          </c:cat>
          <c:val>
            <c:numRef>
              <c:f>Auxiliar!$K$21:$M$21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Auxiliar!$K$20:$M$20</c:f>
              <c:strCache>
                <c:ptCount val="3"/>
                <c:pt idx="0">
                  <c:v>Desejável</c:v>
                </c:pt>
                <c:pt idx="1">
                  <c:v>Obrigatório</c:v>
                </c:pt>
                <c:pt idx="2">
                  <c:v>Crítico</c:v>
                </c:pt>
              </c:strCache>
            </c:strRef>
          </c:cat>
          <c:val>
            <c:numRef>
              <c:f>Auxiliar!$K$22:$M$22</c:f>
              <c:numCache>
                <c:formatCode>General</c:formatCode>
                <c:ptCount val="3"/>
                <c:pt idx="0">
                  <c:v>0</c:v>
                </c:pt>
                <c:pt idx="1">
                  <c:v>28</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Auxiliar!$K$20:$M$20</c:f>
              <c:strCache>
                <c:ptCount val="3"/>
                <c:pt idx="0">
                  <c:v>Desejável</c:v>
                </c:pt>
                <c:pt idx="1">
                  <c:v>Obrigatório</c:v>
                </c:pt>
                <c:pt idx="2">
                  <c:v>Crítico</c:v>
                </c:pt>
              </c:strCache>
            </c:strRef>
          </c:cat>
          <c:val>
            <c:numRef>
              <c:f>Auxiliar!$K$23:$M$23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Auxiliar!$K$20:$M$20</c:f>
              <c:strCache>
                <c:ptCount val="3"/>
                <c:pt idx="0">
                  <c:v>Desejável</c:v>
                </c:pt>
                <c:pt idx="1">
                  <c:v>Obrigatório</c:v>
                </c:pt>
                <c:pt idx="2">
                  <c:v>Crítico</c:v>
                </c:pt>
              </c:strCache>
            </c:strRef>
          </c:cat>
          <c:val>
            <c:numRef>
              <c:f>Auxiliar!$K$24:$M$24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0358272"/>
        <c:axId val="130364160"/>
      </c:barChart>
      <c:catAx>
        <c:axId val="130358272"/>
        <c:scaling>
          <c:orientation val="minMax"/>
        </c:scaling>
        <c:delete val="0"/>
        <c:axPos val="b"/>
        <c:numFmt formatCode="General" sourceLinked="0"/>
        <c:majorTickMark val="out"/>
        <c:minorTickMark val="none"/>
        <c:tickLblPos val="nextTo"/>
        <c:crossAx val="130364160"/>
        <c:crosses val="autoZero"/>
        <c:auto val="1"/>
        <c:lblAlgn val="ctr"/>
        <c:lblOffset val="100"/>
        <c:noMultiLvlLbl val="0"/>
      </c:catAx>
      <c:valAx>
        <c:axId val="130364160"/>
        <c:scaling>
          <c:orientation val="minMax"/>
        </c:scaling>
        <c:delete val="0"/>
        <c:axPos val="l"/>
        <c:numFmt formatCode="0%" sourceLinked="1"/>
        <c:majorTickMark val="out"/>
        <c:minorTickMark val="none"/>
        <c:tickLblPos val="nextTo"/>
        <c:crossAx val="1303582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Auxiliar!$K$28:$M$28</c:f>
              <c:strCache>
                <c:ptCount val="3"/>
                <c:pt idx="0">
                  <c:v>Desejável</c:v>
                </c:pt>
                <c:pt idx="1">
                  <c:v>Obrigatório</c:v>
                </c:pt>
                <c:pt idx="2">
                  <c:v>Crítico</c:v>
                </c:pt>
              </c:strCache>
            </c:strRef>
          </c:cat>
          <c:val>
            <c:numRef>
              <c:f>Auxiliar!$K$29:$M$29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Auxiliar!$K$28:$M$28</c:f>
              <c:strCache>
                <c:ptCount val="3"/>
                <c:pt idx="0">
                  <c:v>Desejável</c:v>
                </c:pt>
                <c:pt idx="1">
                  <c:v>Obrigatório</c:v>
                </c:pt>
                <c:pt idx="2">
                  <c:v>Crítico</c:v>
                </c:pt>
              </c:strCache>
            </c:strRef>
          </c:cat>
          <c:val>
            <c:numRef>
              <c:f>Auxiliar!$K$30:$M$30</c:f>
              <c:numCache>
                <c:formatCode>General</c:formatCode>
                <c:ptCount val="3"/>
                <c:pt idx="0">
                  <c:v>0</c:v>
                </c:pt>
                <c:pt idx="1">
                  <c:v>130</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Auxiliar!$K$28:$M$28</c:f>
              <c:strCache>
                <c:ptCount val="3"/>
                <c:pt idx="0">
                  <c:v>Desejável</c:v>
                </c:pt>
                <c:pt idx="1">
                  <c:v>Obrigatório</c:v>
                </c:pt>
                <c:pt idx="2">
                  <c:v>Crítico</c:v>
                </c:pt>
              </c:strCache>
            </c:strRef>
          </c:cat>
          <c:val>
            <c:numRef>
              <c:f>Auxiliar!$K$31:$M$31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Auxiliar!$K$28:$M$28</c:f>
              <c:strCache>
                <c:ptCount val="3"/>
                <c:pt idx="0">
                  <c:v>Desejável</c:v>
                </c:pt>
                <c:pt idx="1">
                  <c:v>Obrigatório</c:v>
                </c:pt>
                <c:pt idx="2">
                  <c:v>Crítico</c:v>
                </c:pt>
              </c:strCache>
            </c:strRef>
          </c:cat>
          <c:val>
            <c:numRef>
              <c:f>Auxiliar!$K$32:$M$32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1205760"/>
        <c:axId val="131223936"/>
      </c:barChart>
      <c:catAx>
        <c:axId val="131205760"/>
        <c:scaling>
          <c:orientation val="minMax"/>
        </c:scaling>
        <c:delete val="0"/>
        <c:axPos val="b"/>
        <c:numFmt formatCode="General" sourceLinked="0"/>
        <c:majorTickMark val="out"/>
        <c:minorTickMark val="none"/>
        <c:tickLblPos val="nextTo"/>
        <c:crossAx val="131223936"/>
        <c:crosses val="autoZero"/>
        <c:auto val="1"/>
        <c:lblAlgn val="ctr"/>
        <c:lblOffset val="100"/>
        <c:noMultiLvlLbl val="0"/>
      </c:catAx>
      <c:valAx>
        <c:axId val="131223936"/>
        <c:scaling>
          <c:orientation val="minMax"/>
        </c:scaling>
        <c:delete val="0"/>
        <c:axPos val="l"/>
        <c:numFmt formatCode="0%" sourceLinked="1"/>
        <c:majorTickMark val="out"/>
        <c:minorTickMark val="none"/>
        <c:tickLblPos val="nextTo"/>
        <c:crossAx val="1312057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Auxiliar!$K$36:$M$36</c:f>
              <c:strCache>
                <c:ptCount val="3"/>
                <c:pt idx="0">
                  <c:v>Desejável</c:v>
                </c:pt>
                <c:pt idx="1">
                  <c:v>Obrigatório</c:v>
                </c:pt>
                <c:pt idx="2">
                  <c:v>Crítico</c:v>
                </c:pt>
              </c:strCache>
            </c:strRef>
          </c:cat>
          <c:val>
            <c:numRef>
              <c:f>Auxiliar!$K$37:$M$37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Auxiliar!$K$36:$M$36</c:f>
              <c:strCache>
                <c:ptCount val="3"/>
                <c:pt idx="0">
                  <c:v>Desejável</c:v>
                </c:pt>
                <c:pt idx="1">
                  <c:v>Obrigatório</c:v>
                </c:pt>
                <c:pt idx="2">
                  <c:v>Crítico</c:v>
                </c:pt>
              </c:strCache>
            </c:strRef>
          </c:cat>
          <c:val>
            <c:numRef>
              <c:f>Auxiliar!$K$38:$M$38</c:f>
              <c:numCache>
                <c:formatCode>General</c:formatCode>
                <c:ptCount val="3"/>
                <c:pt idx="0">
                  <c:v>0</c:v>
                </c:pt>
                <c:pt idx="1">
                  <c:v>4</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Auxiliar!$K$36:$M$36</c:f>
              <c:strCache>
                <c:ptCount val="3"/>
                <c:pt idx="0">
                  <c:v>Desejável</c:v>
                </c:pt>
                <c:pt idx="1">
                  <c:v>Obrigatório</c:v>
                </c:pt>
                <c:pt idx="2">
                  <c:v>Crítico</c:v>
                </c:pt>
              </c:strCache>
            </c:strRef>
          </c:cat>
          <c:val>
            <c:numRef>
              <c:f>Auxiliar!$K$39:$M$39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Auxiliar!$K$36:$M$36</c:f>
              <c:strCache>
                <c:ptCount val="3"/>
                <c:pt idx="0">
                  <c:v>Desejável</c:v>
                </c:pt>
                <c:pt idx="1">
                  <c:v>Obrigatório</c:v>
                </c:pt>
                <c:pt idx="2">
                  <c:v>Crítico</c:v>
                </c:pt>
              </c:strCache>
            </c:strRef>
          </c:cat>
          <c:val>
            <c:numRef>
              <c:f>Auxiliar!$K$40:$M$40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1254528"/>
        <c:axId val="131272704"/>
      </c:barChart>
      <c:catAx>
        <c:axId val="131254528"/>
        <c:scaling>
          <c:orientation val="minMax"/>
        </c:scaling>
        <c:delete val="0"/>
        <c:axPos val="b"/>
        <c:numFmt formatCode="General" sourceLinked="0"/>
        <c:majorTickMark val="out"/>
        <c:minorTickMark val="none"/>
        <c:tickLblPos val="nextTo"/>
        <c:crossAx val="131272704"/>
        <c:crosses val="autoZero"/>
        <c:auto val="1"/>
        <c:lblAlgn val="ctr"/>
        <c:lblOffset val="100"/>
        <c:noMultiLvlLbl val="0"/>
      </c:catAx>
      <c:valAx>
        <c:axId val="131272704"/>
        <c:scaling>
          <c:orientation val="minMax"/>
        </c:scaling>
        <c:delete val="0"/>
        <c:axPos val="l"/>
        <c:numFmt formatCode="0%" sourceLinked="1"/>
        <c:majorTickMark val="out"/>
        <c:minorTickMark val="none"/>
        <c:tickLblPos val="nextTo"/>
        <c:crossAx val="13125452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Auxiliar!$K$44:$M$44</c:f>
              <c:strCache>
                <c:ptCount val="3"/>
                <c:pt idx="0">
                  <c:v>Desejável</c:v>
                </c:pt>
                <c:pt idx="1">
                  <c:v>Obrigatório</c:v>
                </c:pt>
                <c:pt idx="2">
                  <c:v>Crítico</c:v>
                </c:pt>
              </c:strCache>
            </c:strRef>
          </c:cat>
          <c:val>
            <c:numRef>
              <c:f>Auxiliar!$K$45:$M$45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Auxiliar!$K$44:$M$44</c:f>
              <c:strCache>
                <c:ptCount val="3"/>
                <c:pt idx="0">
                  <c:v>Desejável</c:v>
                </c:pt>
                <c:pt idx="1">
                  <c:v>Obrigatório</c:v>
                </c:pt>
                <c:pt idx="2">
                  <c:v>Crítico</c:v>
                </c:pt>
              </c:strCache>
            </c:strRef>
          </c:cat>
          <c:val>
            <c:numRef>
              <c:f>Auxiliar!$K$46:$M$46</c:f>
              <c:numCache>
                <c:formatCode>General</c:formatCode>
                <c:ptCount val="3"/>
                <c:pt idx="0">
                  <c:v>0</c:v>
                </c:pt>
                <c:pt idx="1">
                  <c:v>21</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Auxiliar!$K$44:$M$44</c:f>
              <c:strCache>
                <c:ptCount val="3"/>
                <c:pt idx="0">
                  <c:v>Desejável</c:v>
                </c:pt>
                <c:pt idx="1">
                  <c:v>Obrigatório</c:v>
                </c:pt>
                <c:pt idx="2">
                  <c:v>Crítico</c:v>
                </c:pt>
              </c:strCache>
            </c:strRef>
          </c:cat>
          <c:val>
            <c:numRef>
              <c:f>Auxiliar!$K$47:$M$47</c:f>
              <c:numCache>
                <c:formatCode>General</c:formatCode>
                <c:ptCount val="3"/>
                <c:pt idx="0">
                  <c:v>0</c:v>
                </c:pt>
                <c:pt idx="1">
                  <c:v>2</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Auxiliar!$K$44:$M$44</c:f>
              <c:strCache>
                <c:ptCount val="3"/>
                <c:pt idx="0">
                  <c:v>Desejável</c:v>
                </c:pt>
                <c:pt idx="1">
                  <c:v>Obrigatório</c:v>
                </c:pt>
                <c:pt idx="2">
                  <c:v>Crítico</c:v>
                </c:pt>
              </c:strCache>
            </c:strRef>
          </c:cat>
          <c:val>
            <c:numRef>
              <c:f>Auxiliar!$K$48:$M$48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1319680"/>
        <c:axId val="131321216"/>
      </c:barChart>
      <c:catAx>
        <c:axId val="131319680"/>
        <c:scaling>
          <c:orientation val="minMax"/>
        </c:scaling>
        <c:delete val="0"/>
        <c:axPos val="b"/>
        <c:numFmt formatCode="General" sourceLinked="0"/>
        <c:majorTickMark val="out"/>
        <c:minorTickMark val="none"/>
        <c:tickLblPos val="nextTo"/>
        <c:crossAx val="131321216"/>
        <c:crosses val="autoZero"/>
        <c:auto val="1"/>
        <c:lblAlgn val="ctr"/>
        <c:lblOffset val="100"/>
        <c:noMultiLvlLbl val="0"/>
      </c:catAx>
      <c:valAx>
        <c:axId val="131321216"/>
        <c:scaling>
          <c:orientation val="minMax"/>
        </c:scaling>
        <c:delete val="0"/>
        <c:axPos val="l"/>
        <c:numFmt formatCode="0%" sourceLinked="1"/>
        <c:majorTickMark val="out"/>
        <c:minorTickMark val="none"/>
        <c:tickLblPos val="nextTo"/>
        <c:crossAx val="13131968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Auxiliar!$K$52:$M$52</c:f>
              <c:strCache>
                <c:ptCount val="3"/>
                <c:pt idx="0">
                  <c:v>Desejável</c:v>
                </c:pt>
                <c:pt idx="1">
                  <c:v>Obrigatório</c:v>
                </c:pt>
                <c:pt idx="2">
                  <c:v>Crítico</c:v>
                </c:pt>
              </c:strCache>
            </c:strRef>
          </c:cat>
          <c:val>
            <c:numRef>
              <c:f>Auxiliar!$K$53:$M$53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Auxiliar!$K$52:$M$52</c:f>
              <c:strCache>
                <c:ptCount val="3"/>
                <c:pt idx="0">
                  <c:v>Desejável</c:v>
                </c:pt>
                <c:pt idx="1">
                  <c:v>Obrigatório</c:v>
                </c:pt>
                <c:pt idx="2">
                  <c:v>Crítico</c:v>
                </c:pt>
              </c:strCache>
            </c:strRef>
          </c:cat>
          <c:val>
            <c:numRef>
              <c:f>Auxiliar!$K$54:$M$54</c:f>
              <c:numCache>
                <c:formatCode>General</c:formatCode>
                <c:ptCount val="3"/>
                <c:pt idx="0">
                  <c:v>0</c:v>
                </c:pt>
                <c:pt idx="1">
                  <c:v>458</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Auxiliar!$K$52:$M$52</c:f>
              <c:strCache>
                <c:ptCount val="3"/>
                <c:pt idx="0">
                  <c:v>Desejável</c:v>
                </c:pt>
                <c:pt idx="1">
                  <c:v>Obrigatório</c:v>
                </c:pt>
                <c:pt idx="2">
                  <c:v>Crítico</c:v>
                </c:pt>
              </c:strCache>
            </c:strRef>
          </c:cat>
          <c:val>
            <c:numRef>
              <c:f>Auxiliar!$K$55:$M$55</c:f>
              <c:numCache>
                <c:formatCode>General</c:formatCode>
                <c:ptCount val="3"/>
                <c:pt idx="0">
                  <c:v>0</c:v>
                </c:pt>
                <c:pt idx="1">
                  <c:v>6</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Auxiliar!$K$52:$M$52</c:f>
              <c:strCache>
                <c:ptCount val="3"/>
                <c:pt idx="0">
                  <c:v>Desejável</c:v>
                </c:pt>
                <c:pt idx="1">
                  <c:v>Obrigatório</c:v>
                </c:pt>
                <c:pt idx="2">
                  <c:v>Crítico</c:v>
                </c:pt>
              </c:strCache>
            </c:strRef>
          </c:cat>
          <c:val>
            <c:numRef>
              <c:f>Auxiliar!$K$56:$M$56</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31397120"/>
        <c:axId val="131398656"/>
      </c:barChart>
      <c:catAx>
        <c:axId val="131397120"/>
        <c:scaling>
          <c:orientation val="minMax"/>
        </c:scaling>
        <c:delete val="0"/>
        <c:axPos val="b"/>
        <c:numFmt formatCode="General" sourceLinked="0"/>
        <c:majorTickMark val="out"/>
        <c:minorTickMark val="none"/>
        <c:tickLblPos val="nextTo"/>
        <c:crossAx val="131398656"/>
        <c:crosses val="autoZero"/>
        <c:auto val="1"/>
        <c:lblAlgn val="ctr"/>
        <c:lblOffset val="100"/>
        <c:noMultiLvlLbl val="0"/>
      </c:catAx>
      <c:valAx>
        <c:axId val="131398656"/>
        <c:scaling>
          <c:orientation val="minMax"/>
        </c:scaling>
        <c:delete val="0"/>
        <c:axPos val="l"/>
        <c:numFmt formatCode="0%" sourceLinked="1"/>
        <c:majorTickMark val="out"/>
        <c:minorTickMark val="none"/>
        <c:tickLblPos val="nextTo"/>
        <c:crossAx val="13139712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Auxiliar!$O$12:$Q$12</c:f>
              <c:strCache>
                <c:ptCount val="3"/>
                <c:pt idx="0">
                  <c:v>Desejável</c:v>
                </c:pt>
                <c:pt idx="1">
                  <c:v>Obrigatório</c:v>
                </c:pt>
                <c:pt idx="2">
                  <c:v>Crítico</c:v>
                </c:pt>
              </c:strCache>
            </c:strRef>
          </c:cat>
          <c:val>
            <c:numRef>
              <c:f>Auxiliar!$O$13:$Q$13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Auxiliar!$O$12:$Q$12</c:f>
              <c:strCache>
                <c:ptCount val="3"/>
                <c:pt idx="0">
                  <c:v>Desejável</c:v>
                </c:pt>
                <c:pt idx="1">
                  <c:v>Obrigatório</c:v>
                </c:pt>
                <c:pt idx="2">
                  <c:v>Crítico</c:v>
                </c:pt>
              </c:strCache>
            </c:strRef>
          </c:cat>
          <c:val>
            <c:numRef>
              <c:f>Auxiliar!$O$14:$Q$14</c:f>
              <c:numCache>
                <c:formatCode>General</c:formatCode>
                <c:ptCount val="3"/>
                <c:pt idx="0">
                  <c:v>0</c:v>
                </c:pt>
                <c:pt idx="1">
                  <c:v>31</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Auxiliar!$O$12:$Q$12</c:f>
              <c:strCache>
                <c:ptCount val="3"/>
                <c:pt idx="0">
                  <c:v>Desejável</c:v>
                </c:pt>
                <c:pt idx="1">
                  <c:v>Obrigatório</c:v>
                </c:pt>
                <c:pt idx="2">
                  <c:v>Crítico</c:v>
                </c:pt>
              </c:strCache>
            </c:strRef>
          </c:cat>
          <c:val>
            <c:numRef>
              <c:f>Auxiliar!$O$15:$Q$15</c:f>
              <c:numCache>
                <c:formatCode>General</c:formatCode>
                <c:ptCount val="3"/>
                <c:pt idx="0">
                  <c:v>0</c:v>
                </c:pt>
                <c:pt idx="1">
                  <c:v>25</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Auxiliar!$O$12:$Q$12</c:f>
              <c:strCache>
                <c:ptCount val="3"/>
                <c:pt idx="0">
                  <c:v>Desejável</c:v>
                </c:pt>
                <c:pt idx="1">
                  <c:v>Obrigatório</c:v>
                </c:pt>
                <c:pt idx="2">
                  <c:v>Crítico</c:v>
                </c:pt>
              </c:strCache>
            </c:strRef>
          </c:cat>
          <c:val>
            <c:numRef>
              <c:f>Auxiliar!$O$16:$Q$16</c:f>
              <c:numCache>
                <c:formatCode>General</c:formatCode>
                <c:ptCount val="3"/>
                <c:pt idx="0">
                  <c:v>1</c:v>
                </c:pt>
                <c:pt idx="1">
                  <c:v>32</c:v>
                </c:pt>
                <c:pt idx="2">
                  <c:v>0</c:v>
                </c:pt>
              </c:numCache>
            </c:numRef>
          </c:val>
        </c:ser>
        <c:dLbls>
          <c:showLegendKey val="0"/>
          <c:showVal val="1"/>
          <c:showCatName val="0"/>
          <c:showSerName val="0"/>
          <c:showPercent val="0"/>
          <c:showBubbleSize val="0"/>
        </c:dLbls>
        <c:gapWidth val="150"/>
        <c:overlap val="100"/>
        <c:axId val="131449984"/>
        <c:axId val="131451520"/>
      </c:barChart>
      <c:catAx>
        <c:axId val="131449984"/>
        <c:scaling>
          <c:orientation val="minMax"/>
        </c:scaling>
        <c:delete val="0"/>
        <c:axPos val="b"/>
        <c:numFmt formatCode="General" sourceLinked="0"/>
        <c:majorTickMark val="out"/>
        <c:minorTickMark val="none"/>
        <c:tickLblPos val="nextTo"/>
        <c:crossAx val="131451520"/>
        <c:crosses val="autoZero"/>
        <c:auto val="1"/>
        <c:lblAlgn val="ctr"/>
        <c:lblOffset val="100"/>
        <c:noMultiLvlLbl val="0"/>
      </c:catAx>
      <c:valAx>
        <c:axId val="131451520"/>
        <c:scaling>
          <c:orientation val="minMax"/>
        </c:scaling>
        <c:delete val="0"/>
        <c:axPos val="l"/>
        <c:numFmt formatCode="0%" sourceLinked="1"/>
        <c:majorTickMark val="out"/>
        <c:minorTickMark val="none"/>
        <c:tickLblPos val="nextTo"/>
        <c:crossAx val="1314499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Auxiliar!$O$20:$Q$20</c:f>
              <c:strCache>
                <c:ptCount val="3"/>
                <c:pt idx="0">
                  <c:v>Desejável</c:v>
                </c:pt>
                <c:pt idx="1">
                  <c:v>Obrigatório</c:v>
                </c:pt>
                <c:pt idx="2">
                  <c:v>Crítico</c:v>
                </c:pt>
              </c:strCache>
            </c:strRef>
          </c:cat>
          <c:val>
            <c:numRef>
              <c:f>Auxiliar!$O$21:$Q$21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Auxiliar!$O$20:$Q$20</c:f>
              <c:strCache>
                <c:ptCount val="3"/>
                <c:pt idx="0">
                  <c:v>Desejável</c:v>
                </c:pt>
                <c:pt idx="1">
                  <c:v>Obrigatório</c:v>
                </c:pt>
                <c:pt idx="2">
                  <c:v>Crítico</c:v>
                </c:pt>
              </c:strCache>
            </c:strRef>
          </c:cat>
          <c:val>
            <c:numRef>
              <c:f>Auxiliar!$O$22:$Q$22</c:f>
              <c:numCache>
                <c:formatCode>General</c:formatCode>
                <c:ptCount val="3"/>
                <c:pt idx="0">
                  <c:v>0</c:v>
                </c:pt>
                <c:pt idx="1">
                  <c:v>22</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Auxiliar!$O$20:$Q$20</c:f>
              <c:strCache>
                <c:ptCount val="3"/>
                <c:pt idx="0">
                  <c:v>Desejável</c:v>
                </c:pt>
                <c:pt idx="1">
                  <c:v>Obrigatório</c:v>
                </c:pt>
                <c:pt idx="2">
                  <c:v>Crítico</c:v>
                </c:pt>
              </c:strCache>
            </c:strRef>
          </c:cat>
          <c:val>
            <c:numRef>
              <c:f>Auxiliar!$O$23:$Q$23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Auxiliar!$O$20:$Q$20</c:f>
              <c:strCache>
                <c:ptCount val="3"/>
                <c:pt idx="0">
                  <c:v>Desejável</c:v>
                </c:pt>
                <c:pt idx="1">
                  <c:v>Obrigatório</c:v>
                </c:pt>
                <c:pt idx="2">
                  <c:v>Crítico</c:v>
                </c:pt>
              </c:strCache>
            </c:strRef>
          </c:cat>
          <c:val>
            <c:numRef>
              <c:f>Auxiliar!$O$24:$Q$24</c:f>
              <c:numCache>
                <c:formatCode>General</c:formatCode>
                <c:ptCount val="3"/>
                <c:pt idx="0">
                  <c:v>0</c:v>
                </c:pt>
                <c:pt idx="1">
                  <c:v>6</c:v>
                </c:pt>
                <c:pt idx="2">
                  <c:v>0</c:v>
                </c:pt>
              </c:numCache>
            </c:numRef>
          </c:val>
        </c:ser>
        <c:dLbls>
          <c:showLegendKey val="0"/>
          <c:showVal val="1"/>
          <c:showCatName val="0"/>
          <c:showSerName val="0"/>
          <c:showPercent val="0"/>
          <c:showBubbleSize val="0"/>
        </c:dLbls>
        <c:gapWidth val="150"/>
        <c:overlap val="100"/>
        <c:axId val="130988672"/>
        <c:axId val="130994560"/>
      </c:barChart>
      <c:catAx>
        <c:axId val="130988672"/>
        <c:scaling>
          <c:orientation val="minMax"/>
        </c:scaling>
        <c:delete val="0"/>
        <c:axPos val="b"/>
        <c:numFmt formatCode="General" sourceLinked="0"/>
        <c:majorTickMark val="out"/>
        <c:minorTickMark val="none"/>
        <c:tickLblPos val="nextTo"/>
        <c:crossAx val="130994560"/>
        <c:crosses val="autoZero"/>
        <c:auto val="1"/>
        <c:lblAlgn val="ctr"/>
        <c:lblOffset val="100"/>
        <c:noMultiLvlLbl val="0"/>
      </c:catAx>
      <c:valAx>
        <c:axId val="130994560"/>
        <c:scaling>
          <c:orientation val="minMax"/>
        </c:scaling>
        <c:delete val="0"/>
        <c:axPos val="l"/>
        <c:numFmt formatCode="0%" sourceLinked="1"/>
        <c:majorTickMark val="out"/>
        <c:minorTickMark val="none"/>
        <c:tickLblPos val="nextTo"/>
        <c:crossAx val="1309886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Auxiliar!$O$28:$Q$28</c:f>
              <c:strCache>
                <c:ptCount val="3"/>
                <c:pt idx="0">
                  <c:v>Desejável</c:v>
                </c:pt>
                <c:pt idx="1">
                  <c:v>Obrigatório</c:v>
                </c:pt>
                <c:pt idx="2">
                  <c:v>Crítico</c:v>
                </c:pt>
              </c:strCache>
            </c:strRef>
          </c:cat>
          <c:val>
            <c:numRef>
              <c:f>Auxiliar!$O$29:$Q$29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Auxiliar!$O$28:$Q$28</c:f>
              <c:strCache>
                <c:ptCount val="3"/>
                <c:pt idx="0">
                  <c:v>Desejável</c:v>
                </c:pt>
                <c:pt idx="1">
                  <c:v>Obrigatório</c:v>
                </c:pt>
                <c:pt idx="2">
                  <c:v>Crítico</c:v>
                </c:pt>
              </c:strCache>
            </c:strRef>
          </c:cat>
          <c:val>
            <c:numRef>
              <c:f>Auxiliar!$O$30:$Q$30</c:f>
              <c:numCache>
                <c:formatCode>General</c:formatCode>
                <c:ptCount val="3"/>
                <c:pt idx="0">
                  <c:v>0</c:v>
                </c:pt>
                <c:pt idx="1">
                  <c:v>53</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Auxiliar!$O$28:$Q$28</c:f>
              <c:strCache>
                <c:ptCount val="3"/>
                <c:pt idx="0">
                  <c:v>Desejável</c:v>
                </c:pt>
                <c:pt idx="1">
                  <c:v>Obrigatório</c:v>
                </c:pt>
                <c:pt idx="2">
                  <c:v>Crítico</c:v>
                </c:pt>
              </c:strCache>
            </c:strRef>
          </c:cat>
          <c:val>
            <c:numRef>
              <c:f>Auxiliar!$O$31:$Q$31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Auxiliar!$O$28:$Q$28</c:f>
              <c:strCache>
                <c:ptCount val="3"/>
                <c:pt idx="0">
                  <c:v>Desejável</c:v>
                </c:pt>
                <c:pt idx="1">
                  <c:v>Obrigatório</c:v>
                </c:pt>
                <c:pt idx="2">
                  <c:v>Crítico</c:v>
                </c:pt>
              </c:strCache>
            </c:strRef>
          </c:cat>
          <c:val>
            <c:numRef>
              <c:f>Auxiliar!$O$32:$Q$32</c:f>
              <c:numCache>
                <c:formatCode>General</c:formatCode>
                <c:ptCount val="3"/>
                <c:pt idx="0">
                  <c:v>0</c:v>
                </c:pt>
                <c:pt idx="1">
                  <c:v>77</c:v>
                </c:pt>
                <c:pt idx="2">
                  <c:v>0</c:v>
                </c:pt>
              </c:numCache>
            </c:numRef>
          </c:val>
        </c:ser>
        <c:dLbls>
          <c:showLegendKey val="0"/>
          <c:showVal val="1"/>
          <c:showCatName val="0"/>
          <c:showSerName val="0"/>
          <c:showPercent val="0"/>
          <c:showBubbleSize val="0"/>
        </c:dLbls>
        <c:gapWidth val="150"/>
        <c:overlap val="100"/>
        <c:axId val="131056000"/>
        <c:axId val="131057536"/>
      </c:barChart>
      <c:catAx>
        <c:axId val="131056000"/>
        <c:scaling>
          <c:orientation val="minMax"/>
        </c:scaling>
        <c:delete val="0"/>
        <c:axPos val="b"/>
        <c:numFmt formatCode="General" sourceLinked="0"/>
        <c:majorTickMark val="out"/>
        <c:minorTickMark val="none"/>
        <c:tickLblPos val="nextTo"/>
        <c:crossAx val="131057536"/>
        <c:crosses val="autoZero"/>
        <c:auto val="1"/>
        <c:lblAlgn val="ctr"/>
        <c:lblOffset val="100"/>
        <c:noMultiLvlLbl val="0"/>
      </c:catAx>
      <c:valAx>
        <c:axId val="131057536"/>
        <c:scaling>
          <c:orientation val="minMax"/>
        </c:scaling>
        <c:delete val="0"/>
        <c:axPos val="l"/>
        <c:numFmt formatCode="0%" sourceLinked="1"/>
        <c:majorTickMark val="out"/>
        <c:minorTickMark val="none"/>
        <c:tickLblPos val="nextTo"/>
        <c:crossAx val="1310560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Auxiliar!$O$36:$Q$36</c:f>
              <c:strCache>
                <c:ptCount val="3"/>
                <c:pt idx="0">
                  <c:v>Desejável</c:v>
                </c:pt>
                <c:pt idx="1">
                  <c:v>Obrigatório</c:v>
                </c:pt>
                <c:pt idx="2">
                  <c:v>Crítico</c:v>
                </c:pt>
              </c:strCache>
            </c:strRef>
          </c:cat>
          <c:val>
            <c:numRef>
              <c:f>Auxiliar!$O$37:$Q$37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Auxiliar!$O$36:$Q$36</c:f>
              <c:strCache>
                <c:ptCount val="3"/>
                <c:pt idx="0">
                  <c:v>Desejável</c:v>
                </c:pt>
                <c:pt idx="1">
                  <c:v>Obrigatório</c:v>
                </c:pt>
                <c:pt idx="2">
                  <c:v>Crítico</c:v>
                </c:pt>
              </c:strCache>
            </c:strRef>
          </c:cat>
          <c:val>
            <c:numRef>
              <c:f>Auxiliar!$O$38:$Q$38</c:f>
              <c:numCache>
                <c:formatCode>General</c:formatCode>
                <c:ptCount val="3"/>
                <c:pt idx="0">
                  <c:v>0</c:v>
                </c:pt>
                <c:pt idx="1">
                  <c:v>4</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Auxiliar!$O$36:$Q$36</c:f>
              <c:strCache>
                <c:ptCount val="3"/>
                <c:pt idx="0">
                  <c:v>Desejável</c:v>
                </c:pt>
                <c:pt idx="1">
                  <c:v>Obrigatório</c:v>
                </c:pt>
                <c:pt idx="2">
                  <c:v>Crítico</c:v>
                </c:pt>
              </c:strCache>
            </c:strRef>
          </c:cat>
          <c:val>
            <c:numRef>
              <c:f>Auxiliar!$O$39:$Q$39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Auxiliar!$O$36:$Q$36</c:f>
              <c:strCache>
                <c:ptCount val="3"/>
                <c:pt idx="0">
                  <c:v>Desejável</c:v>
                </c:pt>
                <c:pt idx="1">
                  <c:v>Obrigatório</c:v>
                </c:pt>
                <c:pt idx="2">
                  <c:v>Crítico</c:v>
                </c:pt>
              </c:strCache>
            </c:strRef>
          </c:cat>
          <c:val>
            <c:numRef>
              <c:f>Auxiliar!$O$40:$Q$40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1094400"/>
        <c:axId val="131095936"/>
      </c:barChart>
      <c:catAx>
        <c:axId val="131094400"/>
        <c:scaling>
          <c:orientation val="minMax"/>
        </c:scaling>
        <c:delete val="0"/>
        <c:axPos val="b"/>
        <c:numFmt formatCode="General" sourceLinked="0"/>
        <c:majorTickMark val="out"/>
        <c:minorTickMark val="none"/>
        <c:tickLblPos val="nextTo"/>
        <c:crossAx val="131095936"/>
        <c:crosses val="autoZero"/>
        <c:auto val="1"/>
        <c:lblAlgn val="ctr"/>
        <c:lblOffset val="100"/>
        <c:noMultiLvlLbl val="0"/>
      </c:catAx>
      <c:valAx>
        <c:axId val="131095936"/>
        <c:scaling>
          <c:orientation val="minMax"/>
        </c:scaling>
        <c:delete val="0"/>
        <c:axPos val="l"/>
        <c:numFmt formatCode="0%" sourceLinked="1"/>
        <c:majorTickMark val="out"/>
        <c:minorTickMark val="none"/>
        <c:tickLblPos val="nextTo"/>
        <c:crossAx val="1310944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Auxiliar!$O$44:$Q$44</c:f>
              <c:strCache>
                <c:ptCount val="3"/>
                <c:pt idx="0">
                  <c:v>Desejável</c:v>
                </c:pt>
                <c:pt idx="1">
                  <c:v>Obrigatório</c:v>
                </c:pt>
                <c:pt idx="2">
                  <c:v>Crítico</c:v>
                </c:pt>
              </c:strCache>
            </c:strRef>
          </c:cat>
          <c:val>
            <c:numRef>
              <c:f>Auxiliar!$O$45:$Q$45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Auxiliar!$O$44:$Q$44</c:f>
              <c:strCache>
                <c:ptCount val="3"/>
                <c:pt idx="0">
                  <c:v>Desejável</c:v>
                </c:pt>
                <c:pt idx="1">
                  <c:v>Obrigatório</c:v>
                </c:pt>
                <c:pt idx="2">
                  <c:v>Crítico</c:v>
                </c:pt>
              </c:strCache>
            </c:strRef>
          </c:cat>
          <c:val>
            <c:numRef>
              <c:f>Auxiliar!$O$46:$Q$46</c:f>
              <c:numCache>
                <c:formatCode>General</c:formatCode>
                <c:ptCount val="3"/>
                <c:pt idx="0">
                  <c:v>0</c:v>
                </c:pt>
                <c:pt idx="1">
                  <c:v>16</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Auxiliar!$O$44:$Q$44</c:f>
              <c:strCache>
                <c:ptCount val="3"/>
                <c:pt idx="0">
                  <c:v>Desejável</c:v>
                </c:pt>
                <c:pt idx="1">
                  <c:v>Obrigatório</c:v>
                </c:pt>
                <c:pt idx="2">
                  <c:v>Crítico</c:v>
                </c:pt>
              </c:strCache>
            </c:strRef>
          </c:cat>
          <c:val>
            <c:numRef>
              <c:f>Auxiliar!$O$47:$Q$47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Auxiliar!$O$44:$Q$44</c:f>
              <c:strCache>
                <c:ptCount val="3"/>
                <c:pt idx="0">
                  <c:v>Desejável</c:v>
                </c:pt>
                <c:pt idx="1">
                  <c:v>Obrigatório</c:v>
                </c:pt>
                <c:pt idx="2">
                  <c:v>Crítico</c:v>
                </c:pt>
              </c:strCache>
            </c:strRef>
          </c:cat>
          <c:val>
            <c:numRef>
              <c:f>Auxiliar!$O$48:$Q$48</c:f>
              <c:numCache>
                <c:formatCode>General</c:formatCode>
                <c:ptCount val="3"/>
                <c:pt idx="0">
                  <c:v>0</c:v>
                </c:pt>
                <c:pt idx="1">
                  <c:v>7</c:v>
                </c:pt>
                <c:pt idx="2">
                  <c:v>0</c:v>
                </c:pt>
              </c:numCache>
            </c:numRef>
          </c:val>
        </c:ser>
        <c:dLbls>
          <c:showLegendKey val="0"/>
          <c:showVal val="1"/>
          <c:showCatName val="0"/>
          <c:showSerName val="0"/>
          <c:showPercent val="0"/>
          <c:showBubbleSize val="0"/>
        </c:dLbls>
        <c:gapWidth val="150"/>
        <c:overlap val="100"/>
        <c:axId val="131140992"/>
        <c:axId val="131175552"/>
      </c:barChart>
      <c:catAx>
        <c:axId val="131140992"/>
        <c:scaling>
          <c:orientation val="minMax"/>
        </c:scaling>
        <c:delete val="0"/>
        <c:axPos val="b"/>
        <c:numFmt formatCode="General" sourceLinked="0"/>
        <c:majorTickMark val="out"/>
        <c:minorTickMark val="none"/>
        <c:tickLblPos val="nextTo"/>
        <c:crossAx val="131175552"/>
        <c:crosses val="autoZero"/>
        <c:auto val="1"/>
        <c:lblAlgn val="ctr"/>
        <c:lblOffset val="100"/>
        <c:noMultiLvlLbl val="0"/>
      </c:catAx>
      <c:valAx>
        <c:axId val="131175552"/>
        <c:scaling>
          <c:orientation val="minMax"/>
        </c:scaling>
        <c:delete val="0"/>
        <c:axPos val="l"/>
        <c:numFmt formatCode="0%" sourceLinked="1"/>
        <c:majorTickMark val="out"/>
        <c:minorTickMark val="none"/>
        <c:tickLblPos val="nextTo"/>
        <c:crossAx val="1311409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Auxiliar!$O$52:$Q$52</c:f>
              <c:strCache>
                <c:ptCount val="3"/>
                <c:pt idx="0">
                  <c:v>Desejável</c:v>
                </c:pt>
                <c:pt idx="1">
                  <c:v>Obrigatório</c:v>
                </c:pt>
                <c:pt idx="2">
                  <c:v>Crítico</c:v>
                </c:pt>
              </c:strCache>
            </c:strRef>
          </c:cat>
          <c:val>
            <c:numRef>
              <c:f>Auxiliar!$O$53:$Q$53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Auxiliar!$O$52:$Q$52</c:f>
              <c:strCache>
                <c:ptCount val="3"/>
                <c:pt idx="0">
                  <c:v>Desejável</c:v>
                </c:pt>
                <c:pt idx="1">
                  <c:v>Obrigatório</c:v>
                </c:pt>
                <c:pt idx="2">
                  <c:v>Crítico</c:v>
                </c:pt>
              </c:strCache>
            </c:strRef>
          </c:cat>
          <c:val>
            <c:numRef>
              <c:f>Auxiliar!$O$54:$Q$54</c:f>
              <c:numCache>
                <c:formatCode>General</c:formatCode>
                <c:ptCount val="3"/>
                <c:pt idx="0">
                  <c:v>0</c:v>
                </c:pt>
                <c:pt idx="1">
                  <c:v>457</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Auxiliar!$O$52:$Q$52</c:f>
              <c:strCache>
                <c:ptCount val="3"/>
                <c:pt idx="0">
                  <c:v>Desejável</c:v>
                </c:pt>
                <c:pt idx="1">
                  <c:v>Obrigatório</c:v>
                </c:pt>
                <c:pt idx="2">
                  <c:v>Crítico</c:v>
                </c:pt>
              </c:strCache>
            </c:strRef>
          </c:cat>
          <c:val>
            <c:numRef>
              <c:f>Auxiliar!$O$55:$Q$55</c:f>
              <c:numCache>
                <c:formatCode>General</c:formatCode>
                <c:ptCount val="3"/>
                <c:pt idx="0">
                  <c:v>0</c:v>
                </c:pt>
                <c:pt idx="1">
                  <c:v>3</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Auxiliar!$O$52:$Q$52</c:f>
              <c:strCache>
                <c:ptCount val="3"/>
                <c:pt idx="0">
                  <c:v>Desejável</c:v>
                </c:pt>
                <c:pt idx="1">
                  <c:v>Obrigatório</c:v>
                </c:pt>
                <c:pt idx="2">
                  <c:v>Crítico</c:v>
                </c:pt>
              </c:strCache>
            </c:strRef>
          </c:cat>
          <c:val>
            <c:numRef>
              <c:f>Auxiliar!$O$56:$Q$56</c:f>
              <c:numCache>
                <c:formatCode>General</c:formatCode>
                <c:ptCount val="3"/>
                <c:pt idx="0">
                  <c:v>0</c:v>
                </c:pt>
                <c:pt idx="1">
                  <c:v>6</c:v>
                </c:pt>
                <c:pt idx="2">
                  <c:v>0</c:v>
                </c:pt>
              </c:numCache>
            </c:numRef>
          </c:val>
        </c:ser>
        <c:dLbls>
          <c:showLegendKey val="0"/>
          <c:showVal val="1"/>
          <c:showCatName val="0"/>
          <c:showSerName val="0"/>
          <c:showPercent val="0"/>
          <c:showBubbleSize val="0"/>
        </c:dLbls>
        <c:gapWidth val="150"/>
        <c:overlap val="100"/>
        <c:axId val="131863680"/>
        <c:axId val="131865216"/>
      </c:barChart>
      <c:catAx>
        <c:axId val="131863680"/>
        <c:scaling>
          <c:orientation val="minMax"/>
        </c:scaling>
        <c:delete val="0"/>
        <c:axPos val="b"/>
        <c:numFmt formatCode="General" sourceLinked="0"/>
        <c:majorTickMark val="out"/>
        <c:minorTickMark val="none"/>
        <c:tickLblPos val="nextTo"/>
        <c:crossAx val="131865216"/>
        <c:crosses val="autoZero"/>
        <c:auto val="1"/>
        <c:lblAlgn val="ctr"/>
        <c:lblOffset val="100"/>
        <c:noMultiLvlLbl val="0"/>
      </c:catAx>
      <c:valAx>
        <c:axId val="131865216"/>
        <c:scaling>
          <c:orientation val="minMax"/>
        </c:scaling>
        <c:delete val="0"/>
        <c:axPos val="l"/>
        <c:numFmt formatCode="0%" sourceLinked="1"/>
        <c:majorTickMark val="out"/>
        <c:minorTickMark val="none"/>
        <c:tickLblPos val="nextTo"/>
        <c:crossAx val="13186368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Auxiliar!$S$12:$U$12</c:f>
              <c:strCache>
                <c:ptCount val="3"/>
                <c:pt idx="0">
                  <c:v>Desejável</c:v>
                </c:pt>
                <c:pt idx="1">
                  <c:v>Obrigatório</c:v>
                </c:pt>
                <c:pt idx="2">
                  <c:v>Crítico</c:v>
                </c:pt>
              </c:strCache>
            </c:strRef>
          </c:cat>
          <c:val>
            <c:numRef>
              <c:f>Auxiliar!$S$13:$U$13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Auxiliar!$S$12:$U$12</c:f>
              <c:strCache>
                <c:ptCount val="3"/>
                <c:pt idx="0">
                  <c:v>Desejável</c:v>
                </c:pt>
                <c:pt idx="1">
                  <c:v>Obrigatório</c:v>
                </c:pt>
                <c:pt idx="2">
                  <c:v>Crítico</c:v>
                </c:pt>
              </c:strCache>
            </c:strRef>
          </c:cat>
          <c:val>
            <c:numRef>
              <c:f>Auxiliar!$S$14:$U$14</c:f>
              <c:numCache>
                <c:formatCode>General</c:formatCode>
                <c:ptCount val="3"/>
                <c:pt idx="0">
                  <c:v>0</c:v>
                </c:pt>
                <c:pt idx="1">
                  <c:v>10</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Auxiliar!$S$12:$U$12</c:f>
              <c:strCache>
                <c:ptCount val="3"/>
                <c:pt idx="0">
                  <c:v>Desejável</c:v>
                </c:pt>
                <c:pt idx="1">
                  <c:v>Obrigatório</c:v>
                </c:pt>
                <c:pt idx="2">
                  <c:v>Crítico</c:v>
                </c:pt>
              </c:strCache>
            </c:strRef>
          </c:cat>
          <c:val>
            <c:numRef>
              <c:f>Auxiliar!$S$15:$U$15</c:f>
              <c:numCache>
                <c:formatCode>General</c:formatCode>
                <c:ptCount val="3"/>
                <c:pt idx="0">
                  <c:v>0</c:v>
                </c:pt>
                <c:pt idx="1">
                  <c:v>28</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Auxiliar!$S$12:$U$12</c:f>
              <c:strCache>
                <c:ptCount val="3"/>
                <c:pt idx="0">
                  <c:v>Desejável</c:v>
                </c:pt>
                <c:pt idx="1">
                  <c:v>Obrigatório</c:v>
                </c:pt>
                <c:pt idx="2">
                  <c:v>Crítico</c:v>
                </c:pt>
              </c:strCache>
            </c:strRef>
          </c:cat>
          <c:val>
            <c:numRef>
              <c:f>Auxiliar!$S$16:$U$16</c:f>
              <c:numCache>
                <c:formatCode>General</c:formatCode>
                <c:ptCount val="3"/>
                <c:pt idx="0">
                  <c:v>1</c:v>
                </c:pt>
                <c:pt idx="1">
                  <c:v>50</c:v>
                </c:pt>
                <c:pt idx="2">
                  <c:v>0</c:v>
                </c:pt>
              </c:numCache>
            </c:numRef>
          </c:val>
        </c:ser>
        <c:dLbls>
          <c:showLegendKey val="0"/>
          <c:showVal val="1"/>
          <c:showCatName val="0"/>
          <c:showSerName val="0"/>
          <c:showPercent val="0"/>
          <c:showBubbleSize val="0"/>
        </c:dLbls>
        <c:gapWidth val="150"/>
        <c:overlap val="100"/>
        <c:axId val="131918464"/>
        <c:axId val="131932544"/>
      </c:barChart>
      <c:catAx>
        <c:axId val="131918464"/>
        <c:scaling>
          <c:orientation val="minMax"/>
        </c:scaling>
        <c:delete val="0"/>
        <c:axPos val="b"/>
        <c:numFmt formatCode="General" sourceLinked="0"/>
        <c:majorTickMark val="out"/>
        <c:minorTickMark val="none"/>
        <c:tickLblPos val="nextTo"/>
        <c:crossAx val="131932544"/>
        <c:crosses val="autoZero"/>
        <c:auto val="1"/>
        <c:lblAlgn val="ctr"/>
        <c:lblOffset val="100"/>
        <c:noMultiLvlLbl val="0"/>
      </c:catAx>
      <c:valAx>
        <c:axId val="131932544"/>
        <c:scaling>
          <c:orientation val="minMax"/>
        </c:scaling>
        <c:delete val="0"/>
        <c:axPos val="l"/>
        <c:numFmt formatCode="0%" sourceLinked="1"/>
        <c:majorTickMark val="out"/>
        <c:minorTickMark val="none"/>
        <c:tickLblPos val="nextTo"/>
        <c:crossAx val="1319184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Auxiliar!$S$20:$U$20</c:f>
              <c:strCache>
                <c:ptCount val="3"/>
                <c:pt idx="0">
                  <c:v>Desejável</c:v>
                </c:pt>
                <c:pt idx="1">
                  <c:v>Obrigatório</c:v>
                </c:pt>
                <c:pt idx="2">
                  <c:v>Crítico</c:v>
                </c:pt>
              </c:strCache>
            </c:strRef>
          </c:cat>
          <c:val>
            <c:numRef>
              <c:f>Auxiliar!$S$21:$U$21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Auxiliar!$S$20:$U$20</c:f>
              <c:strCache>
                <c:ptCount val="3"/>
                <c:pt idx="0">
                  <c:v>Desejável</c:v>
                </c:pt>
                <c:pt idx="1">
                  <c:v>Obrigatório</c:v>
                </c:pt>
                <c:pt idx="2">
                  <c:v>Crítico</c:v>
                </c:pt>
              </c:strCache>
            </c:strRef>
          </c:cat>
          <c:val>
            <c:numRef>
              <c:f>Auxiliar!$S$22:$U$22</c:f>
              <c:numCache>
                <c:formatCode>General</c:formatCode>
                <c:ptCount val="3"/>
                <c:pt idx="0">
                  <c:v>0</c:v>
                </c:pt>
                <c:pt idx="1">
                  <c:v>18</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Auxiliar!$S$20:$U$20</c:f>
              <c:strCache>
                <c:ptCount val="3"/>
                <c:pt idx="0">
                  <c:v>Desejável</c:v>
                </c:pt>
                <c:pt idx="1">
                  <c:v>Obrigatório</c:v>
                </c:pt>
                <c:pt idx="2">
                  <c:v>Crítico</c:v>
                </c:pt>
              </c:strCache>
            </c:strRef>
          </c:cat>
          <c:val>
            <c:numRef>
              <c:f>Auxiliar!$S$23:$U$23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Auxiliar!$S$20:$U$20</c:f>
              <c:strCache>
                <c:ptCount val="3"/>
                <c:pt idx="0">
                  <c:v>Desejável</c:v>
                </c:pt>
                <c:pt idx="1">
                  <c:v>Obrigatório</c:v>
                </c:pt>
                <c:pt idx="2">
                  <c:v>Crítico</c:v>
                </c:pt>
              </c:strCache>
            </c:strRef>
          </c:cat>
          <c:val>
            <c:numRef>
              <c:f>Auxiliar!$S$24:$U$24</c:f>
              <c:numCache>
                <c:formatCode>General</c:formatCode>
                <c:ptCount val="3"/>
                <c:pt idx="0">
                  <c:v>0</c:v>
                </c:pt>
                <c:pt idx="1">
                  <c:v>10</c:v>
                </c:pt>
                <c:pt idx="2">
                  <c:v>0</c:v>
                </c:pt>
              </c:numCache>
            </c:numRef>
          </c:val>
        </c:ser>
        <c:dLbls>
          <c:showLegendKey val="0"/>
          <c:showVal val="1"/>
          <c:showCatName val="0"/>
          <c:showSerName val="0"/>
          <c:showPercent val="0"/>
          <c:showBubbleSize val="0"/>
        </c:dLbls>
        <c:gapWidth val="150"/>
        <c:overlap val="100"/>
        <c:axId val="131985792"/>
        <c:axId val="131987328"/>
      </c:barChart>
      <c:catAx>
        <c:axId val="131985792"/>
        <c:scaling>
          <c:orientation val="minMax"/>
        </c:scaling>
        <c:delete val="0"/>
        <c:axPos val="b"/>
        <c:numFmt formatCode="General" sourceLinked="0"/>
        <c:majorTickMark val="out"/>
        <c:minorTickMark val="none"/>
        <c:tickLblPos val="nextTo"/>
        <c:crossAx val="131987328"/>
        <c:crosses val="autoZero"/>
        <c:auto val="1"/>
        <c:lblAlgn val="ctr"/>
        <c:lblOffset val="100"/>
        <c:noMultiLvlLbl val="0"/>
      </c:catAx>
      <c:valAx>
        <c:axId val="131987328"/>
        <c:scaling>
          <c:orientation val="minMax"/>
        </c:scaling>
        <c:delete val="0"/>
        <c:axPos val="l"/>
        <c:numFmt formatCode="0%" sourceLinked="1"/>
        <c:majorTickMark val="out"/>
        <c:minorTickMark val="none"/>
        <c:tickLblPos val="nextTo"/>
        <c:crossAx val="1319857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Auxiliar!$S$28:$U$28</c:f>
              <c:strCache>
                <c:ptCount val="3"/>
                <c:pt idx="0">
                  <c:v>Desejável</c:v>
                </c:pt>
                <c:pt idx="1">
                  <c:v>Obrigatório</c:v>
                </c:pt>
                <c:pt idx="2">
                  <c:v>Crítico</c:v>
                </c:pt>
              </c:strCache>
            </c:strRef>
          </c:cat>
          <c:val>
            <c:numRef>
              <c:f>Auxiliar!$S$29:$U$29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Auxiliar!$S$28:$U$28</c:f>
              <c:strCache>
                <c:ptCount val="3"/>
                <c:pt idx="0">
                  <c:v>Desejável</c:v>
                </c:pt>
                <c:pt idx="1">
                  <c:v>Obrigatório</c:v>
                </c:pt>
                <c:pt idx="2">
                  <c:v>Crítico</c:v>
                </c:pt>
              </c:strCache>
            </c:strRef>
          </c:cat>
          <c:val>
            <c:numRef>
              <c:f>Auxiliar!$S$30:$U$30</c:f>
              <c:numCache>
                <c:formatCode>General</c:formatCode>
                <c:ptCount val="3"/>
                <c:pt idx="0">
                  <c:v>0</c:v>
                </c:pt>
                <c:pt idx="1">
                  <c:v>127</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Auxiliar!$S$28:$U$28</c:f>
              <c:strCache>
                <c:ptCount val="3"/>
                <c:pt idx="0">
                  <c:v>Desejável</c:v>
                </c:pt>
                <c:pt idx="1">
                  <c:v>Obrigatório</c:v>
                </c:pt>
                <c:pt idx="2">
                  <c:v>Crítico</c:v>
                </c:pt>
              </c:strCache>
            </c:strRef>
          </c:cat>
          <c:val>
            <c:numRef>
              <c:f>Auxiliar!$S$31:$U$31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Auxiliar!$S$28:$U$28</c:f>
              <c:strCache>
                <c:ptCount val="3"/>
                <c:pt idx="0">
                  <c:v>Desejável</c:v>
                </c:pt>
                <c:pt idx="1">
                  <c:v>Obrigatório</c:v>
                </c:pt>
                <c:pt idx="2">
                  <c:v>Crítico</c:v>
                </c:pt>
              </c:strCache>
            </c:strRef>
          </c:cat>
          <c:val>
            <c:numRef>
              <c:f>Auxiliar!$S$32:$U$32</c:f>
              <c:numCache>
                <c:formatCode>General</c:formatCode>
                <c:ptCount val="3"/>
                <c:pt idx="0">
                  <c:v>0</c:v>
                </c:pt>
                <c:pt idx="1">
                  <c:v>3</c:v>
                </c:pt>
                <c:pt idx="2">
                  <c:v>0</c:v>
                </c:pt>
              </c:numCache>
            </c:numRef>
          </c:val>
        </c:ser>
        <c:dLbls>
          <c:showLegendKey val="0"/>
          <c:showVal val="1"/>
          <c:showCatName val="0"/>
          <c:showSerName val="0"/>
          <c:showPercent val="0"/>
          <c:showBubbleSize val="0"/>
        </c:dLbls>
        <c:gapWidth val="150"/>
        <c:overlap val="100"/>
        <c:axId val="132032384"/>
        <c:axId val="132033920"/>
      </c:barChart>
      <c:catAx>
        <c:axId val="132032384"/>
        <c:scaling>
          <c:orientation val="minMax"/>
        </c:scaling>
        <c:delete val="0"/>
        <c:axPos val="b"/>
        <c:numFmt formatCode="General" sourceLinked="0"/>
        <c:majorTickMark val="out"/>
        <c:minorTickMark val="none"/>
        <c:tickLblPos val="nextTo"/>
        <c:crossAx val="132033920"/>
        <c:crosses val="autoZero"/>
        <c:auto val="1"/>
        <c:lblAlgn val="ctr"/>
        <c:lblOffset val="100"/>
        <c:noMultiLvlLbl val="0"/>
      </c:catAx>
      <c:valAx>
        <c:axId val="132033920"/>
        <c:scaling>
          <c:orientation val="minMax"/>
        </c:scaling>
        <c:delete val="0"/>
        <c:axPos val="l"/>
        <c:numFmt formatCode="0%" sourceLinked="1"/>
        <c:majorTickMark val="out"/>
        <c:minorTickMark val="none"/>
        <c:tickLblPos val="nextTo"/>
        <c:crossAx val="1320323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Auxiliar!$S$36:$U$36</c:f>
              <c:strCache>
                <c:ptCount val="3"/>
                <c:pt idx="0">
                  <c:v>Desejável</c:v>
                </c:pt>
                <c:pt idx="1">
                  <c:v>Obrigatório</c:v>
                </c:pt>
                <c:pt idx="2">
                  <c:v>Crítico</c:v>
                </c:pt>
              </c:strCache>
            </c:strRef>
          </c:cat>
          <c:val>
            <c:numRef>
              <c:f>Auxiliar!$S$37:$U$37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Auxiliar!$S$36:$U$36</c:f>
              <c:strCache>
                <c:ptCount val="3"/>
                <c:pt idx="0">
                  <c:v>Desejável</c:v>
                </c:pt>
                <c:pt idx="1">
                  <c:v>Obrigatório</c:v>
                </c:pt>
                <c:pt idx="2">
                  <c:v>Crítico</c:v>
                </c:pt>
              </c:strCache>
            </c:strRef>
          </c:cat>
          <c:val>
            <c:numRef>
              <c:f>Auxiliar!$S$38:$U$38</c:f>
              <c:numCache>
                <c:formatCode>General</c:formatCode>
                <c:ptCount val="3"/>
                <c:pt idx="0">
                  <c:v>0</c:v>
                </c:pt>
                <c:pt idx="1">
                  <c:v>1</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Auxiliar!$S$36:$U$36</c:f>
              <c:strCache>
                <c:ptCount val="3"/>
                <c:pt idx="0">
                  <c:v>Desejável</c:v>
                </c:pt>
                <c:pt idx="1">
                  <c:v>Obrigatório</c:v>
                </c:pt>
                <c:pt idx="2">
                  <c:v>Crítico</c:v>
                </c:pt>
              </c:strCache>
            </c:strRef>
          </c:cat>
          <c:val>
            <c:numRef>
              <c:f>Auxiliar!$S$39:$U$39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Auxiliar!$S$36:$U$36</c:f>
              <c:strCache>
                <c:ptCount val="3"/>
                <c:pt idx="0">
                  <c:v>Desejável</c:v>
                </c:pt>
                <c:pt idx="1">
                  <c:v>Obrigatório</c:v>
                </c:pt>
                <c:pt idx="2">
                  <c:v>Crítico</c:v>
                </c:pt>
              </c:strCache>
            </c:strRef>
          </c:cat>
          <c:val>
            <c:numRef>
              <c:f>Auxiliar!$S$40:$U$40</c:f>
              <c:numCache>
                <c:formatCode>General</c:formatCode>
                <c:ptCount val="3"/>
                <c:pt idx="0">
                  <c:v>0</c:v>
                </c:pt>
                <c:pt idx="1">
                  <c:v>3</c:v>
                </c:pt>
                <c:pt idx="2">
                  <c:v>0</c:v>
                </c:pt>
              </c:numCache>
            </c:numRef>
          </c:val>
        </c:ser>
        <c:dLbls>
          <c:showLegendKey val="0"/>
          <c:showVal val="1"/>
          <c:showCatName val="0"/>
          <c:showSerName val="0"/>
          <c:showPercent val="0"/>
          <c:showBubbleSize val="0"/>
        </c:dLbls>
        <c:gapWidth val="150"/>
        <c:overlap val="100"/>
        <c:axId val="132095360"/>
        <c:axId val="132105344"/>
      </c:barChart>
      <c:catAx>
        <c:axId val="132095360"/>
        <c:scaling>
          <c:orientation val="minMax"/>
        </c:scaling>
        <c:delete val="0"/>
        <c:axPos val="b"/>
        <c:numFmt formatCode="General" sourceLinked="0"/>
        <c:majorTickMark val="out"/>
        <c:minorTickMark val="none"/>
        <c:tickLblPos val="nextTo"/>
        <c:crossAx val="132105344"/>
        <c:crosses val="autoZero"/>
        <c:auto val="1"/>
        <c:lblAlgn val="ctr"/>
        <c:lblOffset val="100"/>
        <c:noMultiLvlLbl val="0"/>
      </c:catAx>
      <c:valAx>
        <c:axId val="132105344"/>
        <c:scaling>
          <c:orientation val="minMax"/>
        </c:scaling>
        <c:delete val="0"/>
        <c:axPos val="l"/>
        <c:numFmt formatCode="0%" sourceLinked="1"/>
        <c:majorTickMark val="out"/>
        <c:minorTickMark val="none"/>
        <c:tickLblPos val="nextTo"/>
        <c:crossAx val="1320953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Auxiliar!$S$44:$U$44</c:f>
              <c:strCache>
                <c:ptCount val="3"/>
                <c:pt idx="0">
                  <c:v>Desejável</c:v>
                </c:pt>
                <c:pt idx="1">
                  <c:v>Obrigatório</c:v>
                </c:pt>
                <c:pt idx="2">
                  <c:v>Crítico</c:v>
                </c:pt>
              </c:strCache>
            </c:strRef>
          </c:cat>
          <c:val>
            <c:numRef>
              <c:f>Auxiliar!$S$45:$U$45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Auxiliar!$S$44:$U$44</c:f>
              <c:strCache>
                <c:ptCount val="3"/>
                <c:pt idx="0">
                  <c:v>Desejável</c:v>
                </c:pt>
                <c:pt idx="1">
                  <c:v>Obrigatório</c:v>
                </c:pt>
                <c:pt idx="2">
                  <c:v>Crítico</c:v>
                </c:pt>
              </c:strCache>
            </c:strRef>
          </c:cat>
          <c:val>
            <c:numRef>
              <c:f>Auxiliar!$S$46:$U$46</c:f>
              <c:numCache>
                <c:formatCode>General</c:formatCode>
                <c:ptCount val="3"/>
                <c:pt idx="0">
                  <c:v>0</c:v>
                </c:pt>
                <c:pt idx="1">
                  <c:v>7</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Auxiliar!$S$44:$U$44</c:f>
              <c:strCache>
                <c:ptCount val="3"/>
                <c:pt idx="0">
                  <c:v>Desejável</c:v>
                </c:pt>
                <c:pt idx="1">
                  <c:v>Obrigatório</c:v>
                </c:pt>
                <c:pt idx="2">
                  <c:v>Crítico</c:v>
                </c:pt>
              </c:strCache>
            </c:strRef>
          </c:cat>
          <c:val>
            <c:numRef>
              <c:f>Auxiliar!$S$47:$U$47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Auxiliar!$S$44:$U$44</c:f>
              <c:strCache>
                <c:ptCount val="3"/>
                <c:pt idx="0">
                  <c:v>Desejável</c:v>
                </c:pt>
                <c:pt idx="1">
                  <c:v>Obrigatório</c:v>
                </c:pt>
                <c:pt idx="2">
                  <c:v>Crítico</c:v>
                </c:pt>
              </c:strCache>
            </c:strRef>
          </c:cat>
          <c:val>
            <c:numRef>
              <c:f>Auxiliar!$S$48:$U$48</c:f>
              <c:numCache>
                <c:formatCode>General</c:formatCode>
                <c:ptCount val="3"/>
                <c:pt idx="0">
                  <c:v>0</c:v>
                </c:pt>
                <c:pt idx="1">
                  <c:v>16</c:v>
                </c:pt>
                <c:pt idx="2">
                  <c:v>0</c:v>
                </c:pt>
              </c:numCache>
            </c:numRef>
          </c:val>
        </c:ser>
        <c:dLbls>
          <c:showLegendKey val="0"/>
          <c:showVal val="1"/>
          <c:showCatName val="0"/>
          <c:showSerName val="0"/>
          <c:showPercent val="0"/>
          <c:showBubbleSize val="0"/>
        </c:dLbls>
        <c:gapWidth val="150"/>
        <c:overlap val="100"/>
        <c:axId val="132158592"/>
        <c:axId val="132160128"/>
      </c:barChart>
      <c:catAx>
        <c:axId val="132158592"/>
        <c:scaling>
          <c:orientation val="minMax"/>
        </c:scaling>
        <c:delete val="0"/>
        <c:axPos val="b"/>
        <c:numFmt formatCode="General" sourceLinked="0"/>
        <c:majorTickMark val="out"/>
        <c:minorTickMark val="none"/>
        <c:tickLblPos val="nextTo"/>
        <c:crossAx val="132160128"/>
        <c:crosses val="autoZero"/>
        <c:auto val="1"/>
        <c:lblAlgn val="ctr"/>
        <c:lblOffset val="100"/>
        <c:noMultiLvlLbl val="0"/>
      </c:catAx>
      <c:valAx>
        <c:axId val="132160128"/>
        <c:scaling>
          <c:orientation val="minMax"/>
        </c:scaling>
        <c:delete val="0"/>
        <c:axPos val="l"/>
        <c:numFmt formatCode="0%" sourceLinked="1"/>
        <c:majorTickMark val="out"/>
        <c:minorTickMark val="none"/>
        <c:tickLblPos val="nextTo"/>
        <c:crossAx val="1321585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Auxiliar!$S$52:$U$52</c:f>
              <c:strCache>
                <c:ptCount val="3"/>
                <c:pt idx="0">
                  <c:v>Desejável</c:v>
                </c:pt>
                <c:pt idx="1">
                  <c:v>Obrigatório</c:v>
                </c:pt>
                <c:pt idx="2">
                  <c:v>Crítico</c:v>
                </c:pt>
              </c:strCache>
            </c:strRef>
          </c:cat>
          <c:val>
            <c:numRef>
              <c:f>Auxiliar!$S$53:$U$53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Auxiliar!$S$52:$U$52</c:f>
              <c:strCache>
                <c:ptCount val="3"/>
                <c:pt idx="0">
                  <c:v>Desejável</c:v>
                </c:pt>
                <c:pt idx="1">
                  <c:v>Obrigatório</c:v>
                </c:pt>
                <c:pt idx="2">
                  <c:v>Crítico</c:v>
                </c:pt>
              </c:strCache>
            </c:strRef>
          </c:cat>
          <c:val>
            <c:numRef>
              <c:f>Auxiliar!$S$54:$U$54</c:f>
              <c:numCache>
                <c:formatCode>General</c:formatCode>
                <c:ptCount val="3"/>
                <c:pt idx="0">
                  <c:v>0</c:v>
                </c:pt>
                <c:pt idx="1">
                  <c:v>446</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Auxiliar!$S$52:$U$52</c:f>
              <c:strCache>
                <c:ptCount val="3"/>
                <c:pt idx="0">
                  <c:v>Desejável</c:v>
                </c:pt>
                <c:pt idx="1">
                  <c:v>Obrigatório</c:v>
                </c:pt>
                <c:pt idx="2">
                  <c:v>Crítico</c:v>
                </c:pt>
              </c:strCache>
            </c:strRef>
          </c:cat>
          <c:val>
            <c:numRef>
              <c:f>Auxiliar!$S$55:$U$55</c:f>
              <c:numCache>
                <c:formatCode>General</c:formatCode>
                <c:ptCount val="3"/>
                <c:pt idx="0">
                  <c:v>0</c:v>
                </c:pt>
                <c:pt idx="1">
                  <c:v>18</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Auxiliar!$S$52:$U$52</c:f>
              <c:strCache>
                <c:ptCount val="3"/>
                <c:pt idx="0">
                  <c:v>Desejável</c:v>
                </c:pt>
                <c:pt idx="1">
                  <c:v>Obrigatório</c:v>
                </c:pt>
                <c:pt idx="2">
                  <c:v>Crítico</c:v>
                </c:pt>
              </c:strCache>
            </c:strRef>
          </c:cat>
          <c:val>
            <c:numRef>
              <c:f>Auxiliar!$S$56:$U$56</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31689088"/>
        <c:axId val="131707264"/>
      </c:barChart>
      <c:catAx>
        <c:axId val="131689088"/>
        <c:scaling>
          <c:orientation val="minMax"/>
        </c:scaling>
        <c:delete val="0"/>
        <c:axPos val="b"/>
        <c:numFmt formatCode="General" sourceLinked="0"/>
        <c:majorTickMark val="out"/>
        <c:minorTickMark val="none"/>
        <c:tickLblPos val="nextTo"/>
        <c:crossAx val="131707264"/>
        <c:crosses val="autoZero"/>
        <c:auto val="1"/>
        <c:lblAlgn val="ctr"/>
        <c:lblOffset val="100"/>
        <c:noMultiLvlLbl val="0"/>
      </c:catAx>
      <c:valAx>
        <c:axId val="131707264"/>
        <c:scaling>
          <c:orientation val="minMax"/>
        </c:scaling>
        <c:delete val="0"/>
        <c:axPos val="l"/>
        <c:numFmt formatCode="0%" sourceLinked="1"/>
        <c:majorTickMark val="out"/>
        <c:minorTickMark val="none"/>
        <c:tickLblPos val="nextTo"/>
        <c:crossAx val="13168908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Auxiliar!$W$12:$Y$12</c:f>
              <c:strCache>
                <c:ptCount val="3"/>
                <c:pt idx="0">
                  <c:v>Desejável</c:v>
                </c:pt>
                <c:pt idx="1">
                  <c:v>Obrigatório</c:v>
                </c:pt>
                <c:pt idx="2">
                  <c:v>Crítico</c:v>
                </c:pt>
              </c:strCache>
            </c:strRef>
          </c:cat>
          <c:val>
            <c:numRef>
              <c:f>Auxiliar!$W$13:$Y$13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Auxiliar!$W$12:$Y$12</c:f>
              <c:strCache>
                <c:ptCount val="3"/>
                <c:pt idx="0">
                  <c:v>Desejável</c:v>
                </c:pt>
                <c:pt idx="1">
                  <c:v>Obrigatório</c:v>
                </c:pt>
                <c:pt idx="2">
                  <c:v>Crítico</c:v>
                </c:pt>
              </c:strCache>
            </c:strRef>
          </c:cat>
          <c:val>
            <c:numRef>
              <c:f>Auxiliar!$W$14:$Y$14</c:f>
              <c:numCache>
                <c:formatCode>General</c:formatCode>
                <c:ptCount val="3"/>
                <c:pt idx="0">
                  <c:v>0</c:v>
                </c:pt>
                <c:pt idx="1">
                  <c:v>62</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Auxiliar!$W$12:$Y$12</c:f>
              <c:strCache>
                <c:ptCount val="3"/>
                <c:pt idx="0">
                  <c:v>Desejável</c:v>
                </c:pt>
                <c:pt idx="1">
                  <c:v>Obrigatório</c:v>
                </c:pt>
                <c:pt idx="2">
                  <c:v>Crítico</c:v>
                </c:pt>
              </c:strCache>
            </c:strRef>
          </c:cat>
          <c:val>
            <c:numRef>
              <c:f>Auxiliar!$W$15:$Y$15</c:f>
              <c:numCache>
                <c:formatCode>General</c:formatCode>
                <c:ptCount val="3"/>
                <c:pt idx="0">
                  <c:v>0</c:v>
                </c:pt>
                <c:pt idx="1">
                  <c:v>19</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Auxiliar!$W$12:$Y$12</c:f>
              <c:strCache>
                <c:ptCount val="3"/>
                <c:pt idx="0">
                  <c:v>Desejável</c:v>
                </c:pt>
                <c:pt idx="1">
                  <c:v>Obrigatório</c:v>
                </c:pt>
                <c:pt idx="2">
                  <c:v>Crítico</c:v>
                </c:pt>
              </c:strCache>
            </c:strRef>
          </c:cat>
          <c:val>
            <c:numRef>
              <c:f>Auxiliar!$W$16:$Y$16</c:f>
              <c:numCache>
                <c:formatCode>General</c:formatCode>
                <c:ptCount val="3"/>
                <c:pt idx="0">
                  <c:v>1</c:v>
                </c:pt>
                <c:pt idx="1">
                  <c:v>7</c:v>
                </c:pt>
                <c:pt idx="2">
                  <c:v>0</c:v>
                </c:pt>
              </c:numCache>
            </c:numRef>
          </c:val>
        </c:ser>
        <c:dLbls>
          <c:showLegendKey val="0"/>
          <c:showVal val="1"/>
          <c:showCatName val="0"/>
          <c:showSerName val="0"/>
          <c:showPercent val="0"/>
          <c:showBubbleSize val="0"/>
        </c:dLbls>
        <c:gapWidth val="150"/>
        <c:overlap val="100"/>
        <c:axId val="131764608"/>
        <c:axId val="131766144"/>
      </c:barChart>
      <c:catAx>
        <c:axId val="131764608"/>
        <c:scaling>
          <c:orientation val="minMax"/>
        </c:scaling>
        <c:delete val="0"/>
        <c:axPos val="b"/>
        <c:numFmt formatCode="General" sourceLinked="0"/>
        <c:majorTickMark val="out"/>
        <c:minorTickMark val="none"/>
        <c:tickLblPos val="nextTo"/>
        <c:crossAx val="131766144"/>
        <c:crosses val="autoZero"/>
        <c:auto val="1"/>
        <c:lblAlgn val="ctr"/>
        <c:lblOffset val="100"/>
        <c:noMultiLvlLbl val="0"/>
      </c:catAx>
      <c:valAx>
        <c:axId val="131766144"/>
        <c:scaling>
          <c:orientation val="minMax"/>
        </c:scaling>
        <c:delete val="0"/>
        <c:axPos val="l"/>
        <c:numFmt formatCode="0%" sourceLinked="1"/>
        <c:majorTickMark val="out"/>
        <c:minorTickMark val="none"/>
        <c:tickLblPos val="nextTo"/>
        <c:crossAx val="1317646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Auxiliar!$W$20:$Y$20</c:f>
              <c:strCache>
                <c:ptCount val="3"/>
                <c:pt idx="0">
                  <c:v>Desejável</c:v>
                </c:pt>
                <c:pt idx="1">
                  <c:v>Obrigatório</c:v>
                </c:pt>
                <c:pt idx="2">
                  <c:v>Crítico</c:v>
                </c:pt>
              </c:strCache>
            </c:strRef>
          </c:cat>
          <c:val>
            <c:numRef>
              <c:f>Auxiliar!$W$21:$Y$21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Auxiliar!$W$20:$Y$20</c:f>
              <c:strCache>
                <c:ptCount val="3"/>
                <c:pt idx="0">
                  <c:v>Desejável</c:v>
                </c:pt>
                <c:pt idx="1">
                  <c:v>Obrigatório</c:v>
                </c:pt>
                <c:pt idx="2">
                  <c:v>Crítico</c:v>
                </c:pt>
              </c:strCache>
            </c:strRef>
          </c:cat>
          <c:val>
            <c:numRef>
              <c:f>Auxiliar!$W$22:$Y$22</c:f>
              <c:numCache>
                <c:formatCode>General</c:formatCode>
                <c:ptCount val="3"/>
                <c:pt idx="0">
                  <c:v>0</c:v>
                </c:pt>
                <c:pt idx="1">
                  <c:v>25</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Auxiliar!$W$20:$Y$20</c:f>
              <c:strCache>
                <c:ptCount val="3"/>
                <c:pt idx="0">
                  <c:v>Desejável</c:v>
                </c:pt>
                <c:pt idx="1">
                  <c:v>Obrigatório</c:v>
                </c:pt>
                <c:pt idx="2">
                  <c:v>Crítico</c:v>
                </c:pt>
              </c:strCache>
            </c:strRef>
          </c:cat>
          <c:val>
            <c:numRef>
              <c:f>Auxiliar!$W$23:$Y$23</c:f>
              <c:numCache>
                <c:formatCode>General</c:formatCode>
                <c:ptCount val="3"/>
                <c:pt idx="0">
                  <c:v>0</c:v>
                </c:pt>
                <c:pt idx="1">
                  <c:v>1</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Auxiliar!$W$20:$Y$20</c:f>
              <c:strCache>
                <c:ptCount val="3"/>
                <c:pt idx="0">
                  <c:v>Desejável</c:v>
                </c:pt>
                <c:pt idx="1">
                  <c:v>Obrigatório</c:v>
                </c:pt>
                <c:pt idx="2">
                  <c:v>Crítico</c:v>
                </c:pt>
              </c:strCache>
            </c:strRef>
          </c:cat>
          <c:val>
            <c:numRef>
              <c:f>Auxiliar!$W$24:$Y$24</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31807104"/>
        <c:axId val="131808640"/>
      </c:barChart>
      <c:catAx>
        <c:axId val="131807104"/>
        <c:scaling>
          <c:orientation val="minMax"/>
        </c:scaling>
        <c:delete val="0"/>
        <c:axPos val="b"/>
        <c:numFmt formatCode="General" sourceLinked="0"/>
        <c:majorTickMark val="out"/>
        <c:minorTickMark val="none"/>
        <c:tickLblPos val="nextTo"/>
        <c:crossAx val="131808640"/>
        <c:crosses val="autoZero"/>
        <c:auto val="1"/>
        <c:lblAlgn val="ctr"/>
        <c:lblOffset val="100"/>
        <c:noMultiLvlLbl val="0"/>
      </c:catAx>
      <c:valAx>
        <c:axId val="131808640"/>
        <c:scaling>
          <c:orientation val="minMax"/>
        </c:scaling>
        <c:delete val="0"/>
        <c:axPos val="l"/>
        <c:numFmt formatCode="0%" sourceLinked="1"/>
        <c:majorTickMark val="out"/>
        <c:minorTickMark val="none"/>
        <c:tickLblPos val="nextTo"/>
        <c:crossAx val="1318071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Auxiliar!$W$28:$Y$28</c:f>
              <c:strCache>
                <c:ptCount val="3"/>
                <c:pt idx="0">
                  <c:v>Desejável</c:v>
                </c:pt>
                <c:pt idx="1">
                  <c:v>Obrigatório</c:v>
                </c:pt>
                <c:pt idx="2">
                  <c:v>Crítico</c:v>
                </c:pt>
              </c:strCache>
            </c:strRef>
          </c:cat>
          <c:val>
            <c:numRef>
              <c:f>Auxiliar!$W$29:$Y$29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Auxiliar!$W$28:$Y$28</c:f>
              <c:strCache>
                <c:ptCount val="3"/>
                <c:pt idx="0">
                  <c:v>Desejável</c:v>
                </c:pt>
                <c:pt idx="1">
                  <c:v>Obrigatório</c:v>
                </c:pt>
                <c:pt idx="2">
                  <c:v>Crítico</c:v>
                </c:pt>
              </c:strCache>
            </c:strRef>
          </c:cat>
          <c:val>
            <c:numRef>
              <c:f>Auxiliar!$W$30:$Y$30</c:f>
              <c:numCache>
                <c:formatCode>General</c:formatCode>
                <c:ptCount val="3"/>
                <c:pt idx="0">
                  <c:v>0</c:v>
                </c:pt>
                <c:pt idx="1">
                  <c:v>128</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Auxiliar!$W$28:$Y$28</c:f>
              <c:strCache>
                <c:ptCount val="3"/>
                <c:pt idx="0">
                  <c:v>Desejável</c:v>
                </c:pt>
                <c:pt idx="1">
                  <c:v>Obrigatório</c:v>
                </c:pt>
                <c:pt idx="2">
                  <c:v>Crítico</c:v>
                </c:pt>
              </c:strCache>
            </c:strRef>
          </c:cat>
          <c:val>
            <c:numRef>
              <c:f>Auxiliar!$W$31:$Y$31</c:f>
              <c:numCache>
                <c:formatCode>General</c:formatCode>
                <c:ptCount val="3"/>
                <c:pt idx="0">
                  <c:v>0</c:v>
                </c:pt>
                <c:pt idx="1">
                  <c:v>1</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Auxiliar!$W$28:$Y$28</c:f>
              <c:strCache>
                <c:ptCount val="3"/>
                <c:pt idx="0">
                  <c:v>Desejável</c:v>
                </c:pt>
                <c:pt idx="1">
                  <c:v>Obrigatório</c:v>
                </c:pt>
                <c:pt idx="2">
                  <c:v>Crítico</c:v>
                </c:pt>
              </c:strCache>
            </c:strRef>
          </c:cat>
          <c:val>
            <c:numRef>
              <c:f>Auxiliar!$W$32:$Y$32</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1849600"/>
        <c:axId val="132523136"/>
      </c:barChart>
      <c:catAx>
        <c:axId val="131849600"/>
        <c:scaling>
          <c:orientation val="minMax"/>
        </c:scaling>
        <c:delete val="0"/>
        <c:axPos val="b"/>
        <c:numFmt formatCode="General" sourceLinked="0"/>
        <c:majorTickMark val="out"/>
        <c:minorTickMark val="none"/>
        <c:tickLblPos val="nextTo"/>
        <c:crossAx val="132523136"/>
        <c:crosses val="autoZero"/>
        <c:auto val="1"/>
        <c:lblAlgn val="ctr"/>
        <c:lblOffset val="100"/>
        <c:noMultiLvlLbl val="0"/>
      </c:catAx>
      <c:valAx>
        <c:axId val="132523136"/>
        <c:scaling>
          <c:orientation val="minMax"/>
        </c:scaling>
        <c:delete val="0"/>
        <c:axPos val="l"/>
        <c:numFmt formatCode="0%" sourceLinked="1"/>
        <c:majorTickMark val="out"/>
        <c:minorTickMark val="none"/>
        <c:tickLblPos val="nextTo"/>
        <c:crossAx val="1318496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Auxiliar!$W$36:$Y$36</c:f>
              <c:strCache>
                <c:ptCount val="3"/>
                <c:pt idx="0">
                  <c:v>Desejável</c:v>
                </c:pt>
                <c:pt idx="1">
                  <c:v>Obrigatório</c:v>
                </c:pt>
                <c:pt idx="2">
                  <c:v>Crítico</c:v>
                </c:pt>
              </c:strCache>
            </c:strRef>
          </c:cat>
          <c:val>
            <c:numRef>
              <c:f>Auxiliar!$W$37:$Y$37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Auxiliar!$W$36:$Y$36</c:f>
              <c:strCache>
                <c:ptCount val="3"/>
                <c:pt idx="0">
                  <c:v>Desejável</c:v>
                </c:pt>
                <c:pt idx="1">
                  <c:v>Obrigatório</c:v>
                </c:pt>
                <c:pt idx="2">
                  <c:v>Crítico</c:v>
                </c:pt>
              </c:strCache>
            </c:strRef>
          </c:cat>
          <c:val>
            <c:numRef>
              <c:f>Auxiliar!$W$38:$Y$38</c:f>
              <c:numCache>
                <c:formatCode>General</c:formatCode>
                <c:ptCount val="3"/>
                <c:pt idx="0">
                  <c:v>0</c:v>
                </c:pt>
                <c:pt idx="1">
                  <c:v>4</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Auxiliar!$W$36:$Y$36</c:f>
              <c:strCache>
                <c:ptCount val="3"/>
                <c:pt idx="0">
                  <c:v>Desejável</c:v>
                </c:pt>
                <c:pt idx="1">
                  <c:v>Obrigatório</c:v>
                </c:pt>
                <c:pt idx="2">
                  <c:v>Crítico</c:v>
                </c:pt>
              </c:strCache>
            </c:strRef>
          </c:cat>
          <c:val>
            <c:numRef>
              <c:f>Auxiliar!$W$39:$Y$39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Auxiliar!$W$36:$Y$36</c:f>
              <c:strCache>
                <c:ptCount val="3"/>
                <c:pt idx="0">
                  <c:v>Desejável</c:v>
                </c:pt>
                <c:pt idx="1">
                  <c:v>Obrigatório</c:v>
                </c:pt>
                <c:pt idx="2">
                  <c:v>Crítico</c:v>
                </c:pt>
              </c:strCache>
            </c:strRef>
          </c:cat>
          <c:val>
            <c:numRef>
              <c:f>Auxiliar!$W$40:$Y$40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2568192"/>
        <c:axId val="132569728"/>
      </c:barChart>
      <c:catAx>
        <c:axId val="132568192"/>
        <c:scaling>
          <c:orientation val="minMax"/>
        </c:scaling>
        <c:delete val="0"/>
        <c:axPos val="b"/>
        <c:numFmt formatCode="General" sourceLinked="0"/>
        <c:majorTickMark val="out"/>
        <c:minorTickMark val="none"/>
        <c:tickLblPos val="nextTo"/>
        <c:crossAx val="132569728"/>
        <c:crosses val="autoZero"/>
        <c:auto val="1"/>
        <c:lblAlgn val="ctr"/>
        <c:lblOffset val="100"/>
        <c:noMultiLvlLbl val="0"/>
      </c:catAx>
      <c:valAx>
        <c:axId val="132569728"/>
        <c:scaling>
          <c:orientation val="minMax"/>
        </c:scaling>
        <c:delete val="0"/>
        <c:axPos val="l"/>
        <c:numFmt formatCode="0%" sourceLinked="1"/>
        <c:majorTickMark val="out"/>
        <c:minorTickMark val="none"/>
        <c:tickLblPos val="nextTo"/>
        <c:crossAx val="1325681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Auxiliar!$W$44:$Y$44</c:f>
              <c:strCache>
                <c:ptCount val="3"/>
                <c:pt idx="0">
                  <c:v>Desejável</c:v>
                </c:pt>
                <c:pt idx="1">
                  <c:v>Obrigatório</c:v>
                </c:pt>
                <c:pt idx="2">
                  <c:v>Crítico</c:v>
                </c:pt>
              </c:strCache>
            </c:strRef>
          </c:cat>
          <c:val>
            <c:numRef>
              <c:f>Auxiliar!$W$45:$Y$45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Auxiliar!$W$44:$Y$44</c:f>
              <c:strCache>
                <c:ptCount val="3"/>
                <c:pt idx="0">
                  <c:v>Desejável</c:v>
                </c:pt>
                <c:pt idx="1">
                  <c:v>Obrigatório</c:v>
                </c:pt>
                <c:pt idx="2">
                  <c:v>Crítico</c:v>
                </c:pt>
              </c:strCache>
            </c:strRef>
          </c:cat>
          <c:val>
            <c:numRef>
              <c:f>Auxiliar!$W$46:$Y$46</c:f>
              <c:numCache>
                <c:formatCode>General</c:formatCode>
                <c:ptCount val="3"/>
                <c:pt idx="0">
                  <c:v>0</c:v>
                </c:pt>
                <c:pt idx="1">
                  <c:v>21</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Auxiliar!$W$44:$Y$44</c:f>
              <c:strCache>
                <c:ptCount val="3"/>
                <c:pt idx="0">
                  <c:v>Desejável</c:v>
                </c:pt>
                <c:pt idx="1">
                  <c:v>Obrigatório</c:v>
                </c:pt>
                <c:pt idx="2">
                  <c:v>Crítico</c:v>
                </c:pt>
              </c:strCache>
            </c:strRef>
          </c:cat>
          <c:val>
            <c:numRef>
              <c:f>Auxiliar!$W$47:$Y$47</c:f>
              <c:numCache>
                <c:formatCode>General</c:formatCode>
                <c:ptCount val="3"/>
                <c:pt idx="0">
                  <c:v>0</c:v>
                </c:pt>
                <c:pt idx="1">
                  <c:v>1</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Auxiliar!$W$44:$Y$44</c:f>
              <c:strCache>
                <c:ptCount val="3"/>
                <c:pt idx="0">
                  <c:v>Desejável</c:v>
                </c:pt>
                <c:pt idx="1">
                  <c:v>Obrigatório</c:v>
                </c:pt>
                <c:pt idx="2">
                  <c:v>Crítico</c:v>
                </c:pt>
              </c:strCache>
            </c:strRef>
          </c:cat>
          <c:val>
            <c:numRef>
              <c:f>Auxiliar!$W$48:$Y$48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2635648"/>
        <c:axId val="132645632"/>
      </c:barChart>
      <c:catAx>
        <c:axId val="132635648"/>
        <c:scaling>
          <c:orientation val="minMax"/>
        </c:scaling>
        <c:delete val="0"/>
        <c:axPos val="b"/>
        <c:numFmt formatCode="General" sourceLinked="0"/>
        <c:majorTickMark val="out"/>
        <c:minorTickMark val="none"/>
        <c:tickLblPos val="nextTo"/>
        <c:crossAx val="132645632"/>
        <c:crosses val="autoZero"/>
        <c:auto val="1"/>
        <c:lblAlgn val="ctr"/>
        <c:lblOffset val="100"/>
        <c:noMultiLvlLbl val="0"/>
      </c:catAx>
      <c:valAx>
        <c:axId val="132645632"/>
        <c:scaling>
          <c:orientation val="minMax"/>
        </c:scaling>
        <c:delete val="0"/>
        <c:axPos val="l"/>
        <c:numFmt formatCode="0%" sourceLinked="1"/>
        <c:majorTickMark val="out"/>
        <c:minorTickMark val="none"/>
        <c:tickLblPos val="nextTo"/>
        <c:crossAx val="13263564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Auxiliar!$W$52:$Y$52</c:f>
              <c:strCache>
                <c:ptCount val="3"/>
                <c:pt idx="0">
                  <c:v>Desejável</c:v>
                </c:pt>
                <c:pt idx="1">
                  <c:v>Obrigatório</c:v>
                </c:pt>
                <c:pt idx="2">
                  <c:v>Crítico</c:v>
                </c:pt>
              </c:strCache>
            </c:strRef>
          </c:cat>
          <c:val>
            <c:numRef>
              <c:f>Auxiliar!$W$53:$Y$53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Auxiliar!$W$52:$Y$52</c:f>
              <c:strCache>
                <c:ptCount val="3"/>
                <c:pt idx="0">
                  <c:v>Desejável</c:v>
                </c:pt>
                <c:pt idx="1">
                  <c:v>Obrigatório</c:v>
                </c:pt>
                <c:pt idx="2">
                  <c:v>Crítico</c:v>
                </c:pt>
              </c:strCache>
            </c:strRef>
          </c:cat>
          <c:val>
            <c:numRef>
              <c:f>Auxiliar!$W$54:$Y$54</c:f>
              <c:numCache>
                <c:formatCode>General</c:formatCode>
                <c:ptCount val="3"/>
                <c:pt idx="0">
                  <c:v>0</c:v>
                </c:pt>
                <c:pt idx="1">
                  <c:v>464</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Auxiliar!$W$52:$Y$52</c:f>
              <c:strCache>
                <c:ptCount val="3"/>
                <c:pt idx="0">
                  <c:v>Desejável</c:v>
                </c:pt>
                <c:pt idx="1">
                  <c:v>Obrigatório</c:v>
                </c:pt>
                <c:pt idx="2">
                  <c:v>Crítico</c:v>
                </c:pt>
              </c:strCache>
            </c:strRef>
          </c:cat>
          <c:val>
            <c:numRef>
              <c:f>Auxiliar!$W$55:$Y$55</c:f>
              <c:numCache>
                <c:formatCode>General</c:formatCode>
                <c:ptCount val="3"/>
                <c:pt idx="0">
                  <c:v>0</c:v>
                </c:pt>
                <c:pt idx="1">
                  <c:v>2</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Auxiliar!$W$52:$Y$52</c:f>
              <c:strCache>
                <c:ptCount val="3"/>
                <c:pt idx="0">
                  <c:v>Desejável</c:v>
                </c:pt>
                <c:pt idx="1">
                  <c:v>Obrigatório</c:v>
                </c:pt>
                <c:pt idx="2">
                  <c:v>Crítico</c:v>
                </c:pt>
              </c:strCache>
            </c:strRef>
          </c:cat>
          <c:val>
            <c:numRef>
              <c:f>Auxiliar!$W$56:$Y$56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2694784"/>
        <c:axId val="132696320"/>
      </c:barChart>
      <c:catAx>
        <c:axId val="132694784"/>
        <c:scaling>
          <c:orientation val="minMax"/>
        </c:scaling>
        <c:delete val="0"/>
        <c:axPos val="b"/>
        <c:numFmt formatCode="General" sourceLinked="0"/>
        <c:majorTickMark val="out"/>
        <c:minorTickMark val="none"/>
        <c:tickLblPos val="nextTo"/>
        <c:crossAx val="132696320"/>
        <c:crosses val="autoZero"/>
        <c:auto val="1"/>
        <c:lblAlgn val="ctr"/>
        <c:lblOffset val="100"/>
        <c:noMultiLvlLbl val="0"/>
      </c:catAx>
      <c:valAx>
        <c:axId val="132696320"/>
        <c:scaling>
          <c:orientation val="minMax"/>
        </c:scaling>
        <c:delete val="0"/>
        <c:axPos val="l"/>
        <c:numFmt formatCode="0%" sourceLinked="1"/>
        <c:majorTickMark val="out"/>
        <c:minorTickMark val="none"/>
        <c:tickLblPos val="nextTo"/>
        <c:crossAx val="1326947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Requisitos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Auxiliar!$AA$12:$AC$12</c:f>
              <c:strCache>
                <c:ptCount val="3"/>
                <c:pt idx="0">
                  <c:v>Desejável</c:v>
                </c:pt>
                <c:pt idx="1">
                  <c:v>Obrigatório</c:v>
                </c:pt>
                <c:pt idx="2">
                  <c:v>Crítico</c:v>
                </c:pt>
              </c:strCache>
            </c:strRef>
          </c:cat>
          <c:val>
            <c:numRef>
              <c:f>Auxiliar!$AA$13:$AC$13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Auxiliar!$AA$12:$AC$12</c:f>
              <c:strCache>
                <c:ptCount val="3"/>
                <c:pt idx="0">
                  <c:v>Desejável</c:v>
                </c:pt>
                <c:pt idx="1">
                  <c:v>Obrigatório</c:v>
                </c:pt>
                <c:pt idx="2">
                  <c:v>Crítico</c:v>
                </c:pt>
              </c:strCache>
            </c:strRef>
          </c:cat>
          <c:val>
            <c:numRef>
              <c:f>Auxiliar!$AA$14:$AC$14</c:f>
              <c:numCache>
                <c:formatCode>General</c:formatCode>
                <c:ptCount val="3"/>
                <c:pt idx="0">
                  <c:v>0</c:v>
                </c:pt>
                <c:pt idx="1">
                  <c:v>76</c:v>
                </c:pt>
                <c:pt idx="2">
                  <c:v>0</c:v>
                </c:pt>
              </c:numCache>
            </c:numRef>
          </c:val>
        </c:ser>
        <c:ser>
          <c:idx val="2"/>
          <c:order val="2"/>
          <c:tx>
            <c:strRef>
              <c:f>Auxiliar!$B$15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Auxiliar!$AA$12:$AC$12</c:f>
              <c:strCache>
                <c:ptCount val="3"/>
                <c:pt idx="0">
                  <c:v>Desejável</c:v>
                </c:pt>
                <c:pt idx="1">
                  <c:v>Obrigatório</c:v>
                </c:pt>
                <c:pt idx="2">
                  <c:v>Crítico</c:v>
                </c:pt>
              </c:strCache>
            </c:strRef>
          </c:cat>
          <c:val>
            <c:numRef>
              <c:f>Auxiliar!$AA$15:$AC$15</c:f>
              <c:numCache>
                <c:formatCode>General</c:formatCode>
                <c:ptCount val="3"/>
                <c:pt idx="0">
                  <c:v>0</c:v>
                </c:pt>
                <c:pt idx="1">
                  <c:v>5</c:v>
                </c:pt>
                <c:pt idx="2">
                  <c:v>0</c:v>
                </c:pt>
              </c:numCache>
            </c:numRef>
          </c:val>
        </c:ser>
        <c:ser>
          <c:idx val="3"/>
          <c:order val="3"/>
          <c:tx>
            <c:strRef>
              <c:f>Auxiliar!$B$16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Auxiliar!$AA$12:$AC$12</c:f>
              <c:strCache>
                <c:ptCount val="3"/>
                <c:pt idx="0">
                  <c:v>Desejável</c:v>
                </c:pt>
                <c:pt idx="1">
                  <c:v>Obrigatório</c:v>
                </c:pt>
                <c:pt idx="2">
                  <c:v>Crítico</c:v>
                </c:pt>
              </c:strCache>
            </c:strRef>
          </c:cat>
          <c:val>
            <c:numRef>
              <c:f>Auxiliar!$AA$16:$AC$16</c:f>
              <c:numCache>
                <c:formatCode>General</c:formatCode>
                <c:ptCount val="3"/>
                <c:pt idx="0">
                  <c:v>1</c:v>
                </c:pt>
                <c:pt idx="1">
                  <c:v>7</c:v>
                </c:pt>
                <c:pt idx="2">
                  <c:v>0</c:v>
                </c:pt>
              </c:numCache>
            </c:numRef>
          </c:val>
        </c:ser>
        <c:dLbls>
          <c:showLegendKey val="0"/>
          <c:showVal val="1"/>
          <c:showCatName val="0"/>
          <c:showSerName val="0"/>
          <c:showPercent val="0"/>
          <c:showBubbleSize val="0"/>
        </c:dLbls>
        <c:gapWidth val="150"/>
        <c:overlap val="100"/>
        <c:axId val="132282624"/>
        <c:axId val="132300800"/>
      </c:barChart>
      <c:catAx>
        <c:axId val="132282624"/>
        <c:scaling>
          <c:orientation val="minMax"/>
        </c:scaling>
        <c:delete val="0"/>
        <c:axPos val="b"/>
        <c:numFmt formatCode="General" sourceLinked="0"/>
        <c:majorTickMark val="out"/>
        <c:minorTickMark val="none"/>
        <c:tickLblPos val="nextTo"/>
        <c:crossAx val="132300800"/>
        <c:crosses val="autoZero"/>
        <c:auto val="1"/>
        <c:lblAlgn val="ctr"/>
        <c:lblOffset val="100"/>
        <c:noMultiLvlLbl val="0"/>
      </c:catAx>
      <c:valAx>
        <c:axId val="132300800"/>
        <c:scaling>
          <c:orientation val="minMax"/>
        </c:scaling>
        <c:delete val="0"/>
        <c:axPos val="l"/>
        <c:numFmt formatCode="0%" sourceLinked="1"/>
        <c:majorTickMark val="out"/>
        <c:minorTickMark val="none"/>
        <c:tickLblPos val="nextTo"/>
        <c:crossAx val="13228262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Requisitos Não Funcionais</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Auxiliar!$AA$20:$AC$20</c:f>
              <c:strCache>
                <c:ptCount val="3"/>
                <c:pt idx="0">
                  <c:v>Desejável</c:v>
                </c:pt>
                <c:pt idx="1">
                  <c:v>Obrigatório</c:v>
                </c:pt>
                <c:pt idx="2">
                  <c:v>Crítico</c:v>
                </c:pt>
              </c:strCache>
            </c:strRef>
          </c:cat>
          <c:val>
            <c:numRef>
              <c:f>Auxiliar!$AA$21:$AC$21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Auxiliar!$AA$20:$AC$20</c:f>
              <c:strCache>
                <c:ptCount val="3"/>
                <c:pt idx="0">
                  <c:v>Desejável</c:v>
                </c:pt>
                <c:pt idx="1">
                  <c:v>Obrigatório</c:v>
                </c:pt>
                <c:pt idx="2">
                  <c:v>Crítico</c:v>
                </c:pt>
              </c:strCache>
            </c:strRef>
          </c:cat>
          <c:val>
            <c:numRef>
              <c:f>Auxiliar!$AA$22:$AC$22</c:f>
              <c:numCache>
                <c:formatCode>General</c:formatCode>
                <c:ptCount val="3"/>
                <c:pt idx="0">
                  <c:v>0</c:v>
                </c:pt>
                <c:pt idx="1">
                  <c:v>26</c:v>
                </c:pt>
                <c:pt idx="2">
                  <c:v>0</c:v>
                </c:pt>
              </c:numCache>
            </c:numRef>
          </c:val>
        </c:ser>
        <c:ser>
          <c:idx val="2"/>
          <c:order val="2"/>
          <c:tx>
            <c:strRef>
              <c:f>Auxiliar!$B$23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Auxiliar!$AA$20:$AC$20</c:f>
              <c:strCache>
                <c:ptCount val="3"/>
                <c:pt idx="0">
                  <c:v>Desejável</c:v>
                </c:pt>
                <c:pt idx="1">
                  <c:v>Obrigatório</c:v>
                </c:pt>
                <c:pt idx="2">
                  <c:v>Crítico</c:v>
                </c:pt>
              </c:strCache>
            </c:strRef>
          </c:cat>
          <c:val>
            <c:numRef>
              <c:f>Auxiliar!$AA$23:$AC$23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Auxiliar!$AA$20:$AC$20</c:f>
              <c:strCache>
                <c:ptCount val="3"/>
                <c:pt idx="0">
                  <c:v>Desejável</c:v>
                </c:pt>
                <c:pt idx="1">
                  <c:v>Obrigatório</c:v>
                </c:pt>
                <c:pt idx="2">
                  <c:v>Crítico</c:v>
                </c:pt>
              </c:strCache>
            </c:strRef>
          </c:cat>
          <c:val>
            <c:numRef>
              <c:f>Auxiliar!$AA$24:$AC$24</c:f>
              <c:numCache>
                <c:formatCode>General</c:formatCode>
                <c:ptCount val="3"/>
                <c:pt idx="0">
                  <c:v>0</c:v>
                </c:pt>
                <c:pt idx="1">
                  <c:v>2</c:v>
                </c:pt>
                <c:pt idx="2">
                  <c:v>0</c:v>
                </c:pt>
              </c:numCache>
            </c:numRef>
          </c:val>
        </c:ser>
        <c:dLbls>
          <c:showLegendKey val="0"/>
          <c:showVal val="1"/>
          <c:showCatName val="0"/>
          <c:showSerName val="0"/>
          <c:showPercent val="0"/>
          <c:showBubbleSize val="0"/>
        </c:dLbls>
        <c:gapWidth val="150"/>
        <c:overlap val="100"/>
        <c:axId val="132411392"/>
        <c:axId val="132412928"/>
      </c:barChart>
      <c:catAx>
        <c:axId val="132411392"/>
        <c:scaling>
          <c:orientation val="minMax"/>
        </c:scaling>
        <c:delete val="0"/>
        <c:axPos val="b"/>
        <c:numFmt formatCode="General" sourceLinked="0"/>
        <c:majorTickMark val="out"/>
        <c:minorTickMark val="none"/>
        <c:tickLblPos val="nextTo"/>
        <c:crossAx val="132412928"/>
        <c:crosses val="autoZero"/>
        <c:auto val="1"/>
        <c:lblAlgn val="ctr"/>
        <c:lblOffset val="100"/>
        <c:noMultiLvlLbl val="0"/>
      </c:catAx>
      <c:valAx>
        <c:axId val="132412928"/>
        <c:scaling>
          <c:orientation val="minMax"/>
        </c:scaling>
        <c:delete val="0"/>
        <c:axPos val="l"/>
        <c:numFmt formatCode="0%" sourceLinked="1"/>
        <c:majorTickMark val="out"/>
        <c:minorTickMark val="none"/>
        <c:tickLblPos val="nextTo"/>
        <c:crossAx val="1324113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Requisitos de Segurança da Informação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Auxiliar!$AA$28:$AC$28</c:f>
              <c:strCache>
                <c:ptCount val="3"/>
                <c:pt idx="0">
                  <c:v>Desejável</c:v>
                </c:pt>
                <c:pt idx="1">
                  <c:v>Obrigatório</c:v>
                </c:pt>
                <c:pt idx="2">
                  <c:v>Crítico</c:v>
                </c:pt>
              </c:strCache>
            </c:strRef>
          </c:cat>
          <c:val>
            <c:numRef>
              <c:f>Auxiliar!$AA$29:$AC$29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Auxiliar!$AA$28:$AC$28</c:f>
              <c:strCache>
                <c:ptCount val="3"/>
                <c:pt idx="0">
                  <c:v>Desejável</c:v>
                </c:pt>
                <c:pt idx="1">
                  <c:v>Obrigatório</c:v>
                </c:pt>
                <c:pt idx="2">
                  <c:v>Crítico</c:v>
                </c:pt>
              </c:strCache>
            </c:strRef>
          </c:cat>
          <c:val>
            <c:numRef>
              <c:f>Auxiliar!$AA$30:$AC$30</c:f>
              <c:numCache>
                <c:formatCode>General</c:formatCode>
                <c:ptCount val="3"/>
                <c:pt idx="0">
                  <c:v>0</c:v>
                </c:pt>
                <c:pt idx="1">
                  <c:v>125</c:v>
                </c:pt>
                <c:pt idx="2">
                  <c:v>0</c:v>
                </c:pt>
              </c:numCache>
            </c:numRef>
          </c:val>
        </c:ser>
        <c:ser>
          <c:idx val="2"/>
          <c:order val="2"/>
          <c:tx>
            <c:strRef>
              <c:f>Auxiliar!$B$31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Auxiliar!$AA$28:$AC$28</c:f>
              <c:strCache>
                <c:ptCount val="3"/>
                <c:pt idx="0">
                  <c:v>Desejável</c:v>
                </c:pt>
                <c:pt idx="1">
                  <c:v>Obrigatório</c:v>
                </c:pt>
                <c:pt idx="2">
                  <c:v>Crítico</c:v>
                </c:pt>
              </c:strCache>
            </c:strRef>
          </c:cat>
          <c:val>
            <c:numRef>
              <c:f>Auxiliar!$AA$31:$AC$31</c:f>
              <c:numCache>
                <c:formatCode>General</c:formatCode>
                <c:ptCount val="3"/>
                <c:pt idx="0">
                  <c:v>0</c:v>
                </c:pt>
                <c:pt idx="1">
                  <c:v>5</c:v>
                </c:pt>
                <c:pt idx="2">
                  <c:v>0</c:v>
                </c:pt>
              </c:numCache>
            </c:numRef>
          </c:val>
        </c:ser>
        <c:ser>
          <c:idx val="3"/>
          <c:order val="3"/>
          <c:tx>
            <c:strRef>
              <c:f>Auxiliar!$B$32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Auxiliar!$AA$28:$AC$28</c:f>
              <c:strCache>
                <c:ptCount val="3"/>
                <c:pt idx="0">
                  <c:v>Desejável</c:v>
                </c:pt>
                <c:pt idx="1">
                  <c:v>Obrigatório</c:v>
                </c:pt>
                <c:pt idx="2">
                  <c:v>Crítico</c:v>
                </c:pt>
              </c:strCache>
            </c:strRef>
          </c:cat>
          <c:val>
            <c:numRef>
              <c:f>Auxiliar!$AA$32:$AC$32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2482560"/>
        <c:axId val="132484096"/>
      </c:barChart>
      <c:catAx>
        <c:axId val="132482560"/>
        <c:scaling>
          <c:orientation val="minMax"/>
        </c:scaling>
        <c:delete val="0"/>
        <c:axPos val="b"/>
        <c:numFmt formatCode="General" sourceLinked="0"/>
        <c:majorTickMark val="out"/>
        <c:minorTickMark val="none"/>
        <c:tickLblPos val="nextTo"/>
        <c:crossAx val="132484096"/>
        <c:crosses val="autoZero"/>
        <c:auto val="1"/>
        <c:lblAlgn val="ctr"/>
        <c:lblOffset val="100"/>
        <c:noMultiLvlLbl val="0"/>
      </c:catAx>
      <c:valAx>
        <c:axId val="132484096"/>
        <c:scaling>
          <c:orientation val="minMax"/>
        </c:scaling>
        <c:delete val="0"/>
        <c:axPos val="l"/>
        <c:numFmt formatCode="0%" sourceLinked="1"/>
        <c:majorTickMark val="out"/>
        <c:minorTickMark val="none"/>
        <c:tickLblPos val="nextTo"/>
        <c:crossAx val="1324825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Requisitos de Monitoração e Controle</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Auxiliar!$AA$36:$AC$36</c:f>
              <c:strCache>
                <c:ptCount val="3"/>
                <c:pt idx="0">
                  <c:v>Desejável</c:v>
                </c:pt>
                <c:pt idx="1">
                  <c:v>Obrigatório</c:v>
                </c:pt>
                <c:pt idx="2">
                  <c:v>Crítico</c:v>
                </c:pt>
              </c:strCache>
            </c:strRef>
          </c:cat>
          <c:val>
            <c:numRef>
              <c:f>Auxiliar!$AA$37:$AC$37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Auxiliar!$AA$36:$AC$36</c:f>
              <c:strCache>
                <c:ptCount val="3"/>
                <c:pt idx="0">
                  <c:v>Desejável</c:v>
                </c:pt>
                <c:pt idx="1">
                  <c:v>Obrigatório</c:v>
                </c:pt>
                <c:pt idx="2">
                  <c:v>Crítico</c:v>
                </c:pt>
              </c:strCache>
            </c:strRef>
          </c:cat>
          <c:val>
            <c:numRef>
              <c:f>Auxiliar!$AA$38:$AC$38</c:f>
              <c:numCache>
                <c:formatCode>General</c:formatCode>
                <c:ptCount val="3"/>
                <c:pt idx="0">
                  <c:v>0</c:v>
                </c:pt>
                <c:pt idx="1">
                  <c:v>3</c:v>
                </c:pt>
                <c:pt idx="2">
                  <c:v>0</c:v>
                </c:pt>
              </c:numCache>
            </c:numRef>
          </c:val>
        </c:ser>
        <c:ser>
          <c:idx val="2"/>
          <c:order val="2"/>
          <c:tx>
            <c:strRef>
              <c:f>Auxiliar!$B$39</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Auxiliar!$AA$36:$AC$36</c:f>
              <c:strCache>
                <c:ptCount val="3"/>
                <c:pt idx="0">
                  <c:v>Desejável</c:v>
                </c:pt>
                <c:pt idx="1">
                  <c:v>Obrigatório</c:v>
                </c:pt>
                <c:pt idx="2">
                  <c:v>Crítico</c:v>
                </c:pt>
              </c:strCache>
            </c:strRef>
          </c:cat>
          <c:val>
            <c:numRef>
              <c:f>Auxiliar!$AA$39:$AC$39</c:f>
              <c:numCache>
                <c:formatCode>General</c:formatCode>
                <c:ptCount val="3"/>
                <c:pt idx="0">
                  <c:v>0</c:v>
                </c:pt>
                <c:pt idx="1">
                  <c:v>1</c:v>
                </c:pt>
                <c:pt idx="2">
                  <c:v>0</c:v>
                </c:pt>
              </c:numCache>
            </c:numRef>
          </c:val>
        </c:ser>
        <c:ser>
          <c:idx val="3"/>
          <c:order val="3"/>
          <c:tx>
            <c:strRef>
              <c:f>Auxiliar!$B$40</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Auxiliar!$AA$36:$AC$36</c:f>
              <c:strCache>
                <c:ptCount val="3"/>
                <c:pt idx="0">
                  <c:v>Desejável</c:v>
                </c:pt>
                <c:pt idx="1">
                  <c:v>Obrigatório</c:v>
                </c:pt>
                <c:pt idx="2">
                  <c:v>Crítico</c:v>
                </c:pt>
              </c:strCache>
            </c:strRef>
          </c:cat>
          <c:val>
            <c:numRef>
              <c:f>Auxiliar!$AA$40:$AC$40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041152"/>
        <c:axId val="133055232"/>
      </c:barChart>
      <c:catAx>
        <c:axId val="133041152"/>
        <c:scaling>
          <c:orientation val="minMax"/>
        </c:scaling>
        <c:delete val="0"/>
        <c:axPos val="b"/>
        <c:numFmt formatCode="General" sourceLinked="0"/>
        <c:majorTickMark val="out"/>
        <c:minorTickMark val="none"/>
        <c:tickLblPos val="nextTo"/>
        <c:crossAx val="133055232"/>
        <c:crosses val="autoZero"/>
        <c:auto val="1"/>
        <c:lblAlgn val="ctr"/>
        <c:lblOffset val="100"/>
        <c:noMultiLvlLbl val="0"/>
      </c:catAx>
      <c:valAx>
        <c:axId val="133055232"/>
        <c:scaling>
          <c:orientation val="minMax"/>
        </c:scaling>
        <c:delete val="0"/>
        <c:axPos val="l"/>
        <c:numFmt formatCode="0%" sourceLinked="1"/>
        <c:majorTickMark val="out"/>
        <c:minorTickMark val="none"/>
        <c:tickLblPos val="nextTo"/>
        <c:crossAx val="13304115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Requisitos de Integração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Auxiliar!$AA$44:$AC$44</c:f>
              <c:strCache>
                <c:ptCount val="3"/>
                <c:pt idx="0">
                  <c:v>Desejável</c:v>
                </c:pt>
                <c:pt idx="1">
                  <c:v>Obrigatório</c:v>
                </c:pt>
                <c:pt idx="2">
                  <c:v>Crítico</c:v>
                </c:pt>
              </c:strCache>
            </c:strRef>
          </c:cat>
          <c:val>
            <c:numRef>
              <c:f>Auxiliar!$AA$45:$AC$45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Auxiliar!$AA$44:$AC$44</c:f>
              <c:strCache>
                <c:ptCount val="3"/>
                <c:pt idx="0">
                  <c:v>Desejável</c:v>
                </c:pt>
                <c:pt idx="1">
                  <c:v>Obrigatório</c:v>
                </c:pt>
                <c:pt idx="2">
                  <c:v>Crítico</c:v>
                </c:pt>
              </c:strCache>
            </c:strRef>
          </c:cat>
          <c:val>
            <c:numRef>
              <c:f>Auxiliar!$AA$46:$AC$46</c:f>
              <c:numCache>
                <c:formatCode>General</c:formatCode>
                <c:ptCount val="3"/>
                <c:pt idx="0">
                  <c:v>0</c:v>
                </c:pt>
                <c:pt idx="1">
                  <c:v>15</c:v>
                </c:pt>
                <c:pt idx="2">
                  <c:v>0</c:v>
                </c:pt>
              </c:numCache>
            </c:numRef>
          </c:val>
        </c:ser>
        <c:ser>
          <c:idx val="2"/>
          <c:order val="2"/>
          <c:tx>
            <c:strRef>
              <c:f>Auxiliar!$B$47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Auxiliar!$AA$44:$AC$44</c:f>
              <c:strCache>
                <c:ptCount val="3"/>
                <c:pt idx="0">
                  <c:v>Desejável</c:v>
                </c:pt>
                <c:pt idx="1">
                  <c:v>Obrigatório</c:v>
                </c:pt>
                <c:pt idx="2">
                  <c:v>Crítico</c:v>
                </c:pt>
              </c:strCache>
            </c:strRef>
          </c:cat>
          <c:val>
            <c:numRef>
              <c:f>Auxiliar!$AA$47:$AC$47</c:f>
              <c:numCache>
                <c:formatCode>General</c:formatCode>
                <c:ptCount val="3"/>
                <c:pt idx="0">
                  <c:v>0</c:v>
                </c:pt>
                <c:pt idx="1">
                  <c:v>4</c:v>
                </c:pt>
                <c:pt idx="2">
                  <c:v>0</c:v>
                </c:pt>
              </c:numCache>
            </c:numRef>
          </c:val>
        </c:ser>
        <c:ser>
          <c:idx val="3"/>
          <c:order val="3"/>
          <c:tx>
            <c:strRef>
              <c:f>Auxiliar!$B$48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Auxiliar!$AA$44:$AC$44</c:f>
              <c:strCache>
                <c:ptCount val="3"/>
                <c:pt idx="0">
                  <c:v>Desejável</c:v>
                </c:pt>
                <c:pt idx="1">
                  <c:v>Obrigatório</c:v>
                </c:pt>
                <c:pt idx="2">
                  <c:v>Crítico</c:v>
                </c:pt>
              </c:strCache>
            </c:strRef>
          </c:cat>
          <c:val>
            <c:numRef>
              <c:f>Auxiliar!$AA$48:$AC$48</c:f>
              <c:numCache>
                <c:formatCode>General</c:formatCode>
                <c:ptCount val="3"/>
                <c:pt idx="0">
                  <c:v>0</c:v>
                </c:pt>
                <c:pt idx="1">
                  <c:v>4</c:v>
                </c:pt>
                <c:pt idx="2">
                  <c:v>0</c:v>
                </c:pt>
              </c:numCache>
            </c:numRef>
          </c:val>
        </c:ser>
        <c:dLbls>
          <c:showLegendKey val="0"/>
          <c:showVal val="1"/>
          <c:showCatName val="0"/>
          <c:showSerName val="0"/>
          <c:showPercent val="0"/>
          <c:showBubbleSize val="0"/>
        </c:dLbls>
        <c:gapWidth val="150"/>
        <c:overlap val="100"/>
        <c:axId val="133108480"/>
        <c:axId val="133110016"/>
      </c:barChart>
      <c:catAx>
        <c:axId val="133108480"/>
        <c:scaling>
          <c:orientation val="minMax"/>
        </c:scaling>
        <c:delete val="0"/>
        <c:axPos val="b"/>
        <c:numFmt formatCode="General" sourceLinked="0"/>
        <c:majorTickMark val="out"/>
        <c:minorTickMark val="none"/>
        <c:tickLblPos val="nextTo"/>
        <c:crossAx val="133110016"/>
        <c:crosses val="autoZero"/>
        <c:auto val="1"/>
        <c:lblAlgn val="ctr"/>
        <c:lblOffset val="100"/>
        <c:noMultiLvlLbl val="0"/>
      </c:catAx>
      <c:valAx>
        <c:axId val="133110016"/>
        <c:scaling>
          <c:orientation val="minMax"/>
        </c:scaling>
        <c:delete val="0"/>
        <c:axPos val="l"/>
        <c:numFmt formatCode="0%" sourceLinked="1"/>
        <c:majorTickMark val="out"/>
        <c:minorTickMark val="none"/>
        <c:tickLblPos val="nextTo"/>
        <c:crossAx val="13310848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Requisitos de Infraestrutura</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Auxiliar!$AA$52:$AC$52</c:f>
              <c:strCache>
                <c:ptCount val="3"/>
                <c:pt idx="0">
                  <c:v>Desejável</c:v>
                </c:pt>
                <c:pt idx="1">
                  <c:v>Obrigatório</c:v>
                </c:pt>
                <c:pt idx="2">
                  <c:v>Crítico</c:v>
                </c:pt>
              </c:strCache>
            </c:strRef>
          </c:cat>
          <c:val>
            <c:numRef>
              <c:f>Auxiliar!$AA$53:$AC$53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Auxiliar!$AA$52:$AC$52</c:f>
              <c:strCache>
                <c:ptCount val="3"/>
                <c:pt idx="0">
                  <c:v>Desejável</c:v>
                </c:pt>
                <c:pt idx="1">
                  <c:v>Obrigatório</c:v>
                </c:pt>
                <c:pt idx="2">
                  <c:v>Crítico</c:v>
                </c:pt>
              </c:strCache>
            </c:strRef>
          </c:cat>
          <c:val>
            <c:numRef>
              <c:f>Auxiliar!$AA$54:$AC$54</c:f>
              <c:numCache>
                <c:formatCode>General</c:formatCode>
                <c:ptCount val="3"/>
                <c:pt idx="0">
                  <c:v>0</c:v>
                </c:pt>
                <c:pt idx="1">
                  <c:v>396</c:v>
                </c:pt>
                <c:pt idx="2">
                  <c:v>0</c:v>
                </c:pt>
              </c:numCache>
            </c:numRef>
          </c:val>
        </c:ser>
        <c:ser>
          <c:idx val="2"/>
          <c:order val="2"/>
          <c:tx>
            <c:strRef>
              <c:f>Auxiliar!$B$55</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Auxiliar!$AA$52:$AC$52</c:f>
              <c:strCache>
                <c:ptCount val="3"/>
                <c:pt idx="0">
                  <c:v>Desejável</c:v>
                </c:pt>
                <c:pt idx="1">
                  <c:v>Obrigatório</c:v>
                </c:pt>
                <c:pt idx="2">
                  <c:v>Crítico</c:v>
                </c:pt>
              </c:strCache>
            </c:strRef>
          </c:cat>
          <c:val>
            <c:numRef>
              <c:f>Auxiliar!$AA$55:$AC$55</c:f>
              <c:numCache>
                <c:formatCode>General</c:formatCode>
                <c:ptCount val="3"/>
                <c:pt idx="0">
                  <c:v>0</c:v>
                </c:pt>
                <c:pt idx="1">
                  <c:v>51</c:v>
                </c:pt>
                <c:pt idx="2">
                  <c:v>0</c:v>
                </c:pt>
              </c:numCache>
            </c:numRef>
          </c:val>
        </c:ser>
        <c:ser>
          <c:idx val="3"/>
          <c:order val="3"/>
          <c:tx>
            <c:strRef>
              <c:f>Auxiliar!$B$56</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Auxiliar!$AA$52:$AC$52</c:f>
              <c:strCache>
                <c:ptCount val="3"/>
                <c:pt idx="0">
                  <c:v>Desejável</c:v>
                </c:pt>
                <c:pt idx="1">
                  <c:v>Obrigatório</c:v>
                </c:pt>
                <c:pt idx="2">
                  <c:v>Crítico</c:v>
                </c:pt>
              </c:strCache>
            </c:strRef>
          </c:cat>
          <c:val>
            <c:numRef>
              <c:f>Auxiliar!$AA$56:$AC$56</c:f>
              <c:numCache>
                <c:formatCode>General</c:formatCode>
                <c:ptCount val="3"/>
                <c:pt idx="0">
                  <c:v>0</c:v>
                </c:pt>
                <c:pt idx="1">
                  <c:v>19</c:v>
                </c:pt>
                <c:pt idx="2">
                  <c:v>0</c:v>
                </c:pt>
              </c:numCache>
            </c:numRef>
          </c:val>
        </c:ser>
        <c:dLbls>
          <c:showLegendKey val="0"/>
          <c:showVal val="1"/>
          <c:showCatName val="0"/>
          <c:showSerName val="0"/>
          <c:showPercent val="0"/>
          <c:showBubbleSize val="0"/>
        </c:dLbls>
        <c:gapWidth val="150"/>
        <c:overlap val="100"/>
        <c:axId val="133167360"/>
        <c:axId val="132788224"/>
      </c:barChart>
      <c:catAx>
        <c:axId val="133167360"/>
        <c:scaling>
          <c:orientation val="minMax"/>
        </c:scaling>
        <c:delete val="0"/>
        <c:axPos val="b"/>
        <c:numFmt formatCode="General" sourceLinked="0"/>
        <c:majorTickMark val="out"/>
        <c:minorTickMark val="none"/>
        <c:tickLblPos val="nextTo"/>
        <c:crossAx val="132788224"/>
        <c:crosses val="autoZero"/>
        <c:auto val="1"/>
        <c:lblAlgn val="ctr"/>
        <c:lblOffset val="100"/>
        <c:noMultiLvlLbl val="0"/>
      </c:catAx>
      <c:valAx>
        <c:axId val="132788224"/>
        <c:scaling>
          <c:orientation val="minMax"/>
        </c:scaling>
        <c:delete val="0"/>
        <c:axPos val="l"/>
        <c:numFmt formatCode="0%" sourceLinked="1"/>
        <c:majorTickMark val="out"/>
        <c:minorTickMark val="none"/>
        <c:tickLblPos val="nextTo"/>
        <c:crossAx val="1331673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Auxiliar!$C$4:$E$4</c:f>
              <c:strCache>
                <c:ptCount val="3"/>
                <c:pt idx="0">
                  <c:v>Desejável</c:v>
                </c:pt>
                <c:pt idx="1">
                  <c:v>Obrigatório</c:v>
                </c:pt>
                <c:pt idx="2">
                  <c:v>Crítico</c:v>
                </c:pt>
              </c:strCache>
            </c:strRef>
          </c:cat>
          <c:val>
            <c:numRef>
              <c:f>Auxiliar!$C$5:$E$5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Auxiliar!$C$4:$E$4</c:f>
              <c:strCache>
                <c:ptCount val="3"/>
                <c:pt idx="0">
                  <c:v>Desejável</c:v>
                </c:pt>
                <c:pt idx="1">
                  <c:v>Obrigatório</c:v>
                </c:pt>
                <c:pt idx="2">
                  <c:v>Crítico</c:v>
                </c:pt>
              </c:strCache>
            </c:strRef>
          </c:cat>
          <c:val>
            <c:numRef>
              <c:f>Auxiliar!$C$6:$E$6</c:f>
              <c:numCache>
                <c:formatCode>General</c:formatCode>
                <c:ptCount val="3"/>
                <c:pt idx="0">
                  <c:v>0</c:v>
                </c:pt>
                <c:pt idx="1">
                  <c:v>2</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Auxiliar!$C$4:$E$4</c:f>
              <c:strCache>
                <c:ptCount val="3"/>
                <c:pt idx="0">
                  <c:v>Desejável</c:v>
                </c:pt>
                <c:pt idx="1">
                  <c:v>Obrigatório</c:v>
                </c:pt>
                <c:pt idx="2">
                  <c:v>Crítico</c:v>
                </c:pt>
              </c:strCache>
            </c:strRef>
          </c:cat>
          <c:val>
            <c:numRef>
              <c:f>Auxiliar!$C$7:$E$7</c:f>
              <c:numCache>
                <c:formatCode>General</c:formatCode>
                <c:ptCount val="3"/>
                <c:pt idx="0">
                  <c:v>0</c:v>
                </c:pt>
                <c:pt idx="1">
                  <c:v>3</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Auxiliar!$C$4:$E$4</c:f>
              <c:strCache>
                <c:ptCount val="3"/>
                <c:pt idx="0">
                  <c:v>Desejável</c:v>
                </c:pt>
                <c:pt idx="1">
                  <c:v>Obrigatório</c:v>
                </c:pt>
                <c:pt idx="2">
                  <c:v>Crítico</c:v>
                </c:pt>
              </c:strCache>
            </c:strRef>
          </c:cat>
          <c:val>
            <c:numRef>
              <c:f>Auxiliar!$C$8:$E$8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2845568"/>
        <c:axId val="132847104"/>
      </c:barChart>
      <c:catAx>
        <c:axId val="132845568"/>
        <c:scaling>
          <c:orientation val="minMax"/>
        </c:scaling>
        <c:delete val="0"/>
        <c:axPos val="b"/>
        <c:numFmt formatCode="General" sourceLinked="0"/>
        <c:majorTickMark val="out"/>
        <c:minorTickMark val="none"/>
        <c:tickLblPos val="nextTo"/>
        <c:crossAx val="132847104"/>
        <c:crosses val="autoZero"/>
        <c:auto val="1"/>
        <c:lblAlgn val="ctr"/>
        <c:lblOffset val="100"/>
        <c:noMultiLvlLbl val="0"/>
      </c:catAx>
      <c:valAx>
        <c:axId val="132847104"/>
        <c:scaling>
          <c:orientation val="minMax"/>
        </c:scaling>
        <c:delete val="0"/>
        <c:axPos val="l"/>
        <c:numFmt formatCode="0%" sourceLinked="1"/>
        <c:majorTickMark val="out"/>
        <c:minorTickMark val="none"/>
        <c:tickLblPos val="nextTo"/>
        <c:crossAx val="13284556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Auxiliar!$C$60:$E$60</c:f>
              <c:strCache>
                <c:ptCount val="3"/>
                <c:pt idx="0">
                  <c:v>Desejável</c:v>
                </c:pt>
                <c:pt idx="1">
                  <c:v>Obrigatório</c:v>
                </c:pt>
                <c:pt idx="2">
                  <c:v>Crítico</c:v>
                </c:pt>
              </c:strCache>
            </c:strRef>
          </c:cat>
          <c:val>
            <c:numRef>
              <c:f>Auxiliar!$C$61:$E$61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Auxiliar!$C$60:$E$60</c:f>
              <c:strCache>
                <c:ptCount val="3"/>
                <c:pt idx="0">
                  <c:v>Desejável</c:v>
                </c:pt>
                <c:pt idx="1">
                  <c:v>Obrigatório</c:v>
                </c:pt>
                <c:pt idx="2">
                  <c:v>Crítico</c:v>
                </c:pt>
              </c:strCache>
            </c:strRef>
          </c:cat>
          <c:val>
            <c:numRef>
              <c:f>Auxiliar!$C$62:$E$62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Auxiliar!$C$60:$E$60</c:f>
              <c:strCache>
                <c:ptCount val="3"/>
                <c:pt idx="0">
                  <c:v>Desejável</c:v>
                </c:pt>
                <c:pt idx="1">
                  <c:v>Obrigatório</c:v>
                </c:pt>
                <c:pt idx="2">
                  <c:v>Crítico</c:v>
                </c:pt>
              </c:strCache>
            </c:strRef>
          </c:cat>
          <c:val>
            <c:numRef>
              <c:f>Auxiliar!$C$63:$E$63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Auxiliar!$C$60:$E$60</c:f>
              <c:strCache>
                <c:ptCount val="3"/>
                <c:pt idx="0">
                  <c:v>Desejável</c:v>
                </c:pt>
                <c:pt idx="1">
                  <c:v>Obrigatório</c:v>
                </c:pt>
                <c:pt idx="2">
                  <c:v>Crítico</c:v>
                </c:pt>
              </c:strCache>
            </c:strRef>
          </c:cat>
          <c:val>
            <c:numRef>
              <c:f>Auxiliar!$C$64:$E$64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2883968"/>
        <c:axId val="132885504"/>
      </c:barChart>
      <c:catAx>
        <c:axId val="132883968"/>
        <c:scaling>
          <c:orientation val="minMax"/>
        </c:scaling>
        <c:delete val="0"/>
        <c:axPos val="b"/>
        <c:numFmt formatCode="General" sourceLinked="0"/>
        <c:majorTickMark val="out"/>
        <c:minorTickMark val="none"/>
        <c:tickLblPos val="nextTo"/>
        <c:crossAx val="132885504"/>
        <c:crosses val="autoZero"/>
        <c:auto val="1"/>
        <c:lblAlgn val="ctr"/>
        <c:lblOffset val="100"/>
        <c:noMultiLvlLbl val="0"/>
      </c:catAx>
      <c:valAx>
        <c:axId val="132885504"/>
        <c:scaling>
          <c:orientation val="minMax"/>
        </c:scaling>
        <c:delete val="0"/>
        <c:axPos val="l"/>
        <c:numFmt formatCode="0%" sourceLinked="1"/>
        <c:majorTickMark val="out"/>
        <c:minorTickMark val="none"/>
        <c:tickLblPos val="nextTo"/>
        <c:crossAx val="13288396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Auxiliar!$C$68:$E$68</c:f>
              <c:strCache>
                <c:ptCount val="3"/>
                <c:pt idx="0">
                  <c:v>Desejável</c:v>
                </c:pt>
                <c:pt idx="1">
                  <c:v>Obrigatório</c:v>
                </c:pt>
                <c:pt idx="2">
                  <c:v>Crítico</c:v>
                </c:pt>
              </c:strCache>
            </c:strRef>
          </c:cat>
          <c:val>
            <c:numRef>
              <c:f>Auxiliar!$C$69:$E$69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Auxiliar!$C$68:$E$68</c:f>
              <c:strCache>
                <c:ptCount val="3"/>
                <c:pt idx="0">
                  <c:v>Desejável</c:v>
                </c:pt>
                <c:pt idx="1">
                  <c:v>Obrigatório</c:v>
                </c:pt>
                <c:pt idx="2">
                  <c:v>Crítico</c:v>
                </c:pt>
              </c:strCache>
            </c:strRef>
          </c:cat>
          <c:val>
            <c:numRef>
              <c:f>Auxiliar!$C$70:$E$70</c:f>
              <c:numCache>
                <c:formatCode>General</c:formatCode>
                <c:ptCount val="3"/>
                <c:pt idx="0">
                  <c:v>0</c:v>
                </c:pt>
                <c:pt idx="1">
                  <c:v>1</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Auxiliar!$C$68:$E$68</c:f>
              <c:strCache>
                <c:ptCount val="3"/>
                <c:pt idx="0">
                  <c:v>Desejável</c:v>
                </c:pt>
                <c:pt idx="1">
                  <c:v>Obrigatório</c:v>
                </c:pt>
                <c:pt idx="2">
                  <c:v>Crítico</c:v>
                </c:pt>
              </c:strCache>
            </c:strRef>
          </c:cat>
          <c:val>
            <c:numRef>
              <c:f>Auxiliar!$C$71:$E$71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Auxiliar!$C$68:$E$68</c:f>
              <c:strCache>
                <c:ptCount val="3"/>
                <c:pt idx="0">
                  <c:v>Desejável</c:v>
                </c:pt>
                <c:pt idx="1">
                  <c:v>Obrigatório</c:v>
                </c:pt>
                <c:pt idx="2">
                  <c:v>Crítico</c:v>
                </c:pt>
              </c:strCache>
            </c:strRef>
          </c:cat>
          <c:val>
            <c:numRef>
              <c:f>Auxiliar!$C$72:$E$72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540480"/>
        <c:axId val="133550464"/>
      </c:barChart>
      <c:catAx>
        <c:axId val="133540480"/>
        <c:scaling>
          <c:orientation val="minMax"/>
        </c:scaling>
        <c:delete val="0"/>
        <c:axPos val="b"/>
        <c:numFmt formatCode="General" sourceLinked="0"/>
        <c:majorTickMark val="out"/>
        <c:minorTickMark val="none"/>
        <c:tickLblPos val="nextTo"/>
        <c:crossAx val="133550464"/>
        <c:crosses val="autoZero"/>
        <c:auto val="1"/>
        <c:lblAlgn val="ctr"/>
        <c:lblOffset val="100"/>
        <c:noMultiLvlLbl val="0"/>
      </c:catAx>
      <c:valAx>
        <c:axId val="133550464"/>
        <c:scaling>
          <c:orientation val="minMax"/>
        </c:scaling>
        <c:delete val="0"/>
        <c:axPos val="l"/>
        <c:numFmt formatCode="0%" sourceLinked="1"/>
        <c:majorTickMark val="out"/>
        <c:minorTickMark val="none"/>
        <c:tickLblPos val="nextTo"/>
        <c:crossAx val="13354048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Auxiliar!$H$4:$J$4</c:f>
              <c:strCache>
                <c:ptCount val="3"/>
                <c:pt idx="0">
                  <c:v>Desejável</c:v>
                </c:pt>
                <c:pt idx="1">
                  <c:v>Obrigatório</c:v>
                </c:pt>
                <c:pt idx="2">
                  <c:v>Crítico</c:v>
                </c:pt>
              </c:strCache>
            </c:strRef>
          </c:cat>
          <c:val>
            <c:numRef>
              <c:f>Auxiliar!$H$5:$J$5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Auxiliar!$H$4:$J$4</c:f>
              <c:strCache>
                <c:ptCount val="3"/>
                <c:pt idx="0">
                  <c:v>Desejável</c:v>
                </c:pt>
                <c:pt idx="1">
                  <c:v>Obrigatório</c:v>
                </c:pt>
                <c:pt idx="2">
                  <c:v>Crítico</c:v>
                </c:pt>
              </c:strCache>
            </c:strRef>
          </c:cat>
          <c:val>
            <c:numRef>
              <c:f>Auxiliar!$H$6:$J$6</c:f>
              <c:numCache>
                <c:formatCode>General</c:formatCode>
                <c:ptCount val="3"/>
                <c:pt idx="0">
                  <c:v>0</c:v>
                </c:pt>
                <c:pt idx="1">
                  <c:v>2</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Auxiliar!$H$4:$J$4</c:f>
              <c:strCache>
                <c:ptCount val="3"/>
                <c:pt idx="0">
                  <c:v>Desejável</c:v>
                </c:pt>
                <c:pt idx="1">
                  <c:v>Obrigatório</c:v>
                </c:pt>
                <c:pt idx="2">
                  <c:v>Crítico</c:v>
                </c:pt>
              </c:strCache>
            </c:strRef>
          </c:cat>
          <c:val>
            <c:numRef>
              <c:f>Auxiliar!$H$7:$J$7</c:f>
              <c:numCache>
                <c:formatCode>General</c:formatCode>
                <c:ptCount val="3"/>
                <c:pt idx="0">
                  <c:v>0</c:v>
                </c:pt>
                <c:pt idx="1">
                  <c:v>3</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Auxiliar!$H$4:$J$4</c:f>
              <c:strCache>
                <c:ptCount val="3"/>
                <c:pt idx="0">
                  <c:v>Desejável</c:v>
                </c:pt>
                <c:pt idx="1">
                  <c:v>Obrigatório</c:v>
                </c:pt>
                <c:pt idx="2">
                  <c:v>Crítico</c:v>
                </c:pt>
              </c:strCache>
            </c:strRef>
          </c:cat>
          <c:val>
            <c:numRef>
              <c:f>Auxiliar!$H$8:$J$8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603712"/>
        <c:axId val="133605248"/>
      </c:barChart>
      <c:catAx>
        <c:axId val="133603712"/>
        <c:scaling>
          <c:orientation val="minMax"/>
        </c:scaling>
        <c:delete val="0"/>
        <c:axPos val="b"/>
        <c:numFmt formatCode="General" sourceLinked="0"/>
        <c:majorTickMark val="out"/>
        <c:minorTickMark val="none"/>
        <c:tickLblPos val="nextTo"/>
        <c:crossAx val="133605248"/>
        <c:crosses val="autoZero"/>
        <c:auto val="1"/>
        <c:lblAlgn val="ctr"/>
        <c:lblOffset val="100"/>
        <c:noMultiLvlLbl val="0"/>
      </c:catAx>
      <c:valAx>
        <c:axId val="133605248"/>
        <c:scaling>
          <c:orientation val="minMax"/>
        </c:scaling>
        <c:delete val="0"/>
        <c:axPos val="l"/>
        <c:numFmt formatCode="0%" sourceLinked="1"/>
        <c:majorTickMark val="out"/>
        <c:minorTickMark val="none"/>
        <c:tickLblPos val="nextTo"/>
        <c:crossAx val="13360371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Auxiliar!$G$60:$I$60</c:f>
              <c:strCache>
                <c:ptCount val="3"/>
                <c:pt idx="0">
                  <c:v>Desejável</c:v>
                </c:pt>
                <c:pt idx="1">
                  <c:v>Obrigatório</c:v>
                </c:pt>
                <c:pt idx="2">
                  <c:v>Crítico</c:v>
                </c:pt>
              </c:strCache>
            </c:strRef>
          </c:cat>
          <c:val>
            <c:numRef>
              <c:f>Auxiliar!$G$61:$I$61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Auxiliar!$G$60:$I$60</c:f>
              <c:strCache>
                <c:ptCount val="3"/>
                <c:pt idx="0">
                  <c:v>Desejável</c:v>
                </c:pt>
                <c:pt idx="1">
                  <c:v>Obrigatório</c:v>
                </c:pt>
                <c:pt idx="2">
                  <c:v>Crítico</c:v>
                </c:pt>
              </c:strCache>
            </c:strRef>
          </c:cat>
          <c:val>
            <c:numRef>
              <c:f>Auxiliar!$G$62:$I$62</c:f>
              <c:numCache>
                <c:formatCode>General</c:formatCode>
                <c:ptCount val="3"/>
                <c:pt idx="0">
                  <c:v>0</c:v>
                </c:pt>
                <c:pt idx="1">
                  <c:v>4</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Auxiliar!$G$60:$I$60</c:f>
              <c:strCache>
                <c:ptCount val="3"/>
                <c:pt idx="0">
                  <c:v>Desejável</c:v>
                </c:pt>
                <c:pt idx="1">
                  <c:v>Obrigatório</c:v>
                </c:pt>
                <c:pt idx="2">
                  <c:v>Crítico</c:v>
                </c:pt>
              </c:strCache>
            </c:strRef>
          </c:cat>
          <c:val>
            <c:numRef>
              <c:f>Auxiliar!$G$63:$I$63</c:f>
              <c:numCache>
                <c:formatCode>General</c:formatCode>
                <c:ptCount val="3"/>
                <c:pt idx="0">
                  <c:v>0</c:v>
                </c:pt>
                <c:pt idx="1">
                  <c:v>1</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Auxiliar!$G$60:$I$60</c:f>
              <c:strCache>
                <c:ptCount val="3"/>
                <c:pt idx="0">
                  <c:v>Desejável</c:v>
                </c:pt>
                <c:pt idx="1">
                  <c:v>Obrigatório</c:v>
                </c:pt>
                <c:pt idx="2">
                  <c:v>Crítico</c:v>
                </c:pt>
              </c:strCache>
            </c:strRef>
          </c:cat>
          <c:val>
            <c:numRef>
              <c:f>Auxiliar!$G$64:$I$64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662592"/>
        <c:axId val="133664128"/>
      </c:barChart>
      <c:catAx>
        <c:axId val="133662592"/>
        <c:scaling>
          <c:orientation val="minMax"/>
        </c:scaling>
        <c:delete val="0"/>
        <c:axPos val="b"/>
        <c:numFmt formatCode="General" sourceLinked="0"/>
        <c:majorTickMark val="out"/>
        <c:minorTickMark val="none"/>
        <c:tickLblPos val="nextTo"/>
        <c:crossAx val="133664128"/>
        <c:crosses val="autoZero"/>
        <c:auto val="1"/>
        <c:lblAlgn val="ctr"/>
        <c:lblOffset val="100"/>
        <c:noMultiLvlLbl val="0"/>
      </c:catAx>
      <c:valAx>
        <c:axId val="133664128"/>
        <c:scaling>
          <c:orientation val="minMax"/>
        </c:scaling>
        <c:delete val="0"/>
        <c:axPos val="l"/>
        <c:numFmt formatCode="0%" sourceLinked="1"/>
        <c:majorTickMark val="out"/>
        <c:minorTickMark val="none"/>
        <c:tickLblPos val="nextTo"/>
        <c:crossAx val="13366259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Auxiliar!$G$68:$I$68</c:f>
              <c:strCache>
                <c:ptCount val="3"/>
                <c:pt idx="0">
                  <c:v>Desejável</c:v>
                </c:pt>
                <c:pt idx="1">
                  <c:v>Obrigatório</c:v>
                </c:pt>
                <c:pt idx="2">
                  <c:v>Crítico</c:v>
                </c:pt>
              </c:strCache>
            </c:strRef>
          </c:cat>
          <c:val>
            <c:numRef>
              <c:f>Auxiliar!$G$69:$I$69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Auxiliar!$G$68:$I$68</c:f>
              <c:strCache>
                <c:ptCount val="3"/>
                <c:pt idx="0">
                  <c:v>Desejável</c:v>
                </c:pt>
                <c:pt idx="1">
                  <c:v>Obrigatório</c:v>
                </c:pt>
                <c:pt idx="2">
                  <c:v>Crítico</c:v>
                </c:pt>
              </c:strCache>
            </c:strRef>
          </c:cat>
          <c:val>
            <c:numRef>
              <c:f>Auxiliar!$G$70:$I$70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Auxiliar!$G$68:$I$68</c:f>
              <c:strCache>
                <c:ptCount val="3"/>
                <c:pt idx="0">
                  <c:v>Desejável</c:v>
                </c:pt>
                <c:pt idx="1">
                  <c:v>Obrigatório</c:v>
                </c:pt>
                <c:pt idx="2">
                  <c:v>Crítico</c:v>
                </c:pt>
              </c:strCache>
            </c:strRef>
          </c:cat>
          <c:val>
            <c:numRef>
              <c:f>Auxiliar!$G$71:$I$71</c:f>
              <c:numCache>
                <c:formatCode>General</c:formatCode>
                <c:ptCount val="3"/>
                <c:pt idx="0">
                  <c:v>0</c:v>
                </c:pt>
                <c:pt idx="1">
                  <c:v>1</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Auxiliar!$G$68:$I$68</c:f>
              <c:strCache>
                <c:ptCount val="3"/>
                <c:pt idx="0">
                  <c:v>Desejável</c:v>
                </c:pt>
                <c:pt idx="1">
                  <c:v>Obrigatório</c:v>
                </c:pt>
                <c:pt idx="2">
                  <c:v>Crítico</c:v>
                </c:pt>
              </c:strCache>
            </c:strRef>
          </c:cat>
          <c:val>
            <c:numRef>
              <c:f>Auxiliar!$G$72:$I$72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717376"/>
        <c:axId val="133731456"/>
      </c:barChart>
      <c:catAx>
        <c:axId val="133717376"/>
        <c:scaling>
          <c:orientation val="minMax"/>
        </c:scaling>
        <c:delete val="0"/>
        <c:axPos val="b"/>
        <c:numFmt formatCode="General" sourceLinked="0"/>
        <c:majorTickMark val="out"/>
        <c:minorTickMark val="none"/>
        <c:tickLblPos val="nextTo"/>
        <c:crossAx val="133731456"/>
        <c:crosses val="autoZero"/>
        <c:auto val="1"/>
        <c:lblAlgn val="ctr"/>
        <c:lblOffset val="100"/>
        <c:noMultiLvlLbl val="0"/>
      </c:catAx>
      <c:valAx>
        <c:axId val="133731456"/>
        <c:scaling>
          <c:orientation val="minMax"/>
        </c:scaling>
        <c:delete val="0"/>
        <c:axPos val="l"/>
        <c:numFmt formatCode="0%" sourceLinked="1"/>
        <c:majorTickMark val="out"/>
        <c:minorTickMark val="none"/>
        <c:tickLblPos val="nextTo"/>
        <c:crossAx val="13371737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Auxiliar!$M$4:$O$4</c:f>
              <c:strCache>
                <c:ptCount val="3"/>
                <c:pt idx="0">
                  <c:v>Desejável</c:v>
                </c:pt>
                <c:pt idx="1">
                  <c:v>Obrigatório</c:v>
                </c:pt>
                <c:pt idx="2">
                  <c:v>Crítico</c:v>
                </c:pt>
              </c:strCache>
            </c:strRef>
          </c:cat>
          <c:val>
            <c:numRef>
              <c:f>Auxiliar!$M$5:$O$5</c:f>
              <c:numCache>
                <c:formatCode>General</c:formatCode>
                <c:ptCount val="3"/>
                <c:pt idx="0">
                  <c:v>0</c:v>
                </c:pt>
                <c:pt idx="1">
                  <c:v>2</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Auxiliar!$M$4:$O$4</c:f>
              <c:strCache>
                <c:ptCount val="3"/>
                <c:pt idx="0">
                  <c:v>Desejável</c:v>
                </c:pt>
                <c:pt idx="1">
                  <c:v>Obrigatório</c:v>
                </c:pt>
                <c:pt idx="2">
                  <c:v>Crítico</c:v>
                </c:pt>
              </c:strCache>
            </c:strRef>
          </c:cat>
          <c:val>
            <c:numRef>
              <c:f>Auxiliar!$M$6:$O$6</c:f>
              <c:numCache>
                <c:formatCode>General</c:formatCode>
                <c:ptCount val="3"/>
                <c:pt idx="0">
                  <c:v>0</c:v>
                </c:pt>
                <c:pt idx="1">
                  <c:v>2</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Auxiliar!$M$4:$O$4</c:f>
              <c:strCache>
                <c:ptCount val="3"/>
                <c:pt idx="0">
                  <c:v>Desejável</c:v>
                </c:pt>
                <c:pt idx="1">
                  <c:v>Obrigatório</c:v>
                </c:pt>
                <c:pt idx="2">
                  <c:v>Crítico</c:v>
                </c:pt>
              </c:strCache>
            </c:strRef>
          </c:cat>
          <c:val>
            <c:numRef>
              <c:f>Auxiliar!$M$7:$O$7</c:f>
              <c:numCache>
                <c:formatCode>General</c:formatCode>
                <c:ptCount val="3"/>
                <c:pt idx="0">
                  <c:v>0</c:v>
                </c:pt>
                <c:pt idx="1">
                  <c:v>1</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Auxiliar!$M$4:$O$4</c:f>
              <c:strCache>
                <c:ptCount val="3"/>
                <c:pt idx="0">
                  <c:v>Desejável</c:v>
                </c:pt>
                <c:pt idx="1">
                  <c:v>Obrigatório</c:v>
                </c:pt>
                <c:pt idx="2">
                  <c:v>Crítico</c:v>
                </c:pt>
              </c:strCache>
            </c:strRef>
          </c:cat>
          <c:val>
            <c:numRef>
              <c:f>Auxiliar!$M$8:$O$8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788800"/>
        <c:axId val="133790336"/>
      </c:barChart>
      <c:catAx>
        <c:axId val="133788800"/>
        <c:scaling>
          <c:orientation val="minMax"/>
        </c:scaling>
        <c:delete val="0"/>
        <c:axPos val="b"/>
        <c:numFmt formatCode="General" sourceLinked="0"/>
        <c:majorTickMark val="out"/>
        <c:minorTickMark val="none"/>
        <c:tickLblPos val="nextTo"/>
        <c:crossAx val="133790336"/>
        <c:crosses val="autoZero"/>
        <c:auto val="1"/>
        <c:lblAlgn val="ctr"/>
        <c:lblOffset val="100"/>
        <c:noMultiLvlLbl val="0"/>
      </c:catAx>
      <c:valAx>
        <c:axId val="133790336"/>
        <c:scaling>
          <c:orientation val="minMax"/>
        </c:scaling>
        <c:delete val="0"/>
        <c:axPos val="l"/>
        <c:numFmt formatCode="0%" sourceLinked="1"/>
        <c:majorTickMark val="out"/>
        <c:minorTickMark val="none"/>
        <c:tickLblPos val="nextTo"/>
        <c:crossAx val="13378880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Auxiliar!$K$60:$M$60</c:f>
              <c:strCache>
                <c:ptCount val="3"/>
                <c:pt idx="0">
                  <c:v>Desejável</c:v>
                </c:pt>
                <c:pt idx="1">
                  <c:v>Obrigatório</c:v>
                </c:pt>
                <c:pt idx="2">
                  <c:v>Crítico</c:v>
                </c:pt>
              </c:strCache>
            </c:strRef>
          </c:cat>
          <c:val>
            <c:numRef>
              <c:f>Auxiliar!$K$61:$M$61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Auxiliar!$K$60:$M$60</c:f>
              <c:strCache>
                <c:ptCount val="3"/>
                <c:pt idx="0">
                  <c:v>Desejável</c:v>
                </c:pt>
                <c:pt idx="1">
                  <c:v>Obrigatório</c:v>
                </c:pt>
                <c:pt idx="2">
                  <c:v>Crítico</c:v>
                </c:pt>
              </c:strCache>
            </c:strRef>
          </c:cat>
          <c:val>
            <c:numRef>
              <c:f>Auxiliar!$K$62:$M$62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Auxiliar!$K$60:$M$60</c:f>
              <c:strCache>
                <c:ptCount val="3"/>
                <c:pt idx="0">
                  <c:v>Desejável</c:v>
                </c:pt>
                <c:pt idx="1">
                  <c:v>Obrigatório</c:v>
                </c:pt>
                <c:pt idx="2">
                  <c:v>Crítico</c:v>
                </c:pt>
              </c:strCache>
            </c:strRef>
          </c:cat>
          <c:val>
            <c:numRef>
              <c:f>Auxiliar!$K$63:$M$63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Auxiliar!$K$60:$M$60</c:f>
              <c:strCache>
                <c:ptCount val="3"/>
                <c:pt idx="0">
                  <c:v>Desejável</c:v>
                </c:pt>
                <c:pt idx="1">
                  <c:v>Obrigatório</c:v>
                </c:pt>
                <c:pt idx="2">
                  <c:v>Crítico</c:v>
                </c:pt>
              </c:strCache>
            </c:strRef>
          </c:cat>
          <c:val>
            <c:numRef>
              <c:f>Auxiliar!$K$64:$M$64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251840"/>
        <c:axId val="133253376"/>
      </c:barChart>
      <c:catAx>
        <c:axId val="133251840"/>
        <c:scaling>
          <c:orientation val="minMax"/>
        </c:scaling>
        <c:delete val="0"/>
        <c:axPos val="b"/>
        <c:numFmt formatCode="General" sourceLinked="0"/>
        <c:majorTickMark val="out"/>
        <c:minorTickMark val="none"/>
        <c:tickLblPos val="nextTo"/>
        <c:crossAx val="133253376"/>
        <c:crosses val="autoZero"/>
        <c:auto val="1"/>
        <c:lblAlgn val="ctr"/>
        <c:lblOffset val="100"/>
        <c:noMultiLvlLbl val="0"/>
      </c:catAx>
      <c:valAx>
        <c:axId val="133253376"/>
        <c:scaling>
          <c:orientation val="minMax"/>
        </c:scaling>
        <c:delete val="0"/>
        <c:axPos val="l"/>
        <c:numFmt formatCode="0%" sourceLinked="1"/>
        <c:majorTickMark val="out"/>
        <c:minorTickMark val="none"/>
        <c:tickLblPos val="nextTo"/>
        <c:crossAx val="13325184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Auxiliar!$K$68:$M$68</c:f>
              <c:strCache>
                <c:ptCount val="3"/>
                <c:pt idx="0">
                  <c:v>Desejável</c:v>
                </c:pt>
                <c:pt idx="1">
                  <c:v>Obrigatório</c:v>
                </c:pt>
                <c:pt idx="2">
                  <c:v>Crítico</c:v>
                </c:pt>
              </c:strCache>
            </c:strRef>
          </c:cat>
          <c:val>
            <c:numRef>
              <c:f>Auxiliar!$K$69:$M$69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Auxiliar!$K$68:$M$68</c:f>
              <c:strCache>
                <c:ptCount val="3"/>
                <c:pt idx="0">
                  <c:v>Desejável</c:v>
                </c:pt>
                <c:pt idx="1">
                  <c:v>Obrigatório</c:v>
                </c:pt>
                <c:pt idx="2">
                  <c:v>Crítico</c:v>
                </c:pt>
              </c:strCache>
            </c:strRef>
          </c:cat>
          <c:val>
            <c:numRef>
              <c:f>Auxiliar!$K$70:$M$70</c:f>
              <c:numCache>
                <c:formatCode>General</c:formatCode>
                <c:ptCount val="3"/>
                <c:pt idx="0">
                  <c:v>0</c:v>
                </c:pt>
                <c:pt idx="1">
                  <c:v>1</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Auxiliar!$K$68:$M$68</c:f>
              <c:strCache>
                <c:ptCount val="3"/>
                <c:pt idx="0">
                  <c:v>Desejável</c:v>
                </c:pt>
                <c:pt idx="1">
                  <c:v>Obrigatório</c:v>
                </c:pt>
                <c:pt idx="2">
                  <c:v>Crítico</c:v>
                </c:pt>
              </c:strCache>
            </c:strRef>
          </c:cat>
          <c:val>
            <c:numRef>
              <c:f>Auxiliar!$K$71:$M$71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Auxiliar!$K$68:$M$68</c:f>
              <c:strCache>
                <c:ptCount val="3"/>
                <c:pt idx="0">
                  <c:v>Desejável</c:v>
                </c:pt>
                <c:pt idx="1">
                  <c:v>Obrigatório</c:v>
                </c:pt>
                <c:pt idx="2">
                  <c:v>Crítico</c:v>
                </c:pt>
              </c:strCache>
            </c:strRef>
          </c:cat>
          <c:val>
            <c:numRef>
              <c:f>Auxiliar!$K$72:$M$72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312896"/>
        <c:axId val="133314432"/>
      </c:barChart>
      <c:catAx>
        <c:axId val="133312896"/>
        <c:scaling>
          <c:orientation val="minMax"/>
        </c:scaling>
        <c:delete val="0"/>
        <c:axPos val="b"/>
        <c:numFmt formatCode="General" sourceLinked="0"/>
        <c:majorTickMark val="out"/>
        <c:minorTickMark val="none"/>
        <c:tickLblPos val="nextTo"/>
        <c:crossAx val="133314432"/>
        <c:crosses val="autoZero"/>
        <c:auto val="1"/>
        <c:lblAlgn val="ctr"/>
        <c:lblOffset val="100"/>
        <c:noMultiLvlLbl val="0"/>
      </c:catAx>
      <c:valAx>
        <c:axId val="133314432"/>
        <c:scaling>
          <c:orientation val="minMax"/>
        </c:scaling>
        <c:delete val="0"/>
        <c:axPos val="l"/>
        <c:numFmt formatCode="0%" sourceLinked="1"/>
        <c:majorTickMark val="out"/>
        <c:minorTickMark val="none"/>
        <c:tickLblPos val="nextTo"/>
        <c:crossAx val="13331289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Auxiliar!$R$4:$T$4</c:f>
              <c:strCache>
                <c:ptCount val="3"/>
                <c:pt idx="0">
                  <c:v>Desejável</c:v>
                </c:pt>
                <c:pt idx="1">
                  <c:v>Obrigatório</c:v>
                </c:pt>
                <c:pt idx="2">
                  <c:v>Crítico</c:v>
                </c:pt>
              </c:strCache>
            </c:strRef>
          </c:cat>
          <c:val>
            <c:numRef>
              <c:f>Auxiliar!$R$5:$T$5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Auxiliar!$R$4:$T$4</c:f>
              <c:strCache>
                <c:ptCount val="3"/>
                <c:pt idx="0">
                  <c:v>Desejável</c:v>
                </c:pt>
                <c:pt idx="1">
                  <c:v>Obrigatório</c:v>
                </c:pt>
                <c:pt idx="2">
                  <c:v>Crítico</c:v>
                </c:pt>
              </c:strCache>
            </c:strRef>
          </c:cat>
          <c:val>
            <c:numRef>
              <c:f>Auxiliar!$R$6:$T$6</c:f>
              <c:numCache>
                <c:formatCode>General</c:formatCode>
                <c:ptCount val="3"/>
                <c:pt idx="0">
                  <c:v>0</c:v>
                </c:pt>
                <c:pt idx="1">
                  <c:v>2</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Auxiliar!$R$4:$T$4</c:f>
              <c:strCache>
                <c:ptCount val="3"/>
                <c:pt idx="0">
                  <c:v>Desejável</c:v>
                </c:pt>
                <c:pt idx="1">
                  <c:v>Obrigatório</c:v>
                </c:pt>
                <c:pt idx="2">
                  <c:v>Crítico</c:v>
                </c:pt>
              </c:strCache>
            </c:strRef>
          </c:cat>
          <c:val>
            <c:numRef>
              <c:f>Auxiliar!$R$7:$T$7</c:f>
              <c:numCache>
                <c:formatCode>General</c:formatCode>
                <c:ptCount val="3"/>
                <c:pt idx="0">
                  <c:v>0</c:v>
                </c:pt>
                <c:pt idx="1">
                  <c:v>3</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Auxiliar!$R$4:$T$4</c:f>
              <c:strCache>
                <c:ptCount val="3"/>
                <c:pt idx="0">
                  <c:v>Desejável</c:v>
                </c:pt>
                <c:pt idx="1">
                  <c:v>Obrigatório</c:v>
                </c:pt>
                <c:pt idx="2">
                  <c:v>Crítico</c:v>
                </c:pt>
              </c:strCache>
            </c:strRef>
          </c:cat>
          <c:val>
            <c:numRef>
              <c:f>Auxiliar!$R$8:$T$8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369856"/>
        <c:axId val="133371392"/>
      </c:barChart>
      <c:catAx>
        <c:axId val="133369856"/>
        <c:scaling>
          <c:orientation val="minMax"/>
        </c:scaling>
        <c:delete val="0"/>
        <c:axPos val="b"/>
        <c:numFmt formatCode="General" sourceLinked="0"/>
        <c:majorTickMark val="out"/>
        <c:minorTickMark val="none"/>
        <c:tickLblPos val="nextTo"/>
        <c:crossAx val="133371392"/>
        <c:crosses val="autoZero"/>
        <c:auto val="1"/>
        <c:lblAlgn val="ctr"/>
        <c:lblOffset val="100"/>
        <c:noMultiLvlLbl val="0"/>
      </c:catAx>
      <c:valAx>
        <c:axId val="133371392"/>
        <c:scaling>
          <c:orientation val="minMax"/>
        </c:scaling>
        <c:delete val="0"/>
        <c:axPos val="l"/>
        <c:numFmt formatCode="0%" sourceLinked="1"/>
        <c:majorTickMark val="out"/>
        <c:minorTickMark val="none"/>
        <c:tickLblPos val="nextTo"/>
        <c:crossAx val="13336985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Auxiliar!$O$60:$Q$60</c:f>
              <c:strCache>
                <c:ptCount val="3"/>
                <c:pt idx="0">
                  <c:v>Desejável</c:v>
                </c:pt>
                <c:pt idx="1">
                  <c:v>Obrigatório</c:v>
                </c:pt>
                <c:pt idx="2">
                  <c:v>Crítico</c:v>
                </c:pt>
              </c:strCache>
            </c:strRef>
          </c:cat>
          <c:val>
            <c:numRef>
              <c:f>Auxiliar!$O$61:$Q$61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Auxiliar!$O$60:$Q$60</c:f>
              <c:strCache>
                <c:ptCount val="3"/>
                <c:pt idx="0">
                  <c:v>Desejável</c:v>
                </c:pt>
                <c:pt idx="1">
                  <c:v>Obrigatório</c:v>
                </c:pt>
                <c:pt idx="2">
                  <c:v>Crítico</c:v>
                </c:pt>
              </c:strCache>
            </c:strRef>
          </c:cat>
          <c:val>
            <c:numRef>
              <c:f>Auxiliar!$O$62:$Q$62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Auxiliar!$O$60:$Q$60</c:f>
              <c:strCache>
                <c:ptCount val="3"/>
                <c:pt idx="0">
                  <c:v>Desejável</c:v>
                </c:pt>
                <c:pt idx="1">
                  <c:v>Obrigatório</c:v>
                </c:pt>
                <c:pt idx="2">
                  <c:v>Crítico</c:v>
                </c:pt>
              </c:strCache>
            </c:strRef>
          </c:cat>
          <c:val>
            <c:numRef>
              <c:f>Auxiliar!$O$63:$Q$63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Auxiliar!$O$60:$Q$60</c:f>
              <c:strCache>
                <c:ptCount val="3"/>
                <c:pt idx="0">
                  <c:v>Desejável</c:v>
                </c:pt>
                <c:pt idx="1">
                  <c:v>Obrigatório</c:v>
                </c:pt>
                <c:pt idx="2">
                  <c:v>Crítico</c:v>
                </c:pt>
              </c:strCache>
            </c:strRef>
          </c:cat>
          <c:val>
            <c:numRef>
              <c:f>Auxiliar!$O$64:$Q$64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387776"/>
        <c:axId val="133389312"/>
      </c:barChart>
      <c:catAx>
        <c:axId val="133387776"/>
        <c:scaling>
          <c:orientation val="minMax"/>
        </c:scaling>
        <c:delete val="0"/>
        <c:axPos val="b"/>
        <c:numFmt formatCode="General" sourceLinked="0"/>
        <c:majorTickMark val="out"/>
        <c:minorTickMark val="none"/>
        <c:tickLblPos val="nextTo"/>
        <c:crossAx val="133389312"/>
        <c:crosses val="autoZero"/>
        <c:auto val="1"/>
        <c:lblAlgn val="ctr"/>
        <c:lblOffset val="100"/>
        <c:noMultiLvlLbl val="0"/>
      </c:catAx>
      <c:valAx>
        <c:axId val="133389312"/>
        <c:scaling>
          <c:orientation val="minMax"/>
        </c:scaling>
        <c:delete val="0"/>
        <c:axPos val="l"/>
        <c:numFmt formatCode="0%" sourceLinked="1"/>
        <c:majorTickMark val="out"/>
        <c:minorTickMark val="none"/>
        <c:tickLblPos val="nextTo"/>
        <c:crossAx val="13338777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Auxiliar!$O$68:$Q$68</c:f>
              <c:strCache>
                <c:ptCount val="3"/>
                <c:pt idx="0">
                  <c:v>Desejável</c:v>
                </c:pt>
                <c:pt idx="1">
                  <c:v>Obrigatório</c:v>
                </c:pt>
                <c:pt idx="2">
                  <c:v>Crítico</c:v>
                </c:pt>
              </c:strCache>
            </c:strRef>
          </c:cat>
          <c:val>
            <c:numRef>
              <c:f>Auxiliar!$O$69:$Q$69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Auxiliar!$O$68:$Q$68</c:f>
              <c:strCache>
                <c:ptCount val="3"/>
                <c:pt idx="0">
                  <c:v>Desejável</c:v>
                </c:pt>
                <c:pt idx="1">
                  <c:v>Obrigatório</c:v>
                </c:pt>
                <c:pt idx="2">
                  <c:v>Crítico</c:v>
                </c:pt>
              </c:strCache>
            </c:strRef>
          </c:cat>
          <c:val>
            <c:numRef>
              <c:f>Auxiliar!$O$70:$Q$70</c:f>
              <c:numCache>
                <c:formatCode>General</c:formatCode>
                <c:ptCount val="3"/>
                <c:pt idx="0">
                  <c:v>0</c:v>
                </c:pt>
                <c:pt idx="1">
                  <c:v>1</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Auxiliar!$O$68:$Q$68</c:f>
              <c:strCache>
                <c:ptCount val="3"/>
                <c:pt idx="0">
                  <c:v>Desejável</c:v>
                </c:pt>
                <c:pt idx="1">
                  <c:v>Obrigatório</c:v>
                </c:pt>
                <c:pt idx="2">
                  <c:v>Crítico</c:v>
                </c:pt>
              </c:strCache>
            </c:strRef>
          </c:cat>
          <c:val>
            <c:numRef>
              <c:f>Auxiliar!$O$71:$Q$71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Auxiliar!$O$68:$Q$68</c:f>
              <c:strCache>
                <c:ptCount val="3"/>
                <c:pt idx="0">
                  <c:v>Desejável</c:v>
                </c:pt>
                <c:pt idx="1">
                  <c:v>Obrigatório</c:v>
                </c:pt>
                <c:pt idx="2">
                  <c:v>Crítico</c:v>
                </c:pt>
              </c:strCache>
            </c:strRef>
          </c:cat>
          <c:val>
            <c:numRef>
              <c:f>Auxiliar!$O$72:$Q$72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864448"/>
        <c:axId val="133874432"/>
      </c:barChart>
      <c:catAx>
        <c:axId val="133864448"/>
        <c:scaling>
          <c:orientation val="minMax"/>
        </c:scaling>
        <c:delete val="0"/>
        <c:axPos val="b"/>
        <c:numFmt formatCode="General" sourceLinked="0"/>
        <c:majorTickMark val="out"/>
        <c:minorTickMark val="none"/>
        <c:tickLblPos val="nextTo"/>
        <c:crossAx val="133874432"/>
        <c:crosses val="autoZero"/>
        <c:auto val="1"/>
        <c:lblAlgn val="ctr"/>
        <c:lblOffset val="100"/>
        <c:noMultiLvlLbl val="0"/>
      </c:catAx>
      <c:valAx>
        <c:axId val="133874432"/>
        <c:scaling>
          <c:orientation val="minMax"/>
        </c:scaling>
        <c:delete val="0"/>
        <c:axPos val="l"/>
        <c:numFmt formatCode="0%" sourceLinked="1"/>
        <c:majorTickMark val="out"/>
        <c:minorTickMark val="none"/>
        <c:tickLblPos val="nextTo"/>
        <c:crossAx val="13386444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Auxiliar!$W$4:$Y$4</c:f>
              <c:strCache>
                <c:ptCount val="3"/>
                <c:pt idx="0">
                  <c:v>Desejável</c:v>
                </c:pt>
                <c:pt idx="1">
                  <c:v>Obrigatório</c:v>
                </c:pt>
                <c:pt idx="2">
                  <c:v>Crítico</c:v>
                </c:pt>
              </c:strCache>
            </c:strRef>
          </c:cat>
          <c:val>
            <c:numRef>
              <c:f>Auxiliar!$W$5:$Y$5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Auxiliar!$W$4:$Y$4</c:f>
              <c:strCache>
                <c:ptCount val="3"/>
                <c:pt idx="0">
                  <c:v>Desejável</c:v>
                </c:pt>
                <c:pt idx="1">
                  <c:v>Obrigatório</c:v>
                </c:pt>
                <c:pt idx="2">
                  <c:v>Crítico</c:v>
                </c:pt>
              </c:strCache>
            </c:strRef>
          </c:cat>
          <c:val>
            <c:numRef>
              <c:f>Auxiliar!$W$6:$Y$6</c:f>
              <c:numCache>
                <c:formatCode>General</c:formatCode>
                <c:ptCount val="3"/>
                <c:pt idx="0">
                  <c:v>0</c:v>
                </c:pt>
                <c:pt idx="1">
                  <c:v>3</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Auxiliar!$W$4:$Y$4</c:f>
              <c:strCache>
                <c:ptCount val="3"/>
                <c:pt idx="0">
                  <c:v>Desejável</c:v>
                </c:pt>
                <c:pt idx="1">
                  <c:v>Obrigatório</c:v>
                </c:pt>
                <c:pt idx="2">
                  <c:v>Crítico</c:v>
                </c:pt>
              </c:strCache>
            </c:strRef>
          </c:cat>
          <c:val>
            <c:numRef>
              <c:f>Auxiliar!$W$7:$Y$7</c:f>
              <c:numCache>
                <c:formatCode>General</c:formatCode>
                <c:ptCount val="3"/>
                <c:pt idx="0">
                  <c:v>0</c:v>
                </c:pt>
                <c:pt idx="1">
                  <c:v>1</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Auxiliar!$W$4:$Y$4</c:f>
              <c:strCache>
                <c:ptCount val="3"/>
                <c:pt idx="0">
                  <c:v>Desejável</c:v>
                </c:pt>
                <c:pt idx="1">
                  <c:v>Obrigatório</c:v>
                </c:pt>
                <c:pt idx="2">
                  <c:v>Crítico</c:v>
                </c:pt>
              </c:strCache>
            </c:strRef>
          </c:cat>
          <c:val>
            <c:numRef>
              <c:f>Auxiliar!$W$8:$Y$8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3931776"/>
        <c:axId val="133933312"/>
      </c:barChart>
      <c:catAx>
        <c:axId val="133931776"/>
        <c:scaling>
          <c:orientation val="minMax"/>
        </c:scaling>
        <c:delete val="0"/>
        <c:axPos val="b"/>
        <c:numFmt formatCode="General" sourceLinked="0"/>
        <c:majorTickMark val="out"/>
        <c:minorTickMark val="none"/>
        <c:tickLblPos val="nextTo"/>
        <c:crossAx val="133933312"/>
        <c:crosses val="autoZero"/>
        <c:auto val="1"/>
        <c:lblAlgn val="ctr"/>
        <c:lblOffset val="100"/>
        <c:noMultiLvlLbl val="0"/>
      </c:catAx>
      <c:valAx>
        <c:axId val="133933312"/>
        <c:scaling>
          <c:orientation val="minMax"/>
        </c:scaling>
        <c:delete val="0"/>
        <c:axPos val="l"/>
        <c:numFmt formatCode="0%" sourceLinked="1"/>
        <c:majorTickMark val="out"/>
        <c:minorTickMark val="none"/>
        <c:tickLblPos val="nextTo"/>
        <c:crossAx val="13393177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Auxiliar!$S$60:$U$60</c:f>
              <c:strCache>
                <c:ptCount val="3"/>
                <c:pt idx="0">
                  <c:v>Desejável</c:v>
                </c:pt>
                <c:pt idx="1">
                  <c:v>Obrigatório</c:v>
                </c:pt>
                <c:pt idx="2">
                  <c:v>Crítico</c:v>
                </c:pt>
              </c:strCache>
            </c:strRef>
          </c:cat>
          <c:val>
            <c:numRef>
              <c:f>Auxiliar!$S$61:$U$61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Auxiliar!$S$60:$U$60</c:f>
              <c:strCache>
                <c:ptCount val="3"/>
                <c:pt idx="0">
                  <c:v>Desejável</c:v>
                </c:pt>
                <c:pt idx="1">
                  <c:v>Obrigatório</c:v>
                </c:pt>
                <c:pt idx="2">
                  <c:v>Crítico</c:v>
                </c:pt>
              </c:strCache>
            </c:strRef>
          </c:cat>
          <c:val>
            <c:numRef>
              <c:f>Auxiliar!$S$62:$U$62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Auxiliar!$S$60:$U$60</c:f>
              <c:strCache>
                <c:ptCount val="3"/>
                <c:pt idx="0">
                  <c:v>Desejável</c:v>
                </c:pt>
                <c:pt idx="1">
                  <c:v>Obrigatório</c:v>
                </c:pt>
                <c:pt idx="2">
                  <c:v>Crítico</c:v>
                </c:pt>
              </c:strCache>
            </c:strRef>
          </c:cat>
          <c:val>
            <c:numRef>
              <c:f>Auxiliar!$S$63:$U$63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Auxiliar!$S$60:$U$60</c:f>
              <c:strCache>
                <c:ptCount val="3"/>
                <c:pt idx="0">
                  <c:v>Desejável</c:v>
                </c:pt>
                <c:pt idx="1">
                  <c:v>Obrigatório</c:v>
                </c:pt>
                <c:pt idx="2">
                  <c:v>Crítico</c:v>
                </c:pt>
              </c:strCache>
            </c:strRef>
          </c:cat>
          <c:val>
            <c:numRef>
              <c:f>Auxiliar!$S$64:$U$64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3974272"/>
        <c:axId val="133984256"/>
      </c:barChart>
      <c:catAx>
        <c:axId val="133974272"/>
        <c:scaling>
          <c:orientation val="minMax"/>
        </c:scaling>
        <c:delete val="0"/>
        <c:axPos val="b"/>
        <c:numFmt formatCode="General" sourceLinked="0"/>
        <c:majorTickMark val="out"/>
        <c:minorTickMark val="none"/>
        <c:tickLblPos val="nextTo"/>
        <c:crossAx val="133984256"/>
        <c:crosses val="autoZero"/>
        <c:auto val="1"/>
        <c:lblAlgn val="ctr"/>
        <c:lblOffset val="100"/>
        <c:noMultiLvlLbl val="0"/>
      </c:catAx>
      <c:valAx>
        <c:axId val="133984256"/>
        <c:scaling>
          <c:orientation val="minMax"/>
        </c:scaling>
        <c:delete val="0"/>
        <c:axPos val="l"/>
        <c:numFmt formatCode="0%" sourceLinked="1"/>
        <c:majorTickMark val="out"/>
        <c:minorTickMark val="none"/>
        <c:tickLblPos val="nextTo"/>
        <c:crossAx val="13397427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Auxiliar!$S$68:$U$68</c:f>
              <c:strCache>
                <c:ptCount val="3"/>
                <c:pt idx="0">
                  <c:v>Desejável</c:v>
                </c:pt>
                <c:pt idx="1">
                  <c:v>Obrigatório</c:v>
                </c:pt>
                <c:pt idx="2">
                  <c:v>Crítico</c:v>
                </c:pt>
              </c:strCache>
            </c:strRef>
          </c:cat>
          <c:val>
            <c:numRef>
              <c:f>Auxiliar!$S$69:$U$69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Auxiliar!$S$68:$U$68</c:f>
              <c:strCache>
                <c:ptCount val="3"/>
                <c:pt idx="0">
                  <c:v>Desejável</c:v>
                </c:pt>
                <c:pt idx="1">
                  <c:v>Obrigatório</c:v>
                </c:pt>
                <c:pt idx="2">
                  <c:v>Crítico</c:v>
                </c:pt>
              </c:strCache>
            </c:strRef>
          </c:cat>
          <c:val>
            <c:numRef>
              <c:f>Auxiliar!$S$70:$U$70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Auxiliar!$S$68:$U$68</c:f>
              <c:strCache>
                <c:ptCount val="3"/>
                <c:pt idx="0">
                  <c:v>Desejável</c:v>
                </c:pt>
                <c:pt idx="1">
                  <c:v>Obrigatório</c:v>
                </c:pt>
                <c:pt idx="2">
                  <c:v>Crítico</c:v>
                </c:pt>
              </c:strCache>
            </c:strRef>
          </c:cat>
          <c:val>
            <c:numRef>
              <c:f>Auxiliar!$S$71:$U$71</c:f>
              <c:numCache>
                <c:formatCode>General</c:formatCode>
                <c:ptCount val="3"/>
                <c:pt idx="0">
                  <c:v>0</c:v>
                </c:pt>
                <c:pt idx="1">
                  <c:v>1</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Auxiliar!$S$68:$U$68</c:f>
              <c:strCache>
                <c:ptCount val="3"/>
                <c:pt idx="0">
                  <c:v>Desejável</c:v>
                </c:pt>
                <c:pt idx="1">
                  <c:v>Obrigatório</c:v>
                </c:pt>
                <c:pt idx="2">
                  <c:v>Crítico</c:v>
                </c:pt>
              </c:strCache>
            </c:strRef>
          </c:cat>
          <c:val>
            <c:numRef>
              <c:f>Auxiliar!$S$72:$U$72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4045696"/>
        <c:axId val="134047232"/>
      </c:barChart>
      <c:catAx>
        <c:axId val="134045696"/>
        <c:scaling>
          <c:orientation val="minMax"/>
        </c:scaling>
        <c:delete val="0"/>
        <c:axPos val="b"/>
        <c:numFmt formatCode="General" sourceLinked="0"/>
        <c:majorTickMark val="out"/>
        <c:minorTickMark val="none"/>
        <c:tickLblPos val="nextTo"/>
        <c:crossAx val="134047232"/>
        <c:crosses val="autoZero"/>
        <c:auto val="1"/>
        <c:lblAlgn val="ctr"/>
        <c:lblOffset val="100"/>
        <c:noMultiLvlLbl val="0"/>
      </c:catAx>
      <c:valAx>
        <c:axId val="134047232"/>
        <c:scaling>
          <c:orientation val="minMax"/>
        </c:scaling>
        <c:delete val="0"/>
        <c:axPos val="l"/>
        <c:numFmt formatCode="0%" sourceLinked="1"/>
        <c:majorTickMark val="out"/>
        <c:minorTickMark val="none"/>
        <c:tickLblPos val="nextTo"/>
        <c:crossAx val="13404569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Auxiliar!$AB$4:$AD$4</c:f>
              <c:strCache>
                <c:ptCount val="3"/>
                <c:pt idx="0">
                  <c:v>Desejável</c:v>
                </c:pt>
                <c:pt idx="1">
                  <c:v>Obrigatório</c:v>
                </c:pt>
                <c:pt idx="2">
                  <c:v>Crítico</c:v>
                </c:pt>
              </c:strCache>
            </c:strRef>
          </c:cat>
          <c:val>
            <c:numRef>
              <c:f>Auxiliar!$AB$5:$AD$5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Auxiliar!$AB$4:$AD$4</c:f>
              <c:strCache>
                <c:ptCount val="3"/>
                <c:pt idx="0">
                  <c:v>Desejável</c:v>
                </c:pt>
                <c:pt idx="1">
                  <c:v>Obrigatório</c:v>
                </c:pt>
                <c:pt idx="2">
                  <c:v>Crítico</c:v>
                </c:pt>
              </c:strCache>
            </c:strRef>
          </c:cat>
          <c:val>
            <c:numRef>
              <c:f>Auxiliar!$AB$6:$AD$6</c:f>
              <c:numCache>
                <c:formatCode>General</c:formatCode>
                <c:ptCount val="3"/>
                <c:pt idx="0">
                  <c:v>0</c:v>
                </c:pt>
                <c:pt idx="1">
                  <c:v>1</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Auxiliar!$AB$4:$AD$4</c:f>
              <c:strCache>
                <c:ptCount val="3"/>
                <c:pt idx="0">
                  <c:v>Desejável</c:v>
                </c:pt>
                <c:pt idx="1">
                  <c:v>Obrigatório</c:v>
                </c:pt>
                <c:pt idx="2">
                  <c:v>Crítico</c:v>
                </c:pt>
              </c:strCache>
            </c:strRef>
          </c:cat>
          <c:val>
            <c:numRef>
              <c:f>Auxiliar!$AB$7:$AD$7</c:f>
              <c:numCache>
                <c:formatCode>General</c:formatCode>
                <c:ptCount val="3"/>
                <c:pt idx="0">
                  <c:v>0</c:v>
                </c:pt>
                <c:pt idx="1">
                  <c:v>3</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Auxiliar!$AB$4:$AD$4</c:f>
              <c:strCache>
                <c:ptCount val="3"/>
                <c:pt idx="0">
                  <c:v>Desejável</c:v>
                </c:pt>
                <c:pt idx="1">
                  <c:v>Obrigatório</c:v>
                </c:pt>
                <c:pt idx="2">
                  <c:v>Crítico</c:v>
                </c:pt>
              </c:strCache>
            </c:strRef>
          </c:cat>
          <c:val>
            <c:numRef>
              <c:f>Auxiliar!$AB$8:$AD$8</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4489600"/>
        <c:axId val="134491136"/>
      </c:barChart>
      <c:catAx>
        <c:axId val="134489600"/>
        <c:scaling>
          <c:orientation val="minMax"/>
        </c:scaling>
        <c:delete val="0"/>
        <c:axPos val="b"/>
        <c:numFmt formatCode="General" sourceLinked="0"/>
        <c:majorTickMark val="out"/>
        <c:minorTickMark val="none"/>
        <c:tickLblPos val="nextTo"/>
        <c:crossAx val="134491136"/>
        <c:crosses val="autoZero"/>
        <c:auto val="1"/>
        <c:lblAlgn val="ctr"/>
        <c:lblOffset val="100"/>
        <c:noMultiLvlLbl val="0"/>
      </c:catAx>
      <c:valAx>
        <c:axId val="134491136"/>
        <c:scaling>
          <c:orientation val="minMax"/>
        </c:scaling>
        <c:delete val="0"/>
        <c:axPos val="l"/>
        <c:numFmt formatCode="0%" sourceLinked="1"/>
        <c:majorTickMark val="out"/>
        <c:minorTickMark val="none"/>
        <c:tickLblPos val="nextTo"/>
        <c:crossAx val="13448960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Auxiliar!$W$60:$Y$60</c:f>
              <c:strCache>
                <c:ptCount val="3"/>
                <c:pt idx="0">
                  <c:v>Desejável</c:v>
                </c:pt>
                <c:pt idx="1">
                  <c:v>Obrigatório</c:v>
                </c:pt>
                <c:pt idx="2">
                  <c:v>Crítico</c:v>
                </c:pt>
              </c:strCache>
            </c:strRef>
          </c:cat>
          <c:val>
            <c:numRef>
              <c:f>Auxiliar!$W$61:$Y$61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Auxiliar!$W$60:$Y$60</c:f>
              <c:strCache>
                <c:ptCount val="3"/>
                <c:pt idx="0">
                  <c:v>Desejável</c:v>
                </c:pt>
                <c:pt idx="1">
                  <c:v>Obrigatório</c:v>
                </c:pt>
                <c:pt idx="2">
                  <c:v>Crítico</c:v>
                </c:pt>
              </c:strCache>
            </c:strRef>
          </c:cat>
          <c:val>
            <c:numRef>
              <c:f>Auxiliar!$W$62:$Y$62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Auxiliar!$W$60:$Y$60</c:f>
              <c:strCache>
                <c:ptCount val="3"/>
                <c:pt idx="0">
                  <c:v>Desejável</c:v>
                </c:pt>
                <c:pt idx="1">
                  <c:v>Obrigatório</c:v>
                </c:pt>
                <c:pt idx="2">
                  <c:v>Crítico</c:v>
                </c:pt>
              </c:strCache>
            </c:strRef>
          </c:cat>
          <c:val>
            <c:numRef>
              <c:f>Auxiliar!$W$63:$Y$63</c:f>
              <c:numCache>
                <c:formatCode>General</c:formatCode>
                <c:ptCount val="3"/>
                <c:pt idx="0">
                  <c:v>0</c:v>
                </c:pt>
                <c:pt idx="1">
                  <c:v>1</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Auxiliar!$W$60:$Y$60</c:f>
              <c:strCache>
                <c:ptCount val="3"/>
                <c:pt idx="0">
                  <c:v>Desejável</c:v>
                </c:pt>
                <c:pt idx="1">
                  <c:v>Obrigatório</c:v>
                </c:pt>
                <c:pt idx="2">
                  <c:v>Crítico</c:v>
                </c:pt>
              </c:strCache>
            </c:strRef>
          </c:cat>
          <c:val>
            <c:numRef>
              <c:f>Auxiliar!$W$64:$Y$64</c:f>
              <c:numCache>
                <c:formatCode>General</c:formatCode>
                <c:ptCount val="3"/>
                <c:pt idx="0">
                  <c:v>0</c:v>
                </c:pt>
                <c:pt idx="1">
                  <c:v>1</c:v>
                </c:pt>
                <c:pt idx="2">
                  <c:v>0</c:v>
                </c:pt>
              </c:numCache>
            </c:numRef>
          </c:val>
        </c:ser>
        <c:dLbls>
          <c:showLegendKey val="0"/>
          <c:showVal val="1"/>
          <c:showCatName val="0"/>
          <c:showSerName val="0"/>
          <c:showPercent val="0"/>
          <c:showBubbleSize val="0"/>
        </c:dLbls>
        <c:gapWidth val="150"/>
        <c:overlap val="100"/>
        <c:axId val="134536192"/>
        <c:axId val="134554368"/>
      </c:barChart>
      <c:catAx>
        <c:axId val="134536192"/>
        <c:scaling>
          <c:orientation val="minMax"/>
        </c:scaling>
        <c:delete val="0"/>
        <c:axPos val="b"/>
        <c:numFmt formatCode="General" sourceLinked="0"/>
        <c:majorTickMark val="out"/>
        <c:minorTickMark val="none"/>
        <c:tickLblPos val="nextTo"/>
        <c:crossAx val="134554368"/>
        <c:crosses val="autoZero"/>
        <c:auto val="1"/>
        <c:lblAlgn val="ctr"/>
        <c:lblOffset val="100"/>
        <c:noMultiLvlLbl val="0"/>
      </c:catAx>
      <c:valAx>
        <c:axId val="134554368"/>
        <c:scaling>
          <c:orientation val="minMax"/>
        </c:scaling>
        <c:delete val="0"/>
        <c:axPos val="l"/>
        <c:numFmt formatCode="0%" sourceLinked="1"/>
        <c:majorTickMark val="out"/>
        <c:minorTickMark val="none"/>
        <c:tickLblPos val="nextTo"/>
        <c:crossAx val="13453619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Auxiliar!$W$68:$Y$68</c:f>
              <c:strCache>
                <c:ptCount val="3"/>
                <c:pt idx="0">
                  <c:v>Desejável</c:v>
                </c:pt>
                <c:pt idx="1">
                  <c:v>Obrigatório</c:v>
                </c:pt>
                <c:pt idx="2">
                  <c:v>Crítico</c:v>
                </c:pt>
              </c:strCache>
            </c:strRef>
          </c:cat>
          <c:val>
            <c:numRef>
              <c:f>Auxiliar!$W$69:$Y$69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Auxiliar!$W$68:$Y$68</c:f>
              <c:strCache>
                <c:ptCount val="3"/>
                <c:pt idx="0">
                  <c:v>Desejável</c:v>
                </c:pt>
                <c:pt idx="1">
                  <c:v>Obrigatório</c:v>
                </c:pt>
                <c:pt idx="2">
                  <c:v>Crítico</c:v>
                </c:pt>
              </c:strCache>
            </c:strRef>
          </c:cat>
          <c:val>
            <c:numRef>
              <c:f>Auxiliar!$W$70:$Y$70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Auxiliar!$W$68:$Y$68</c:f>
              <c:strCache>
                <c:ptCount val="3"/>
                <c:pt idx="0">
                  <c:v>Desejável</c:v>
                </c:pt>
                <c:pt idx="1">
                  <c:v>Obrigatório</c:v>
                </c:pt>
                <c:pt idx="2">
                  <c:v>Crítico</c:v>
                </c:pt>
              </c:strCache>
            </c:strRef>
          </c:cat>
          <c:val>
            <c:numRef>
              <c:f>Auxiliar!$W$71:$Y$71</c:f>
              <c:numCache>
                <c:formatCode>General</c:formatCode>
                <c:ptCount val="3"/>
                <c:pt idx="0">
                  <c:v>0</c:v>
                </c:pt>
                <c:pt idx="1">
                  <c:v>1</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Auxiliar!$W$68:$Y$68</c:f>
              <c:strCache>
                <c:ptCount val="3"/>
                <c:pt idx="0">
                  <c:v>Desejável</c:v>
                </c:pt>
                <c:pt idx="1">
                  <c:v>Obrigatório</c:v>
                </c:pt>
                <c:pt idx="2">
                  <c:v>Crítico</c:v>
                </c:pt>
              </c:strCache>
            </c:strRef>
          </c:cat>
          <c:val>
            <c:numRef>
              <c:f>Auxiliar!$W$72:$Y$72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4587136"/>
        <c:axId val="134588672"/>
      </c:barChart>
      <c:catAx>
        <c:axId val="134587136"/>
        <c:scaling>
          <c:orientation val="minMax"/>
        </c:scaling>
        <c:delete val="0"/>
        <c:axPos val="b"/>
        <c:numFmt formatCode="General" sourceLinked="0"/>
        <c:majorTickMark val="out"/>
        <c:minorTickMark val="none"/>
        <c:tickLblPos val="nextTo"/>
        <c:crossAx val="134588672"/>
        <c:crosses val="autoZero"/>
        <c:auto val="1"/>
        <c:lblAlgn val="ctr"/>
        <c:lblOffset val="100"/>
        <c:noMultiLvlLbl val="0"/>
      </c:catAx>
      <c:valAx>
        <c:axId val="134588672"/>
        <c:scaling>
          <c:orientation val="minMax"/>
        </c:scaling>
        <c:delete val="0"/>
        <c:axPos val="l"/>
        <c:numFmt formatCode="0%" sourceLinked="1"/>
        <c:majorTickMark val="out"/>
        <c:minorTickMark val="none"/>
        <c:tickLblPos val="nextTo"/>
        <c:crossAx val="13458713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Qualificação do Fornecedor</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Auxiliar!$AG$4:$AI$4</c:f>
              <c:strCache>
                <c:ptCount val="3"/>
                <c:pt idx="0">
                  <c:v>Desejável</c:v>
                </c:pt>
                <c:pt idx="1">
                  <c:v>Obrigatório</c:v>
                </c:pt>
                <c:pt idx="2">
                  <c:v>Crítico</c:v>
                </c:pt>
              </c:strCache>
            </c:strRef>
          </c:cat>
          <c:val>
            <c:numRef>
              <c:f>Auxiliar!$AG$5:$AI$5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Auxiliar!$AG$4:$AI$4</c:f>
              <c:strCache>
                <c:ptCount val="3"/>
                <c:pt idx="0">
                  <c:v>Desejável</c:v>
                </c:pt>
                <c:pt idx="1">
                  <c:v>Obrigatório</c:v>
                </c:pt>
                <c:pt idx="2">
                  <c:v>Crítico</c:v>
                </c:pt>
              </c:strCache>
            </c:strRef>
          </c:cat>
          <c:val>
            <c:numRef>
              <c:f>Auxiliar!$AG$6:$AI$6</c:f>
              <c:numCache>
                <c:formatCode>General</c:formatCode>
                <c:ptCount val="3"/>
                <c:pt idx="0">
                  <c:v>0</c:v>
                </c:pt>
                <c:pt idx="1">
                  <c:v>4</c:v>
                </c:pt>
                <c:pt idx="2">
                  <c:v>0</c:v>
                </c:pt>
              </c:numCache>
            </c:numRef>
          </c:val>
        </c:ser>
        <c:ser>
          <c:idx val="2"/>
          <c:order val="2"/>
          <c:tx>
            <c:strRef>
              <c:f>Auxiliar!$B$7</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Auxiliar!$AG$4:$AI$4</c:f>
              <c:strCache>
                <c:ptCount val="3"/>
                <c:pt idx="0">
                  <c:v>Desejável</c:v>
                </c:pt>
                <c:pt idx="1">
                  <c:v>Obrigatório</c:v>
                </c:pt>
                <c:pt idx="2">
                  <c:v>Crítico</c:v>
                </c:pt>
              </c:strCache>
            </c:strRef>
          </c:cat>
          <c:val>
            <c:numRef>
              <c:f>Auxiliar!$AG$7:$AI$7</c:f>
              <c:numCache>
                <c:formatCode>General</c:formatCode>
                <c:ptCount val="3"/>
                <c:pt idx="0">
                  <c:v>0</c:v>
                </c:pt>
                <c:pt idx="1">
                  <c:v>1</c:v>
                </c:pt>
                <c:pt idx="2">
                  <c:v>0</c:v>
                </c:pt>
              </c:numCache>
            </c:numRef>
          </c:val>
        </c:ser>
        <c:ser>
          <c:idx val="3"/>
          <c:order val="3"/>
          <c:tx>
            <c:strRef>
              <c:f>Auxiliar!$B$8</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Auxiliar!$AG$4:$AI$4</c:f>
              <c:strCache>
                <c:ptCount val="3"/>
                <c:pt idx="0">
                  <c:v>Desejável</c:v>
                </c:pt>
                <c:pt idx="1">
                  <c:v>Obrigatório</c:v>
                </c:pt>
                <c:pt idx="2">
                  <c:v>Crítico</c:v>
                </c:pt>
              </c:strCache>
            </c:strRef>
          </c:cat>
          <c:val>
            <c:numRef>
              <c:f>Auxiliar!$AG$8:$AI$8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4658304"/>
        <c:axId val="134676480"/>
      </c:barChart>
      <c:catAx>
        <c:axId val="134658304"/>
        <c:scaling>
          <c:orientation val="minMax"/>
        </c:scaling>
        <c:delete val="0"/>
        <c:axPos val="b"/>
        <c:numFmt formatCode="General" sourceLinked="0"/>
        <c:majorTickMark val="out"/>
        <c:minorTickMark val="none"/>
        <c:tickLblPos val="nextTo"/>
        <c:crossAx val="134676480"/>
        <c:crosses val="autoZero"/>
        <c:auto val="1"/>
        <c:lblAlgn val="ctr"/>
        <c:lblOffset val="100"/>
        <c:noMultiLvlLbl val="0"/>
      </c:catAx>
      <c:valAx>
        <c:axId val="134676480"/>
        <c:scaling>
          <c:orientation val="minMax"/>
        </c:scaling>
        <c:delete val="0"/>
        <c:axPos val="l"/>
        <c:numFmt formatCode="0%" sourceLinked="1"/>
        <c:majorTickMark val="out"/>
        <c:minorTickMark val="none"/>
        <c:tickLblPos val="nextTo"/>
        <c:crossAx val="13465830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Serviço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Auxiliar!$AA$60:$AC$60</c:f>
              <c:strCache>
                <c:ptCount val="3"/>
                <c:pt idx="0">
                  <c:v>Desejável</c:v>
                </c:pt>
                <c:pt idx="1">
                  <c:v>Obrigatório</c:v>
                </c:pt>
                <c:pt idx="2">
                  <c:v>Crítico</c:v>
                </c:pt>
              </c:strCache>
            </c:strRef>
          </c:cat>
          <c:val>
            <c:numRef>
              <c:f>Auxiliar!$AA$61:$AC$61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Auxiliar!$AA$60:$AC$60</c:f>
              <c:strCache>
                <c:ptCount val="3"/>
                <c:pt idx="0">
                  <c:v>Desejável</c:v>
                </c:pt>
                <c:pt idx="1">
                  <c:v>Obrigatório</c:v>
                </c:pt>
                <c:pt idx="2">
                  <c:v>Crítico</c:v>
                </c:pt>
              </c:strCache>
            </c:strRef>
          </c:cat>
          <c:val>
            <c:numRef>
              <c:f>Auxiliar!$AA$62:$AC$62</c:f>
              <c:numCache>
                <c:formatCode>General</c:formatCode>
                <c:ptCount val="3"/>
                <c:pt idx="0">
                  <c:v>0</c:v>
                </c:pt>
                <c:pt idx="1">
                  <c:v>3</c:v>
                </c:pt>
                <c:pt idx="2">
                  <c:v>0</c:v>
                </c:pt>
              </c:numCache>
            </c:numRef>
          </c:val>
        </c:ser>
        <c:ser>
          <c:idx val="2"/>
          <c:order val="2"/>
          <c:tx>
            <c:strRef>
              <c:f>Auxiliar!$B$63</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Auxiliar!$AA$60:$AC$60</c:f>
              <c:strCache>
                <c:ptCount val="3"/>
                <c:pt idx="0">
                  <c:v>Desejável</c:v>
                </c:pt>
                <c:pt idx="1">
                  <c:v>Obrigatório</c:v>
                </c:pt>
                <c:pt idx="2">
                  <c:v>Crítico</c:v>
                </c:pt>
              </c:strCache>
            </c:strRef>
          </c:cat>
          <c:val>
            <c:numRef>
              <c:f>Auxiliar!$AA$63:$AC$63</c:f>
              <c:numCache>
                <c:formatCode>General</c:formatCode>
                <c:ptCount val="3"/>
                <c:pt idx="0">
                  <c:v>0</c:v>
                </c:pt>
                <c:pt idx="1">
                  <c:v>2</c:v>
                </c:pt>
                <c:pt idx="2">
                  <c:v>0</c:v>
                </c:pt>
              </c:numCache>
            </c:numRef>
          </c:val>
        </c:ser>
        <c:ser>
          <c:idx val="3"/>
          <c:order val="3"/>
          <c:tx>
            <c:strRef>
              <c:f>Auxiliar!$B$64</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Auxiliar!$AA$60:$AC$60</c:f>
              <c:strCache>
                <c:ptCount val="3"/>
                <c:pt idx="0">
                  <c:v>Desejável</c:v>
                </c:pt>
                <c:pt idx="1">
                  <c:v>Obrigatório</c:v>
                </c:pt>
                <c:pt idx="2">
                  <c:v>Crítico</c:v>
                </c:pt>
              </c:strCache>
            </c:strRef>
          </c:cat>
          <c:val>
            <c:numRef>
              <c:f>Auxiliar!$AA$64:$AC$64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4725632"/>
        <c:axId val="134727168"/>
      </c:barChart>
      <c:catAx>
        <c:axId val="134725632"/>
        <c:scaling>
          <c:orientation val="minMax"/>
        </c:scaling>
        <c:delete val="0"/>
        <c:axPos val="b"/>
        <c:numFmt formatCode="General" sourceLinked="0"/>
        <c:majorTickMark val="out"/>
        <c:minorTickMark val="none"/>
        <c:tickLblPos val="nextTo"/>
        <c:crossAx val="134727168"/>
        <c:crosses val="autoZero"/>
        <c:auto val="1"/>
        <c:lblAlgn val="ctr"/>
        <c:lblOffset val="100"/>
        <c:noMultiLvlLbl val="0"/>
      </c:catAx>
      <c:valAx>
        <c:axId val="134727168"/>
        <c:scaling>
          <c:orientation val="minMax"/>
        </c:scaling>
        <c:delete val="0"/>
        <c:axPos val="l"/>
        <c:numFmt formatCode="0%" sourceLinked="1"/>
        <c:majorTickMark val="out"/>
        <c:minorTickMark val="none"/>
        <c:tickLblPos val="nextTo"/>
        <c:crossAx val="13472563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Treinamento</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Auxiliar!$AA$68:$AC$68</c:f>
              <c:strCache>
                <c:ptCount val="3"/>
                <c:pt idx="0">
                  <c:v>Desejável</c:v>
                </c:pt>
                <c:pt idx="1">
                  <c:v>Obrigatório</c:v>
                </c:pt>
                <c:pt idx="2">
                  <c:v>Crítico</c:v>
                </c:pt>
              </c:strCache>
            </c:strRef>
          </c:cat>
          <c:val>
            <c:numRef>
              <c:f>Auxiliar!$AA$69:$AC$69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Auxiliar!$AA$68:$AC$68</c:f>
              <c:strCache>
                <c:ptCount val="3"/>
                <c:pt idx="0">
                  <c:v>Desejável</c:v>
                </c:pt>
                <c:pt idx="1">
                  <c:v>Obrigatório</c:v>
                </c:pt>
                <c:pt idx="2">
                  <c:v>Crítico</c:v>
                </c:pt>
              </c:strCache>
            </c:strRef>
          </c:cat>
          <c:val>
            <c:numRef>
              <c:f>Auxiliar!$AA$70:$AC$70</c:f>
              <c:numCache>
                <c:formatCode>General</c:formatCode>
                <c:ptCount val="3"/>
                <c:pt idx="0">
                  <c:v>0</c:v>
                </c:pt>
                <c:pt idx="1">
                  <c:v>1</c:v>
                </c:pt>
                <c:pt idx="2">
                  <c:v>0</c:v>
                </c:pt>
              </c:numCache>
            </c:numRef>
          </c:val>
        </c:ser>
        <c:ser>
          <c:idx val="2"/>
          <c:order val="2"/>
          <c:tx>
            <c:strRef>
              <c:f>Auxiliar!$B$71</c:f>
              <c:strCache>
                <c:ptCount val="1"/>
                <c:pt idx="0">
                  <c:v>Atende Parcialmente</c:v>
                </c:pt>
              </c:strCache>
            </c:strRef>
          </c:tx>
          <c:spPr>
            <a:solidFill>
              <a:schemeClr val="accent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Auxiliar!$AA$68:$AC$68</c:f>
              <c:strCache>
                <c:ptCount val="3"/>
                <c:pt idx="0">
                  <c:v>Desejável</c:v>
                </c:pt>
                <c:pt idx="1">
                  <c:v>Obrigatório</c:v>
                </c:pt>
                <c:pt idx="2">
                  <c:v>Crítico</c:v>
                </c:pt>
              </c:strCache>
            </c:strRef>
          </c:cat>
          <c:val>
            <c:numRef>
              <c:f>Auxiliar!$AA$71:$AC$71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Auxiliar!$AA$68:$AC$68</c:f>
              <c:strCache>
                <c:ptCount val="3"/>
                <c:pt idx="0">
                  <c:v>Desejável</c:v>
                </c:pt>
                <c:pt idx="1">
                  <c:v>Obrigatório</c:v>
                </c:pt>
                <c:pt idx="2">
                  <c:v>Crítico</c:v>
                </c:pt>
              </c:strCache>
            </c:strRef>
          </c:cat>
          <c:val>
            <c:numRef>
              <c:f>Auxiliar!$AA$72:$AC$72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34854144"/>
        <c:axId val="134855680"/>
      </c:barChart>
      <c:catAx>
        <c:axId val="134854144"/>
        <c:scaling>
          <c:orientation val="minMax"/>
        </c:scaling>
        <c:delete val="0"/>
        <c:axPos val="b"/>
        <c:numFmt formatCode="General" sourceLinked="0"/>
        <c:majorTickMark val="out"/>
        <c:minorTickMark val="none"/>
        <c:tickLblPos val="nextTo"/>
        <c:crossAx val="134855680"/>
        <c:crosses val="autoZero"/>
        <c:auto val="1"/>
        <c:lblAlgn val="ctr"/>
        <c:lblOffset val="100"/>
        <c:noMultiLvlLbl val="0"/>
      </c:catAx>
      <c:valAx>
        <c:axId val="134855680"/>
        <c:scaling>
          <c:orientation val="minMax"/>
        </c:scaling>
        <c:delete val="0"/>
        <c:axPos val="l"/>
        <c:numFmt formatCode="0%" sourceLinked="1"/>
        <c:majorTickMark val="out"/>
        <c:minorTickMark val="none"/>
        <c:tickLblPos val="nextTo"/>
        <c:crossAx val="13485414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Análise de Propostas</a:t>
            </a:r>
          </a:p>
        </c:rich>
      </c:tx>
      <c:overlay val="0"/>
    </c:title>
    <c:autoTitleDeleted val="0"/>
    <c:plotArea>
      <c:layout>
        <c:manualLayout>
          <c:layoutTarget val="inner"/>
          <c:xMode val="edge"/>
          <c:yMode val="edge"/>
          <c:x val="0.26733780760626397"/>
          <c:y val="0.20779220779220781"/>
          <c:w val="0.43288590604026844"/>
          <c:h val="0.62824675324675328"/>
        </c:manualLayout>
      </c:layout>
      <c:radarChart>
        <c:radarStyle val="marker"/>
        <c:varyColors val="0"/>
        <c:ser>
          <c:idx val="5"/>
          <c:order val="0"/>
          <c:tx>
            <c:v>Ideal</c:v>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2'!$F$87:$F$96</c:f>
              <c:numCache>
                <c:formatCode>_-#,##0_-;\-#,##0_-;_-"-"_-;_@_-</c:formatCode>
                <c:ptCount val="10"/>
                <c:pt idx="0">
                  <c:v>90</c:v>
                </c:pt>
                <c:pt idx="1">
                  <c:v>161.39250000000447</c:v>
                </c:pt>
                <c:pt idx="2">
                  <c:v>64.8</c:v>
                </c:pt>
                <c:pt idx="3">
                  <c:v>7.2000000000000011</c:v>
                </c:pt>
                <c:pt idx="4">
                  <c:v>3.6000000000000005</c:v>
                </c:pt>
                <c:pt idx="5">
                  <c:v>3.6000000000000005</c:v>
                </c:pt>
                <c:pt idx="6">
                  <c:v>3.6000000000000005</c:v>
                </c:pt>
                <c:pt idx="7">
                  <c:v>3.6000000000000005</c:v>
                </c:pt>
                <c:pt idx="8">
                  <c:v>3.6000000000000005</c:v>
                </c:pt>
                <c:pt idx="9">
                  <c:v>2.0000000000000004</c:v>
                </c:pt>
              </c:numCache>
            </c:numRef>
          </c:val>
        </c:ser>
        <c:ser>
          <c:idx val="0"/>
          <c:order val="1"/>
          <c:tx>
            <c:strRef>
              <c:f>'Modelo - Parecer Final 2'!$G$85</c:f>
              <c:strCache>
                <c:ptCount val="1"/>
                <c:pt idx="0">
                  <c:v>AMDOcs</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2'!$G$87:$G$96</c:f>
              <c:numCache>
                <c:formatCode>_-#,##0_-;\-#,##0_-;_-"-"_-;_@_-</c:formatCode>
                <c:ptCount val="10"/>
                <c:pt idx="0">
                  <c:v>49.5</c:v>
                </c:pt>
                <c:pt idx="1">
                  <c:v>120.96156364884297</c:v>
                </c:pt>
                <c:pt idx="2">
                  <c:v>42.12</c:v>
                </c:pt>
                <c:pt idx="3">
                  <c:v>7.2000000000000011</c:v>
                </c:pt>
                <c:pt idx="4">
                  <c:v>0.51428571428571346</c:v>
                </c:pt>
                <c:pt idx="5">
                  <c:v>0.51428571428571346</c:v>
                </c:pt>
                <c:pt idx="6">
                  <c:v>0.51428571428571346</c:v>
                </c:pt>
                <c:pt idx="7">
                  <c:v>3.6000000000000005</c:v>
                </c:pt>
                <c:pt idx="8">
                  <c:v>3.6000000000000005</c:v>
                </c:pt>
                <c:pt idx="9">
                  <c:v>0.9714285714285712</c:v>
                </c:pt>
              </c:numCache>
            </c:numRef>
          </c:val>
        </c:ser>
        <c:ser>
          <c:idx val="1"/>
          <c:order val="2"/>
          <c:tx>
            <c:strRef>
              <c:f>'Modelo - Parecer Final 2'!$H$85</c:f>
              <c:strCache>
                <c:ptCount val="1"/>
                <c:pt idx="0">
                  <c:v>E&amp;Y/SAP</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2'!$H$87:$H$96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2"/>
          <c:order val="3"/>
          <c:tx>
            <c:strRef>
              <c:f>'Modelo - Parecer Final 2'!$I$85</c:f>
              <c:strCache>
                <c:ptCount val="1"/>
                <c:pt idx="0">
                  <c:v>SAS</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2'!$I$87:$I$96</c:f>
              <c:numCache>
                <c:formatCode>_-#,##0_-;\-#,##0_-;_-"-"_-;_@_-</c:formatCode>
                <c:ptCount val="10"/>
                <c:pt idx="0">
                  <c:v>87.75</c:v>
                </c:pt>
                <c:pt idx="1">
                  <c:v>159.01859379762436</c:v>
                </c:pt>
                <c:pt idx="2">
                  <c:v>54.27</c:v>
                </c:pt>
                <c:pt idx="3">
                  <c:v>7.2000000000000011</c:v>
                </c:pt>
                <c:pt idx="4">
                  <c:v>1.0285714285714278</c:v>
                </c:pt>
                <c:pt idx="5">
                  <c:v>3.6000000000000005</c:v>
                </c:pt>
                <c:pt idx="6">
                  <c:v>1.0285714285714278</c:v>
                </c:pt>
                <c:pt idx="7">
                  <c:v>3.6000000000000005</c:v>
                </c:pt>
                <c:pt idx="8">
                  <c:v>3.6000000000000005</c:v>
                </c:pt>
                <c:pt idx="9">
                  <c:v>9.928571428571427</c:v>
                </c:pt>
              </c:numCache>
            </c:numRef>
          </c:val>
        </c:ser>
        <c:ser>
          <c:idx val="3"/>
          <c:order val="4"/>
          <c:tx>
            <c:strRef>
              <c:f>'Modelo - Parecer Final 2'!$J$85</c:f>
              <c:strCache>
                <c:ptCount val="1"/>
                <c:pt idx="0">
                  <c:v>Telemont/HPE</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2'!$J$87:$J$96</c:f>
              <c:numCache>
                <c:formatCode>_-#,##0_-;\-#,##0_-;_-"-"_-;_@_-</c:formatCode>
                <c:ptCount val="10"/>
                <c:pt idx="0">
                  <c:v>49.5</c:v>
                </c:pt>
                <c:pt idx="1">
                  <c:v>105.56777843055454</c:v>
                </c:pt>
                <c:pt idx="2">
                  <c:v>42.12</c:v>
                </c:pt>
                <c:pt idx="3">
                  <c:v>7.2000000000000011</c:v>
                </c:pt>
                <c:pt idx="4">
                  <c:v>3.0857142857142859</c:v>
                </c:pt>
                <c:pt idx="5">
                  <c:v>0.51428571428571346</c:v>
                </c:pt>
                <c:pt idx="6">
                  <c:v>3.6000000000000005</c:v>
                </c:pt>
                <c:pt idx="7">
                  <c:v>3.6000000000000005</c:v>
                </c:pt>
                <c:pt idx="8">
                  <c:v>3.6000000000000005</c:v>
                </c:pt>
                <c:pt idx="9">
                  <c:v>2.5000000405003067</c:v>
                </c:pt>
              </c:numCache>
            </c:numRef>
          </c:val>
        </c:ser>
        <c:ser>
          <c:idx val="4"/>
          <c:order val="5"/>
          <c:tx>
            <c:strRef>
              <c:f>'Modelo - Parecer Final 2'!$K$85</c:f>
              <c:strCache>
                <c:ptCount val="1"/>
                <c:pt idx="0">
                  <c:v>Teradata</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2'!$K$87:$K$96</c:f>
              <c:numCache>
                <c:formatCode>_-#,##0_-;\-#,##0_-;_-"-"_-;_@_-</c:formatCode>
                <c:ptCount val="10"/>
                <c:pt idx="0">
                  <c:v>63</c:v>
                </c:pt>
                <c:pt idx="1">
                  <c:v>76.519191369332361</c:v>
                </c:pt>
                <c:pt idx="2">
                  <c:v>59.129999999999995</c:v>
                </c:pt>
                <c:pt idx="3">
                  <c:v>3.6000000000000005</c:v>
                </c:pt>
                <c:pt idx="4">
                  <c:v>1.5428571428571425</c:v>
                </c:pt>
                <c:pt idx="5">
                  <c:v>0.51428571428571346</c:v>
                </c:pt>
                <c:pt idx="6">
                  <c:v>2.5714285714285716</c:v>
                </c:pt>
                <c:pt idx="7">
                  <c:v>3.6000000000000005</c:v>
                </c:pt>
                <c:pt idx="8">
                  <c:v>3.6000000000000005</c:v>
                </c:pt>
                <c:pt idx="9">
                  <c:v>1.3142857142857145</c:v>
                </c:pt>
              </c:numCache>
            </c:numRef>
          </c:val>
        </c:ser>
        <c:ser>
          <c:idx val="6"/>
          <c:order val="6"/>
          <c:tx>
            <c:strRef>
              <c:f>'Modelo - Parecer Final 2'!$L$85</c:f>
              <c:strCache>
                <c:ptCount val="1"/>
                <c:pt idx="0">
                  <c:v>Trópico/Enghouse</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2'!$L$87:$L$96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7"/>
          <c:order val="7"/>
          <c:tx>
            <c:strRef>
              <c:f>'Modelo - Parecer Final 2'!$M$85</c:f>
              <c:strCache>
                <c:ptCount val="1"/>
                <c:pt idx="0">
                  <c:v>WeDo</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2'!$M$87:$M$96</c:f>
              <c:numCache>
                <c:formatCode>_-#,##0_-;\-#,##0_-;_-"-"_-;_@_-</c:formatCode>
                <c:ptCount val="10"/>
                <c:pt idx="0">
                  <c:v>74.25</c:v>
                </c:pt>
                <c:pt idx="1">
                  <c:v>144.33434119080357</c:v>
                </c:pt>
                <c:pt idx="2">
                  <c:v>42.12</c:v>
                </c:pt>
                <c:pt idx="3">
                  <c:v>7.2000000000000011</c:v>
                </c:pt>
                <c:pt idx="4">
                  <c:v>3.6000000000000005</c:v>
                </c:pt>
                <c:pt idx="5">
                  <c:v>3.6000000000000005</c:v>
                </c:pt>
                <c:pt idx="6">
                  <c:v>3.0857142857142859</c:v>
                </c:pt>
                <c:pt idx="7">
                  <c:v>3.6000000000000005</c:v>
                </c:pt>
                <c:pt idx="8">
                  <c:v>3.6000000000000005</c:v>
                </c:pt>
                <c:pt idx="9">
                  <c:v>2.8428571833574496</c:v>
                </c:pt>
              </c:numCache>
            </c:numRef>
          </c:val>
        </c:ser>
        <c:ser>
          <c:idx val="8"/>
          <c:order val="8"/>
          <c:tx>
            <c:strRef>
              <c:f>'Modelo - Parecer Final 2'!$N$85</c:f>
              <c:strCache>
                <c:ptCount val="1"/>
                <c:pt idx="0">
                  <c:v>#REF!</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2'!$N$87:$N$96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9"/>
          <c:order val="9"/>
          <c:tx>
            <c:strRef>
              <c:f>'Modelo - Parecer Final 2'!$O$85</c:f>
              <c:strCache>
                <c:ptCount val="1"/>
                <c:pt idx="0">
                  <c:v>#REF!</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2'!$O$87:$O$96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10"/>
          <c:order val="10"/>
          <c:tx>
            <c:strRef>
              <c:f>'Modelo - Parecer Final 2'!$P$85</c:f>
              <c:strCache>
                <c:ptCount val="1"/>
                <c:pt idx="0">
                  <c:v>#REF!</c:v>
                </c:pt>
              </c:strCache>
            </c:strRef>
          </c:tx>
          <c:cat>
            <c:strRef>
              <c:f>'Modelo - 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'Modelo - Parecer Final 2'!$P$87:$P$96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dLbls>
          <c:showLegendKey val="0"/>
          <c:showVal val="0"/>
          <c:showCatName val="0"/>
          <c:showSerName val="0"/>
          <c:showPercent val="0"/>
          <c:showBubbleSize val="0"/>
        </c:dLbls>
        <c:axId val="134275072"/>
        <c:axId val="134276608"/>
      </c:radarChart>
      <c:catAx>
        <c:axId val="134275072"/>
        <c:scaling>
          <c:orientation val="minMax"/>
        </c:scaling>
        <c:delete val="0"/>
        <c:axPos val="b"/>
        <c:majorGridlines/>
        <c:numFmt formatCode="General" sourceLinked="1"/>
        <c:majorTickMark val="out"/>
        <c:minorTickMark val="none"/>
        <c:tickLblPos val="nextTo"/>
        <c:txPr>
          <a:bodyPr rot="0" vert="horz"/>
          <a:lstStyle/>
          <a:p>
            <a:pPr>
              <a:defRPr/>
            </a:pPr>
            <a:endParaRPr lang="pt-BR"/>
          </a:p>
        </c:txPr>
        <c:crossAx val="134276608"/>
        <c:crosses val="autoZero"/>
        <c:auto val="0"/>
        <c:lblAlgn val="ctr"/>
        <c:lblOffset val="100"/>
        <c:noMultiLvlLbl val="0"/>
      </c:catAx>
      <c:valAx>
        <c:axId val="134276608"/>
        <c:scaling>
          <c:orientation val="minMax"/>
        </c:scaling>
        <c:delete val="0"/>
        <c:axPos val="l"/>
        <c:majorGridlines/>
        <c:numFmt formatCode="_-#,##0_-;\-#,##0_-;_-&quot;-&quot;_-;_@_-" sourceLinked="1"/>
        <c:majorTickMark val="cross"/>
        <c:minorTickMark val="none"/>
        <c:tickLblPos val="none"/>
        <c:crossAx val="134275072"/>
        <c:crosses val="autoZero"/>
        <c:crossBetween val="between"/>
      </c:valAx>
    </c:plotArea>
    <c:legend>
      <c:legendPos val="b"/>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Comparativo Final</a:t>
            </a:r>
          </a:p>
        </c:rich>
      </c:tx>
      <c:overlay val="0"/>
    </c:title>
    <c:autoTitleDeleted val="0"/>
    <c:plotArea>
      <c:layout/>
      <c:barChart>
        <c:barDir val="col"/>
        <c:grouping val="clustered"/>
        <c:varyColors val="0"/>
        <c:ser>
          <c:idx val="0"/>
          <c:order val="1"/>
          <c:tx>
            <c:strRef>
              <c:f>'Modelo - Parecer Final 2'!$G$85</c:f>
              <c:strCache>
                <c:ptCount val="1"/>
                <c:pt idx="0">
                  <c:v>AMDOcs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2'!$G$98</c:f>
              <c:numCache>
                <c:formatCode>0%</c:formatCode>
                <c:ptCount val="1"/>
                <c:pt idx="0">
                  <c:v>0.6683193411711833</c:v>
                </c:pt>
              </c:numCache>
            </c:numRef>
          </c:val>
        </c:ser>
        <c:ser>
          <c:idx val="1"/>
          <c:order val="2"/>
          <c:tx>
            <c:strRef>
              <c:f>'Modelo - Parecer Final 2'!$H$85</c:f>
              <c:strCache>
                <c:ptCount val="1"/>
                <c:pt idx="0">
                  <c:v>E&amp;Y/SAP</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2'!$H$98</c:f>
              <c:numCache>
                <c:formatCode>0%</c:formatCode>
                <c:ptCount val="1"/>
                <c:pt idx="0">
                  <c:v>0</c:v>
                </c:pt>
              </c:numCache>
            </c:numRef>
          </c:val>
        </c:ser>
        <c:ser>
          <c:idx val="3"/>
          <c:order val="3"/>
          <c:tx>
            <c:strRef>
              <c:f>'Modelo - Parecer Final 2'!$I$85</c:f>
              <c:strCache>
                <c:ptCount val="1"/>
                <c:pt idx="0">
                  <c:v>SAS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2'!$I$98</c:f>
              <c:numCache>
                <c:formatCode>0%</c:formatCode>
                <c:ptCount val="1"/>
                <c:pt idx="0">
                  <c:v>0.96398234697418916</c:v>
                </c:pt>
              </c:numCache>
            </c:numRef>
          </c:val>
        </c:ser>
        <c:ser>
          <c:idx val="4"/>
          <c:order val="4"/>
          <c:tx>
            <c:strRef>
              <c:f>'Modelo - Parecer Final 2'!$J$85</c:f>
              <c:strCache>
                <c:ptCount val="1"/>
                <c:pt idx="0">
                  <c:v>Telemont/HPE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2'!$J$98</c:f>
              <c:numCache>
                <c:formatCode>0%</c:formatCode>
                <c:ptCount val="1"/>
                <c:pt idx="0">
                  <c:v>0.64441645775912948</c:v>
                </c:pt>
              </c:numCache>
            </c:numRef>
          </c:val>
        </c:ser>
        <c:ser>
          <c:idx val="5"/>
          <c:order val="5"/>
          <c:tx>
            <c:strRef>
              <c:f>'Modelo - Parecer Final 2'!$K$85</c:f>
              <c:strCache>
                <c:ptCount val="1"/>
                <c:pt idx="0">
                  <c:v>Teradata</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2'!$K$98</c:f>
              <c:numCache>
                <c:formatCode>0%</c:formatCode>
                <c:ptCount val="1"/>
                <c:pt idx="0">
                  <c:v>0.62724738750027043</c:v>
                </c:pt>
              </c:numCache>
            </c:numRef>
          </c:val>
        </c:ser>
        <c:ser>
          <c:idx val="6"/>
          <c:order val="6"/>
          <c:tx>
            <c:strRef>
              <c:f>'Modelo - Parecer Final 2'!$L$85</c:f>
              <c:strCache>
                <c:ptCount val="1"/>
                <c:pt idx="0">
                  <c:v>Trópico/Enghouse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2'!$L$98</c:f>
              <c:numCache>
                <c:formatCode>0%</c:formatCode>
                <c:ptCount val="1"/>
                <c:pt idx="0">
                  <c:v>0</c:v>
                </c:pt>
              </c:numCache>
            </c:numRef>
          </c:val>
        </c:ser>
        <c:ser>
          <c:idx val="7"/>
          <c:order val="7"/>
          <c:tx>
            <c:strRef>
              <c:f>'Modelo - Parecer Final 2'!$M$85</c:f>
              <c:strCache>
                <c:ptCount val="1"/>
                <c:pt idx="0">
                  <c:v>WeDo</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2'!$M$98</c:f>
              <c:numCache>
                <c:formatCode>0%</c:formatCode>
                <c:ptCount val="1"/>
                <c:pt idx="0">
                  <c:v>0.83936868935655717</c:v>
                </c:pt>
              </c:numCache>
            </c:numRef>
          </c:val>
        </c:ser>
        <c:ser>
          <c:idx val="8"/>
          <c:order val="8"/>
          <c:tx>
            <c:strRef>
              <c:f>'Modelo - Parecer Final 2'!$N$85</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2'!$N$98</c:f>
              <c:numCache>
                <c:formatCode>0%</c:formatCode>
                <c:ptCount val="1"/>
                <c:pt idx="0">
                  <c:v>0</c:v>
                </c:pt>
              </c:numCache>
            </c:numRef>
          </c:val>
        </c:ser>
        <c:ser>
          <c:idx val="9"/>
          <c:order val="9"/>
          <c:tx>
            <c:strRef>
              <c:f>'Modelo - Parecer Final 2'!$O$85</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2'!$O$98</c:f>
              <c:numCache>
                <c:formatCode>0%</c:formatCode>
                <c:ptCount val="1"/>
                <c:pt idx="0">
                  <c:v>0</c:v>
                </c:pt>
              </c:numCache>
            </c:numRef>
          </c:val>
        </c:ser>
        <c:ser>
          <c:idx val="10"/>
          <c:order val="10"/>
          <c:tx>
            <c:strRef>
              <c:f>'Modelo - Parecer Final 2'!$P$85</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'Modelo - Parecer Final 2'!$P$98</c:f>
              <c:numCache>
                <c:formatCode>0%</c:formatCode>
                <c:ptCount val="1"/>
                <c:pt idx="0">
                  <c:v>0</c:v>
                </c:pt>
              </c:numCache>
            </c:numRef>
          </c:val>
        </c:ser>
        <c:dLbls>
          <c:showLegendKey val="0"/>
          <c:showVal val="0"/>
          <c:showCatName val="0"/>
          <c:showSerName val="0"/>
          <c:showPercent val="0"/>
          <c:showBubbleSize val="0"/>
        </c:dLbls>
        <c:gapWidth val="150"/>
        <c:axId val="130042496"/>
        <c:axId val="130056576"/>
      </c:barChart>
      <c:lineChart>
        <c:grouping val="standard"/>
        <c:varyColors val="0"/>
        <c:ser>
          <c:idx val="2"/>
          <c:order val="0"/>
          <c:tx>
            <c:strRef>
              <c:f>'Modelo - Parecer Final 2'!$B$100:$E$100</c:f>
              <c:strCache>
                <c:ptCount val="1"/>
                <c:pt idx="0">
                  <c:v>ADERÊNCIA MÍNIMA PARA CLASSIFICAÇÃO</c:v>
                </c:pt>
              </c:strCache>
            </c:strRef>
          </c:tx>
          <c:spPr>
            <a:ln w="19050">
              <a:solidFill>
                <a:srgbClr val="FF0000"/>
              </a:solidFill>
              <a:prstDash val="dash"/>
            </a:ln>
          </c:spPr>
          <c:marker>
            <c:symbol val="none"/>
          </c:marker>
          <c:val>
            <c:numRef>
              <c:f>'Modelo - Parecer Final 2'!$G$100:$P$100</c:f>
              <c:numCache>
                <c:formatCode>0%</c:formatCode>
                <c:ptCount val="10"/>
                <c:pt idx="0">
                  <c:v>0.75</c:v>
                </c:pt>
                <c:pt idx="1">
                  <c:v>0.75</c:v>
                </c:pt>
                <c:pt idx="2">
                  <c:v>0.75</c:v>
                </c:pt>
                <c:pt idx="3">
                  <c:v>0.75</c:v>
                </c:pt>
                <c:pt idx="4">
                  <c:v>0.75</c:v>
                </c:pt>
                <c:pt idx="5">
                  <c:v>0.75</c:v>
                </c:pt>
                <c:pt idx="6">
                  <c:v>0.75</c:v>
                </c:pt>
                <c:pt idx="7">
                  <c:v>0.75</c:v>
                </c:pt>
                <c:pt idx="8">
                  <c:v>0.75</c:v>
                </c:pt>
                <c:pt idx="9">
                  <c:v>0.75</c:v>
                </c:pt>
              </c:numCache>
            </c:numRef>
          </c:val>
          <c:smooth val="0"/>
        </c:ser>
        <c:dLbls>
          <c:showLegendKey val="0"/>
          <c:showVal val="0"/>
          <c:showCatName val="0"/>
          <c:showSerName val="0"/>
          <c:showPercent val="0"/>
          <c:showBubbleSize val="0"/>
        </c:dLbls>
        <c:marker val="1"/>
        <c:smooth val="0"/>
        <c:axId val="130058112"/>
        <c:axId val="130059648"/>
      </c:lineChart>
      <c:catAx>
        <c:axId val="130042496"/>
        <c:scaling>
          <c:orientation val="minMax"/>
        </c:scaling>
        <c:delete val="0"/>
        <c:axPos val="b"/>
        <c:majorTickMark val="none"/>
        <c:minorTickMark val="none"/>
        <c:tickLblPos val="none"/>
        <c:crossAx val="130056576"/>
        <c:crosses val="autoZero"/>
        <c:auto val="1"/>
        <c:lblAlgn val="ctr"/>
        <c:lblOffset val="100"/>
        <c:noMultiLvlLbl val="0"/>
      </c:catAx>
      <c:valAx>
        <c:axId val="130056576"/>
        <c:scaling>
          <c:orientation val="minMax"/>
          <c:max val="1"/>
          <c:min val="0"/>
        </c:scaling>
        <c:delete val="0"/>
        <c:axPos val="l"/>
        <c:numFmt formatCode="0%" sourceLinked="0"/>
        <c:majorTickMark val="out"/>
        <c:minorTickMark val="none"/>
        <c:tickLblPos val="nextTo"/>
        <c:crossAx val="130042496"/>
        <c:crosses val="autoZero"/>
        <c:crossBetween val="between"/>
      </c:valAx>
      <c:catAx>
        <c:axId val="130058112"/>
        <c:scaling>
          <c:orientation val="minMax"/>
        </c:scaling>
        <c:delete val="0"/>
        <c:axPos val="t"/>
        <c:majorTickMark val="none"/>
        <c:minorTickMark val="none"/>
        <c:tickLblPos val="none"/>
        <c:crossAx val="130059648"/>
        <c:crosses val="max"/>
        <c:auto val="1"/>
        <c:lblAlgn val="ctr"/>
        <c:lblOffset val="100"/>
        <c:noMultiLvlLbl val="0"/>
      </c:catAx>
      <c:valAx>
        <c:axId val="130059648"/>
        <c:scaling>
          <c:orientation val="minMax"/>
          <c:max val="1"/>
          <c:min val="0"/>
        </c:scaling>
        <c:delete val="0"/>
        <c:axPos val="r"/>
        <c:numFmt formatCode="0%" sourceLinked="1"/>
        <c:majorTickMark val="none"/>
        <c:minorTickMark val="none"/>
        <c:tickLblPos val="none"/>
        <c:crossAx val="130058112"/>
        <c:crosses val="max"/>
        <c:crossBetween val="midCat"/>
      </c:valAx>
      <c:spPr>
        <a:noFill/>
        <a:ln w="25400">
          <a:noFill/>
        </a:ln>
      </c:spPr>
    </c:plotArea>
    <c:legend>
      <c:legendPos val="b"/>
      <c:legendEntry>
        <c:idx val="10"/>
        <c:delete val="1"/>
      </c:legendEntry>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userShapes r:id="rId1"/>
</c:chartSpace>
</file>

<file path=xl/charts/chart156.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Auxiliar!$C$74</c:f>
          <c:strCache>
            <c:ptCount val="1"/>
            <c:pt idx="0">
              <c:v>Licenciamento</c:v>
            </c:pt>
          </c:strCache>
        </c:strRef>
      </c:tx>
      <c:overlay val="0"/>
      <c:txPr>
        <a:bodyPr/>
        <a:lstStyle/>
        <a:p>
          <a:pPr>
            <a:defRPr/>
          </a:pPr>
          <a:endParaRPr lang="pt-BR"/>
        </a:p>
      </c:txPr>
    </c:title>
    <c:autoTitleDeleted val="0"/>
    <c:plotArea>
      <c:layout/>
      <c:barChart>
        <c:barDir val="col"/>
        <c:grouping val="clustered"/>
        <c:varyColors val="0"/>
        <c:ser>
          <c:idx val="0"/>
          <c:order val="0"/>
          <c:tx>
            <c:strRef>
              <c:f>Auxiliar!$B$75</c:f>
              <c:strCache>
                <c:ptCount val="1"/>
                <c:pt idx="0">
                  <c:v>AMDOcs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Auxiliar!$C$75</c:f>
              <c:numCache>
                <c:formatCode>General</c:formatCode>
                <c:ptCount val="1"/>
                <c:pt idx="0">
                  <c:v>7.1428571428571423</c:v>
                </c:pt>
              </c:numCache>
            </c:numRef>
          </c:val>
        </c:ser>
        <c:ser>
          <c:idx val="1"/>
          <c:order val="1"/>
          <c:tx>
            <c:strRef>
              <c:f>Auxiliar!$B$76</c:f>
              <c:strCache>
                <c:ptCount val="1"/>
                <c:pt idx="0">
                  <c:v>E&amp;Y/SAP</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Auxiliar!$C$76</c:f>
              <c:numCache>
                <c:formatCode>General</c:formatCode>
                <c:ptCount val="1"/>
                <c:pt idx="0">
                  <c:v>0</c:v>
                </c:pt>
              </c:numCache>
            </c:numRef>
          </c:val>
        </c:ser>
        <c:ser>
          <c:idx val="3"/>
          <c:order val="2"/>
          <c:tx>
            <c:strRef>
              <c:f>Auxiliar!$B$77</c:f>
              <c:strCache>
                <c:ptCount val="1"/>
                <c:pt idx="0">
                  <c:v>SAS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Auxiliar!$C$77</c:f>
              <c:numCache>
                <c:formatCode>General</c:formatCode>
                <c:ptCount val="1"/>
                <c:pt idx="0">
                  <c:v>2.857142857142855</c:v>
                </c:pt>
              </c:numCache>
            </c:numRef>
          </c:val>
        </c:ser>
        <c:ser>
          <c:idx val="4"/>
          <c:order val="3"/>
          <c:tx>
            <c:strRef>
              <c:f>Auxiliar!$B$78</c:f>
              <c:strCache>
                <c:ptCount val="1"/>
                <c:pt idx="0">
                  <c:v>Telemont/HPE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Auxiliar!$C$78</c:f>
              <c:numCache>
                <c:formatCode>General</c:formatCode>
                <c:ptCount val="1"/>
                <c:pt idx="0">
                  <c:v>10</c:v>
                </c:pt>
              </c:numCache>
            </c:numRef>
          </c:val>
        </c:ser>
        <c:ser>
          <c:idx val="5"/>
          <c:order val="4"/>
          <c:tx>
            <c:strRef>
              <c:f>Auxiliar!$B$79</c:f>
              <c:strCache>
                <c:ptCount val="1"/>
                <c:pt idx="0">
                  <c:v>Teradata</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Auxiliar!$C$79</c:f>
              <c:numCache>
                <c:formatCode>General</c:formatCode>
                <c:ptCount val="1"/>
                <c:pt idx="0">
                  <c:v>4.2857142857142838</c:v>
                </c:pt>
              </c:numCache>
            </c:numRef>
          </c:val>
        </c:ser>
        <c:ser>
          <c:idx val="6"/>
          <c:order val="5"/>
          <c:tx>
            <c:strRef>
              <c:f>Auxiliar!$B$80</c:f>
              <c:strCache>
                <c:ptCount val="1"/>
                <c:pt idx="0">
                  <c:v>Trópico/Enghouse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Auxiliar!$C$80</c:f>
              <c:numCache>
                <c:formatCode>General</c:formatCode>
                <c:ptCount val="1"/>
                <c:pt idx="0">
                  <c:v>0</c:v>
                </c:pt>
              </c:numCache>
            </c:numRef>
          </c:val>
        </c:ser>
        <c:ser>
          <c:idx val="7"/>
          <c:order val="6"/>
          <c:tx>
            <c:strRef>
              <c:f>Auxiliar!$B$81</c:f>
              <c:strCache>
                <c:ptCount val="1"/>
                <c:pt idx="0">
                  <c:v>WeDo</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Auxiliar!$C$81</c:f>
              <c:numCache>
                <c:formatCode>General</c:formatCode>
                <c:ptCount val="1"/>
                <c:pt idx="0">
                  <c:v>8.5714285714285712</c:v>
                </c:pt>
              </c:numCache>
            </c:numRef>
          </c:val>
        </c:ser>
        <c:ser>
          <c:idx val="8"/>
          <c:order val="7"/>
          <c:tx>
            <c:strRef>
              <c:f>Auxiliar!$B$82</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Auxiliar!$C$82</c:f>
              <c:numCache>
                <c:formatCode>General</c:formatCode>
                <c:ptCount val="1"/>
                <c:pt idx="0">
                  <c:v>0</c:v>
                </c:pt>
              </c:numCache>
            </c:numRef>
          </c:val>
        </c:ser>
        <c:ser>
          <c:idx val="9"/>
          <c:order val="8"/>
          <c:tx>
            <c:strRef>
              <c:f>Auxiliar!$B$83</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Auxiliar!$C$83</c:f>
              <c:numCache>
                <c:formatCode>General</c:formatCode>
                <c:ptCount val="1"/>
                <c:pt idx="0">
                  <c:v>0</c:v>
                </c:pt>
              </c:numCache>
            </c:numRef>
          </c:val>
        </c:ser>
        <c:ser>
          <c:idx val="10"/>
          <c:order val="9"/>
          <c:tx>
            <c:strRef>
              <c:f>Auxiliar!$B$84</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Auxiliar!$C$84</c:f>
              <c:numCache>
                <c:formatCode>General</c:formatCode>
                <c:ptCount val="1"/>
                <c:pt idx="0">
                  <c:v>0</c:v>
                </c:pt>
              </c:numCache>
            </c:numRef>
          </c:val>
        </c:ser>
        <c:dLbls>
          <c:showLegendKey val="0"/>
          <c:showVal val="0"/>
          <c:showCatName val="0"/>
          <c:showSerName val="0"/>
          <c:showPercent val="0"/>
          <c:showBubbleSize val="0"/>
        </c:dLbls>
        <c:gapWidth val="150"/>
        <c:axId val="134352256"/>
        <c:axId val="134358144"/>
      </c:barChart>
      <c:catAx>
        <c:axId val="134352256"/>
        <c:scaling>
          <c:orientation val="minMax"/>
        </c:scaling>
        <c:delete val="0"/>
        <c:axPos val="b"/>
        <c:majorTickMark val="none"/>
        <c:minorTickMark val="none"/>
        <c:tickLblPos val="none"/>
        <c:crossAx val="134358144"/>
        <c:crosses val="autoZero"/>
        <c:auto val="1"/>
        <c:lblAlgn val="ctr"/>
        <c:lblOffset val="100"/>
        <c:noMultiLvlLbl val="0"/>
      </c:catAx>
      <c:valAx>
        <c:axId val="134358144"/>
        <c:scaling>
          <c:orientation val="minMax"/>
          <c:max val="10"/>
        </c:scaling>
        <c:delete val="0"/>
        <c:axPos val="l"/>
        <c:numFmt formatCode="#,##0" sourceLinked="0"/>
        <c:majorTickMark val="out"/>
        <c:minorTickMark val="none"/>
        <c:tickLblPos val="nextTo"/>
        <c:crossAx val="134352256"/>
        <c:crosses val="autoZero"/>
        <c:crossBetween val="between"/>
      </c:valAx>
      <c:spPr>
        <a:noFill/>
        <a:ln w="25400">
          <a:noFill/>
        </a:ln>
      </c:spPr>
    </c:plotArea>
    <c:legend>
      <c:legendPos val="b"/>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Auxiliar!$D$74</c:f>
          <c:strCache>
            <c:ptCount val="1"/>
            <c:pt idx="0">
              <c:v>Contrato</c:v>
            </c:pt>
          </c:strCache>
        </c:strRef>
      </c:tx>
      <c:overlay val="0"/>
      <c:txPr>
        <a:bodyPr/>
        <a:lstStyle/>
        <a:p>
          <a:pPr>
            <a:defRPr/>
          </a:pPr>
          <a:endParaRPr lang="pt-BR"/>
        </a:p>
      </c:txPr>
    </c:title>
    <c:autoTitleDeleted val="0"/>
    <c:plotArea>
      <c:layout/>
      <c:barChart>
        <c:barDir val="col"/>
        <c:grouping val="clustered"/>
        <c:varyColors val="0"/>
        <c:ser>
          <c:idx val="0"/>
          <c:order val="0"/>
          <c:tx>
            <c:strRef>
              <c:f>Auxiliar!$B$75</c:f>
              <c:strCache>
                <c:ptCount val="1"/>
                <c:pt idx="0">
                  <c:v>AMDOcs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Auxiliar!$D$75</c:f>
              <c:numCache>
                <c:formatCode>General</c:formatCode>
                <c:ptCount val="1"/>
                <c:pt idx="0">
                  <c:v>10</c:v>
                </c:pt>
              </c:numCache>
            </c:numRef>
          </c:val>
        </c:ser>
        <c:ser>
          <c:idx val="1"/>
          <c:order val="1"/>
          <c:tx>
            <c:strRef>
              <c:f>Auxiliar!$B$76</c:f>
              <c:strCache>
                <c:ptCount val="1"/>
                <c:pt idx="0">
                  <c:v>E&amp;Y/SAP</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Auxiliar!$D$76</c:f>
              <c:numCache>
                <c:formatCode>General</c:formatCode>
                <c:ptCount val="1"/>
                <c:pt idx="0">
                  <c:v>0</c:v>
                </c:pt>
              </c:numCache>
            </c:numRef>
          </c:val>
        </c:ser>
        <c:ser>
          <c:idx val="3"/>
          <c:order val="2"/>
          <c:tx>
            <c:strRef>
              <c:f>Auxiliar!$B$77</c:f>
              <c:strCache>
                <c:ptCount val="1"/>
                <c:pt idx="0">
                  <c:v>SAS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Auxiliar!$D$77</c:f>
              <c:numCache>
                <c:formatCode>General</c:formatCode>
                <c:ptCount val="1"/>
                <c:pt idx="0">
                  <c:v>10</c:v>
                </c:pt>
              </c:numCache>
            </c:numRef>
          </c:val>
        </c:ser>
        <c:ser>
          <c:idx val="4"/>
          <c:order val="3"/>
          <c:tx>
            <c:strRef>
              <c:f>Auxiliar!$B$78</c:f>
              <c:strCache>
                <c:ptCount val="1"/>
                <c:pt idx="0">
                  <c:v>Telemont/HPE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Auxiliar!$D$78</c:f>
              <c:numCache>
                <c:formatCode>General</c:formatCode>
                <c:ptCount val="1"/>
                <c:pt idx="0">
                  <c:v>1.4285714285714259</c:v>
                </c:pt>
              </c:numCache>
            </c:numRef>
          </c:val>
        </c:ser>
        <c:ser>
          <c:idx val="5"/>
          <c:order val="4"/>
          <c:tx>
            <c:strRef>
              <c:f>Auxiliar!$B$79</c:f>
              <c:strCache>
                <c:ptCount val="1"/>
                <c:pt idx="0">
                  <c:v>Teradata</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Auxiliar!$D$79</c:f>
              <c:numCache>
                <c:formatCode>General</c:formatCode>
                <c:ptCount val="1"/>
                <c:pt idx="0">
                  <c:v>10</c:v>
                </c:pt>
              </c:numCache>
            </c:numRef>
          </c:val>
        </c:ser>
        <c:ser>
          <c:idx val="6"/>
          <c:order val="5"/>
          <c:tx>
            <c:strRef>
              <c:f>Auxiliar!$B$80</c:f>
              <c:strCache>
                <c:ptCount val="1"/>
                <c:pt idx="0">
                  <c:v>Trópico/Enghouse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Auxiliar!$D$80</c:f>
              <c:numCache>
                <c:formatCode>General</c:formatCode>
                <c:ptCount val="1"/>
                <c:pt idx="0">
                  <c:v>0</c:v>
                </c:pt>
              </c:numCache>
            </c:numRef>
          </c:val>
        </c:ser>
        <c:ser>
          <c:idx val="7"/>
          <c:order val="6"/>
          <c:tx>
            <c:strRef>
              <c:f>Auxiliar!$B$81</c:f>
              <c:strCache>
                <c:ptCount val="1"/>
                <c:pt idx="0">
                  <c:v>WeDo</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Auxiliar!$D$81</c:f>
              <c:numCache>
                <c:formatCode>General</c:formatCode>
                <c:ptCount val="1"/>
                <c:pt idx="0">
                  <c:v>10</c:v>
                </c:pt>
              </c:numCache>
            </c:numRef>
          </c:val>
        </c:ser>
        <c:ser>
          <c:idx val="8"/>
          <c:order val="7"/>
          <c:tx>
            <c:strRef>
              <c:f>Auxiliar!$B$82</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Auxiliar!$D$82</c:f>
              <c:numCache>
                <c:formatCode>General</c:formatCode>
                <c:ptCount val="1"/>
                <c:pt idx="0">
                  <c:v>0</c:v>
                </c:pt>
              </c:numCache>
            </c:numRef>
          </c:val>
        </c:ser>
        <c:ser>
          <c:idx val="9"/>
          <c:order val="8"/>
          <c:tx>
            <c:strRef>
              <c:f>Auxiliar!$B$83</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Auxiliar!$D$83</c:f>
              <c:numCache>
                <c:formatCode>General</c:formatCode>
                <c:ptCount val="1"/>
                <c:pt idx="0">
                  <c:v>0</c:v>
                </c:pt>
              </c:numCache>
            </c:numRef>
          </c:val>
        </c:ser>
        <c:ser>
          <c:idx val="10"/>
          <c:order val="9"/>
          <c:tx>
            <c:strRef>
              <c:f>Auxiliar!$B$84</c:f>
              <c:strCache>
                <c:ptCount val="1"/>
                <c:pt idx="0">
                  <c:v>#REF!</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Auxiliar!$D$84</c:f>
              <c:numCache>
                <c:formatCode>General</c:formatCode>
                <c:ptCount val="1"/>
                <c:pt idx="0">
                  <c:v>0</c:v>
                </c:pt>
              </c:numCache>
            </c:numRef>
          </c:val>
        </c:ser>
        <c:dLbls>
          <c:showLegendKey val="0"/>
          <c:showVal val="0"/>
          <c:showCatName val="0"/>
          <c:showSerName val="0"/>
          <c:showPercent val="0"/>
          <c:showBubbleSize val="0"/>
        </c:dLbls>
        <c:gapWidth val="150"/>
        <c:axId val="134463872"/>
        <c:axId val="134465408"/>
      </c:barChart>
      <c:catAx>
        <c:axId val="134463872"/>
        <c:scaling>
          <c:orientation val="minMax"/>
        </c:scaling>
        <c:delete val="0"/>
        <c:axPos val="b"/>
        <c:majorTickMark val="none"/>
        <c:minorTickMark val="none"/>
        <c:tickLblPos val="none"/>
        <c:crossAx val="134465408"/>
        <c:crosses val="autoZero"/>
        <c:auto val="1"/>
        <c:lblAlgn val="ctr"/>
        <c:lblOffset val="100"/>
        <c:noMultiLvlLbl val="0"/>
      </c:catAx>
      <c:valAx>
        <c:axId val="134465408"/>
        <c:scaling>
          <c:orientation val="minMax"/>
          <c:max val="10"/>
        </c:scaling>
        <c:delete val="0"/>
        <c:axPos val="l"/>
        <c:numFmt formatCode="#,##0" sourceLinked="0"/>
        <c:majorTickMark val="out"/>
        <c:minorTickMark val="none"/>
        <c:tickLblPos val="nextTo"/>
        <c:crossAx val="134463872"/>
        <c:crosses val="autoZero"/>
        <c:crossBetween val="between"/>
      </c:valAx>
      <c:spPr>
        <a:noFill/>
        <a:ln w="25400">
          <a:noFill/>
        </a:ln>
      </c:spPr>
    </c:plotArea>
    <c:legend>
      <c:legendPos val="b"/>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Análise de Propostas</a:t>
            </a:r>
          </a:p>
        </c:rich>
      </c:tx>
      <c:layout/>
      <c:overlay val="0"/>
    </c:title>
    <c:autoTitleDeleted val="0"/>
    <c:plotArea>
      <c:layout>
        <c:manualLayout>
          <c:layoutTarget val="inner"/>
          <c:xMode val="edge"/>
          <c:yMode val="edge"/>
          <c:x val="0.26733780760626397"/>
          <c:y val="0.20779220779220781"/>
          <c:w val="0.43288590604026844"/>
          <c:h val="0.62824675324675328"/>
        </c:manualLayout>
      </c:layout>
      <c:radarChart>
        <c:radarStyle val="marker"/>
        <c:varyColors val="0"/>
        <c:ser>
          <c:idx val="5"/>
          <c:order val="0"/>
          <c:tx>
            <c:v>Ideal</c:v>
          </c:tx>
          <c:cat>
            <c:strRef>
              <c:f>'Parecer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'Parecer Final 2'!$F$87:$F$96</c:f>
              <c:numCache>
                <c:formatCode>_-#,##0_-;\-#,##0_-;_-"-"_-;_@_-</c:formatCode>
                <c:ptCount val="10"/>
                <c:pt idx="0">
                  <c:v>90</c:v>
                </c:pt>
                <c:pt idx="1">
                  <c:v>161.39250000000447</c:v>
                </c:pt>
                <c:pt idx="2">
                  <c:v>64.8</c:v>
                </c:pt>
                <c:pt idx="3">
                  <c:v>7.2000000000000011</c:v>
                </c:pt>
                <c:pt idx="4">
                  <c:v>3.6000000000000005</c:v>
                </c:pt>
                <c:pt idx="5">
                  <c:v>3.6000000000000005</c:v>
                </c:pt>
                <c:pt idx="6">
                  <c:v>3.6000000000000005</c:v>
                </c:pt>
                <c:pt idx="7">
                  <c:v>3.6000000000000005</c:v>
                </c:pt>
                <c:pt idx="8">
                  <c:v>3.6000000000000005</c:v>
                </c:pt>
                <c:pt idx="9">
                  <c:v>2.0000000000000004</c:v>
                </c:pt>
              </c:numCache>
            </c:numRef>
          </c:val>
        </c:ser>
        <c:ser>
          <c:idx val="0"/>
          <c:order val="1"/>
          <c:tx>
            <c:strRef>
              <c:f>'Parecer Final 2'!$G$85</c:f>
              <c:strCache>
                <c:ptCount val="1"/>
                <c:pt idx="0">
                  <c:v>AMDOcs</c:v>
                </c:pt>
              </c:strCache>
            </c:strRef>
          </c:tx>
          <c:cat>
            <c:strRef>
              <c:f>'Parecer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'Parecer Final 2'!$G$87:$G$96</c:f>
              <c:numCache>
                <c:formatCode>_-#,##0_-;\-#,##0_-;_-"-"_-;_@_-</c:formatCode>
                <c:ptCount val="10"/>
                <c:pt idx="0">
                  <c:v>49.5</c:v>
                </c:pt>
                <c:pt idx="1">
                  <c:v>120.96156364884297</c:v>
                </c:pt>
                <c:pt idx="2">
                  <c:v>42.12</c:v>
                </c:pt>
                <c:pt idx="3">
                  <c:v>7.2000000000000011</c:v>
                </c:pt>
                <c:pt idx="4">
                  <c:v>0.51428571428571346</c:v>
                </c:pt>
                <c:pt idx="5">
                  <c:v>0.51428571428571346</c:v>
                </c:pt>
                <c:pt idx="6">
                  <c:v>0.51428571428571346</c:v>
                </c:pt>
                <c:pt idx="7">
                  <c:v>3.6000000000000005</c:v>
                </c:pt>
                <c:pt idx="8">
                  <c:v>3.6000000000000005</c:v>
                </c:pt>
                <c:pt idx="9">
                  <c:v>0.9714285714285712</c:v>
                </c:pt>
              </c:numCache>
            </c:numRef>
          </c:val>
        </c:ser>
        <c:ser>
          <c:idx val="1"/>
          <c:order val="2"/>
          <c:tx>
            <c:strRef>
              <c:f>'Parecer Final 2'!$H$85</c:f>
              <c:strCache>
                <c:ptCount val="1"/>
                <c:pt idx="0">
                  <c:v>E&amp;Y/SAP</c:v>
                </c:pt>
              </c:strCache>
            </c:strRef>
          </c:tx>
          <c:cat>
            <c:strRef>
              <c:f>'Parecer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'Parecer Final 2'!$H$87:$H$96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2"/>
          <c:order val="3"/>
          <c:tx>
            <c:strRef>
              <c:f>'Parecer Final 2'!$I$85</c:f>
              <c:strCache>
                <c:ptCount val="1"/>
                <c:pt idx="0">
                  <c:v>SAS</c:v>
                </c:pt>
              </c:strCache>
            </c:strRef>
          </c:tx>
          <c:cat>
            <c:strRef>
              <c:f>'Parecer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'Parecer Final 2'!$I$87:$I$96</c:f>
              <c:numCache>
                <c:formatCode>_-#,##0_-;\-#,##0_-;_-"-"_-;_@_-</c:formatCode>
                <c:ptCount val="10"/>
                <c:pt idx="0">
                  <c:v>87.75</c:v>
                </c:pt>
                <c:pt idx="1">
                  <c:v>159.01859379762436</c:v>
                </c:pt>
                <c:pt idx="2">
                  <c:v>54.27</c:v>
                </c:pt>
                <c:pt idx="3">
                  <c:v>7.2000000000000011</c:v>
                </c:pt>
                <c:pt idx="4">
                  <c:v>1.0285714285714278</c:v>
                </c:pt>
                <c:pt idx="5">
                  <c:v>3.6000000000000005</c:v>
                </c:pt>
                <c:pt idx="6">
                  <c:v>1.0285714285714278</c:v>
                </c:pt>
                <c:pt idx="7">
                  <c:v>3.6000000000000005</c:v>
                </c:pt>
                <c:pt idx="8">
                  <c:v>3.6000000000000005</c:v>
                </c:pt>
                <c:pt idx="9">
                  <c:v>9.928571428571427</c:v>
                </c:pt>
              </c:numCache>
            </c:numRef>
          </c:val>
        </c:ser>
        <c:ser>
          <c:idx val="3"/>
          <c:order val="4"/>
          <c:tx>
            <c:strRef>
              <c:f>'Parecer Final 2'!$J$85</c:f>
              <c:strCache>
                <c:ptCount val="1"/>
                <c:pt idx="0">
                  <c:v>Telemont/HPE</c:v>
                </c:pt>
              </c:strCache>
            </c:strRef>
          </c:tx>
          <c:cat>
            <c:strRef>
              <c:f>'Parecer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'Parecer Final 2'!$J$87:$J$96</c:f>
              <c:numCache>
                <c:formatCode>_-#,##0_-;\-#,##0_-;_-"-"_-;_@_-</c:formatCode>
                <c:ptCount val="10"/>
                <c:pt idx="0">
                  <c:v>49.5</c:v>
                </c:pt>
                <c:pt idx="1">
                  <c:v>105.56777843055454</c:v>
                </c:pt>
                <c:pt idx="2">
                  <c:v>42.12</c:v>
                </c:pt>
                <c:pt idx="3">
                  <c:v>7.2000000000000011</c:v>
                </c:pt>
                <c:pt idx="4">
                  <c:v>3.0857142857142859</c:v>
                </c:pt>
                <c:pt idx="5">
                  <c:v>0.51428571428571346</c:v>
                </c:pt>
                <c:pt idx="6">
                  <c:v>3.6000000000000005</c:v>
                </c:pt>
                <c:pt idx="7">
                  <c:v>3.6000000000000005</c:v>
                </c:pt>
                <c:pt idx="8">
                  <c:v>3.6000000000000005</c:v>
                </c:pt>
                <c:pt idx="9">
                  <c:v>2.5000000405003067</c:v>
                </c:pt>
              </c:numCache>
            </c:numRef>
          </c:val>
        </c:ser>
        <c:ser>
          <c:idx val="4"/>
          <c:order val="5"/>
          <c:tx>
            <c:strRef>
              <c:f>'Parecer Final 2'!$K$85</c:f>
              <c:strCache>
                <c:ptCount val="1"/>
                <c:pt idx="0">
                  <c:v>Teradata</c:v>
                </c:pt>
              </c:strCache>
            </c:strRef>
          </c:tx>
          <c:cat>
            <c:strRef>
              <c:f>'Parecer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'Parecer Final 2'!$K$87:$K$96</c:f>
              <c:numCache>
                <c:formatCode>_-#,##0_-;\-#,##0_-;_-"-"_-;_@_-</c:formatCode>
                <c:ptCount val="10"/>
                <c:pt idx="0">
                  <c:v>63</c:v>
                </c:pt>
                <c:pt idx="1">
                  <c:v>76.519191369332361</c:v>
                </c:pt>
                <c:pt idx="2">
                  <c:v>59.129999999999995</c:v>
                </c:pt>
                <c:pt idx="3">
                  <c:v>3.6000000000000005</c:v>
                </c:pt>
                <c:pt idx="4">
                  <c:v>1.5428571428571425</c:v>
                </c:pt>
                <c:pt idx="5">
                  <c:v>0.51428571428571346</c:v>
                </c:pt>
                <c:pt idx="6">
                  <c:v>2.5714285714285716</c:v>
                </c:pt>
                <c:pt idx="7">
                  <c:v>3.6000000000000005</c:v>
                </c:pt>
                <c:pt idx="8">
                  <c:v>3.6000000000000005</c:v>
                </c:pt>
                <c:pt idx="9">
                  <c:v>1.3142857142857145</c:v>
                </c:pt>
              </c:numCache>
            </c:numRef>
          </c:val>
        </c:ser>
        <c:ser>
          <c:idx val="6"/>
          <c:order val="6"/>
          <c:tx>
            <c:strRef>
              <c:f>'Parecer Final 2'!$L$85</c:f>
              <c:strCache>
                <c:ptCount val="1"/>
                <c:pt idx="0">
                  <c:v>Trópico/Enghouse</c:v>
                </c:pt>
              </c:strCache>
            </c:strRef>
          </c:tx>
          <c:cat>
            <c:strRef>
              <c:f>'Parecer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'Parecer Final 2'!$L$87:$L$96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7"/>
          <c:order val="7"/>
          <c:tx>
            <c:strRef>
              <c:f>'Parecer Final 2'!$M$85</c:f>
              <c:strCache>
                <c:ptCount val="1"/>
                <c:pt idx="0">
                  <c:v>WeDo</c:v>
                </c:pt>
              </c:strCache>
            </c:strRef>
          </c:tx>
          <c:cat>
            <c:strRef>
              <c:f>'Parecer Final 2'!$C$87:$E$96</c:f>
              <c:strCache>
                <c:ptCount val="10"/>
                <c:pt idx="0">
                  <c:v>Qualificação do Fornecedor</c:v>
                </c:pt>
                <c:pt idx="1">
                  <c:v>Produto</c:v>
                </c:pt>
                <c:pt idx="2">
                  <c:v>Serviço</c:v>
                </c:pt>
                <c:pt idx="3">
                  <c:v>Treinamento</c:v>
                </c:pt>
                <c:pt idx="4">
                  <c:v>Arquitetura Física e Lógica</c:v>
                </c:pt>
                <c:pt idx="5">
                  <c:v>Cronograma</c:v>
                </c:pt>
                <c:pt idx="6">
                  <c:v>Mapa de Esforço</c:v>
                </c:pt>
                <c:pt idx="7">
                  <c:v>Gestão de Mudança</c:v>
                </c:pt>
                <c:pt idx="8">
                  <c:v>Suporte e Manutenção (Garantia)</c:v>
                </c:pt>
                <c:pt idx="9">
                  <c:v>Inovação (Supera)</c:v>
                </c:pt>
              </c:strCache>
            </c:strRef>
          </c:cat>
          <c:val>
            <c:numRef>
              <c:f>'Parecer Final 2'!$M$87:$M$96</c:f>
              <c:numCache>
                <c:formatCode>_-#,##0_-;\-#,##0_-;_-"-"_-;_@_-</c:formatCode>
                <c:ptCount val="10"/>
                <c:pt idx="0">
                  <c:v>74.25</c:v>
                </c:pt>
                <c:pt idx="1">
                  <c:v>144.33434119080357</c:v>
                </c:pt>
                <c:pt idx="2">
                  <c:v>42.12</c:v>
                </c:pt>
                <c:pt idx="3">
                  <c:v>7.2000000000000011</c:v>
                </c:pt>
                <c:pt idx="4">
                  <c:v>3.6000000000000005</c:v>
                </c:pt>
                <c:pt idx="5">
                  <c:v>3.6000000000000005</c:v>
                </c:pt>
                <c:pt idx="6">
                  <c:v>3.0857142857142859</c:v>
                </c:pt>
                <c:pt idx="7">
                  <c:v>3.6000000000000005</c:v>
                </c:pt>
                <c:pt idx="8">
                  <c:v>3.6000000000000005</c:v>
                </c:pt>
                <c:pt idx="9">
                  <c:v>2.8428571833574496</c:v>
                </c:pt>
              </c:numCache>
            </c:numRef>
          </c:val>
        </c:ser>
        <c:dLbls>
          <c:showLegendKey val="0"/>
          <c:showVal val="0"/>
          <c:showCatName val="0"/>
          <c:showSerName val="0"/>
          <c:showPercent val="0"/>
          <c:showBubbleSize val="0"/>
        </c:dLbls>
        <c:axId val="135319936"/>
        <c:axId val="135321472"/>
      </c:radarChart>
      <c:catAx>
        <c:axId val="135319936"/>
        <c:scaling>
          <c:orientation val="minMax"/>
        </c:scaling>
        <c:delete val="0"/>
        <c:axPos val="b"/>
        <c:majorGridlines/>
        <c:numFmt formatCode="General" sourceLinked="1"/>
        <c:majorTickMark val="out"/>
        <c:minorTickMark val="none"/>
        <c:tickLblPos val="nextTo"/>
        <c:txPr>
          <a:bodyPr rot="0" vert="horz"/>
          <a:lstStyle/>
          <a:p>
            <a:pPr>
              <a:defRPr/>
            </a:pPr>
            <a:endParaRPr lang="pt-BR"/>
          </a:p>
        </c:txPr>
        <c:crossAx val="135321472"/>
        <c:crosses val="autoZero"/>
        <c:auto val="0"/>
        <c:lblAlgn val="ctr"/>
        <c:lblOffset val="100"/>
        <c:noMultiLvlLbl val="0"/>
      </c:catAx>
      <c:valAx>
        <c:axId val="135321472"/>
        <c:scaling>
          <c:orientation val="minMax"/>
        </c:scaling>
        <c:delete val="0"/>
        <c:axPos val="l"/>
        <c:majorGridlines/>
        <c:numFmt formatCode="_-#,##0_-;\-#,##0_-;_-&quot;-&quot;_-;_@_-" sourceLinked="1"/>
        <c:majorTickMark val="cross"/>
        <c:minorTickMark val="none"/>
        <c:tickLblPos val="none"/>
        <c:crossAx val="135319936"/>
        <c:crosses val="autoZero"/>
        <c:crossBetween val="between"/>
      </c:valAx>
    </c:plotArea>
    <c:legend>
      <c:legendPos val="b"/>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Comparativo Final</a:t>
            </a:r>
          </a:p>
        </c:rich>
      </c:tx>
      <c:layout/>
      <c:overlay val="0"/>
    </c:title>
    <c:autoTitleDeleted val="0"/>
    <c:plotArea>
      <c:layout/>
      <c:barChart>
        <c:barDir val="col"/>
        <c:grouping val="clustered"/>
        <c:varyColors val="0"/>
        <c:ser>
          <c:idx val="0"/>
          <c:order val="1"/>
          <c:tx>
            <c:strRef>
              <c:f>'Parecer Final 2'!$G$85</c:f>
              <c:strCache>
                <c:ptCount val="1"/>
                <c:pt idx="0">
                  <c:v>AMDOcs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'Parecer Final 2'!$G$98</c:f>
              <c:numCache>
                <c:formatCode>0%</c:formatCode>
                <c:ptCount val="1"/>
                <c:pt idx="0">
                  <c:v>0.6683193411711833</c:v>
                </c:pt>
              </c:numCache>
            </c:numRef>
          </c:val>
        </c:ser>
        <c:ser>
          <c:idx val="1"/>
          <c:order val="2"/>
          <c:tx>
            <c:strRef>
              <c:f>'Parecer Final 2'!$H$85</c:f>
              <c:strCache>
                <c:ptCount val="1"/>
                <c:pt idx="0">
                  <c:v>E&amp;Y/SAP</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'Parecer Final 2'!$H$98</c:f>
              <c:numCache>
                <c:formatCode>0%</c:formatCode>
                <c:ptCount val="1"/>
                <c:pt idx="0">
                  <c:v>0</c:v>
                </c:pt>
              </c:numCache>
            </c:numRef>
          </c:val>
        </c:ser>
        <c:ser>
          <c:idx val="3"/>
          <c:order val="3"/>
          <c:tx>
            <c:strRef>
              <c:f>'Parecer Final 2'!$I$85</c:f>
              <c:strCache>
                <c:ptCount val="1"/>
                <c:pt idx="0">
                  <c:v>SAS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'Parecer Final 2'!$I$98</c:f>
              <c:numCache>
                <c:formatCode>0%</c:formatCode>
                <c:ptCount val="1"/>
                <c:pt idx="0">
                  <c:v>0.96398234697418916</c:v>
                </c:pt>
              </c:numCache>
            </c:numRef>
          </c:val>
        </c:ser>
        <c:ser>
          <c:idx val="4"/>
          <c:order val="4"/>
          <c:tx>
            <c:strRef>
              <c:f>'Parecer Final 2'!$J$85</c:f>
              <c:strCache>
                <c:ptCount val="1"/>
                <c:pt idx="0">
                  <c:v>Telemont/HPE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'Parecer Final 2'!$J$98</c:f>
              <c:numCache>
                <c:formatCode>0%</c:formatCode>
                <c:ptCount val="1"/>
                <c:pt idx="0">
                  <c:v>0.64441645775912948</c:v>
                </c:pt>
              </c:numCache>
            </c:numRef>
          </c:val>
        </c:ser>
        <c:ser>
          <c:idx val="5"/>
          <c:order val="5"/>
          <c:tx>
            <c:strRef>
              <c:f>'Parecer Final 2'!$K$85</c:f>
              <c:strCache>
                <c:ptCount val="1"/>
                <c:pt idx="0">
                  <c:v>Teradata</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'Parecer Final 2'!$K$98</c:f>
              <c:numCache>
                <c:formatCode>0%</c:formatCode>
                <c:ptCount val="1"/>
                <c:pt idx="0">
                  <c:v>0.62724738750027043</c:v>
                </c:pt>
              </c:numCache>
            </c:numRef>
          </c:val>
        </c:ser>
        <c:ser>
          <c:idx val="6"/>
          <c:order val="6"/>
          <c:tx>
            <c:strRef>
              <c:f>'Parecer Final 2'!$L$85</c:f>
              <c:strCache>
                <c:ptCount val="1"/>
                <c:pt idx="0">
                  <c:v>Trópico/Enghouse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'Parecer Final 2'!$L$98</c:f>
              <c:numCache>
                <c:formatCode>0%</c:formatCode>
                <c:ptCount val="1"/>
                <c:pt idx="0">
                  <c:v>0</c:v>
                </c:pt>
              </c:numCache>
            </c:numRef>
          </c:val>
        </c:ser>
        <c:ser>
          <c:idx val="7"/>
          <c:order val="7"/>
          <c:tx>
            <c:strRef>
              <c:f>'Parecer Final 2'!$M$85</c:f>
              <c:strCache>
                <c:ptCount val="1"/>
                <c:pt idx="0">
                  <c:v>WeDo</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'Parecer Final 2'!$M$98</c:f>
              <c:numCache>
                <c:formatCode>0%</c:formatCode>
                <c:ptCount val="1"/>
                <c:pt idx="0">
                  <c:v>0.83936868935655717</c:v>
                </c:pt>
              </c:numCache>
            </c:numRef>
          </c:val>
        </c:ser>
        <c:dLbls>
          <c:showLegendKey val="0"/>
          <c:showVal val="0"/>
          <c:showCatName val="0"/>
          <c:showSerName val="0"/>
          <c:showPercent val="0"/>
          <c:showBubbleSize val="0"/>
        </c:dLbls>
        <c:gapWidth val="150"/>
        <c:axId val="135196032"/>
        <c:axId val="135349376"/>
      </c:barChart>
      <c:lineChart>
        <c:grouping val="standard"/>
        <c:varyColors val="0"/>
        <c:ser>
          <c:idx val="2"/>
          <c:order val="0"/>
          <c:tx>
            <c:strRef>
              <c:f>'Parecer Final 2'!$B$100:$E$100</c:f>
              <c:strCache>
                <c:ptCount val="1"/>
                <c:pt idx="0">
                  <c:v>ADERÊNCIA MÍNIMA PARA CLASSIFICAÇÃO</c:v>
                </c:pt>
              </c:strCache>
            </c:strRef>
          </c:tx>
          <c:spPr>
            <a:ln w="19050">
              <a:solidFill>
                <a:srgbClr val="FF0000"/>
              </a:solidFill>
              <a:prstDash val="dash"/>
            </a:ln>
          </c:spPr>
          <c:marker>
            <c:symbol val="none"/>
          </c:marker>
          <c:val>
            <c:numRef>
              <c:f>'Parecer Final 2'!$G$100:$P$100</c:f>
              <c:numCache>
                <c:formatCode>0%</c:formatCode>
                <c:ptCount val="10"/>
                <c:pt idx="0">
                  <c:v>0.75</c:v>
                </c:pt>
                <c:pt idx="1">
                  <c:v>0.75</c:v>
                </c:pt>
                <c:pt idx="2">
                  <c:v>0.75</c:v>
                </c:pt>
                <c:pt idx="3">
                  <c:v>0.75</c:v>
                </c:pt>
                <c:pt idx="4">
                  <c:v>0.75</c:v>
                </c:pt>
                <c:pt idx="5">
                  <c:v>0.75</c:v>
                </c:pt>
                <c:pt idx="6">
                  <c:v>0.75</c:v>
                </c:pt>
                <c:pt idx="7">
                  <c:v>0.75</c:v>
                </c:pt>
                <c:pt idx="8">
                  <c:v>0.75</c:v>
                </c:pt>
                <c:pt idx="9">
                  <c:v>0.75</c:v>
                </c:pt>
              </c:numCache>
            </c:numRef>
          </c:val>
          <c:smooth val="0"/>
        </c:ser>
        <c:dLbls>
          <c:showLegendKey val="0"/>
          <c:showVal val="0"/>
          <c:showCatName val="0"/>
          <c:showSerName val="0"/>
          <c:showPercent val="0"/>
          <c:showBubbleSize val="0"/>
        </c:dLbls>
        <c:marker val="1"/>
        <c:smooth val="0"/>
        <c:axId val="135350912"/>
        <c:axId val="135360896"/>
      </c:lineChart>
      <c:catAx>
        <c:axId val="135196032"/>
        <c:scaling>
          <c:orientation val="minMax"/>
        </c:scaling>
        <c:delete val="0"/>
        <c:axPos val="b"/>
        <c:majorTickMark val="none"/>
        <c:minorTickMark val="none"/>
        <c:tickLblPos val="none"/>
        <c:crossAx val="135349376"/>
        <c:crosses val="autoZero"/>
        <c:auto val="1"/>
        <c:lblAlgn val="ctr"/>
        <c:lblOffset val="100"/>
        <c:noMultiLvlLbl val="0"/>
      </c:catAx>
      <c:valAx>
        <c:axId val="135349376"/>
        <c:scaling>
          <c:orientation val="minMax"/>
          <c:max val="1"/>
          <c:min val="0"/>
        </c:scaling>
        <c:delete val="0"/>
        <c:axPos val="l"/>
        <c:numFmt formatCode="0%" sourceLinked="0"/>
        <c:majorTickMark val="out"/>
        <c:minorTickMark val="none"/>
        <c:tickLblPos val="nextTo"/>
        <c:crossAx val="135196032"/>
        <c:crosses val="autoZero"/>
        <c:crossBetween val="between"/>
      </c:valAx>
      <c:catAx>
        <c:axId val="135350912"/>
        <c:scaling>
          <c:orientation val="minMax"/>
        </c:scaling>
        <c:delete val="0"/>
        <c:axPos val="t"/>
        <c:majorTickMark val="none"/>
        <c:minorTickMark val="none"/>
        <c:tickLblPos val="none"/>
        <c:crossAx val="135360896"/>
        <c:crosses val="max"/>
        <c:auto val="1"/>
        <c:lblAlgn val="ctr"/>
        <c:lblOffset val="100"/>
        <c:noMultiLvlLbl val="0"/>
      </c:catAx>
      <c:valAx>
        <c:axId val="135360896"/>
        <c:scaling>
          <c:orientation val="minMax"/>
          <c:max val="1"/>
          <c:min val="0"/>
        </c:scaling>
        <c:delete val="0"/>
        <c:axPos val="r"/>
        <c:numFmt formatCode="0%" sourceLinked="1"/>
        <c:majorTickMark val="none"/>
        <c:minorTickMark val="none"/>
        <c:tickLblPos val="none"/>
        <c:crossAx val="135350912"/>
        <c:crosses val="max"/>
        <c:crossBetween val="midCat"/>
      </c:valAx>
      <c:spPr>
        <a:noFill/>
        <a:ln w="25400">
          <a:noFill/>
        </a:ln>
      </c:spPr>
    </c:plotArea>
    <c:legend>
      <c:legendPos val="b"/>
      <c:legendEntry>
        <c:idx val="7"/>
        <c:delete val="1"/>
      </c:legendEntry>
      <c:layout/>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userShapes r:id="rId1"/>
</c:chartSpace>
</file>

<file path=xl/charts/chart160.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Auxiliar!$C$74</c:f>
          <c:strCache>
            <c:ptCount val="1"/>
            <c:pt idx="0">
              <c:v>Licenciamento</c:v>
            </c:pt>
          </c:strCache>
        </c:strRef>
      </c:tx>
      <c:layout/>
      <c:overlay val="0"/>
      <c:txPr>
        <a:bodyPr/>
        <a:lstStyle/>
        <a:p>
          <a:pPr>
            <a:defRPr/>
          </a:pPr>
          <a:endParaRPr lang="pt-BR"/>
        </a:p>
      </c:txPr>
    </c:title>
    <c:autoTitleDeleted val="0"/>
    <c:plotArea>
      <c:layout/>
      <c:barChart>
        <c:barDir val="col"/>
        <c:grouping val="clustered"/>
        <c:varyColors val="0"/>
        <c:ser>
          <c:idx val="0"/>
          <c:order val="0"/>
          <c:tx>
            <c:strRef>
              <c:f>Auxiliar!$B$75</c:f>
              <c:strCache>
                <c:ptCount val="1"/>
                <c:pt idx="0">
                  <c:v>AMDOcs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Auxiliar!$C$75</c:f>
              <c:numCache>
                <c:formatCode>General</c:formatCode>
                <c:ptCount val="1"/>
                <c:pt idx="0">
                  <c:v>7.1428571428571423</c:v>
                </c:pt>
              </c:numCache>
            </c:numRef>
          </c:val>
        </c:ser>
        <c:ser>
          <c:idx val="1"/>
          <c:order val="1"/>
          <c:tx>
            <c:strRef>
              <c:f>Auxiliar!$B$76</c:f>
              <c:strCache>
                <c:ptCount val="1"/>
                <c:pt idx="0">
                  <c:v>E&amp;Y/SAP</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Auxiliar!$C$76</c:f>
              <c:numCache>
                <c:formatCode>General</c:formatCode>
                <c:ptCount val="1"/>
                <c:pt idx="0">
                  <c:v>0</c:v>
                </c:pt>
              </c:numCache>
            </c:numRef>
          </c:val>
        </c:ser>
        <c:ser>
          <c:idx val="3"/>
          <c:order val="2"/>
          <c:tx>
            <c:strRef>
              <c:f>Auxiliar!$B$77</c:f>
              <c:strCache>
                <c:ptCount val="1"/>
                <c:pt idx="0">
                  <c:v>SAS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Auxiliar!$C$77</c:f>
              <c:numCache>
                <c:formatCode>General</c:formatCode>
                <c:ptCount val="1"/>
                <c:pt idx="0">
                  <c:v>2.857142857142855</c:v>
                </c:pt>
              </c:numCache>
            </c:numRef>
          </c:val>
        </c:ser>
        <c:ser>
          <c:idx val="4"/>
          <c:order val="3"/>
          <c:tx>
            <c:strRef>
              <c:f>Auxiliar!$B$78</c:f>
              <c:strCache>
                <c:ptCount val="1"/>
                <c:pt idx="0">
                  <c:v>Telemont/HPE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Auxiliar!$C$78</c:f>
              <c:numCache>
                <c:formatCode>General</c:formatCode>
                <c:ptCount val="1"/>
                <c:pt idx="0">
                  <c:v>10</c:v>
                </c:pt>
              </c:numCache>
            </c:numRef>
          </c:val>
        </c:ser>
        <c:ser>
          <c:idx val="5"/>
          <c:order val="4"/>
          <c:tx>
            <c:strRef>
              <c:f>Auxiliar!$B$79</c:f>
              <c:strCache>
                <c:ptCount val="1"/>
                <c:pt idx="0">
                  <c:v>Teradata</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Auxiliar!$C$79</c:f>
              <c:numCache>
                <c:formatCode>General</c:formatCode>
                <c:ptCount val="1"/>
                <c:pt idx="0">
                  <c:v>4.2857142857142838</c:v>
                </c:pt>
              </c:numCache>
            </c:numRef>
          </c:val>
        </c:ser>
        <c:ser>
          <c:idx val="6"/>
          <c:order val="5"/>
          <c:tx>
            <c:strRef>
              <c:f>Auxiliar!$B$80</c:f>
              <c:strCache>
                <c:ptCount val="1"/>
                <c:pt idx="0">
                  <c:v>Trópico/Enghouse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Auxiliar!$C$80</c:f>
              <c:numCache>
                <c:formatCode>General</c:formatCode>
                <c:ptCount val="1"/>
                <c:pt idx="0">
                  <c:v>0</c:v>
                </c:pt>
              </c:numCache>
            </c:numRef>
          </c:val>
        </c:ser>
        <c:ser>
          <c:idx val="7"/>
          <c:order val="6"/>
          <c:tx>
            <c:strRef>
              <c:f>Auxiliar!$B$81</c:f>
              <c:strCache>
                <c:ptCount val="1"/>
                <c:pt idx="0">
                  <c:v>WeDo</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Auxiliar!$C$81</c:f>
              <c:numCache>
                <c:formatCode>General</c:formatCode>
                <c:ptCount val="1"/>
                <c:pt idx="0">
                  <c:v>8.5714285714285712</c:v>
                </c:pt>
              </c:numCache>
            </c:numRef>
          </c:val>
        </c:ser>
        <c:dLbls>
          <c:showLegendKey val="0"/>
          <c:showVal val="0"/>
          <c:showCatName val="0"/>
          <c:showSerName val="0"/>
          <c:showPercent val="0"/>
          <c:showBubbleSize val="0"/>
        </c:dLbls>
        <c:gapWidth val="150"/>
        <c:axId val="136082176"/>
        <c:axId val="136083712"/>
      </c:barChart>
      <c:catAx>
        <c:axId val="136082176"/>
        <c:scaling>
          <c:orientation val="minMax"/>
        </c:scaling>
        <c:delete val="0"/>
        <c:axPos val="b"/>
        <c:majorTickMark val="none"/>
        <c:minorTickMark val="none"/>
        <c:tickLblPos val="none"/>
        <c:crossAx val="136083712"/>
        <c:crosses val="autoZero"/>
        <c:auto val="1"/>
        <c:lblAlgn val="ctr"/>
        <c:lblOffset val="100"/>
        <c:noMultiLvlLbl val="0"/>
      </c:catAx>
      <c:valAx>
        <c:axId val="136083712"/>
        <c:scaling>
          <c:orientation val="minMax"/>
          <c:max val="10"/>
        </c:scaling>
        <c:delete val="0"/>
        <c:axPos val="l"/>
        <c:numFmt formatCode="#,##0" sourceLinked="0"/>
        <c:majorTickMark val="out"/>
        <c:minorTickMark val="none"/>
        <c:tickLblPos val="nextTo"/>
        <c:crossAx val="136082176"/>
        <c:crosses val="autoZero"/>
        <c:crossBetween val="between"/>
      </c:valAx>
      <c:spPr>
        <a:noFill/>
        <a:ln w="25400">
          <a:noFill/>
        </a:ln>
      </c:spPr>
    </c:plotArea>
    <c:legend>
      <c:legendPos val="b"/>
      <c:layout/>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Auxiliar!$D$74</c:f>
          <c:strCache>
            <c:ptCount val="1"/>
            <c:pt idx="0">
              <c:v>Contrato</c:v>
            </c:pt>
          </c:strCache>
        </c:strRef>
      </c:tx>
      <c:layout/>
      <c:overlay val="0"/>
      <c:txPr>
        <a:bodyPr/>
        <a:lstStyle/>
        <a:p>
          <a:pPr>
            <a:defRPr/>
          </a:pPr>
          <a:endParaRPr lang="pt-BR"/>
        </a:p>
      </c:txPr>
    </c:title>
    <c:autoTitleDeleted val="0"/>
    <c:plotArea>
      <c:layout/>
      <c:barChart>
        <c:barDir val="col"/>
        <c:grouping val="clustered"/>
        <c:varyColors val="0"/>
        <c:ser>
          <c:idx val="0"/>
          <c:order val="0"/>
          <c:tx>
            <c:strRef>
              <c:f>Auxiliar!$B$75</c:f>
              <c:strCache>
                <c:ptCount val="1"/>
                <c:pt idx="0">
                  <c:v>AMDOcs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Auxiliar!$D$75</c:f>
              <c:numCache>
                <c:formatCode>General</c:formatCode>
                <c:ptCount val="1"/>
                <c:pt idx="0">
                  <c:v>10</c:v>
                </c:pt>
              </c:numCache>
            </c:numRef>
          </c:val>
        </c:ser>
        <c:ser>
          <c:idx val="1"/>
          <c:order val="1"/>
          <c:tx>
            <c:strRef>
              <c:f>Auxiliar!$B$76</c:f>
              <c:strCache>
                <c:ptCount val="1"/>
                <c:pt idx="0">
                  <c:v>E&amp;Y/SAP</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Auxiliar!$D$76</c:f>
              <c:numCache>
                <c:formatCode>General</c:formatCode>
                <c:ptCount val="1"/>
                <c:pt idx="0">
                  <c:v>0</c:v>
                </c:pt>
              </c:numCache>
            </c:numRef>
          </c:val>
        </c:ser>
        <c:ser>
          <c:idx val="3"/>
          <c:order val="2"/>
          <c:tx>
            <c:strRef>
              <c:f>Auxiliar!$B$77</c:f>
              <c:strCache>
                <c:ptCount val="1"/>
                <c:pt idx="0">
                  <c:v>SAS</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Auxiliar!$D$77</c:f>
              <c:numCache>
                <c:formatCode>General</c:formatCode>
                <c:ptCount val="1"/>
                <c:pt idx="0">
                  <c:v>10</c:v>
                </c:pt>
              </c:numCache>
            </c:numRef>
          </c:val>
        </c:ser>
        <c:ser>
          <c:idx val="4"/>
          <c:order val="3"/>
          <c:tx>
            <c:strRef>
              <c:f>Auxiliar!$B$78</c:f>
              <c:strCache>
                <c:ptCount val="1"/>
                <c:pt idx="0">
                  <c:v>Telemont/HPE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Auxiliar!$D$78</c:f>
              <c:numCache>
                <c:formatCode>General</c:formatCode>
                <c:ptCount val="1"/>
                <c:pt idx="0">
                  <c:v>1.4285714285714259</c:v>
                </c:pt>
              </c:numCache>
            </c:numRef>
          </c:val>
        </c:ser>
        <c:ser>
          <c:idx val="5"/>
          <c:order val="4"/>
          <c:tx>
            <c:strRef>
              <c:f>Auxiliar!$B$79</c:f>
              <c:strCache>
                <c:ptCount val="1"/>
                <c:pt idx="0">
                  <c:v>Teradata</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Auxiliar!$D$79</c:f>
              <c:numCache>
                <c:formatCode>General</c:formatCode>
                <c:ptCount val="1"/>
                <c:pt idx="0">
                  <c:v>10</c:v>
                </c:pt>
              </c:numCache>
            </c:numRef>
          </c:val>
        </c:ser>
        <c:ser>
          <c:idx val="6"/>
          <c:order val="5"/>
          <c:tx>
            <c:strRef>
              <c:f>Auxiliar!$B$80</c:f>
              <c:strCache>
                <c:ptCount val="1"/>
                <c:pt idx="0">
                  <c:v>Trópico/Enghouse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Auxiliar!$D$80</c:f>
              <c:numCache>
                <c:formatCode>General</c:formatCode>
                <c:ptCount val="1"/>
                <c:pt idx="0">
                  <c:v>0</c:v>
                </c:pt>
              </c:numCache>
            </c:numRef>
          </c:val>
        </c:ser>
        <c:ser>
          <c:idx val="7"/>
          <c:order val="6"/>
          <c:tx>
            <c:strRef>
              <c:f>Auxiliar!$B$81</c:f>
              <c:strCache>
                <c:ptCount val="1"/>
                <c:pt idx="0">
                  <c:v>WeDo</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Auxiliar!$D$81</c:f>
              <c:numCache>
                <c:formatCode>General</c:formatCode>
                <c:ptCount val="1"/>
                <c:pt idx="0">
                  <c:v>10</c:v>
                </c:pt>
              </c:numCache>
            </c:numRef>
          </c:val>
        </c:ser>
        <c:dLbls>
          <c:showLegendKey val="0"/>
          <c:showVal val="0"/>
          <c:showCatName val="0"/>
          <c:showSerName val="0"/>
          <c:showPercent val="0"/>
          <c:showBubbleSize val="0"/>
        </c:dLbls>
        <c:gapWidth val="150"/>
        <c:axId val="135911296"/>
        <c:axId val="135912832"/>
      </c:barChart>
      <c:catAx>
        <c:axId val="135911296"/>
        <c:scaling>
          <c:orientation val="minMax"/>
        </c:scaling>
        <c:delete val="0"/>
        <c:axPos val="b"/>
        <c:majorTickMark val="none"/>
        <c:minorTickMark val="none"/>
        <c:tickLblPos val="none"/>
        <c:crossAx val="135912832"/>
        <c:crosses val="autoZero"/>
        <c:auto val="1"/>
        <c:lblAlgn val="ctr"/>
        <c:lblOffset val="100"/>
        <c:noMultiLvlLbl val="0"/>
      </c:catAx>
      <c:valAx>
        <c:axId val="135912832"/>
        <c:scaling>
          <c:orientation val="minMax"/>
          <c:max val="10"/>
        </c:scaling>
        <c:delete val="0"/>
        <c:axPos val="l"/>
        <c:numFmt formatCode="#,##0" sourceLinked="0"/>
        <c:majorTickMark val="out"/>
        <c:minorTickMark val="none"/>
        <c:tickLblPos val="nextTo"/>
        <c:crossAx val="135911296"/>
        <c:crosses val="autoZero"/>
        <c:crossBetween val="between"/>
      </c:valAx>
      <c:spPr>
        <a:noFill/>
        <a:ln w="25400">
          <a:noFill/>
        </a:ln>
      </c:spPr>
    </c:plotArea>
    <c:legend>
      <c:legendPos val="b"/>
      <c:layout/>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Comparativo de Customização</a:t>
            </a:r>
          </a:p>
        </c:rich>
      </c:tx>
      <c:layout/>
      <c:overlay val="0"/>
    </c:title>
    <c:autoTitleDeleted val="0"/>
    <c:plotArea>
      <c:layout/>
      <c:barChart>
        <c:barDir val="col"/>
        <c:grouping val="clustered"/>
        <c:varyColors val="0"/>
        <c:ser>
          <c:idx val="0"/>
          <c:order val="1"/>
          <c:tx>
            <c:strRef>
              <c:f>'Parecer Final 2'!$G$85</c:f>
              <c:strCache>
                <c:ptCount val="1"/>
                <c:pt idx="0">
                  <c:v>AMDOcs</c:v>
                </c:pt>
              </c:strCache>
            </c:strRef>
          </c:tx>
          <c:invertIfNegative val="0"/>
          <c:dLbls>
            <c:dLbl>
              <c:idx val="0"/>
              <c:layout>
                <c:manualLayout>
                  <c:x val="-4.1561141183851106E-3"/>
                  <c:y val="1.898948139533211E-2"/>
                </c:manualLayout>
              </c:layout>
              <c:dLblPos val="outEnd"/>
              <c:showLegendKey val="0"/>
              <c:showVal val="1"/>
              <c:showCatName val="0"/>
              <c:showSerName val="0"/>
              <c:showPercent val="0"/>
              <c:showBubbleSize val="0"/>
            </c:dLbl>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 Req Produto - Prop A'!$J$3</c:f>
              <c:numCache>
                <c:formatCode>0.00%</c:formatCode>
                <c:ptCount val="1"/>
                <c:pt idx="0">
                  <c:v>5.5E-2</c:v>
                </c:pt>
              </c:numCache>
            </c:numRef>
          </c:val>
        </c:ser>
        <c:ser>
          <c:idx val="1"/>
          <c:order val="2"/>
          <c:tx>
            <c:strRef>
              <c:f>'Parecer Final 2'!$H$85</c:f>
              <c:strCache>
                <c:ptCount val="1"/>
                <c:pt idx="0">
                  <c:v>E&amp;Y/SAP</c:v>
                </c:pt>
              </c:strCache>
            </c:strRef>
          </c:tx>
          <c:invertIfNegative val="0"/>
          <c:dLbls>
            <c:dLbl>
              <c:idx val="0"/>
              <c:layout>
                <c:manualLayout>
                  <c:x val="1.0389467163262308E-3"/>
                  <c:y val="1.1260567155904523E-2"/>
                </c:manualLayout>
              </c:layout>
              <c:dLblPos val="outEnd"/>
              <c:showLegendKey val="0"/>
              <c:showVal val="1"/>
              <c:showCatName val="0"/>
              <c:showSerName val="0"/>
              <c:showPercent val="0"/>
              <c:showBubbleSize val="0"/>
            </c:dLbl>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 Req Produto - Prop B'!$J$3</c:f>
              <c:numCache>
                <c:formatCode>0.00%</c:formatCode>
                <c:ptCount val="1"/>
                <c:pt idx="0">
                  <c:v>0.27500000000000002</c:v>
                </c:pt>
              </c:numCache>
            </c:numRef>
          </c:val>
        </c:ser>
        <c:ser>
          <c:idx val="3"/>
          <c:order val="3"/>
          <c:tx>
            <c:strRef>
              <c:f>'Parecer Final 2'!$I$85</c:f>
              <c:strCache>
                <c:ptCount val="1"/>
                <c:pt idx="0">
                  <c:v>SAS</c:v>
                </c:pt>
              </c:strCache>
            </c:strRef>
          </c:tx>
          <c:invertIfNegative val="0"/>
          <c:dLbls>
            <c:numFmt formatCode="0.00%" sourceLinked="0"/>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 Req Produto - Prop C'!$J$3</c:f>
              <c:numCache>
                <c:formatCode>0%</c:formatCode>
                <c:ptCount val="1"/>
                <c:pt idx="0">
                  <c:v>0.01</c:v>
                </c:pt>
              </c:numCache>
            </c:numRef>
          </c:val>
        </c:ser>
        <c:ser>
          <c:idx val="4"/>
          <c:order val="4"/>
          <c:tx>
            <c:strRef>
              <c:f>'Parecer Final 2'!$J$85</c:f>
              <c:strCache>
                <c:ptCount val="1"/>
                <c:pt idx="0">
                  <c:v>Telemont/HPE</c:v>
                </c:pt>
              </c:strCache>
            </c:strRef>
          </c:tx>
          <c:invertIfNegative val="0"/>
          <c:dLbls>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 Req Produto - Prop D'!$J$3</c:f>
              <c:numCache>
                <c:formatCode>0.00%</c:formatCode>
                <c:ptCount val="1"/>
                <c:pt idx="0">
                  <c:v>5.0000000000000001E-3</c:v>
                </c:pt>
              </c:numCache>
            </c:numRef>
          </c:val>
        </c:ser>
        <c:ser>
          <c:idx val="5"/>
          <c:order val="5"/>
          <c:tx>
            <c:strRef>
              <c:f>'Parecer Final 2'!$K$85</c:f>
              <c:strCache>
                <c:ptCount val="1"/>
                <c:pt idx="0">
                  <c:v>Teradata</c:v>
                </c:pt>
              </c:strCache>
            </c:strRef>
          </c:tx>
          <c:invertIfNegative val="0"/>
          <c:dLbls>
            <c:dLbl>
              <c:idx val="0"/>
              <c:layout>
                <c:manualLayout>
                  <c:x val="-8.1813269970756458E-8"/>
                  <c:y val="1.4773961487665219E-2"/>
                </c:manualLayout>
              </c:layout>
              <c:dLblPos val="outEnd"/>
              <c:showLegendKey val="0"/>
              <c:showVal val="1"/>
              <c:showCatName val="0"/>
              <c:showSerName val="0"/>
              <c:showPercent val="0"/>
              <c:showBubbleSize val="0"/>
            </c:dLbl>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 Req Produto - Prop E'!$J$3</c:f>
              <c:numCache>
                <c:formatCode>0.00%</c:formatCode>
                <c:ptCount val="1"/>
                <c:pt idx="0">
                  <c:v>0.105</c:v>
                </c:pt>
              </c:numCache>
            </c:numRef>
          </c:val>
        </c:ser>
        <c:ser>
          <c:idx val="6"/>
          <c:order val="6"/>
          <c:tx>
            <c:strRef>
              <c:f>'Parecer Final 2'!$L$85</c:f>
              <c:strCache>
                <c:ptCount val="1"/>
                <c:pt idx="0">
                  <c:v>Trópico/Enghouse</c:v>
                </c:pt>
              </c:strCache>
            </c:strRef>
          </c:tx>
          <c:invertIfNegative val="0"/>
          <c:dLbls>
            <c:dLbl>
              <c:idx val="0"/>
              <c:layout>
                <c:manualLayout>
                  <c:x val="-1.0390285295962776E-3"/>
                  <c:y val="1.612288359488295E-2"/>
                </c:manualLayout>
              </c:layout>
              <c:dLblPos val="outEnd"/>
              <c:showLegendKey val="0"/>
              <c:showVal val="1"/>
              <c:showCatName val="0"/>
              <c:showSerName val="0"/>
              <c:showPercent val="0"/>
              <c:showBubbleSize val="0"/>
            </c:dLbl>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 Req Produto - Prop F'!$J$3</c:f>
              <c:numCache>
                <c:formatCode>0.00%</c:formatCode>
                <c:ptCount val="1"/>
                <c:pt idx="0">
                  <c:v>0</c:v>
                </c:pt>
              </c:numCache>
            </c:numRef>
          </c:val>
        </c:ser>
        <c:ser>
          <c:idx val="7"/>
          <c:order val="7"/>
          <c:tx>
            <c:strRef>
              <c:f>'Parecer Final 2'!$M$85</c:f>
              <c:strCache>
                <c:ptCount val="1"/>
                <c:pt idx="0">
                  <c:v>WeDo</c:v>
                </c:pt>
              </c:strCache>
            </c:strRef>
          </c:tx>
          <c:invertIfNegative val="0"/>
          <c:dLbls>
            <c:dLbl>
              <c:idx val="0"/>
              <c:layout>
                <c:manualLayout>
                  <c:x val="0"/>
                  <c:y val="1.1833499412682191E-2"/>
                </c:manualLayout>
              </c:layout>
              <c:dLblPos val="outEnd"/>
              <c:showLegendKey val="0"/>
              <c:showVal val="1"/>
              <c:showCatName val="0"/>
              <c:showSerName val="0"/>
              <c:showPercent val="0"/>
              <c:showBubbleSize val="0"/>
            </c:dLbl>
            <c:spPr>
              <a:noFill/>
              <a:ln>
                <a:noFill/>
              </a:ln>
              <a:effectLst/>
            </c:spPr>
            <c:txPr>
              <a:bodyPr/>
              <a:lstStyle/>
              <a:p>
                <a:pPr>
                  <a:defRPr b="1"/>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 Req Produto - Prop G'!$J$3</c:f>
              <c:numCache>
                <c:formatCode>0.00%</c:formatCode>
                <c:ptCount val="1"/>
                <c:pt idx="0">
                  <c:v>0.05</c:v>
                </c:pt>
              </c:numCache>
            </c:numRef>
          </c:val>
        </c:ser>
        <c:dLbls>
          <c:showLegendKey val="0"/>
          <c:showVal val="0"/>
          <c:showCatName val="0"/>
          <c:showSerName val="0"/>
          <c:showPercent val="0"/>
          <c:showBubbleSize val="0"/>
        </c:dLbls>
        <c:gapWidth val="150"/>
        <c:axId val="135985024"/>
        <c:axId val="135986560"/>
      </c:barChart>
      <c:lineChart>
        <c:grouping val="standard"/>
        <c:varyColors val="0"/>
        <c:ser>
          <c:idx val="2"/>
          <c:order val="0"/>
          <c:tx>
            <c:strRef>
              <c:f>'Parecer Final 2'!$B$102:$E$102</c:f>
              <c:strCache>
                <c:ptCount val="1"/>
                <c:pt idx="0">
                  <c:v>CUSTOMIZAÇÃO MÁXIMA DESEJADA</c:v>
                </c:pt>
              </c:strCache>
            </c:strRef>
          </c:tx>
          <c:spPr>
            <a:ln w="19050">
              <a:solidFill>
                <a:srgbClr val="FF0000"/>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layout>
                <c:manualLayout>
                  <c:x val="-1.6624456473540442E-2"/>
                  <c:y val="-4.9187520644649763E-2"/>
                </c:manualLayout>
              </c:layout>
              <c:spPr/>
              <c:txPr>
                <a:bodyPr/>
                <a:lstStyle/>
                <a:p>
                  <a:pPr>
                    <a:defRPr sz="1600" b="1"/>
                  </a:pPr>
                  <a:endParaRPr lang="pt-BR"/>
                </a:p>
              </c:txPr>
              <c:showLegendKey val="0"/>
              <c:showVal val="1"/>
              <c:showCatName val="0"/>
              <c:showSerName val="0"/>
              <c:showPercent val="0"/>
              <c:showBubbleSize val="0"/>
            </c:dLbl>
            <c:showLegendKey val="0"/>
            <c:showVal val="1"/>
            <c:showCatName val="0"/>
            <c:showSerName val="0"/>
            <c:showPercent val="0"/>
            <c:showBubbleSize val="0"/>
            <c:showLeaderLines val="0"/>
          </c:dLbls>
          <c:val>
            <c:numRef>
              <c:f>'Parecer Final 2'!$G$102:$P$102</c:f>
              <c:numCache>
                <c:formatCode>0%</c:formatCode>
                <c:ptCount val="10"/>
                <c:pt idx="0">
                  <c:v>0.15</c:v>
                </c:pt>
                <c:pt idx="1">
                  <c:v>0.15</c:v>
                </c:pt>
                <c:pt idx="2">
                  <c:v>0.15</c:v>
                </c:pt>
                <c:pt idx="3">
                  <c:v>0.15</c:v>
                </c:pt>
                <c:pt idx="4">
                  <c:v>0.15</c:v>
                </c:pt>
                <c:pt idx="5">
                  <c:v>0.15</c:v>
                </c:pt>
                <c:pt idx="6">
                  <c:v>0.15</c:v>
                </c:pt>
                <c:pt idx="7">
                  <c:v>0.15</c:v>
                </c:pt>
                <c:pt idx="8">
                  <c:v>0.15</c:v>
                </c:pt>
                <c:pt idx="9">
                  <c:v>0.15</c:v>
                </c:pt>
              </c:numCache>
            </c:numRef>
          </c:val>
          <c:smooth val="0"/>
        </c:ser>
        <c:dLbls>
          <c:showLegendKey val="0"/>
          <c:showVal val="0"/>
          <c:showCatName val="0"/>
          <c:showSerName val="0"/>
          <c:showPercent val="0"/>
          <c:showBubbleSize val="0"/>
        </c:dLbls>
        <c:marker val="1"/>
        <c:smooth val="0"/>
        <c:axId val="136000640"/>
        <c:axId val="136002176"/>
      </c:lineChart>
      <c:catAx>
        <c:axId val="135985024"/>
        <c:scaling>
          <c:orientation val="minMax"/>
        </c:scaling>
        <c:delete val="0"/>
        <c:axPos val="b"/>
        <c:majorTickMark val="none"/>
        <c:minorTickMark val="none"/>
        <c:tickLblPos val="none"/>
        <c:crossAx val="135986560"/>
        <c:crosses val="autoZero"/>
        <c:auto val="1"/>
        <c:lblAlgn val="ctr"/>
        <c:lblOffset val="100"/>
        <c:noMultiLvlLbl val="0"/>
      </c:catAx>
      <c:valAx>
        <c:axId val="135986560"/>
        <c:scaling>
          <c:orientation val="minMax"/>
          <c:max val="1"/>
          <c:min val="0"/>
        </c:scaling>
        <c:delete val="0"/>
        <c:axPos val="l"/>
        <c:numFmt formatCode="0%" sourceLinked="0"/>
        <c:majorTickMark val="out"/>
        <c:minorTickMark val="none"/>
        <c:tickLblPos val="nextTo"/>
        <c:crossAx val="135985024"/>
        <c:crosses val="autoZero"/>
        <c:crossBetween val="between"/>
      </c:valAx>
      <c:catAx>
        <c:axId val="136000640"/>
        <c:scaling>
          <c:orientation val="minMax"/>
        </c:scaling>
        <c:delete val="0"/>
        <c:axPos val="t"/>
        <c:majorTickMark val="none"/>
        <c:minorTickMark val="none"/>
        <c:tickLblPos val="none"/>
        <c:crossAx val="136002176"/>
        <c:crosses val="max"/>
        <c:auto val="1"/>
        <c:lblAlgn val="ctr"/>
        <c:lblOffset val="100"/>
        <c:noMultiLvlLbl val="0"/>
      </c:catAx>
      <c:valAx>
        <c:axId val="136002176"/>
        <c:scaling>
          <c:orientation val="minMax"/>
          <c:max val="1"/>
          <c:min val="0"/>
        </c:scaling>
        <c:delete val="0"/>
        <c:axPos val="r"/>
        <c:numFmt formatCode="0%" sourceLinked="1"/>
        <c:majorTickMark val="none"/>
        <c:minorTickMark val="none"/>
        <c:tickLblPos val="none"/>
        <c:crossAx val="136000640"/>
        <c:crosses val="max"/>
        <c:crossBetween val="midCat"/>
      </c:valAx>
      <c:spPr>
        <a:noFill/>
        <a:ln w="25400">
          <a:noFill/>
        </a:ln>
      </c:spPr>
    </c:plotArea>
    <c:legend>
      <c:legendPos val="b"/>
      <c:legendEntry>
        <c:idx val="7"/>
        <c:delete val="1"/>
      </c:legendEntry>
      <c:layout/>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invertIfNegative val="0"/>
          <c:val>
            <c:numRef>
              <c:f>Auxiliar!#REF!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Auxiliar!#REF!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Auxiliar!#REF!</c15:sqref>
                        </c15:formulaRef>
                      </c:ext>
                    </c:extLst>
                  </c:multiLvlStrRef>
                </c15:cat>
              </c15:filteredCategoryTitle>
            </c:ext>
          </c:extLst>
        </c:ser>
        <c:ser>
          <c:idx val="1"/>
          <c:order val="1"/>
          <c:invertIfNegative val="0"/>
          <c:val>
            <c:numRef>
              <c:f>Auxiliar!#REF!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Auxiliar!#REF!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Auxiliar!#REF!</c15:sqref>
                        </c15:formulaRef>
                      </c:ext>
                    </c:extLst>
                  </c:multiLvlStrRef>
                </c15:cat>
              </c15:filteredCategoryTitle>
            </c:ext>
          </c:extLst>
        </c:ser>
        <c:dLbls>
          <c:showLegendKey val="0"/>
          <c:showVal val="0"/>
          <c:showCatName val="0"/>
          <c:showSerName val="0"/>
          <c:showPercent val="0"/>
          <c:showBubbleSize val="0"/>
        </c:dLbls>
        <c:gapWidth val="150"/>
        <c:overlap val="100"/>
        <c:axId val="137267456"/>
        <c:axId val="137269248"/>
      </c:barChart>
      <c:catAx>
        <c:axId val="137267456"/>
        <c:scaling>
          <c:orientation val="minMax"/>
        </c:scaling>
        <c:delete val="0"/>
        <c:axPos val="b"/>
        <c:numFmt formatCode="General" sourceLinked="1"/>
        <c:majorTickMark val="out"/>
        <c:minorTickMark val="none"/>
        <c:tickLblPos val="nextTo"/>
        <c:crossAx val="137269248"/>
        <c:crosses val="autoZero"/>
        <c:auto val="1"/>
        <c:lblAlgn val="ctr"/>
        <c:lblOffset val="100"/>
        <c:noMultiLvlLbl val="0"/>
      </c:catAx>
      <c:valAx>
        <c:axId val="137269248"/>
        <c:scaling>
          <c:orientation val="minMax"/>
        </c:scaling>
        <c:delete val="0"/>
        <c:axPos val="l"/>
        <c:majorGridlines/>
        <c:numFmt formatCode="General" sourceLinked="1"/>
        <c:majorTickMark val="out"/>
        <c:minorTickMark val="none"/>
        <c:tickLblPos val="nextTo"/>
        <c:crossAx val="137267456"/>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Drop" dropLines="10" dropStyle="combo" dx="16" fmlaLink="$E$15" fmlaRange="Parâmetros!$S$3:$S$12" noThreeD="1" sel="7"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7.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4.png"/></Relationships>
</file>

<file path=xl/drawings/_rels/drawing9.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1.xml.rels><?xml version="1.0" encoding="UTF-8" standalone="yes"?>
<Relationships xmlns="http://schemas.openxmlformats.org/package/2006/relationships"><Relationship Id="rId13" Type="http://schemas.openxmlformats.org/officeDocument/2006/relationships/chart" Target="../charts/chart11.xml"/><Relationship Id="rId18" Type="http://schemas.openxmlformats.org/officeDocument/2006/relationships/chart" Target="../charts/chart16.xml"/><Relationship Id="rId26" Type="http://schemas.openxmlformats.org/officeDocument/2006/relationships/chart" Target="../charts/chart24.xml"/><Relationship Id="rId39" Type="http://schemas.openxmlformats.org/officeDocument/2006/relationships/chart" Target="../charts/chart37.xml"/><Relationship Id="rId21" Type="http://schemas.openxmlformats.org/officeDocument/2006/relationships/chart" Target="../charts/chart19.xml"/><Relationship Id="rId34" Type="http://schemas.openxmlformats.org/officeDocument/2006/relationships/chart" Target="../charts/chart32.xml"/><Relationship Id="rId42" Type="http://schemas.openxmlformats.org/officeDocument/2006/relationships/chart" Target="../charts/chart40.xml"/><Relationship Id="rId47" Type="http://schemas.openxmlformats.org/officeDocument/2006/relationships/chart" Target="../charts/chart45.xml"/><Relationship Id="rId50" Type="http://schemas.openxmlformats.org/officeDocument/2006/relationships/chart" Target="../charts/chart48.xml"/><Relationship Id="rId55" Type="http://schemas.openxmlformats.org/officeDocument/2006/relationships/chart" Target="../charts/chart53.xml"/><Relationship Id="rId63" Type="http://schemas.openxmlformats.org/officeDocument/2006/relationships/chart" Target="../charts/chart61.xml"/><Relationship Id="rId68" Type="http://schemas.openxmlformats.org/officeDocument/2006/relationships/chart" Target="../charts/chart66.xml"/><Relationship Id="rId76" Type="http://schemas.openxmlformats.org/officeDocument/2006/relationships/chart" Target="../charts/chart74.xml"/><Relationship Id="rId84" Type="http://schemas.openxmlformats.org/officeDocument/2006/relationships/chart" Target="../charts/chart82.xml"/><Relationship Id="rId89" Type="http://schemas.openxmlformats.org/officeDocument/2006/relationships/chart" Target="../charts/chart87.xml"/><Relationship Id="rId7" Type="http://schemas.openxmlformats.org/officeDocument/2006/relationships/chart" Target="../charts/chart5.xml"/><Relationship Id="rId71" Type="http://schemas.openxmlformats.org/officeDocument/2006/relationships/chart" Target="../charts/chart69.xml"/><Relationship Id="rId92" Type="http://schemas.openxmlformats.org/officeDocument/2006/relationships/chart" Target="../charts/chart90.xml"/><Relationship Id="rId2" Type="http://schemas.openxmlformats.org/officeDocument/2006/relationships/image" Target="../media/image26.png"/><Relationship Id="rId16" Type="http://schemas.openxmlformats.org/officeDocument/2006/relationships/chart" Target="../charts/chart14.xml"/><Relationship Id="rId29" Type="http://schemas.openxmlformats.org/officeDocument/2006/relationships/chart" Target="../charts/chart27.xml"/><Relationship Id="rId11" Type="http://schemas.openxmlformats.org/officeDocument/2006/relationships/chart" Target="../charts/chart9.xml"/><Relationship Id="rId24" Type="http://schemas.openxmlformats.org/officeDocument/2006/relationships/chart" Target="../charts/chart22.xml"/><Relationship Id="rId32" Type="http://schemas.openxmlformats.org/officeDocument/2006/relationships/chart" Target="../charts/chart30.xml"/><Relationship Id="rId37" Type="http://schemas.openxmlformats.org/officeDocument/2006/relationships/chart" Target="../charts/chart35.xml"/><Relationship Id="rId40" Type="http://schemas.openxmlformats.org/officeDocument/2006/relationships/chart" Target="../charts/chart38.xml"/><Relationship Id="rId45" Type="http://schemas.openxmlformats.org/officeDocument/2006/relationships/chart" Target="../charts/chart43.xml"/><Relationship Id="rId53" Type="http://schemas.openxmlformats.org/officeDocument/2006/relationships/chart" Target="../charts/chart51.xml"/><Relationship Id="rId58" Type="http://schemas.openxmlformats.org/officeDocument/2006/relationships/chart" Target="../charts/chart56.xml"/><Relationship Id="rId66" Type="http://schemas.openxmlformats.org/officeDocument/2006/relationships/chart" Target="../charts/chart64.xml"/><Relationship Id="rId74" Type="http://schemas.openxmlformats.org/officeDocument/2006/relationships/chart" Target="../charts/chart72.xml"/><Relationship Id="rId79" Type="http://schemas.openxmlformats.org/officeDocument/2006/relationships/chart" Target="../charts/chart77.xml"/><Relationship Id="rId87" Type="http://schemas.openxmlformats.org/officeDocument/2006/relationships/chart" Target="../charts/chart85.xml"/><Relationship Id="rId5" Type="http://schemas.openxmlformats.org/officeDocument/2006/relationships/chart" Target="../charts/chart3.xml"/><Relationship Id="rId61" Type="http://schemas.openxmlformats.org/officeDocument/2006/relationships/chart" Target="../charts/chart59.xml"/><Relationship Id="rId82" Type="http://schemas.openxmlformats.org/officeDocument/2006/relationships/chart" Target="../charts/chart80.xml"/><Relationship Id="rId90" Type="http://schemas.openxmlformats.org/officeDocument/2006/relationships/chart" Target="../charts/chart88.xml"/><Relationship Id="rId19" Type="http://schemas.openxmlformats.org/officeDocument/2006/relationships/chart" Target="../charts/chart17.xml"/><Relationship Id="rId14" Type="http://schemas.openxmlformats.org/officeDocument/2006/relationships/chart" Target="../charts/chart12.xml"/><Relationship Id="rId22" Type="http://schemas.openxmlformats.org/officeDocument/2006/relationships/chart" Target="../charts/chart20.xml"/><Relationship Id="rId27" Type="http://schemas.openxmlformats.org/officeDocument/2006/relationships/chart" Target="../charts/chart25.xml"/><Relationship Id="rId30" Type="http://schemas.openxmlformats.org/officeDocument/2006/relationships/chart" Target="../charts/chart28.xml"/><Relationship Id="rId35" Type="http://schemas.openxmlformats.org/officeDocument/2006/relationships/chart" Target="../charts/chart33.xml"/><Relationship Id="rId43" Type="http://schemas.openxmlformats.org/officeDocument/2006/relationships/chart" Target="../charts/chart41.xml"/><Relationship Id="rId48" Type="http://schemas.openxmlformats.org/officeDocument/2006/relationships/chart" Target="../charts/chart46.xml"/><Relationship Id="rId56" Type="http://schemas.openxmlformats.org/officeDocument/2006/relationships/chart" Target="../charts/chart54.xml"/><Relationship Id="rId64" Type="http://schemas.openxmlformats.org/officeDocument/2006/relationships/chart" Target="../charts/chart62.xml"/><Relationship Id="rId69" Type="http://schemas.openxmlformats.org/officeDocument/2006/relationships/chart" Target="../charts/chart67.xml"/><Relationship Id="rId77" Type="http://schemas.openxmlformats.org/officeDocument/2006/relationships/chart" Target="../charts/chart75.xml"/><Relationship Id="rId8" Type="http://schemas.openxmlformats.org/officeDocument/2006/relationships/chart" Target="../charts/chart6.xml"/><Relationship Id="rId51" Type="http://schemas.openxmlformats.org/officeDocument/2006/relationships/chart" Target="../charts/chart49.xml"/><Relationship Id="rId72" Type="http://schemas.openxmlformats.org/officeDocument/2006/relationships/chart" Target="../charts/chart70.xml"/><Relationship Id="rId80" Type="http://schemas.openxmlformats.org/officeDocument/2006/relationships/chart" Target="../charts/chart78.xml"/><Relationship Id="rId85" Type="http://schemas.openxmlformats.org/officeDocument/2006/relationships/chart" Target="../charts/chart83.xml"/><Relationship Id="rId3" Type="http://schemas.openxmlformats.org/officeDocument/2006/relationships/chart" Target="../charts/chart1.xml"/><Relationship Id="rId12" Type="http://schemas.openxmlformats.org/officeDocument/2006/relationships/chart" Target="../charts/chart10.xml"/><Relationship Id="rId17" Type="http://schemas.openxmlformats.org/officeDocument/2006/relationships/chart" Target="../charts/chart15.xml"/><Relationship Id="rId25" Type="http://schemas.openxmlformats.org/officeDocument/2006/relationships/chart" Target="../charts/chart23.xml"/><Relationship Id="rId33" Type="http://schemas.openxmlformats.org/officeDocument/2006/relationships/chart" Target="../charts/chart31.xml"/><Relationship Id="rId38" Type="http://schemas.openxmlformats.org/officeDocument/2006/relationships/chart" Target="../charts/chart36.xml"/><Relationship Id="rId46" Type="http://schemas.openxmlformats.org/officeDocument/2006/relationships/chart" Target="../charts/chart44.xml"/><Relationship Id="rId59" Type="http://schemas.openxmlformats.org/officeDocument/2006/relationships/chart" Target="../charts/chart57.xml"/><Relationship Id="rId67" Type="http://schemas.openxmlformats.org/officeDocument/2006/relationships/chart" Target="../charts/chart65.xml"/><Relationship Id="rId20" Type="http://schemas.openxmlformats.org/officeDocument/2006/relationships/chart" Target="../charts/chart18.xml"/><Relationship Id="rId41" Type="http://schemas.openxmlformats.org/officeDocument/2006/relationships/chart" Target="../charts/chart39.xml"/><Relationship Id="rId54" Type="http://schemas.openxmlformats.org/officeDocument/2006/relationships/chart" Target="../charts/chart52.xml"/><Relationship Id="rId62" Type="http://schemas.openxmlformats.org/officeDocument/2006/relationships/chart" Target="../charts/chart60.xml"/><Relationship Id="rId70" Type="http://schemas.openxmlformats.org/officeDocument/2006/relationships/chart" Target="../charts/chart68.xml"/><Relationship Id="rId75" Type="http://schemas.openxmlformats.org/officeDocument/2006/relationships/chart" Target="../charts/chart73.xml"/><Relationship Id="rId83" Type="http://schemas.openxmlformats.org/officeDocument/2006/relationships/chart" Target="../charts/chart81.xml"/><Relationship Id="rId88" Type="http://schemas.openxmlformats.org/officeDocument/2006/relationships/chart" Target="../charts/chart86.xml"/><Relationship Id="rId91" Type="http://schemas.openxmlformats.org/officeDocument/2006/relationships/chart" Target="../charts/chart89.xml"/><Relationship Id="rId1" Type="http://schemas.openxmlformats.org/officeDocument/2006/relationships/image" Target="../media/image24.png"/><Relationship Id="rId6" Type="http://schemas.openxmlformats.org/officeDocument/2006/relationships/chart" Target="../charts/chart4.xml"/><Relationship Id="rId15" Type="http://schemas.openxmlformats.org/officeDocument/2006/relationships/chart" Target="../charts/chart13.xml"/><Relationship Id="rId23" Type="http://schemas.openxmlformats.org/officeDocument/2006/relationships/chart" Target="../charts/chart21.xml"/><Relationship Id="rId28" Type="http://schemas.openxmlformats.org/officeDocument/2006/relationships/chart" Target="../charts/chart26.xml"/><Relationship Id="rId36" Type="http://schemas.openxmlformats.org/officeDocument/2006/relationships/chart" Target="../charts/chart34.xml"/><Relationship Id="rId49" Type="http://schemas.openxmlformats.org/officeDocument/2006/relationships/chart" Target="../charts/chart47.xml"/><Relationship Id="rId57" Type="http://schemas.openxmlformats.org/officeDocument/2006/relationships/chart" Target="../charts/chart55.xml"/><Relationship Id="rId10" Type="http://schemas.openxmlformats.org/officeDocument/2006/relationships/chart" Target="../charts/chart8.xml"/><Relationship Id="rId31" Type="http://schemas.openxmlformats.org/officeDocument/2006/relationships/chart" Target="../charts/chart29.xml"/><Relationship Id="rId44" Type="http://schemas.openxmlformats.org/officeDocument/2006/relationships/chart" Target="../charts/chart42.xml"/><Relationship Id="rId52" Type="http://schemas.openxmlformats.org/officeDocument/2006/relationships/chart" Target="../charts/chart50.xml"/><Relationship Id="rId60" Type="http://schemas.openxmlformats.org/officeDocument/2006/relationships/chart" Target="../charts/chart58.xml"/><Relationship Id="rId65" Type="http://schemas.openxmlformats.org/officeDocument/2006/relationships/chart" Target="../charts/chart63.xml"/><Relationship Id="rId73" Type="http://schemas.openxmlformats.org/officeDocument/2006/relationships/chart" Target="../charts/chart71.xml"/><Relationship Id="rId78" Type="http://schemas.openxmlformats.org/officeDocument/2006/relationships/chart" Target="../charts/chart76.xml"/><Relationship Id="rId81" Type="http://schemas.openxmlformats.org/officeDocument/2006/relationships/chart" Target="../charts/chart79.xml"/><Relationship Id="rId86" Type="http://schemas.openxmlformats.org/officeDocument/2006/relationships/chart" Target="../charts/chart84.xml"/><Relationship Id="rId4" Type="http://schemas.openxmlformats.org/officeDocument/2006/relationships/chart" Target="../charts/chart2.xml"/><Relationship Id="rId9" Type="http://schemas.openxmlformats.org/officeDocument/2006/relationships/chart" Target="../charts/chart7.xml"/></Relationships>
</file>

<file path=xl/drawings/_rels/drawing22.xml.rels><?xml version="1.0" encoding="UTF-8" standalone="yes"?>
<Relationships xmlns="http://schemas.openxmlformats.org/package/2006/relationships"><Relationship Id="rId13" Type="http://schemas.openxmlformats.org/officeDocument/2006/relationships/chart" Target="../charts/chart101.xml"/><Relationship Id="rId18" Type="http://schemas.openxmlformats.org/officeDocument/2006/relationships/chart" Target="../charts/chart106.xml"/><Relationship Id="rId26" Type="http://schemas.openxmlformats.org/officeDocument/2006/relationships/chart" Target="../charts/chart114.xml"/><Relationship Id="rId39" Type="http://schemas.openxmlformats.org/officeDocument/2006/relationships/chart" Target="../charts/chart127.xml"/><Relationship Id="rId21" Type="http://schemas.openxmlformats.org/officeDocument/2006/relationships/chart" Target="../charts/chart109.xml"/><Relationship Id="rId34" Type="http://schemas.openxmlformats.org/officeDocument/2006/relationships/chart" Target="../charts/chart122.xml"/><Relationship Id="rId42" Type="http://schemas.openxmlformats.org/officeDocument/2006/relationships/chart" Target="../charts/chart130.xml"/><Relationship Id="rId47" Type="http://schemas.openxmlformats.org/officeDocument/2006/relationships/chart" Target="../charts/chart135.xml"/><Relationship Id="rId50" Type="http://schemas.openxmlformats.org/officeDocument/2006/relationships/chart" Target="../charts/chart138.xml"/><Relationship Id="rId55" Type="http://schemas.openxmlformats.org/officeDocument/2006/relationships/chart" Target="../charts/chart143.xml"/><Relationship Id="rId63" Type="http://schemas.openxmlformats.org/officeDocument/2006/relationships/chart" Target="../charts/chart151.xml"/><Relationship Id="rId7" Type="http://schemas.openxmlformats.org/officeDocument/2006/relationships/chart" Target="../charts/chart95.xml"/><Relationship Id="rId2" Type="http://schemas.openxmlformats.org/officeDocument/2006/relationships/image" Target="../media/image26.png"/><Relationship Id="rId16" Type="http://schemas.openxmlformats.org/officeDocument/2006/relationships/chart" Target="../charts/chart104.xml"/><Relationship Id="rId20" Type="http://schemas.openxmlformats.org/officeDocument/2006/relationships/chart" Target="../charts/chart108.xml"/><Relationship Id="rId29" Type="http://schemas.openxmlformats.org/officeDocument/2006/relationships/chart" Target="../charts/chart117.xml"/><Relationship Id="rId41" Type="http://schemas.openxmlformats.org/officeDocument/2006/relationships/chart" Target="../charts/chart129.xml"/><Relationship Id="rId54" Type="http://schemas.openxmlformats.org/officeDocument/2006/relationships/chart" Target="../charts/chart142.xml"/><Relationship Id="rId62" Type="http://schemas.openxmlformats.org/officeDocument/2006/relationships/chart" Target="../charts/chart150.xml"/><Relationship Id="rId1" Type="http://schemas.openxmlformats.org/officeDocument/2006/relationships/image" Target="../media/image24.png"/><Relationship Id="rId6" Type="http://schemas.openxmlformats.org/officeDocument/2006/relationships/chart" Target="../charts/chart94.xml"/><Relationship Id="rId11" Type="http://schemas.openxmlformats.org/officeDocument/2006/relationships/chart" Target="../charts/chart99.xml"/><Relationship Id="rId24" Type="http://schemas.openxmlformats.org/officeDocument/2006/relationships/chart" Target="../charts/chart112.xml"/><Relationship Id="rId32" Type="http://schemas.openxmlformats.org/officeDocument/2006/relationships/chart" Target="../charts/chart120.xml"/><Relationship Id="rId37" Type="http://schemas.openxmlformats.org/officeDocument/2006/relationships/chart" Target="../charts/chart125.xml"/><Relationship Id="rId40" Type="http://schemas.openxmlformats.org/officeDocument/2006/relationships/chart" Target="../charts/chart128.xml"/><Relationship Id="rId45" Type="http://schemas.openxmlformats.org/officeDocument/2006/relationships/chart" Target="../charts/chart133.xml"/><Relationship Id="rId53" Type="http://schemas.openxmlformats.org/officeDocument/2006/relationships/chart" Target="../charts/chart141.xml"/><Relationship Id="rId58" Type="http://schemas.openxmlformats.org/officeDocument/2006/relationships/chart" Target="../charts/chart146.xml"/><Relationship Id="rId5" Type="http://schemas.openxmlformats.org/officeDocument/2006/relationships/chart" Target="../charts/chart93.xml"/><Relationship Id="rId15" Type="http://schemas.openxmlformats.org/officeDocument/2006/relationships/chart" Target="../charts/chart103.xml"/><Relationship Id="rId23" Type="http://schemas.openxmlformats.org/officeDocument/2006/relationships/chart" Target="../charts/chart111.xml"/><Relationship Id="rId28" Type="http://schemas.openxmlformats.org/officeDocument/2006/relationships/chart" Target="../charts/chart116.xml"/><Relationship Id="rId36" Type="http://schemas.openxmlformats.org/officeDocument/2006/relationships/chart" Target="../charts/chart124.xml"/><Relationship Id="rId49" Type="http://schemas.openxmlformats.org/officeDocument/2006/relationships/chart" Target="../charts/chart137.xml"/><Relationship Id="rId57" Type="http://schemas.openxmlformats.org/officeDocument/2006/relationships/chart" Target="../charts/chart145.xml"/><Relationship Id="rId61" Type="http://schemas.openxmlformats.org/officeDocument/2006/relationships/chart" Target="../charts/chart149.xml"/><Relationship Id="rId10" Type="http://schemas.openxmlformats.org/officeDocument/2006/relationships/chart" Target="../charts/chart98.xml"/><Relationship Id="rId19" Type="http://schemas.openxmlformats.org/officeDocument/2006/relationships/chart" Target="../charts/chart107.xml"/><Relationship Id="rId31" Type="http://schemas.openxmlformats.org/officeDocument/2006/relationships/chart" Target="../charts/chart119.xml"/><Relationship Id="rId44" Type="http://schemas.openxmlformats.org/officeDocument/2006/relationships/chart" Target="../charts/chart132.xml"/><Relationship Id="rId52" Type="http://schemas.openxmlformats.org/officeDocument/2006/relationships/chart" Target="../charts/chart140.xml"/><Relationship Id="rId60" Type="http://schemas.openxmlformats.org/officeDocument/2006/relationships/chart" Target="../charts/chart148.xml"/><Relationship Id="rId65" Type="http://schemas.openxmlformats.org/officeDocument/2006/relationships/chart" Target="../charts/chart153.xml"/><Relationship Id="rId4" Type="http://schemas.openxmlformats.org/officeDocument/2006/relationships/chart" Target="../charts/chart92.xml"/><Relationship Id="rId9" Type="http://schemas.openxmlformats.org/officeDocument/2006/relationships/chart" Target="../charts/chart97.xml"/><Relationship Id="rId14" Type="http://schemas.openxmlformats.org/officeDocument/2006/relationships/chart" Target="../charts/chart102.xml"/><Relationship Id="rId22" Type="http://schemas.openxmlformats.org/officeDocument/2006/relationships/chart" Target="../charts/chart110.xml"/><Relationship Id="rId27" Type="http://schemas.openxmlformats.org/officeDocument/2006/relationships/chart" Target="../charts/chart115.xml"/><Relationship Id="rId30" Type="http://schemas.openxmlformats.org/officeDocument/2006/relationships/chart" Target="../charts/chart118.xml"/><Relationship Id="rId35" Type="http://schemas.openxmlformats.org/officeDocument/2006/relationships/chart" Target="../charts/chart123.xml"/><Relationship Id="rId43" Type="http://schemas.openxmlformats.org/officeDocument/2006/relationships/chart" Target="../charts/chart131.xml"/><Relationship Id="rId48" Type="http://schemas.openxmlformats.org/officeDocument/2006/relationships/chart" Target="../charts/chart136.xml"/><Relationship Id="rId56" Type="http://schemas.openxmlformats.org/officeDocument/2006/relationships/chart" Target="../charts/chart144.xml"/><Relationship Id="rId64" Type="http://schemas.openxmlformats.org/officeDocument/2006/relationships/chart" Target="../charts/chart152.xml"/><Relationship Id="rId8" Type="http://schemas.openxmlformats.org/officeDocument/2006/relationships/chart" Target="../charts/chart96.xml"/><Relationship Id="rId51" Type="http://schemas.openxmlformats.org/officeDocument/2006/relationships/chart" Target="../charts/chart139.xml"/><Relationship Id="rId3" Type="http://schemas.openxmlformats.org/officeDocument/2006/relationships/chart" Target="../charts/chart91.xml"/><Relationship Id="rId12" Type="http://schemas.openxmlformats.org/officeDocument/2006/relationships/chart" Target="../charts/chart100.xml"/><Relationship Id="rId17" Type="http://schemas.openxmlformats.org/officeDocument/2006/relationships/chart" Target="../charts/chart105.xml"/><Relationship Id="rId25" Type="http://schemas.openxmlformats.org/officeDocument/2006/relationships/chart" Target="../charts/chart113.xml"/><Relationship Id="rId33" Type="http://schemas.openxmlformats.org/officeDocument/2006/relationships/chart" Target="../charts/chart121.xml"/><Relationship Id="rId38" Type="http://schemas.openxmlformats.org/officeDocument/2006/relationships/chart" Target="../charts/chart126.xml"/><Relationship Id="rId46" Type="http://schemas.openxmlformats.org/officeDocument/2006/relationships/chart" Target="../charts/chart134.xml"/><Relationship Id="rId59" Type="http://schemas.openxmlformats.org/officeDocument/2006/relationships/chart" Target="../charts/chart147.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55.xml"/><Relationship Id="rId2" Type="http://schemas.openxmlformats.org/officeDocument/2006/relationships/chart" Target="../charts/chart154.xml"/><Relationship Id="rId1" Type="http://schemas.openxmlformats.org/officeDocument/2006/relationships/image" Target="../media/image24.png"/><Relationship Id="rId6" Type="http://schemas.openxmlformats.org/officeDocument/2006/relationships/chart" Target="../charts/chart157.xml"/><Relationship Id="rId5" Type="http://schemas.openxmlformats.org/officeDocument/2006/relationships/chart" Target="../charts/chart156.xml"/><Relationship Id="rId4" Type="http://schemas.openxmlformats.org/officeDocument/2006/relationships/image" Target="../media/image26.png"/></Relationships>
</file>

<file path=xl/drawings/_rels/drawing25.xml.rels><?xml version="1.0" encoding="UTF-8" standalone="yes"?>
<Relationships xmlns="http://schemas.openxmlformats.org/package/2006/relationships"><Relationship Id="rId3" Type="http://schemas.openxmlformats.org/officeDocument/2006/relationships/chart" Target="../charts/chart159.xml"/><Relationship Id="rId7" Type="http://schemas.openxmlformats.org/officeDocument/2006/relationships/chart" Target="../charts/chart162.xml"/><Relationship Id="rId2" Type="http://schemas.openxmlformats.org/officeDocument/2006/relationships/chart" Target="../charts/chart158.xml"/><Relationship Id="rId1" Type="http://schemas.openxmlformats.org/officeDocument/2006/relationships/image" Target="../media/image24.png"/><Relationship Id="rId6" Type="http://schemas.openxmlformats.org/officeDocument/2006/relationships/chart" Target="../charts/chart161.xml"/><Relationship Id="rId5" Type="http://schemas.openxmlformats.org/officeDocument/2006/relationships/chart" Target="../charts/chart160.xml"/><Relationship Id="rId4" Type="http://schemas.openxmlformats.org/officeDocument/2006/relationships/image" Target="../media/image26.png"/></Relationships>
</file>

<file path=xl/drawings/_rels/drawing27.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4.png"/></Relationships>
</file>

<file path=xl/drawings/_rels/drawing28.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4.png"/></Relationships>
</file>

<file path=xl/drawings/_rels/drawing29.xml.rels><?xml version="1.0" encoding="UTF-8" standalone="yes"?>
<Relationships xmlns="http://schemas.openxmlformats.org/package/2006/relationships"><Relationship Id="rId1" Type="http://schemas.openxmlformats.org/officeDocument/2006/relationships/chart" Target="../charts/chart163.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13.emf"/><Relationship Id="rId7" Type="http://schemas.openxmlformats.org/officeDocument/2006/relationships/image" Target="../media/image16.emf"/><Relationship Id="rId12" Type="http://schemas.openxmlformats.org/officeDocument/2006/relationships/image" Target="../media/image5.emf"/><Relationship Id="rId17" Type="http://schemas.openxmlformats.org/officeDocument/2006/relationships/image" Target="../media/image21.emf"/><Relationship Id="rId2" Type="http://schemas.openxmlformats.org/officeDocument/2006/relationships/image" Target="../media/image14.emf"/><Relationship Id="rId16" Type="http://schemas.openxmlformats.org/officeDocument/2006/relationships/image" Target="../media/image20.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6.emf"/><Relationship Id="rId5" Type="http://schemas.openxmlformats.org/officeDocument/2006/relationships/image" Target="../media/image11.emf"/><Relationship Id="rId15" Type="http://schemas.openxmlformats.org/officeDocument/2006/relationships/image" Target="../media/image19.emf"/><Relationship Id="rId10" Type="http://schemas.openxmlformats.org/officeDocument/2006/relationships/image" Target="../media/image7.emf"/><Relationship Id="rId19" Type="http://schemas.openxmlformats.org/officeDocument/2006/relationships/image" Target="../media/image23.emf"/><Relationship Id="rId4" Type="http://schemas.openxmlformats.org/officeDocument/2006/relationships/image" Target="../media/image12.emf"/><Relationship Id="rId9" Type="http://schemas.openxmlformats.org/officeDocument/2006/relationships/image" Target="../media/image8.emf"/><Relationship Id="rId14" Type="http://schemas.openxmlformats.org/officeDocument/2006/relationships/image" Target="../media/image18.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0</xdr:col>
      <xdr:colOff>66675</xdr:colOff>
      <xdr:row>0</xdr:row>
      <xdr:rowOff>104775</xdr:rowOff>
    </xdr:from>
    <xdr:to>
      <xdr:col>0</xdr:col>
      <xdr:colOff>657225</xdr:colOff>
      <xdr:row>3</xdr:row>
      <xdr:rowOff>66675</xdr:rowOff>
    </xdr:to>
    <xdr:pic>
      <xdr:nvPicPr>
        <xdr:cNvPr id="31811"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104775"/>
          <a:ext cx="59055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364435</xdr:colOff>
      <xdr:row>40</xdr:row>
      <xdr:rowOff>12700</xdr:rowOff>
    </xdr:to>
    <xdr:pic>
      <xdr:nvPicPr>
        <xdr:cNvPr id="2" name="Picture 4" descr="fundo_negocios.jpg"/>
        <xdr:cNvPicPr>
          <a:picLocks noChangeAspect="1"/>
        </xdr:cNvPicPr>
      </xdr:nvPicPr>
      <xdr:blipFill>
        <a:blip xmlns:r="http://schemas.openxmlformats.org/officeDocument/2006/relationships" r:embed="rId1"/>
        <a:srcRect/>
        <a:stretch>
          <a:fillRect/>
        </a:stretch>
      </xdr:blipFill>
      <xdr:spPr bwMode="auto">
        <a:xfrm>
          <a:off x="0" y="0"/>
          <a:ext cx="11396870" cy="6638787"/>
        </a:xfrm>
        <a:prstGeom prst="rect">
          <a:avLst/>
        </a:prstGeom>
        <a:noFill/>
        <a:ln w="9525">
          <a:noFill/>
          <a:miter lim="800000"/>
          <a:headEnd/>
          <a:tailEnd/>
        </a:ln>
      </xdr:spPr>
    </xdr:pic>
    <xdr:clientData/>
  </xdr:twoCellAnchor>
  <xdr:twoCellAnchor editAs="oneCell">
    <xdr:from>
      <xdr:col>1</xdr:col>
      <xdr:colOff>184012</xdr:colOff>
      <xdr:row>5</xdr:row>
      <xdr:rowOff>116026</xdr:rowOff>
    </xdr:from>
    <xdr:to>
      <xdr:col>5</xdr:col>
      <xdr:colOff>414061</xdr:colOff>
      <xdr:row>22</xdr:row>
      <xdr:rowOff>60463</xdr:rowOff>
    </xdr:to>
    <xdr:pic>
      <xdr:nvPicPr>
        <xdr:cNvPr id="3" name="Picture 6" descr="logo_09.png"/>
        <xdr:cNvPicPr>
          <a:picLocks noChangeAspect="1"/>
        </xdr:cNvPicPr>
      </xdr:nvPicPr>
      <xdr:blipFill>
        <a:blip xmlns:r="http://schemas.openxmlformats.org/officeDocument/2006/relationships" r:embed="rId2" cstate="email"/>
        <a:srcRect/>
        <a:stretch>
          <a:fillRect/>
        </a:stretch>
      </xdr:blipFill>
      <xdr:spPr bwMode="auto">
        <a:xfrm>
          <a:off x="795200" y="909776"/>
          <a:ext cx="2674799" cy="2643187"/>
        </a:xfrm>
        <a:prstGeom prst="rect">
          <a:avLst/>
        </a:prstGeom>
        <a:noFill/>
        <a:ln w="9525">
          <a:noFill/>
          <a:miter lim="800000"/>
          <a:headEnd/>
          <a:tailEnd/>
        </a:ln>
      </xdr:spPr>
    </xdr:pic>
    <xdr:clientData/>
  </xdr:twoCellAnchor>
  <xdr:twoCellAnchor>
    <xdr:from>
      <xdr:col>5</xdr:col>
      <xdr:colOff>507862</xdr:colOff>
      <xdr:row>10</xdr:row>
      <xdr:rowOff>151158</xdr:rowOff>
    </xdr:from>
    <xdr:to>
      <xdr:col>14</xdr:col>
      <xdr:colOff>469762</xdr:colOff>
      <xdr:row>17</xdr:row>
      <xdr:rowOff>141633</xdr:rowOff>
    </xdr:to>
    <xdr:sp macro="" textlink="">
      <xdr:nvSpPr>
        <xdr:cNvPr id="4" name="Title 1"/>
        <xdr:cNvSpPr>
          <a:spLocks noGrp="1"/>
        </xdr:cNvSpPr>
      </xdr:nvSpPr>
      <xdr:spPr>
        <a:xfrm>
          <a:off x="3563800" y="1738658"/>
          <a:ext cx="5462587" cy="1101725"/>
        </a:xfrm>
        <a:prstGeom prst="rect">
          <a:avLst/>
        </a:prstGeom>
        <a:noFill/>
        <a:ln w="9525">
          <a:noFill/>
          <a:round/>
          <a:headEnd/>
          <a:tailEnd/>
        </a:ln>
      </xdr:spPr>
      <xdr:txBody>
        <a:bodyPr vert="horz" wrap="square" lIns="90000" tIns="45000" rIns="90000" bIns="45000" rtlCol="0" anchor="ctr" anchorCtr="0">
          <a:noAutofit/>
        </a:bodyPr>
        <a:lstStyle>
          <a:lvl1pPr algn="l" defTabSz="457200" rtl="0" eaLnBrk="0" fontAlgn="base" hangingPunct="0">
            <a:lnSpc>
              <a:spcPct val="100000"/>
            </a:lnSpc>
            <a:spcBef>
              <a:spcPct val="0"/>
            </a:spcBef>
            <a:spcAft>
              <a:spcPct val="0"/>
            </a:spcAft>
            <a:buClr>
              <a:srgbClr val="000000"/>
            </a:buClr>
            <a:buSzPct val="100000"/>
            <a:buFont typeface="Times New Roman" pitchFamily="30" charset="0"/>
            <a:defRPr lang="pt-BR" sz="2000" b="1" kern="1200" dirty="0" smtClean="0">
              <a:solidFill>
                <a:schemeClr val="bg1"/>
              </a:solidFill>
              <a:latin typeface="Arial" charset="0"/>
              <a:ea typeface="MS Gothic" charset="-128"/>
              <a:cs typeface="+mn-cs"/>
            </a:defRPr>
          </a:lvl1pPr>
          <a:lvl2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2pPr>
          <a:lvl3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3pPr>
          <a:lvl4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4pPr>
          <a:lvl5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5pPr>
          <a:lvl6pPr marL="25146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6pPr>
          <a:lvl7pPr marL="29718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7pPr>
          <a:lvl8pPr marL="34290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8pPr>
          <a:lvl9pPr marL="38862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9pPr>
        </a:lstStyle>
        <a:p>
          <a:pPr algn="ctr"/>
          <a:r>
            <a:rPr lang="pt-BR" sz="2800" b="1" kern="1200" dirty="0" smtClean="0">
              <a:solidFill>
                <a:schemeClr val="bg1"/>
              </a:solidFill>
              <a:effectLst/>
              <a:latin typeface="Arial" charset="0"/>
              <a:ea typeface="MS Gothic" charset="-128"/>
              <a:cs typeface="+mn-cs"/>
            </a:rPr>
            <a:t>AVALIAÇÃO DE PROPOSTAS</a:t>
          </a:r>
          <a:r>
            <a:rPr lang="pt-BR" sz="2800" b="1" kern="1200" baseline="0" dirty="0" smtClean="0">
              <a:solidFill>
                <a:schemeClr val="bg1"/>
              </a:solidFill>
              <a:effectLst/>
              <a:latin typeface="Arial" charset="0"/>
              <a:ea typeface="MS Gothic" charset="-128"/>
              <a:cs typeface="+mn-cs"/>
            </a:rPr>
            <a:t> DE FORNECEDORES</a:t>
          </a:r>
          <a:endParaRPr lang="pt-BR" sz="2800" b="1">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9524</xdr:colOff>
      <xdr:row>0</xdr:row>
      <xdr:rowOff>0</xdr:rowOff>
    </xdr:from>
    <xdr:to>
      <xdr:col>15</xdr:col>
      <xdr:colOff>364433</xdr:colOff>
      <xdr:row>41</xdr:row>
      <xdr:rowOff>107674</xdr:rowOff>
    </xdr:to>
    <xdr:grpSp>
      <xdr:nvGrpSpPr>
        <xdr:cNvPr id="3" name="Grupo 2"/>
        <xdr:cNvGrpSpPr/>
      </xdr:nvGrpSpPr>
      <xdr:grpSpPr>
        <a:xfrm>
          <a:off x="9524" y="0"/>
          <a:ext cx="9463190" cy="6941862"/>
          <a:chOff x="9525" y="0"/>
          <a:chExt cx="8818908" cy="6447183"/>
        </a:xfrm>
      </xdr:grpSpPr>
      <xdr:pic>
        <xdr:nvPicPr>
          <xdr:cNvPr id="44157" name="Picture 4" descr="fundo_negocios.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8818908" cy="64471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4158" name="Picture 4" descr="logo_11.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r="13863" b="16644"/>
          <a:stretch>
            <a:fillRect/>
          </a:stretch>
        </xdr:blipFill>
        <xdr:spPr bwMode="auto">
          <a:xfrm>
            <a:off x="3245540" y="1041538"/>
            <a:ext cx="5573368" cy="5396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467966</xdr:colOff>
      <xdr:row>18</xdr:row>
      <xdr:rowOff>75371</xdr:rowOff>
    </xdr:from>
    <xdr:to>
      <xdr:col>15</xdr:col>
      <xdr:colOff>347869</xdr:colOff>
      <xdr:row>41</xdr:row>
      <xdr:rowOff>99391</xdr:rowOff>
    </xdr:to>
    <xdr:sp macro="" textlink="">
      <xdr:nvSpPr>
        <xdr:cNvPr id="11" name="CaixaDeTexto 10"/>
        <xdr:cNvSpPr txBox="1"/>
      </xdr:nvSpPr>
      <xdr:spPr>
        <a:xfrm>
          <a:off x="4758357" y="3057110"/>
          <a:ext cx="4783208" cy="383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u="none" baseline="0"/>
            <a:t>- Este documento é de uso interno da Oi e não deve ser divulgado para entidades externas.</a:t>
          </a:r>
        </a:p>
        <a:p>
          <a:r>
            <a:rPr lang="pt-BR" sz="1200" b="1" u="none" baseline="0"/>
            <a:t>- Devem ser preenchidas apenas células que se encontram em branco. As demais serão preenchidas automaticamente.</a:t>
          </a:r>
        </a:p>
        <a:p>
          <a:r>
            <a:rPr lang="pt-BR" sz="1200" b="1" u="none" baseline="0"/>
            <a:t>- Utilizar a função "Inserir Linhas" para adicionar novos requisitos aos critérios de avaliação.</a:t>
          </a:r>
        </a:p>
        <a:p>
          <a:r>
            <a:rPr lang="pt-BR" sz="1200" b="1" u="none" baseline="0"/>
            <a:t>- Ao inserir uma nova linha, esta deve ser realizada primeiramente na aba "Máximo", sendo que posteriormente esta alteração deve ser replicada para as demais abas de avaliação. Devem ser ajustadas também as fómulas de somatório de pesos e pontos da seção para que estas contemplem os novos requisitos.</a:t>
          </a:r>
        </a:p>
        <a:p>
          <a:r>
            <a:rPr lang="pt-BR" sz="1200" b="1" u="none" baseline="0"/>
            <a:t>- Os somatórios dos pessos dos itens deve ser sempre igual a 100% da seção equivalente.</a:t>
          </a:r>
        </a:p>
        <a:p>
          <a:r>
            <a:rPr lang="pt-BR" sz="1200" b="1" u="none" baseline="0"/>
            <a:t>- Os somatórios dos pesos das seções devem ser sempre iguais a 100%.</a:t>
          </a:r>
        </a:p>
        <a:p>
          <a:r>
            <a:rPr lang="pt-BR" sz="1200" b="1" u="none" baseline="0"/>
            <a:t>- Os requisitos correspondem a 90% da nota final, sendo o restante (10%) destinado ao critério de Inovação (Supera), que equivale aos pontos obtidos quando um fornecedor é avaliado como "Supera".</a:t>
          </a:r>
        </a:p>
        <a:p>
          <a:r>
            <a:rPr lang="pt-BR" sz="1200" b="1" u="none" baseline="0"/>
            <a:t>- Ao final do preenchimento das abas de avaliação. Clicar no botão atualizar da aba de "Parecer Final" para que todos os gráficos sejam atualizados.</a:t>
          </a:r>
        </a:p>
        <a:p>
          <a:endParaRPr lang="pt-BR" sz="1200" b="1" u="none" baseline="0"/>
        </a:p>
      </xdr:txBody>
    </xdr:sp>
    <xdr:clientData/>
  </xdr:twoCellAnchor>
  <xdr:twoCellAnchor>
    <xdr:from>
      <xdr:col>0</xdr:col>
      <xdr:colOff>190500</xdr:colOff>
      <xdr:row>1</xdr:row>
      <xdr:rowOff>152400</xdr:rowOff>
    </xdr:from>
    <xdr:to>
      <xdr:col>7</xdr:col>
      <xdr:colOff>104775</xdr:colOff>
      <xdr:row>8</xdr:row>
      <xdr:rowOff>0</xdr:rowOff>
    </xdr:to>
    <xdr:sp macro="" textlink="">
      <xdr:nvSpPr>
        <xdr:cNvPr id="7" name="CaixaDeTexto 6"/>
        <xdr:cNvSpPr txBox="1"/>
      </xdr:nvSpPr>
      <xdr:spPr>
        <a:xfrm>
          <a:off x="190500" y="314325"/>
          <a:ext cx="4181475" cy="981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3200" b="0">
              <a:solidFill>
                <a:schemeClr val="bg1"/>
              </a:solidFill>
            </a:rPr>
            <a:t>ORIENTAÇÕES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493425" y="0"/>
          <a:ext cx="829514" cy="7844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400050</xdr:colOff>
          <xdr:row>30</xdr:row>
          <xdr:rowOff>0</xdr:rowOff>
        </xdr:from>
        <xdr:to>
          <xdr:col>4</xdr:col>
          <xdr:colOff>1038225</xdr:colOff>
          <xdr:row>30</xdr:row>
          <xdr:rowOff>0</xdr:rowOff>
        </xdr:to>
        <xdr:sp macro="" textlink="">
          <xdr:nvSpPr>
            <xdr:cNvPr id="49155" name="TextBox1" hidden="1">
              <a:extLst>
                <a:ext uri="{63B3BB69-23CF-44E3-9099-C40C66FF867C}">
                  <a14:compatExt spid="_x0000_s491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30</xdr:row>
          <xdr:rowOff>0</xdr:rowOff>
        </xdr:from>
        <xdr:to>
          <xdr:col>4</xdr:col>
          <xdr:colOff>1038225</xdr:colOff>
          <xdr:row>30</xdr:row>
          <xdr:rowOff>0</xdr:rowOff>
        </xdr:to>
        <xdr:sp macro="" textlink="">
          <xdr:nvSpPr>
            <xdr:cNvPr id="49156" name="TextBox2" hidden="1">
              <a:extLst>
                <a:ext uri="{63B3BB69-23CF-44E3-9099-C40C66FF867C}">
                  <a14:compatExt spid="_x0000_s491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30</xdr:row>
          <xdr:rowOff>0</xdr:rowOff>
        </xdr:from>
        <xdr:to>
          <xdr:col>4</xdr:col>
          <xdr:colOff>1038225</xdr:colOff>
          <xdr:row>30</xdr:row>
          <xdr:rowOff>0</xdr:rowOff>
        </xdr:to>
        <xdr:sp macro="" textlink="">
          <xdr:nvSpPr>
            <xdr:cNvPr id="49157" name="TextBox3" hidden="1">
              <a:extLst>
                <a:ext uri="{63B3BB69-23CF-44E3-9099-C40C66FF867C}">
                  <a14:compatExt spid="_x0000_s491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30</xdr:row>
          <xdr:rowOff>0</xdr:rowOff>
        </xdr:from>
        <xdr:to>
          <xdr:col>4</xdr:col>
          <xdr:colOff>1038225</xdr:colOff>
          <xdr:row>30</xdr:row>
          <xdr:rowOff>0</xdr:rowOff>
        </xdr:to>
        <xdr:sp macro="" textlink="">
          <xdr:nvSpPr>
            <xdr:cNvPr id="49158" name="TextBox4" hidden="1">
              <a:extLst>
                <a:ext uri="{63B3BB69-23CF-44E3-9099-C40C66FF867C}">
                  <a14:compatExt spid="_x0000_s491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30</xdr:row>
          <xdr:rowOff>0</xdr:rowOff>
        </xdr:from>
        <xdr:to>
          <xdr:col>4</xdr:col>
          <xdr:colOff>1038225</xdr:colOff>
          <xdr:row>30</xdr:row>
          <xdr:rowOff>0</xdr:rowOff>
        </xdr:to>
        <xdr:sp macro="" textlink="">
          <xdr:nvSpPr>
            <xdr:cNvPr id="49159" name="TextBox5" hidden="1">
              <a:extLst>
                <a:ext uri="{63B3BB69-23CF-44E3-9099-C40C66FF867C}">
                  <a14:compatExt spid="_x0000_s491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30</xdr:row>
          <xdr:rowOff>0</xdr:rowOff>
        </xdr:from>
        <xdr:to>
          <xdr:col>4</xdr:col>
          <xdr:colOff>1038225</xdr:colOff>
          <xdr:row>30</xdr:row>
          <xdr:rowOff>0</xdr:rowOff>
        </xdr:to>
        <xdr:sp macro="" textlink="">
          <xdr:nvSpPr>
            <xdr:cNvPr id="49160" name="TextBox6" hidden="1">
              <a:extLst>
                <a:ext uri="{63B3BB69-23CF-44E3-9099-C40C66FF867C}">
                  <a14:compatExt spid="_x0000_s491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12</xdr:row>
          <xdr:rowOff>19050</xdr:rowOff>
        </xdr:from>
        <xdr:to>
          <xdr:col>4</xdr:col>
          <xdr:colOff>1038225</xdr:colOff>
          <xdr:row>12</xdr:row>
          <xdr:rowOff>209550</xdr:rowOff>
        </xdr:to>
        <xdr:sp macro="" textlink="">
          <xdr:nvSpPr>
            <xdr:cNvPr id="49161" name="TextBox7" hidden="1">
              <a:extLst>
                <a:ext uri="{63B3BB69-23CF-44E3-9099-C40C66FF867C}">
                  <a14:compatExt spid="_x0000_s491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30</xdr:row>
          <xdr:rowOff>0</xdr:rowOff>
        </xdr:from>
        <xdr:to>
          <xdr:col>4</xdr:col>
          <xdr:colOff>1038225</xdr:colOff>
          <xdr:row>30</xdr:row>
          <xdr:rowOff>0</xdr:rowOff>
        </xdr:to>
        <xdr:sp macro="" textlink="">
          <xdr:nvSpPr>
            <xdr:cNvPr id="49162" name="TextBox8" hidden="1">
              <a:extLst>
                <a:ext uri="{63B3BB69-23CF-44E3-9099-C40C66FF867C}">
                  <a14:compatExt spid="_x0000_s491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29</xdr:row>
          <xdr:rowOff>19050</xdr:rowOff>
        </xdr:from>
        <xdr:to>
          <xdr:col>4</xdr:col>
          <xdr:colOff>1038225</xdr:colOff>
          <xdr:row>29</xdr:row>
          <xdr:rowOff>209550</xdr:rowOff>
        </xdr:to>
        <xdr:sp macro="" textlink="">
          <xdr:nvSpPr>
            <xdr:cNvPr id="49163" name="TextBox9" hidden="1">
              <a:extLst>
                <a:ext uri="{63B3BB69-23CF-44E3-9099-C40C66FF867C}">
                  <a14:compatExt spid="_x0000_s49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400050</xdr:colOff>
          <xdr:row>23</xdr:row>
          <xdr:rowOff>19050</xdr:rowOff>
        </xdr:from>
        <xdr:to>
          <xdr:col>4</xdr:col>
          <xdr:colOff>1038225</xdr:colOff>
          <xdr:row>23</xdr:row>
          <xdr:rowOff>209550</xdr:rowOff>
        </xdr:to>
        <xdr:sp macro="" textlink="">
          <xdr:nvSpPr>
            <xdr:cNvPr id="49164" name="TextBox10" hidden="1">
              <a:extLst>
                <a:ext uri="{63B3BB69-23CF-44E3-9099-C40C66FF867C}">
                  <a14:compatExt spid="_x0000_s49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778</xdr:row>
          <xdr:rowOff>19050</xdr:rowOff>
        </xdr:from>
        <xdr:to>
          <xdr:col>4</xdr:col>
          <xdr:colOff>1038225</xdr:colOff>
          <xdr:row>778</xdr:row>
          <xdr:rowOff>209550</xdr:rowOff>
        </xdr:to>
        <xdr:sp macro="" textlink="">
          <xdr:nvSpPr>
            <xdr:cNvPr id="49165" name="TextBox11" hidden="1">
              <a:extLst>
                <a:ext uri="{63B3BB69-23CF-44E3-9099-C40C66FF867C}">
                  <a14:compatExt spid="_x0000_s49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784</xdr:row>
          <xdr:rowOff>19050</xdr:rowOff>
        </xdr:from>
        <xdr:to>
          <xdr:col>4</xdr:col>
          <xdr:colOff>1038225</xdr:colOff>
          <xdr:row>784</xdr:row>
          <xdr:rowOff>209550</xdr:rowOff>
        </xdr:to>
        <xdr:sp macro="" textlink="">
          <xdr:nvSpPr>
            <xdr:cNvPr id="49166" name="TextBox12" hidden="1">
              <a:extLst>
                <a:ext uri="{63B3BB69-23CF-44E3-9099-C40C66FF867C}">
                  <a14:compatExt spid="_x0000_s49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30</xdr:row>
          <xdr:rowOff>19050</xdr:rowOff>
        </xdr:from>
        <xdr:to>
          <xdr:col>4</xdr:col>
          <xdr:colOff>1038225</xdr:colOff>
          <xdr:row>30</xdr:row>
          <xdr:rowOff>209550</xdr:rowOff>
        </xdr:to>
        <xdr:sp macro="" textlink="">
          <xdr:nvSpPr>
            <xdr:cNvPr id="49180" name="TextBox13" hidden="1">
              <a:extLst>
                <a:ext uri="{63B3BB69-23CF-44E3-9099-C40C66FF867C}">
                  <a14:compatExt spid="_x0000_s49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32</xdr:row>
          <xdr:rowOff>19050</xdr:rowOff>
        </xdr:from>
        <xdr:to>
          <xdr:col>4</xdr:col>
          <xdr:colOff>1038225</xdr:colOff>
          <xdr:row>32</xdr:row>
          <xdr:rowOff>209550</xdr:rowOff>
        </xdr:to>
        <xdr:sp macro="" textlink="">
          <xdr:nvSpPr>
            <xdr:cNvPr id="49181" name="TextBox14" hidden="1">
              <a:extLst>
                <a:ext uri="{63B3BB69-23CF-44E3-9099-C40C66FF867C}">
                  <a14:compatExt spid="_x0000_s49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122</xdr:row>
          <xdr:rowOff>19050</xdr:rowOff>
        </xdr:from>
        <xdr:to>
          <xdr:col>4</xdr:col>
          <xdr:colOff>1038225</xdr:colOff>
          <xdr:row>122</xdr:row>
          <xdr:rowOff>209550</xdr:rowOff>
        </xdr:to>
        <xdr:sp macro="" textlink="">
          <xdr:nvSpPr>
            <xdr:cNvPr id="49182" name="TextBox15" hidden="1">
              <a:extLst>
                <a:ext uri="{63B3BB69-23CF-44E3-9099-C40C66FF867C}">
                  <a14:compatExt spid="_x0000_s491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151</xdr:row>
          <xdr:rowOff>19050</xdr:rowOff>
        </xdr:from>
        <xdr:to>
          <xdr:col>4</xdr:col>
          <xdr:colOff>1038225</xdr:colOff>
          <xdr:row>151</xdr:row>
          <xdr:rowOff>209550</xdr:rowOff>
        </xdr:to>
        <xdr:sp macro="" textlink="">
          <xdr:nvSpPr>
            <xdr:cNvPr id="49183" name="TextBox16" hidden="1">
              <a:extLst>
                <a:ext uri="{63B3BB69-23CF-44E3-9099-C40C66FF867C}">
                  <a14:compatExt spid="_x0000_s49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282</xdr:row>
          <xdr:rowOff>19050</xdr:rowOff>
        </xdr:from>
        <xdr:to>
          <xdr:col>4</xdr:col>
          <xdr:colOff>1038225</xdr:colOff>
          <xdr:row>282</xdr:row>
          <xdr:rowOff>209550</xdr:rowOff>
        </xdr:to>
        <xdr:sp macro="" textlink="">
          <xdr:nvSpPr>
            <xdr:cNvPr id="49184" name="TextBox17" hidden="1">
              <a:extLst>
                <a:ext uri="{63B3BB69-23CF-44E3-9099-C40C66FF867C}">
                  <a14:compatExt spid="_x0000_s49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287</xdr:row>
          <xdr:rowOff>19050</xdr:rowOff>
        </xdr:from>
        <xdr:to>
          <xdr:col>4</xdr:col>
          <xdr:colOff>1038225</xdr:colOff>
          <xdr:row>287</xdr:row>
          <xdr:rowOff>209550</xdr:rowOff>
        </xdr:to>
        <xdr:sp macro="" textlink="">
          <xdr:nvSpPr>
            <xdr:cNvPr id="49185" name="TextBox18" hidden="1">
              <a:extLst>
                <a:ext uri="{63B3BB69-23CF-44E3-9099-C40C66FF867C}">
                  <a14:compatExt spid="_x0000_s49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400050</xdr:colOff>
          <xdr:row>311</xdr:row>
          <xdr:rowOff>19050</xdr:rowOff>
        </xdr:from>
        <xdr:to>
          <xdr:col>4</xdr:col>
          <xdr:colOff>1038225</xdr:colOff>
          <xdr:row>311</xdr:row>
          <xdr:rowOff>209550</xdr:rowOff>
        </xdr:to>
        <xdr:sp macro="" textlink="">
          <xdr:nvSpPr>
            <xdr:cNvPr id="49186" name="TextBox19" hidden="1">
              <a:extLst>
                <a:ext uri="{63B3BB69-23CF-44E3-9099-C40C66FF867C}">
                  <a14:compatExt spid="_x0000_s49186"/>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0</xdr:row>
      <xdr:rowOff>0</xdr:rowOff>
    </xdr:from>
    <xdr:to>
      <xdr:col>15</xdr:col>
      <xdr:colOff>295275</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34575" y="0"/>
          <a:ext cx="8382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6</xdr:col>
          <xdr:colOff>28575</xdr:colOff>
          <xdr:row>15</xdr:row>
          <xdr:rowOff>0</xdr:rowOff>
        </xdr:to>
        <xdr:sp macro="" textlink="">
          <xdr:nvSpPr>
            <xdr:cNvPr id="45057" name="Drop Down 1" hidden="1">
              <a:extLst>
                <a:ext uri="{63B3BB69-23CF-44E3-9099-C40C66FF867C}">
                  <a14:compatExt spid="_x0000_s4505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3" name="Retângulo de cantos arredondados 2"/>
        <xdr:cNvSpPr/>
      </xdr:nvSpPr>
      <xdr:spPr>
        <a:xfrm>
          <a:off x="101631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3" name="Retângulo de cantos arredondados 2"/>
        <xdr:cNvSpPr/>
      </xdr:nvSpPr>
      <xdr:spPr>
        <a:xfrm>
          <a:off x="10648950"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3" name="Retângulo de cantos arredondados 2"/>
        <xdr:cNvSpPr/>
      </xdr:nvSpPr>
      <xdr:spPr>
        <a:xfrm>
          <a:off x="10648950"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3" name="Retângulo de cantos arredondados 2"/>
        <xdr:cNvSpPr/>
      </xdr:nvSpPr>
      <xdr:spPr>
        <a:xfrm>
          <a:off x="10648950"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3" name="Retângulo de cantos arredondados 2"/>
        <xdr:cNvSpPr/>
      </xdr:nvSpPr>
      <xdr:spPr>
        <a:xfrm>
          <a:off x="10648950"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7"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3" name="Retângulo de cantos arredondados 2"/>
        <xdr:cNvSpPr/>
      </xdr:nvSpPr>
      <xdr:spPr>
        <a:xfrm>
          <a:off x="10648950"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7"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8"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3" name="Retângulo de cantos arredondados 2"/>
        <xdr:cNvSpPr/>
      </xdr:nvSpPr>
      <xdr:spPr>
        <a:xfrm>
          <a:off x="10648950"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38</xdr:col>
      <xdr:colOff>28575</xdr:colOff>
      <xdr:row>0</xdr:row>
      <xdr:rowOff>0</xdr:rowOff>
    </xdr:from>
    <xdr:to>
      <xdr:col>39</xdr:col>
      <xdr:colOff>276366</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806281" y="0"/>
          <a:ext cx="852909" cy="7844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4213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20425"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19051</xdr:colOff>
      <xdr:row>3</xdr:row>
      <xdr:rowOff>9526</xdr:rowOff>
    </xdr:from>
    <xdr:to>
      <xdr:col>16</xdr:col>
      <xdr:colOff>323851</xdr:colOff>
      <xdr:row>4</xdr:row>
      <xdr:rowOff>152401</xdr:rowOff>
    </xdr:to>
    <xdr:pic macro="[0]!Print_PDF_1">
      <xdr:nvPicPr>
        <xdr:cNvPr id="8" name="Imagem 7" descr="C:\Users\306544\AppData\Local\Microsoft\Windows\Temporary Internet Files\Content.IE5\6QCKHQHC\MC900432683[1].png"/>
        <xdr:cNvPicPr>
          <a:picLocks noChangeAspect="1" noChangeArrowheads="1"/>
        </xdr:cNvPicPr>
      </xdr:nvPicPr>
      <xdr:blipFill>
        <a:blip xmlns:r="http://schemas.openxmlformats.org/officeDocument/2006/relationships" r:embed="rId2" cstate="print">
          <a:grayscl/>
          <a:extLst>
            <a:ext uri="{28A0092B-C50C-407E-A947-70E740481C1C}">
              <a14:useLocalDpi xmlns:a14="http://schemas.microsoft.com/office/drawing/2010/main" val="0"/>
            </a:ext>
          </a:extLst>
        </a:blip>
        <a:srcRect/>
        <a:stretch>
          <a:fillRect/>
        </a:stretch>
      </xdr:blipFill>
      <xdr:spPr bwMode="auto">
        <a:xfrm>
          <a:off x="12039601"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133350</xdr:colOff>
      <xdr:row>45</xdr:row>
      <xdr:rowOff>114300</xdr:rowOff>
    </xdr:from>
    <xdr:to>
      <xdr:col>6</xdr:col>
      <xdr:colOff>247650</xdr:colOff>
      <xdr:row>62</xdr:row>
      <xdr:rowOff>104775</xdr:rowOff>
    </xdr:to>
    <xdr:graphicFrame macro="">
      <xdr:nvGraphicFramePr>
        <xdr:cNvPr id="3" name="Gráfico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190500</xdr:colOff>
      <xdr:row>45</xdr:row>
      <xdr:rowOff>114300</xdr:rowOff>
    </xdr:from>
    <xdr:to>
      <xdr:col>11</xdr:col>
      <xdr:colOff>57150</xdr:colOff>
      <xdr:row>62</xdr:row>
      <xdr:rowOff>104775</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45</xdr:row>
      <xdr:rowOff>114300</xdr:rowOff>
    </xdr:from>
    <xdr:to>
      <xdr:col>15</xdr:col>
      <xdr:colOff>733425</xdr:colOff>
      <xdr:row>62</xdr:row>
      <xdr:rowOff>104775</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133350</xdr:colOff>
      <xdr:row>63</xdr:row>
      <xdr:rowOff>85725</xdr:rowOff>
    </xdr:from>
    <xdr:to>
      <xdr:col>6</xdr:col>
      <xdr:colOff>247650</xdr:colOff>
      <xdr:row>80</xdr:row>
      <xdr:rowOff>76200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190500</xdr:colOff>
      <xdr:row>63</xdr:row>
      <xdr:rowOff>85725</xdr:rowOff>
    </xdr:from>
    <xdr:to>
      <xdr:col>11</xdr:col>
      <xdr:colOff>57150</xdr:colOff>
      <xdr:row>80</xdr:row>
      <xdr:rowOff>76200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63</xdr:row>
      <xdr:rowOff>85725</xdr:rowOff>
    </xdr:from>
    <xdr:to>
      <xdr:col>15</xdr:col>
      <xdr:colOff>733425</xdr:colOff>
      <xdr:row>80</xdr:row>
      <xdr:rowOff>76200</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133350</xdr:colOff>
      <xdr:row>325</xdr:row>
      <xdr:rowOff>114300</xdr:rowOff>
    </xdr:from>
    <xdr:to>
      <xdr:col>6</xdr:col>
      <xdr:colOff>247650</xdr:colOff>
      <xdr:row>342</xdr:row>
      <xdr:rowOff>104775</xdr:rowOff>
    </xdr:to>
    <xdr:graphicFrame macro="">
      <xdr:nvGraphicFramePr>
        <xdr:cNvPr id="2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190500</xdr:colOff>
      <xdr:row>325</xdr:row>
      <xdr:rowOff>114300</xdr:rowOff>
    </xdr:from>
    <xdr:to>
      <xdr:col>11</xdr:col>
      <xdr:colOff>57150</xdr:colOff>
      <xdr:row>342</xdr:row>
      <xdr:rowOff>104775</xdr:rowOff>
    </xdr:to>
    <xdr:graphicFrame macro="">
      <xdr:nvGraphicFramePr>
        <xdr:cNvPr id="24"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325</xdr:row>
      <xdr:rowOff>114300</xdr:rowOff>
    </xdr:from>
    <xdr:to>
      <xdr:col>15</xdr:col>
      <xdr:colOff>733425</xdr:colOff>
      <xdr:row>342</xdr:row>
      <xdr:rowOff>104775</xdr:rowOff>
    </xdr:to>
    <xdr:graphicFrame macro="">
      <xdr:nvGraphicFramePr>
        <xdr:cNvPr id="25"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133350</xdr:colOff>
      <xdr:row>343</xdr:row>
      <xdr:rowOff>85725</xdr:rowOff>
    </xdr:from>
    <xdr:to>
      <xdr:col>6</xdr:col>
      <xdr:colOff>247650</xdr:colOff>
      <xdr:row>360</xdr:row>
      <xdr:rowOff>76200</xdr:rowOff>
    </xdr:to>
    <xdr:graphicFrame macro="">
      <xdr:nvGraphicFramePr>
        <xdr:cNvPr id="26" name="Gráfico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190500</xdr:colOff>
      <xdr:row>343</xdr:row>
      <xdr:rowOff>85725</xdr:rowOff>
    </xdr:from>
    <xdr:to>
      <xdr:col>11</xdr:col>
      <xdr:colOff>57150</xdr:colOff>
      <xdr:row>360</xdr:row>
      <xdr:rowOff>76200</xdr:rowOff>
    </xdr:to>
    <xdr:graphicFrame macro="">
      <xdr:nvGraphicFramePr>
        <xdr:cNvPr id="27" name="Gráfico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0</xdr:colOff>
      <xdr:row>343</xdr:row>
      <xdr:rowOff>85725</xdr:rowOff>
    </xdr:from>
    <xdr:to>
      <xdr:col>15</xdr:col>
      <xdr:colOff>733425</xdr:colOff>
      <xdr:row>360</xdr:row>
      <xdr:rowOff>76200</xdr:rowOff>
    </xdr:to>
    <xdr:graphicFrame macro="">
      <xdr:nvGraphicFramePr>
        <xdr:cNvPr id="28"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133350</xdr:colOff>
      <xdr:row>605</xdr:row>
      <xdr:rowOff>114300</xdr:rowOff>
    </xdr:from>
    <xdr:to>
      <xdr:col>6</xdr:col>
      <xdr:colOff>247650</xdr:colOff>
      <xdr:row>622</xdr:row>
      <xdr:rowOff>104775</xdr:rowOff>
    </xdr:to>
    <xdr:graphicFrame macro="">
      <xdr:nvGraphicFramePr>
        <xdr:cNvPr id="3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190500</xdr:colOff>
      <xdr:row>605</xdr:row>
      <xdr:rowOff>114300</xdr:rowOff>
    </xdr:from>
    <xdr:to>
      <xdr:col>11</xdr:col>
      <xdr:colOff>57150</xdr:colOff>
      <xdr:row>622</xdr:row>
      <xdr:rowOff>104775</xdr:rowOff>
    </xdr:to>
    <xdr:graphicFrame macro="">
      <xdr:nvGraphicFramePr>
        <xdr:cNvPr id="31"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0</xdr:colOff>
      <xdr:row>605</xdr:row>
      <xdr:rowOff>114300</xdr:rowOff>
    </xdr:from>
    <xdr:to>
      <xdr:col>15</xdr:col>
      <xdr:colOff>733425</xdr:colOff>
      <xdr:row>622</xdr:row>
      <xdr:rowOff>104775</xdr:rowOff>
    </xdr:to>
    <xdr:graphicFrame macro="">
      <xdr:nvGraphicFramePr>
        <xdr:cNvPr id="32"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133350</xdr:colOff>
      <xdr:row>623</xdr:row>
      <xdr:rowOff>85725</xdr:rowOff>
    </xdr:from>
    <xdr:to>
      <xdr:col>6</xdr:col>
      <xdr:colOff>247650</xdr:colOff>
      <xdr:row>640</xdr:row>
      <xdr:rowOff>76200</xdr:rowOff>
    </xdr:to>
    <xdr:graphicFrame macro="">
      <xdr:nvGraphicFramePr>
        <xdr:cNvPr id="33"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190500</xdr:colOff>
      <xdr:row>623</xdr:row>
      <xdr:rowOff>85725</xdr:rowOff>
    </xdr:from>
    <xdr:to>
      <xdr:col>11</xdr:col>
      <xdr:colOff>57150</xdr:colOff>
      <xdr:row>640</xdr:row>
      <xdr:rowOff>76200</xdr:rowOff>
    </xdr:to>
    <xdr:graphicFrame macro="">
      <xdr:nvGraphicFramePr>
        <xdr:cNvPr id="34"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0</xdr:colOff>
      <xdr:row>623</xdr:row>
      <xdr:rowOff>85725</xdr:rowOff>
    </xdr:from>
    <xdr:to>
      <xdr:col>15</xdr:col>
      <xdr:colOff>733425</xdr:colOff>
      <xdr:row>640</xdr:row>
      <xdr:rowOff>76200</xdr:rowOff>
    </xdr:to>
    <xdr:graphicFrame macro="">
      <xdr:nvGraphicFramePr>
        <xdr:cNvPr id="35" name="Gráfico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133350</xdr:colOff>
      <xdr:row>885</xdr:row>
      <xdr:rowOff>114300</xdr:rowOff>
    </xdr:from>
    <xdr:to>
      <xdr:col>6</xdr:col>
      <xdr:colOff>247650</xdr:colOff>
      <xdr:row>902</xdr:row>
      <xdr:rowOff>104775</xdr:rowOff>
    </xdr:to>
    <xdr:graphicFrame macro="">
      <xdr:nvGraphicFramePr>
        <xdr:cNvPr id="37"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190500</xdr:colOff>
      <xdr:row>885</xdr:row>
      <xdr:rowOff>114300</xdr:rowOff>
    </xdr:from>
    <xdr:to>
      <xdr:col>11</xdr:col>
      <xdr:colOff>57150</xdr:colOff>
      <xdr:row>902</xdr:row>
      <xdr:rowOff>104775</xdr:rowOff>
    </xdr:to>
    <xdr:graphicFrame macro="">
      <xdr:nvGraphicFramePr>
        <xdr:cNvPr id="38"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0</xdr:colOff>
      <xdr:row>885</xdr:row>
      <xdr:rowOff>114300</xdr:rowOff>
    </xdr:from>
    <xdr:to>
      <xdr:col>15</xdr:col>
      <xdr:colOff>733425</xdr:colOff>
      <xdr:row>902</xdr:row>
      <xdr:rowOff>104775</xdr:rowOff>
    </xdr:to>
    <xdr:graphicFrame macro="">
      <xdr:nvGraphicFramePr>
        <xdr:cNvPr id="39"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133350</xdr:colOff>
      <xdr:row>903</xdr:row>
      <xdr:rowOff>85725</xdr:rowOff>
    </xdr:from>
    <xdr:to>
      <xdr:col>6</xdr:col>
      <xdr:colOff>247650</xdr:colOff>
      <xdr:row>920</xdr:row>
      <xdr:rowOff>76200</xdr:rowOff>
    </xdr:to>
    <xdr:graphicFrame macro="">
      <xdr:nvGraphicFramePr>
        <xdr:cNvPr id="40"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190500</xdr:colOff>
      <xdr:row>903</xdr:row>
      <xdr:rowOff>85725</xdr:rowOff>
    </xdr:from>
    <xdr:to>
      <xdr:col>11</xdr:col>
      <xdr:colOff>57150</xdr:colOff>
      <xdr:row>920</xdr:row>
      <xdr:rowOff>76200</xdr:rowOff>
    </xdr:to>
    <xdr:graphicFrame macro="">
      <xdr:nvGraphicFramePr>
        <xdr:cNvPr id="41"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12</xdr:col>
      <xdr:colOff>0</xdr:colOff>
      <xdr:row>903</xdr:row>
      <xdr:rowOff>85725</xdr:rowOff>
    </xdr:from>
    <xdr:to>
      <xdr:col>15</xdr:col>
      <xdr:colOff>733425</xdr:colOff>
      <xdr:row>920</xdr:row>
      <xdr:rowOff>76200</xdr:rowOff>
    </xdr:to>
    <xdr:graphicFrame macro="">
      <xdr:nvGraphicFramePr>
        <xdr:cNvPr id="42" name="Gráfico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133350</xdr:colOff>
      <xdr:row>1165</xdr:row>
      <xdr:rowOff>114300</xdr:rowOff>
    </xdr:from>
    <xdr:to>
      <xdr:col>6</xdr:col>
      <xdr:colOff>247650</xdr:colOff>
      <xdr:row>1182</xdr:row>
      <xdr:rowOff>104775</xdr:rowOff>
    </xdr:to>
    <xdr:graphicFrame macro="">
      <xdr:nvGraphicFramePr>
        <xdr:cNvPr id="4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190500</xdr:colOff>
      <xdr:row>1165</xdr:row>
      <xdr:rowOff>114300</xdr:rowOff>
    </xdr:from>
    <xdr:to>
      <xdr:col>11</xdr:col>
      <xdr:colOff>57150</xdr:colOff>
      <xdr:row>1182</xdr:row>
      <xdr:rowOff>104775</xdr:rowOff>
    </xdr:to>
    <xdr:graphicFrame macro="">
      <xdr:nvGraphicFramePr>
        <xdr:cNvPr id="45" name="Gráfico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12</xdr:col>
      <xdr:colOff>0</xdr:colOff>
      <xdr:row>1165</xdr:row>
      <xdr:rowOff>114300</xdr:rowOff>
    </xdr:from>
    <xdr:to>
      <xdr:col>15</xdr:col>
      <xdr:colOff>733425</xdr:colOff>
      <xdr:row>1182</xdr:row>
      <xdr:rowOff>104775</xdr:rowOff>
    </xdr:to>
    <xdr:graphicFrame macro="">
      <xdr:nvGraphicFramePr>
        <xdr:cNvPr id="46"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xdr:col>
      <xdr:colOff>133350</xdr:colOff>
      <xdr:row>1183</xdr:row>
      <xdr:rowOff>85725</xdr:rowOff>
    </xdr:from>
    <xdr:to>
      <xdr:col>6</xdr:col>
      <xdr:colOff>247650</xdr:colOff>
      <xdr:row>1200</xdr:row>
      <xdr:rowOff>76200</xdr:rowOff>
    </xdr:to>
    <xdr:graphicFrame macro="">
      <xdr:nvGraphicFramePr>
        <xdr:cNvPr id="47" name="Gráfico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xdr:col>
      <xdr:colOff>190500</xdr:colOff>
      <xdr:row>1183</xdr:row>
      <xdr:rowOff>85725</xdr:rowOff>
    </xdr:from>
    <xdr:to>
      <xdr:col>11</xdr:col>
      <xdr:colOff>57150</xdr:colOff>
      <xdr:row>1200</xdr:row>
      <xdr:rowOff>76200</xdr:rowOff>
    </xdr:to>
    <xdr:graphicFrame macro="">
      <xdr:nvGraphicFramePr>
        <xdr:cNvPr id="48" name="Gráfico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12</xdr:col>
      <xdr:colOff>0</xdr:colOff>
      <xdr:row>1183</xdr:row>
      <xdr:rowOff>85725</xdr:rowOff>
    </xdr:from>
    <xdr:to>
      <xdr:col>15</xdr:col>
      <xdr:colOff>733425</xdr:colOff>
      <xdr:row>1200</xdr:row>
      <xdr:rowOff>76200</xdr:rowOff>
    </xdr:to>
    <xdr:graphicFrame macro="">
      <xdr:nvGraphicFramePr>
        <xdr:cNvPr id="49" name="Gráfico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133350</xdr:colOff>
      <xdr:row>1445</xdr:row>
      <xdr:rowOff>114300</xdr:rowOff>
    </xdr:from>
    <xdr:to>
      <xdr:col>6</xdr:col>
      <xdr:colOff>247650</xdr:colOff>
      <xdr:row>1462</xdr:row>
      <xdr:rowOff>104775</xdr:rowOff>
    </xdr:to>
    <xdr:graphicFrame macro="">
      <xdr:nvGraphicFramePr>
        <xdr:cNvPr id="5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190500</xdr:colOff>
      <xdr:row>1445</xdr:row>
      <xdr:rowOff>114300</xdr:rowOff>
    </xdr:from>
    <xdr:to>
      <xdr:col>11</xdr:col>
      <xdr:colOff>57150</xdr:colOff>
      <xdr:row>1462</xdr:row>
      <xdr:rowOff>104775</xdr:rowOff>
    </xdr:to>
    <xdr:graphicFrame macro="">
      <xdr:nvGraphicFramePr>
        <xdr:cNvPr id="52" name="Gráfico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0</xdr:colOff>
      <xdr:row>1445</xdr:row>
      <xdr:rowOff>114300</xdr:rowOff>
    </xdr:from>
    <xdr:to>
      <xdr:col>15</xdr:col>
      <xdr:colOff>733425</xdr:colOff>
      <xdr:row>1462</xdr:row>
      <xdr:rowOff>104775</xdr:rowOff>
    </xdr:to>
    <xdr:graphicFrame macro="">
      <xdr:nvGraphicFramePr>
        <xdr:cNvPr id="53" name="Gráfico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2</xdr:col>
      <xdr:colOff>133350</xdr:colOff>
      <xdr:row>1463</xdr:row>
      <xdr:rowOff>85725</xdr:rowOff>
    </xdr:from>
    <xdr:to>
      <xdr:col>6</xdr:col>
      <xdr:colOff>247650</xdr:colOff>
      <xdr:row>1480</xdr:row>
      <xdr:rowOff>76200</xdr:rowOff>
    </xdr:to>
    <xdr:graphicFrame macro="">
      <xdr:nvGraphicFramePr>
        <xdr:cNvPr id="54" name="Gráfico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7</xdr:col>
      <xdr:colOff>190500</xdr:colOff>
      <xdr:row>1463</xdr:row>
      <xdr:rowOff>85725</xdr:rowOff>
    </xdr:from>
    <xdr:to>
      <xdr:col>11</xdr:col>
      <xdr:colOff>57150</xdr:colOff>
      <xdr:row>1480</xdr:row>
      <xdr:rowOff>76200</xdr:rowOff>
    </xdr:to>
    <xdr:graphicFrame macro="">
      <xdr:nvGraphicFramePr>
        <xdr:cNvPr id="55" name="Gráfico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12</xdr:col>
      <xdr:colOff>0</xdr:colOff>
      <xdr:row>1463</xdr:row>
      <xdr:rowOff>85725</xdr:rowOff>
    </xdr:from>
    <xdr:to>
      <xdr:col>15</xdr:col>
      <xdr:colOff>733425</xdr:colOff>
      <xdr:row>1480</xdr:row>
      <xdr:rowOff>76200</xdr:rowOff>
    </xdr:to>
    <xdr:graphicFrame macro="">
      <xdr:nvGraphicFramePr>
        <xdr:cNvPr id="56" name="Gráfico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xdr:col>
      <xdr:colOff>133350</xdr:colOff>
      <xdr:row>1725</xdr:row>
      <xdr:rowOff>114300</xdr:rowOff>
    </xdr:from>
    <xdr:to>
      <xdr:col>6</xdr:col>
      <xdr:colOff>247650</xdr:colOff>
      <xdr:row>1742</xdr:row>
      <xdr:rowOff>104775</xdr:rowOff>
    </xdr:to>
    <xdr:graphicFrame macro="">
      <xdr:nvGraphicFramePr>
        <xdr:cNvPr id="6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xdr:col>
      <xdr:colOff>190500</xdr:colOff>
      <xdr:row>1725</xdr:row>
      <xdr:rowOff>114300</xdr:rowOff>
    </xdr:from>
    <xdr:to>
      <xdr:col>11</xdr:col>
      <xdr:colOff>57150</xdr:colOff>
      <xdr:row>1742</xdr:row>
      <xdr:rowOff>104775</xdr:rowOff>
    </xdr:to>
    <xdr:graphicFrame macro="">
      <xdr:nvGraphicFramePr>
        <xdr:cNvPr id="66"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12</xdr:col>
      <xdr:colOff>0</xdr:colOff>
      <xdr:row>1725</xdr:row>
      <xdr:rowOff>114300</xdr:rowOff>
    </xdr:from>
    <xdr:to>
      <xdr:col>15</xdr:col>
      <xdr:colOff>733425</xdr:colOff>
      <xdr:row>1742</xdr:row>
      <xdr:rowOff>104775</xdr:rowOff>
    </xdr:to>
    <xdr:graphicFrame macro="">
      <xdr:nvGraphicFramePr>
        <xdr:cNvPr id="67"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xdr:col>
      <xdr:colOff>133350</xdr:colOff>
      <xdr:row>1743</xdr:row>
      <xdr:rowOff>85725</xdr:rowOff>
    </xdr:from>
    <xdr:to>
      <xdr:col>6</xdr:col>
      <xdr:colOff>247650</xdr:colOff>
      <xdr:row>1760</xdr:row>
      <xdr:rowOff>76200</xdr:rowOff>
    </xdr:to>
    <xdr:graphicFrame macro="">
      <xdr:nvGraphicFramePr>
        <xdr:cNvPr id="68" name="Gráfico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7</xdr:col>
      <xdr:colOff>190500</xdr:colOff>
      <xdr:row>1743</xdr:row>
      <xdr:rowOff>85725</xdr:rowOff>
    </xdr:from>
    <xdr:to>
      <xdr:col>11</xdr:col>
      <xdr:colOff>57150</xdr:colOff>
      <xdr:row>1760</xdr:row>
      <xdr:rowOff>76200</xdr:rowOff>
    </xdr:to>
    <xdr:graphicFrame macro="">
      <xdr:nvGraphicFramePr>
        <xdr:cNvPr id="69" name="Gráfico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12</xdr:col>
      <xdr:colOff>0</xdr:colOff>
      <xdr:row>1743</xdr:row>
      <xdr:rowOff>85725</xdr:rowOff>
    </xdr:from>
    <xdr:to>
      <xdr:col>15</xdr:col>
      <xdr:colOff>733425</xdr:colOff>
      <xdr:row>1760</xdr:row>
      <xdr:rowOff>76200</xdr:rowOff>
    </xdr:to>
    <xdr:graphicFrame macro="">
      <xdr:nvGraphicFramePr>
        <xdr:cNvPr id="70" name="Gráfico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xdr:col>
      <xdr:colOff>133350</xdr:colOff>
      <xdr:row>2005</xdr:row>
      <xdr:rowOff>114300</xdr:rowOff>
    </xdr:from>
    <xdr:to>
      <xdr:col>6</xdr:col>
      <xdr:colOff>247650</xdr:colOff>
      <xdr:row>2022</xdr:row>
      <xdr:rowOff>104775</xdr:rowOff>
    </xdr:to>
    <xdr:graphicFrame macro="">
      <xdr:nvGraphicFramePr>
        <xdr:cNvPr id="7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7</xdr:col>
      <xdr:colOff>190500</xdr:colOff>
      <xdr:row>2005</xdr:row>
      <xdr:rowOff>114300</xdr:rowOff>
    </xdr:from>
    <xdr:to>
      <xdr:col>11</xdr:col>
      <xdr:colOff>57150</xdr:colOff>
      <xdr:row>2022</xdr:row>
      <xdr:rowOff>104775</xdr:rowOff>
    </xdr:to>
    <xdr:graphicFrame macro="">
      <xdr:nvGraphicFramePr>
        <xdr:cNvPr id="73" name="Gráfico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12</xdr:col>
      <xdr:colOff>0</xdr:colOff>
      <xdr:row>2005</xdr:row>
      <xdr:rowOff>114300</xdr:rowOff>
    </xdr:from>
    <xdr:to>
      <xdr:col>15</xdr:col>
      <xdr:colOff>733425</xdr:colOff>
      <xdr:row>2022</xdr:row>
      <xdr:rowOff>104775</xdr:rowOff>
    </xdr:to>
    <xdr:graphicFrame macro="">
      <xdr:nvGraphicFramePr>
        <xdr:cNvPr id="74" name="Gráfico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2</xdr:col>
      <xdr:colOff>133350</xdr:colOff>
      <xdr:row>2023</xdr:row>
      <xdr:rowOff>85725</xdr:rowOff>
    </xdr:from>
    <xdr:to>
      <xdr:col>6</xdr:col>
      <xdr:colOff>247650</xdr:colOff>
      <xdr:row>2040</xdr:row>
      <xdr:rowOff>76200</xdr:rowOff>
    </xdr:to>
    <xdr:graphicFrame macro="">
      <xdr:nvGraphicFramePr>
        <xdr:cNvPr id="75" name="Gráfico 7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7</xdr:col>
      <xdr:colOff>190500</xdr:colOff>
      <xdr:row>2023</xdr:row>
      <xdr:rowOff>85725</xdr:rowOff>
    </xdr:from>
    <xdr:to>
      <xdr:col>11</xdr:col>
      <xdr:colOff>57150</xdr:colOff>
      <xdr:row>2040</xdr:row>
      <xdr:rowOff>76200</xdr:rowOff>
    </xdr:to>
    <xdr:graphicFrame macro="">
      <xdr:nvGraphicFramePr>
        <xdr:cNvPr id="76" name="Gráfico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12</xdr:col>
      <xdr:colOff>0</xdr:colOff>
      <xdr:row>2023</xdr:row>
      <xdr:rowOff>85725</xdr:rowOff>
    </xdr:from>
    <xdr:to>
      <xdr:col>15</xdr:col>
      <xdr:colOff>733425</xdr:colOff>
      <xdr:row>2040</xdr:row>
      <xdr:rowOff>76200</xdr:rowOff>
    </xdr:to>
    <xdr:graphicFrame macro="">
      <xdr:nvGraphicFramePr>
        <xdr:cNvPr id="77" name="Gráfico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2</xdr:col>
      <xdr:colOff>133350</xdr:colOff>
      <xdr:row>2285</xdr:row>
      <xdr:rowOff>114300</xdr:rowOff>
    </xdr:from>
    <xdr:to>
      <xdr:col>6</xdr:col>
      <xdr:colOff>247650</xdr:colOff>
      <xdr:row>2302</xdr:row>
      <xdr:rowOff>104775</xdr:rowOff>
    </xdr:to>
    <xdr:graphicFrame macro="">
      <xdr:nvGraphicFramePr>
        <xdr:cNvPr id="7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7</xdr:col>
      <xdr:colOff>190500</xdr:colOff>
      <xdr:row>2285</xdr:row>
      <xdr:rowOff>114300</xdr:rowOff>
    </xdr:from>
    <xdr:to>
      <xdr:col>11</xdr:col>
      <xdr:colOff>57150</xdr:colOff>
      <xdr:row>2302</xdr:row>
      <xdr:rowOff>104775</xdr:rowOff>
    </xdr:to>
    <xdr:graphicFrame macro="">
      <xdr:nvGraphicFramePr>
        <xdr:cNvPr id="80" name="Gráfico 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12</xdr:col>
      <xdr:colOff>0</xdr:colOff>
      <xdr:row>2285</xdr:row>
      <xdr:rowOff>114300</xdr:rowOff>
    </xdr:from>
    <xdr:to>
      <xdr:col>15</xdr:col>
      <xdr:colOff>733425</xdr:colOff>
      <xdr:row>2302</xdr:row>
      <xdr:rowOff>104775</xdr:rowOff>
    </xdr:to>
    <xdr:graphicFrame macro="">
      <xdr:nvGraphicFramePr>
        <xdr:cNvPr id="81" name="Gráfico 8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2</xdr:col>
      <xdr:colOff>133350</xdr:colOff>
      <xdr:row>2303</xdr:row>
      <xdr:rowOff>85725</xdr:rowOff>
    </xdr:from>
    <xdr:to>
      <xdr:col>6</xdr:col>
      <xdr:colOff>247650</xdr:colOff>
      <xdr:row>2320</xdr:row>
      <xdr:rowOff>76200</xdr:rowOff>
    </xdr:to>
    <xdr:graphicFrame macro="">
      <xdr:nvGraphicFramePr>
        <xdr:cNvPr id="82" name="Gráfico 8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7</xdr:col>
      <xdr:colOff>190500</xdr:colOff>
      <xdr:row>2303</xdr:row>
      <xdr:rowOff>85725</xdr:rowOff>
    </xdr:from>
    <xdr:to>
      <xdr:col>11</xdr:col>
      <xdr:colOff>57150</xdr:colOff>
      <xdr:row>2320</xdr:row>
      <xdr:rowOff>76200</xdr:rowOff>
    </xdr:to>
    <xdr:graphicFrame macro="">
      <xdr:nvGraphicFramePr>
        <xdr:cNvPr id="83" name="Gráfico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12</xdr:col>
      <xdr:colOff>0</xdr:colOff>
      <xdr:row>2303</xdr:row>
      <xdr:rowOff>85725</xdr:rowOff>
    </xdr:from>
    <xdr:to>
      <xdr:col>15</xdr:col>
      <xdr:colOff>733425</xdr:colOff>
      <xdr:row>2320</xdr:row>
      <xdr:rowOff>76200</xdr:rowOff>
    </xdr:to>
    <xdr:graphicFrame macro="">
      <xdr:nvGraphicFramePr>
        <xdr:cNvPr id="84" name="Gráfico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2</xdr:col>
      <xdr:colOff>133350</xdr:colOff>
      <xdr:row>2565</xdr:row>
      <xdr:rowOff>114300</xdr:rowOff>
    </xdr:from>
    <xdr:to>
      <xdr:col>6</xdr:col>
      <xdr:colOff>247650</xdr:colOff>
      <xdr:row>2582</xdr:row>
      <xdr:rowOff>104775</xdr:rowOff>
    </xdr:to>
    <xdr:graphicFrame macro="">
      <xdr:nvGraphicFramePr>
        <xdr:cNvPr id="8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7</xdr:col>
      <xdr:colOff>190500</xdr:colOff>
      <xdr:row>2565</xdr:row>
      <xdr:rowOff>114300</xdr:rowOff>
    </xdr:from>
    <xdr:to>
      <xdr:col>11</xdr:col>
      <xdr:colOff>57150</xdr:colOff>
      <xdr:row>2582</xdr:row>
      <xdr:rowOff>104775</xdr:rowOff>
    </xdr:to>
    <xdr:graphicFrame macro="">
      <xdr:nvGraphicFramePr>
        <xdr:cNvPr id="87" name="Gráfico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12</xdr:col>
      <xdr:colOff>0</xdr:colOff>
      <xdr:row>2565</xdr:row>
      <xdr:rowOff>114300</xdr:rowOff>
    </xdr:from>
    <xdr:to>
      <xdr:col>15</xdr:col>
      <xdr:colOff>733425</xdr:colOff>
      <xdr:row>2582</xdr:row>
      <xdr:rowOff>104775</xdr:rowOff>
    </xdr:to>
    <xdr:graphicFrame macro="">
      <xdr:nvGraphicFramePr>
        <xdr:cNvPr id="88" name="Gráfico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2</xdr:col>
      <xdr:colOff>133350</xdr:colOff>
      <xdr:row>2583</xdr:row>
      <xdr:rowOff>85725</xdr:rowOff>
    </xdr:from>
    <xdr:to>
      <xdr:col>6</xdr:col>
      <xdr:colOff>247650</xdr:colOff>
      <xdr:row>2600</xdr:row>
      <xdr:rowOff>76200</xdr:rowOff>
    </xdr:to>
    <xdr:graphicFrame macro="">
      <xdr:nvGraphicFramePr>
        <xdr:cNvPr id="89" name="Gráfico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7</xdr:col>
      <xdr:colOff>190500</xdr:colOff>
      <xdr:row>2583</xdr:row>
      <xdr:rowOff>85725</xdr:rowOff>
    </xdr:from>
    <xdr:to>
      <xdr:col>11</xdr:col>
      <xdr:colOff>57150</xdr:colOff>
      <xdr:row>2600</xdr:row>
      <xdr:rowOff>76200</xdr:rowOff>
    </xdr:to>
    <xdr:graphicFrame macro="">
      <xdr:nvGraphicFramePr>
        <xdr:cNvPr id="90" name="Gráfico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12</xdr:col>
      <xdr:colOff>0</xdr:colOff>
      <xdr:row>2583</xdr:row>
      <xdr:rowOff>85725</xdr:rowOff>
    </xdr:from>
    <xdr:to>
      <xdr:col>15</xdr:col>
      <xdr:colOff>733425</xdr:colOff>
      <xdr:row>2600</xdr:row>
      <xdr:rowOff>76200</xdr:rowOff>
    </xdr:to>
    <xdr:graphicFrame macro="">
      <xdr:nvGraphicFramePr>
        <xdr:cNvPr id="91" name="Gráfico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2</xdr:col>
      <xdr:colOff>0</xdr:colOff>
      <xdr:row>26</xdr:row>
      <xdr:rowOff>104776</xdr:rowOff>
    </xdr:from>
    <xdr:to>
      <xdr:col>7</xdr:col>
      <xdr:colOff>676275</xdr:colOff>
      <xdr:row>39</xdr:row>
      <xdr:rowOff>133351</xdr:rowOff>
    </xdr:to>
    <xdr:graphicFrame macro="">
      <xdr:nvGraphicFramePr>
        <xdr:cNvPr id="9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2</xdr:col>
      <xdr:colOff>0</xdr:colOff>
      <xdr:row>85</xdr:row>
      <xdr:rowOff>0</xdr:rowOff>
    </xdr:from>
    <xdr:to>
      <xdr:col>7</xdr:col>
      <xdr:colOff>676275</xdr:colOff>
      <xdr:row>98</xdr:row>
      <xdr:rowOff>28575</xdr:rowOff>
    </xdr:to>
    <xdr:graphicFrame macro="">
      <xdr:nvGraphicFramePr>
        <xdr:cNvPr id="9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xdr:col>
      <xdr:colOff>0</xdr:colOff>
      <xdr:row>102</xdr:row>
      <xdr:rowOff>0</xdr:rowOff>
    </xdr:from>
    <xdr:to>
      <xdr:col>7</xdr:col>
      <xdr:colOff>676275</xdr:colOff>
      <xdr:row>115</xdr:row>
      <xdr:rowOff>28575</xdr:rowOff>
    </xdr:to>
    <xdr:graphicFrame macro="">
      <xdr:nvGraphicFramePr>
        <xdr:cNvPr id="9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2</xdr:col>
      <xdr:colOff>0</xdr:colOff>
      <xdr:row>306</xdr:row>
      <xdr:rowOff>104776</xdr:rowOff>
    </xdr:from>
    <xdr:to>
      <xdr:col>7</xdr:col>
      <xdr:colOff>676275</xdr:colOff>
      <xdr:row>319</xdr:row>
      <xdr:rowOff>133351</xdr:rowOff>
    </xdr:to>
    <xdr:graphicFrame macro="">
      <xdr:nvGraphicFramePr>
        <xdr:cNvPr id="10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2</xdr:col>
      <xdr:colOff>0</xdr:colOff>
      <xdr:row>365</xdr:row>
      <xdr:rowOff>0</xdr:rowOff>
    </xdr:from>
    <xdr:to>
      <xdr:col>7</xdr:col>
      <xdr:colOff>676275</xdr:colOff>
      <xdr:row>378</xdr:row>
      <xdr:rowOff>28575</xdr:rowOff>
    </xdr:to>
    <xdr:graphicFrame macro="">
      <xdr:nvGraphicFramePr>
        <xdr:cNvPr id="10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2</xdr:col>
      <xdr:colOff>0</xdr:colOff>
      <xdr:row>382</xdr:row>
      <xdr:rowOff>0</xdr:rowOff>
    </xdr:from>
    <xdr:to>
      <xdr:col>7</xdr:col>
      <xdr:colOff>676275</xdr:colOff>
      <xdr:row>395</xdr:row>
      <xdr:rowOff>28575</xdr:rowOff>
    </xdr:to>
    <xdr:graphicFrame macro="">
      <xdr:nvGraphicFramePr>
        <xdr:cNvPr id="10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2</xdr:col>
      <xdr:colOff>0</xdr:colOff>
      <xdr:row>586</xdr:row>
      <xdr:rowOff>104776</xdr:rowOff>
    </xdr:from>
    <xdr:to>
      <xdr:col>7</xdr:col>
      <xdr:colOff>676275</xdr:colOff>
      <xdr:row>599</xdr:row>
      <xdr:rowOff>133351</xdr:rowOff>
    </xdr:to>
    <xdr:graphicFrame macro="">
      <xdr:nvGraphicFramePr>
        <xdr:cNvPr id="10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2</xdr:col>
      <xdr:colOff>0</xdr:colOff>
      <xdr:row>645</xdr:row>
      <xdr:rowOff>0</xdr:rowOff>
    </xdr:from>
    <xdr:to>
      <xdr:col>7</xdr:col>
      <xdr:colOff>676275</xdr:colOff>
      <xdr:row>658</xdr:row>
      <xdr:rowOff>28575</xdr:rowOff>
    </xdr:to>
    <xdr:graphicFrame macro="">
      <xdr:nvGraphicFramePr>
        <xdr:cNvPr id="10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2</xdr:col>
      <xdr:colOff>0</xdr:colOff>
      <xdr:row>662</xdr:row>
      <xdr:rowOff>0</xdr:rowOff>
    </xdr:from>
    <xdr:to>
      <xdr:col>7</xdr:col>
      <xdr:colOff>676275</xdr:colOff>
      <xdr:row>675</xdr:row>
      <xdr:rowOff>28575</xdr:rowOff>
    </xdr:to>
    <xdr:graphicFrame macro="">
      <xdr:nvGraphicFramePr>
        <xdr:cNvPr id="10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2</xdr:col>
      <xdr:colOff>0</xdr:colOff>
      <xdr:row>866</xdr:row>
      <xdr:rowOff>104776</xdr:rowOff>
    </xdr:from>
    <xdr:to>
      <xdr:col>7</xdr:col>
      <xdr:colOff>676275</xdr:colOff>
      <xdr:row>879</xdr:row>
      <xdr:rowOff>133351</xdr:rowOff>
    </xdr:to>
    <xdr:graphicFrame macro="">
      <xdr:nvGraphicFramePr>
        <xdr:cNvPr id="9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2</xdr:col>
      <xdr:colOff>0</xdr:colOff>
      <xdr:row>925</xdr:row>
      <xdr:rowOff>0</xdr:rowOff>
    </xdr:from>
    <xdr:to>
      <xdr:col>7</xdr:col>
      <xdr:colOff>676275</xdr:colOff>
      <xdr:row>938</xdr:row>
      <xdr:rowOff>28575</xdr:rowOff>
    </xdr:to>
    <xdr:graphicFrame macro="">
      <xdr:nvGraphicFramePr>
        <xdr:cNvPr id="9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2</xdr:col>
      <xdr:colOff>0</xdr:colOff>
      <xdr:row>942</xdr:row>
      <xdr:rowOff>0</xdr:rowOff>
    </xdr:from>
    <xdr:to>
      <xdr:col>7</xdr:col>
      <xdr:colOff>676275</xdr:colOff>
      <xdr:row>955</xdr:row>
      <xdr:rowOff>28575</xdr:rowOff>
    </xdr:to>
    <xdr:graphicFrame macro="">
      <xdr:nvGraphicFramePr>
        <xdr:cNvPr id="9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2</xdr:col>
      <xdr:colOff>0</xdr:colOff>
      <xdr:row>1146</xdr:row>
      <xdr:rowOff>104776</xdr:rowOff>
    </xdr:from>
    <xdr:to>
      <xdr:col>7</xdr:col>
      <xdr:colOff>676275</xdr:colOff>
      <xdr:row>1159</xdr:row>
      <xdr:rowOff>133351</xdr:rowOff>
    </xdr:to>
    <xdr:graphicFrame macro="">
      <xdr:nvGraphicFramePr>
        <xdr:cNvPr id="9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2</xdr:col>
      <xdr:colOff>0</xdr:colOff>
      <xdr:row>1205</xdr:row>
      <xdr:rowOff>0</xdr:rowOff>
    </xdr:from>
    <xdr:to>
      <xdr:col>7</xdr:col>
      <xdr:colOff>676275</xdr:colOff>
      <xdr:row>1218</xdr:row>
      <xdr:rowOff>28575</xdr:rowOff>
    </xdr:to>
    <xdr:graphicFrame macro="">
      <xdr:nvGraphicFramePr>
        <xdr:cNvPr id="10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2</xdr:col>
      <xdr:colOff>0</xdr:colOff>
      <xdr:row>1222</xdr:row>
      <xdr:rowOff>0</xdr:rowOff>
    </xdr:from>
    <xdr:to>
      <xdr:col>7</xdr:col>
      <xdr:colOff>676275</xdr:colOff>
      <xdr:row>1235</xdr:row>
      <xdr:rowOff>28575</xdr:rowOff>
    </xdr:to>
    <xdr:graphicFrame macro="">
      <xdr:nvGraphicFramePr>
        <xdr:cNvPr id="107"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2</xdr:col>
      <xdr:colOff>0</xdr:colOff>
      <xdr:row>1426</xdr:row>
      <xdr:rowOff>104776</xdr:rowOff>
    </xdr:from>
    <xdr:to>
      <xdr:col>7</xdr:col>
      <xdr:colOff>676275</xdr:colOff>
      <xdr:row>1439</xdr:row>
      <xdr:rowOff>133351</xdr:rowOff>
    </xdr:to>
    <xdr:graphicFrame macro="">
      <xdr:nvGraphicFramePr>
        <xdr:cNvPr id="10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2</xdr:col>
      <xdr:colOff>0</xdr:colOff>
      <xdr:row>1485</xdr:row>
      <xdr:rowOff>0</xdr:rowOff>
    </xdr:from>
    <xdr:to>
      <xdr:col>7</xdr:col>
      <xdr:colOff>676275</xdr:colOff>
      <xdr:row>1498</xdr:row>
      <xdr:rowOff>28575</xdr:rowOff>
    </xdr:to>
    <xdr:graphicFrame macro="">
      <xdr:nvGraphicFramePr>
        <xdr:cNvPr id="10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2</xdr:col>
      <xdr:colOff>0</xdr:colOff>
      <xdr:row>1502</xdr:row>
      <xdr:rowOff>0</xdr:rowOff>
    </xdr:from>
    <xdr:to>
      <xdr:col>7</xdr:col>
      <xdr:colOff>676275</xdr:colOff>
      <xdr:row>1515</xdr:row>
      <xdr:rowOff>28575</xdr:rowOff>
    </xdr:to>
    <xdr:graphicFrame macro="">
      <xdr:nvGraphicFramePr>
        <xdr:cNvPr id="1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2</xdr:col>
      <xdr:colOff>0</xdr:colOff>
      <xdr:row>1706</xdr:row>
      <xdr:rowOff>104776</xdr:rowOff>
    </xdr:from>
    <xdr:to>
      <xdr:col>7</xdr:col>
      <xdr:colOff>676275</xdr:colOff>
      <xdr:row>1719</xdr:row>
      <xdr:rowOff>133351</xdr:rowOff>
    </xdr:to>
    <xdr:graphicFrame macro="">
      <xdr:nvGraphicFramePr>
        <xdr:cNvPr id="11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2</xdr:col>
      <xdr:colOff>0</xdr:colOff>
      <xdr:row>1765</xdr:row>
      <xdr:rowOff>0</xdr:rowOff>
    </xdr:from>
    <xdr:to>
      <xdr:col>7</xdr:col>
      <xdr:colOff>676275</xdr:colOff>
      <xdr:row>1778</xdr:row>
      <xdr:rowOff>28575</xdr:rowOff>
    </xdr:to>
    <xdr:graphicFrame macro="">
      <xdr:nvGraphicFramePr>
        <xdr:cNvPr id="11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2</xdr:col>
      <xdr:colOff>0</xdr:colOff>
      <xdr:row>1782</xdr:row>
      <xdr:rowOff>0</xdr:rowOff>
    </xdr:from>
    <xdr:to>
      <xdr:col>7</xdr:col>
      <xdr:colOff>676275</xdr:colOff>
      <xdr:row>1795</xdr:row>
      <xdr:rowOff>28575</xdr:rowOff>
    </xdr:to>
    <xdr:graphicFrame macro="">
      <xdr:nvGraphicFramePr>
        <xdr:cNvPr id="11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2</xdr:col>
      <xdr:colOff>0</xdr:colOff>
      <xdr:row>1986</xdr:row>
      <xdr:rowOff>104776</xdr:rowOff>
    </xdr:from>
    <xdr:to>
      <xdr:col>7</xdr:col>
      <xdr:colOff>676275</xdr:colOff>
      <xdr:row>1999</xdr:row>
      <xdr:rowOff>133351</xdr:rowOff>
    </xdr:to>
    <xdr:graphicFrame macro="">
      <xdr:nvGraphicFramePr>
        <xdr:cNvPr id="11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2</xdr:col>
      <xdr:colOff>0</xdr:colOff>
      <xdr:row>2045</xdr:row>
      <xdr:rowOff>0</xdr:rowOff>
    </xdr:from>
    <xdr:to>
      <xdr:col>7</xdr:col>
      <xdr:colOff>676275</xdr:colOff>
      <xdr:row>2058</xdr:row>
      <xdr:rowOff>28575</xdr:rowOff>
    </xdr:to>
    <xdr:graphicFrame macro="">
      <xdr:nvGraphicFramePr>
        <xdr:cNvPr id="11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2</xdr:col>
      <xdr:colOff>0</xdr:colOff>
      <xdr:row>2062</xdr:row>
      <xdr:rowOff>0</xdr:rowOff>
    </xdr:from>
    <xdr:to>
      <xdr:col>7</xdr:col>
      <xdr:colOff>676275</xdr:colOff>
      <xdr:row>2075</xdr:row>
      <xdr:rowOff>28575</xdr:rowOff>
    </xdr:to>
    <xdr:graphicFrame macro="">
      <xdr:nvGraphicFramePr>
        <xdr:cNvPr id="11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2</xdr:col>
      <xdr:colOff>0</xdr:colOff>
      <xdr:row>2266</xdr:row>
      <xdr:rowOff>104776</xdr:rowOff>
    </xdr:from>
    <xdr:to>
      <xdr:col>7</xdr:col>
      <xdr:colOff>676275</xdr:colOff>
      <xdr:row>2279</xdr:row>
      <xdr:rowOff>133351</xdr:rowOff>
    </xdr:to>
    <xdr:graphicFrame macro="">
      <xdr:nvGraphicFramePr>
        <xdr:cNvPr id="117"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2</xdr:col>
      <xdr:colOff>0</xdr:colOff>
      <xdr:row>2325</xdr:row>
      <xdr:rowOff>0</xdr:rowOff>
    </xdr:from>
    <xdr:to>
      <xdr:col>7</xdr:col>
      <xdr:colOff>676275</xdr:colOff>
      <xdr:row>2338</xdr:row>
      <xdr:rowOff>28575</xdr:rowOff>
    </xdr:to>
    <xdr:graphicFrame macro="">
      <xdr:nvGraphicFramePr>
        <xdr:cNvPr id="11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2</xdr:col>
      <xdr:colOff>0</xdr:colOff>
      <xdr:row>2342</xdr:row>
      <xdr:rowOff>0</xdr:rowOff>
    </xdr:from>
    <xdr:to>
      <xdr:col>7</xdr:col>
      <xdr:colOff>676275</xdr:colOff>
      <xdr:row>2355</xdr:row>
      <xdr:rowOff>28575</xdr:rowOff>
    </xdr:to>
    <xdr:graphicFrame macro="">
      <xdr:nvGraphicFramePr>
        <xdr:cNvPr id="11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2</xdr:col>
      <xdr:colOff>0</xdr:colOff>
      <xdr:row>2546</xdr:row>
      <xdr:rowOff>104776</xdr:rowOff>
    </xdr:from>
    <xdr:to>
      <xdr:col>7</xdr:col>
      <xdr:colOff>676275</xdr:colOff>
      <xdr:row>2559</xdr:row>
      <xdr:rowOff>133351</xdr:rowOff>
    </xdr:to>
    <xdr:graphicFrame macro="">
      <xdr:nvGraphicFramePr>
        <xdr:cNvPr id="12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xdr:from>
      <xdr:col>2</xdr:col>
      <xdr:colOff>0</xdr:colOff>
      <xdr:row>2605</xdr:row>
      <xdr:rowOff>0</xdr:rowOff>
    </xdr:from>
    <xdr:to>
      <xdr:col>7</xdr:col>
      <xdr:colOff>676275</xdr:colOff>
      <xdr:row>2618</xdr:row>
      <xdr:rowOff>28575</xdr:rowOff>
    </xdr:to>
    <xdr:graphicFrame macro="">
      <xdr:nvGraphicFramePr>
        <xdr:cNvPr id="12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xdr:from>
      <xdr:col>2</xdr:col>
      <xdr:colOff>0</xdr:colOff>
      <xdr:row>2622</xdr:row>
      <xdr:rowOff>0</xdr:rowOff>
    </xdr:from>
    <xdr:to>
      <xdr:col>7</xdr:col>
      <xdr:colOff>676275</xdr:colOff>
      <xdr:row>2635</xdr:row>
      <xdr:rowOff>28575</xdr:rowOff>
    </xdr:to>
    <xdr:graphicFrame macro="">
      <xdr:nvGraphicFramePr>
        <xdr:cNvPr id="12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150"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19051</xdr:colOff>
      <xdr:row>3</xdr:row>
      <xdr:rowOff>9526</xdr:rowOff>
    </xdr:from>
    <xdr:to>
      <xdr:col>16</xdr:col>
      <xdr:colOff>323851</xdr:colOff>
      <xdr:row>4</xdr:row>
      <xdr:rowOff>152401</xdr:rowOff>
    </xdr:to>
    <xdr:pic macro="[0]!Print_PDF_1">
      <xdr:nvPicPr>
        <xdr:cNvPr id="3" name="Imagem 2" descr="C:\Users\306544\AppData\Local\Microsoft\Windows\Temporary Internet Files\Content.IE5\6QCKHQHC\MC900432683[1].png"/>
        <xdr:cNvPicPr>
          <a:picLocks noChangeAspect="1" noChangeArrowheads="1"/>
        </xdr:cNvPicPr>
      </xdr:nvPicPr>
      <xdr:blipFill>
        <a:blip xmlns:r="http://schemas.openxmlformats.org/officeDocument/2006/relationships" r:embed="rId2" cstate="print">
          <a:grayscl/>
          <a:extLst>
            <a:ext uri="{28A0092B-C50C-407E-A947-70E740481C1C}">
              <a14:useLocalDpi xmlns:a14="http://schemas.microsoft.com/office/drawing/2010/main" val="0"/>
            </a:ext>
          </a:extLst>
        </a:blip>
        <a:srcRect/>
        <a:stretch>
          <a:fillRect/>
        </a:stretch>
      </xdr:blipFill>
      <xdr:spPr bwMode="auto">
        <a:xfrm>
          <a:off x="12125326"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133350</xdr:colOff>
      <xdr:row>45</xdr:row>
      <xdr:rowOff>114300</xdr:rowOff>
    </xdr:from>
    <xdr:to>
      <xdr:col>6</xdr:col>
      <xdr:colOff>247650</xdr:colOff>
      <xdr:row>62</xdr:row>
      <xdr:rowOff>104775</xdr:rowOff>
    </xdr:to>
    <xdr:graphicFrame macro="">
      <xdr:nvGraphicFramePr>
        <xdr:cNvPr id="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190500</xdr:colOff>
      <xdr:row>45</xdr:row>
      <xdr:rowOff>114300</xdr:rowOff>
    </xdr:from>
    <xdr:to>
      <xdr:col>11</xdr:col>
      <xdr:colOff>57150</xdr:colOff>
      <xdr:row>62</xdr:row>
      <xdr:rowOff>104775</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45</xdr:row>
      <xdr:rowOff>114300</xdr:rowOff>
    </xdr:from>
    <xdr:to>
      <xdr:col>15</xdr:col>
      <xdr:colOff>733425</xdr:colOff>
      <xdr:row>62</xdr:row>
      <xdr:rowOff>104775</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133350</xdr:colOff>
      <xdr:row>63</xdr:row>
      <xdr:rowOff>85725</xdr:rowOff>
    </xdr:from>
    <xdr:to>
      <xdr:col>6</xdr:col>
      <xdr:colOff>247650</xdr:colOff>
      <xdr:row>80</xdr:row>
      <xdr:rowOff>76200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190500</xdr:colOff>
      <xdr:row>63</xdr:row>
      <xdr:rowOff>85725</xdr:rowOff>
    </xdr:from>
    <xdr:to>
      <xdr:col>11</xdr:col>
      <xdr:colOff>57150</xdr:colOff>
      <xdr:row>80</xdr:row>
      <xdr:rowOff>76200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63</xdr:row>
      <xdr:rowOff>85725</xdr:rowOff>
    </xdr:from>
    <xdr:to>
      <xdr:col>15</xdr:col>
      <xdr:colOff>733425</xdr:colOff>
      <xdr:row>80</xdr:row>
      <xdr:rowOff>76200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133350</xdr:colOff>
      <xdr:row>325</xdr:row>
      <xdr:rowOff>114300</xdr:rowOff>
    </xdr:from>
    <xdr:to>
      <xdr:col>6</xdr:col>
      <xdr:colOff>247650</xdr:colOff>
      <xdr:row>342</xdr:row>
      <xdr:rowOff>104775</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190500</xdr:colOff>
      <xdr:row>325</xdr:row>
      <xdr:rowOff>114300</xdr:rowOff>
    </xdr:from>
    <xdr:to>
      <xdr:col>11</xdr:col>
      <xdr:colOff>57150</xdr:colOff>
      <xdr:row>342</xdr:row>
      <xdr:rowOff>104775</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325</xdr:row>
      <xdr:rowOff>114300</xdr:rowOff>
    </xdr:from>
    <xdr:to>
      <xdr:col>15</xdr:col>
      <xdr:colOff>733425</xdr:colOff>
      <xdr:row>342</xdr:row>
      <xdr:rowOff>104775</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133350</xdr:colOff>
      <xdr:row>343</xdr:row>
      <xdr:rowOff>85725</xdr:rowOff>
    </xdr:from>
    <xdr:to>
      <xdr:col>6</xdr:col>
      <xdr:colOff>247650</xdr:colOff>
      <xdr:row>360</xdr:row>
      <xdr:rowOff>76200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190500</xdr:colOff>
      <xdr:row>343</xdr:row>
      <xdr:rowOff>85725</xdr:rowOff>
    </xdr:from>
    <xdr:to>
      <xdr:col>11</xdr:col>
      <xdr:colOff>57150</xdr:colOff>
      <xdr:row>360</xdr:row>
      <xdr:rowOff>76200</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0</xdr:colOff>
      <xdr:row>343</xdr:row>
      <xdr:rowOff>85725</xdr:rowOff>
    </xdr:from>
    <xdr:to>
      <xdr:col>15</xdr:col>
      <xdr:colOff>733425</xdr:colOff>
      <xdr:row>360</xdr:row>
      <xdr:rowOff>76200</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133350</xdr:colOff>
      <xdr:row>605</xdr:row>
      <xdr:rowOff>114300</xdr:rowOff>
    </xdr:from>
    <xdr:to>
      <xdr:col>6</xdr:col>
      <xdr:colOff>247650</xdr:colOff>
      <xdr:row>622</xdr:row>
      <xdr:rowOff>104775</xdr:rowOff>
    </xdr:to>
    <xdr:graphicFrame macro="">
      <xdr:nvGraphicFramePr>
        <xdr:cNvPr id="1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190500</xdr:colOff>
      <xdr:row>605</xdr:row>
      <xdr:rowOff>114300</xdr:rowOff>
    </xdr:from>
    <xdr:to>
      <xdr:col>11</xdr:col>
      <xdr:colOff>57150</xdr:colOff>
      <xdr:row>622</xdr:row>
      <xdr:rowOff>104775</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0</xdr:colOff>
      <xdr:row>605</xdr:row>
      <xdr:rowOff>114300</xdr:rowOff>
    </xdr:from>
    <xdr:to>
      <xdr:col>15</xdr:col>
      <xdr:colOff>733425</xdr:colOff>
      <xdr:row>622</xdr:row>
      <xdr:rowOff>104775</xdr:rowOff>
    </xdr:to>
    <xdr:graphicFrame macro="">
      <xdr:nvGraphicFramePr>
        <xdr:cNvPr id="18" name="Gráfico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133350</xdr:colOff>
      <xdr:row>623</xdr:row>
      <xdr:rowOff>85725</xdr:rowOff>
    </xdr:from>
    <xdr:to>
      <xdr:col>6</xdr:col>
      <xdr:colOff>247650</xdr:colOff>
      <xdr:row>640</xdr:row>
      <xdr:rowOff>76200</xdr:rowOff>
    </xdr:to>
    <xdr:graphicFrame macro="">
      <xdr:nvGraphicFramePr>
        <xdr:cNvPr id="19" name="Gráfico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190500</xdr:colOff>
      <xdr:row>623</xdr:row>
      <xdr:rowOff>85725</xdr:rowOff>
    </xdr:from>
    <xdr:to>
      <xdr:col>11</xdr:col>
      <xdr:colOff>57150</xdr:colOff>
      <xdr:row>640</xdr:row>
      <xdr:rowOff>76200</xdr:rowOff>
    </xdr:to>
    <xdr:graphicFrame macro="">
      <xdr:nvGraphicFramePr>
        <xdr:cNvPr id="20" name="Gráfico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0</xdr:colOff>
      <xdr:row>623</xdr:row>
      <xdr:rowOff>85725</xdr:rowOff>
    </xdr:from>
    <xdr:to>
      <xdr:col>15</xdr:col>
      <xdr:colOff>733425</xdr:colOff>
      <xdr:row>640</xdr:row>
      <xdr:rowOff>76200</xdr:rowOff>
    </xdr:to>
    <xdr:graphicFrame macro="">
      <xdr:nvGraphicFramePr>
        <xdr:cNvPr id="21" name="Gráfico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133350</xdr:colOff>
      <xdr:row>885</xdr:row>
      <xdr:rowOff>114300</xdr:rowOff>
    </xdr:from>
    <xdr:to>
      <xdr:col>6</xdr:col>
      <xdr:colOff>247650</xdr:colOff>
      <xdr:row>902</xdr:row>
      <xdr:rowOff>104775</xdr:rowOff>
    </xdr:to>
    <xdr:graphicFrame macro="">
      <xdr:nvGraphicFramePr>
        <xdr:cNvPr id="2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190500</xdr:colOff>
      <xdr:row>885</xdr:row>
      <xdr:rowOff>114300</xdr:rowOff>
    </xdr:from>
    <xdr:to>
      <xdr:col>11</xdr:col>
      <xdr:colOff>57150</xdr:colOff>
      <xdr:row>902</xdr:row>
      <xdr:rowOff>104775</xdr:rowOff>
    </xdr:to>
    <xdr:graphicFrame macro="">
      <xdr:nvGraphicFramePr>
        <xdr:cNvPr id="23"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0</xdr:colOff>
      <xdr:row>885</xdr:row>
      <xdr:rowOff>114300</xdr:rowOff>
    </xdr:from>
    <xdr:to>
      <xdr:col>15</xdr:col>
      <xdr:colOff>733425</xdr:colOff>
      <xdr:row>902</xdr:row>
      <xdr:rowOff>104775</xdr:rowOff>
    </xdr:to>
    <xdr:graphicFrame macro="">
      <xdr:nvGraphicFramePr>
        <xdr:cNvPr id="24"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133350</xdr:colOff>
      <xdr:row>903</xdr:row>
      <xdr:rowOff>85725</xdr:rowOff>
    </xdr:from>
    <xdr:to>
      <xdr:col>6</xdr:col>
      <xdr:colOff>247650</xdr:colOff>
      <xdr:row>920</xdr:row>
      <xdr:rowOff>76200</xdr:rowOff>
    </xdr:to>
    <xdr:graphicFrame macro="">
      <xdr:nvGraphicFramePr>
        <xdr:cNvPr id="25"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190500</xdr:colOff>
      <xdr:row>903</xdr:row>
      <xdr:rowOff>85725</xdr:rowOff>
    </xdr:from>
    <xdr:to>
      <xdr:col>11</xdr:col>
      <xdr:colOff>57150</xdr:colOff>
      <xdr:row>920</xdr:row>
      <xdr:rowOff>76200</xdr:rowOff>
    </xdr:to>
    <xdr:graphicFrame macro="">
      <xdr:nvGraphicFramePr>
        <xdr:cNvPr id="26" name="Gráfico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12</xdr:col>
      <xdr:colOff>0</xdr:colOff>
      <xdr:row>903</xdr:row>
      <xdr:rowOff>85725</xdr:rowOff>
    </xdr:from>
    <xdr:to>
      <xdr:col>15</xdr:col>
      <xdr:colOff>733425</xdr:colOff>
      <xdr:row>920</xdr:row>
      <xdr:rowOff>76200</xdr:rowOff>
    </xdr:to>
    <xdr:graphicFrame macro="">
      <xdr:nvGraphicFramePr>
        <xdr:cNvPr id="27" name="Gráfico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133350</xdr:colOff>
      <xdr:row>1165</xdr:row>
      <xdr:rowOff>114300</xdr:rowOff>
    </xdr:from>
    <xdr:to>
      <xdr:col>6</xdr:col>
      <xdr:colOff>247650</xdr:colOff>
      <xdr:row>1182</xdr:row>
      <xdr:rowOff>104775</xdr:rowOff>
    </xdr:to>
    <xdr:graphicFrame macro="">
      <xdr:nvGraphicFramePr>
        <xdr:cNvPr id="2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190500</xdr:colOff>
      <xdr:row>1165</xdr:row>
      <xdr:rowOff>114300</xdr:rowOff>
    </xdr:from>
    <xdr:to>
      <xdr:col>11</xdr:col>
      <xdr:colOff>57150</xdr:colOff>
      <xdr:row>1182</xdr:row>
      <xdr:rowOff>104775</xdr:rowOff>
    </xdr:to>
    <xdr:graphicFrame macro="">
      <xdr:nvGraphicFramePr>
        <xdr:cNvPr id="29"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12</xdr:col>
      <xdr:colOff>0</xdr:colOff>
      <xdr:row>1165</xdr:row>
      <xdr:rowOff>114300</xdr:rowOff>
    </xdr:from>
    <xdr:to>
      <xdr:col>15</xdr:col>
      <xdr:colOff>733425</xdr:colOff>
      <xdr:row>1182</xdr:row>
      <xdr:rowOff>104775</xdr:rowOff>
    </xdr:to>
    <xdr:graphicFrame macro="">
      <xdr:nvGraphicFramePr>
        <xdr:cNvPr id="30"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xdr:col>
      <xdr:colOff>133350</xdr:colOff>
      <xdr:row>1183</xdr:row>
      <xdr:rowOff>85725</xdr:rowOff>
    </xdr:from>
    <xdr:to>
      <xdr:col>6</xdr:col>
      <xdr:colOff>247650</xdr:colOff>
      <xdr:row>1200</xdr:row>
      <xdr:rowOff>76200</xdr:rowOff>
    </xdr:to>
    <xdr:graphicFrame macro="">
      <xdr:nvGraphicFramePr>
        <xdr:cNvPr id="31"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xdr:col>
      <xdr:colOff>190500</xdr:colOff>
      <xdr:row>1183</xdr:row>
      <xdr:rowOff>85725</xdr:rowOff>
    </xdr:from>
    <xdr:to>
      <xdr:col>11</xdr:col>
      <xdr:colOff>57150</xdr:colOff>
      <xdr:row>1200</xdr:row>
      <xdr:rowOff>76200</xdr:rowOff>
    </xdr:to>
    <xdr:graphicFrame macro="">
      <xdr:nvGraphicFramePr>
        <xdr:cNvPr id="32"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12</xdr:col>
      <xdr:colOff>0</xdr:colOff>
      <xdr:row>1183</xdr:row>
      <xdr:rowOff>85725</xdr:rowOff>
    </xdr:from>
    <xdr:to>
      <xdr:col>15</xdr:col>
      <xdr:colOff>733425</xdr:colOff>
      <xdr:row>1200</xdr:row>
      <xdr:rowOff>76200</xdr:rowOff>
    </xdr:to>
    <xdr:graphicFrame macro="">
      <xdr:nvGraphicFramePr>
        <xdr:cNvPr id="33"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133350</xdr:colOff>
      <xdr:row>1445</xdr:row>
      <xdr:rowOff>114300</xdr:rowOff>
    </xdr:from>
    <xdr:to>
      <xdr:col>6</xdr:col>
      <xdr:colOff>247650</xdr:colOff>
      <xdr:row>1462</xdr:row>
      <xdr:rowOff>104775</xdr:rowOff>
    </xdr:to>
    <xdr:graphicFrame macro="">
      <xdr:nvGraphicFramePr>
        <xdr:cNvPr id="3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190500</xdr:colOff>
      <xdr:row>1445</xdr:row>
      <xdr:rowOff>114300</xdr:rowOff>
    </xdr:from>
    <xdr:to>
      <xdr:col>11</xdr:col>
      <xdr:colOff>57150</xdr:colOff>
      <xdr:row>1462</xdr:row>
      <xdr:rowOff>104775</xdr:rowOff>
    </xdr:to>
    <xdr:graphicFrame macro="">
      <xdr:nvGraphicFramePr>
        <xdr:cNvPr id="35" name="Gráfico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0</xdr:colOff>
      <xdr:row>1445</xdr:row>
      <xdr:rowOff>114300</xdr:rowOff>
    </xdr:from>
    <xdr:to>
      <xdr:col>15</xdr:col>
      <xdr:colOff>733425</xdr:colOff>
      <xdr:row>1462</xdr:row>
      <xdr:rowOff>104775</xdr:rowOff>
    </xdr:to>
    <xdr:graphicFrame macro="">
      <xdr:nvGraphicFramePr>
        <xdr:cNvPr id="36"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2</xdr:col>
      <xdr:colOff>133350</xdr:colOff>
      <xdr:row>1463</xdr:row>
      <xdr:rowOff>85725</xdr:rowOff>
    </xdr:from>
    <xdr:to>
      <xdr:col>6</xdr:col>
      <xdr:colOff>247650</xdr:colOff>
      <xdr:row>1480</xdr:row>
      <xdr:rowOff>76200</xdr:rowOff>
    </xdr:to>
    <xdr:graphicFrame macro="">
      <xdr:nvGraphicFramePr>
        <xdr:cNvPr id="37"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7</xdr:col>
      <xdr:colOff>190500</xdr:colOff>
      <xdr:row>1463</xdr:row>
      <xdr:rowOff>85725</xdr:rowOff>
    </xdr:from>
    <xdr:to>
      <xdr:col>11</xdr:col>
      <xdr:colOff>57150</xdr:colOff>
      <xdr:row>1480</xdr:row>
      <xdr:rowOff>76200</xdr:rowOff>
    </xdr:to>
    <xdr:graphicFrame macro="">
      <xdr:nvGraphicFramePr>
        <xdr:cNvPr id="38"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12</xdr:col>
      <xdr:colOff>0</xdr:colOff>
      <xdr:row>1463</xdr:row>
      <xdr:rowOff>85725</xdr:rowOff>
    </xdr:from>
    <xdr:to>
      <xdr:col>15</xdr:col>
      <xdr:colOff>733425</xdr:colOff>
      <xdr:row>1480</xdr:row>
      <xdr:rowOff>76200</xdr:rowOff>
    </xdr:to>
    <xdr:graphicFrame macro="">
      <xdr:nvGraphicFramePr>
        <xdr:cNvPr id="39"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xdr:col>
      <xdr:colOff>133350</xdr:colOff>
      <xdr:row>1725</xdr:row>
      <xdr:rowOff>114300</xdr:rowOff>
    </xdr:from>
    <xdr:to>
      <xdr:col>6</xdr:col>
      <xdr:colOff>247650</xdr:colOff>
      <xdr:row>1742</xdr:row>
      <xdr:rowOff>104775</xdr:rowOff>
    </xdr:to>
    <xdr:graphicFrame macro="">
      <xdr:nvGraphicFramePr>
        <xdr:cNvPr id="4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xdr:col>
      <xdr:colOff>190500</xdr:colOff>
      <xdr:row>1725</xdr:row>
      <xdr:rowOff>114300</xdr:rowOff>
    </xdr:from>
    <xdr:to>
      <xdr:col>11</xdr:col>
      <xdr:colOff>57150</xdr:colOff>
      <xdr:row>1742</xdr:row>
      <xdr:rowOff>104775</xdr:rowOff>
    </xdr:to>
    <xdr:graphicFrame macro="">
      <xdr:nvGraphicFramePr>
        <xdr:cNvPr id="41"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12</xdr:col>
      <xdr:colOff>0</xdr:colOff>
      <xdr:row>1725</xdr:row>
      <xdr:rowOff>114300</xdr:rowOff>
    </xdr:from>
    <xdr:to>
      <xdr:col>15</xdr:col>
      <xdr:colOff>733425</xdr:colOff>
      <xdr:row>1742</xdr:row>
      <xdr:rowOff>104775</xdr:rowOff>
    </xdr:to>
    <xdr:graphicFrame macro="">
      <xdr:nvGraphicFramePr>
        <xdr:cNvPr id="42" name="Gráfico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xdr:col>
      <xdr:colOff>133350</xdr:colOff>
      <xdr:row>1743</xdr:row>
      <xdr:rowOff>85725</xdr:rowOff>
    </xdr:from>
    <xdr:to>
      <xdr:col>6</xdr:col>
      <xdr:colOff>247650</xdr:colOff>
      <xdr:row>1760</xdr:row>
      <xdr:rowOff>76200</xdr:rowOff>
    </xdr:to>
    <xdr:graphicFrame macro="">
      <xdr:nvGraphicFramePr>
        <xdr:cNvPr id="43"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7</xdr:col>
      <xdr:colOff>190500</xdr:colOff>
      <xdr:row>1743</xdr:row>
      <xdr:rowOff>85725</xdr:rowOff>
    </xdr:from>
    <xdr:to>
      <xdr:col>11</xdr:col>
      <xdr:colOff>57150</xdr:colOff>
      <xdr:row>1760</xdr:row>
      <xdr:rowOff>76200</xdr:rowOff>
    </xdr:to>
    <xdr:graphicFrame macro="">
      <xdr:nvGraphicFramePr>
        <xdr:cNvPr id="44" name="Gráfico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12</xdr:col>
      <xdr:colOff>0</xdr:colOff>
      <xdr:row>1743</xdr:row>
      <xdr:rowOff>85725</xdr:rowOff>
    </xdr:from>
    <xdr:to>
      <xdr:col>15</xdr:col>
      <xdr:colOff>733425</xdr:colOff>
      <xdr:row>1760</xdr:row>
      <xdr:rowOff>76200</xdr:rowOff>
    </xdr:to>
    <xdr:graphicFrame macro="">
      <xdr:nvGraphicFramePr>
        <xdr:cNvPr id="45" name="Gráfico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xdr:col>
      <xdr:colOff>0</xdr:colOff>
      <xdr:row>26</xdr:row>
      <xdr:rowOff>104776</xdr:rowOff>
    </xdr:from>
    <xdr:to>
      <xdr:col>7</xdr:col>
      <xdr:colOff>676275</xdr:colOff>
      <xdr:row>39</xdr:row>
      <xdr:rowOff>133351</xdr:rowOff>
    </xdr:to>
    <xdr:graphicFrame macro="">
      <xdr:nvGraphicFramePr>
        <xdr:cNvPr id="6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2</xdr:col>
      <xdr:colOff>0</xdr:colOff>
      <xdr:row>85</xdr:row>
      <xdr:rowOff>0</xdr:rowOff>
    </xdr:from>
    <xdr:to>
      <xdr:col>7</xdr:col>
      <xdr:colOff>676275</xdr:colOff>
      <xdr:row>98</xdr:row>
      <xdr:rowOff>28575</xdr:rowOff>
    </xdr:to>
    <xdr:graphicFrame macro="">
      <xdr:nvGraphicFramePr>
        <xdr:cNvPr id="6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2</xdr:col>
      <xdr:colOff>0</xdr:colOff>
      <xdr:row>102</xdr:row>
      <xdr:rowOff>0</xdr:rowOff>
    </xdr:from>
    <xdr:to>
      <xdr:col>7</xdr:col>
      <xdr:colOff>676275</xdr:colOff>
      <xdr:row>115</xdr:row>
      <xdr:rowOff>28575</xdr:rowOff>
    </xdr:to>
    <xdr:graphicFrame macro="">
      <xdr:nvGraphicFramePr>
        <xdr:cNvPr id="6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2</xdr:col>
      <xdr:colOff>0</xdr:colOff>
      <xdr:row>306</xdr:row>
      <xdr:rowOff>104776</xdr:rowOff>
    </xdr:from>
    <xdr:to>
      <xdr:col>7</xdr:col>
      <xdr:colOff>676275</xdr:colOff>
      <xdr:row>319</xdr:row>
      <xdr:rowOff>133351</xdr:rowOff>
    </xdr:to>
    <xdr:graphicFrame macro="">
      <xdr:nvGraphicFramePr>
        <xdr:cNvPr id="67"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2</xdr:col>
      <xdr:colOff>0</xdr:colOff>
      <xdr:row>365</xdr:row>
      <xdr:rowOff>0</xdr:rowOff>
    </xdr:from>
    <xdr:to>
      <xdr:col>7</xdr:col>
      <xdr:colOff>676275</xdr:colOff>
      <xdr:row>378</xdr:row>
      <xdr:rowOff>28575</xdr:rowOff>
    </xdr:to>
    <xdr:graphicFrame macro="">
      <xdr:nvGraphicFramePr>
        <xdr:cNvPr id="6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2</xdr:col>
      <xdr:colOff>0</xdr:colOff>
      <xdr:row>382</xdr:row>
      <xdr:rowOff>0</xdr:rowOff>
    </xdr:from>
    <xdr:to>
      <xdr:col>7</xdr:col>
      <xdr:colOff>676275</xdr:colOff>
      <xdr:row>395</xdr:row>
      <xdr:rowOff>28575</xdr:rowOff>
    </xdr:to>
    <xdr:graphicFrame macro="">
      <xdr:nvGraphicFramePr>
        <xdr:cNvPr id="6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2</xdr:col>
      <xdr:colOff>0</xdr:colOff>
      <xdr:row>586</xdr:row>
      <xdr:rowOff>104776</xdr:rowOff>
    </xdr:from>
    <xdr:to>
      <xdr:col>7</xdr:col>
      <xdr:colOff>676275</xdr:colOff>
      <xdr:row>599</xdr:row>
      <xdr:rowOff>133351</xdr:rowOff>
    </xdr:to>
    <xdr:graphicFrame macro="">
      <xdr:nvGraphicFramePr>
        <xdr:cNvPr id="7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2</xdr:col>
      <xdr:colOff>0</xdr:colOff>
      <xdr:row>645</xdr:row>
      <xdr:rowOff>0</xdr:rowOff>
    </xdr:from>
    <xdr:to>
      <xdr:col>7</xdr:col>
      <xdr:colOff>676275</xdr:colOff>
      <xdr:row>658</xdr:row>
      <xdr:rowOff>28575</xdr:rowOff>
    </xdr:to>
    <xdr:graphicFrame macro="">
      <xdr:nvGraphicFramePr>
        <xdr:cNvPr id="7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2</xdr:col>
      <xdr:colOff>0</xdr:colOff>
      <xdr:row>662</xdr:row>
      <xdr:rowOff>0</xdr:rowOff>
    </xdr:from>
    <xdr:to>
      <xdr:col>7</xdr:col>
      <xdr:colOff>676275</xdr:colOff>
      <xdr:row>675</xdr:row>
      <xdr:rowOff>28575</xdr:rowOff>
    </xdr:to>
    <xdr:graphicFrame macro="">
      <xdr:nvGraphicFramePr>
        <xdr:cNvPr id="7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2</xdr:col>
      <xdr:colOff>0</xdr:colOff>
      <xdr:row>866</xdr:row>
      <xdr:rowOff>104776</xdr:rowOff>
    </xdr:from>
    <xdr:to>
      <xdr:col>7</xdr:col>
      <xdr:colOff>676275</xdr:colOff>
      <xdr:row>879</xdr:row>
      <xdr:rowOff>133351</xdr:rowOff>
    </xdr:to>
    <xdr:graphicFrame macro="">
      <xdr:nvGraphicFramePr>
        <xdr:cNvPr id="7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2</xdr:col>
      <xdr:colOff>0</xdr:colOff>
      <xdr:row>925</xdr:row>
      <xdr:rowOff>0</xdr:rowOff>
    </xdr:from>
    <xdr:to>
      <xdr:col>7</xdr:col>
      <xdr:colOff>676275</xdr:colOff>
      <xdr:row>938</xdr:row>
      <xdr:rowOff>28575</xdr:rowOff>
    </xdr:to>
    <xdr:graphicFrame macro="">
      <xdr:nvGraphicFramePr>
        <xdr:cNvPr id="7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2</xdr:col>
      <xdr:colOff>0</xdr:colOff>
      <xdr:row>942</xdr:row>
      <xdr:rowOff>0</xdr:rowOff>
    </xdr:from>
    <xdr:to>
      <xdr:col>7</xdr:col>
      <xdr:colOff>676275</xdr:colOff>
      <xdr:row>955</xdr:row>
      <xdr:rowOff>28575</xdr:rowOff>
    </xdr:to>
    <xdr:graphicFrame macro="">
      <xdr:nvGraphicFramePr>
        <xdr:cNvPr id="7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2</xdr:col>
      <xdr:colOff>0</xdr:colOff>
      <xdr:row>1146</xdr:row>
      <xdr:rowOff>104776</xdr:rowOff>
    </xdr:from>
    <xdr:to>
      <xdr:col>7</xdr:col>
      <xdr:colOff>676275</xdr:colOff>
      <xdr:row>1159</xdr:row>
      <xdr:rowOff>133351</xdr:rowOff>
    </xdr:to>
    <xdr:graphicFrame macro="">
      <xdr:nvGraphicFramePr>
        <xdr:cNvPr id="7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2</xdr:col>
      <xdr:colOff>0</xdr:colOff>
      <xdr:row>1205</xdr:row>
      <xdr:rowOff>0</xdr:rowOff>
    </xdr:from>
    <xdr:to>
      <xdr:col>7</xdr:col>
      <xdr:colOff>676275</xdr:colOff>
      <xdr:row>1218</xdr:row>
      <xdr:rowOff>28575</xdr:rowOff>
    </xdr:to>
    <xdr:graphicFrame macro="">
      <xdr:nvGraphicFramePr>
        <xdr:cNvPr id="77"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2</xdr:col>
      <xdr:colOff>0</xdr:colOff>
      <xdr:row>1222</xdr:row>
      <xdr:rowOff>0</xdr:rowOff>
    </xdr:from>
    <xdr:to>
      <xdr:col>7</xdr:col>
      <xdr:colOff>676275</xdr:colOff>
      <xdr:row>1235</xdr:row>
      <xdr:rowOff>28575</xdr:rowOff>
    </xdr:to>
    <xdr:graphicFrame macro="">
      <xdr:nvGraphicFramePr>
        <xdr:cNvPr id="7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2</xdr:col>
      <xdr:colOff>0</xdr:colOff>
      <xdr:row>1426</xdr:row>
      <xdr:rowOff>104776</xdr:rowOff>
    </xdr:from>
    <xdr:to>
      <xdr:col>7</xdr:col>
      <xdr:colOff>676275</xdr:colOff>
      <xdr:row>1439</xdr:row>
      <xdr:rowOff>133351</xdr:rowOff>
    </xdr:to>
    <xdr:graphicFrame macro="">
      <xdr:nvGraphicFramePr>
        <xdr:cNvPr id="7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2</xdr:col>
      <xdr:colOff>0</xdr:colOff>
      <xdr:row>1485</xdr:row>
      <xdr:rowOff>0</xdr:rowOff>
    </xdr:from>
    <xdr:to>
      <xdr:col>7</xdr:col>
      <xdr:colOff>676275</xdr:colOff>
      <xdr:row>1498</xdr:row>
      <xdr:rowOff>28575</xdr:rowOff>
    </xdr:to>
    <xdr:graphicFrame macro="">
      <xdr:nvGraphicFramePr>
        <xdr:cNvPr id="8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2</xdr:col>
      <xdr:colOff>0</xdr:colOff>
      <xdr:row>1502</xdr:row>
      <xdr:rowOff>0</xdr:rowOff>
    </xdr:from>
    <xdr:to>
      <xdr:col>7</xdr:col>
      <xdr:colOff>676275</xdr:colOff>
      <xdr:row>1515</xdr:row>
      <xdr:rowOff>28575</xdr:rowOff>
    </xdr:to>
    <xdr:graphicFrame macro="">
      <xdr:nvGraphicFramePr>
        <xdr:cNvPr id="8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2</xdr:col>
      <xdr:colOff>0</xdr:colOff>
      <xdr:row>1706</xdr:row>
      <xdr:rowOff>104776</xdr:rowOff>
    </xdr:from>
    <xdr:to>
      <xdr:col>7</xdr:col>
      <xdr:colOff>676275</xdr:colOff>
      <xdr:row>1719</xdr:row>
      <xdr:rowOff>133351</xdr:rowOff>
    </xdr:to>
    <xdr:graphicFrame macro="">
      <xdr:nvGraphicFramePr>
        <xdr:cNvPr id="8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2</xdr:col>
      <xdr:colOff>0</xdr:colOff>
      <xdr:row>1765</xdr:row>
      <xdr:rowOff>0</xdr:rowOff>
    </xdr:from>
    <xdr:to>
      <xdr:col>7</xdr:col>
      <xdr:colOff>676275</xdr:colOff>
      <xdr:row>1778</xdr:row>
      <xdr:rowOff>28575</xdr:rowOff>
    </xdr:to>
    <xdr:graphicFrame macro="">
      <xdr:nvGraphicFramePr>
        <xdr:cNvPr id="8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xdr:col>
      <xdr:colOff>0</xdr:colOff>
      <xdr:row>1782</xdr:row>
      <xdr:rowOff>0</xdr:rowOff>
    </xdr:from>
    <xdr:to>
      <xdr:col>7</xdr:col>
      <xdr:colOff>676275</xdr:colOff>
      <xdr:row>1795</xdr:row>
      <xdr:rowOff>28575</xdr:rowOff>
    </xdr:to>
    <xdr:graphicFrame macro="">
      <xdr:nvGraphicFramePr>
        <xdr:cNvPr id="8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150"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619125</xdr:colOff>
      <xdr:row>58</xdr:row>
      <xdr:rowOff>9525</xdr:rowOff>
    </xdr:from>
    <xdr:to>
      <xdr:col>13</xdr:col>
      <xdr:colOff>438150</xdr:colOff>
      <xdr:row>83</xdr:row>
      <xdr:rowOff>57150</xdr:rowOff>
    </xdr:to>
    <xdr:graphicFrame macro="">
      <xdr:nvGraphicFramePr>
        <xdr:cNvPr id="3" name="Rada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104</xdr:row>
      <xdr:rowOff>0</xdr:rowOff>
    </xdr:from>
    <xdr:to>
      <xdr:col>16</xdr:col>
      <xdr:colOff>190500</xdr:colOff>
      <xdr:row>125</xdr:row>
      <xdr:rowOff>114300</xdr:rowOff>
    </xdr:to>
    <xdr:graphicFrame macro="">
      <xdr:nvGraphicFramePr>
        <xdr:cNvPr id="4" name="Comparativo Fina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19051</xdr:colOff>
      <xdr:row>3</xdr:row>
      <xdr:rowOff>9526</xdr:rowOff>
    </xdr:from>
    <xdr:to>
      <xdr:col>16</xdr:col>
      <xdr:colOff>323851</xdr:colOff>
      <xdr:row>4</xdr:row>
      <xdr:rowOff>152401</xdr:rowOff>
    </xdr:to>
    <xdr:pic macro="[0]!Print_PDF_2">
      <xdr:nvPicPr>
        <xdr:cNvPr id="5" name="Imagem 4" descr="C:\Users\306544\AppData\Local\Microsoft\Windows\Temporary Internet Files\Content.IE5\6QCKHQHC\MC900432683[1].png"/>
        <xdr:cNvPicPr>
          <a:picLocks noChangeAspect="1" noChangeArrowheads="1"/>
        </xdr:cNvPicPr>
      </xdr:nvPicPr>
      <xdr:blipFill>
        <a:blip xmlns:r="http://schemas.openxmlformats.org/officeDocument/2006/relationships" r:embed="rId4" cstate="print">
          <a:grayscl/>
          <a:extLst>
            <a:ext uri="{28A0092B-C50C-407E-A947-70E740481C1C}">
              <a14:useLocalDpi xmlns:a14="http://schemas.microsoft.com/office/drawing/2010/main" val="0"/>
            </a:ext>
          </a:extLst>
        </a:blip>
        <a:srcRect/>
        <a:stretch>
          <a:fillRect/>
        </a:stretch>
      </xdr:blipFill>
      <xdr:spPr bwMode="auto">
        <a:xfrm>
          <a:off x="12125326"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20</xdr:row>
      <xdr:rowOff>0</xdr:rowOff>
    </xdr:from>
    <xdr:to>
      <xdr:col>16</xdr:col>
      <xdr:colOff>228600</xdr:colOff>
      <xdr:row>36</xdr:row>
      <xdr:rowOff>57149</xdr:rowOff>
    </xdr:to>
    <xdr:graphicFrame macro="">
      <xdr:nvGraphicFramePr>
        <xdr:cNvPr id="97" name="Licenciament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38100</xdr:colOff>
      <xdr:row>38</xdr:row>
      <xdr:rowOff>0</xdr:rowOff>
    </xdr:from>
    <xdr:to>
      <xdr:col>16</xdr:col>
      <xdr:colOff>266700</xdr:colOff>
      <xdr:row>54</xdr:row>
      <xdr:rowOff>57149</xdr:rowOff>
    </xdr:to>
    <xdr:graphicFrame macro="">
      <xdr:nvGraphicFramePr>
        <xdr:cNvPr id="98" name="Contrat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4.xml><?xml version="1.0" encoding="utf-8"?>
<c:userShapes xmlns:c="http://schemas.openxmlformats.org/drawingml/2006/chart">
  <cdr:relSizeAnchor xmlns:cdr="http://schemas.openxmlformats.org/drawingml/2006/chartDrawing">
    <cdr:from>
      <cdr:x>0.90886</cdr:x>
      <cdr:y>0.21655</cdr:y>
    </cdr:from>
    <cdr:to>
      <cdr:x>1</cdr:x>
      <cdr:y>0.35806</cdr:y>
    </cdr:to>
    <cdr:sp macro="" textlink="'Modelo - Parecer Final 2'!$B$101">
      <cdr:nvSpPr>
        <cdr:cNvPr id="3" name="CaixaDeTexto 2"/>
        <cdr:cNvSpPr txBox="1"/>
      </cdr:nvSpPr>
      <cdr:spPr>
        <a:xfrm xmlns:a="http://schemas.openxmlformats.org/drawingml/2006/main">
          <a:off x="10985606" y="761114"/>
          <a:ext cx="1101619" cy="49736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E4B64AB3-4FC7-49D4-8604-E3B41A463966}" type="TxLink">
            <a:rPr lang="pt-BR" sz="900" b="1"/>
            <a:pPr algn="ctr"/>
            <a:t>Percentual para Classificação: 75%</a:t>
          </a:fld>
          <a:endParaRPr lang="pt-BR" sz="900" b="1"/>
        </a:p>
      </cdr:txBody>
    </cdr:sp>
  </cdr:relSizeAnchor>
</c:userShapes>
</file>

<file path=xl/drawings/drawing25.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150"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619125</xdr:colOff>
      <xdr:row>58</xdr:row>
      <xdr:rowOff>9525</xdr:rowOff>
    </xdr:from>
    <xdr:to>
      <xdr:col>13</xdr:col>
      <xdr:colOff>438150</xdr:colOff>
      <xdr:row>83</xdr:row>
      <xdr:rowOff>57150</xdr:rowOff>
    </xdr:to>
    <xdr:graphicFrame macro="">
      <xdr:nvGraphicFramePr>
        <xdr:cNvPr id="3" name="Rada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104</xdr:row>
      <xdr:rowOff>0</xdr:rowOff>
    </xdr:from>
    <xdr:to>
      <xdr:col>16</xdr:col>
      <xdr:colOff>190500</xdr:colOff>
      <xdr:row>125</xdr:row>
      <xdr:rowOff>114300</xdr:rowOff>
    </xdr:to>
    <xdr:graphicFrame macro="">
      <xdr:nvGraphicFramePr>
        <xdr:cNvPr id="4" name="Comparativo Fina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19051</xdr:colOff>
      <xdr:row>3</xdr:row>
      <xdr:rowOff>9526</xdr:rowOff>
    </xdr:from>
    <xdr:to>
      <xdr:col>16</xdr:col>
      <xdr:colOff>323851</xdr:colOff>
      <xdr:row>4</xdr:row>
      <xdr:rowOff>152401</xdr:rowOff>
    </xdr:to>
    <xdr:pic macro="[0]!Print_PDF_2">
      <xdr:nvPicPr>
        <xdr:cNvPr id="5" name="Imagem 4" descr="C:\Users\306544\AppData\Local\Microsoft\Windows\Temporary Internet Files\Content.IE5\6QCKHQHC\MC900432683[1].png"/>
        <xdr:cNvPicPr>
          <a:picLocks noChangeAspect="1" noChangeArrowheads="1"/>
        </xdr:cNvPicPr>
      </xdr:nvPicPr>
      <xdr:blipFill>
        <a:blip xmlns:r="http://schemas.openxmlformats.org/officeDocument/2006/relationships" r:embed="rId4" cstate="print">
          <a:grayscl/>
          <a:extLst>
            <a:ext uri="{28A0092B-C50C-407E-A947-70E740481C1C}">
              <a14:useLocalDpi xmlns:a14="http://schemas.microsoft.com/office/drawing/2010/main" val="0"/>
            </a:ext>
          </a:extLst>
        </a:blip>
        <a:srcRect/>
        <a:stretch>
          <a:fillRect/>
        </a:stretch>
      </xdr:blipFill>
      <xdr:spPr bwMode="auto">
        <a:xfrm>
          <a:off x="12125326"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20</xdr:row>
      <xdr:rowOff>0</xdr:rowOff>
    </xdr:from>
    <xdr:to>
      <xdr:col>16</xdr:col>
      <xdr:colOff>228600</xdr:colOff>
      <xdr:row>36</xdr:row>
      <xdr:rowOff>57149</xdr:rowOff>
    </xdr:to>
    <xdr:graphicFrame macro="">
      <xdr:nvGraphicFramePr>
        <xdr:cNvPr id="6" name="Licenciament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38100</xdr:colOff>
      <xdr:row>38</xdr:row>
      <xdr:rowOff>0</xdr:rowOff>
    </xdr:from>
    <xdr:to>
      <xdr:col>16</xdr:col>
      <xdr:colOff>266700</xdr:colOff>
      <xdr:row>54</xdr:row>
      <xdr:rowOff>57149</xdr:rowOff>
    </xdr:to>
    <xdr:graphicFrame macro="">
      <xdr:nvGraphicFramePr>
        <xdr:cNvPr id="7" name="Contrat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148</xdr:row>
      <xdr:rowOff>23813</xdr:rowOff>
    </xdr:from>
    <xdr:to>
      <xdr:col>15</xdr:col>
      <xdr:colOff>821531</xdr:colOff>
      <xdr:row>169</xdr:row>
      <xdr:rowOff>138113</xdr:rowOff>
    </xdr:to>
    <xdr:graphicFrame macro="">
      <xdr:nvGraphicFramePr>
        <xdr:cNvPr id="8" name="Comparativo Fina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297657</xdr:colOff>
          <xdr:row>130</xdr:row>
          <xdr:rowOff>59532</xdr:rowOff>
        </xdr:from>
        <xdr:to>
          <xdr:col>3</xdr:col>
          <xdr:colOff>523875</xdr:colOff>
          <xdr:row>134</xdr:row>
          <xdr:rowOff>97632</xdr:rowOff>
        </xdr:to>
        <xdr:sp macro="" textlink="">
          <xdr:nvSpPr>
            <xdr:cNvPr id="137219" name="Object 3" hidden="1">
              <a:extLst>
                <a:ext uri="{63B3BB69-23CF-44E3-9099-C40C66FF867C}">
                  <a14:compatExt spid="_x0000_s137219"/>
                </a:ext>
              </a:extLst>
            </xdr:cNvPr>
            <xdr:cNvSpPr/>
          </xdr:nvSpPr>
          <xdr:spPr>
            <a:xfrm>
              <a:off x="0" y="0"/>
              <a:ext cx="0" cy="0"/>
            </a:xfrm>
            <a:prstGeom prst="rect">
              <a:avLst/>
            </a:prstGeom>
          </xdr:spPr>
        </xdr:sp>
        <xdr:clientData/>
      </xdr:twoCellAnchor>
    </mc:Choice>
    <mc:Fallback/>
  </mc:AlternateContent>
</xdr:wsDr>
</file>

<file path=xl/drawings/drawing26.xml><?xml version="1.0" encoding="utf-8"?>
<c:userShapes xmlns:c="http://schemas.openxmlformats.org/drawingml/2006/chart">
  <cdr:relSizeAnchor xmlns:cdr="http://schemas.openxmlformats.org/drawingml/2006/chartDrawing">
    <cdr:from>
      <cdr:x>0.90886</cdr:x>
      <cdr:y>0.21655</cdr:y>
    </cdr:from>
    <cdr:to>
      <cdr:x>1</cdr:x>
      <cdr:y>0.35806</cdr:y>
    </cdr:to>
    <cdr:sp macro="" textlink="'Parecer Final 2'!$B$101">
      <cdr:nvSpPr>
        <cdr:cNvPr id="3" name="CaixaDeTexto 2"/>
        <cdr:cNvSpPr txBox="1"/>
      </cdr:nvSpPr>
      <cdr:spPr>
        <a:xfrm xmlns:a="http://schemas.openxmlformats.org/drawingml/2006/main">
          <a:off x="10985606" y="761114"/>
          <a:ext cx="1101619" cy="49736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E4B64AB3-4FC7-49D4-8604-E3B41A463966}" type="TxLink">
            <a:rPr lang="pt-BR" sz="900" b="1" i="0" u="none" strike="noStrike">
              <a:solidFill>
                <a:srgbClr val="000000"/>
              </a:solidFill>
              <a:latin typeface="Arial"/>
              <a:cs typeface="Arial"/>
            </a:rPr>
            <a:pPr algn="ctr"/>
            <a:t>Percentual para Classificação: 75%</a:t>
          </a:fld>
          <a:endParaRPr lang="pt-BR" sz="900" b="1"/>
        </a:p>
      </cdr:txBody>
    </cdr:sp>
  </cdr:relSizeAnchor>
</c:userShapes>
</file>

<file path=xl/drawings/drawing27.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150"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19051</xdr:colOff>
      <xdr:row>3</xdr:row>
      <xdr:rowOff>9526</xdr:rowOff>
    </xdr:from>
    <xdr:to>
      <xdr:col>16</xdr:col>
      <xdr:colOff>323851</xdr:colOff>
      <xdr:row>4</xdr:row>
      <xdr:rowOff>152401</xdr:rowOff>
    </xdr:to>
    <xdr:pic macro="[0]!Print_PDF_1">
      <xdr:nvPicPr>
        <xdr:cNvPr id="3" name="Imagem 2" descr="C:\Users\306544\AppData\Local\Microsoft\Windows\Temporary Internet Files\Content.IE5\6QCKHQHC\MC900432683[1].png"/>
        <xdr:cNvPicPr>
          <a:picLocks noChangeAspect="1" noChangeArrowheads="1"/>
        </xdr:cNvPicPr>
      </xdr:nvPicPr>
      <xdr:blipFill>
        <a:blip xmlns:r="http://schemas.openxmlformats.org/officeDocument/2006/relationships" r:embed="rId2" cstate="print">
          <a:grayscl/>
          <a:extLst>
            <a:ext uri="{28A0092B-C50C-407E-A947-70E740481C1C}">
              <a14:useLocalDpi xmlns:a14="http://schemas.microsoft.com/office/drawing/2010/main" val="0"/>
            </a:ext>
          </a:extLst>
        </a:blip>
        <a:srcRect/>
        <a:stretch>
          <a:fillRect/>
        </a:stretch>
      </xdr:blipFill>
      <xdr:spPr bwMode="auto">
        <a:xfrm>
          <a:off x="12125326"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150"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19051</xdr:colOff>
      <xdr:row>3</xdr:row>
      <xdr:rowOff>9526</xdr:rowOff>
    </xdr:from>
    <xdr:to>
      <xdr:col>16</xdr:col>
      <xdr:colOff>323851</xdr:colOff>
      <xdr:row>4</xdr:row>
      <xdr:rowOff>152401</xdr:rowOff>
    </xdr:to>
    <xdr:pic macro="[0]!Print_PDF_1">
      <xdr:nvPicPr>
        <xdr:cNvPr id="3" name="Imagem 2" descr="C:\Users\306544\AppData\Local\Microsoft\Windows\Temporary Internet Files\Content.IE5\6QCKHQHC\MC900432683[1].png"/>
        <xdr:cNvPicPr>
          <a:picLocks noChangeAspect="1" noChangeArrowheads="1"/>
        </xdr:cNvPicPr>
      </xdr:nvPicPr>
      <xdr:blipFill>
        <a:blip xmlns:r="http://schemas.openxmlformats.org/officeDocument/2006/relationships" r:embed="rId2" cstate="print">
          <a:grayscl/>
          <a:extLst>
            <a:ext uri="{28A0092B-C50C-407E-A947-70E740481C1C}">
              <a14:useLocalDpi xmlns:a14="http://schemas.microsoft.com/office/drawing/2010/main" val="0"/>
            </a:ext>
          </a:extLst>
        </a:blip>
        <a:srcRect/>
        <a:stretch>
          <a:fillRect/>
        </a:stretch>
      </xdr:blipFill>
      <xdr:spPr bwMode="auto">
        <a:xfrm>
          <a:off x="12125326"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590550</xdr:colOff>
      <xdr:row>0</xdr:row>
      <xdr:rowOff>0</xdr:rowOff>
    </xdr:from>
    <xdr:to>
      <xdr:col>6</xdr:col>
      <xdr:colOff>542925</xdr:colOff>
      <xdr:row>0</xdr:row>
      <xdr:rowOff>0</xdr:rowOff>
    </xdr:to>
    <xdr:graphicFrame macro="">
      <xdr:nvGraphicFramePr>
        <xdr:cNvPr id="48236"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103730\AppData\Local\Microsoft\Windows\Temporary%20Internet%20Files\Content.Outlook\4N2BJVCL\STI-Nome%20do%20Projeto%20-%20Planilha%20de%20Avaliac&#227;o%20de%20Proposta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harepoint/Vinicius/Oi/Demandas%20e%20Projetos/2016/Em%20andamento/FMS/RFP/Propostas/Rodada%202/AMDocs/Amdocs%20Requisitos%20de%20Seguran&#231;a%20da%20Informa&#231;&#227;o_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ões"/>
      <sheetName val="Instruções"/>
      <sheetName val="Gráfico1"/>
      <sheetName val="Comparativo Resumido"/>
      <sheetName val="Comparativo Analítico 1"/>
      <sheetName val="Máximo"/>
      <sheetName val="Prop A"/>
      <sheetName val="Prop B"/>
      <sheetName val="2.2 - Requisitos Funcionais"/>
      <sheetName val="2.11 - Cláusulas Contratuais"/>
      <sheetName val="Parâmetros"/>
    </sheetNames>
    <sheetDataSet>
      <sheetData sheetId="0"/>
      <sheetData sheetId="1"/>
      <sheetData sheetId="2" refreshError="1"/>
      <sheetData sheetId="3"/>
      <sheetData sheetId="4"/>
      <sheetData sheetId="5"/>
      <sheetData sheetId="6"/>
      <sheetData sheetId="7"/>
      <sheetData sheetId="8"/>
      <sheetData sheetId="9"/>
      <sheetData sheetId="10">
        <row r="3">
          <cell r="B3" t="str">
            <v>Supera</v>
          </cell>
          <cell r="E3" t="str">
            <v>Atende</v>
          </cell>
          <cell r="G3" t="str">
            <v>Sim</v>
          </cell>
          <cell r="J3" t="str">
            <v>Zero</v>
          </cell>
          <cell r="M3" t="str">
            <v>Sim</v>
          </cell>
        </row>
        <row r="4">
          <cell r="B4" t="str">
            <v>Atende</v>
          </cell>
          <cell r="E4" t="str">
            <v>Não Atende</v>
          </cell>
          <cell r="G4" t="str">
            <v>Parcialmente</v>
          </cell>
          <cell r="J4" t="str">
            <v>Menor ou igual a 10%</v>
          </cell>
          <cell r="M4" t="str">
            <v>Não</v>
          </cell>
        </row>
        <row r="5">
          <cell r="B5" t="str">
            <v>Atende Parcialmente</v>
          </cell>
          <cell r="G5" t="str">
            <v>Não</v>
          </cell>
          <cell r="J5" t="str">
            <v>De 11% a 20%</v>
          </cell>
        </row>
        <row r="6">
          <cell r="B6" t="str">
            <v>Não Atende</v>
          </cell>
          <cell r="J6" t="str">
            <v>De 21% a 40%</v>
          </cell>
        </row>
        <row r="7">
          <cell r="J7" t="str">
            <v>De 41% a 60%</v>
          </cell>
        </row>
        <row r="8">
          <cell r="J8" t="str">
            <v>Superior a 61%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ões"/>
      <sheetName val="Macro Requisitos"/>
      <sheetName val="Configurações"/>
    </sheetNames>
    <sheetDataSet>
      <sheetData sheetId="0" refreshError="1"/>
      <sheetData sheetId="1">
        <row r="2">
          <cell r="K2" t="str">
            <v>Atende</v>
          </cell>
        </row>
        <row r="3">
          <cell r="K3" t="str">
            <v>Atende Parcialmente</v>
          </cell>
        </row>
        <row r="4">
          <cell r="K4" t="str">
            <v>Não Atende</v>
          </cell>
        </row>
        <row r="5">
          <cell r="K5" t="str">
            <v>Não Se Aplica</v>
          </cell>
        </row>
      </sheetData>
      <sheetData sheetId="2"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ln w="9525" cmpd="sng">
          <a:noFill/>
        </a:ln>
      </a:spPr>
      <a:bodyPr vertOverflow="clip" horzOverflow="clip" wrap="square" rtlCol="0" anchor="t"/>
      <a:lstStyle>
        <a:defPPr algn="ctr">
          <a:defRPr sz="2000" b="1">
            <a:solidFill>
              <a:schemeClr val="bg1"/>
            </a:solidFill>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9.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2.emf"/><Relationship Id="rId3" Type="http://schemas.openxmlformats.org/officeDocument/2006/relationships/vmlDrawing" Target="../drawings/vmlDrawing1.vml"/><Relationship Id="rId21" Type="http://schemas.openxmlformats.org/officeDocument/2006/relationships/image" Target="../media/image13.emf"/><Relationship Id="rId34" Type="http://schemas.openxmlformats.org/officeDocument/2006/relationships/control" Target="../activeX/activeX16.xml"/><Relationship Id="rId42" Type="http://schemas.openxmlformats.org/officeDocument/2006/relationships/comments" Target="../comments1.xml"/><Relationship Id="rId7" Type="http://schemas.openxmlformats.org/officeDocument/2006/relationships/image" Target="../media/image6.emf"/><Relationship Id="rId12" Type="http://schemas.openxmlformats.org/officeDocument/2006/relationships/control" Target="../activeX/activeX5.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38" Type="http://schemas.openxmlformats.org/officeDocument/2006/relationships/control" Target="../activeX/activeX18.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7.emf"/><Relationship Id="rId41" Type="http://schemas.openxmlformats.org/officeDocument/2006/relationships/image" Target="../media/image23.emf"/><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8.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21.emf"/><Relationship Id="rId40" Type="http://schemas.openxmlformats.org/officeDocument/2006/relationships/control" Target="../activeX/activeX19.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control" Target="../activeX/activeX1.xml"/><Relationship Id="rId9" Type="http://schemas.openxmlformats.org/officeDocument/2006/relationships/image" Target="../media/image7.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6.emf"/><Relationship Id="rId30" Type="http://schemas.openxmlformats.org/officeDocument/2006/relationships/control" Target="../activeX/activeX14.xml"/><Relationship Id="rId35" Type="http://schemas.openxmlformats.org/officeDocument/2006/relationships/image" Target="../media/image20.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6.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omments" Target="../comments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18.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4.bin"/><Relationship Id="rId5" Type="http://schemas.openxmlformats.org/officeDocument/2006/relationships/image" Target="../media/image27.emf"/><Relationship Id="rId4" Type="http://schemas.openxmlformats.org/officeDocument/2006/relationships/oleObject" Target="../embeddings/oleObject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F20"/>
  <sheetViews>
    <sheetView showGridLines="0" showRowColHeaders="0" tabSelected="1" zoomScale="80" zoomScaleNormal="80" workbookViewId="0"/>
  </sheetViews>
  <sheetFormatPr defaultRowHeight="12.75" x14ac:dyDescent="0.2"/>
  <cols>
    <col min="1" max="1" width="11.7109375" customWidth="1"/>
    <col min="2" max="2" width="13.7109375" customWidth="1"/>
    <col min="3" max="3" width="42.5703125" customWidth="1"/>
    <col min="4" max="4" width="23.7109375" customWidth="1"/>
    <col min="5" max="5" width="26.42578125" customWidth="1"/>
  </cols>
  <sheetData>
    <row r="1" spans="1:6" ht="15" x14ac:dyDescent="0.25">
      <c r="A1" s="18"/>
      <c r="B1" s="18"/>
      <c r="C1" s="18"/>
      <c r="D1" s="18"/>
      <c r="E1" s="18"/>
      <c r="F1" s="18"/>
    </row>
    <row r="2" spans="1:6" ht="15" x14ac:dyDescent="0.25">
      <c r="A2" s="18"/>
      <c r="B2" s="18"/>
      <c r="C2" s="13" t="s">
        <v>34</v>
      </c>
      <c r="D2" s="18"/>
      <c r="E2" s="18"/>
      <c r="F2" s="18"/>
    </row>
    <row r="3" spans="1:6" ht="15" x14ac:dyDescent="0.25">
      <c r="A3" s="18"/>
      <c r="B3" s="18"/>
      <c r="C3" s="18"/>
      <c r="D3" s="18"/>
      <c r="E3" s="18"/>
      <c r="F3" s="18"/>
    </row>
    <row r="4" spans="1:6" ht="15.75" thickBot="1" x14ac:dyDescent="0.3">
      <c r="A4" s="18"/>
      <c r="B4" s="18"/>
      <c r="C4" s="18"/>
      <c r="D4" s="18"/>
      <c r="E4" s="18"/>
      <c r="F4" s="18"/>
    </row>
    <row r="5" spans="1:6" ht="16.5" thickTop="1" thickBot="1" x14ac:dyDescent="0.3">
      <c r="A5" s="415" t="s">
        <v>35</v>
      </c>
      <c r="B5" s="416"/>
      <c r="C5" s="416"/>
      <c r="D5" s="416"/>
      <c r="E5" s="417"/>
      <c r="F5" s="18"/>
    </row>
    <row r="6" spans="1:6" ht="15.75" thickTop="1" x14ac:dyDescent="0.25">
      <c r="A6" s="19" t="s">
        <v>36</v>
      </c>
      <c r="B6" s="20" t="s">
        <v>37</v>
      </c>
      <c r="C6" s="20" t="s">
        <v>38</v>
      </c>
      <c r="D6" s="21" t="s">
        <v>39</v>
      </c>
      <c r="E6" s="19" t="s">
        <v>40</v>
      </c>
      <c r="F6" s="18"/>
    </row>
    <row r="7" spans="1:6" ht="15" x14ac:dyDescent="0.25">
      <c r="A7" s="22" t="s">
        <v>42</v>
      </c>
      <c r="B7" s="24">
        <v>40976</v>
      </c>
      <c r="C7" s="23" t="s">
        <v>43</v>
      </c>
      <c r="D7" s="23" t="s">
        <v>44</v>
      </c>
      <c r="E7" s="349" t="s">
        <v>271</v>
      </c>
      <c r="F7" s="18"/>
    </row>
    <row r="8" spans="1:6" ht="15" x14ac:dyDescent="0.25">
      <c r="A8" s="22" t="s">
        <v>8</v>
      </c>
      <c r="B8" s="24">
        <v>41008</v>
      </c>
      <c r="C8" s="23" t="s">
        <v>45</v>
      </c>
      <c r="D8" s="23" t="s">
        <v>44</v>
      </c>
      <c r="E8" s="25" t="s">
        <v>46</v>
      </c>
      <c r="F8" s="18"/>
    </row>
    <row r="9" spans="1:6" ht="15" x14ac:dyDescent="0.25">
      <c r="A9" s="22" t="s">
        <v>11</v>
      </c>
      <c r="B9" s="24">
        <v>41074</v>
      </c>
      <c r="C9" s="23" t="s">
        <v>47</v>
      </c>
      <c r="D9" s="82" t="s">
        <v>44</v>
      </c>
      <c r="E9" s="25" t="s">
        <v>46</v>
      </c>
      <c r="F9" s="18"/>
    </row>
    <row r="10" spans="1:6" ht="15" x14ac:dyDescent="0.25">
      <c r="A10" s="22" t="s">
        <v>63</v>
      </c>
      <c r="B10" s="24">
        <v>41212</v>
      </c>
      <c r="C10" s="82" t="s">
        <v>98</v>
      </c>
      <c r="D10" s="82" t="s">
        <v>44</v>
      </c>
      <c r="E10" s="83" t="s">
        <v>46</v>
      </c>
      <c r="F10" s="18"/>
    </row>
    <row r="11" spans="1:6" ht="15" x14ac:dyDescent="0.25">
      <c r="A11" s="374" t="s">
        <v>286</v>
      </c>
      <c r="B11" s="24">
        <v>41227</v>
      </c>
      <c r="C11" s="373" t="s">
        <v>287</v>
      </c>
      <c r="D11" s="82" t="s">
        <v>44</v>
      </c>
      <c r="E11" s="83" t="s">
        <v>46</v>
      </c>
      <c r="F11" s="18"/>
    </row>
    <row r="12" spans="1:6" ht="15" x14ac:dyDescent="0.25">
      <c r="A12" s="374" t="s">
        <v>288</v>
      </c>
      <c r="B12" s="24">
        <v>41236</v>
      </c>
      <c r="C12" s="375" t="s">
        <v>289</v>
      </c>
      <c r="D12" s="82" t="s">
        <v>44</v>
      </c>
      <c r="E12" s="83" t="s">
        <v>46</v>
      </c>
      <c r="F12" s="18"/>
    </row>
    <row r="13" spans="1:6" ht="15" x14ac:dyDescent="0.25">
      <c r="A13" s="376" t="s">
        <v>290</v>
      </c>
      <c r="B13" s="24">
        <v>41243</v>
      </c>
      <c r="C13" s="377" t="s">
        <v>291</v>
      </c>
      <c r="D13" s="82" t="s">
        <v>44</v>
      </c>
      <c r="E13" s="83" t="s">
        <v>46</v>
      </c>
      <c r="F13" s="18"/>
    </row>
    <row r="14" spans="1:6" ht="15" x14ac:dyDescent="0.25">
      <c r="A14" s="378" t="s">
        <v>292</v>
      </c>
      <c r="B14" s="24">
        <v>41246</v>
      </c>
      <c r="C14" s="379" t="s">
        <v>293</v>
      </c>
      <c r="D14" s="82" t="s">
        <v>44</v>
      </c>
      <c r="E14" s="83" t="s">
        <v>46</v>
      </c>
      <c r="F14" s="18"/>
    </row>
    <row r="15" spans="1:6" ht="15" x14ac:dyDescent="0.25">
      <c r="A15" s="380" t="s">
        <v>294</v>
      </c>
      <c r="B15" s="24">
        <v>41278</v>
      </c>
      <c r="C15" s="381" t="s">
        <v>295</v>
      </c>
      <c r="D15" s="82" t="s">
        <v>44</v>
      </c>
      <c r="E15" s="83" t="s">
        <v>46</v>
      </c>
      <c r="F15" s="18"/>
    </row>
    <row r="16" spans="1:6" ht="15" x14ac:dyDescent="0.25">
      <c r="A16" s="18"/>
      <c r="B16" s="18"/>
      <c r="C16" s="18"/>
      <c r="D16" s="18"/>
      <c r="E16" s="18"/>
      <c r="F16" s="18"/>
    </row>
    <row r="17" spans="1:6" ht="15" x14ac:dyDescent="0.25">
      <c r="A17" s="382" t="s">
        <v>296</v>
      </c>
      <c r="B17" s="18"/>
      <c r="C17" s="18"/>
      <c r="D17" s="18"/>
      <c r="E17" s="18"/>
      <c r="F17" s="18"/>
    </row>
    <row r="18" spans="1:6" ht="15" x14ac:dyDescent="0.25">
      <c r="A18" s="382" t="s">
        <v>297</v>
      </c>
      <c r="B18" s="18"/>
      <c r="C18" s="18"/>
      <c r="D18" s="18"/>
      <c r="E18" s="18"/>
      <c r="F18" s="18"/>
    </row>
    <row r="19" spans="1:6" ht="15" x14ac:dyDescent="0.25">
      <c r="A19" s="18" t="s">
        <v>41</v>
      </c>
      <c r="B19" s="18"/>
      <c r="C19" s="18"/>
      <c r="D19" s="18"/>
      <c r="E19" s="18"/>
      <c r="F19" s="18"/>
    </row>
    <row r="20" spans="1:6" ht="15" x14ac:dyDescent="0.25">
      <c r="A20" s="18" t="s">
        <v>77</v>
      </c>
      <c r="B20" s="18"/>
      <c r="C20" s="18"/>
      <c r="D20" s="18"/>
      <c r="E20" s="18"/>
      <c r="F20" s="18"/>
    </row>
  </sheetData>
  <dataConsolidate/>
  <mergeCells count="1">
    <mergeCell ref="A5:E5"/>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
  <sheetViews>
    <sheetView showGridLines="0" showRowColHeaders="0" view="pageBreakPreview" zoomScale="80" zoomScaleNormal="100" zoomScaleSheetLayoutView="80" workbookViewId="0"/>
  </sheetViews>
  <sheetFormatPr defaultRowHeight="12.75" x14ac:dyDescent="0.2"/>
  <sheetData/>
  <dataConsolidate/>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M22"/>
  <sheetViews>
    <sheetView showGridLines="0" showRowColHeaders="0" zoomScale="80" zoomScaleNormal="80" zoomScaleSheetLayoutView="100" workbookViewId="0"/>
  </sheetViews>
  <sheetFormatPr defaultRowHeight="12.75" x14ac:dyDescent="0.2"/>
  <sheetData>
    <row r="22" spans="13:13" x14ac:dyDescent="0.2">
      <c r="M22" s="4"/>
    </row>
  </sheetData>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pageSetUpPr fitToPage="1"/>
  </sheetPr>
  <dimension ref="A2:P1022"/>
  <sheetViews>
    <sheetView showGridLines="0" zoomScale="80" zoomScaleNormal="80" workbookViewId="0"/>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23" style="5" customWidth="1"/>
    <col min="8" max="8" width="32.42578125" customWidth="1"/>
    <col min="9" max="9" width="23.85546875" customWidth="1"/>
    <col min="10" max="10" width="15.85546875" customWidth="1"/>
    <col min="11" max="15" width="15.85546875" style="5" customWidth="1"/>
    <col min="16" max="16384" width="9.140625" style="5"/>
  </cols>
  <sheetData>
    <row r="2" spans="1:16" ht="12.75" customHeight="1" x14ac:dyDescent="0.2">
      <c r="A2" s="507" t="s">
        <v>91</v>
      </c>
      <c r="B2" s="507"/>
      <c r="C2" s="507"/>
      <c r="D2" s="507"/>
      <c r="E2" s="507"/>
      <c r="F2" s="507"/>
      <c r="G2" s="507"/>
      <c r="H2" s="507"/>
      <c r="I2" s="507"/>
      <c r="J2" s="507"/>
      <c r="K2" s="507"/>
      <c r="L2" s="507"/>
      <c r="M2" s="507"/>
      <c r="N2" s="507"/>
      <c r="O2" s="145"/>
      <c r="P2" s="145"/>
    </row>
    <row r="3" spans="1:16" ht="12.75" customHeight="1" x14ac:dyDescent="0.2">
      <c r="A3" s="507"/>
      <c r="B3" s="507"/>
      <c r="C3" s="507"/>
      <c r="D3" s="507"/>
      <c r="E3" s="507"/>
      <c r="F3" s="507"/>
      <c r="G3" s="507"/>
      <c r="H3" s="507"/>
      <c r="I3" s="507"/>
      <c r="J3" s="507"/>
      <c r="K3" s="507"/>
      <c r="L3" s="507"/>
      <c r="M3" s="507"/>
      <c r="N3" s="507"/>
      <c r="O3" s="145"/>
      <c r="P3" s="145"/>
    </row>
    <row r="4" spans="1:16" ht="12.75" customHeight="1" x14ac:dyDescent="0.2">
      <c r="A4" s="507"/>
      <c r="B4" s="507"/>
      <c r="C4" s="507"/>
      <c r="D4" s="507"/>
      <c r="E4" s="507"/>
      <c r="F4" s="507"/>
      <c r="G4" s="507"/>
      <c r="H4" s="507"/>
      <c r="I4" s="507"/>
      <c r="J4" s="507"/>
      <c r="K4" s="507"/>
      <c r="L4" s="507"/>
      <c r="M4" s="507"/>
      <c r="N4" s="507"/>
      <c r="O4" s="145"/>
      <c r="P4" s="145"/>
    </row>
    <row r="5" spans="1:16" ht="12.75" customHeight="1" x14ac:dyDescent="0.2">
      <c r="A5" s="507"/>
      <c r="B5" s="507"/>
      <c r="C5" s="507"/>
      <c r="D5" s="507"/>
      <c r="E5" s="507"/>
      <c r="F5" s="507"/>
      <c r="G5" s="507"/>
      <c r="H5" s="507"/>
      <c r="I5" s="507"/>
      <c r="J5" s="507"/>
      <c r="K5" s="507"/>
      <c r="L5" s="507"/>
      <c r="M5" s="507"/>
      <c r="N5" s="507"/>
      <c r="O5" s="145"/>
      <c r="P5" s="145"/>
    </row>
    <row r="7" spans="1:16" x14ac:dyDescent="0.2">
      <c r="F7"/>
      <c r="G7"/>
      <c r="K7"/>
      <c r="L7"/>
      <c r="M7"/>
      <c r="N7"/>
      <c r="O7"/>
    </row>
    <row r="8" spans="1:16" ht="15.75" x14ac:dyDescent="0.2">
      <c r="A8" s="5"/>
      <c r="B8" s="5"/>
      <c r="C8" s="5"/>
      <c r="D8" s="75" t="s">
        <v>3</v>
      </c>
      <c r="E8" s="508" t="s">
        <v>62</v>
      </c>
      <c r="F8" s="509"/>
      <c r="G8" s="509"/>
      <c r="H8" s="509"/>
      <c r="I8" s="510"/>
      <c r="K8"/>
      <c r="L8" s="2"/>
    </row>
    <row r="9" spans="1:16" x14ac:dyDescent="0.2">
      <c r="A9" s="1"/>
      <c r="F9"/>
      <c r="G9"/>
      <c r="J9" s="1"/>
    </row>
    <row r="10" spans="1:16" ht="18" x14ac:dyDescent="0.25">
      <c r="A10" s="439" t="s">
        <v>103</v>
      </c>
      <c r="B10" s="439"/>
      <c r="C10" s="439"/>
      <c r="D10" s="439"/>
      <c r="E10" s="439"/>
      <c r="F10" s="439"/>
      <c r="G10" s="439"/>
      <c r="H10" s="439"/>
      <c r="I10" s="439"/>
      <c r="J10" s="439"/>
      <c r="K10" s="439"/>
      <c r="L10" s="439"/>
      <c r="M10" s="439"/>
      <c r="N10" s="439"/>
      <c r="O10" s="145"/>
      <c r="P10" s="145"/>
    </row>
    <row r="11" spans="1:16" x14ac:dyDescent="0.2">
      <c r="A11" s="1"/>
      <c r="F11"/>
      <c r="G11"/>
      <c r="J11" s="1"/>
    </row>
    <row r="12" spans="1:16" ht="25.5" x14ac:dyDescent="0.2">
      <c r="A12" s="116" t="s">
        <v>2</v>
      </c>
      <c r="B12" s="444" t="s">
        <v>1</v>
      </c>
      <c r="C12" s="444"/>
      <c r="D12" s="444"/>
      <c r="E12" s="444"/>
      <c r="F12" s="117" t="s">
        <v>20</v>
      </c>
      <c r="G12" s="118" t="s">
        <v>21</v>
      </c>
      <c r="H12" s="76" t="s">
        <v>59</v>
      </c>
      <c r="I12" s="76" t="s">
        <v>7</v>
      </c>
      <c r="J12" s="119" t="s">
        <v>0</v>
      </c>
      <c r="K12" s="120" t="s">
        <v>10</v>
      </c>
      <c r="L12" s="116" t="s">
        <v>92</v>
      </c>
      <c r="M12" s="116" t="s">
        <v>93</v>
      </c>
    </row>
    <row r="13" spans="1:16" ht="18" x14ac:dyDescent="0.2">
      <c r="A13" s="61">
        <v>1</v>
      </c>
      <c r="B13" s="249" t="s">
        <v>228</v>
      </c>
      <c r="C13" s="250"/>
      <c r="D13" s="250"/>
      <c r="E13" s="251"/>
      <c r="F13" s="62" t="s">
        <v>9</v>
      </c>
      <c r="G13" s="62" t="s">
        <v>9</v>
      </c>
      <c r="H13" s="63"/>
      <c r="I13" s="63"/>
      <c r="J13" s="63"/>
      <c r="K13" s="64" t="str">
        <f>IF(COUNTA(I14:I19)=0,"",IF(COUNTIF(I14:I19,"Não Atende")&gt;2,"Não Atende","Atende"))</f>
        <v>Atende</v>
      </c>
      <c r="L13" s="103"/>
      <c r="M13" s="104"/>
    </row>
    <row r="14" spans="1:16" ht="45.75" customHeight="1" outlineLevel="1" x14ac:dyDescent="0.2">
      <c r="A14" s="78" t="str">
        <f>CONCATENATE($A$13,".",COUNTA($A$13:A13))</f>
        <v>1.1</v>
      </c>
      <c r="B14" s="419" t="s">
        <v>14</v>
      </c>
      <c r="C14" s="419"/>
      <c r="D14" s="419"/>
      <c r="E14" s="419"/>
      <c r="F14" s="68" t="s">
        <v>9</v>
      </c>
      <c r="G14" s="68" t="s">
        <v>9</v>
      </c>
      <c r="H14" s="69" t="s">
        <v>9</v>
      </c>
      <c r="I14" s="70" t="s">
        <v>4</v>
      </c>
      <c r="J14" s="69" t="s">
        <v>9</v>
      </c>
      <c r="K14" s="71" t="s">
        <v>9</v>
      </c>
      <c r="L14" s="71"/>
      <c r="M14" s="71"/>
    </row>
    <row r="15" spans="1:16" ht="45.75" customHeight="1" outlineLevel="1" x14ac:dyDescent="0.2">
      <c r="A15" s="78" t="str">
        <f>CONCATENATE($A$13,".",COUNTA($A$13:A14))</f>
        <v>1.2</v>
      </c>
      <c r="B15" s="419" t="s">
        <v>15</v>
      </c>
      <c r="C15" s="419"/>
      <c r="D15" s="419"/>
      <c r="E15" s="419"/>
      <c r="F15" s="68" t="s">
        <v>9</v>
      </c>
      <c r="G15" s="68" t="s">
        <v>9</v>
      </c>
      <c r="H15" s="69" t="s">
        <v>9</v>
      </c>
      <c r="I15" s="70" t="s">
        <v>4</v>
      </c>
      <c r="J15" s="69" t="s">
        <v>9</v>
      </c>
      <c r="K15" s="71" t="s">
        <v>9</v>
      </c>
      <c r="L15" s="71"/>
      <c r="M15" s="71"/>
    </row>
    <row r="16" spans="1:16" ht="45.75" customHeight="1" outlineLevel="1" x14ac:dyDescent="0.2">
      <c r="A16" s="78" t="str">
        <f>CONCATENATE($A$13,".",COUNTA($A$13:A15))</f>
        <v>1.3</v>
      </c>
      <c r="B16" s="418" t="s">
        <v>1093</v>
      </c>
      <c r="C16" s="419"/>
      <c r="D16" s="419"/>
      <c r="E16" s="419"/>
      <c r="F16" s="68" t="s">
        <v>9</v>
      </c>
      <c r="G16" s="68" t="s">
        <v>9</v>
      </c>
      <c r="H16" s="69" t="s">
        <v>9</v>
      </c>
      <c r="I16" s="70" t="s">
        <v>4</v>
      </c>
      <c r="J16" s="69" t="s">
        <v>9</v>
      </c>
      <c r="K16" s="71" t="s">
        <v>9</v>
      </c>
      <c r="L16" s="71"/>
      <c r="M16" s="71"/>
    </row>
    <row r="17" spans="1:16" ht="45.75" customHeight="1" outlineLevel="1" x14ac:dyDescent="0.2">
      <c r="A17" s="78" t="str">
        <f>CONCATENATE($A$13,".",COUNTA($A$13:A16))</f>
        <v>1.4</v>
      </c>
      <c r="B17" s="418" t="s">
        <v>1023</v>
      </c>
      <c r="C17" s="419"/>
      <c r="D17" s="419"/>
      <c r="E17" s="419"/>
      <c r="F17" s="68" t="s">
        <v>9</v>
      </c>
      <c r="G17" s="68" t="s">
        <v>9</v>
      </c>
      <c r="H17" s="69" t="s">
        <v>9</v>
      </c>
      <c r="I17" s="70" t="s">
        <v>4</v>
      </c>
      <c r="J17" s="69" t="s">
        <v>9</v>
      </c>
      <c r="K17" s="71" t="s">
        <v>9</v>
      </c>
      <c r="L17" s="71"/>
      <c r="M17" s="71"/>
    </row>
    <row r="18" spans="1:16" ht="45.75" customHeight="1" outlineLevel="1" x14ac:dyDescent="0.2">
      <c r="A18" s="78" t="str">
        <f>CONCATENATE($A$13,".",COUNTA($A$13:A17))</f>
        <v>1.5</v>
      </c>
      <c r="B18" s="418" t="s">
        <v>1024</v>
      </c>
      <c r="C18" s="419"/>
      <c r="D18" s="419"/>
      <c r="E18" s="419"/>
      <c r="F18" s="68" t="s">
        <v>9</v>
      </c>
      <c r="G18" s="68" t="s">
        <v>9</v>
      </c>
      <c r="H18" s="69" t="s">
        <v>9</v>
      </c>
      <c r="I18" s="70" t="s">
        <v>4</v>
      </c>
      <c r="J18" s="69" t="s">
        <v>9</v>
      </c>
      <c r="K18" s="71" t="s">
        <v>9</v>
      </c>
      <c r="L18" s="71"/>
      <c r="M18" s="71"/>
    </row>
    <row r="19" spans="1:16" outlineLevel="1" x14ac:dyDescent="0.2">
      <c r="A19" s="35"/>
      <c r="B19" s="35"/>
      <c r="C19" s="35"/>
      <c r="D19" s="35"/>
      <c r="E19" s="35"/>
      <c r="F19" s="115"/>
      <c r="G19" s="115"/>
      <c r="H19" s="35"/>
      <c r="I19" s="35"/>
      <c r="J19" s="35"/>
    </row>
    <row r="20" spans="1:16" outlineLevel="1" x14ac:dyDescent="0.2"/>
    <row r="21" spans="1:16" ht="18" outlineLevel="1" x14ac:dyDescent="0.25">
      <c r="A21" s="439" t="s">
        <v>140</v>
      </c>
      <c r="B21" s="439"/>
      <c r="C21" s="439"/>
      <c r="D21" s="439"/>
      <c r="E21" s="439"/>
      <c r="F21" s="439"/>
      <c r="G21" s="439"/>
      <c r="H21" s="439"/>
      <c r="I21" s="439"/>
      <c r="J21" s="439"/>
      <c r="K21" s="439"/>
      <c r="L21" s="439"/>
      <c r="M21" s="439"/>
      <c r="N21" s="145"/>
      <c r="O21" s="145"/>
      <c r="P21" s="145"/>
    </row>
    <row r="22" spans="1:16" outlineLevel="1" x14ac:dyDescent="0.2"/>
    <row r="23" spans="1:16" ht="25.5" outlineLevel="1" x14ac:dyDescent="0.2">
      <c r="A23" s="224" t="s">
        <v>2</v>
      </c>
      <c r="B23" s="444" t="s">
        <v>1</v>
      </c>
      <c r="C23" s="444"/>
      <c r="D23" s="444"/>
      <c r="E23" s="444"/>
      <c r="F23" s="117" t="s">
        <v>20</v>
      </c>
      <c r="G23" s="118" t="s">
        <v>21</v>
      </c>
      <c r="H23" s="229" t="s">
        <v>59</v>
      </c>
      <c r="I23" s="229" t="s">
        <v>7</v>
      </c>
      <c r="J23" s="119" t="s">
        <v>0</v>
      </c>
      <c r="K23" s="120" t="s">
        <v>10</v>
      </c>
      <c r="L23" s="224" t="s">
        <v>92</v>
      </c>
      <c r="M23" s="224" t="s">
        <v>93</v>
      </c>
    </row>
    <row r="24" spans="1:16" ht="18" x14ac:dyDescent="0.2">
      <c r="A24" s="61">
        <v>2</v>
      </c>
      <c r="B24" s="249" t="s">
        <v>190</v>
      </c>
      <c r="C24" s="250"/>
      <c r="D24" s="250"/>
      <c r="E24" s="251"/>
      <c r="F24" s="85">
        <v>0.25</v>
      </c>
      <c r="G24" s="65">
        <f>IF(SUM(G25:G30)&lt;&gt;200%,"ERRO!",1)</f>
        <v>1</v>
      </c>
      <c r="H24" s="63"/>
      <c r="I24" s="63"/>
      <c r="J24" s="66"/>
      <c r="K24" s="67">
        <f>SUM(K25:K30)-K30</f>
        <v>90</v>
      </c>
      <c r="L24" s="227"/>
      <c r="M24" s="228"/>
    </row>
    <row r="25" spans="1:16" ht="45.75" customHeight="1" outlineLevel="1" x14ac:dyDescent="0.2">
      <c r="A25" s="78" t="str">
        <f>CONCATENATE($A$24,".",COUNTA($A$24:A24))</f>
        <v>2.1</v>
      </c>
      <c r="B25" s="418" t="s">
        <v>1068</v>
      </c>
      <c r="C25" s="418"/>
      <c r="D25" s="418"/>
      <c r="E25" s="418"/>
      <c r="F25" s="68"/>
      <c r="G25" s="84">
        <v>0.05</v>
      </c>
      <c r="H25" s="37" t="s">
        <v>61</v>
      </c>
      <c r="I25" s="70" t="s">
        <v>4</v>
      </c>
      <c r="J25" s="73">
        <f>IF($K$13="Não Atende",0,IF(I25="","",IF(H25="",VLOOKUP(I25,Parâmetros!$B$3:$C$6,2,0),VLOOKUP(I25,Parâmetros!$B$3:$C$6,2,0)*VLOOKUP(H25,Parâmetros!$E$3:$G$5,2,0))))</f>
        <v>4</v>
      </c>
      <c r="K25" s="74">
        <f>IF(J25="",0,((G25*J25)*$F$24)*0.9*100)</f>
        <v>4.5000000000000009</v>
      </c>
      <c r="L25" s="71"/>
      <c r="M25" s="71"/>
    </row>
    <row r="26" spans="1:16" ht="45.75" customHeight="1" outlineLevel="1" x14ac:dyDescent="0.2">
      <c r="A26" s="78" t="str">
        <f>CONCATENATE($A$24,".",COUNTA($A$24:A25))</f>
        <v>2.2</v>
      </c>
      <c r="B26" s="418" t="s">
        <v>12</v>
      </c>
      <c r="C26" s="418"/>
      <c r="D26" s="418"/>
      <c r="E26" s="418"/>
      <c r="F26" s="68"/>
      <c r="G26" s="84">
        <v>0.05</v>
      </c>
      <c r="H26" s="37" t="s">
        <v>61</v>
      </c>
      <c r="I26" s="70" t="s">
        <v>4</v>
      </c>
      <c r="J26" s="73">
        <f>IF($K$13="Não Atende",0,IF(I26="","",IF(H26="",VLOOKUP(I26,Parâmetros!$B$3:$C$6,2,0),VLOOKUP(I26,Parâmetros!$B$3:$C$6,2,0)*VLOOKUP(H26,Parâmetros!$E$3:$G$5,2,0))))</f>
        <v>4</v>
      </c>
      <c r="K26" s="74">
        <f t="shared" ref="K26:K29" si="0">IF(J26="",0,((G26*J26)*$F$24)*0.9*100)</f>
        <v>4.5000000000000009</v>
      </c>
      <c r="L26" s="71"/>
      <c r="M26" s="71"/>
    </row>
    <row r="27" spans="1:16" ht="45.75" customHeight="1" outlineLevel="1" x14ac:dyDescent="0.2">
      <c r="A27" s="78" t="str">
        <f>CONCATENATE($A$24,".",COUNTA($A$24:A26))</f>
        <v>2.3</v>
      </c>
      <c r="B27" s="418" t="s">
        <v>19</v>
      </c>
      <c r="C27" s="418"/>
      <c r="D27" s="418"/>
      <c r="E27" s="418"/>
      <c r="F27" s="68"/>
      <c r="G27" s="84">
        <v>0.05</v>
      </c>
      <c r="H27" s="37" t="s">
        <v>61</v>
      </c>
      <c r="I27" s="70" t="s">
        <v>4</v>
      </c>
      <c r="J27" s="73">
        <f>IF($K$13="Não Atende",0,IF(I27="","",IF(H27="",VLOOKUP(I27,Parâmetros!$B$3:$C$6,2,0),VLOOKUP(I27,Parâmetros!$B$3:$C$6,2,0)*VLOOKUP(H27,Parâmetros!$E$3:$G$5,2,0))))</f>
        <v>4</v>
      </c>
      <c r="K27" s="74">
        <f t="shared" si="0"/>
        <v>4.5000000000000009</v>
      </c>
      <c r="L27" s="71"/>
      <c r="M27" s="71"/>
    </row>
    <row r="28" spans="1:16" ht="45.75" customHeight="1" outlineLevel="1" x14ac:dyDescent="0.2">
      <c r="A28" s="78" t="str">
        <f>CONCATENATE($A$24,".",COUNTA($A$24:A27))</f>
        <v>2.4</v>
      </c>
      <c r="B28" s="418" t="s">
        <v>1025</v>
      </c>
      <c r="C28" s="418"/>
      <c r="D28" s="418"/>
      <c r="E28" s="418"/>
      <c r="F28" s="68"/>
      <c r="G28" s="84">
        <v>0.5</v>
      </c>
      <c r="H28" s="37" t="s">
        <v>61</v>
      </c>
      <c r="I28" s="70" t="s">
        <v>4</v>
      </c>
      <c r="J28" s="73">
        <f>IF($K$13="Não Atende",0,IF(I28="","",IF(H28="",VLOOKUP(I28,Parâmetros!$B$3:$C$6,2,0),VLOOKUP(I28,Parâmetros!$B$3:$C$6,2,0)*VLOOKUP(H28,Parâmetros!$E$3:$G$5,2,0))))</f>
        <v>4</v>
      </c>
      <c r="K28" s="74">
        <f t="shared" si="0"/>
        <v>45</v>
      </c>
      <c r="L28" s="71"/>
      <c r="M28" s="71"/>
    </row>
    <row r="29" spans="1:16" ht="45.75" customHeight="1" outlineLevel="1" x14ac:dyDescent="0.2">
      <c r="A29" s="78" t="str">
        <f>CONCATENATE($A$24,".",COUNTA($A$24:A28))</f>
        <v>2.5</v>
      </c>
      <c r="B29" s="418" t="s">
        <v>1067</v>
      </c>
      <c r="C29" s="418"/>
      <c r="D29" s="418"/>
      <c r="E29" s="418"/>
      <c r="F29" s="68"/>
      <c r="G29" s="84">
        <v>0.35</v>
      </c>
      <c r="H29" s="37" t="s">
        <v>61</v>
      </c>
      <c r="I29" s="70" t="s">
        <v>4</v>
      </c>
      <c r="J29" s="73">
        <f>IF($K$13="Não Atende",0,IF(I29="","",IF(H29="",VLOOKUP(I29,Parâmetros!$B$3:$C$6,2,0),VLOOKUP(I29,Parâmetros!$B$3:$C$6,2,0)*VLOOKUP(H29,Parâmetros!$E$3:$G$5,2,0))))</f>
        <v>4</v>
      </c>
      <c r="K29" s="74">
        <f t="shared" si="0"/>
        <v>31.5</v>
      </c>
      <c r="L29" s="71"/>
      <c r="M29" s="71"/>
    </row>
    <row r="30" spans="1:16" ht="18" x14ac:dyDescent="0.2">
      <c r="A30" s="61">
        <v>3</v>
      </c>
      <c r="B30" s="249" t="s">
        <v>191</v>
      </c>
      <c r="C30" s="250"/>
      <c r="D30" s="250"/>
      <c r="E30" s="251"/>
      <c r="F30" s="85">
        <v>0.45</v>
      </c>
      <c r="G30" s="65">
        <f>IF(SUM(G31:G779)&lt;&gt;200%,"ERRO!",1)</f>
        <v>1</v>
      </c>
      <c r="H30" s="63"/>
      <c r="I30" s="63"/>
      <c r="J30" s="66"/>
      <c r="K30" s="67">
        <f>SUM(K31:K779)-K779</f>
        <v>161.39250000000447</v>
      </c>
      <c r="L30" s="227"/>
      <c r="M30" s="228"/>
    </row>
    <row r="31" spans="1:16" ht="18" customHeight="1" outlineLevel="1" x14ac:dyDescent="0.2">
      <c r="A31" s="231"/>
      <c r="B31" s="238" t="s">
        <v>214</v>
      </c>
      <c r="C31" s="234"/>
      <c r="D31" s="234"/>
      <c r="E31" s="233"/>
      <c r="F31" s="231"/>
      <c r="G31" s="231"/>
      <c r="H31" s="404"/>
      <c r="I31" s="231"/>
      <c r="J31" s="231"/>
      <c r="K31" s="231"/>
      <c r="L31" s="231"/>
      <c r="M31" s="231"/>
    </row>
    <row r="32" spans="1:16" ht="84.95" customHeight="1" outlineLevel="1" x14ac:dyDescent="0.2">
      <c r="A32" s="78" t="str">
        <f>CONCATENATE($A$30,".",COUNTA($A$30:A31))</f>
        <v>3.1</v>
      </c>
      <c r="B32" s="418" t="s">
        <v>229</v>
      </c>
      <c r="C32" s="418"/>
      <c r="D32" s="418"/>
      <c r="E32" s="418"/>
      <c r="F32" s="68"/>
      <c r="G32" s="84">
        <v>5.0000002250017002E-2</v>
      </c>
      <c r="H32" s="37" t="s">
        <v>61</v>
      </c>
      <c r="I32" s="70" t="s">
        <v>4</v>
      </c>
      <c r="J32" s="73">
        <f>IF($K$13="Não Atende",0,IF(I32="","",IF(H32="",VLOOKUP(I32,Parâmetros!$B$3:$C$6,2,0),VLOOKUP(I32,Parâmetros!$B$3:$C$6,2,0)*VLOOKUP(H32,Parâmetros!$E$3:$G$5,2,0))))</f>
        <v>4</v>
      </c>
      <c r="K32" s="74">
        <f>IF(J32="",0,((G32*J32)*$F$30)*0.9*100)</f>
        <v>8.1000003645027547</v>
      </c>
      <c r="L32" s="71"/>
      <c r="M32" s="71"/>
    </row>
    <row r="33" spans="1:13" ht="18" customHeight="1" outlineLevel="1" x14ac:dyDescent="0.2">
      <c r="A33" s="231"/>
      <c r="B33" s="238" t="s">
        <v>168</v>
      </c>
      <c r="C33" s="234"/>
      <c r="D33" s="234"/>
      <c r="E33" s="233"/>
      <c r="F33" s="231"/>
      <c r="G33" s="404"/>
      <c r="H33" s="231"/>
      <c r="I33" s="404"/>
      <c r="J33" s="231"/>
      <c r="K33" s="231"/>
      <c r="L33" s="231"/>
      <c r="M33" s="231"/>
    </row>
    <row r="34" spans="1:13" ht="45.75" customHeight="1" outlineLevel="1" x14ac:dyDescent="0.2">
      <c r="A34" s="78" t="str">
        <f>CONCATENATE($A$30,".",COUNTA($A$30:A33))</f>
        <v>3.2</v>
      </c>
      <c r="B34" s="420" t="s">
        <v>309</v>
      </c>
      <c r="C34" s="421"/>
      <c r="D34" s="421"/>
      <c r="E34" s="422"/>
      <c r="F34" s="68"/>
      <c r="G34" s="84">
        <v>7.4999999999999997E-3</v>
      </c>
      <c r="H34" s="37" t="s">
        <v>61</v>
      </c>
      <c r="I34" s="70" t="s">
        <v>4</v>
      </c>
      <c r="J34" s="73">
        <f>IF($K$13="Não Atende",0,IF(I34="","",IF(H34="",VLOOKUP(I34,Parâmetros!$B$3:$C$6,2,0),VLOOKUP(I34,Parâmetros!$B$3:$C$6,2,0)*VLOOKUP(H34,Parâmetros!$E$3:$G$5,2,0))))</f>
        <v>4</v>
      </c>
      <c r="K34" s="74">
        <f t="shared" ref="K34" si="1">IF(J34="",0,((G34*J34)*$F$30)*0.9*100)</f>
        <v>1.2149999999999999</v>
      </c>
      <c r="L34" s="71"/>
      <c r="M34" s="71"/>
    </row>
    <row r="35" spans="1:13" ht="45.75" customHeight="1" outlineLevel="1" x14ac:dyDescent="0.2">
      <c r="A35" s="78" t="str">
        <f>CONCATENATE($A$30,".",COUNTA($A$30:A34))</f>
        <v>3.3</v>
      </c>
      <c r="B35" s="420" t="s">
        <v>310</v>
      </c>
      <c r="C35" s="421"/>
      <c r="D35" s="421"/>
      <c r="E35" s="422"/>
      <c r="F35" s="68"/>
      <c r="G35" s="84">
        <v>7.4999999999999997E-3</v>
      </c>
      <c r="H35" s="37" t="s">
        <v>61</v>
      </c>
      <c r="I35" s="70" t="s">
        <v>4</v>
      </c>
      <c r="J35" s="73">
        <f>IF($K$13="Não Atende",0,IF(I35="","",IF(H35="",VLOOKUP(I35,Parâmetros!$B$3:$C$6,2,0),VLOOKUP(I35,Parâmetros!$B$3:$C$6,2,0)*VLOOKUP(H35,Parâmetros!$E$3:$G$5,2,0))))</f>
        <v>4</v>
      </c>
      <c r="K35" s="74">
        <f t="shared" ref="K35" si="2">IF(J35="",0,((G35*J35)*$F$30)*0.9*100)</f>
        <v>1.2149999999999999</v>
      </c>
      <c r="L35" s="71"/>
      <c r="M35" s="71"/>
    </row>
    <row r="36" spans="1:13" ht="45.75" customHeight="1" outlineLevel="1" x14ac:dyDescent="0.2">
      <c r="A36" s="78" t="str">
        <f>CONCATENATE($A$30,".",COUNTA($A$30:A35))</f>
        <v>3.4</v>
      </c>
      <c r="B36" s="420" t="s">
        <v>311</v>
      </c>
      <c r="C36" s="421"/>
      <c r="D36" s="421"/>
      <c r="E36" s="422"/>
      <c r="F36" s="68"/>
      <c r="G36" s="84">
        <v>7.4999999999999997E-3</v>
      </c>
      <c r="H36" s="37" t="s">
        <v>61</v>
      </c>
      <c r="I36" s="70" t="s">
        <v>4</v>
      </c>
      <c r="J36" s="73">
        <f>IF($K$13="Não Atende",0,IF(I36="","",IF(H36="",VLOOKUP(I36,Parâmetros!$B$3:$C$6,2,0),VLOOKUP(I36,Parâmetros!$B$3:$C$6,2,0)*VLOOKUP(H36,Parâmetros!$E$3:$G$5,2,0))))</f>
        <v>4</v>
      </c>
      <c r="K36" s="74">
        <f t="shared" ref="K36" si="3">IF(J36="",0,((G36*J36)*$F$30)*0.9*100)</f>
        <v>1.2149999999999999</v>
      </c>
      <c r="L36" s="71"/>
      <c r="M36" s="71"/>
    </row>
    <row r="37" spans="1:13" ht="45.75" customHeight="1" outlineLevel="1" x14ac:dyDescent="0.2">
      <c r="A37" s="78" t="str">
        <f>CONCATENATE($A$30,".",COUNTA($A$30:A36))</f>
        <v>3.5</v>
      </c>
      <c r="B37" s="420" t="s">
        <v>312</v>
      </c>
      <c r="C37" s="421"/>
      <c r="D37" s="421"/>
      <c r="E37" s="422"/>
      <c r="F37" s="68"/>
      <c r="G37" s="84">
        <v>7.4999999999999997E-3</v>
      </c>
      <c r="H37" s="37" t="s">
        <v>61</v>
      </c>
      <c r="I37" s="70" t="s">
        <v>4</v>
      </c>
      <c r="J37" s="73">
        <f>IF($K$13="Não Atende",0,IF(I37="","",IF(H37="",VLOOKUP(I37,Parâmetros!$B$3:$C$6,2,0),VLOOKUP(I37,Parâmetros!$B$3:$C$6,2,0)*VLOOKUP(H37,Parâmetros!$E$3:$G$5,2,0))))</f>
        <v>4</v>
      </c>
      <c r="K37" s="74">
        <f t="shared" ref="K37" si="4">IF(J37="",0,((G37*J37)*$F$30)*0.9*100)</f>
        <v>1.2149999999999999</v>
      </c>
      <c r="L37" s="71"/>
      <c r="M37" s="71"/>
    </row>
    <row r="38" spans="1:13" ht="45.75" customHeight="1" outlineLevel="1" x14ac:dyDescent="0.2">
      <c r="A38" s="78" t="str">
        <f>CONCATENATE($A$30,".",COUNTA($A$30:A37))</f>
        <v>3.6</v>
      </c>
      <c r="B38" s="420" t="s">
        <v>313</v>
      </c>
      <c r="C38" s="421"/>
      <c r="D38" s="421"/>
      <c r="E38" s="422"/>
      <c r="F38" s="68"/>
      <c r="G38" s="84">
        <v>7.4999999999999997E-3</v>
      </c>
      <c r="H38" s="37" t="s">
        <v>61</v>
      </c>
      <c r="I38" s="70" t="s">
        <v>4</v>
      </c>
      <c r="J38" s="73">
        <f>IF($K$13="Não Atende",0,IF(I38="","",IF(H38="",VLOOKUP(I38,Parâmetros!$B$3:$C$6,2,0),VLOOKUP(I38,Parâmetros!$B$3:$C$6,2,0)*VLOOKUP(H38,Parâmetros!$E$3:$G$5,2,0))))</f>
        <v>4</v>
      </c>
      <c r="K38" s="74">
        <f t="shared" ref="K38" si="5">IF(J38="",0,((G38*J38)*$F$30)*0.9*100)</f>
        <v>1.2149999999999999</v>
      </c>
      <c r="L38" s="71"/>
      <c r="M38" s="71"/>
    </row>
    <row r="39" spans="1:13" ht="45.75" customHeight="1" outlineLevel="1" x14ac:dyDescent="0.2">
      <c r="A39" s="78" t="str">
        <f>CONCATENATE($A$30,".",COUNTA($A$30:A38))</f>
        <v>3.7</v>
      </c>
      <c r="B39" s="420" t="s">
        <v>314</v>
      </c>
      <c r="C39" s="421"/>
      <c r="D39" s="421"/>
      <c r="E39" s="422"/>
      <c r="F39" s="68"/>
      <c r="G39" s="84">
        <v>7.4999999999999997E-3</v>
      </c>
      <c r="H39" s="37" t="s">
        <v>61</v>
      </c>
      <c r="I39" s="70" t="s">
        <v>4</v>
      </c>
      <c r="J39" s="73">
        <f>IF($K$13="Não Atende",0,IF(I39="","",IF(H39="",VLOOKUP(I39,Parâmetros!$B$3:$C$6,2,0),VLOOKUP(I39,Parâmetros!$B$3:$C$6,2,0)*VLOOKUP(H39,Parâmetros!$E$3:$G$5,2,0))))</f>
        <v>4</v>
      </c>
      <c r="K39" s="74">
        <f t="shared" ref="K39" si="6">IF(J39="",0,((G39*J39)*$F$30)*0.9*100)</f>
        <v>1.2149999999999999</v>
      </c>
      <c r="L39" s="71"/>
      <c r="M39" s="71"/>
    </row>
    <row r="40" spans="1:13" ht="45.75" customHeight="1" outlineLevel="1" x14ac:dyDescent="0.2">
      <c r="A40" s="78" t="str">
        <f>CONCATENATE($A$30,".",COUNTA($A$30:A39))</f>
        <v>3.8</v>
      </c>
      <c r="B40" s="420" t="s">
        <v>315</v>
      </c>
      <c r="C40" s="421"/>
      <c r="D40" s="421"/>
      <c r="E40" s="422"/>
      <c r="F40" s="68"/>
      <c r="G40" s="84">
        <v>7.4999999999999997E-3</v>
      </c>
      <c r="H40" s="37" t="s">
        <v>61</v>
      </c>
      <c r="I40" s="70" t="s">
        <v>4</v>
      </c>
      <c r="J40" s="73">
        <f>IF($K$13="Não Atende",0,IF(I40="","",IF(H40="",VLOOKUP(I40,Parâmetros!$B$3:$C$6,2,0),VLOOKUP(I40,Parâmetros!$B$3:$C$6,2,0)*VLOOKUP(H40,Parâmetros!$E$3:$G$5,2,0))))</f>
        <v>4</v>
      </c>
      <c r="K40" s="74">
        <f t="shared" ref="K40" si="7">IF(J40="",0,((G40*J40)*$F$30)*0.9*100)</f>
        <v>1.2149999999999999</v>
      </c>
      <c r="L40" s="71"/>
      <c r="M40" s="71"/>
    </row>
    <row r="41" spans="1:13" ht="45.75" customHeight="1" outlineLevel="1" x14ac:dyDescent="0.2">
      <c r="A41" s="78" t="str">
        <f>CONCATENATE($A$30,".",COUNTA($A$30:A40))</f>
        <v>3.9</v>
      </c>
      <c r="B41" s="420" t="s">
        <v>316</v>
      </c>
      <c r="C41" s="421"/>
      <c r="D41" s="421"/>
      <c r="E41" s="422"/>
      <c r="F41" s="68"/>
      <c r="G41" s="84">
        <v>7.4999999999999997E-3</v>
      </c>
      <c r="H41" s="37" t="s">
        <v>61</v>
      </c>
      <c r="I41" s="70" t="s">
        <v>4</v>
      </c>
      <c r="J41" s="73">
        <f>IF($K$13="Não Atende",0,IF(I41="","",IF(H41="",VLOOKUP(I41,Parâmetros!$B$3:$C$6,2,0),VLOOKUP(I41,Parâmetros!$B$3:$C$6,2,0)*VLOOKUP(H41,Parâmetros!$E$3:$G$5,2,0))))</f>
        <v>4</v>
      </c>
      <c r="K41" s="74">
        <f t="shared" ref="K41" si="8">IF(J41="",0,((G41*J41)*$F$30)*0.9*100)</f>
        <v>1.2149999999999999</v>
      </c>
      <c r="L41" s="71"/>
      <c r="M41" s="71"/>
    </row>
    <row r="42" spans="1:13" ht="45.75" customHeight="1" outlineLevel="1" x14ac:dyDescent="0.2">
      <c r="A42" s="78" t="str">
        <f>CONCATENATE($A$30,".",COUNTA($A$30:A41))</f>
        <v>3.10</v>
      </c>
      <c r="B42" s="420" t="s">
        <v>317</v>
      </c>
      <c r="C42" s="421"/>
      <c r="D42" s="421"/>
      <c r="E42" s="422"/>
      <c r="F42" s="68"/>
      <c r="G42" s="84">
        <v>7.4999999999999997E-3</v>
      </c>
      <c r="H42" s="37" t="s">
        <v>61</v>
      </c>
      <c r="I42" s="70" t="s">
        <v>4</v>
      </c>
      <c r="J42" s="73">
        <f>IF($K$13="Não Atende",0,IF(I42="","",IF(H42="",VLOOKUP(I42,Parâmetros!$B$3:$C$6,2,0),VLOOKUP(I42,Parâmetros!$B$3:$C$6,2,0)*VLOOKUP(H42,Parâmetros!$E$3:$G$5,2,0))))</f>
        <v>4</v>
      </c>
      <c r="K42" s="74">
        <f t="shared" ref="K42" si="9">IF(J42="",0,((G42*J42)*$F$30)*0.9*100)</f>
        <v>1.2149999999999999</v>
      </c>
      <c r="L42" s="71"/>
      <c r="M42" s="71"/>
    </row>
    <row r="43" spans="1:13" ht="45.75" customHeight="1" outlineLevel="1" x14ac:dyDescent="0.2">
      <c r="A43" s="78" t="str">
        <f>CONCATENATE($A$30,".",COUNTA($A$30:A42))</f>
        <v>3.11</v>
      </c>
      <c r="B43" s="420" t="s">
        <v>1079</v>
      </c>
      <c r="C43" s="421"/>
      <c r="D43" s="421"/>
      <c r="E43" s="422"/>
      <c r="F43" s="68"/>
      <c r="G43" s="84">
        <v>7.4999999999999997E-3</v>
      </c>
      <c r="H43" s="37" t="s">
        <v>61</v>
      </c>
      <c r="I43" s="70" t="s">
        <v>4</v>
      </c>
      <c r="J43" s="73">
        <f>IF($K$13="Não Atende",0,IF(I43="","",IF(H43="",VLOOKUP(I43,Parâmetros!$B$3:$C$6,2,0),VLOOKUP(I43,Parâmetros!$B$3:$C$6,2,0)*VLOOKUP(H43,Parâmetros!$E$3:$G$5,2,0))))</f>
        <v>4</v>
      </c>
      <c r="K43" s="74">
        <f t="shared" ref="K43" si="10">IF(J43="",0,((G43*J43)*$F$30)*0.9*100)</f>
        <v>1.2149999999999999</v>
      </c>
      <c r="L43" s="71"/>
      <c r="M43" s="71"/>
    </row>
    <row r="44" spans="1:13" ht="45.75" customHeight="1" outlineLevel="1" x14ac:dyDescent="0.2">
      <c r="A44" s="78" t="str">
        <f>CONCATENATE($A$30,".",COUNTA($A$30:A43))</f>
        <v>3.12</v>
      </c>
      <c r="B44" s="420" t="s">
        <v>319</v>
      </c>
      <c r="C44" s="421"/>
      <c r="D44" s="421"/>
      <c r="E44" s="422"/>
      <c r="F44" s="68"/>
      <c r="G44" s="84">
        <v>7.4999999999999997E-3</v>
      </c>
      <c r="H44" s="37" t="s">
        <v>61</v>
      </c>
      <c r="I44" s="70" t="s">
        <v>4</v>
      </c>
      <c r="J44" s="73">
        <f>IF($K$13="Não Atende",0,IF(I44="","",IF(H44="",VLOOKUP(I44,Parâmetros!$B$3:$C$6,2,0),VLOOKUP(I44,Parâmetros!$B$3:$C$6,2,0)*VLOOKUP(H44,Parâmetros!$E$3:$G$5,2,0))))</f>
        <v>4</v>
      </c>
      <c r="K44" s="74">
        <f t="shared" ref="K44" si="11">IF(J44="",0,((G44*J44)*$F$30)*0.9*100)</f>
        <v>1.2149999999999999</v>
      </c>
      <c r="L44" s="71"/>
      <c r="M44" s="71"/>
    </row>
    <row r="45" spans="1:13" ht="45.75" customHeight="1" outlineLevel="1" x14ac:dyDescent="0.2">
      <c r="A45" s="78" t="str">
        <f>CONCATENATE($A$30,".",COUNTA($A$30:A44))</f>
        <v>3.13</v>
      </c>
      <c r="B45" s="420" t="s">
        <v>320</v>
      </c>
      <c r="C45" s="421"/>
      <c r="D45" s="421"/>
      <c r="E45" s="422"/>
      <c r="F45" s="68"/>
      <c r="G45" s="84">
        <v>3.69318182E-3</v>
      </c>
      <c r="H45" s="37" t="s">
        <v>61</v>
      </c>
      <c r="I45" s="70" t="s">
        <v>4</v>
      </c>
      <c r="J45" s="73">
        <f>IF($K$13="Não Atende",0,IF(I45="","",IF(H45="",VLOOKUP(I45,Parâmetros!$B$3:$C$6,2,0),VLOOKUP(I45,Parâmetros!$B$3:$C$6,2,0)*VLOOKUP(H45,Parâmetros!$E$3:$G$5,2,0))))</f>
        <v>4</v>
      </c>
      <c r="K45" s="74">
        <f t="shared" ref="K45" si="12">IF(J45="",0,((G45*J45)*$F$30)*0.9*100)</f>
        <v>0.59829545484000002</v>
      </c>
      <c r="L45" s="71"/>
      <c r="M45" s="71"/>
    </row>
    <row r="46" spans="1:13" ht="45.75" customHeight="1" outlineLevel="1" x14ac:dyDescent="0.2">
      <c r="A46" s="78" t="str">
        <f>CONCATENATE($A$30,".",COUNTA($A$30:A45))</f>
        <v>3.14</v>
      </c>
      <c r="B46" s="420" t="s">
        <v>321</v>
      </c>
      <c r="C46" s="421"/>
      <c r="D46" s="421"/>
      <c r="E46" s="422"/>
      <c r="F46" s="68"/>
      <c r="G46" s="84">
        <v>3.69318182E-3</v>
      </c>
      <c r="H46" s="37" t="s">
        <v>61</v>
      </c>
      <c r="I46" s="70" t="s">
        <v>4</v>
      </c>
      <c r="J46" s="73">
        <f>IF($K$13="Não Atende",0,IF(I46="","",IF(H46="",VLOOKUP(I46,Parâmetros!$B$3:$C$6,2,0),VLOOKUP(I46,Parâmetros!$B$3:$C$6,2,0)*VLOOKUP(H46,Parâmetros!$E$3:$G$5,2,0))))</f>
        <v>4</v>
      </c>
      <c r="K46" s="74">
        <f t="shared" ref="K46" si="13">IF(J46="",0,((G46*J46)*$F$30)*0.9*100)</f>
        <v>0.59829545484000002</v>
      </c>
      <c r="L46" s="71"/>
      <c r="M46" s="71"/>
    </row>
    <row r="47" spans="1:13" ht="45.75" customHeight="1" outlineLevel="1" x14ac:dyDescent="0.2">
      <c r="A47" s="78" t="str">
        <f>CONCATENATE($A$30,".",COUNTA($A$30:A46))</f>
        <v>3.15</v>
      </c>
      <c r="B47" s="420" t="s">
        <v>322</v>
      </c>
      <c r="C47" s="421"/>
      <c r="D47" s="421"/>
      <c r="E47" s="422"/>
      <c r="F47" s="68"/>
      <c r="G47" s="84">
        <v>3.69318182E-3</v>
      </c>
      <c r="H47" s="37" t="s">
        <v>61</v>
      </c>
      <c r="I47" s="70" t="s">
        <v>4</v>
      </c>
      <c r="J47" s="73">
        <f>IF($K$13="Não Atende",0,IF(I47="","",IF(H47="",VLOOKUP(I47,Parâmetros!$B$3:$C$6,2,0),VLOOKUP(I47,Parâmetros!$B$3:$C$6,2,0)*VLOOKUP(H47,Parâmetros!$E$3:$G$5,2,0))))</f>
        <v>4</v>
      </c>
      <c r="K47" s="74">
        <f t="shared" ref="K47" si="14">IF(J47="",0,((G47*J47)*$F$30)*0.9*100)</f>
        <v>0.59829545484000002</v>
      </c>
      <c r="L47" s="71"/>
      <c r="M47" s="71"/>
    </row>
    <row r="48" spans="1:13" ht="45.75" customHeight="1" outlineLevel="1" x14ac:dyDescent="0.2">
      <c r="A48" s="78" t="str">
        <f>CONCATENATE($A$30,".",COUNTA($A$30:A47))</f>
        <v>3.16</v>
      </c>
      <c r="B48" s="420" t="s">
        <v>323</v>
      </c>
      <c r="C48" s="421"/>
      <c r="D48" s="421"/>
      <c r="E48" s="422"/>
      <c r="F48" s="68"/>
      <c r="G48" s="84">
        <v>3.69318182E-3</v>
      </c>
      <c r="H48" s="37" t="s">
        <v>61</v>
      </c>
      <c r="I48" s="70" t="s">
        <v>4</v>
      </c>
      <c r="J48" s="73">
        <f>IF($K$13="Não Atende",0,IF(I48="","",IF(H48="",VLOOKUP(I48,Parâmetros!$B$3:$C$6,2,0),VLOOKUP(I48,Parâmetros!$B$3:$C$6,2,0)*VLOOKUP(H48,Parâmetros!$E$3:$G$5,2,0))))</f>
        <v>4</v>
      </c>
      <c r="K48" s="74">
        <f t="shared" ref="K48" si="15">IF(J48="",0,((G48*J48)*$F$30)*0.9*100)</f>
        <v>0.59829545484000002</v>
      </c>
      <c r="L48" s="71"/>
      <c r="M48" s="71"/>
    </row>
    <row r="49" spans="1:13" ht="45.75" customHeight="1" outlineLevel="1" x14ac:dyDescent="0.2">
      <c r="A49" s="78" t="str">
        <f>CONCATENATE($A$30,".",COUNTA($A$30:A48))</f>
        <v>3.17</v>
      </c>
      <c r="B49" s="420" t="s">
        <v>324</v>
      </c>
      <c r="C49" s="421"/>
      <c r="D49" s="421"/>
      <c r="E49" s="422"/>
      <c r="F49" s="68"/>
      <c r="G49" s="84">
        <v>3.69318182E-3</v>
      </c>
      <c r="H49" s="37" t="s">
        <v>61</v>
      </c>
      <c r="I49" s="70" t="s">
        <v>4</v>
      </c>
      <c r="J49" s="73">
        <f>IF($K$13="Não Atende",0,IF(I49="","",IF(H49="",VLOOKUP(I49,Parâmetros!$B$3:$C$6,2,0),VLOOKUP(I49,Parâmetros!$B$3:$C$6,2,0)*VLOOKUP(H49,Parâmetros!$E$3:$G$5,2,0))))</f>
        <v>4</v>
      </c>
      <c r="K49" s="74">
        <f t="shared" ref="K49" si="16">IF(J49="",0,((G49*J49)*$F$30)*0.9*100)</f>
        <v>0.59829545484000002</v>
      </c>
      <c r="L49" s="71"/>
      <c r="M49" s="71"/>
    </row>
    <row r="50" spans="1:13" ht="45.75" customHeight="1" outlineLevel="1" x14ac:dyDescent="0.2">
      <c r="A50" s="78" t="str">
        <f>CONCATENATE($A$30,".",COUNTA($A$30:A49))</f>
        <v>3.18</v>
      </c>
      <c r="B50" s="420" t="s">
        <v>325</v>
      </c>
      <c r="C50" s="421"/>
      <c r="D50" s="421"/>
      <c r="E50" s="422"/>
      <c r="F50" s="68"/>
      <c r="G50" s="84">
        <v>3.69318182E-3</v>
      </c>
      <c r="H50" s="37" t="s">
        <v>61</v>
      </c>
      <c r="I50" s="70" t="s">
        <v>4</v>
      </c>
      <c r="J50" s="73">
        <f>IF($K$13="Não Atende",0,IF(I50="","",IF(H50="",VLOOKUP(I50,Parâmetros!$B$3:$C$6,2,0),VLOOKUP(I50,Parâmetros!$B$3:$C$6,2,0)*VLOOKUP(H50,Parâmetros!$E$3:$G$5,2,0))))</f>
        <v>4</v>
      </c>
      <c r="K50" s="74">
        <f t="shared" ref="K50" si="17">IF(J50="",0,((G50*J50)*$F$30)*0.9*100)</f>
        <v>0.59829545484000002</v>
      </c>
      <c r="L50" s="71"/>
      <c r="M50" s="71"/>
    </row>
    <row r="51" spans="1:13" ht="45.75" customHeight="1" outlineLevel="1" x14ac:dyDescent="0.2">
      <c r="A51" s="78" t="str">
        <f>CONCATENATE($A$30,".",COUNTA($A$30:A50))</f>
        <v>3.19</v>
      </c>
      <c r="B51" s="420" t="s">
        <v>326</v>
      </c>
      <c r="C51" s="421"/>
      <c r="D51" s="421"/>
      <c r="E51" s="422"/>
      <c r="F51" s="68"/>
      <c r="G51" s="84">
        <v>3.69318182E-3</v>
      </c>
      <c r="H51" s="37" t="s">
        <v>61</v>
      </c>
      <c r="I51" s="70" t="s">
        <v>4</v>
      </c>
      <c r="J51" s="73">
        <f>IF($K$13="Não Atende",0,IF(I51="","",IF(H51="",VLOOKUP(I51,Parâmetros!$B$3:$C$6,2,0),VLOOKUP(I51,Parâmetros!$B$3:$C$6,2,0)*VLOOKUP(H51,Parâmetros!$E$3:$G$5,2,0))))</f>
        <v>4</v>
      </c>
      <c r="K51" s="74">
        <f t="shared" ref="K51" si="18">IF(J51="",0,((G51*J51)*$F$30)*0.9*100)</f>
        <v>0.59829545484000002</v>
      </c>
      <c r="L51" s="71"/>
      <c r="M51" s="71"/>
    </row>
    <row r="52" spans="1:13" ht="45.75" customHeight="1" outlineLevel="1" x14ac:dyDescent="0.2">
      <c r="A52" s="78" t="str">
        <f>CONCATENATE($A$30,".",COUNTA($A$30:A51))</f>
        <v>3.20</v>
      </c>
      <c r="B52" s="420" t="s">
        <v>327</v>
      </c>
      <c r="C52" s="421"/>
      <c r="D52" s="421"/>
      <c r="E52" s="422"/>
      <c r="F52" s="68"/>
      <c r="G52" s="84">
        <v>3.69318182E-3</v>
      </c>
      <c r="H52" s="37" t="s">
        <v>61</v>
      </c>
      <c r="I52" s="70" t="s">
        <v>4</v>
      </c>
      <c r="J52" s="73">
        <f>IF($K$13="Não Atende",0,IF(I52="","",IF(H52="",VLOOKUP(I52,Parâmetros!$B$3:$C$6,2,0),VLOOKUP(I52,Parâmetros!$B$3:$C$6,2,0)*VLOOKUP(H52,Parâmetros!$E$3:$G$5,2,0))))</f>
        <v>4</v>
      </c>
      <c r="K52" s="74">
        <f t="shared" ref="K52" si="19">IF(J52="",0,((G52*J52)*$F$30)*0.9*100)</f>
        <v>0.59829545484000002</v>
      </c>
      <c r="L52" s="71"/>
      <c r="M52" s="71"/>
    </row>
    <row r="53" spans="1:13" ht="45.75" customHeight="1" outlineLevel="1" x14ac:dyDescent="0.2">
      <c r="A53" s="78" t="str">
        <f>CONCATENATE($A$30,".",COUNTA($A$30:A52))</f>
        <v>3.21</v>
      </c>
      <c r="B53" s="420" t="s">
        <v>328</v>
      </c>
      <c r="C53" s="421"/>
      <c r="D53" s="421"/>
      <c r="E53" s="422"/>
      <c r="F53" s="68"/>
      <c r="G53" s="84">
        <v>3.69318182E-3</v>
      </c>
      <c r="H53" s="37" t="s">
        <v>61</v>
      </c>
      <c r="I53" s="70" t="s">
        <v>4</v>
      </c>
      <c r="J53" s="73">
        <f>IF($K$13="Não Atende",0,IF(I53="","",IF(H53="",VLOOKUP(I53,Parâmetros!$B$3:$C$6,2,0),VLOOKUP(I53,Parâmetros!$B$3:$C$6,2,0)*VLOOKUP(H53,Parâmetros!$E$3:$G$5,2,0))))</f>
        <v>4</v>
      </c>
      <c r="K53" s="74">
        <f t="shared" ref="K53" si="20">IF(J53="",0,((G53*J53)*$F$30)*0.9*100)</f>
        <v>0.59829545484000002</v>
      </c>
      <c r="L53" s="71"/>
      <c r="M53" s="71"/>
    </row>
    <row r="54" spans="1:13" ht="45.75" customHeight="1" outlineLevel="1" x14ac:dyDescent="0.2">
      <c r="A54" s="78" t="str">
        <f>CONCATENATE($A$30,".",COUNTA($A$30:A53))</f>
        <v>3.22</v>
      </c>
      <c r="B54" s="420" t="s">
        <v>329</v>
      </c>
      <c r="C54" s="421"/>
      <c r="D54" s="421"/>
      <c r="E54" s="422"/>
      <c r="F54" s="68"/>
      <c r="G54" s="84">
        <v>3.69318182E-3</v>
      </c>
      <c r="H54" s="37" t="s">
        <v>61</v>
      </c>
      <c r="I54" s="70" t="s">
        <v>4</v>
      </c>
      <c r="J54" s="73">
        <f>IF($K$13="Não Atende",0,IF(I54="","",IF(H54="",VLOOKUP(I54,Parâmetros!$B$3:$C$6,2,0),VLOOKUP(I54,Parâmetros!$B$3:$C$6,2,0)*VLOOKUP(H54,Parâmetros!$E$3:$G$5,2,0))))</f>
        <v>4</v>
      </c>
      <c r="K54" s="74">
        <f t="shared" ref="K54" si="21">IF(J54="",0,((G54*J54)*$F$30)*0.9*100)</f>
        <v>0.59829545484000002</v>
      </c>
      <c r="L54" s="71"/>
      <c r="M54" s="71"/>
    </row>
    <row r="55" spans="1:13" ht="45.75" customHeight="1" outlineLevel="1" x14ac:dyDescent="0.2">
      <c r="A55" s="78" t="str">
        <f>CONCATENATE($A$30,".",COUNTA($A$30:A54))</f>
        <v>3.23</v>
      </c>
      <c r="B55" s="420" t="s">
        <v>330</v>
      </c>
      <c r="C55" s="421"/>
      <c r="D55" s="421"/>
      <c r="E55" s="422"/>
      <c r="F55" s="68"/>
      <c r="G55" s="84">
        <v>3.69318182E-3</v>
      </c>
      <c r="H55" s="37" t="s">
        <v>61</v>
      </c>
      <c r="I55" s="70" t="s">
        <v>4</v>
      </c>
      <c r="J55" s="73">
        <f>IF($K$13="Não Atende",0,IF(I55="","",IF(H55="",VLOOKUP(I55,Parâmetros!$B$3:$C$6,2,0),VLOOKUP(I55,Parâmetros!$B$3:$C$6,2,0)*VLOOKUP(H55,Parâmetros!$E$3:$G$5,2,0))))</f>
        <v>4</v>
      </c>
      <c r="K55" s="74">
        <f t="shared" ref="K55" si="22">IF(J55="",0,((G55*J55)*$F$30)*0.9*100)</f>
        <v>0.59829545484000002</v>
      </c>
      <c r="L55" s="71"/>
      <c r="M55" s="71"/>
    </row>
    <row r="56" spans="1:13" ht="45.75" customHeight="1" outlineLevel="1" x14ac:dyDescent="0.2">
      <c r="A56" s="78" t="str">
        <f>CONCATENATE($A$30,".",COUNTA($A$30:A55))</f>
        <v>3.24</v>
      </c>
      <c r="B56" s="420" t="s">
        <v>331</v>
      </c>
      <c r="C56" s="421"/>
      <c r="D56" s="421"/>
      <c r="E56" s="422"/>
      <c r="F56" s="68"/>
      <c r="G56" s="84">
        <v>3.69318182E-3</v>
      </c>
      <c r="H56" s="37" t="s">
        <v>61</v>
      </c>
      <c r="I56" s="70" t="s">
        <v>4</v>
      </c>
      <c r="J56" s="73">
        <f>IF($K$13="Não Atende",0,IF(I56="","",IF(H56="",VLOOKUP(I56,Parâmetros!$B$3:$C$6,2,0),VLOOKUP(I56,Parâmetros!$B$3:$C$6,2,0)*VLOOKUP(H56,Parâmetros!$E$3:$G$5,2,0))))</f>
        <v>4</v>
      </c>
      <c r="K56" s="74">
        <f t="shared" ref="K56" si="23">IF(J56="",0,((G56*J56)*$F$30)*0.9*100)</f>
        <v>0.59829545484000002</v>
      </c>
      <c r="L56" s="71"/>
      <c r="M56" s="71"/>
    </row>
    <row r="57" spans="1:13" ht="45.75" customHeight="1" outlineLevel="1" x14ac:dyDescent="0.2">
      <c r="A57" s="78" t="str">
        <f>CONCATENATE($A$30,".",COUNTA($A$30:A56))</f>
        <v>3.25</v>
      </c>
      <c r="B57" s="420" t="s">
        <v>332</v>
      </c>
      <c r="C57" s="421"/>
      <c r="D57" s="421"/>
      <c r="E57" s="422"/>
      <c r="F57" s="68"/>
      <c r="G57" s="84">
        <v>3.69318182E-3</v>
      </c>
      <c r="H57" s="37" t="s">
        <v>61</v>
      </c>
      <c r="I57" s="70" t="s">
        <v>4</v>
      </c>
      <c r="J57" s="73">
        <f>IF($K$13="Não Atende",0,IF(I57="","",IF(H57="",VLOOKUP(I57,Parâmetros!$B$3:$C$6,2,0),VLOOKUP(I57,Parâmetros!$B$3:$C$6,2,0)*VLOOKUP(H57,Parâmetros!$E$3:$G$5,2,0))))</f>
        <v>4</v>
      </c>
      <c r="K57" s="74">
        <f t="shared" ref="K57" si="24">IF(J57="",0,((G57*J57)*$F$30)*0.9*100)</f>
        <v>0.59829545484000002</v>
      </c>
      <c r="L57" s="71"/>
      <c r="M57" s="71"/>
    </row>
    <row r="58" spans="1:13" ht="45.75" customHeight="1" outlineLevel="1" x14ac:dyDescent="0.2">
      <c r="A58" s="78" t="str">
        <f>CONCATENATE($A$30,".",COUNTA($A$30:A57))</f>
        <v>3.26</v>
      </c>
      <c r="B58" s="420" t="s">
        <v>333</v>
      </c>
      <c r="C58" s="421"/>
      <c r="D58" s="421"/>
      <c r="E58" s="422"/>
      <c r="F58" s="68"/>
      <c r="G58" s="84">
        <v>3.69318182E-3</v>
      </c>
      <c r="H58" s="37" t="s">
        <v>61</v>
      </c>
      <c r="I58" s="70" t="s">
        <v>4</v>
      </c>
      <c r="J58" s="73">
        <f>IF($K$13="Não Atende",0,IF(I58="","",IF(H58="",VLOOKUP(I58,Parâmetros!$B$3:$C$6,2,0),VLOOKUP(I58,Parâmetros!$B$3:$C$6,2,0)*VLOOKUP(H58,Parâmetros!$E$3:$G$5,2,0))))</f>
        <v>4</v>
      </c>
      <c r="K58" s="74">
        <f t="shared" ref="K58" si="25">IF(J58="",0,((G58*J58)*$F$30)*0.9*100)</f>
        <v>0.59829545484000002</v>
      </c>
      <c r="L58" s="71"/>
      <c r="M58" s="71"/>
    </row>
    <row r="59" spans="1:13" ht="45.75" customHeight="1" outlineLevel="1" x14ac:dyDescent="0.2">
      <c r="A59" s="78" t="str">
        <f>CONCATENATE($A$30,".",COUNTA($A$30:A58))</f>
        <v>3.27</v>
      </c>
      <c r="B59" s="420" t="s">
        <v>334</v>
      </c>
      <c r="C59" s="421"/>
      <c r="D59" s="421"/>
      <c r="E59" s="422"/>
      <c r="F59" s="68"/>
      <c r="G59" s="84">
        <v>3.69318182E-3</v>
      </c>
      <c r="H59" s="37" t="s">
        <v>61</v>
      </c>
      <c r="I59" s="70" t="s">
        <v>4</v>
      </c>
      <c r="J59" s="73">
        <f>IF($K$13="Não Atende",0,IF(I59="","",IF(H59="",VLOOKUP(I59,Parâmetros!$B$3:$C$6,2,0),VLOOKUP(I59,Parâmetros!$B$3:$C$6,2,0)*VLOOKUP(H59,Parâmetros!$E$3:$G$5,2,0))))</f>
        <v>4</v>
      </c>
      <c r="K59" s="74">
        <f t="shared" ref="K59" si="26">IF(J59="",0,((G59*J59)*$F$30)*0.9*100)</f>
        <v>0.59829545484000002</v>
      </c>
      <c r="L59" s="71"/>
      <c r="M59" s="71"/>
    </row>
    <row r="60" spans="1:13" ht="45.75" customHeight="1" outlineLevel="1" x14ac:dyDescent="0.2">
      <c r="A60" s="78" t="str">
        <f>CONCATENATE($A$30,".",COUNTA($A$30:A59))</f>
        <v>3.28</v>
      </c>
      <c r="B60" s="420" t="s">
        <v>335</v>
      </c>
      <c r="C60" s="421"/>
      <c r="D60" s="421"/>
      <c r="E60" s="422"/>
      <c r="F60" s="68"/>
      <c r="G60" s="84">
        <v>3.69318182E-3</v>
      </c>
      <c r="H60" s="37" t="s">
        <v>61</v>
      </c>
      <c r="I60" s="70" t="s">
        <v>4</v>
      </c>
      <c r="J60" s="73">
        <f>IF($K$13="Não Atende",0,IF(I60="","",IF(H60="",VLOOKUP(I60,Parâmetros!$B$3:$C$6,2,0),VLOOKUP(I60,Parâmetros!$B$3:$C$6,2,0)*VLOOKUP(H60,Parâmetros!$E$3:$G$5,2,0))))</f>
        <v>4</v>
      </c>
      <c r="K60" s="74">
        <f t="shared" ref="K60" si="27">IF(J60="",0,((G60*J60)*$F$30)*0.9*100)</f>
        <v>0.59829545484000002</v>
      </c>
      <c r="L60" s="71"/>
      <c r="M60" s="71"/>
    </row>
    <row r="61" spans="1:13" ht="45.75" customHeight="1" outlineLevel="1" x14ac:dyDescent="0.2">
      <c r="A61" s="78" t="str">
        <f>CONCATENATE($A$30,".",COUNTA($A$30:A60))</f>
        <v>3.29</v>
      </c>
      <c r="B61" s="420" t="s">
        <v>336</v>
      </c>
      <c r="C61" s="421"/>
      <c r="D61" s="421"/>
      <c r="E61" s="422"/>
      <c r="F61" s="68"/>
      <c r="G61" s="84">
        <v>3.69318182E-3</v>
      </c>
      <c r="H61" s="37" t="s">
        <v>61</v>
      </c>
      <c r="I61" s="70" t="s">
        <v>4</v>
      </c>
      <c r="J61" s="73">
        <f>IF($K$13="Não Atende",0,IF(I61="","",IF(H61="",VLOOKUP(I61,Parâmetros!$B$3:$C$6,2,0),VLOOKUP(I61,Parâmetros!$B$3:$C$6,2,0)*VLOOKUP(H61,Parâmetros!$E$3:$G$5,2,0))))</f>
        <v>4</v>
      </c>
      <c r="K61" s="74">
        <f t="shared" ref="K61" si="28">IF(J61="",0,((G61*J61)*$F$30)*0.9*100)</f>
        <v>0.59829545484000002</v>
      </c>
      <c r="L61" s="71"/>
      <c r="M61" s="71"/>
    </row>
    <row r="62" spans="1:13" ht="45.75" customHeight="1" outlineLevel="1" x14ac:dyDescent="0.2">
      <c r="A62" s="78" t="str">
        <f>CONCATENATE($A$30,".",COUNTA($A$30:A61))</f>
        <v>3.30</v>
      </c>
      <c r="B62" s="420" t="s">
        <v>337</v>
      </c>
      <c r="C62" s="421"/>
      <c r="D62" s="421"/>
      <c r="E62" s="422"/>
      <c r="F62" s="68"/>
      <c r="G62" s="84">
        <v>3.69318182E-3</v>
      </c>
      <c r="H62" s="37" t="s">
        <v>61</v>
      </c>
      <c r="I62" s="70" t="s">
        <v>4</v>
      </c>
      <c r="J62" s="73">
        <f>IF($K$13="Não Atende",0,IF(I62="","",IF(H62="",VLOOKUP(I62,Parâmetros!$B$3:$C$6,2,0),VLOOKUP(I62,Parâmetros!$B$3:$C$6,2,0)*VLOOKUP(H62,Parâmetros!$E$3:$G$5,2,0))))</f>
        <v>4</v>
      </c>
      <c r="K62" s="74">
        <f t="shared" ref="K62" si="29">IF(J62="",0,((G62*J62)*$F$30)*0.9*100)</f>
        <v>0.59829545484000002</v>
      </c>
      <c r="L62" s="71"/>
      <c r="M62" s="71"/>
    </row>
    <row r="63" spans="1:13" ht="45.75" customHeight="1" outlineLevel="1" x14ac:dyDescent="0.2">
      <c r="A63" s="78" t="str">
        <f>CONCATENATE($A$30,".",COUNTA($A$30:A62))</f>
        <v>3.31</v>
      </c>
      <c r="B63" s="420" t="s">
        <v>338</v>
      </c>
      <c r="C63" s="421"/>
      <c r="D63" s="421"/>
      <c r="E63" s="422"/>
      <c r="F63" s="68"/>
      <c r="G63" s="84">
        <v>3.69318182E-3</v>
      </c>
      <c r="H63" s="37" t="s">
        <v>61</v>
      </c>
      <c r="I63" s="70" t="s">
        <v>4</v>
      </c>
      <c r="J63" s="73">
        <f>IF($K$13="Não Atende",0,IF(I63="","",IF(H63="",VLOOKUP(I63,Parâmetros!$B$3:$C$6,2,0),VLOOKUP(I63,Parâmetros!$B$3:$C$6,2,0)*VLOOKUP(H63,Parâmetros!$E$3:$G$5,2,0))))</f>
        <v>4</v>
      </c>
      <c r="K63" s="74">
        <f t="shared" ref="K63" si="30">IF(J63="",0,((G63*J63)*$F$30)*0.9*100)</f>
        <v>0.59829545484000002</v>
      </c>
      <c r="L63" s="71"/>
      <c r="M63" s="71"/>
    </row>
    <row r="64" spans="1:13" ht="45.75" customHeight="1" outlineLevel="1" x14ac:dyDescent="0.2">
      <c r="A64" s="78" t="str">
        <f>CONCATENATE($A$30,".",COUNTA($A$30:A63))</f>
        <v>3.32</v>
      </c>
      <c r="B64" s="420" t="s">
        <v>339</v>
      </c>
      <c r="C64" s="421"/>
      <c r="D64" s="421"/>
      <c r="E64" s="422"/>
      <c r="F64" s="68"/>
      <c r="G64" s="84">
        <v>3.69318182E-3</v>
      </c>
      <c r="H64" s="37" t="s">
        <v>61</v>
      </c>
      <c r="I64" s="70" t="s">
        <v>4</v>
      </c>
      <c r="J64" s="73">
        <f>IF($K$13="Não Atende",0,IF(I64="","",IF(H64="",VLOOKUP(I64,Parâmetros!$B$3:$C$6,2,0),VLOOKUP(I64,Parâmetros!$B$3:$C$6,2,0)*VLOOKUP(H64,Parâmetros!$E$3:$G$5,2,0))))</f>
        <v>4</v>
      </c>
      <c r="K64" s="74">
        <f t="shared" ref="K64" si="31">IF(J64="",0,((G64*J64)*$F$30)*0.9*100)</f>
        <v>0.59829545484000002</v>
      </c>
      <c r="L64" s="71"/>
      <c r="M64" s="71"/>
    </row>
    <row r="65" spans="1:13" ht="45.75" customHeight="1" outlineLevel="1" x14ac:dyDescent="0.2">
      <c r="A65" s="78" t="str">
        <f>CONCATENATE($A$30,".",COUNTA($A$30:A64))</f>
        <v>3.33</v>
      </c>
      <c r="B65" s="420" t="s">
        <v>340</v>
      </c>
      <c r="C65" s="421"/>
      <c r="D65" s="421"/>
      <c r="E65" s="422"/>
      <c r="F65" s="68"/>
      <c r="G65" s="84">
        <v>3.69318182E-3</v>
      </c>
      <c r="H65" s="37" t="s">
        <v>61</v>
      </c>
      <c r="I65" s="70" t="s">
        <v>4</v>
      </c>
      <c r="J65" s="73">
        <f>IF($K$13="Não Atende",0,IF(I65="","",IF(H65="",VLOOKUP(I65,Parâmetros!$B$3:$C$6,2,0),VLOOKUP(I65,Parâmetros!$B$3:$C$6,2,0)*VLOOKUP(H65,Parâmetros!$E$3:$G$5,2,0))))</f>
        <v>4</v>
      </c>
      <c r="K65" s="74">
        <f t="shared" ref="K65" si="32">IF(J65="",0,((G65*J65)*$F$30)*0.9*100)</f>
        <v>0.59829545484000002</v>
      </c>
      <c r="L65" s="71"/>
      <c r="M65" s="71"/>
    </row>
    <row r="66" spans="1:13" ht="45.75" customHeight="1" outlineLevel="1" x14ac:dyDescent="0.2">
      <c r="A66" s="78" t="str">
        <f>CONCATENATE($A$30,".",COUNTA($A$30:A65))</f>
        <v>3.34</v>
      </c>
      <c r="B66" s="420" t="s">
        <v>341</v>
      </c>
      <c r="C66" s="421"/>
      <c r="D66" s="421"/>
      <c r="E66" s="422"/>
      <c r="F66" s="68"/>
      <c r="G66" s="84">
        <v>3.69318182E-3</v>
      </c>
      <c r="H66" s="37" t="s">
        <v>61</v>
      </c>
      <c r="I66" s="70" t="s">
        <v>4</v>
      </c>
      <c r="J66" s="73">
        <f>IF($K$13="Não Atende",0,IF(I66="","",IF(H66="",VLOOKUP(I66,Parâmetros!$B$3:$C$6,2,0),VLOOKUP(I66,Parâmetros!$B$3:$C$6,2,0)*VLOOKUP(H66,Parâmetros!$E$3:$G$5,2,0))))</f>
        <v>4</v>
      </c>
      <c r="K66" s="74">
        <f t="shared" ref="K66" si="33">IF(J66="",0,((G66*J66)*$F$30)*0.9*100)</f>
        <v>0.59829545484000002</v>
      </c>
      <c r="L66" s="71"/>
      <c r="M66" s="71"/>
    </row>
    <row r="67" spans="1:13" ht="45.75" customHeight="1" outlineLevel="1" x14ac:dyDescent="0.2">
      <c r="A67" s="78" t="str">
        <f>CONCATENATE($A$30,".",COUNTA($A$30:A66))</f>
        <v>3.35</v>
      </c>
      <c r="B67" s="420" t="s">
        <v>342</v>
      </c>
      <c r="C67" s="421"/>
      <c r="D67" s="421"/>
      <c r="E67" s="422"/>
      <c r="F67" s="68"/>
      <c r="G67" s="84">
        <v>3.69318182E-3</v>
      </c>
      <c r="H67" s="37" t="s">
        <v>61</v>
      </c>
      <c r="I67" s="70" t="s">
        <v>4</v>
      </c>
      <c r="J67" s="73">
        <f>IF($K$13="Não Atende",0,IF(I67="","",IF(H67="",VLOOKUP(I67,Parâmetros!$B$3:$C$6,2,0),VLOOKUP(I67,Parâmetros!$B$3:$C$6,2,0)*VLOOKUP(H67,Parâmetros!$E$3:$G$5,2,0))))</f>
        <v>4</v>
      </c>
      <c r="K67" s="74">
        <f t="shared" ref="K67" si="34">IF(J67="",0,((G67*J67)*$F$30)*0.9*100)</f>
        <v>0.59829545484000002</v>
      </c>
      <c r="L67" s="71"/>
      <c r="M67" s="71"/>
    </row>
    <row r="68" spans="1:13" ht="45.75" customHeight="1" outlineLevel="1" x14ac:dyDescent="0.2">
      <c r="A68" s="78" t="str">
        <f>CONCATENATE($A$30,".",COUNTA($A$30:A67))</f>
        <v>3.36</v>
      </c>
      <c r="B68" s="420" t="s">
        <v>343</v>
      </c>
      <c r="C68" s="421"/>
      <c r="D68" s="421"/>
      <c r="E68" s="422"/>
      <c r="F68" s="68"/>
      <c r="G68" s="84">
        <v>3.69318182E-3</v>
      </c>
      <c r="H68" s="37" t="s">
        <v>61</v>
      </c>
      <c r="I68" s="70" t="s">
        <v>4</v>
      </c>
      <c r="J68" s="73">
        <f>IF($K$13="Não Atende",0,IF(I68="","",IF(H68="",VLOOKUP(I68,Parâmetros!$B$3:$C$6,2,0),VLOOKUP(I68,Parâmetros!$B$3:$C$6,2,0)*VLOOKUP(H68,Parâmetros!$E$3:$G$5,2,0))))</f>
        <v>4</v>
      </c>
      <c r="K68" s="74">
        <f t="shared" ref="K68" si="35">IF(J68="",0,((G68*J68)*$F$30)*0.9*100)</f>
        <v>0.59829545484000002</v>
      </c>
      <c r="L68" s="71"/>
      <c r="M68" s="71"/>
    </row>
    <row r="69" spans="1:13" ht="45.75" customHeight="1" outlineLevel="1" x14ac:dyDescent="0.2">
      <c r="A69" s="78" t="str">
        <f>CONCATENATE($A$30,".",COUNTA($A$30:A68))</f>
        <v>3.37</v>
      </c>
      <c r="B69" s="420" t="s">
        <v>344</v>
      </c>
      <c r="C69" s="421"/>
      <c r="D69" s="421"/>
      <c r="E69" s="422"/>
      <c r="F69" s="68"/>
      <c r="G69" s="84">
        <v>3.69318182E-3</v>
      </c>
      <c r="H69" s="37" t="s">
        <v>61</v>
      </c>
      <c r="I69" s="70" t="s">
        <v>4</v>
      </c>
      <c r="J69" s="73">
        <f>IF($K$13="Não Atende",0,IF(I69="","",IF(H69="",VLOOKUP(I69,Parâmetros!$B$3:$C$6,2,0),VLOOKUP(I69,Parâmetros!$B$3:$C$6,2,0)*VLOOKUP(H69,Parâmetros!$E$3:$G$5,2,0))))</f>
        <v>4</v>
      </c>
      <c r="K69" s="74">
        <f t="shared" ref="K69" si="36">IF(J69="",0,((G69*J69)*$F$30)*0.9*100)</f>
        <v>0.59829545484000002</v>
      </c>
      <c r="L69" s="71"/>
      <c r="M69" s="71"/>
    </row>
    <row r="70" spans="1:13" ht="45.75" customHeight="1" outlineLevel="1" x14ac:dyDescent="0.2">
      <c r="A70" s="78" t="str">
        <f>CONCATENATE($A$30,".",COUNTA($A$30:A69))</f>
        <v>3.38</v>
      </c>
      <c r="B70" s="420" t="s">
        <v>1080</v>
      </c>
      <c r="C70" s="421"/>
      <c r="D70" s="421"/>
      <c r="E70" s="422"/>
      <c r="F70" s="68"/>
      <c r="G70" s="84">
        <v>3.69318182E-3</v>
      </c>
      <c r="H70" s="37" t="s">
        <v>61</v>
      </c>
      <c r="I70" s="70" t="s">
        <v>4</v>
      </c>
      <c r="J70" s="73">
        <f>IF($K$13="Não Atende",0,IF(I70="","",IF(H70="",VLOOKUP(I70,Parâmetros!$B$3:$C$6,2,0),VLOOKUP(I70,Parâmetros!$B$3:$C$6,2,0)*VLOOKUP(H70,Parâmetros!$E$3:$G$5,2,0))))</f>
        <v>4</v>
      </c>
      <c r="K70" s="74">
        <f t="shared" ref="K70" si="37">IF(J70="",0,((G70*J70)*$F$30)*0.9*100)</f>
        <v>0.59829545484000002</v>
      </c>
      <c r="L70" s="71"/>
      <c r="M70" s="71"/>
    </row>
    <row r="71" spans="1:13" ht="45.75" customHeight="1" outlineLevel="1" x14ac:dyDescent="0.2">
      <c r="A71" s="78" t="str">
        <f>CONCATENATE($A$30,".",COUNTA($A$30:A70))</f>
        <v>3.39</v>
      </c>
      <c r="B71" s="420" t="s">
        <v>1081</v>
      </c>
      <c r="C71" s="421"/>
      <c r="D71" s="421"/>
      <c r="E71" s="422"/>
      <c r="F71" s="68"/>
      <c r="G71" s="84">
        <v>3.69318182E-3</v>
      </c>
      <c r="H71" s="37" t="s">
        <v>61</v>
      </c>
      <c r="I71" s="70" t="s">
        <v>4</v>
      </c>
      <c r="J71" s="73">
        <f>IF($K$13="Não Atende",0,IF(I71="","",IF(H71="",VLOOKUP(I71,Parâmetros!$B$3:$C$6,2,0),VLOOKUP(I71,Parâmetros!$B$3:$C$6,2,0)*VLOOKUP(H71,Parâmetros!$E$3:$G$5,2,0))))</f>
        <v>4</v>
      </c>
      <c r="K71" s="74">
        <f t="shared" ref="K71" si="38">IF(J71="",0,((G71*J71)*$F$30)*0.9*100)</f>
        <v>0.59829545484000002</v>
      </c>
      <c r="L71" s="71"/>
      <c r="M71" s="71"/>
    </row>
    <row r="72" spans="1:13" ht="45.75" customHeight="1" outlineLevel="1" x14ac:dyDescent="0.2">
      <c r="A72" s="78" t="str">
        <f>CONCATENATE($A$30,".",COUNTA($A$30:A71))</f>
        <v>3.40</v>
      </c>
      <c r="B72" s="420" t="s">
        <v>1082</v>
      </c>
      <c r="C72" s="421"/>
      <c r="D72" s="421"/>
      <c r="E72" s="422"/>
      <c r="F72" s="68"/>
      <c r="G72" s="84">
        <v>3.69318182E-3</v>
      </c>
      <c r="H72" s="37" t="s">
        <v>61</v>
      </c>
      <c r="I72" s="70" t="s">
        <v>4</v>
      </c>
      <c r="J72" s="73">
        <f>IF($K$13="Não Atende",0,IF(I72="","",IF(H72="",VLOOKUP(I72,Parâmetros!$B$3:$C$6,2,0),VLOOKUP(I72,Parâmetros!$B$3:$C$6,2,0)*VLOOKUP(H72,Parâmetros!$E$3:$G$5,2,0))))</f>
        <v>4</v>
      </c>
      <c r="K72" s="74">
        <f t="shared" ref="K72" si="39">IF(J72="",0,((G72*J72)*$F$30)*0.9*100)</f>
        <v>0.59829545484000002</v>
      </c>
      <c r="L72" s="71"/>
      <c r="M72" s="71"/>
    </row>
    <row r="73" spans="1:13" ht="45.75" customHeight="1" outlineLevel="1" x14ac:dyDescent="0.2">
      <c r="A73" s="78" t="str">
        <f>CONCATENATE($A$30,".",COUNTA($A$30:A72))</f>
        <v>3.41</v>
      </c>
      <c r="B73" s="420" t="s">
        <v>1083</v>
      </c>
      <c r="C73" s="421"/>
      <c r="D73" s="421"/>
      <c r="E73" s="422"/>
      <c r="F73" s="68"/>
      <c r="G73" s="84">
        <v>3.69318182E-3</v>
      </c>
      <c r="H73" s="37" t="s">
        <v>61</v>
      </c>
      <c r="I73" s="70" t="s">
        <v>4</v>
      </c>
      <c r="J73" s="73">
        <f>IF($K$13="Não Atende",0,IF(I73="","",IF(H73="",VLOOKUP(I73,Parâmetros!$B$3:$C$6,2,0),VLOOKUP(I73,Parâmetros!$B$3:$C$6,2,0)*VLOOKUP(H73,Parâmetros!$E$3:$G$5,2,0))))</f>
        <v>4</v>
      </c>
      <c r="K73" s="74">
        <f t="shared" ref="K73" si="40">IF(J73="",0,((G73*J73)*$F$30)*0.9*100)</f>
        <v>0.59829545484000002</v>
      </c>
      <c r="L73" s="71"/>
      <c r="M73" s="71"/>
    </row>
    <row r="74" spans="1:13" ht="45.75" customHeight="1" outlineLevel="1" x14ac:dyDescent="0.2">
      <c r="A74" s="78" t="str">
        <f>CONCATENATE($A$30,".",COUNTA($A$30:A73))</f>
        <v>3.42</v>
      </c>
      <c r="B74" s="420" t="s">
        <v>1084</v>
      </c>
      <c r="C74" s="421"/>
      <c r="D74" s="421"/>
      <c r="E74" s="422"/>
      <c r="F74" s="68"/>
      <c r="G74" s="84">
        <v>3.69318182E-3</v>
      </c>
      <c r="H74" s="37" t="s">
        <v>61</v>
      </c>
      <c r="I74" s="70" t="s">
        <v>4</v>
      </c>
      <c r="J74" s="73">
        <f>IF($K$13="Não Atende",0,IF(I74="","",IF(H74="",VLOOKUP(I74,Parâmetros!$B$3:$C$6,2,0),VLOOKUP(I74,Parâmetros!$B$3:$C$6,2,0)*VLOOKUP(H74,Parâmetros!$E$3:$G$5,2,0))))</f>
        <v>4</v>
      </c>
      <c r="K74" s="74">
        <f t="shared" ref="K74" si="41">IF(J74="",0,((G74*J74)*$F$30)*0.9*100)</f>
        <v>0.59829545484000002</v>
      </c>
      <c r="L74" s="71"/>
      <c r="M74" s="71"/>
    </row>
    <row r="75" spans="1:13" ht="45.75" customHeight="1" outlineLevel="1" x14ac:dyDescent="0.2">
      <c r="A75" s="78" t="str">
        <f>CONCATENATE($A$30,".",COUNTA($A$30:A74))</f>
        <v>3.43</v>
      </c>
      <c r="B75" s="420" t="s">
        <v>1085</v>
      </c>
      <c r="C75" s="421"/>
      <c r="D75" s="421"/>
      <c r="E75" s="422"/>
      <c r="F75" s="68"/>
      <c r="G75" s="84">
        <v>3.69318182E-3</v>
      </c>
      <c r="H75" s="37" t="s">
        <v>61</v>
      </c>
      <c r="I75" s="70" t="s">
        <v>4</v>
      </c>
      <c r="J75" s="73">
        <f>IF($K$13="Não Atende",0,IF(I75="","",IF(H75="",VLOOKUP(I75,Parâmetros!$B$3:$C$6,2,0),VLOOKUP(I75,Parâmetros!$B$3:$C$6,2,0)*VLOOKUP(H75,Parâmetros!$E$3:$G$5,2,0))))</f>
        <v>4</v>
      </c>
      <c r="K75" s="74">
        <f t="shared" ref="K75" si="42">IF(J75="",0,((G75*J75)*$F$30)*0.9*100)</f>
        <v>0.59829545484000002</v>
      </c>
      <c r="L75" s="71"/>
      <c r="M75" s="71"/>
    </row>
    <row r="76" spans="1:13" ht="45.75" customHeight="1" outlineLevel="1" x14ac:dyDescent="0.2">
      <c r="A76" s="78" t="str">
        <f>CONCATENATE($A$30,".",COUNTA($A$30:A75))</f>
        <v>3.44</v>
      </c>
      <c r="B76" s="420" t="s">
        <v>1086</v>
      </c>
      <c r="C76" s="421"/>
      <c r="D76" s="421"/>
      <c r="E76" s="422"/>
      <c r="F76" s="68"/>
      <c r="G76" s="84">
        <v>3.69318182E-3</v>
      </c>
      <c r="H76" s="37" t="s">
        <v>61</v>
      </c>
      <c r="I76" s="70" t="s">
        <v>4</v>
      </c>
      <c r="J76" s="73">
        <f>IF($K$13="Não Atende",0,IF(I76="","",IF(H76="",VLOOKUP(I76,Parâmetros!$B$3:$C$6,2,0),VLOOKUP(I76,Parâmetros!$B$3:$C$6,2,0)*VLOOKUP(H76,Parâmetros!$E$3:$G$5,2,0))))</f>
        <v>4</v>
      </c>
      <c r="K76" s="74">
        <f t="shared" ref="K76" si="43">IF(J76="",0,((G76*J76)*$F$30)*0.9*100)</f>
        <v>0.59829545484000002</v>
      </c>
      <c r="L76" s="71"/>
      <c r="M76" s="71"/>
    </row>
    <row r="77" spans="1:13" ht="45.75" customHeight="1" outlineLevel="1" x14ac:dyDescent="0.2">
      <c r="A77" s="78" t="str">
        <f>CONCATENATE($A$30,".",COUNTA($A$30:A76))</f>
        <v>3.45</v>
      </c>
      <c r="B77" s="420" t="s">
        <v>1087</v>
      </c>
      <c r="C77" s="421"/>
      <c r="D77" s="421"/>
      <c r="E77" s="422"/>
      <c r="F77" s="68"/>
      <c r="G77" s="84">
        <v>3.69318182E-3</v>
      </c>
      <c r="H77" s="37" t="s">
        <v>61</v>
      </c>
      <c r="I77" s="70" t="s">
        <v>4</v>
      </c>
      <c r="J77" s="73">
        <f>IF($K$13="Não Atende",0,IF(I77="","",IF(H77="",VLOOKUP(I77,Parâmetros!$B$3:$C$6,2,0),VLOOKUP(I77,Parâmetros!$B$3:$C$6,2,0)*VLOOKUP(H77,Parâmetros!$E$3:$G$5,2,0))))</f>
        <v>4</v>
      </c>
      <c r="K77" s="74">
        <f t="shared" ref="K77" si="44">IF(J77="",0,((G77*J77)*$F$30)*0.9*100)</f>
        <v>0.59829545484000002</v>
      </c>
      <c r="L77" s="71"/>
      <c r="M77" s="71"/>
    </row>
    <row r="78" spans="1:13" ht="45.75" customHeight="1" outlineLevel="1" x14ac:dyDescent="0.2">
      <c r="A78" s="78" t="str">
        <f>CONCATENATE($A$30,".",COUNTA($A$30:A77))</f>
        <v>3.46</v>
      </c>
      <c r="B78" s="420" t="s">
        <v>1088</v>
      </c>
      <c r="C78" s="421"/>
      <c r="D78" s="421"/>
      <c r="E78" s="422"/>
      <c r="F78" s="68"/>
      <c r="G78" s="84">
        <v>3.69318182E-3</v>
      </c>
      <c r="H78" s="37" t="s">
        <v>61</v>
      </c>
      <c r="I78" s="70" t="s">
        <v>4</v>
      </c>
      <c r="J78" s="73">
        <f>IF($K$13="Não Atende",0,IF(I78="","",IF(H78="",VLOOKUP(I78,Parâmetros!$B$3:$C$6,2,0),VLOOKUP(I78,Parâmetros!$B$3:$C$6,2,0)*VLOOKUP(H78,Parâmetros!$E$3:$G$5,2,0))))</f>
        <v>4</v>
      </c>
      <c r="K78" s="74">
        <f t="shared" ref="K78" si="45">IF(J78="",0,((G78*J78)*$F$30)*0.9*100)</f>
        <v>0.59829545484000002</v>
      </c>
      <c r="L78" s="71"/>
      <c r="M78" s="71"/>
    </row>
    <row r="79" spans="1:13" ht="45.75" customHeight="1" outlineLevel="1" x14ac:dyDescent="0.2">
      <c r="A79" s="78" t="str">
        <f>CONCATENATE($A$30,".",COUNTA($A$30:A78))</f>
        <v>3.47</v>
      </c>
      <c r="B79" s="420" t="s">
        <v>1089</v>
      </c>
      <c r="C79" s="421"/>
      <c r="D79" s="421"/>
      <c r="E79" s="422"/>
      <c r="F79" s="68"/>
      <c r="G79" s="84">
        <v>3.69318182E-3</v>
      </c>
      <c r="H79" s="37" t="s">
        <v>61</v>
      </c>
      <c r="I79" s="70" t="s">
        <v>4</v>
      </c>
      <c r="J79" s="73">
        <f>IF($K$13="Não Atende",0,IF(I79="","",IF(H79="",VLOOKUP(I79,Parâmetros!$B$3:$C$6,2,0),VLOOKUP(I79,Parâmetros!$B$3:$C$6,2,0)*VLOOKUP(H79,Parâmetros!$E$3:$G$5,2,0))))</f>
        <v>4</v>
      </c>
      <c r="K79" s="74">
        <f t="shared" ref="K79" si="46">IF(J79="",0,((G79*J79)*$F$30)*0.9*100)</f>
        <v>0.59829545484000002</v>
      </c>
      <c r="L79" s="71"/>
      <c r="M79" s="71"/>
    </row>
    <row r="80" spans="1:13" ht="45.75" customHeight="1" outlineLevel="1" x14ac:dyDescent="0.2">
      <c r="A80" s="78" t="str">
        <f>CONCATENATE($A$30,".",COUNTA($A$30:A79))</f>
        <v>3.48</v>
      </c>
      <c r="B80" s="420" t="s">
        <v>1090</v>
      </c>
      <c r="C80" s="421"/>
      <c r="D80" s="421"/>
      <c r="E80" s="422"/>
      <c r="F80" s="68"/>
      <c r="G80" s="84">
        <v>3.69318182E-3</v>
      </c>
      <c r="H80" s="37" t="s">
        <v>61</v>
      </c>
      <c r="I80" s="70" t="s">
        <v>4</v>
      </c>
      <c r="J80" s="73">
        <f>IF($K$13="Não Atende",0,IF(I80="","",IF(H80="",VLOOKUP(I80,Parâmetros!$B$3:$C$6,2,0),VLOOKUP(I80,Parâmetros!$B$3:$C$6,2,0)*VLOOKUP(H80,Parâmetros!$E$3:$G$5,2,0))))</f>
        <v>4</v>
      </c>
      <c r="K80" s="74">
        <f t="shared" ref="K80" si="47">IF(J80="",0,((G80*J80)*$F$30)*0.9*100)</f>
        <v>0.59829545484000002</v>
      </c>
      <c r="L80" s="71"/>
      <c r="M80" s="71"/>
    </row>
    <row r="81" spans="1:13" ht="45.75" customHeight="1" outlineLevel="1" x14ac:dyDescent="0.2">
      <c r="A81" s="78" t="str">
        <f>CONCATENATE($A$30,".",COUNTA($A$30:A80))</f>
        <v>3.49</v>
      </c>
      <c r="B81" s="420" t="s">
        <v>1091</v>
      </c>
      <c r="C81" s="421"/>
      <c r="D81" s="421"/>
      <c r="E81" s="422"/>
      <c r="F81" s="68"/>
      <c r="G81" s="84">
        <v>3.69318182E-3</v>
      </c>
      <c r="H81" s="37" t="s">
        <v>61</v>
      </c>
      <c r="I81" s="70" t="s">
        <v>4</v>
      </c>
      <c r="J81" s="73">
        <f>IF($K$13="Não Atende",0,IF(I81="","",IF(H81="",VLOOKUP(I81,Parâmetros!$B$3:$C$6,2,0),VLOOKUP(I81,Parâmetros!$B$3:$C$6,2,0)*VLOOKUP(H81,Parâmetros!$E$3:$G$5,2,0))))</f>
        <v>4</v>
      </c>
      <c r="K81" s="74">
        <f t="shared" ref="K81" si="48">IF(J81="",0,((G81*J81)*$F$30)*0.9*100)</f>
        <v>0.59829545484000002</v>
      </c>
      <c r="L81" s="71"/>
      <c r="M81" s="71"/>
    </row>
    <row r="82" spans="1:13" ht="45.75" customHeight="1" outlineLevel="1" x14ac:dyDescent="0.2">
      <c r="A82" s="78" t="str">
        <f>CONCATENATE($A$30,".",COUNTA($A$30:A81))</f>
        <v>3.50</v>
      </c>
      <c r="B82" s="420" t="s">
        <v>357</v>
      </c>
      <c r="C82" s="421"/>
      <c r="D82" s="421"/>
      <c r="E82" s="422"/>
      <c r="F82" s="68"/>
      <c r="G82" s="84">
        <v>7.4999999999999997E-3</v>
      </c>
      <c r="H82" s="37" t="s">
        <v>61</v>
      </c>
      <c r="I82" s="70" t="s">
        <v>4</v>
      </c>
      <c r="J82" s="73">
        <f>IF($K$13="Não Atende",0,IF(I82="","",IF(H82="",VLOOKUP(I82,Parâmetros!$B$3:$C$6,2,0),VLOOKUP(I82,Parâmetros!$B$3:$C$6,2,0)*VLOOKUP(H82,Parâmetros!$E$3:$G$5,2,0))))</f>
        <v>4</v>
      </c>
      <c r="K82" s="74">
        <f t="shared" ref="K82" si="49">IF(J82="",0,((G82*J82)*$F$30)*0.9*100)</f>
        <v>1.2149999999999999</v>
      </c>
      <c r="L82" s="71"/>
      <c r="M82" s="71"/>
    </row>
    <row r="83" spans="1:13" ht="45.75" customHeight="1" outlineLevel="1" x14ac:dyDescent="0.2">
      <c r="A83" s="78" t="str">
        <f>CONCATENATE($A$30,".",COUNTA($A$30:A82))</f>
        <v>3.51</v>
      </c>
      <c r="B83" s="420" t="s">
        <v>358</v>
      </c>
      <c r="C83" s="421"/>
      <c r="D83" s="421"/>
      <c r="E83" s="422"/>
      <c r="F83" s="68"/>
      <c r="G83" s="84">
        <v>7.4999999999999997E-3</v>
      </c>
      <c r="H83" s="37" t="s">
        <v>61</v>
      </c>
      <c r="I83" s="70" t="s">
        <v>4</v>
      </c>
      <c r="J83" s="73">
        <f>IF($K$13="Não Atende",0,IF(I83="","",IF(H83="",VLOOKUP(I83,Parâmetros!$B$3:$C$6,2,0),VLOOKUP(I83,Parâmetros!$B$3:$C$6,2,0)*VLOOKUP(H83,Parâmetros!$E$3:$G$5,2,0))))</f>
        <v>4</v>
      </c>
      <c r="K83" s="74">
        <f t="shared" ref="K83" si="50">IF(J83="",0,((G83*J83)*$F$30)*0.9*100)</f>
        <v>1.2149999999999999</v>
      </c>
      <c r="L83" s="71"/>
      <c r="M83" s="71"/>
    </row>
    <row r="84" spans="1:13" ht="45.75" customHeight="1" outlineLevel="1" x14ac:dyDescent="0.2">
      <c r="A84" s="78" t="str">
        <f>CONCATENATE($A$30,".",COUNTA($A$30:A83))</f>
        <v>3.52</v>
      </c>
      <c r="B84" s="420" t="s">
        <v>359</v>
      </c>
      <c r="C84" s="421"/>
      <c r="D84" s="421"/>
      <c r="E84" s="422"/>
      <c r="F84" s="68"/>
      <c r="G84" s="84">
        <v>7.4999999999999997E-3</v>
      </c>
      <c r="H84" s="37" t="s">
        <v>61</v>
      </c>
      <c r="I84" s="70" t="s">
        <v>4</v>
      </c>
      <c r="J84" s="73">
        <f>IF($K$13="Não Atende",0,IF(I84="","",IF(H84="",VLOOKUP(I84,Parâmetros!$B$3:$C$6,2,0),VLOOKUP(I84,Parâmetros!$B$3:$C$6,2,0)*VLOOKUP(H84,Parâmetros!$E$3:$G$5,2,0))))</f>
        <v>4</v>
      </c>
      <c r="K84" s="74">
        <f t="shared" ref="K84" si="51">IF(J84="",0,((G84*J84)*$F$30)*0.9*100)</f>
        <v>1.2149999999999999</v>
      </c>
      <c r="L84" s="71"/>
      <c r="M84" s="71"/>
    </row>
    <row r="85" spans="1:13" ht="45.75" customHeight="1" outlineLevel="1" x14ac:dyDescent="0.2">
      <c r="A85" s="78" t="str">
        <f>CONCATENATE($A$30,".",COUNTA($A$30:A84))</f>
        <v>3.53</v>
      </c>
      <c r="B85" s="420" t="s">
        <v>360</v>
      </c>
      <c r="C85" s="421"/>
      <c r="D85" s="421"/>
      <c r="E85" s="422"/>
      <c r="F85" s="68"/>
      <c r="G85" s="84">
        <v>7.4999999999999997E-3</v>
      </c>
      <c r="H85" s="37" t="s">
        <v>61</v>
      </c>
      <c r="I85" s="70" t="s">
        <v>4</v>
      </c>
      <c r="J85" s="73">
        <f>IF($K$13="Não Atende",0,IF(I85="","",IF(H85="",VLOOKUP(I85,Parâmetros!$B$3:$C$6,2,0),VLOOKUP(I85,Parâmetros!$B$3:$C$6,2,0)*VLOOKUP(H85,Parâmetros!$E$3:$G$5,2,0))))</f>
        <v>4</v>
      </c>
      <c r="K85" s="74">
        <f t="shared" ref="K85" si="52">IF(J85="",0,((G85*J85)*$F$30)*0.9*100)</f>
        <v>1.2149999999999999</v>
      </c>
      <c r="L85" s="71"/>
      <c r="M85" s="71"/>
    </row>
    <row r="86" spans="1:13" ht="45.75" customHeight="1" outlineLevel="1" x14ac:dyDescent="0.2">
      <c r="A86" s="78" t="str">
        <f>CONCATENATE($A$30,".",COUNTA($A$30:A85))</f>
        <v>3.54</v>
      </c>
      <c r="B86" s="420" t="s">
        <v>361</v>
      </c>
      <c r="C86" s="421"/>
      <c r="D86" s="421"/>
      <c r="E86" s="422"/>
      <c r="F86" s="68"/>
      <c r="G86" s="84">
        <v>7.4999999999999997E-3</v>
      </c>
      <c r="H86" s="37" t="s">
        <v>61</v>
      </c>
      <c r="I86" s="70" t="s">
        <v>4</v>
      </c>
      <c r="J86" s="73">
        <f>IF($K$13="Não Atende",0,IF(I86="","",IF(H86="",VLOOKUP(I86,Parâmetros!$B$3:$C$6,2,0),VLOOKUP(I86,Parâmetros!$B$3:$C$6,2,0)*VLOOKUP(H86,Parâmetros!$E$3:$G$5,2,0))))</f>
        <v>4</v>
      </c>
      <c r="K86" s="74">
        <f t="shared" ref="K86" si="53">IF(J86="",0,((G86*J86)*$F$30)*0.9*100)</f>
        <v>1.2149999999999999</v>
      </c>
      <c r="L86" s="71"/>
      <c r="M86" s="71"/>
    </row>
    <row r="87" spans="1:13" ht="45.75" customHeight="1" outlineLevel="1" x14ac:dyDescent="0.2">
      <c r="A87" s="78" t="str">
        <f>CONCATENATE($A$30,".",COUNTA($A$30:A86))</f>
        <v>3.55</v>
      </c>
      <c r="B87" s="420" t="s">
        <v>362</v>
      </c>
      <c r="C87" s="421"/>
      <c r="D87" s="421"/>
      <c r="E87" s="422"/>
      <c r="F87" s="68"/>
      <c r="G87" s="84">
        <v>7.4999999999999997E-3</v>
      </c>
      <c r="H87" s="37" t="s">
        <v>60</v>
      </c>
      <c r="I87" s="70" t="s">
        <v>4</v>
      </c>
      <c r="J87" s="73">
        <f>IF($K$13="Não Atende",0,IF(I87="","",IF(H87="",VLOOKUP(I87,Parâmetros!$B$3:$C$6,2,0),VLOOKUP(I87,Parâmetros!$B$3:$C$6,2,0)*VLOOKUP(H87,Parâmetros!$E$3:$G$5,2,0))))</f>
        <v>2</v>
      </c>
      <c r="K87" s="74">
        <f t="shared" ref="K87" si="54">IF(J87="",0,((G87*J87)*$F$30)*0.9*100)</f>
        <v>0.60749999999999993</v>
      </c>
      <c r="L87" s="71"/>
      <c r="M87" s="71"/>
    </row>
    <row r="88" spans="1:13" ht="45.75" customHeight="1" outlineLevel="1" x14ac:dyDescent="0.2">
      <c r="A88" s="78" t="str">
        <f>CONCATENATE($A$30,".",COUNTA($A$30:A87))</f>
        <v>3.56</v>
      </c>
      <c r="B88" s="420" t="s">
        <v>363</v>
      </c>
      <c r="C88" s="421"/>
      <c r="D88" s="421"/>
      <c r="E88" s="422"/>
      <c r="F88" s="68"/>
      <c r="G88" s="84">
        <v>7.4999999999999997E-3</v>
      </c>
      <c r="H88" s="37" t="s">
        <v>61</v>
      </c>
      <c r="I88" s="70" t="s">
        <v>4</v>
      </c>
      <c r="J88" s="73">
        <f>IF($K$13="Não Atende",0,IF(I88="","",IF(H88="",VLOOKUP(I88,Parâmetros!$B$3:$C$6,2,0),VLOOKUP(I88,Parâmetros!$B$3:$C$6,2,0)*VLOOKUP(H88,Parâmetros!$E$3:$G$5,2,0))))</f>
        <v>4</v>
      </c>
      <c r="K88" s="74">
        <f t="shared" ref="K88" si="55">IF(J88="",0,((G88*J88)*$F$30)*0.9*100)</f>
        <v>1.2149999999999999</v>
      </c>
      <c r="L88" s="71"/>
      <c r="M88" s="71"/>
    </row>
    <row r="89" spans="1:13" ht="45.75" customHeight="1" outlineLevel="1" x14ac:dyDescent="0.2">
      <c r="A89" s="78" t="str">
        <f>CONCATENATE($A$30,".",COUNTA($A$30:A88))</f>
        <v>3.57</v>
      </c>
      <c r="B89" s="420" t="s">
        <v>364</v>
      </c>
      <c r="C89" s="421"/>
      <c r="D89" s="421"/>
      <c r="E89" s="422"/>
      <c r="F89" s="68"/>
      <c r="G89" s="84">
        <v>7.4999999999999997E-3</v>
      </c>
      <c r="H89" s="37" t="s">
        <v>61</v>
      </c>
      <c r="I89" s="70" t="s">
        <v>4</v>
      </c>
      <c r="J89" s="73">
        <f>IF($K$13="Não Atende",0,IF(I89="","",IF(H89="",VLOOKUP(I89,Parâmetros!$B$3:$C$6,2,0),VLOOKUP(I89,Parâmetros!$B$3:$C$6,2,0)*VLOOKUP(H89,Parâmetros!$E$3:$G$5,2,0))))</f>
        <v>4</v>
      </c>
      <c r="K89" s="74">
        <f t="shared" ref="K89" si="56">IF(J89="",0,((G89*J89)*$F$30)*0.9*100)</f>
        <v>1.2149999999999999</v>
      </c>
      <c r="L89" s="71"/>
      <c r="M89" s="71"/>
    </row>
    <row r="90" spans="1:13" ht="45.75" customHeight="1" outlineLevel="1" x14ac:dyDescent="0.2">
      <c r="A90" s="78" t="str">
        <f>CONCATENATE($A$30,".",COUNTA($A$30:A89))</f>
        <v>3.58</v>
      </c>
      <c r="B90" s="420" t="s">
        <v>365</v>
      </c>
      <c r="C90" s="421"/>
      <c r="D90" s="421"/>
      <c r="E90" s="422"/>
      <c r="F90" s="68"/>
      <c r="G90" s="84">
        <v>7.4999999999999997E-3</v>
      </c>
      <c r="H90" s="37" t="s">
        <v>61</v>
      </c>
      <c r="I90" s="70" t="s">
        <v>4</v>
      </c>
      <c r="J90" s="73">
        <f>IF($K$13="Não Atende",0,IF(I90="","",IF(H90="",VLOOKUP(I90,Parâmetros!$B$3:$C$6,2,0),VLOOKUP(I90,Parâmetros!$B$3:$C$6,2,0)*VLOOKUP(H90,Parâmetros!$E$3:$G$5,2,0))))</f>
        <v>4</v>
      </c>
      <c r="K90" s="74">
        <f t="shared" ref="K90" si="57">IF(J90="",0,((G90*J90)*$F$30)*0.9*100)</f>
        <v>1.2149999999999999</v>
      </c>
      <c r="L90" s="71"/>
      <c r="M90" s="71"/>
    </row>
    <row r="91" spans="1:13" ht="45.75" customHeight="1" outlineLevel="1" x14ac:dyDescent="0.2">
      <c r="A91" s="78" t="str">
        <f>CONCATENATE($A$30,".",COUNTA($A$30:A90))</f>
        <v>3.59</v>
      </c>
      <c r="B91" s="420" t="s">
        <v>366</v>
      </c>
      <c r="C91" s="421"/>
      <c r="D91" s="421"/>
      <c r="E91" s="422"/>
      <c r="F91" s="68"/>
      <c r="G91" s="84">
        <v>7.4999999999999997E-3</v>
      </c>
      <c r="H91" s="37" t="s">
        <v>61</v>
      </c>
      <c r="I91" s="70" t="s">
        <v>4</v>
      </c>
      <c r="J91" s="73">
        <f>IF($K$13="Não Atende",0,IF(I91="","",IF(H91="",VLOOKUP(I91,Parâmetros!$B$3:$C$6,2,0),VLOOKUP(I91,Parâmetros!$B$3:$C$6,2,0)*VLOOKUP(H91,Parâmetros!$E$3:$G$5,2,0))))</f>
        <v>4</v>
      </c>
      <c r="K91" s="74">
        <f t="shared" ref="K91" si="58">IF(J91="",0,((G91*J91)*$F$30)*0.9*100)</f>
        <v>1.2149999999999999</v>
      </c>
      <c r="L91" s="71"/>
      <c r="M91" s="71"/>
    </row>
    <row r="92" spans="1:13" ht="45.75" customHeight="1" outlineLevel="1" x14ac:dyDescent="0.2">
      <c r="A92" s="78" t="str">
        <f>CONCATENATE($A$30,".",COUNTA($A$30:A91))</f>
        <v>3.60</v>
      </c>
      <c r="B92" s="420" t="s">
        <v>367</v>
      </c>
      <c r="C92" s="421"/>
      <c r="D92" s="421"/>
      <c r="E92" s="422"/>
      <c r="F92" s="68"/>
      <c r="G92" s="84">
        <v>7.4999999999999997E-3</v>
      </c>
      <c r="H92" s="37" t="s">
        <v>61</v>
      </c>
      <c r="I92" s="70" t="s">
        <v>4</v>
      </c>
      <c r="J92" s="73">
        <f>IF($K$13="Não Atende",0,IF(I92="","",IF(H92="",VLOOKUP(I92,Parâmetros!$B$3:$C$6,2,0),VLOOKUP(I92,Parâmetros!$B$3:$C$6,2,0)*VLOOKUP(H92,Parâmetros!$E$3:$G$5,2,0))))</f>
        <v>4</v>
      </c>
      <c r="K92" s="74">
        <f t="shared" ref="K92" si="59">IF(J92="",0,((G92*J92)*$F$30)*0.9*100)</f>
        <v>1.2149999999999999</v>
      </c>
      <c r="L92" s="71"/>
      <c r="M92" s="71"/>
    </row>
    <row r="93" spans="1:13" ht="45.75" customHeight="1" outlineLevel="1" x14ac:dyDescent="0.2">
      <c r="A93" s="78" t="str">
        <f>CONCATENATE($A$30,".",COUNTA($A$30:A92))</f>
        <v>3.61</v>
      </c>
      <c r="B93" s="420" t="s">
        <v>368</v>
      </c>
      <c r="C93" s="421"/>
      <c r="D93" s="421"/>
      <c r="E93" s="422"/>
      <c r="F93" s="68"/>
      <c r="G93" s="84">
        <v>7.4999999999999997E-3</v>
      </c>
      <c r="H93" s="37" t="s">
        <v>61</v>
      </c>
      <c r="I93" s="70" t="s">
        <v>4</v>
      </c>
      <c r="J93" s="73">
        <f>IF($K$13="Não Atende",0,IF(I93="","",IF(H93="",VLOOKUP(I93,Parâmetros!$B$3:$C$6,2,0),VLOOKUP(I93,Parâmetros!$B$3:$C$6,2,0)*VLOOKUP(H93,Parâmetros!$E$3:$G$5,2,0))))</f>
        <v>4</v>
      </c>
      <c r="K93" s="74">
        <f t="shared" ref="K93" si="60">IF(J93="",0,((G93*J93)*$F$30)*0.9*100)</f>
        <v>1.2149999999999999</v>
      </c>
      <c r="L93" s="71"/>
      <c r="M93" s="71"/>
    </row>
    <row r="94" spans="1:13" ht="45.75" customHeight="1" outlineLevel="1" x14ac:dyDescent="0.2">
      <c r="A94" s="78" t="str">
        <f>CONCATENATE($A$30,".",COUNTA($A$30:A93))</f>
        <v>3.62</v>
      </c>
      <c r="B94" s="420" t="s">
        <v>369</v>
      </c>
      <c r="C94" s="421"/>
      <c r="D94" s="421"/>
      <c r="E94" s="422"/>
      <c r="F94" s="68"/>
      <c r="G94" s="84">
        <v>7.4999999999999997E-3</v>
      </c>
      <c r="H94" s="37" t="s">
        <v>61</v>
      </c>
      <c r="I94" s="70" t="s">
        <v>4</v>
      </c>
      <c r="J94" s="73">
        <f>IF($K$13="Não Atende",0,IF(I94="","",IF(H94="",VLOOKUP(I94,Parâmetros!$B$3:$C$6,2,0),VLOOKUP(I94,Parâmetros!$B$3:$C$6,2,0)*VLOOKUP(H94,Parâmetros!$E$3:$G$5,2,0))))</f>
        <v>4</v>
      </c>
      <c r="K94" s="74">
        <f t="shared" ref="K94" si="61">IF(J94="",0,((G94*J94)*$F$30)*0.9*100)</f>
        <v>1.2149999999999999</v>
      </c>
      <c r="L94" s="71"/>
      <c r="M94" s="71"/>
    </row>
    <row r="95" spans="1:13" ht="45.75" customHeight="1" outlineLevel="1" x14ac:dyDescent="0.2">
      <c r="A95" s="78" t="str">
        <f>CONCATENATE($A$30,".",COUNTA($A$30:A94))</f>
        <v>3.63</v>
      </c>
      <c r="B95" s="420" t="s">
        <v>370</v>
      </c>
      <c r="C95" s="421"/>
      <c r="D95" s="421"/>
      <c r="E95" s="422"/>
      <c r="F95" s="68"/>
      <c r="G95" s="84">
        <v>7.4999999999999997E-3</v>
      </c>
      <c r="H95" s="37" t="s">
        <v>61</v>
      </c>
      <c r="I95" s="70" t="s">
        <v>4</v>
      </c>
      <c r="J95" s="73">
        <f>IF($K$13="Não Atende",0,IF(I95="","",IF(H95="",VLOOKUP(I95,Parâmetros!$B$3:$C$6,2,0),VLOOKUP(I95,Parâmetros!$B$3:$C$6,2,0)*VLOOKUP(H95,Parâmetros!$E$3:$G$5,2,0))))</f>
        <v>4</v>
      </c>
      <c r="K95" s="74">
        <f t="shared" ref="K95" si="62">IF(J95="",0,((G95*J95)*$F$30)*0.9*100)</f>
        <v>1.2149999999999999</v>
      </c>
      <c r="L95" s="71"/>
      <c r="M95" s="71"/>
    </row>
    <row r="96" spans="1:13" ht="45.75" customHeight="1" outlineLevel="1" x14ac:dyDescent="0.2">
      <c r="A96" s="78" t="str">
        <f>CONCATENATE($A$30,".",COUNTA($A$30:A95))</f>
        <v>3.64</v>
      </c>
      <c r="B96" s="420" t="s">
        <v>371</v>
      </c>
      <c r="C96" s="421"/>
      <c r="D96" s="421"/>
      <c r="E96" s="422"/>
      <c r="F96" s="68"/>
      <c r="G96" s="84">
        <v>7.4999999999999997E-3</v>
      </c>
      <c r="H96" s="37" t="s">
        <v>61</v>
      </c>
      <c r="I96" s="70" t="s">
        <v>4</v>
      </c>
      <c r="J96" s="73">
        <f>IF($K$13="Não Atende",0,IF(I96="","",IF(H96="",VLOOKUP(I96,Parâmetros!$B$3:$C$6,2,0),VLOOKUP(I96,Parâmetros!$B$3:$C$6,2,0)*VLOOKUP(H96,Parâmetros!$E$3:$G$5,2,0))))</f>
        <v>4</v>
      </c>
      <c r="K96" s="74">
        <f t="shared" ref="K96" si="63">IF(J96="",0,((G96*J96)*$F$30)*0.9*100)</f>
        <v>1.2149999999999999</v>
      </c>
      <c r="L96" s="71"/>
      <c r="M96" s="71"/>
    </row>
    <row r="97" spans="1:13" ht="45.75" customHeight="1" outlineLevel="1" x14ac:dyDescent="0.2">
      <c r="A97" s="78" t="str">
        <f>CONCATENATE($A$30,".",COUNTA($A$30:A96))</f>
        <v>3.65</v>
      </c>
      <c r="B97" s="420" t="s">
        <v>372</v>
      </c>
      <c r="C97" s="421"/>
      <c r="D97" s="421"/>
      <c r="E97" s="422"/>
      <c r="F97" s="68"/>
      <c r="G97" s="84">
        <v>7.4999999999999997E-3</v>
      </c>
      <c r="H97" s="37" t="s">
        <v>61</v>
      </c>
      <c r="I97" s="70" t="s">
        <v>4</v>
      </c>
      <c r="J97" s="73">
        <f>IF($K$13="Não Atende",0,IF(I97="","",IF(H97="",VLOOKUP(I97,Parâmetros!$B$3:$C$6,2,0),VLOOKUP(I97,Parâmetros!$B$3:$C$6,2,0)*VLOOKUP(H97,Parâmetros!$E$3:$G$5,2,0))))</f>
        <v>4</v>
      </c>
      <c r="K97" s="74">
        <f t="shared" ref="K97" si="64">IF(J97="",0,((G97*J97)*$F$30)*0.9*100)</f>
        <v>1.2149999999999999</v>
      </c>
      <c r="L97" s="71"/>
      <c r="M97" s="71"/>
    </row>
    <row r="98" spans="1:13" ht="45.75" customHeight="1" outlineLevel="1" x14ac:dyDescent="0.2">
      <c r="A98" s="78" t="str">
        <f>CONCATENATE($A$30,".",COUNTA($A$30:A97))</f>
        <v>3.66</v>
      </c>
      <c r="B98" s="420" t="s">
        <v>373</v>
      </c>
      <c r="C98" s="421"/>
      <c r="D98" s="421"/>
      <c r="E98" s="422"/>
      <c r="F98" s="68"/>
      <c r="G98" s="84">
        <v>7.4999999999999997E-3</v>
      </c>
      <c r="H98" s="37" t="s">
        <v>61</v>
      </c>
      <c r="I98" s="70" t="s">
        <v>4</v>
      </c>
      <c r="J98" s="73">
        <f>IF($K$13="Não Atende",0,IF(I98="","",IF(H98="",VLOOKUP(I98,Parâmetros!$B$3:$C$6,2,0),VLOOKUP(I98,Parâmetros!$B$3:$C$6,2,0)*VLOOKUP(H98,Parâmetros!$E$3:$G$5,2,0))))</f>
        <v>4</v>
      </c>
      <c r="K98" s="74">
        <f t="shared" ref="K98" si="65">IF(J98="",0,((G98*J98)*$F$30)*0.9*100)</f>
        <v>1.2149999999999999</v>
      </c>
      <c r="L98" s="71"/>
      <c r="M98" s="71"/>
    </row>
    <row r="99" spans="1:13" ht="45.75" customHeight="1" outlineLevel="1" x14ac:dyDescent="0.2">
      <c r="A99" s="78" t="str">
        <f>CONCATENATE($A$30,".",COUNTA($A$30:A98))</f>
        <v>3.67</v>
      </c>
      <c r="B99" s="420" t="s">
        <v>374</v>
      </c>
      <c r="C99" s="421"/>
      <c r="D99" s="421"/>
      <c r="E99" s="422"/>
      <c r="F99" s="68"/>
      <c r="G99" s="84">
        <v>3.69318182E-3</v>
      </c>
      <c r="H99" s="37" t="s">
        <v>61</v>
      </c>
      <c r="I99" s="70" t="s">
        <v>4</v>
      </c>
      <c r="J99" s="73">
        <f>IF($K$13="Não Atende",0,IF(I99="","",IF(H99="",VLOOKUP(I99,Parâmetros!$B$3:$C$6,2,0),VLOOKUP(I99,Parâmetros!$B$3:$C$6,2,0)*VLOOKUP(H99,Parâmetros!$E$3:$G$5,2,0))))</f>
        <v>4</v>
      </c>
      <c r="K99" s="74">
        <f t="shared" ref="K99" si="66">IF(J99="",0,((G99*J99)*$F$30)*0.9*100)</f>
        <v>0.59829545484000002</v>
      </c>
      <c r="L99" s="71"/>
      <c r="M99" s="71"/>
    </row>
    <row r="100" spans="1:13" ht="45.75" customHeight="1" outlineLevel="1" x14ac:dyDescent="0.2">
      <c r="A100" s="78" t="str">
        <f>CONCATENATE($A$30,".",COUNTA($A$30:A99))</f>
        <v>3.68</v>
      </c>
      <c r="B100" s="420" t="s">
        <v>375</v>
      </c>
      <c r="C100" s="421"/>
      <c r="D100" s="421"/>
      <c r="E100" s="422"/>
      <c r="F100" s="68"/>
      <c r="G100" s="84">
        <v>3.69318182E-3</v>
      </c>
      <c r="H100" s="37" t="s">
        <v>61</v>
      </c>
      <c r="I100" s="70" t="s">
        <v>4</v>
      </c>
      <c r="J100" s="73">
        <f>IF($K$13="Não Atende",0,IF(I100="","",IF(H100="",VLOOKUP(I100,Parâmetros!$B$3:$C$6,2,0),VLOOKUP(I100,Parâmetros!$B$3:$C$6,2,0)*VLOOKUP(H100,Parâmetros!$E$3:$G$5,2,0))))</f>
        <v>4</v>
      </c>
      <c r="K100" s="74">
        <f t="shared" ref="K100" si="67">IF(J100="",0,((G100*J100)*$F$30)*0.9*100)</f>
        <v>0.59829545484000002</v>
      </c>
      <c r="L100" s="71"/>
      <c r="M100" s="71"/>
    </row>
    <row r="101" spans="1:13" ht="45.75" customHeight="1" outlineLevel="1" x14ac:dyDescent="0.2">
      <c r="A101" s="78" t="str">
        <f>CONCATENATE($A$30,".",COUNTA($A$30:A100))</f>
        <v>3.69</v>
      </c>
      <c r="B101" s="420" t="s">
        <v>376</v>
      </c>
      <c r="C101" s="421"/>
      <c r="D101" s="421"/>
      <c r="E101" s="422"/>
      <c r="F101" s="68"/>
      <c r="G101" s="84">
        <v>7.4999999999999997E-3</v>
      </c>
      <c r="H101" s="37" t="s">
        <v>61</v>
      </c>
      <c r="I101" s="70" t="s">
        <v>4</v>
      </c>
      <c r="J101" s="73">
        <f>IF($K$13="Não Atende",0,IF(I101="","",IF(H101="",VLOOKUP(I101,Parâmetros!$B$3:$C$6,2,0),VLOOKUP(I101,Parâmetros!$B$3:$C$6,2,0)*VLOOKUP(H101,Parâmetros!$E$3:$G$5,2,0))))</f>
        <v>4</v>
      </c>
      <c r="K101" s="74">
        <f t="shared" ref="K101" si="68">IF(J101="",0,((G101*J101)*$F$30)*0.9*100)</f>
        <v>1.2149999999999999</v>
      </c>
      <c r="L101" s="71"/>
      <c r="M101" s="71"/>
    </row>
    <row r="102" spans="1:13" ht="45.75" customHeight="1" outlineLevel="1" x14ac:dyDescent="0.2">
      <c r="A102" s="78" t="str">
        <f>CONCATENATE($A$30,".",COUNTA($A$30:A101))</f>
        <v>3.70</v>
      </c>
      <c r="B102" s="420" t="s">
        <v>377</v>
      </c>
      <c r="C102" s="421"/>
      <c r="D102" s="421"/>
      <c r="E102" s="422"/>
      <c r="F102" s="68"/>
      <c r="G102" s="84">
        <v>7.4999999999999997E-3</v>
      </c>
      <c r="H102" s="37" t="s">
        <v>61</v>
      </c>
      <c r="I102" s="70" t="s">
        <v>4</v>
      </c>
      <c r="J102" s="73">
        <f>IF($K$13="Não Atende",0,IF(I102="","",IF(H102="",VLOOKUP(I102,Parâmetros!$B$3:$C$6,2,0),VLOOKUP(I102,Parâmetros!$B$3:$C$6,2,0)*VLOOKUP(H102,Parâmetros!$E$3:$G$5,2,0))))</f>
        <v>4</v>
      </c>
      <c r="K102" s="74">
        <f t="shared" ref="K102" si="69">IF(J102="",0,((G102*J102)*$F$30)*0.9*100)</f>
        <v>1.2149999999999999</v>
      </c>
      <c r="L102" s="71"/>
      <c r="M102" s="71"/>
    </row>
    <row r="103" spans="1:13" ht="45.75" customHeight="1" outlineLevel="1" x14ac:dyDescent="0.2">
      <c r="A103" s="78" t="str">
        <f>CONCATENATE($A$30,".",COUNTA($A$30:A102))</f>
        <v>3.71</v>
      </c>
      <c r="B103" s="420" t="s">
        <v>378</v>
      </c>
      <c r="C103" s="421"/>
      <c r="D103" s="421"/>
      <c r="E103" s="422"/>
      <c r="F103" s="68"/>
      <c r="G103" s="84">
        <v>7.4999999999999997E-3</v>
      </c>
      <c r="H103" s="37" t="s">
        <v>61</v>
      </c>
      <c r="I103" s="70" t="s">
        <v>4</v>
      </c>
      <c r="J103" s="73">
        <f>IF($K$13="Não Atende",0,IF(I103="","",IF(H103="",VLOOKUP(I103,Parâmetros!$B$3:$C$6,2,0),VLOOKUP(I103,Parâmetros!$B$3:$C$6,2,0)*VLOOKUP(H103,Parâmetros!$E$3:$G$5,2,0))))</f>
        <v>4</v>
      </c>
      <c r="K103" s="74">
        <f t="shared" ref="K103" si="70">IF(J103="",0,((G103*J103)*$F$30)*0.9*100)</f>
        <v>1.2149999999999999</v>
      </c>
      <c r="L103" s="71"/>
      <c r="M103" s="71"/>
    </row>
    <row r="104" spans="1:13" ht="45.75" customHeight="1" outlineLevel="1" x14ac:dyDescent="0.2">
      <c r="A104" s="78" t="str">
        <f>CONCATENATE($A$30,".",COUNTA($A$30:A103))</f>
        <v>3.72</v>
      </c>
      <c r="B104" s="420" t="s">
        <v>379</v>
      </c>
      <c r="C104" s="421"/>
      <c r="D104" s="421"/>
      <c r="E104" s="422"/>
      <c r="F104" s="68"/>
      <c r="G104" s="84">
        <v>3.69318182E-3</v>
      </c>
      <c r="H104" s="37" t="s">
        <v>61</v>
      </c>
      <c r="I104" s="70" t="s">
        <v>4</v>
      </c>
      <c r="J104" s="73">
        <f>IF($K$13="Não Atende",0,IF(I104="","",IF(H104="",VLOOKUP(I104,Parâmetros!$B$3:$C$6,2,0),VLOOKUP(I104,Parâmetros!$B$3:$C$6,2,0)*VLOOKUP(H104,Parâmetros!$E$3:$G$5,2,0))))</f>
        <v>4</v>
      </c>
      <c r="K104" s="74">
        <f t="shared" ref="K104" si="71">IF(J104="",0,((G104*J104)*$F$30)*0.9*100)</f>
        <v>0.59829545484000002</v>
      </c>
      <c r="L104" s="71"/>
      <c r="M104" s="71"/>
    </row>
    <row r="105" spans="1:13" ht="45.75" customHeight="1" outlineLevel="1" x14ac:dyDescent="0.2">
      <c r="A105" s="78" t="str">
        <f>CONCATENATE($A$30,".",COUNTA($A$30:A104))</f>
        <v>3.73</v>
      </c>
      <c r="B105" s="420" t="s">
        <v>380</v>
      </c>
      <c r="C105" s="421"/>
      <c r="D105" s="421"/>
      <c r="E105" s="422"/>
      <c r="F105" s="68"/>
      <c r="G105" s="84">
        <v>7.4999999999999997E-3</v>
      </c>
      <c r="H105" s="37" t="s">
        <v>61</v>
      </c>
      <c r="I105" s="70" t="s">
        <v>4</v>
      </c>
      <c r="J105" s="73">
        <f>IF($K$13="Não Atende",0,IF(I105="","",IF(H105="",VLOOKUP(I105,Parâmetros!$B$3:$C$6,2,0),VLOOKUP(I105,Parâmetros!$B$3:$C$6,2,0)*VLOOKUP(H105,Parâmetros!$E$3:$G$5,2,0))))</f>
        <v>4</v>
      </c>
      <c r="K105" s="74">
        <f t="shared" ref="K105" si="72">IF(J105="",0,((G105*J105)*$F$30)*0.9*100)</f>
        <v>1.2149999999999999</v>
      </c>
      <c r="L105" s="71"/>
      <c r="M105" s="71"/>
    </row>
    <row r="106" spans="1:13" ht="45.75" customHeight="1" outlineLevel="1" x14ac:dyDescent="0.2">
      <c r="A106" s="78" t="str">
        <f>CONCATENATE($A$30,".",COUNTA($A$30:A105))</f>
        <v>3.74</v>
      </c>
      <c r="B106" s="420" t="s">
        <v>381</v>
      </c>
      <c r="C106" s="421"/>
      <c r="D106" s="421"/>
      <c r="E106" s="422"/>
      <c r="F106" s="68"/>
      <c r="G106" s="84">
        <v>7.4999999999999997E-3</v>
      </c>
      <c r="H106" s="37" t="s">
        <v>61</v>
      </c>
      <c r="I106" s="70" t="s">
        <v>4</v>
      </c>
      <c r="J106" s="73">
        <f>IF($K$13="Não Atende",0,IF(I106="","",IF(H106="",VLOOKUP(I106,Parâmetros!$B$3:$C$6,2,0),VLOOKUP(I106,Parâmetros!$B$3:$C$6,2,0)*VLOOKUP(H106,Parâmetros!$E$3:$G$5,2,0))))</f>
        <v>4</v>
      </c>
      <c r="K106" s="74">
        <f t="shared" ref="K106" si="73">IF(J106="",0,((G106*J106)*$F$30)*0.9*100)</f>
        <v>1.2149999999999999</v>
      </c>
      <c r="L106" s="71"/>
      <c r="M106" s="71"/>
    </row>
    <row r="107" spans="1:13" ht="45.75" customHeight="1" outlineLevel="1" x14ac:dyDescent="0.2">
      <c r="A107" s="78" t="str">
        <f>CONCATENATE($A$30,".",COUNTA($A$30:A106))</f>
        <v>3.75</v>
      </c>
      <c r="B107" s="420" t="s">
        <v>382</v>
      </c>
      <c r="C107" s="421"/>
      <c r="D107" s="421"/>
      <c r="E107" s="422"/>
      <c r="F107" s="68"/>
      <c r="G107" s="84">
        <v>7.4999999999999997E-3</v>
      </c>
      <c r="H107" s="37" t="s">
        <v>61</v>
      </c>
      <c r="I107" s="70" t="s">
        <v>4</v>
      </c>
      <c r="J107" s="73">
        <f>IF($K$13="Não Atende",0,IF(I107="","",IF(H107="",VLOOKUP(I107,Parâmetros!$B$3:$C$6,2,0),VLOOKUP(I107,Parâmetros!$B$3:$C$6,2,0)*VLOOKUP(H107,Parâmetros!$E$3:$G$5,2,0))))</f>
        <v>4</v>
      </c>
      <c r="K107" s="74">
        <f t="shared" ref="K107" si="74">IF(J107="",0,((G107*J107)*$F$30)*0.9*100)</f>
        <v>1.2149999999999999</v>
      </c>
      <c r="L107" s="71"/>
      <c r="M107" s="71"/>
    </row>
    <row r="108" spans="1:13" ht="45.75" customHeight="1" outlineLevel="1" x14ac:dyDescent="0.2">
      <c r="A108" s="78" t="str">
        <f>CONCATENATE($A$30,".",COUNTA($A$30:A107))</f>
        <v>3.76</v>
      </c>
      <c r="B108" s="420" t="s">
        <v>383</v>
      </c>
      <c r="C108" s="421"/>
      <c r="D108" s="421"/>
      <c r="E108" s="422"/>
      <c r="F108" s="68"/>
      <c r="G108" s="84">
        <v>3.69318182E-3</v>
      </c>
      <c r="H108" s="37" t="s">
        <v>61</v>
      </c>
      <c r="I108" s="70" t="s">
        <v>4</v>
      </c>
      <c r="J108" s="73">
        <f>IF($K$13="Não Atende",0,IF(I108="","",IF(H108="",VLOOKUP(I108,Parâmetros!$B$3:$C$6,2,0),VLOOKUP(I108,Parâmetros!$B$3:$C$6,2,0)*VLOOKUP(H108,Parâmetros!$E$3:$G$5,2,0))))</f>
        <v>4</v>
      </c>
      <c r="K108" s="74">
        <f t="shared" ref="K108" si="75">IF(J108="",0,((G108*J108)*$F$30)*0.9*100)</f>
        <v>0.59829545484000002</v>
      </c>
      <c r="L108" s="71"/>
      <c r="M108" s="71"/>
    </row>
    <row r="109" spans="1:13" ht="45.75" customHeight="1" outlineLevel="1" x14ac:dyDescent="0.2">
      <c r="A109" s="78" t="str">
        <f>CONCATENATE($A$30,".",COUNTA($A$30:A108))</f>
        <v>3.77</v>
      </c>
      <c r="B109" s="420" t="s">
        <v>384</v>
      </c>
      <c r="C109" s="421"/>
      <c r="D109" s="421"/>
      <c r="E109" s="422"/>
      <c r="F109" s="68"/>
      <c r="G109" s="84">
        <v>7.4999999999999997E-3</v>
      </c>
      <c r="H109" s="37" t="s">
        <v>61</v>
      </c>
      <c r="I109" s="70" t="s">
        <v>4</v>
      </c>
      <c r="J109" s="73">
        <f>IF($K$13="Não Atende",0,IF(I109="","",IF(H109="",VLOOKUP(I109,Parâmetros!$B$3:$C$6,2,0),VLOOKUP(I109,Parâmetros!$B$3:$C$6,2,0)*VLOOKUP(H109,Parâmetros!$E$3:$G$5,2,0))))</f>
        <v>4</v>
      </c>
      <c r="K109" s="74">
        <f t="shared" ref="K109" si="76">IF(J109="",0,((G109*J109)*$F$30)*0.9*100)</f>
        <v>1.2149999999999999</v>
      </c>
      <c r="L109" s="71"/>
      <c r="M109" s="71"/>
    </row>
    <row r="110" spans="1:13" ht="45.75" customHeight="1" outlineLevel="1" x14ac:dyDescent="0.2">
      <c r="A110" s="78" t="str">
        <f>CONCATENATE($A$30,".",COUNTA($A$30:A109))</f>
        <v>3.78</v>
      </c>
      <c r="B110" s="420" t="s">
        <v>385</v>
      </c>
      <c r="C110" s="421"/>
      <c r="D110" s="421"/>
      <c r="E110" s="422"/>
      <c r="F110" s="68"/>
      <c r="G110" s="84">
        <v>3.69318182E-3</v>
      </c>
      <c r="H110" s="37" t="s">
        <v>61</v>
      </c>
      <c r="I110" s="70" t="s">
        <v>4</v>
      </c>
      <c r="J110" s="73">
        <f>IF($K$13="Não Atende",0,IF(I110="","",IF(H110="",VLOOKUP(I110,Parâmetros!$B$3:$C$6,2,0),VLOOKUP(I110,Parâmetros!$B$3:$C$6,2,0)*VLOOKUP(H110,Parâmetros!$E$3:$G$5,2,0))))</f>
        <v>4</v>
      </c>
      <c r="K110" s="74">
        <f t="shared" ref="K110" si="77">IF(J110="",0,((G110*J110)*$F$30)*0.9*100)</f>
        <v>0.59829545484000002</v>
      </c>
      <c r="L110" s="71"/>
      <c r="M110" s="71"/>
    </row>
    <row r="111" spans="1:13" ht="45.75" customHeight="1" outlineLevel="1" x14ac:dyDescent="0.2">
      <c r="A111" s="78" t="str">
        <f>CONCATENATE($A$30,".",COUNTA($A$30:A110))</f>
        <v>3.79</v>
      </c>
      <c r="B111" s="420" t="s">
        <v>386</v>
      </c>
      <c r="C111" s="421"/>
      <c r="D111" s="421"/>
      <c r="E111" s="422"/>
      <c r="F111" s="68"/>
      <c r="G111" s="84">
        <v>3.69318182E-3</v>
      </c>
      <c r="H111" s="37" t="s">
        <v>61</v>
      </c>
      <c r="I111" s="70" t="s">
        <v>4</v>
      </c>
      <c r="J111" s="73">
        <f>IF($K$13="Não Atende",0,IF(I111="","",IF(H111="",VLOOKUP(I111,Parâmetros!$B$3:$C$6,2,0),VLOOKUP(I111,Parâmetros!$B$3:$C$6,2,0)*VLOOKUP(H111,Parâmetros!$E$3:$G$5,2,0))))</f>
        <v>4</v>
      </c>
      <c r="K111" s="74">
        <f t="shared" ref="K111" si="78">IF(J111="",0,((G111*J111)*$F$30)*0.9*100)</f>
        <v>0.59829545484000002</v>
      </c>
      <c r="L111" s="71"/>
      <c r="M111" s="71"/>
    </row>
    <row r="112" spans="1:13" ht="45.75" customHeight="1" outlineLevel="1" x14ac:dyDescent="0.2">
      <c r="A112" s="78" t="str">
        <f>CONCATENATE($A$30,".",COUNTA($A$30:A111))</f>
        <v>3.80</v>
      </c>
      <c r="B112" s="420" t="s">
        <v>387</v>
      </c>
      <c r="C112" s="421"/>
      <c r="D112" s="421"/>
      <c r="E112" s="422"/>
      <c r="F112" s="68"/>
      <c r="G112" s="84">
        <v>3.69318182E-3</v>
      </c>
      <c r="H112" s="37" t="s">
        <v>61</v>
      </c>
      <c r="I112" s="70" t="s">
        <v>4</v>
      </c>
      <c r="J112" s="73">
        <f>IF($K$13="Não Atende",0,IF(I112="","",IF(H112="",VLOOKUP(I112,Parâmetros!$B$3:$C$6,2,0),VLOOKUP(I112,Parâmetros!$B$3:$C$6,2,0)*VLOOKUP(H112,Parâmetros!$E$3:$G$5,2,0))))</f>
        <v>4</v>
      </c>
      <c r="K112" s="74">
        <f t="shared" ref="K112" si="79">IF(J112="",0,((G112*J112)*$F$30)*0.9*100)</f>
        <v>0.59829545484000002</v>
      </c>
      <c r="L112" s="71"/>
      <c r="M112" s="71"/>
    </row>
    <row r="113" spans="1:13" ht="45.75" customHeight="1" outlineLevel="1" x14ac:dyDescent="0.2">
      <c r="A113" s="78" t="str">
        <f>CONCATENATE($A$30,".",COUNTA($A$30:A112))</f>
        <v>3.81</v>
      </c>
      <c r="B113" s="420" t="s">
        <v>388</v>
      </c>
      <c r="C113" s="421"/>
      <c r="D113" s="421"/>
      <c r="E113" s="422"/>
      <c r="F113" s="68"/>
      <c r="G113" s="84">
        <v>7.4999999999999997E-3</v>
      </c>
      <c r="H113" s="37" t="s">
        <v>61</v>
      </c>
      <c r="I113" s="70" t="s">
        <v>4</v>
      </c>
      <c r="J113" s="73">
        <f>IF($K$13="Não Atende",0,IF(I113="","",IF(H113="",VLOOKUP(I113,Parâmetros!$B$3:$C$6,2,0),VLOOKUP(I113,Parâmetros!$B$3:$C$6,2,0)*VLOOKUP(H113,Parâmetros!$E$3:$G$5,2,0))))</f>
        <v>4</v>
      </c>
      <c r="K113" s="74">
        <f t="shared" ref="K113" si="80">IF(J113="",0,((G113*J113)*$F$30)*0.9*100)</f>
        <v>1.2149999999999999</v>
      </c>
      <c r="L113" s="71"/>
      <c r="M113" s="71"/>
    </row>
    <row r="114" spans="1:13" ht="45.75" customHeight="1" outlineLevel="1" x14ac:dyDescent="0.2">
      <c r="A114" s="78" t="str">
        <f>CONCATENATE($A$30,".",COUNTA($A$30:A113))</f>
        <v>3.82</v>
      </c>
      <c r="B114" s="420" t="s">
        <v>389</v>
      </c>
      <c r="C114" s="421"/>
      <c r="D114" s="421"/>
      <c r="E114" s="422"/>
      <c r="F114" s="68"/>
      <c r="G114" s="84">
        <v>7.4999999999999997E-3</v>
      </c>
      <c r="H114" s="37" t="s">
        <v>61</v>
      </c>
      <c r="I114" s="70" t="s">
        <v>4</v>
      </c>
      <c r="J114" s="73">
        <f>IF($K$13="Não Atende",0,IF(I114="","",IF(H114="",VLOOKUP(I114,Parâmetros!$B$3:$C$6,2,0),VLOOKUP(I114,Parâmetros!$B$3:$C$6,2,0)*VLOOKUP(H114,Parâmetros!$E$3:$G$5,2,0))))</f>
        <v>4</v>
      </c>
      <c r="K114" s="74">
        <f t="shared" ref="K114" si="81">IF(J114="",0,((G114*J114)*$F$30)*0.9*100)</f>
        <v>1.2149999999999999</v>
      </c>
      <c r="L114" s="71"/>
      <c r="M114" s="71"/>
    </row>
    <row r="115" spans="1:13" ht="45.75" customHeight="1" outlineLevel="1" x14ac:dyDescent="0.2">
      <c r="A115" s="78" t="str">
        <f>CONCATENATE($A$30,".",COUNTA($A$30:A114))</f>
        <v>3.83</v>
      </c>
      <c r="B115" s="420" t="s">
        <v>390</v>
      </c>
      <c r="C115" s="421"/>
      <c r="D115" s="421"/>
      <c r="E115" s="422"/>
      <c r="F115" s="68"/>
      <c r="G115" s="84">
        <v>7.4999999999999997E-3</v>
      </c>
      <c r="H115" s="37" t="s">
        <v>61</v>
      </c>
      <c r="I115" s="70" t="s">
        <v>4</v>
      </c>
      <c r="J115" s="73">
        <f>IF($K$13="Não Atende",0,IF(I115="","",IF(H115="",VLOOKUP(I115,Parâmetros!$B$3:$C$6,2,0),VLOOKUP(I115,Parâmetros!$B$3:$C$6,2,0)*VLOOKUP(H115,Parâmetros!$E$3:$G$5,2,0))))</f>
        <v>4</v>
      </c>
      <c r="K115" s="74">
        <f t="shared" ref="K115" si="82">IF(J115="",0,((G115*J115)*$F$30)*0.9*100)</f>
        <v>1.2149999999999999</v>
      </c>
      <c r="L115" s="71"/>
      <c r="M115" s="71"/>
    </row>
    <row r="116" spans="1:13" ht="45.75" customHeight="1" outlineLevel="1" x14ac:dyDescent="0.2">
      <c r="A116" s="78" t="str">
        <f>CONCATENATE($A$30,".",COUNTA($A$30:A115))</f>
        <v>3.84</v>
      </c>
      <c r="B116" s="420" t="s">
        <v>391</v>
      </c>
      <c r="C116" s="421"/>
      <c r="D116" s="421"/>
      <c r="E116" s="422"/>
      <c r="F116" s="68"/>
      <c r="G116" s="84">
        <v>7.4999999999999997E-3</v>
      </c>
      <c r="H116" s="37" t="s">
        <v>61</v>
      </c>
      <c r="I116" s="70" t="s">
        <v>4</v>
      </c>
      <c r="J116" s="73">
        <f>IF($K$13="Não Atende",0,IF(I116="","",IF(H116="",VLOOKUP(I116,Parâmetros!$B$3:$C$6,2,0),VLOOKUP(I116,Parâmetros!$B$3:$C$6,2,0)*VLOOKUP(H116,Parâmetros!$E$3:$G$5,2,0))))</f>
        <v>4</v>
      </c>
      <c r="K116" s="74">
        <f t="shared" ref="K116" si="83">IF(J116="",0,((G116*J116)*$F$30)*0.9*100)</f>
        <v>1.2149999999999999</v>
      </c>
      <c r="L116" s="71"/>
      <c r="M116" s="71"/>
    </row>
    <row r="117" spans="1:13" ht="45.75" customHeight="1" outlineLevel="1" x14ac:dyDescent="0.2">
      <c r="A117" s="78" t="str">
        <f>CONCATENATE($A$30,".",COUNTA($A$30:A116))</f>
        <v>3.85</v>
      </c>
      <c r="B117" s="420" t="s">
        <v>392</v>
      </c>
      <c r="C117" s="421"/>
      <c r="D117" s="421"/>
      <c r="E117" s="422"/>
      <c r="F117" s="68"/>
      <c r="G117" s="84">
        <v>7.4999999999999997E-3</v>
      </c>
      <c r="H117" s="37" t="s">
        <v>61</v>
      </c>
      <c r="I117" s="70" t="s">
        <v>4</v>
      </c>
      <c r="J117" s="73">
        <f>IF($K$13="Não Atende",0,IF(I117="","",IF(H117="",VLOOKUP(I117,Parâmetros!$B$3:$C$6,2,0),VLOOKUP(I117,Parâmetros!$B$3:$C$6,2,0)*VLOOKUP(H117,Parâmetros!$E$3:$G$5,2,0))))</f>
        <v>4</v>
      </c>
      <c r="K117" s="74">
        <f t="shared" ref="K117" si="84">IF(J117="",0,((G117*J117)*$F$30)*0.9*100)</f>
        <v>1.2149999999999999</v>
      </c>
      <c r="L117" s="71"/>
      <c r="M117" s="71"/>
    </row>
    <row r="118" spans="1:13" ht="45.75" customHeight="1" outlineLevel="1" x14ac:dyDescent="0.2">
      <c r="A118" s="78" t="str">
        <f>CONCATENATE($A$30,".",COUNTA($A$30:A117))</f>
        <v>3.86</v>
      </c>
      <c r="B118" s="420" t="s">
        <v>393</v>
      </c>
      <c r="C118" s="421"/>
      <c r="D118" s="421"/>
      <c r="E118" s="422"/>
      <c r="F118" s="68"/>
      <c r="G118" s="84">
        <v>7.4999999999999997E-3</v>
      </c>
      <c r="H118" s="37" t="s">
        <v>61</v>
      </c>
      <c r="I118" s="70" t="s">
        <v>4</v>
      </c>
      <c r="J118" s="73">
        <f>IF($K$13="Não Atende",0,IF(I118="","",IF(H118="",VLOOKUP(I118,Parâmetros!$B$3:$C$6,2,0),VLOOKUP(I118,Parâmetros!$B$3:$C$6,2,0)*VLOOKUP(H118,Parâmetros!$E$3:$G$5,2,0))))</f>
        <v>4</v>
      </c>
      <c r="K118" s="74">
        <f t="shared" ref="K118" si="85">IF(J118="",0,((G118*J118)*$F$30)*0.9*100)</f>
        <v>1.2149999999999999</v>
      </c>
      <c r="L118" s="71"/>
      <c r="M118" s="71"/>
    </row>
    <row r="119" spans="1:13" ht="45.75" customHeight="1" outlineLevel="1" x14ac:dyDescent="0.2">
      <c r="A119" s="78" t="str">
        <f>CONCATENATE($A$30,".",COUNTA($A$30:A118))</f>
        <v>3.87</v>
      </c>
      <c r="B119" s="420" t="s">
        <v>394</v>
      </c>
      <c r="C119" s="421"/>
      <c r="D119" s="421"/>
      <c r="E119" s="422"/>
      <c r="F119" s="68"/>
      <c r="G119" s="84">
        <v>7.4999999999999997E-3</v>
      </c>
      <c r="H119" s="37" t="s">
        <v>61</v>
      </c>
      <c r="I119" s="70" t="s">
        <v>4</v>
      </c>
      <c r="J119" s="73">
        <f>IF($K$13="Não Atende",0,IF(I119="","",IF(H119="",VLOOKUP(I119,Parâmetros!$B$3:$C$6,2,0),VLOOKUP(I119,Parâmetros!$B$3:$C$6,2,0)*VLOOKUP(H119,Parâmetros!$E$3:$G$5,2,0))))</f>
        <v>4</v>
      </c>
      <c r="K119" s="74">
        <f t="shared" ref="K119" si="86">IF(J119="",0,((G119*J119)*$F$30)*0.9*100)</f>
        <v>1.2149999999999999</v>
      </c>
      <c r="L119" s="71"/>
      <c r="M119" s="71"/>
    </row>
    <row r="120" spans="1:13" ht="45.75" customHeight="1" outlineLevel="1" x14ac:dyDescent="0.2">
      <c r="A120" s="78" t="str">
        <f>CONCATENATE($A$30,".",COUNTA($A$30:A119))</f>
        <v>3.88</v>
      </c>
      <c r="B120" s="420" t="s">
        <v>395</v>
      </c>
      <c r="C120" s="421"/>
      <c r="D120" s="421"/>
      <c r="E120" s="422"/>
      <c r="F120" s="68"/>
      <c r="G120" s="84">
        <v>7.4999999999999997E-3</v>
      </c>
      <c r="H120" s="37" t="s">
        <v>61</v>
      </c>
      <c r="I120" s="70" t="s">
        <v>4</v>
      </c>
      <c r="J120" s="73">
        <f>IF($K$13="Não Atende",0,IF(I120="","",IF(H120="",VLOOKUP(I120,Parâmetros!$B$3:$C$6,2,0),VLOOKUP(I120,Parâmetros!$B$3:$C$6,2,0)*VLOOKUP(H120,Parâmetros!$E$3:$G$5,2,0))))</f>
        <v>4</v>
      </c>
      <c r="K120" s="74">
        <f t="shared" ref="K120" si="87">IF(J120="",0,((G120*J120)*$F$30)*0.9*100)</f>
        <v>1.2149999999999999</v>
      </c>
      <c r="L120" s="71"/>
      <c r="M120" s="71"/>
    </row>
    <row r="121" spans="1:13" ht="45.75" customHeight="1" outlineLevel="1" x14ac:dyDescent="0.2">
      <c r="A121" s="78" t="str">
        <f>CONCATENATE($A$30,".",COUNTA($A$30:A120))</f>
        <v>3.89</v>
      </c>
      <c r="B121" s="420" t="s">
        <v>396</v>
      </c>
      <c r="C121" s="421"/>
      <c r="D121" s="421"/>
      <c r="E121" s="422"/>
      <c r="F121" s="68"/>
      <c r="G121" s="84">
        <v>7.4999999999999997E-3</v>
      </c>
      <c r="H121" s="37" t="s">
        <v>61</v>
      </c>
      <c r="I121" s="70" t="s">
        <v>4</v>
      </c>
      <c r="J121" s="73">
        <f>IF($K$13="Não Atende",0,IF(I121="","",IF(H121="",VLOOKUP(I121,Parâmetros!$B$3:$C$6,2,0),VLOOKUP(I121,Parâmetros!$B$3:$C$6,2,0)*VLOOKUP(H121,Parâmetros!$E$3:$G$5,2,0))))</f>
        <v>4</v>
      </c>
      <c r="K121" s="74">
        <f t="shared" ref="K121" si="88">IF(J121="",0,((G121*J121)*$F$30)*0.9*100)</f>
        <v>1.2149999999999999</v>
      </c>
      <c r="L121" s="71"/>
      <c r="M121" s="71"/>
    </row>
    <row r="122" spans="1:13" ht="45.75" customHeight="1" outlineLevel="1" x14ac:dyDescent="0.2">
      <c r="A122" s="78" t="str">
        <f>CONCATENATE($A$30,".",COUNTA($A$30:A121))</f>
        <v>3.90</v>
      </c>
      <c r="B122" s="420" t="s">
        <v>397</v>
      </c>
      <c r="C122" s="421"/>
      <c r="D122" s="421"/>
      <c r="E122" s="422"/>
      <c r="F122" s="68"/>
      <c r="G122" s="84">
        <v>7.4999999999999997E-3</v>
      </c>
      <c r="H122" s="37" t="s">
        <v>61</v>
      </c>
      <c r="I122" s="70" t="s">
        <v>4</v>
      </c>
      <c r="J122" s="73">
        <f>IF($K$13="Não Atende",0,IF(I122="","",IF(H122="",VLOOKUP(I122,Parâmetros!$B$3:$C$6,2,0),VLOOKUP(I122,Parâmetros!$B$3:$C$6,2,0)*VLOOKUP(H122,Parâmetros!$E$3:$G$5,2,0))))</f>
        <v>4</v>
      </c>
      <c r="K122" s="74">
        <f t="shared" ref="K122" si="89">IF(J122="",0,((G122*J122)*$F$30)*0.9*100)</f>
        <v>1.2149999999999999</v>
      </c>
      <c r="L122" s="71"/>
      <c r="M122" s="71"/>
    </row>
    <row r="123" spans="1:13" ht="18" customHeight="1" outlineLevel="1" x14ac:dyDescent="0.2">
      <c r="A123" s="231"/>
      <c r="B123" s="238" t="s">
        <v>169</v>
      </c>
      <c r="C123" s="236"/>
      <c r="D123" s="236"/>
      <c r="E123" s="233"/>
      <c r="F123" s="231"/>
      <c r="G123" s="231"/>
      <c r="H123" s="231"/>
      <c r="I123" s="231"/>
      <c r="J123" s="231"/>
      <c r="K123" s="231"/>
      <c r="L123" s="231"/>
      <c r="M123" s="231"/>
    </row>
    <row r="124" spans="1:13" ht="45.75" customHeight="1" outlineLevel="1" x14ac:dyDescent="0.2">
      <c r="A124" s="78" t="str">
        <f>CONCATENATE($A$30,".",COUNTA($A$30:A123))</f>
        <v>3.91</v>
      </c>
      <c r="B124" s="423" t="s">
        <v>429</v>
      </c>
      <c r="C124" s="424" t="s">
        <v>429</v>
      </c>
      <c r="D124" s="424" t="s">
        <v>429</v>
      </c>
      <c r="E124" s="425" t="s">
        <v>429</v>
      </c>
      <c r="F124" s="68"/>
      <c r="G124" s="84">
        <v>5.3571428599999997E-3</v>
      </c>
      <c r="H124" s="37" t="s">
        <v>61</v>
      </c>
      <c r="I124" s="70" t="s">
        <v>4</v>
      </c>
      <c r="J124" s="73">
        <f>IF($K$13="Não Atende",0,IF(I124="","",IF(H124="",VLOOKUP(I124,Parâmetros!$B$3:$C$6,2,0),VLOOKUP(I124,Parâmetros!$B$3:$C$6,2,0)*VLOOKUP(H124,Parâmetros!$E$3:$G$5,2,0))))</f>
        <v>4</v>
      </c>
      <c r="K124" s="74">
        <f t="shared" ref="K124" si="90">IF(J124="",0,((G124*J124)*$F$30)*0.9*100)</f>
        <v>0.86785714331999997</v>
      </c>
      <c r="L124" s="71"/>
      <c r="M124" s="71"/>
    </row>
    <row r="125" spans="1:13" ht="45.75" customHeight="1" outlineLevel="1" x14ac:dyDescent="0.2">
      <c r="A125" s="78" t="str">
        <f>CONCATENATE($A$30,".",COUNTA($A$30:A124))</f>
        <v>3.92</v>
      </c>
      <c r="B125" s="423" t="s">
        <v>430</v>
      </c>
      <c r="C125" s="424" t="s">
        <v>430</v>
      </c>
      <c r="D125" s="424" t="s">
        <v>430</v>
      </c>
      <c r="E125" s="425" t="s">
        <v>430</v>
      </c>
      <c r="F125" s="68"/>
      <c r="G125" s="84">
        <v>5.3571428599999997E-3</v>
      </c>
      <c r="H125" s="37" t="s">
        <v>61</v>
      </c>
      <c r="I125" s="70" t="s">
        <v>4</v>
      </c>
      <c r="J125" s="73">
        <f>IF($K$13="Não Atende",0,IF(I125="","",IF(H125="",VLOOKUP(I125,Parâmetros!$B$3:$C$6,2,0),VLOOKUP(I125,Parâmetros!$B$3:$C$6,2,0)*VLOOKUP(H125,Parâmetros!$E$3:$G$5,2,0))))</f>
        <v>4</v>
      </c>
      <c r="K125" s="74">
        <f t="shared" ref="K125" si="91">IF(J125="",0,((G125*J125)*$F$30)*0.9*100)</f>
        <v>0.86785714331999997</v>
      </c>
      <c r="L125" s="71"/>
      <c r="M125" s="71"/>
    </row>
    <row r="126" spans="1:13" ht="45.75" customHeight="1" outlineLevel="1" x14ac:dyDescent="0.2">
      <c r="A126" s="78" t="str">
        <f>CONCATENATE($A$30,".",COUNTA($A$30:A125))</f>
        <v>3.93</v>
      </c>
      <c r="B126" s="423" t="s">
        <v>431</v>
      </c>
      <c r="C126" s="424" t="s">
        <v>431</v>
      </c>
      <c r="D126" s="424" t="s">
        <v>431</v>
      </c>
      <c r="E126" s="425" t="s">
        <v>431</v>
      </c>
      <c r="F126" s="68"/>
      <c r="G126" s="84">
        <v>5.3571428599999997E-3</v>
      </c>
      <c r="H126" s="37" t="s">
        <v>61</v>
      </c>
      <c r="I126" s="70" t="s">
        <v>4</v>
      </c>
      <c r="J126" s="73">
        <f>IF($K$13="Não Atende",0,IF(I126="","",IF(H126="",VLOOKUP(I126,Parâmetros!$B$3:$C$6,2,0),VLOOKUP(I126,Parâmetros!$B$3:$C$6,2,0)*VLOOKUP(H126,Parâmetros!$E$3:$G$5,2,0))))</f>
        <v>4</v>
      </c>
      <c r="K126" s="74">
        <f t="shared" ref="K126" si="92">IF(J126="",0,((G126*J126)*$F$30)*0.9*100)</f>
        <v>0.86785714331999997</v>
      </c>
      <c r="L126" s="71"/>
      <c r="M126" s="71"/>
    </row>
    <row r="127" spans="1:13" ht="45.75" customHeight="1" outlineLevel="1" x14ac:dyDescent="0.2">
      <c r="A127" s="78" t="str">
        <f>CONCATENATE($A$30,".",COUNTA($A$30:A126))</f>
        <v>3.94</v>
      </c>
      <c r="B127" s="423" t="s">
        <v>432</v>
      </c>
      <c r="C127" s="424" t="s">
        <v>432</v>
      </c>
      <c r="D127" s="424" t="s">
        <v>432</v>
      </c>
      <c r="E127" s="425" t="s">
        <v>432</v>
      </c>
      <c r="F127" s="68"/>
      <c r="G127" s="84">
        <v>5.3571428599999997E-3</v>
      </c>
      <c r="H127" s="37" t="s">
        <v>61</v>
      </c>
      <c r="I127" s="70" t="s">
        <v>4</v>
      </c>
      <c r="J127" s="73">
        <f>IF($K$13="Não Atende",0,IF(I127="","",IF(H127="",VLOOKUP(I127,Parâmetros!$B$3:$C$6,2,0),VLOOKUP(I127,Parâmetros!$B$3:$C$6,2,0)*VLOOKUP(H127,Parâmetros!$E$3:$G$5,2,0))))</f>
        <v>4</v>
      </c>
      <c r="K127" s="74">
        <f t="shared" ref="K127" si="93">IF(J127="",0,((G127*J127)*$F$30)*0.9*100)</f>
        <v>0.86785714331999997</v>
      </c>
      <c r="L127" s="71"/>
      <c r="M127" s="71"/>
    </row>
    <row r="128" spans="1:13" ht="45.75" customHeight="1" outlineLevel="1" x14ac:dyDescent="0.2">
      <c r="A128" s="78" t="str">
        <f>CONCATENATE($A$30,".",COUNTA($A$30:A127))</f>
        <v>3.95</v>
      </c>
      <c r="B128" s="423" t="s">
        <v>433</v>
      </c>
      <c r="C128" s="424" t="s">
        <v>433</v>
      </c>
      <c r="D128" s="424" t="s">
        <v>433</v>
      </c>
      <c r="E128" s="425" t="s">
        <v>433</v>
      </c>
      <c r="F128" s="68"/>
      <c r="G128" s="84">
        <v>5.3571428599999997E-3</v>
      </c>
      <c r="H128" s="37" t="s">
        <v>61</v>
      </c>
      <c r="I128" s="70" t="s">
        <v>4</v>
      </c>
      <c r="J128" s="73">
        <f>IF($K$13="Não Atende",0,IF(I128="","",IF(H128="",VLOOKUP(I128,Parâmetros!$B$3:$C$6,2,0),VLOOKUP(I128,Parâmetros!$B$3:$C$6,2,0)*VLOOKUP(H128,Parâmetros!$E$3:$G$5,2,0))))</f>
        <v>4</v>
      </c>
      <c r="K128" s="74">
        <f t="shared" ref="K128" si="94">IF(J128="",0,((G128*J128)*$F$30)*0.9*100)</f>
        <v>0.86785714331999997</v>
      </c>
      <c r="L128" s="71"/>
      <c r="M128" s="71"/>
    </row>
    <row r="129" spans="1:13" ht="45.75" customHeight="1" outlineLevel="1" x14ac:dyDescent="0.2">
      <c r="A129" s="78" t="str">
        <f>CONCATENATE($A$30,".",COUNTA($A$30:A128))</f>
        <v>3.96</v>
      </c>
      <c r="B129" s="423" t="s">
        <v>434</v>
      </c>
      <c r="C129" s="424" t="s">
        <v>434</v>
      </c>
      <c r="D129" s="424" t="s">
        <v>434</v>
      </c>
      <c r="E129" s="425" t="s">
        <v>434</v>
      </c>
      <c r="F129" s="68"/>
      <c r="G129" s="84">
        <v>5.3571428599999997E-3</v>
      </c>
      <c r="H129" s="37" t="s">
        <v>61</v>
      </c>
      <c r="I129" s="70" t="s">
        <v>4</v>
      </c>
      <c r="J129" s="73">
        <f>IF($K$13="Não Atende",0,IF(I129="","",IF(H129="",VLOOKUP(I129,Parâmetros!$B$3:$C$6,2,0),VLOOKUP(I129,Parâmetros!$B$3:$C$6,2,0)*VLOOKUP(H129,Parâmetros!$E$3:$G$5,2,0))))</f>
        <v>4</v>
      </c>
      <c r="K129" s="74">
        <f t="shared" ref="K129" si="95">IF(J129="",0,((G129*J129)*$F$30)*0.9*100)</f>
        <v>0.86785714331999997</v>
      </c>
      <c r="L129" s="71"/>
      <c r="M129" s="71"/>
    </row>
    <row r="130" spans="1:13" ht="45.75" customHeight="1" outlineLevel="1" x14ac:dyDescent="0.2">
      <c r="A130" s="78" t="str">
        <f>CONCATENATE($A$30,".",COUNTA($A$30:A129))</f>
        <v>3.97</v>
      </c>
      <c r="B130" s="423" t="s">
        <v>435</v>
      </c>
      <c r="C130" s="424" t="s">
        <v>435</v>
      </c>
      <c r="D130" s="424" t="s">
        <v>435</v>
      </c>
      <c r="E130" s="425" t="s">
        <v>435</v>
      </c>
      <c r="F130" s="68"/>
      <c r="G130" s="84">
        <v>5.3571428599999997E-3</v>
      </c>
      <c r="H130" s="37" t="s">
        <v>61</v>
      </c>
      <c r="I130" s="70" t="s">
        <v>4</v>
      </c>
      <c r="J130" s="73">
        <f>IF($K$13="Não Atende",0,IF(I130="","",IF(H130="",VLOOKUP(I130,Parâmetros!$B$3:$C$6,2,0),VLOOKUP(I130,Parâmetros!$B$3:$C$6,2,0)*VLOOKUP(H130,Parâmetros!$E$3:$G$5,2,0))))</f>
        <v>4</v>
      </c>
      <c r="K130" s="74">
        <f t="shared" ref="K130" si="96">IF(J130="",0,((G130*J130)*$F$30)*0.9*100)</f>
        <v>0.86785714331999997</v>
      </c>
      <c r="L130" s="71"/>
      <c r="M130" s="71"/>
    </row>
    <row r="131" spans="1:13" ht="45.75" customHeight="1" outlineLevel="1" x14ac:dyDescent="0.2">
      <c r="A131" s="78" t="str">
        <f>CONCATENATE($A$30,".",COUNTA($A$30:A130))</f>
        <v>3.98</v>
      </c>
      <c r="B131" s="423" t="s">
        <v>436</v>
      </c>
      <c r="C131" s="424" t="s">
        <v>436</v>
      </c>
      <c r="D131" s="424" t="s">
        <v>436</v>
      </c>
      <c r="E131" s="425" t="s">
        <v>436</v>
      </c>
      <c r="F131" s="68"/>
      <c r="G131" s="84">
        <v>5.3571428599999997E-3</v>
      </c>
      <c r="H131" s="37" t="s">
        <v>61</v>
      </c>
      <c r="I131" s="70" t="s">
        <v>4</v>
      </c>
      <c r="J131" s="73">
        <f>IF($K$13="Não Atende",0,IF(I131="","",IF(H131="",VLOOKUP(I131,Parâmetros!$B$3:$C$6,2,0),VLOOKUP(I131,Parâmetros!$B$3:$C$6,2,0)*VLOOKUP(H131,Parâmetros!$E$3:$G$5,2,0))))</f>
        <v>4</v>
      </c>
      <c r="K131" s="74">
        <f t="shared" ref="K131" si="97">IF(J131="",0,((G131*J131)*$F$30)*0.9*100)</f>
        <v>0.86785714331999997</v>
      </c>
      <c r="L131" s="71"/>
      <c r="M131" s="71"/>
    </row>
    <row r="132" spans="1:13" ht="45.75" customHeight="1" outlineLevel="1" x14ac:dyDescent="0.2">
      <c r="A132" s="78" t="str">
        <f>CONCATENATE($A$30,".",COUNTA($A$30:A131))</f>
        <v>3.99</v>
      </c>
      <c r="B132" s="423" t="s">
        <v>437</v>
      </c>
      <c r="C132" s="424" t="s">
        <v>437</v>
      </c>
      <c r="D132" s="424" t="s">
        <v>437</v>
      </c>
      <c r="E132" s="425" t="s">
        <v>437</v>
      </c>
      <c r="F132" s="68"/>
      <c r="G132" s="84">
        <v>5.3571428599999997E-3</v>
      </c>
      <c r="H132" s="37" t="s">
        <v>61</v>
      </c>
      <c r="I132" s="70" t="s">
        <v>4</v>
      </c>
      <c r="J132" s="73">
        <f>IF($K$13="Não Atende",0,IF(I132="","",IF(H132="",VLOOKUP(I132,Parâmetros!$B$3:$C$6,2,0),VLOOKUP(I132,Parâmetros!$B$3:$C$6,2,0)*VLOOKUP(H132,Parâmetros!$E$3:$G$5,2,0))))</f>
        <v>4</v>
      </c>
      <c r="K132" s="74">
        <f t="shared" ref="K132" si="98">IF(J132="",0,((G132*J132)*$F$30)*0.9*100)</f>
        <v>0.86785714331999997</v>
      </c>
      <c r="L132" s="71"/>
      <c r="M132" s="71"/>
    </row>
    <row r="133" spans="1:13" ht="45.75" customHeight="1" outlineLevel="1" x14ac:dyDescent="0.2">
      <c r="A133" s="78" t="str">
        <f>CONCATENATE($A$30,".",COUNTA($A$30:A132))</f>
        <v>3.100</v>
      </c>
      <c r="B133" s="423" t="s">
        <v>438</v>
      </c>
      <c r="C133" s="424" t="s">
        <v>438</v>
      </c>
      <c r="D133" s="424" t="s">
        <v>438</v>
      </c>
      <c r="E133" s="425" t="s">
        <v>438</v>
      </c>
      <c r="F133" s="68"/>
      <c r="G133" s="84">
        <v>5.3571428599999997E-3</v>
      </c>
      <c r="H133" s="37" t="s">
        <v>61</v>
      </c>
      <c r="I133" s="70" t="s">
        <v>4</v>
      </c>
      <c r="J133" s="73">
        <f>IF($K$13="Não Atende",0,IF(I133="","",IF(H133="",VLOOKUP(I133,Parâmetros!$B$3:$C$6,2,0),VLOOKUP(I133,Parâmetros!$B$3:$C$6,2,0)*VLOOKUP(H133,Parâmetros!$E$3:$G$5,2,0))))</f>
        <v>4</v>
      </c>
      <c r="K133" s="74">
        <f t="shared" ref="K133" si="99">IF(J133="",0,((G133*J133)*$F$30)*0.9*100)</f>
        <v>0.86785714331999997</v>
      </c>
      <c r="L133" s="71"/>
      <c r="M133" s="71"/>
    </row>
    <row r="134" spans="1:13" ht="45.75" customHeight="1" outlineLevel="1" x14ac:dyDescent="0.2">
      <c r="A134" s="78" t="str">
        <f>CONCATENATE($A$30,".",COUNTA($A$30:A133))</f>
        <v>3.101</v>
      </c>
      <c r="B134" s="423" t="s">
        <v>439</v>
      </c>
      <c r="C134" s="424" t="s">
        <v>439</v>
      </c>
      <c r="D134" s="424" t="s">
        <v>439</v>
      </c>
      <c r="E134" s="425" t="s">
        <v>439</v>
      </c>
      <c r="F134" s="68"/>
      <c r="G134" s="84">
        <v>5.3571428599999997E-3</v>
      </c>
      <c r="H134" s="37" t="s">
        <v>61</v>
      </c>
      <c r="I134" s="70" t="s">
        <v>4</v>
      </c>
      <c r="J134" s="73">
        <f>IF($K$13="Não Atende",0,IF(I134="","",IF(H134="",VLOOKUP(I134,Parâmetros!$B$3:$C$6,2,0),VLOOKUP(I134,Parâmetros!$B$3:$C$6,2,0)*VLOOKUP(H134,Parâmetros!$E$3:$G$5,2,0))))</f>
        <v>4</v>
      </c>
      <c r="K134" s="74">
        <f t="shared" ref="K134" si="100">IF(J134="",0,((G134*J134)*$F$30)*0.9*100)</f>
        <v>0.86785714331999997</v>
      </c>
      <c r="L134" s="71"/>
      <c r="M134" s="71"/>
    </row>
    <row r="135" spans="1:13" ht="45.75" customHeight="1" outlineLevel="1" x14ac:dyDescent="0.2">
      <c r="A135" s="78" t="str">
        <f>CONCATENATE($A$30,".",COUNTA($A$30:A134))</f>
        <v>3.102</v>
      </c>
      <c r="B135" s="423" t="s">
        <v>440</v>
      </c>
      <c r="C135" s="424" t="s">
        <v>440</v>
      </c>
      <c r="D135" s="424" t="s">
        <v>440</v>
      </c>
      <c r="E135" s="425" t="s">
        <v>440</v>
      </c>
      <c r="F135" s="68"/>
      <c r="G135" s="84">
        <v>5.3571428599999997E-3</v>
      </c>
      <c r="H135" s="37" t="s">
        <v>61</v>
      </c>
      <c r="I135" s="70" t="s">
        <v>4</v>
      </c>
      <c r="J135" s="73">
        <f>IF($K$13="Não Atende",0,IF(I135="","",IF(H135="",VLOOKUP(I135,Parâmetros!$B$3:$C$6,2,0),VLOOKUP(I135,Parâmetros!$B$3:$C$6,2,0)*VLOOKUP(H135,Parâmetros!$E$3:$G$5,2,0))))</f>
        <v>4</v>
      </c>
      <c r="K135" s="74">
        <f t="shared" ref="K135" si="101">IF(J135="",0,((G135*J135)*$F$30)*0.9*100)</f>
        <v>0.86785714331999997</v>
      </c>
      <c r="L135" s="71"/>
      <c r="M135" s="71"/>
    </row>
    <row r="136" spans="1:13" ht="45.75" customHeight="1" outlineLevel="1" x14ac:dyDescent="0.2">
      <c r="A136" s="78" t="str">
        <f>CONCATENATE($A$30,".",COUNTA($A$30:A135))</f>
        <v>3.103</v>
      </c>
      <c r="B136" s="423" t="s">
        <v>441</v>
      </c>
      <c r="C136" s="424" t="s">
        <v>441</v>
      </c>
      <c r="D136" s="424" t="s">
        <v>441</v>
      </c>
      <c r="E136" s="425" t="s">
        <v>441</v>
      </c>
      <c r="F136" s="68"/>
      <c r="G136" s="84">
        <v>5.3571428599999997E-3</v>
      </c>
      <c r="H136" s="37" t="s">
        <v>61</v>
      </c>
      <c r="I136" s="70" t="s">
        <v>4</v>
      </c>
      <c r="J136" s="73">
        <f>IF($K$13="Não Atende",0,IF(I136="","",IF(H136="",VLOOKUP(I136,Parâmetros!$B$3:$C$6,2,0),VLOOKUP(I136,Parâmetros!$B$3:$C$6,2,0)*VLOOKUP(H136,Parâmetros!$E$3:$G$5,2,0))))</f>
        <v>4</v>
      </c>
      <c r="K136" s="74">
        <f t="shared" ref="K136" si="102">IF(J136="",0,((G136*J136)*$F$30)*0.9*100)</f>
        <v>0.86785714331999997</v>
      </c>
      <c r="L136" s="71"/>
      <c r="M136" s="71"/>
    </row>
    <row r="137" spans="1:13" ht="45.75" customHeight="1" outlineLevel="1" x14ac:dyDescent="0.2">
      <c r="A137" s="78" t="str">
        <f>CONCATENATE($A$30,".",COUNTA($A$30:A136))</f>
        <v>3.104</v>
      </c>
      <c r="B137" s="423" t="s">
        <v>442</v>
      </c>
      <c r="C137" s="424" t="s">
        <v>442</v>
      </c>
      <c r="D137" s="424" t="s">
        <v>442</v>
      </c>
      <c r="E137" s="425" t="s">
        <v>442</v>
      </c>
      <c r="F137" s="68"/>
      <c r="G137" s="84">
        <v>5.3571428599999997E-3</v>
      </c>
      <c r="H137" s="37" t="s">
        <v>61</v>
      </c>
      <c r="I137" s="70" t="s">
        <v>4</v>
      </c>
      <c r="J137" s="73">
        <f>IF($K$13="Não Atende",0,IF(I137="","",IF(H137="",VLOOKUP(I137,Parâmetros!$B$3:$C$6,2,0),VLOOKUP(I137,Parâmetros!$B$3:$C$6,2,0)*VLOOKUP(H137,Parâmetros!$E$3:$G$5,2,0))))</f>
        <v>4</v>
      </c>
      <c r="K137" s="74">
        <f t="shared" ref="K137" si="103">IF(J137="",0,((G137*J137)*$F$30)*0.9*100)</f>
        <v>0.86785714331999997</v>
      </c>
      <c r="L137" s="71"/>
      <c r="M137" s="71"/>
    </row>
    <row r="138" spans="1:13" ht="45.75" customHeight="1" outlineLevel="1" x14ac:dyDescent="0.2">
      <c r="A138" s="78" t="str">
        <f>CONCATENATE($A$30,".",COUNTA($A$30:A137))</f>
        <v>3.105</v>
      </c>
      <c r="B138" s="423" t="s">
        <v>443</v>
      </c>
      <c r="C138" s="424" t="s">
        <v>443</v>
      </c>
      <c r="D138" s="424" t="s">
        <v>443</v>
      </c>
      <c r="E138" s="425" t="s">
        <v>443</v>
      </c>
      <c r="F138" s="68"/>
      <c r="G138" s="84">
        <v>5.3571428599999997E-3</v>
      </c>
      <c r="H138" s="37" t="s">
        <v>61</v>
      </c>
      <c r="I138" s="70" t="s">
        <v>4</v>
      </c>
      <c r="J138" s="73">
        <f>IF($K$13="Não Atende",0,IF(I138="","",IF(H138="",VLOOKUP(I138,Parâmetros!$B$3:$C$6,2,0),VLOOKUP(I138,Parâmetros!$B$3:$C$6,2,0)*VLOOKUP(H138,Parâmetros!$E$3:$G$5,2,0))))</f>
        <v>4</v>
      </c>
      <c r="K138" s="74">
        <f t="shared" ref="K138" si="104">IF(J138="",0,((G138*J138)*$F$30)*0.9*100)</f>
        <v>0.86785714331999997</v>
      </c>
      <c r="L138" s="71"/>
      <c r="M138" s="71"/>
    </row>
    <row r="139" spans="1:13" ht="45.75" customHeight="1" outlineLevel="1" x14ac:dyDescent="0.2">
      <c r="A139" s="78" t="str">
        <f>CONCATENATE($A$30,".",COUNTA($A$30:A138))</f>
        <v>3.106</v>
      </c>
      <c r="B139" s="423" t="s">
        <v>444</v>
      </c>
      <c r="C139" s="424" t="s">
        <v>444</v>
      </c>
      <c r="D139" s="424" t="s">
        <v>444</v>
      </c>
      <c r="E139" s="425" t="s">
        <v>444</v>
      </c>
      <c r="F139" s="68"/>
      <c r="G139" s="84">
        <v>5.3571428599999997E-3</v>
      </c>
      <c r="H139" s="37" t="s">
        <v>61</v>
      </c>
      <c r="I139" s="70" t="s">
        <v>4</v>
      </c>
      <c r="J139" s="73">
        <f>IF($K$13="Não Atende",0,IF(I139="","",IF(H139="",VLOOKUP(I139,Parâmetros!$B$3:$C$6,2,0),VLOOKUP(I139,Parâmetros!$B$3:$C$6,2,0)*VLOOKUP(H139,Parâmetros!$E$3:$G$5,2,0))))</f>
        <v>4</v>
      </c>
      <c r="K139" s="74">
        <f t="shared" ref="K139" si="105">IF(J139="",0,((G139*J139)*$F$30)*0.9*100)</f>
        <v>0.86785714331999997</v>
      </c>
      <c r="L139" s="71"/>
      <c r="M139" s="71"/>
    </row>
    <row r="140" spans="1:13" ht="45.75" customHeight="1" outlineLevel="1" x14ac:dyDescent="0.2">
      <c r="A140" s="78" t="str">
        <f>CONCATENATE($A$30,".",COUNTA($A$30:A139))</f>
        <v>3.107</v>
      </c>
      <c r="B140" s="423" t="s">
        <v>445</v>
      </c>
      <c r="C140" s="424" t="s">
        <v>445</v>
      </c>
      <c r="D140" s="424" t="s">
        <v>445</v>
      </c>
      <c r="E140" s="425" t="s">
        <v>445</v>
      </c>
      <c r="F140" s="68"/>
      <c r="G140" s="84">
        <v>5.3571428599999997E-3</v>
      </c>
      <c r="H140" s="37" t="s">
        <v>61</v>
      </c>
      <c r="I140" s="70" t="s">
        <v>4</v>
      </c>
      <c r="J140" s="73">
        <f>IF($K$13="Não Atende",0,IF(I140="","",IF(H140="",VLOOKUP(I140,Parâmetros!$B$3:$C$6,2,0),VLOOKUP(I140,Parâmetros!$B$3:$C$6,2,0)*VLOOKUP(H140,Parâmetros!$E$3:$G$5,2,0))))</f>
        <v>4</v>
      </c>
      <c r="K140" s="74">
        <f t="shared" ref="K140" si="106">IF(J140="",0,((G140*J140)*$F$30)*0.9*100)</f>
        <v>0.86785714331999997</v>
      </c>
      <c r="L140" s="71"/>
      <c r="M140" s="71"/>
    </row>
    <row r="141" spans="1:13" ht="45.75" customHeight="1" outlineLevel="1" x14ac:dyDescent="0.2">
      <c r="A141" s="78" t="str">
        <f>CONCATENATE($A$30,".",COUNTA($A$30:A140))</f>
        <v>3.108</v>
      </c>
      <c r="B141" s="423" t="s">
        <v>446</v>
      </c>
      <c r="C141" s="424" t="s">
        <v>446</v>
      </c>
      <c r="D141" s="424" t="s">
        <v>446</v>
      </c>
      <c r="E141" s="425" t="s">
        <v>446</v>
      </c>
      <c r="F141" s="68"/>
      <c r="G141" s="84">
        <v>5.3571428599999997E-3</v>
      </c>
      <c r="H141" s="37" t="s">
        <v>61</v>
      </c>
      <c r="I141" s="70" t="s">
        <v>4</v>
      </c>
      <c r="J141" s="73">
        <f>IF($K$13="Não Atende",0,IF(I141="","",IF(H141="",VLOOKUP(I141,Parâmetros!$B$3:$C$6,2,0),VLOOKUP(I141,Parâmetros!$B$3:$C$6,2,0)*VLOOKUP(H141,Parâmetros!$E$3:$G$5,2,0))))</f>
        <v>4</v>
      </c>
      <c r="K141" s="74">
        <f t="shared" ref="K141" si="107">IF(J141="",0,((G141*J141)*$F$30)*0.9*100)</f>
        <v>0.86785714331999997</v>
      </c>
      <c r="L141" s="71"/>
      <c r="M141" s="71"/>
    </row>
    <row r="142" spans="1:13" ht="45.75" customHeight="1" outlineLevel="1" x14ac:dyDescent="0.2">
      <c r="A142" s="78" t="str">
        <f>CONCATENATE($A$30,".",COUNTA($A$30:A141))</f>
        <v>3.109</v>
      </c>
      <c r="B142" s="423" t="s">
        <v>447</v>
      </c>
      <c r="C142" s="424" t="s">
        <v>447</v>
      </c>
      <c r="D142" s="424" t="s">
        <v>447</v>
      </c>
      <c r="E142" s="425" t="s">
        <v>447</v>
      </c>
      <c r="F142" s="68"/>
      <c r="G142" s="84">
        <v>5.3571428599999997E-3</v>
      </c>
      <c r="H142" s="37" t="s">
        <v>61</v>
      </c>
      <c r="I142" s="70" t="s">
        <v>4</v>
      </c>
      <c r="J142" s="73">
        <f>IF($K$13="Não Atende",0,IF(I142="","",IF(H142="",VLOOKUP(I142,Parâmetros!$B$3:$C$6,2,0),VLOOKUP(I142,Parâmetros!$B$3:$C$6,2,0)*VLOOKUP(H142,Parâmetros!$E$3:$G$5,2,0))))</f>
        <v>4</v>
      </c>
      <c r="K142" s="74">
        <f t="shared" ref="K142" si="108">IF(J142="",0,((G142*J142)*$F$30)*0.9*100)</f>
        <v>0.86785714331999997</v>
      </c>
      <c r="L142" s="71"/>
      <c r="M142" s="71"/>
    </row>
    <row r="143" spans="1:13" ht="45.75" customHeight="1" outlineLevel="1" x14ac:dyDescent="0.2">
      <c r="A143" s="78" t="str">
        <f>CONCATENATE($A$30,".",COUNTA($A$30:A142))</f>
        <v>3.110</v>
      </c>
      <c r="B143" s="423" t="s">
        <v>448</v>
      </c>
      <c r="C143" s="424" t="s">
        <v>448</v>
      </c>
      <c r="D143" s="424" t="s">
        <v>448</v>
      </c>
      <c r="E143" s="425" t="s">
        <v>448</v>
      </c>
      <c r="F143" s="68"/>
      <c r="G143" s="84">
        <v>5.3571428599999997E-3</v>
      </c>
      <c r="H143" s="37" t="s">
        <v>61</v>
      </c>
      <c r="I143" s="70" t="s">
        <v>4</v>
      </c>
      <c r="J143" s="73">
        <f>IF($K$13="Não Atende",0,IF(I143="","",IF(H143="",VLOOKUP(I143,Parâmetros!$B$3:$C$6,2,0),VLOOKUP(I143,Parâmetros!$B$3:$C$6,2,0)*VLOOKUP(H143,Parâmetros!$E$3:$G$5,2,0))))</f>
        <v>4</v>
      </c>
      <c r="K143" s="74">
        <f t="shared" ref="K143" si="109">IF(J143="",0,((G143*J143)*$F$30)*0.9*100)</f>
        <v>0.86785714331999997</v>
      </c>
      <c r="L143" s="71"/>
      <c r="M143" s="71"/>
    </row>
    <row r="144" spans="1:13" ht="45.75" customHeight="1" outlineLevel="1" x14ac:dyDescent="0.2">
      <c r="A144" s="78" t="str">
        <f>CONCATENATE($A$30,".",COUNTA($A$30:A143))</f>
        <v>3.111</v>
      </c>
      <c r="B144" s="423" t="s">
        <v>449</v>
      </c>
      <c r="C144" s="424" t="s">
        <v>449</v>
      </c>
      <c r="D144" s="424" t="s">
        <v>449</v>
      </c>
      <c r="E144" s="425" t="s">
        <v>449</v>
      </c>
      <c r="F144" s="68"/>
      <c r="G144" s="84">
        <v>5.3571428599999997E-3</v>
      </c>
      <c r="H144" s="37" t="s">
        <v>61</v>
      </c>
      <c r="I144" s="70" t="s">
        <v>4</v>
      </c>
      <c r="J144" s="73">
        <f>IF($K$13="Não Atende",0,IF(I144="","",IF(H144="",VLOOKUP(I144,Parâmetros!$B$3:$C$6,2,0),VLOOKUP(I144,Parâmetros!$B$3:$C$6,2,0)*VLOOKUP(H144,Parâmetros!$E$3:$G$5,2,0))))</f>
        <v>4</v>
      </c>
      <c r="K144" s="74">
        <f t="shared" ref="K144" si="110">IF(J144="",0,((G144*J144)*$F$30)*0.9*100)</f>
        <v>0.86785714331999997</v>
      </c>
      <c r="L144" s="71"/>
      <c r="M144" s="71"/>
    </row>
    <row r="145" spans="1:13" ht="45.75" customHeight="1" outlineLevel="1" x14ac:dyDescent="0.2">
      <c r="A145" s="78" t="str">
        <f>CONCATENATE($A$30,".",COUNTA($A$30:A144))</f>
        <v>3.112</v>
      </c>
      <c r="B145" s="423" t="s">
        <v>450</v>
      </c>
      <c r="C145" s="424" t="s">
        <v>450</v>
      </c>
      <c r="D145" s="424" t="s">
        <v>450</v>
      </c>
      <c r="E145" s="425" t="s">
        <v>450</v>
      </c>
      <c r="F145" s="68"/>
      <c r="G145" s="84">
        <v>5.3571428599999997E-3</v>
      </c>
      <c r="H145" s="37" t="s">
        <v>61</v>
      </c>
      <c r="I145" s="70" t="s">
        <v>4</v>
      </c>
      <c r="J145" s="73">
        <f>IF($K$13="Não Atende",0,IF(I145="","",IF(H145="",VLOOKUP(I145,Parâmetros!$B$3:$C$6,2,0),VLOOKUP(I145,Parâmetros!$B$3:$C$6,2,0)*VLOOKUP(H145,Parâmetros!$E$3:$G$5,2,0))))</f>
        <v>4</v>
      </c>
      <c r="K145" s="74">
        <f t="shared" ref="K145" si="111">IF(J145="",0,((G145*J145)*$F$30)*0.9*100)</f>
        <v>0.86785714331999997</v>
      </c>
      <c r="L145" s="71"/>
      <c r="M145" s="71"/>
    </row>
    <row r="146" spans="1:13" ht="45.75" customHeight="1" outlineLevel="1" x14ac:dyDescent="0.2">
      <c r="A146" s="78" t="str">
        <f>CONCATENATE($A$30,".",COUNTA($A$30:A145))</f>
        <v>3.113</v>
      </c>
      <c r="B146" s="423" t="s">
        <v>451</v>
      </c>
      <c r="C146" s="424" t="s">
        <v>451</v>
      </c>
      <c r="D146" s="424" t="s">
        <v>451</v>
      </c>
      <c r="E146" s="425" t="s">
        <v>451</v>
      </c>
      <c r="F146" s="68"/>
      <c r="G146" s="84">
        <v>5.3571428599999997E-3</v>
      </c>
      <c r="H146" s="37" t="s">
        <v>61</v>
      </c>
      <c r="I146" s="70" t="s">
        <v>4</v>
      </c>
      <c r="J146" s="73">
        <f>IF($K$13="Não Atende",0,IF(I146="","",IF(H146="",VLOOKUP(I146,Parâmetros!$B$3:$C$6,2,0),VLOOKUP(I146,Parâmetros!$B$3:$C$6,2,0)*VLOOKUP(H146,Parâmetros!$E$3:$G$5,2,0))))</f>
        <v>4</v>
      </c>
      <c r="K146" s="74">
        <f t="shared" ref="K146" si="112">IF(J146="",0,((G146*J146)*$F$30)*0.9*100)</f>
        <v>0.86785714331999997</v>
      </c>
      <c r="L146" s="71"/>
      <c r="M146" s="71"/>
    </row>
    <row r="147" spans="1:13" ht="45.75" customHeight="1" outlineLevel="1" x14ac:dyDescent="0.2">
      <c r="A147" s="78" t="str">
        <f>CONCATENATE($A$30,".",COUNTA($A$30:A146))</f>
        <v>3.114</v>
      </c>
      <c r="B147" s="423" t="s">
        <v>452</v>
      </c>
      <c r="C147" s="424" t="s">
        <v>452</v>
      </c>
      <c r="D147" s="424" t="s">
        <v>452</v>
      </c>
      <c r="E147" s="425" t="s">
        <v>452</v>
      </c>
      <c r="F147" s="68"/>
      <c r="G147" s="84">
        <v>5.3571428599999997E-3</v>
      </c>
      <c r="H147" s="37" t="s">
        <v>61</v>
      </c>
      <c r="I147" s="70" t="s">
        <v>4</v>
      </c>
      <c r="J147" s="73">
        <f>IF($K$13="Não Atende",0,IF(I147="","",IF(H147="",VLOOKUP(I147,Parâmetros!$B$3:$C$6,2,0),VLOOKUP(I147,Parâmetros!$B$3:$C$6,2,0)*VLOOKUP(H147,Parâmetros!$E$3:$G$5,2,0))))</f>
        <v>4</v>
      </c>
      <c r="K147" s="74">
        <f t="shared" ref="K147" si="113">IF(J147="",0,((G147*J147)*$F$30)*0.9*100)</f>
        <v>0.86785714331999997</v>
      </c>
      <c r="L147" s="71"/>
      <c r="M147" s="71"/>
    </row>
    <row r="148" spans="1:13" ht="45.75" customHeight="1" outlineLevel="1" x14ac:dyDescent="0.2">
      <c r="A148" s="78" t="str">
        <f>CONCATENATE($A$30,".",COUNTA($A$30:A147))</f>
        <v>3.115</v>
      </c>
      <c r="B148" s="423" t="s">
        <v>453</v>
      </c>
      <c r="C148" s="424" t="s">
        <v>453</v>
      </c>
      <c r="D148" s="424" t="s">
        <v>453</v>
      </c>
      <c r="E148" s="425" t="s">
        <v>453</v>
      </c>
      <c r="F148" s="68"/>
      <c r="G148" s="84">
        <v>5.3571428599999997E-3</v>
      </c>
      <c r="H148" s="37" t="s">
        <v>61</v>
      </c>
      <c r="I148" s="70" t="s">
        <v>4</v>
      </c>
      <c r="J148" s="73">
        <f>IF($K$13="Não Atende",0,IF(I148="","",IF(H148="",VLOOKUP(I148,Parâmetros!$B$3:$C$6,2,0),VLOOKUP(I148,Parâmetros!$B$3:$C$6,2,0)*VLOOKUP(H148,Parâmetros!$E$3:$G$5,2,0))))</f>
        <v>4</v>
      </c>
      <c r="K148" s="74">
        <f t="shared" ref="K148" si="114">IF(J148="",0,((G148*J148)*$F$30)*0.9*100)</f>
        <v>0.86785714331999997</v>
      </c>
      <c r="L148" s="71"/>
      <c r="M148" s="71"/>
    </row>
    <row r="149" spans="1:13" ht="45.75" customHeight="1" outlineLevel="1" x14ac:dyDescent="0.2">
      <c r="A149" s="78" t="str">
        <f>CONCATENATE($A$30,".",COUNTA($A$30:A148))</f>
        <v>3.116</v>
      </c>
      <c r="B149" s="423" t="s">
        <v>454</v>
      </c>
      <c r="C149" s="424" t="s">
        <v>454</v>
      </c>
      <c r="D149" s="424" t="s">
        <v>454</v>
      </c>
      <c r="E149" s="425" t="s">
        <v>454</v>
      </c>
      <c r="F149" s="68"/>
      <c r="G149" s="84">
        <v>5.3571428599999997E-3</v>
      </c>
      <c r="H149" s="37" t="s">
        <v>61</v>
      </c>
      <c r="I149" s="70" t="s">
        <v>4</v>
      </c>
      <c r="J149" s="73">
        <f>IF($K$13="Não Atende",0,IF(I149="","",IF(H149="",VLOOKUP(I149,Parâmetros!$B$3:$C$6,2,0),VLOOKUP(I149,Parâmetros!$B$3:$C$6,2,0)*VLOOKUP(H149,Parâmetros!$E$3:$G$5,2,0))))</f>
        <v>4</v>
      </c>
      <c r="K149" s="74">
        <f t="shared" ref="K149" si="115">IF(J149="",0,((G149*J149)*$F$30)*0.9*100)</f>
        <v>0.86785714331999997</v>
      </c>
      <c r="L149" s="71"/>
      <c r="M149" s="71"/>
    </row>
    <row r="150" spans="1:13" ht="45.75" customHeight="1" outlineLevel="1" x14ac:dyDescent="0.2">
      <c r="A150" s="78" t="str">
        <f>CONCATENATE($A$30,".",COUNTA($A$30:A149))</f>
        <v>3.117</v>
      </c>
      <c r="B150" s="423" t="s">
        <v>455</v>
      </c>
      <c r="C150" s="424" t="s">
        <v>455</v>
      </c>
      <c r="D150" s="424" t="s">
        <v>455</v>
      </c>
      <c r="E150" s="425" t="s">
        <v>455</v>
      </c>
      <c r="F150" s="68"/>
      <c r="G150" s="84">
        <v>5.3571428599999997E-3</v>
      </c>
      <c r="H150" s="37" t="s">
        <v>61</v>
      </c>
      <c r="I150" s="70" t="s">
        <v>4</v>
      </c>
      <c r="J150" s="73">
        <f>IF($K$13="Não Atende",0,IF(I150="","",IF(H150="",VLOOKUP(I150,Parâmetros!$B$3:$C$6,2,0),VLOOKUP(I150,Parâmetros!$B$3:$C$6,2,0)*VLOOKUP(H150,Parâmetros!$E$3:$G$5,2,0))))</f>
        <v>4</v>
      </c>
      <c r="K150" s="74">
        <f t="shared" ref="K150" si="116">IF(J150="",0,((G150*J150)*$F$30)*0.9*100)</f>
        <v>0.86785714331999997</v>
      </c>
      <c r="L150" s="71"/>
      <c r="M150" s="71"/>
    </row>
    <row r="151" spans="1:13" ht="45.75" customHeight="1" outlineLevel="1" x14ac:dyDescent="0.2">
      <c r="A151" s="78" t="str">
        <f>CONCATENATE($A$30,".",COUNTA($A$30:A150))</f>
        <v>3.118</v>
      </c>
      <c r="B151" s="423" t="s">
        <v>456</v>
      </c>
      <c r="C151" s="424" t="s">
        <v>456</v>
      </c>
      <c r="D151" s="424" t="s">
        <v>456</v>
      </c>
      <c r="E151" s="425" t="s">
        <v>456</v>
      </c>
      <c r="F151" s="68"/>
      <c r="G151" s="84">
        <v>5.3571428599999997E-3</v>
      </c>
      <c r="H151" s="37" t="s">
        <v>61</v>
      </c>
      <c r="I151" s="70" t="s">
        <v>4</v>
      </c>
      <c r="J151" s="73">
        <f>IF($K$13="Não Atende",0,IF(I151="","",IF(H151="",VLOOKUP(I151,Parâmetros!$B$3:$C$6,2,0),VLOOKUP(I151,Parâmetros!$B$3:$C$6,2,0)*VLOOKUP(H151,Parâmetros!$E$3:$G$5,2,0))))</f>
        <v>4</v>
      </c>
      <c r="K151" s="74">
        <f t="shared" ref="K151" si="117">IF(J151="",0,((G151*J151)*$F$30)*0.9*100)</f>
        <v>0.86785714331999997</v>
      </c>
      <c r="L151" s="71"/>
      <c r="M151" s="71"/>
    </row>
    <row r="152" spans="1:13" ht="18" customHeight="1" outlineLevel="1" x14ac:dyDescent="0.2">
      <c r="A152" s="231"/>
      <c r="B152" s="238" t="s">
        <v>170</v>
      </c>
      <c r="C152" s="237"/>
      <c r="D152" s="236"/>
      <c r="E152" s="233"/>
      <c r="F152" s="231"/>
      <c r="G152" s="231"/>
      <c r="H152" s="231"/>
      <c r="I152" s="231"/>
      <c r="J152" s="231"/>
      <c r="K152" s="231"/>
      <c r="L152" s="231"/>
      <c r="M152" s="231"/>
    </row>
    <row r="153" spans="1:13" ht="45.75" customHeight="1" outlineLevel="1" x14ac:dyDescent="0.2">
      <c r="A153" s="78" t="str">
        <f>CONCATENATE($A$30,".",COUNTA($A$30:A152))</f>
        <v>3.119</v>
      </c>
      <c r="B153" s="423" t="s">
        <v>457</v>
      </c>
      <c r="C153" s="424" t="s">
        <v>457</v>
      </c>
      <c r="D153" s="424" t="s">
        <v>457</v>
      </c>
      <c r="E153" s="425" t="s">
        <v>457</v>
      </c>
      <c r="F153" s="68"/>
      <c r="G153" s="84">
        <v>6.9230769000000003E-4</v>
      </c>
      <c r="H153" s="37" t="s">
        <v>61</v>
      </c>
      <c r="I153" s="70" t="s">
        <v>4</v>
      </c>
      <c r="J153" s="73">
        <f>IF($K$13="Não Atende",0,IF(I153="","",IF(H153="",VLOOKUP(I153,Parâmetros!$B$3:$C$6,2,0),VLOOKUP(I153,Parâmetros!$B$3:$C$6,2,0)*VLOOKUP(H153,Parâmetros!$E$3:$G$5,2,0))))</f>
        <v>4</v>
      </c>
      <c r="K153" s="74">
        <f t="shared" ref="K153" si="118">IF(J153="",0,((G153*J153)*$F$30)*0.9*100)</f>
        <v>0.11215384578000002</v>
      </c>
      <c r="L153" s="71"/>
      <c r="M153" s="71"/>
    </row>
    <row r="154" spans="1:13" ht="45.75" customHeight="1" outlineLevel="1" x14ac:dyDescent="0.2">
      <c r="A154" s="78" t="str">
        <f>CONCATENATE($A$30,".",COUNTA($A$30:A153))</f>
        <v>3.120</v>
      </c>
      <c r="B154" s="423" t="s">
        <v>458</v>
      </c>
      <c r="C154" s="424" t="s">
        <v>458</v>
      </c>
      <c r="D154" s="424" t="s">
        <v>458</v>
      </c>
      <c r="E154" s="425" t="s">
        <v>458</v>
      </c>
      <c r="F154" s="68"/>
      <c r="G154" s="84">
        <v>6.9230769000000003E-4</v>
      </c>
      <c r="H154" s="37" t="s">
        <v>61</v>
      </c>
      <c r="I154" s="70" t="s">
        <v>4</v>
      </c>
      <c r="J154" s="73">
        <f>IF($K$13="Não Atende",0,IF(I154="","",IF(H154="",VLOOKUP(I154,Parâmetros!$B$3:$C$6,2,0),VLOOKUP(I154,Parâmetros!$B$3:$C$6,2,0)*VLOOKUP(H154,Parâmetros!$E$3:$G$5,2,0))))</f>
        <v>4</v>
      </c>
      <c r="K154" s="74">
        <f t="shared" ref="K154" si="119">IF(J154="",0,((G154*J154)*$F$30)*0.9*100)</f>
        <v>0.11215384578000002</v>
      </c>
      <c r="L154" s="71"/>
      <c r="M154" s="71"/>
    </row>
    <row r="155" spans="1:13" ht="45.75" customHeight="1" outlineLevel="1" x14ac:dyDescent="0.2">
      <c r="A155" s="78" t="str">
        <f>CONCATENATE($A$30,".",COUNTA($A$30:A154))</f>
        <v>3.121</v>
      </c>
      <c r="B155" s="423" t="s">
        <v>459</v>
      </c>
      <c r="C155" s="424" t="s">
        <v>459</v>
      </c>
      <c r="D155" s="424" t="s">
        <v>459</v>
      </c>
      <c r="E155" s="425" t="s">
        <v>459</v>
      </c>
      <c r="F155" s="68"/>
      <c r="G155" s="84">
        <v>6.9230769000000003E-4</v>
      </c>
      <c r="H155" s="37" t="s">
        <v>61</v>
      </c>
      <c r="I155" s="70" t="s">
        <v>4</v>
      </c>
      <c r="J155" s="73">
        <f>IF($K$13="Não Atende",0,IF(I155="","",IF(H155="",VLOOKUP(I155,Parâmetros!$B$3:$C$6,2,0),VLOOKUP(I155,Parâmetros!$B$3:$C$6,2,0)*VLOOKUP(H155,Parâmetros!$E$3:$G$5,2,0))))</f>
        <v>4</v>
      </c>
      <c r="K155" s="74">
        <f t="shared" ref="K155" si="120">IF(J155="",0,((G155*J155)*$F$30)*0.9*100)</f>
        <v>0.11215384578000002</v>
      </c>
      <c r="L155" s="71"/>
      <c r="M155" s="71"/>
    </row>
    <row r="156" spans="1:13" ht="45.75" customHeight="1" outlineLevel="1" x14ac:dyDescent="0.2">
      <c r="A156" s="78" t="str">
        <f>CONCATENATE($A$30,".",COUNTA($A$30:A155))</f>
        <v>3.122</v>
      </c>
      <c r="B156" s="423" t="s">
        <v>460</v>
      </c>
      <c r="C156" s="424" t="s">
        <v>460</v>
      </c>
      <c r="D156" s="424" t="s">
        <v>460</v>
      </c>
      <c r="E156" s="425" t="s">
        <v>460</v>
      </c>
      <c r="F156" s="68"/>
      <c r="G156" s="84">
        <v>6.9230769000000003E-4</v>
      </c>
      <c r="H156" s="37" t="s">
        <v>61</v>
      </c>
      <c r="I156" s="70" t="s">
        <v>4</v>
      </c>
      <c r="J156" s="73">
        <f>IF($K$13="Não Atende",0,IF(I156="","",IF(H156="",VLOOKUP(I156,Parâmetros!$B$3:$C$6,2,0),VLOOKUP(I156,Parâmetros!$B$3:$C$6,2,0)*VLOOKUP(H156,Parâmetros!$E$3:$G$5,2,0))))</f>
        <v>4</v>
      </c>
      <c r="K156" s="74">
        <f t="shared" ref="K156" si="121">IF(J156="",0,((G156*J156)*$F$30)*0.9*100)</f>
        <v>0.11215384578000002</v>
      </c>
      <c r="L156" s="71"/>
      <c r="M156" s="71"/>
    </row>
    <row r="157" spans="1:13" ht="45.75" customHeight="1" outlineLevel="1" x14ac:dyDescent="0.2">
      <c r="A157" s="78" t="str">
        <f>CONCATENATE($A$30,".",COUNTA($A$30:A156))</f>
        <v>3.123</v>
      </c>
      <c r="B157" s="423" t="s">
        <v>461</v>
      </c>
      <c r="C157" s="424" t="s">
        <v>461</v>
      </c>
      <c r="D157" s="424" t="s">
        <v>461</v>
      </c>
      <c r="E157" s="425" t="s">
        <v>461</v>
      </c>
      <c r="F157" s="68"/>
      <c r="G157" s="84">
        <v>6.9230769000000003E-4</v>
      </c>
      <c r="H157" s="37" t="s">
        <v>61</v>
      </c>
      <c r="I157" s="70" t="s">
        <v>4</v>
      </c>
      <c r="J157" s="73">
        <f>IF($K$13="Não Atende",0,IF(I157="","",IF(H157="",VLOOKUP(I157,Parâmetros!$B$3:$C$6,2,0),VLOOKUP(I157,Parâmetros!$B$3:$C$6,2,0)*VLOOKUP(H157,Parâmetros!$E$3:$G$5,2,0))))</f>
        <v>4</v>
      </c>
      <c r="K157" s="74">
        <f t="shared" ref="K157" si="122">IF(J157="",0,((G157*J157)*$F$30)*0.9*100)</f>
        <v>0.11215384578000002</v>
      </c>
      <c r="L157" s="71"/>
      <c r="M157" s="71"/>
    </row>
    <row r="158" spans="1:13" ht="45.75" customHeight="1" outlineLevel="1" x14ac:dyDescent="0.2">
      <c r="A158" s="78" t="str">
        <f>CONCATENATE($A$30,".",COUNTA($A$30:A157))</f>
        <v>3.124</v>
      </c>
      <c r="B158" s="423" t="s">
        <v>575</v>
      </c>
      <c r="C158" s="424" t="s">
        <v>575</v>
      </c>
      <c r="D158" s="424" t="s">
        <v>575</v>
      </c>
      <c r="E158" s="425" t="s">
        <v>575</v>
      </c>
      <c r="F158" s="68"/>
      <c r="G158" s="84">
        <v>6.9230769000000003E-4</v>
      </c>
      <c r="H158" s="37" t="s">
        <v>61</v>
      </c>
      <c r="I158" s="70" t="s">
        <v>4</v>
      </c>
      <c r="J158" s="73">
        <f>IF($K$13="Não Atende",0,IF(I158="","",IF(H158="",VLOOKUP(I158,Parâmetros!$B$3:$C$6,2,0),VLOOKUP(I158,Parâmetros!$B$3:$C$6,2,0)*VLOOKUP(H158,Parâmetros!$E$3:$G$5,2,0))))</f>
        <v>4</v>
      </c>
      <c r="K158" s="74">
        <f t="shared" ref="K158" si="123">IF(J158="",0,((G158*J158)*$F$30)*0.9*100)</f>
        <v>0.11215384578000002</v>
      </c>
      <c r="L158" s="71"/>
      <c r="M158" s="71"/>
    </row>
    <row r="159" spans="1:13" ht="45.75" customHeight="1" outlineLevel="1" x14ac:dyDescent="0.2">
      <c r="A159" s="78" t="str">
        <f>CONCATENATE($A$30,".",COUNTA($A$30:A158))</f>
        <v>3.125</v>
      </c>
      <c r="B159" s="423" t="s">
        <v>462</v>
      </c>
      <c r="C159" s="424" t="s">
        <v>462</v>
      </c>
      <c r="D159" s="424" t="s">
        <v>462</v>
      </c>
      <c r="E159" s="425" t="s">
        <v>462</v>
      </c>
      <c r="F159" s="68"/>
      <c r="G159" s="84">
        <v>6.9230769000000003E-4</v>
      </c>
      <c r="H159" s="37" t="s">
        <v>61</v>
      </c>
      <c r="I159" s="70" t="s">
        <v>4</v>
      </c>
      <c r="J159" s="73">
        <f>IF($K$13="Não Atende",0,IF(I159="","",IF(H159="",VLOOKUP(I159,Parâmetros!$B$3:$C$6,2,0),VLOOKUP(I159,Parâmetros!$B$3:$C$6,2,0)*VLOOKUP(H159,Parâmetros!$E$3:$G$5,2,0))))</f>
        <v>4</v>
      </c>
      <c r="K159" s="74">
        <f t="shared" ref="K159" si="124">IF(J159="",0,((G159*J159)*$F$30)*0.9*100)</f>
        <v>0.11215384578000002</v>
      </c>
      <c r="L159" s="71"/>
      <c r="M159" s="71"/>
    </row>
    <row r="160" spans="1:13" ht="45.75" customHeight="1" outlineLevel="1" x14ac:dyDescent="0.2">
      <c r="A160" s="78" t="str">
        <f>CONCATENATE($A$30,".",COUNTA($A$30:A159))</f>
        <v>3.126</v>
      </c>
      <c r="B160" s="423" t="s">
        <v>463</v>
      </c>
      <c r="C160" s="424" t="s">
        <v>463</v>
      </c>
      <c r="D160" s="424" t="s">
        <v>463</v>
      </c>
      <c r="E160" s="425" t="s">
        <v>463</v>
      </c>
      <c r="F160" s="68"/>
      <c r="G160" s="84">
        <v>6.9230769000000003E-4</v>
      </c>
      <c r="H160" s="37" t="s">
        <v>61</v>
      </c>
      <c r="I160" s="70" t="s">
        <v>4</v>
      </c>
      <c r="J160" s="73">
        <f>IF($K$13="Não Atende",0,IF(I160="","",IF(H160="",VLOOKUP(I160,Parâmetros!$B$3:$C$6,2,0),VLOOKUP(I160,Parâmetros!$B$3:$C$6,2,0)*VLOOKUP(H160,Parâmetros!$E$3:$G$5,2,0))))</f>
        <v>4</v>
      </c>
      <c r="K160" s="74">
        <f t="shared" ref="K160" si="125">IF(J160="",0,((G160*J160)*$F$30)*0.9*100)</f>
        <v>0.11215384578000002</v>
      </c>
      <c r="L160" s="71"/>
      <c r="M160" s="71"/>
    </row>
    <row r="161" spans="1:13" ht="45.75" customHeight="1" outlineLevel="1" x14ac:dyDescent="0.2">
      <c r="A161" s="78" t="str">
        <f>CONCATENATE($A$30,".",COUNTA($A$30:A160))</f>
        <v>3.127</v>
      </c>
      <c r="B161" s="423" t="s">
        <v>464</v>
      </c>
      <c r="C161" s="424" t="s">
        <v>464</v>
      </c>
      <c r="D161" s="424" t="s">
        <v>464</v>
      </c>
      <c r="E161" s="425" t="s">
        <v>464</v>
      </c>
      <c r="F161" s="68"/>
      <c r="G161" s="84">
        <v>6.9230769000000003E-4</v>
      </c>
      <c r="H161" s="37" t="s">
        <v>61</v>
      </c>
      <c r="I161" s="70" t="s">
        <v>4</v>
      </c>
      <c r="J161" s="73">
        <f>IF($K$13="Não Atende",0,IF(I161="","",IF(H161="",VLOOKUP(I161,Parâmetros!$B$3:$C$6,2,0),VLOOKUP(I161,Parâmetros!$B$3:$C$6,2,0)*VLOOKUP(H161,Parâmetros!$E$3:$G$5,2,0))))</f>
        <v>4</v>
      </c>
      <c r="K161" s="74">
        <f t="shared" ref="K161" si="126">IF(J161="",0,((G161*J161)*$F$30)*0.9*100)</f>
        <v>0.11215384578000002</v>
      </c>
      <c r="L161" s="71"/>
      <c r="M161" s="71"/>
    </row>
    <row r="162" spans="1:13" ht="45.75" customHeight="1" outlineLevel="1" x14ac:dyDescent="0.2">
      <c r="A162" s="78" t="str">
        <f>CONCATENATE($A$30,".",COUNTA($A$30:A161))</f>
        <v>3.128</v>
      </c>
      <c r="B162" s="423" t="s">
        <v>465</v>
      </c>
      <c r="C162" s="424" t="s">
        <v>465</v>
      </c>
      <c r="D162" s="424" t="s">
        <v>465</v>
      </c>
      <c r="E162" s="425" t="s">
        <v>465</v>
      </c>
      <c r="F162" s="68"/>
      <c r="G162" s="84">
        <v>6.9230769000000003E-4</v>
      </c>
      <c r="H162" s="37" t="s">
        <v>61</v>
      </c>
      <c r="I162" s="70" t="s">
        <v>4</v>
      </c>
      <c r="J162" s="73">
        <f>IF($K$13="Não Atende",0,IF(I162="","",IF(H162="",VLOOKUP(I162,Parâmetros!$B$3:$C$6,2,0),VLOOKUP(I162,Parâmetros!$B$3:$C$6,2,0)*VLOOKUP(H162,Parâmetros!$E$3:$G$5,2,0))))</f>
        <v>4</v>
      </c>
      <c r="K162" s="74">
        <f t="shared" ref="K162" si="127">IF(J162="",0,((G162*J162)*$F$30)*0.9*100)</f>
        <v>0.11215384578000002</v>
      </c>
      <c r="L162" s="71"/>
      <c r="M162" s="71"/>
    </row>
    <row r="163" spans="1:13" ht="45.75" customHeight="1" outlineLevel="1" x14ac:dyDescent="0.2">
      <c r="A163" s="78" t="str">
        <f>CONCATENATE($A$30,".",COUNTA($A$30:A162))</f>
        <v>3.129</v>
      </c>
      <c r="B163" s="423" t="s">
        <v>466</v>
      </c>
      <c r="C163" s="424" t="s">
        <v>466</v>
      </c>
      <c r="D163" s="424" t="s">
        <v>466</v>
      </c>
      <c r="E163" s="425" t="s">
        <v>466</v>
      </c>
      <c r="F163" s="68"/>
      <c r="G163" s="84">
        <v>6.9230769000000003E-4</v>
      </c>
      <c r="H163" s="37" t="s">
        <v>61</v>
      </c>
      <c r="I163" s="70" t="s">
        <v>4</v>
      </c>
      <c r="J163" s="73">
        <f>IF($K$13="Não Atende",0,IF(I163="","",IF(H163="",VLOOKUP(I163,Parâmetros!$B$3:$C$6,2,0),VLOOKUP(I163,Parâmetros!$B$3:$C$6,2,0)*VLOOKUP(H163,Parâmetros!$E$3:$G$5,2,0))))</f>
        <v>4</v>
      </c>
      <c r="K163" s="74">
        <f t="shared" ref="K163" si="128">IF(J163="",0,((G163*J163)*$F$30)*0.9*100)</f>
        <v>0.11215384578000002</v>
      </c>
      <c r="L163" s="71"/>
      <c r="M163" s="71"/>
    </row>
    <row r="164" spans="1:13" ht="45.75" customHeight="1" outlineLevel="1" x14ac:dyDescent="0.2">
      <c r="A164" s="78" t="str">
        <f>CONCATENATE($A$30,".",COUNTA($A$30:A163))</f>
        <v>3.130</v>
      </c>
      <c r="B164" s="423" t="s">
        <v>467</v>
      </c>
      <c r="C164" s="424" t="s">
        <v>467</v>
      </c>
      <c r="D164" s="424" t="s">
        <v>467</v>
      </c>
      <c r="E164" s="425" t="s">
        <v>467</v>
      </c>
      <c r="F164" s="68"/>
      <c r="G164" s="84">
        <v>6.9230769000000003E-4</v>
      </c>
      <c r="H164" s="37" t="s">
        <v>61</v>
      </c>
      <c r="I164" s="70" t="s">
        <v>4</v>
      </c>
      <c r="J164" s="73">
        <f>IF($K$13="Não Atende",0,IF(I164="","",IF(H164="",VLOOKUP(I164,Parâmetros!$B$3:$C$6,2,0),VLOOKUP(I164,Parâmetros!$B$3:$C$6,2,0)*VLOOKUP(H164,Parâmetros!$E$3:$G$5,2,0))))</f>
        <v>4</v>
      </c>
      <c r="K164" s="74">
        <f t="shared" ref="K164" si="129">IF(J164="",0,((G164*J164)*$F$30)*0.9*100)</f>
        <v>0.11215384578000002</v>
      </c>
      <c r="L164" s="71"/>
      <c r="M164" s="71"/>
    </row>
    <row r="165" spans="1:13" ht="45.75" customHeight="1" outlineLevel="1" x14ac:dyDescent="0.2">
      <c r="A165" s="78" t="str">
        <f>CONCATENATE($A$30,".",COUNTA($A$30:A164))</f>
        <v>3.131</v>
      </c>
      <c r="B165" s="423" t="s">
        <v>468</v>
      </c>
      <c r="C165" s="424" t="s">
        <v>468</v>
      </c>
      <c r="D165" s="424" t="s">
        <v>468</v>
      </c>
      <c r="E165" s="425" t="s">
        <v>468</v>
      </c>
      <c r="F165" s="68"/>
      <c r="G165" s="84">
        <v>6.9230769000000003E-4</v>
      </c>
      <c r="H165" s="37" t="s">
        <v>61</v>
      </c>
      <c r="I165" s="70" t="s">
        <v>4</v>
      </c>
      <c r="J165" s="73">
        <f>IF($K$13="Não Atende",0,IF(I165="","",IF(H165="",VLOOKUP(I165,Parâmetros!$B$3:$C$6,2,0),VLOOKUP(I165,Parâmetros!$B$3:$C$6,2,0)*VLOOKUP(H165,Parâmetros!$E$3:$G$5,2,0))))</f>
        <v>4</v>
      </c>
      <c r="K165" s="74">
        <f t="shared" ref="K165" si="130">IF(J165="",0,((G165*J165)*$F$30)*0.9*100)</f>
        <v>0.11215384578000002</v>
      </c>
      <c r="L165" s="71"/>
      <c r="M165" s="71"/>
    </row>
    <row r="166" spans="1:13" ht="45.75" customHeight="1" outlineLevel="1" x14ac:dyDescent="0.2">
      <c r="A166" s="78" t="str">
        <f>CONCATENATE($A$30,".",COUNTA($A$30:A165))</f>
        <v>3.132</v>
      </c>
      <c r="B166" s="423" t="s">
        <v>469</v>
      </c>
      <c r="C166" s="424" t="s">
        <v>469</v>
      </c>
      <c r="D166" s="424" t="s">
        <v>469</v>
      </c>
      <c r="E166" s="425" t="s">
        <v>469</v>
      </c>
      <c r="F166" s="68"/>
      <c r="G166" s="84">
        <v>6.9230769000000003E-4</v>
      </c>
      <c r="H166" s="37" t="s">
        <v>61</v>
      </c>
      <c r="I166" s="70" t="s">
        <v>4</v>
      </c>
      <c r="J166" s="73">
        <f>IF($K$13="Não Atende",0,IF(I166="","",IF(H166="",VLOOKUP(I166,Parâmetros!$B$3:$C$6,2,0),VLOOKUP(I166,Parâmetros!$B$3:$C$6,2,0)*VLOOKUP(H166,Parâmetros!$E$3:$G$5,2,0))))</f>
        <v>4</v>
      </c>
      <c r="K166" s="74">
        <f t="shared" ref="K166" si="131">IF(J166="",0,((G166*J166)*$F$30)*0.9*100)</f>
        <v>0.11215384578000002</v>
      </c>
      <c r="L166" s="71"/>
      <c r="M166" s="71"/>
    </row>
    <row r="167" spans="1:13" ht="45.75" customHeight="1" outlineLevel="1" x14ac:dyDescent="0.2">
      <c r="A167" s="78" t="str">
        <f>CONCATENATE($A$30,".",COUNTA($A$30:A166))</f>
        <v>3.133</v>
      </c>
      <c r="B167" s="423" t="s">
        <v>470</v>
      </c>
      <c r="C167" s="424" t="s">
        <v>470</v>
      </c>
      <c r="D167" s="424" t="s">
        <v>470</v>
      </c>
      <c r="E167" s="425" t="s">
        <v>470</v>
      </c>
      <c r="F167" s="68"/>
      <c r="G167" s="84">
        <v>6.9230769000000003E-4</v>
      </c>
      <c r="H167" s="37" t="s">
        <v>61</v>
      </c>
      <c r="I167" s="70" t="s">
        <v>4</v>
      </c>
      <c r="J167" s="73">
        <f>IF($K$13="Não Atende",0,IF(I167="","",IF(H167="",VLOOKUP(I167,Parâmetros!$B$3:$C$6,2,0),VLOOKUP(I167,Parâmetros!$B$3:$C$6,2,0)*VLOOKUP(H167,Parâmetros!$E$3:$G$5,2,0))))</f>
        <v>4</v>
      </c>
      <c r="K167" s="74">
        <f t="shared" ref="K167" si="132">IF(J167="",0,((G167*J167)*$F$30)*0.9*100)</f>
        <v>0.11215384578000002</v>
      </c>
      <c r="L167" s="71"/>
      <c r="M167" s="71"/>
    </row>
    <row r="168" spans="1:13" ht="45.75" customHeight="1" outlineLevel="1" x14ac:dyDescent="0.2">
      <c r="A168" s="78" t="str">
        <f>CONCATENATE($A$30,".",COUNTA($A$30:A167))</f>
        <v>3.134</v>
      </c>
      <c r="B168" s="423" t="s">
        <v>471</v>
      </c>
      <c r="C168" s="424" t="s">
        <v>471</v>
      </c>
      <c r="D168" s="424" t="s">
        <v>471</v>
      </c>
      <c r="E168" s="425" t="s">
        <v>471</v>
      </c>
      <c r="F168" s="68"/>
      <c r="G168" s="84">
        <v>6.9230769000000003E-4</v>
      </c>
      <c r="H168" s="37" t="s">
        <v>61</v>
      </c>
      <c r="I168" s="70" t="s">
        <v>4</v>
      </c>
      <c r="J168" s="73">
        <f>IF($K$13="Não Atende",0,IF(I168="","",IF(H168="",VLOOKUP(I168,Parâmetros!$B$3:$C$6,2,0),VLOOKUP(I168,Parâmetros!$B$3:$C$6,2,0)*VLOOKUP(H168,Parâmetros!$E$3:$G$5,2,0))))</f>
        <v>4</v>
      </c>
      <c r="K168" s="74">
        <f t="shared" ref="K168" si="133">IF(J168="",0,((G168*J168)*$F$30)*0.9*100)</f>
        <v>0.11215384578000002</v>
      </c>
      <c r="L168" s="71"/>
      <c r="M168" s="71"/>
    </row>
    <row r="169" spans="1:13" ht="45.75" customHeight="1" outlineLevel="1" x14ac:dyDescent="0.2">
      <c r="A169" s="78" t="str">
        <f>CONCATENATE($A$30,".",COUNTA($A$30:A168))</f>
        <v>3.135</v>
      </c>
      <c r="B169" s="423" t="s">
        <v>576</v>
      </c>
      <c r="C169" s="424" t="s">
        <v>576</v>
      </c>
      <c r="D169" s="424" t="s">
        <v>576</v>
      </c>
      <c r="E169" s="425" t="s">
        <v>576</v>
      </c>
      <c r="F169" s="68"/>
      <c r="G169" s="84">
        <v>6.9230769000000003E-4</v>
      </c>
      <c r="H169" s="37" t="s">
        <v>61</v>
      </c>
      <c r="I169" s="70" t="s">
        <v>4</v>
      </c>
      <c r="J169" s="73">
        <f>IF($K$13="Não Atende",0,IF(I169="","",IF(H169="",VLOOKUP(I169,Parâmetros!$B$3:$C$6,2,0),VLOOKUP(I169,Parâmetros!$B$3:$C$6,2,0)*VLOOKUP(H169,Parâmetros!$E$3:$G$5,2,0))))</f>
        <v>4</v>
      </c>
      <c r="K169" s="74">
        <f t="shared" ref="K169" si="134">IF(J169="",0,((G169*J169)*$F$30)*0.9*100)</f>
        <v>0.11215384578000002</v>
      </c>
      <c r="L169" s="71"/>
      <c r="M169" s="71"/>
    </row>
    <row r="170" spans="1:13" ht="45.75" customHeight="1" outlineLevel="1" x14ac:dyDescent="0.2">
      <c r="A170" s="78" t="str">
        <f>CONCATENATE($A$30,".",COUNTA($A$30:A169))</f>
        <v>3.136</v>
      </c>
      <c r="B170" s="423" t="s">
        <v>472</v>
      </c>
      <c r="C170" s="424" t="s">
        <v>472</v>
      </c>
      <c r="D170" s="424" t="s">
        <v>472</v>
      </c>
      <c r="E170" s="425" t="s">
        <v>472</v>
      </c>
      <c r="F170" s="68"/>
      <c r="G170" s="84">
        <v>6.9230769000000003E-4</v>
      </c>
      <c r="H170" s="37" t="s">
        <v>61</v>
      </c>
      <c r="I170" s="70" t="s">
        <v>4</v>
      </c>
      <c r="J170" s="73">
        <f>IF($K$13="Não Atende",0,IF(I170="","",IF(H170="",VLOOKUP(I170,Parâmetros!$B$3:$C$6,2,0),VLOOKUP(I170,Parâmetros!$B$3:$C$6,2,0)*VLOOKUP(H170,Parâmetros!$E$3:$G$5,2,0))))</f>
        <v>4</v>
      </c>
      <c r="K170" s="74">
        <f t="shared" ref="K170" si="135">IF(J170="",0,((G170*J170)*$F$30)*0.9*100)</f>
        <v>0.11215384578000002</v>
      </c>
      <c r="L170" s="71"/>
      <c r="M170" s="71"/>
    </row>
    <row r="171" spans="1:13" ht="45.75" customHeight="1" outlineLevel="1" x14ac:dyDescent="0.2">
      <c r="A171" s="78" t="str">
        <f>CONCATENATE($A$30,".",COUNTA($A$30:A170))</f>
        <v>3.137</v>
      </c>
      <c r="B171" s="423" t="s">
        <v>473</v>
      </c>
      <c r="C171" s="424" t="s">
        <v>473</v>
      </c>
      <c r="D171" s="424" t="s">
        <v>473</v>
      </c>
      <c r="E171" s="425" t="s">
        <v>473</v>
      </c>
      <c r="F171" s="68"/>
      <c r="G171" s="84">
        <v>6.9230769000000003E-4</v>
      </c>
      <c r="H171" s="37" t="s">
        <v>61</v>
      </c>
      <c r="I171" s="70" t="s">
        <v>4</v>
      </c>
      <c r="J171" s="73">
        <f>IF($K$13="Não Atende",0,IF(I171="","",IF(H171="",VLOOKUP(I171,Parâmetros!$B$3:$C$6,2,0),VLOOKUP(I171,Parâmetros!$B$3:$C$6,2,0)*VLOOKUP(H171,Parâmetros!$E$3:$G$5,2,0))))</f>
        <v>4</v>
      </c>
      <c r="K171" s="74">
        <f t="shared" ref="K171" si="136">IF(J171="",0,((G171*J171)*$F$30)*0.9*100)</f>
        <v>0.11215384578000002</v>
      </c>
      <c r="L171" s="71"/>
      <c r="M171" s="71"/>
    </row>
    <row r="172" spans="1:13" ht="45.75" customHeight="1" outlineLevel="1" x14ac:dyDescent="0.2">
      <c r="A172" s="78" t="str">
        <f>CONCATENATE($A$30,".",COUNTA($A$30:A171))</f>
        <v>3.138</v>
      </c>
      <c r="B172" s="423" t="s">
        <v>474</v>
      </c>
      <c r="C172" s="424" t="s">
        <v>474</v>
      </c>
      <c r="D172" s="424" t="s">
        <v>474</v>
      </c>
      <c r="E172" s="425" t="s">
        <v>474</v>
      </c>
      <c r="F172" s="68"/>
      <c r="G172" s="84">
        <v>6.9230769000000003E-4</v>
      </c>
      <c r="H172" s="37" t="s">
        <v>61</v>
      </c>
      <c r="I172" s="70" t="s">
        <v>4</v>
      </c>
      <c r="J172" s="73">
        <f>IF($K$13="Não Atende",0,IF(I172="","",IF(H172="",VLOOKUP(I172,Parâmetros!$B$3:$C$6,2,0),VLOOKUP(I172,Parâmetros!$B$3:$C$6,2,0)*VLOOKUP(H172,Parâmetros!$E$3:$G$5,2,0))))</f>
        <v>4</v>
      </c>
      <c r="K172" s="74">
        <f t="shared" ref="K172" si="137">IF(J172="",0,((G172*J172)*$F$30)*0.9*100)</f>
        <v>0.11215384578000002</v>
      </c>
      <c r="L172" s="71"/>
      <c r="M172" s="71"/>
    </row>
    <row r="173" spans="1:13" ht="45.75" customHeight="1" outlineLevel="1" x14ac:dyDescent="0.2">
      <c r="A173" s="78" t="str">
        <f>CONCATENATE($A$30,".",COUNTA($A$30:A172))</f>
        <v>3.139</v>
      </c>
      <c r="B173" s="423" t="s">
        <v>475</v>
      </c>
      <c r="C173" s="424" t="s">
        <v>475</v>
      </c>
      <c r="D173" s="424" t="s">
        <v>475</v>
      </c>
      <c r="E173" s="425" t="s">
        <v>475</v>
      </c>
      <c r="F173" s="68"/>
      <c r="G173" s="84">
        <v>6.9230769000000003E-4</v>
      </c>
      <c r="H173" s="37" t="s">
        <v>61</v>
      </c>
      <c r="I173" s="70" t="s">
        <v>4</v>
      </c>
      <c r="J173" s="73">
        <f>IF($K$13="Não Atende",0,IF(I173="","",IF(H173="",VLOOKUP(I173,Parâmetros!$B$3:$C$6,2,0),VLOOKUP(I173,Parâmetros!$B$3:$C$6,2,0)*VLOOKUP(H173,Parâmetros!$E$3:$G$5,2,0))))</f>
        <v>4</v>
      </c>
      <c r="K173" s="74">
        <f t="shared" ref="K173" si="138">IF(J173="",0,((G173*J173)*$F$30)*0.9*100)</f>
        <v>0.11215384578000002</v>
      </c>
      <c r="L173" s="71"/>
      <c r="M173" s="71"/>
    </row>
    <row r="174" spans="1:13" ht="45.75" customHeight="1" outlineLevel="1" x14ac:dyDescent="0.2">
      <c r="A174" s="78" t="str">
        <f>CONCATENATE($A$30,".",COUNTA($A$30:A173))</f>
        <v>3.140</v>
      </c>
      <c r="B174" s="423" t="s">
        <v>476</v>
      </c>
      <c r="C174" s="424" t="s">
        <v>476</v>
      </c>
      <c r="D174" s="424" t="s">
        <v>476</v>
      </c>
      <c r="E174" s="425" t="s">
        <v>476</v>
      </c>
      <c r="F174" s="68"/>
      <c r="G174" s="84">
        <v>6.9230769000000003E-4</v>
      </c>
      <c r="H174" s="37" t="s">
        <v>61</v>
      </c>
      <c r="I174" s="70" t="s">
        <v>4</v>
      </c>
      <c r="J174" s="73">
        <f>IF($K$13="Não Atende",0,IF(I174="","",IF(H174="",VLOOKUP(I174,Parâmetros!$B$3:$C$6,2,0),VLOOKUP(I174,Parâmetros!$B$3:$C$6,2,0)*VLOOKUP(H174,Parâmetros!$E$3:$G$5,2,0))))</f>
        <v>4</v>
      </c>
      <c r="K174" s="74">
        <f t="shared" ref="K174" si="139">IF(J174="",0,((G174*J174)*$F$30)*0.9*100)</f>
        <v>0.11215384578000002</v>
      </c>
      <c r="L174" s="71"/>
      <c r="M174" s="71"/>
    </row>
    <row r="175" spans="1:13" ht="45.75" customHeight="1" outlineLevel="1" x14ac:dyDescent="0.2">
      <c r="A175" s="78" t="str">
        <f>CONCATENATE($A$30,".",COUNTA($A$30:A174))</f>
        <v>3.141</v>
      </c>
      <c r="B175" s="423" t="s">
        <v>477</v>
      </c>
      <c r="C175" s="424" t="s">
        <v>477</v>
      </c>
      <c r="D175" s="424" t="s">
        <v>477</v>
      </c>
      <c r="E175" s="425" t="s">
        <v>477</v>
      </c>
      <c r="F175" s="68"/>
      <c r="G175" s="84">
        <v>6.9230769000000003E-4</v>
      </c>
      <c r="H175" s="37" t="s">
        <v>61</v>
      </c>
      <c r="I175" s="70" t="s">
        <v>4</v>
      </c>
      <c r="J175" s="73">
        <f>IF($K$13="Não Atende",0,IF(I175="","",IF(H175="",VLOOKUP(I175,Parâmetros!$B$3:$C$6,2,0),VLOOKUP(I175,Parâmetros!$B$3:$C$6,2,0)*VLOOKUP(H175,Parâmetros!$E$3:$G$5,2,0))))</f>
        <v>4</v>
      </c>
      <c r="K175" s="74">
        <f t="shared" ref="K175" si="140">IF(J175="",0,((G175*J175)*$F$30)*0.9*100)</f>
        <v>0.11215384578000002</v>
      </c>
      <c r="L175" s="71"/>
      <c r="M175" s="71"/>
    </row>
    <row r="176" spans="1:13" ht="45.75" customHeight="1" outlineLevel="1" x14ac:dyDescent="0.2">
      <c r="A176" s="78" t="str">
        <f>CONCATENATE($A$30,".",COUNTA($A$30:A175))</f>
        <v>3.142</v>
      </c>
      <c r="B176" s="423" t="s">
        <v>478</v>
      </c>
      <c r="C176" s="424" t="s">
        <v>478</v>
      </c>
      <c r="D176" s="424" t="s">
        <v>478</v>
      </c>
      <c r="E176" s="425" t="s">
        <v>478</v>
      </c>
      <c r="F176" s="68"/>
      <c r="G176" s="84">
        <v>6.9230769000000003E-4</v>
      </c>
      <c r="H176" s="37" t="s">
        <v>61</v>
      </c>
      <c r="I176" s="70" t="s">
        <v>4</v>
      </c>
      <c r="J176" s="73">
        <f>IF($K$13="Não Atende",0,IF(I176="","",IF(H176="",VLOOKUP(I176,Parâmetros!$B$3:$C$6,2,0),VLOOKUP(I176,Parâmetros!$B$3:$C$6,2,0)*VLOOKUP(H176,Parâmetros!$E$3:$G$5,2,0))))</f>
        <v>4</v>
      </c>
      <c r="K176" s="74">
        <f t="shared" ref="K176" si="141">IF(J176="",0,((G176*J176)*$F$30)*0.9*100)</f>
        <v>0.11215384578000002</v>
      </c>
      <c r="L176" s="71"/>
      <c r="M176" s="71"/>
    </row>
    <row r="177" spans="1:13" ht="45.75" customHeight="1" outlineLevel="1" x14ac:dyDescent="0.2">
      <c r="A177" s="78" t="str">
        <f>CONCATENATE($A$30,".",COUNTA($A$30:A176))</f>
        <v>3.143</v>
      </c>
      <c r="B177" s="423" t="s">
        <v>479</v>
      </c>
      <c r="C177" s="424" t="s">
        <v>479</v>
      </c>
      <c r="D177" s="424" t="s">
        <v>479</v>
      </c>
      <c r="E177" s="425" t="s">
        <v>479</v>
      </c>
      <c r="F177" s="68"/>
      <c r="G177" s="84">
        <v>6.9230769000000003E-4</v>
      </c>
      <c r="H177" s="37" t="s">
        <v>61</v>
      </c>
      <c r="I177" s="70" t="s">
        <v>4</v>
      </c>
      <c r="J177" s="73">
        <f>IF($K$13="Não Atende",0,IF(I177="","",IF(H177="",VLOOKUP(I177,Parâmetros!$B$3:$C$6,2,0),VLOOKUP(I177,Parâmetros!$B$3:$C$6,2,0)*VLOOKUP(H177,Parâmetros!$E$3:$G$5,2,0))))</f>
        <v>4</v>
      </c>
      <c r="K177" s="74">
        <f t="shared" ref="K177" si="142">IF(J177="",0,((G177*J177)*$F$30)*0.9*100)</f>
        <v>0.11215384578000002</v>
      </c>
      <c r="L177" s="71"/>
      <c r="M177" s="71"/>
    </row>
    <row r="178" spans="1:13" ht="45.75" customHeight="1" outlineLevel="1" x14ac:dyDescent="0.2">
      <c r="A178" s="78" t="str">
        <f>CONCATENATE($A$30,".",COUNTA($A$30:A177))</f>
        <v>3.144</v>
      </c>
      <c r="B178" s="423" t="s">
        <v>480</v>
      </c>
      <c r="C178" s="424" t="s">
        <v>480</v>
      </c>
      <c r="D178" s="424" t="s">
        <v>480</v>
      </c>
      <c r="E178" s="425" t="s">
        <v>480</v>
      </c>
      <c r="F178" s="68"/>
      <c r="G178" s="84">
        <v>6.9230769000000003E-4</v>
      </c>
      <c r="H178" s="37" t="s">
        <v>61</v>
      </c>
      <c r="I178" s="70" t="s">
        <v>4</v>
      </c>
      <c r="J178" s="73">
        <f>IF($K$13="Não Atende",0,IF(I178="","",IF(H178="",VLOOKUP(I178,Parâmetros!$B$3:$C$6,2,0),VLOOKUP(I178,Parâmetros!$B$3:$C$6,2,0)*VLOOKUP(H178,Parâmetros!$E$3:$G$5,2,0))))</f>
        <v>4</v>
      </c>
      <c r="K178" s="74">
        <f t="shared" ref="K178" si="143">IF(J178="",0,((G178*J178)*$F$30)*0.9*100)</f>
        <v>0.11215384578000002</v>
      </c>
      <c r="L178" s="71"/>
      <c r="M178" s="71"/>
    </row>
    <row r="179" spans="1:13" ht="45.75" customHeight="1" outlineLevel="1" x14ac:dyDescent="0.2">
      <c r="A179" s="78" t="str">
        <f>CONCATENATE($A$30,".",COUNTA($A$30:A178))</f>
        <v>3.145</v>
      </c>
      <c r="B179" s="423" t="s">
        <v>577</v>
      </c>
      <c r="C179" s="424" t="s">
        <v>577</v>
      </c>
      <c r="D179" s="424" t="s">
        <v>577</v>
      </c>
      <c r="E179" s="425" t="s">
        <v>577</v>
      </c>
      <c r="F179" s="68"/>
      <c r="G179" s="84">
        <v>6.9230769000000003E-4</v>
      </c>
      <c r="H179" s="37" t="s">
        <v>61</v>
      </c>
      <c r="I179" s="70" t="s">
        <v>4</v>
      </c>
      <c r="J179" s="73">
        <f>IF($K$13="Não Atende",0,IF(I179="","",IF(H179="",VLOOKUP(I179,Parâmetros!$B$3:$C$6,2,0),VLOOKUP(I179,Parâmetros!$B$3:$C$6,2,0)*VLOOKUP(H179,Parâmetros!$E$3:$G$5,2,0))))</f>
        <v>4</v>
      </c>
      <c r="K179" s="74">
        <f t="shared" ref="K179" si="144">IF(J179="",0,((G179*J179)*$F$30)*0.9*100)</f>
        <v>0.11215384578000002</v>
      </c>
      <c r="L179" s="71"/>
      <c r="M179" s="71"/>
    </row>
    <row r="180" spans="1:13" ht="45.75" customHeight="1" outlineLevel="1" x14ac:dyDescent="0.2">
      <c r="A180" s="78" t="str">
        <f>CONCATENATE($A$30,".",COUNTA($A$30:A179))</f>
        <v>3.146</v>
      </c>
      <c r="B180" s="423" t="s">
        <v>481</v>
      </c>
      <c r="C180" s="424" t="s">
        <v>481</v>
      </c>
      <c r="D180" s="424" t="s">
        <v>481</v>
      </c>
      <c r="E180" s="425" t="s">
        <v>481</v>
      </c>
      <c r="F180" s="68"/>
      <c r="G180" s="84">
        <v>6.9230769000000003E-4</v>
      </c>
      <c r="H180" s="37" t="s">
        <v>61</v>
      </c>
      <c r="I180" s="70" t="s">
        <v>4</v>
      </c>
      <c r="J180" s="73">
        <f>IF($K$13="Não Atende",0,IF(I180="","",IF(H180="",VLOOKUP(I180,Parâmetros!$B$3:$C$6,2,0),VLOOKUP(I180,Parâmetros!$B$3:$C$6,2,0)*VLOOKUP(H180,Parâmetros!$E$3:$G$5,2,0))))</f>
        <v>4</v>
      </c>
      <c r="K180" s="74">
        <f t="shared" ref="K180" si="145">IF(J180="",0,((G180*J180)*$F$30)*0.9*100)</f>
        <v>0.11215384578000002</v>
      </c>
      <c r="L180" s="71"/>
      <c r="M180" s="71"/>
    </row>
    <row r="181" spans="1:13" ht="45.75" customHeight="1" outlineLevel="1" x14ac:dyDescent="0.2">
      <c r="A181" s="78" t="str">
        <f>CONCATENATE($A$30,".",COUNTA($A$30:A180))</f>
        <v>3.147</v>
      </c>
      <c r="B181" s="423" t="s">
        <v>482</v>
      </c>
      <c r="C181" s="424" t="s">
        <v>482</v>
      </c>
      <c r="D181" s="424" t="s">
        <v>482</v>
      </c>
      <c r="E181" s="425" t="s">
        <v>482</v>
      </c>
      <c r="F181" s="68"/>
      <c r="G181" s="84">
        <v>6.9230769000000003E-4</v>
      </c>
      <c r="H181" s="37" t="s">
        <v>61</v>
      </c>
      <c r="I181" s="70" t="s">
        <v>4</v>
      </c>
      <c r="J181" s="73">
        <f>IF($K$13="Não Atende",0,IF(I181="","",IF(H181="",VLOOKUP(I181,Parâmetros!$B$3:$C$6,2,0),VLOOKUP(I181,Parâmetros!$B$3:$C$6,2,0)*VLOOKUP(H181,Parâmetros!$E$3:$G$5,2,0))))</f>
        <v>4</v>
      </c>
      <c r="K181" s="74">
        <f t="shared" ref="K181" si="146">IF(J181="",0,((G181*J181)*$F$30)*0.9*100)</f>
        <v>0.11215384578000002</v>
      </c>
      <c r="L181" s="71"/>
      <c r="M181" s="71"/>
    </row>
    <row r="182" spans="1:13" ht="45.75" customHeight="1" outlineLevel="1" x14ac:dyDescent="0.2">
      <c r="A182" s="78" t="str">
        <f>CONCATENATE($A$30,".",COUNTA($A$30:A181))</f>
        <v>3.148</v>
      </c>
      <c r="B182" s="423" t="s">
        <v>483</v>
      </c>
      <c r="C182" s="424" t="s">
        <v>483</v>
      </c>
      <c r="D182" s="424" t="s">
        <v>483</v>
      </c>
      <c r="E182" s="425" t="s">
        <v>483</v>
      </c>
      <c r="F182" s="68"/>
      <c r="G182" s="84">
        <v>6.9230769000000003E-4</v>
      </c>
      <c r="H182" s="37" t="s">
        <v>61</v>
      </c>
      <c r="I182" s="70" t="s">
        <v>4</v>
      </c>
      <c r="J182" s="73">
        <f>IF($K$13="Não Atende",0,IF(I182="","",IF(H182="",VLOOKUP(I182,Parâmetros!$B$3:$C$6,2,0),VLOOKUP(I182,Parâmetros!$B$3:$C$6,2,0)*VLOOKUP(H182,Parâmetros!$E$3:$G$5,2,0))))</f>
        <v>4</v>
      </c>
      <c r="K182" s="74">
        <f t="shared" ref="K182" si="147">IF(J182="",0,((G182*J182)*$F$30)*0.9*100)</f>
        <v>0.11215384578000002</v>
      </c>
      <c r="L182" s="71"/>
      <c r="M182" s="71"/>
    </row>
    <row r="183" spans="1:13" ht="45.75" customHeight="1" outlineLevel="1" x14ac:dyDescent="0.2">
      <c r="A183" s="78" t="str">
        <f>CONCATENATE($A$30,".",COUNTA($A$30:A182))</f>
        <v>3.149</v>
      </c>
      <c r="B183" s="423" t="s">
        <v>484</v>
      </c>
      <c r="C183" s="424" t="s">
        <v>484</v>
      </c>
      <c r="D183" s="424" t="s">
        <v>484</v>
      </c>
      <c r="E183" s="425" t="s">
        <v>484</v>
      </c>
      <c r="F183" s="68"/>
      <c r="G183" s="84">
        <v>6.9230769000000003E-4</v>
      </c>
      <c r="H183" s="37" t="s">
        <v>61</v>
      </c>
      <c r="I183" s="70" t="s">
        <v>4</v>
      </c>
      <c r="J183" s="73">
        <f>IF($K$13="Não Atende",0,IF(I183="","",IF(H183="",VLOOKUP(I183,Parâmetros!$B$3:$C$6,2,0),VLOOKUP(I183,Parâmetros!$B$3:$C$6,2,0)*VLOOKUP(H183,Parâmetros!$E$3:$G$5,2,0))))</f>
        <v>4</v>
      </c>
      <c r="K183" s="74">
        <f t="shared" ref="K183" si="148">IF(J183="",0,((G183*J183)*$F$30)*0.9*100)</f>
        <v>0.11215384578000002</v>
      </c>
      <c r="L183" s="71"/>
      <c r="M183" s="71"/>
    </row>
    <row r="184" spans="1:13" ht="45.75" customHeight="1" outlineLevel="1" x14ac:dyDescent="0.2">
      <c r="A184" s="78" t="str">
        <f>CONCATENATE($A$30,".",COUNTA($A$30:A183))</f>
        <v>3.150</v>
      </c>
      <c r="B184" s="423" t="s">
        <v>485</v>
      </c>
      <c r="C184" s="424" t="s">
        <v>485</v>
      </c>
      <c r="D184" s="424" t="s">
        <v>485</v>
      </c>
      <c r="E184" s="425" t="s">
        <v>485</v>
      </c>
      <c r="F184" s="68"/>
      <c r="G184" s="84">
        <v>6.9230769000000003E-4</v>
      </c>
      <c r="H184" s="37" t="s">
        <v>61</v>
      </c>
      <c r="I184" s="70" t="s">
        <v>4</v>
      </c>
      <c r="J184" s="73">
        <f>IF($K$13="Não Atende",0,IF(I184="","",IF(H184="",VLOOKUP(I184,Parâmetros!$B$3:$C$6,2,0),VLOOKUP(I184,Parâmetros!$B$3:$C$6,2,0)*VLOOKUP(H184,Parâmetros!$E$3:$G$5,2,0))))</f>
        <v>4</v>
      </c>
      <c r="K184" s="74">
        <f t="shared" ref="K184" si="149">IF(J184="",0,((G184*J184)*$F$30)*0.9*100)</f>
        <v>0.11215384578000002</v>
      </c>
      <c r="L184" s="71"/>
      <c r="M184" s="71"/>
    </row>
    <row r="185" spans="1:13" ht="45.75" customHeight="1" outlineLevel="1" x14ac:dyDescent="0.2">
      <c r="A185" s="78" t="str">
        <f>CONCATENATE($A$30,".",COUNTA($A$30:A184))</f>
        <v>3.151</v>
      </c>
      <c r="B185" s="423" t="s">
        <v>486</v>
      </c>
      <c r="C185" s="424" t="s">
        <v>486</v>
      </c>
      <c r="D185" s="424" t="s">
        <v>486</v>
      </c>
      <c r="E185" s="425" t="s">
        <v>486</v>
      </c>
      <c r="F185" s="68"/>
      <c r="G185" s="84">
        <v>6.9230769000000003E-4</v>
      </c>
      <c r="H185" s="37" t="s">
        <v>61</v>
      </c>
      <c r="I185" s="70" t="s">
        <v>4</v>
      </c>
      <c r="J185" s="73">
        <f>IF($K$13="Não Atende",0,IF(I185="","",IF(H185="",VLOOKUP(I185,Parâmetros!$B$3:$C$6,2,0),VLOOKUP(I185,Parâmetros!$B$3:$C$6,2,0)*VLOOKUP(H185,Parâmetros!$E$3:$G$5,2,0))))</f>
        <v>4</v>
      </c>
      <c r="K185" s="74">
        <f t="shared" ref="K185" si="150">IF(J185="",0,((G185*J185)*$F$30)*0.9*100)</f>
        <v>0.11215384578000002</v>
      </c>
      <c r="L185" s="71"/>
      <c r="M185" s="71"/>
    </row>
    <row r="186" spans="1:13" ht="45.75" customHeight="1" outlineLevel="1" x14ac:dyDescent="0.2">
      <c r="A186" s="78" t="str">
        <f>CONCATENATE($A$30,".",COUNTA($A$30:A185))</f>
        <v>3.152</v>
      </c>
      <c r="B186" s="423" t="s">
        <v>487</v>
      </c>
      <c r="C186" s="424" t="s">
        <v>487</v>
      </c>
      <c r="D186" s="424" t="s">
        <v>487</v>
      </c>
      <c r="E186" s="425" t="s">
        <v>487</v>
      </c>
      <c r="F186" s="68"/>
      <c r="G186" s="84">
        <v>6.9230769000000003E-4</v>
      </c>
      <c r="H186" s="37" t="s">
        <v>61</v>
      </c>
      <c r="I186" s="70" t="s">
        <v>4</v>
      </c>
      <c r="J186" s="73">
        <f>IF($K$13="Não Atende",0,IF(I186="","",IF(H186="",VLOOKUP(I186,Parâmetros!$B$3:$C$6,2,0),VLOOKUP(I186,Parâmetros!$B$3:$C$6,2,0)*VLOOKUP(H186,Parâmetros!$E$3:$G$5,2,0))))</f>
        <v>4</v>
      </c>
      <c r="K186" s="74">
        <f t="shared" ref="K186" si="151">IF(J186="",0,((G186*J186)*$F$30)*0.9*100)</f>
        <v>0.11215384578000002</v>
      </c>
      <c r="L186" s="71"/>
      <c r="M186" s="71"/>
    </row>
    <row r="187" spans="1:13" ht="45.75" customHeight="1" outlineLevel="1" x14ac:dyDescent="0.2">
      <c r="A187" s="78" t="str">
        <f>CONCATENATE($A$30,".",COUNTA($A$30:A186))</f>
        <v>3.153</v>
      </c>
      <c r="B187" s="423" t="s">
        <v>488</v>
      </c>
      <c r="C187" s="424" t="s">
        <v>488</v>
      </c>
      <c r="D187" s="424" t="s">
        <v>488</v>
      </c>
      <c r="E187" s="425" t="s">
        <v>488</v>
      </c>
      <c r="F187" s="68"/>
      <c r="G187" s="84">
        <v>6.9230769000000003E-4</v>
      </c>
      <c r="H187" s="37" t="s">
        <v>61</v>
      </c>
      <c r="I187" s="70" t="s">
        <v>4</v>
      </c>
      <c r="J187" s="73">
        <f>IF($K$13="Não Atende",0,IF(I187="","",IF(H187="",VLOOKUP(I187,Parâmetros!$B$3:$C$6,2,0),VLOOKUP(I187,Parâmetros!$B$3:$C$6,2,0)*VLOOKUP(H187,Parâmetros!$E$3:$G$5,2,0))))</f>
        <v>4</v>
      </c>
      <c r="K187" s="74">
        <f t="shared" ref="K187" si="152">IF(J187="",0,((G187*J187)*$F$30)*0.9*100)</f>
        <v>0.11215384578000002</v>
      </c>
      <c r="L187" s="71"/>
      <c r="M187" s="71"/>
    </row>
    <row r="188" spans="1:13" ht="45.75" customHeight="1" outlineLevel="1" x14ac:dyDescent="0.2">
      <c r="A188" s="78" t="str">
        <f>CONCATENATE($A$30,".",COUNTA($A$30:A187))</f>
        <v>3.154</v>
      </c>
      <c r="B188" s="423" t="s">
        <v>489</v>
      </c>
      <c r="C188" s="424" t="s">
        <v>489</v>
      </c>
      <c r="D188" s="424" t="s">
        <v>489</v>
      </c>
      <c r="E188" s="425" t="s">
        <v>489</v>
      </c>
      <c r="F188" s="68"/>
      <c r="G188" s="84">
        <v>6.9230769000000003E-4</v>
      </c>
      <c r="H188" s="37" t="s">
        <v>61</v>
      </c>
      <c r="I188" s="70" t="s">
        <v>4</v>
      </c>
      <c r="J188" s="73">
        <f>IF($K$13="Não Atende",0,IF(I188="","",IF(H188="",VLOOKUP(I188,Parâmetros!$B$3:$C$6,2,0),VLOOKUP(I188,Parâmetros!$B$3:$C$6,2,0)*VLOOKUP(H188,Parâmetros!$E$3:$G$5,2,0))))</f>
        <v>4</v>
      </c>
      <c r="K188" s="74">
        <f t="shared" ref="K188" si="153">IF(J188="",0,((G188*J188)*$F$30)*0.9*100)</f>
        <v>0.11215384578000002</v>
      </c>
      <c r="L188" s="71"/>
      <c r="M188" s="71"/>
    </row>
    <row r="189" spans="1:13" ht="45.75" customHeight="1" outlineLevel="1" x14ac:dyDescent="0.2">
      <c r="A189" s="78" t="str">
        <f>CONCATENATE($A$30,".",COUNTA($A$30:A188))</f>
        <v>3.155</v>
      </c>
      <c r="B189" s="423" t="s">
        <v>490</v>
      </c>
      <c r="C189" s="424" t="s">
        <v>490</v>
      </c>
      <c r="D189" s="424" t="s">
        <v>490</v>
      </c>
      <c r="E189" s="425" t="s">
        <v>490</v>
      </c>
      <c r="F189" s="68"/>
      <c r="G189" s="84">
        <v>6.9230769000000003E-4</v>
      </c>
      <c r="H189" s="37" t="s">
        <v>61</v>
      </c>
      <c r="I189" s="70" t="s">
        <v>4</v>
      </c>
      <c r="J189" s="73">
        <f>IF($K$13="Não Atende",0,IF(I189="","",IF(H189="",VLOOKUP(I189,Parâmetros!$B$3:$C$6,2,0),VLOOKUP(I189,Parâmetros!$B$3:$C$6,2,0)*VLOOKUP(H189,Parâmetros!$E$3:$G$5,2,0))))</f>
        <v>4</v>
      </c>
      <c r="K189" s="74">
        <f t="shared" ref="K189" si="154">IF(J189="",0,((G189*J189)*$F$30)*0.9*100)</f>
        <v>0.11215384578000002</v>
      </c>
      <c r="L189" s="71"/>
      <c r="M189" s="71"/>
    </row>
    <row r="190" spans="1:13" ht="45.75" customHeight="1" outlineLevel="1" x14ac:dyDescent="0.2">
      <c r="A190" s="78" t="str">
        <f>CONCATENATE($A$30,".",COUNTA($A$30:A189))</f>
        <v>3.156</v>
      </c>
      <c r="B190" s="423" t="s">
        <v>491</v>
      </c>
      <c r="C190" s="424" t="s">
        <v>491</v>
      </c>
      <c r="D190" s="424" t="s">
        <v>491</v>
      </c>
      <c r="E190" s="425" t="s">
        <v>491</v>
      </c>
      <c r="F190" s="68"/>
      <c r="G190" s="84">
        <v>6.9230769000000003E-4</v>
      </c>
      <c r="H190" s="37" t="s">
        <v>61</v>
      </c>
      <c r="I190" s="70" t="s">
        <v>4</v>
      </c>
      <c r="J190" s="73">
        <f>IF($K$13="Não Atende",0,IF(I190="","",IF(H190="",VLOOKUP(I190,Parâmetros!$B$3:$C$6,2,0),VLOOKUP(I190,Parâmetros!$B$3:$C$6,2,0)*VLOOKUP(H190,Parâmetros!$E$3:$G$5,2,0))))</f>
        <v>4</v>
      </c>
      <c r="K190" s="74">
        <f t="shared" ref="K190" si="155">IF(J190="",0,((G190*J190)*$F$30)*0.9*100)</f>
        <v>0.11215384578000002</v>
      </c>
      <c r="L190" s="71"/>
      <c r="M190" s="71"/>
    </row>
    <row r="191" spans="1:13" ht="45.75" customHeight="1" outlineLevel="1" x14ac:dyDescent="0.2">
      <c r="A191" s="78" t="str">
        <f>CONCATENATE($A$30,".",COUNTA($A$30:A190))</f>
        <v>3.157</v>
      </c>
      <c r="B191" s="423" t="s">
        <v>492</v>
      </c>
      <c r="C191" s="424" t="s">
        <v>492</v>
      </c>
      <c r="D191" s="424" t="s">
        <v>492</v>
      </c>
      <c r="E191" s="425" t="s">
        <v>492</v>
      </c>
      <c r="F191" s="68"/>
      <c r="G191" s="84">
        <v>6.9230769000000003E-4</v>
      </c>
      <c r="H191" s="37" t="s">
        <v>61</v>
      </c>
      <c r="I191" s="70" t="s">
        <v>4</v>
      </c>
      <c r="J191" s="73">
        <f>IF($K$13="Não Atende",0,IF(I191="","",IF(H191="",VLOOKUP(I191,Parâmetros!$B$3:$C$6,2,0),VLOOKUP(I191,Parâmetros!$B$3:$C$6,2,0)*VLOOKUP(H191,Parâmetros!$E$3:$G$5,2,0))))</f>
        <v>4</v>
      </c>
      <c r="K191" s="74">
        <f t="shared" ref="K191" si="156">IF(J191="",0,((G191*J191)*$F$30)*0.9*100)</f>
        <v>0.11215384578000002</v>
      </c>
      <c r="L191" s="71"/>
      <c r="M191" s="71"/>
    </row>
    <row r="192" spans="1:13" ht="45.75" customHeight="1" outlineLevel="1" x14ac:dyDescent="0.2">
      <c r="A192" s="78" t="str">
        <f>CONCATENATE($A$30,".",COUNTA($A$30:A191))</f>
        <v>3.158</v>
      </c>
      <c r="B192" s="423" t="s">
        <v>493</v>
      </c>
      <c r="C192" s="424" t="s">
        <v>493</v>
      </c>
      <c r="D192" s="424" t="s">
        <v>493</v>
      </c>
      <c r="E192" s="425" t="s">
        <v>493</v>
      </c>
      <c r="F192" s="68"/>
      <c r="G192" s="84">
        <v>6.9230769000000003E-4</v>
      </c>
      <c r="H192" s="37" t="s">
        <v>61</v>
      </c>
      <c r="I192" s="70" t="s">
        <v>4</v>
      </c>
      <c r="J192" s="73">
        <f>IF($K$13="Não Atende",0,IF(I192="","",IF(H192="",VLOOKUP(I192,Parâmetros!$B$3:$C$6,2,0),VLOOKUP(I192,Parâmetros!$B$3:$C$6,2,0)*VLOOKUP(H192,Parâmetros!$E$3:$G$5,2,0))))</f>
        <v>4</v>
      </c>
      <c r="K192" s="74">
        <f t="shared" ref="K192" si="157">IF(J192="",0,((G192*J192)*$F$30)*0.9*100)</f>
        <v>0.11215384578000002</v>
      </c>
      <c r="L192" s="71"/>
      <c r="M192" s="71"/>
    </row>
    <row r="193" spans="1:13" ht="45.75" customHeight="1" outlineLevel="1" x14ac:dyDescent="0.2">
      <c r="A193" s="78" t="str">
        <f>CONCATENATE($A$30,".",COUNTA($A$30:A192))</f>
        <v>3.159</v>
      </c>
      <c r="B193" s="423" t="s">
        <v>494</v>
      </c>
      <c r="C193" s="424" t="s">
        <v>494</v>
      </c>
      <c r="D193" s="424" t="s">
        <v>494</v>
      </c>
      <c r="E193" s="425" t="s">
        <v>494</v>
      </c>
      <c r="F193" s="68"/>
      <c r="G193" s="84">
        <v>6.9230769000000003E-4</v>
      </c>
      <c r="H193" s="37" t="s">
        <v>61</v>
      </c>
      <c r="I193" s="70" t="s">
        <v>4</v>
      </c>
      <c r="J193" s="73">
        <f>IF($K$13="Não Atende",0,IF(I193="","",IF(H193="",VLOOKUP(I193,Parâmetros!$B$3:$C$6,2,0),VLOOKUP(I193,Parâmetros!$B$3:$C$6,2,0)*VLOOKUP(H193,Parâmetros!$E$3:$G$5,2,0))))</f>
        <v>4</v>
      </c>
      <c r="K193" s="74">
        <f t="shared" ref="K193" si="158">IF(J193="",0,((G193*J193)*$F$30)*0.9*100)</f>
        <v>0.11215384578000002</v>
      </c>
      <c r="L193" s="71"/>
      <c r="M193" s="71"/>
    </row>
    <row r="194" spans="1:13" ht="45.75" customHeight="1" outlineLevel="1" x14ac:dyDescent="0.2">
      <c r="A194" s="78" t="str">
        <f>CONCATENATE($A$30,".",COUNTA($A$30:A193))</f>
        <v>3.160</v>
      </c>
      <c r="B194" s="423" t="s">
        <v>495</v>
      </c>
      <c r="C194" s="424" t="s">
        <v>495</v>
      </c>
      <c r="D194" s="424" t="s">
        <v>495</v>
      </c>
      <c r="E194" s="425" t="s">
        <v>495</v>
      </c>
      <c r="F194" s="68"/>
      <c r="G194" s="84">
        <v>6.9230769000000003E-4</v>
      </c>
      <c r="H194" s="37" t="s">
        <v>61</v>
      </c>
      <c r="I194" s="70" t="s">
        <v>4</v>
      </c>
      <c r="J194" s="73">
        <f>IF($K$13="Não Atende",0,IF(I194="","",IF(H194="",VLOOKUP(I194,Parâmetros!$B$3:$C$6,2,0),VLOOKUP(I194,Parâmetros!$B$3:$C$6,2,0)*VLOOKUP(H194,Parâmetros!$E$3:$G$5,2,0))))</f>
        <v>4</v>
      </c>
      <c r="K194" s="74">
        <f t="shared" ref="K194" si="159">IF(J194="",0,((G194*J194)*$F$30)*0.9*100)</f>
        <v>0.11215384578000002</v>
      </c>
      <c r="L194" s="71"/>
      <c r="M194" s="71"/>
    </row>
    <row r="195" spans="1:13" ht="45.75" customHeight="1" outlineLevel="1" x14ac:dyDescent="0.2">
      <c r="A195" s="78" t="str">
        <f>CONCATENATE($A$30,".",COUNTA($A$30:A194))</f>
        <v>3.161</v>
      </c>
      <c r="B195" s="423" t="s">
        <v>496</v>
      </c>
      <c r="C195" s="424" t="s">
        <v>496</v>
      </c>
      <c r="D195" s="424" t="s">
        <v>496</v>
      </c>
      <c r="E195" s="425" t="s">
        <v>496</v>
      </c>
      <c r="F195" s="68"/>
      <c r="G195" s="84">
        <v>6.9230769000000003E-4</v>
      </c>
      <c r="H195" s="37" t="s">
        <v>61</v>
      </c>
      <c r="I195" s="70" t="s">
        <v>4</v>
      </c>
      <c r="J195" s="73">
        <f>IF($K$13="Não Atende",0,IF(I195="","",IF(H195="",VLOOKUP(I195,Parâmetros!$B$3:$C$6,2,0),VLOOKUP(I195,Parâmetros!$B$3:$C$6,2,0)*VLOOKUP(H195,Parâmetros!$E$3:$G$5,2,0))))</f>
        <v>4</v>
      </c>
      <c r="K195" s="74">
        <f t="shared" ref="K195" si="160">IF(J195="",0,((G195*J195)*$F$30)*0.9*100)</f>
        <v>0.11215384578000002</v>
      </c>
      <c r="L195" s="71"/>
      <c r="M195" s="71"/>
    </row>
    <row r="196" spans="1:13" ht="45.75" customHeight="1" outlineLevel="1" x14ac:dyDescent="0.2">
      <c r="A196" s="78" t="str">
        <f>CONCATENATE($A$30,".",COUNTA($A$30:A195))</f>
        <v>3.162</v>
      </c>
      <c r="B196" s="423" t="s">
        <v>497</v>
      </c>
      <c r="C196" s="424" t="s">
        <v>497</v>
      </c>
      <c r="D196" s="424" t="s">
        <v>497</v>
      </c>
      <c r="E196" s="425" t="s">
        <v>497</v>
      </c>
      <c r="F196" s="68"/>
      <c r="G196" s="84">
        <v>6.9230769000000003E-4</v>
      </c>
      <c r="H196" s="37" t="s">
        <v>61</v>
      </c>
      <c r="I196" s="70" t="s">
        <v>4</v>
      </c>
      <c r="J196" s="73">
        <f>IF($K$13="Não Atende",0,IF(I196="","",IF(H196="",VLOOKUP(I196,Parâmetros!$B$3:$C$6,2,0),VLOOKUP(I196,Parâmetros!$B$3:$C$6,2,0)*VLOOKUP(H196,Parâmetros!$E$3:$G$5,2,0))))</f>
        <v>4</v>
      </c>
      <c r="K196" s="74">
        <f t="shared" ref="K196" si="161">IF(J196="",0,((G196*J196)*$F$30)*0.9*100)</f>
        <v>0.11215384578000002</v>
      </c>
      <c r="L196" s="71"/>
      <c r="M196" s="71"/>
    </row>
    <row r="197" spans="1:13" ht="45.75" customHeight="1" outlineLevel="1" x14ac:dyDescent="0.2">
      <c r="A197" s="78" t="str">
        <f>CONCATENATE($A$30,".",COUNTA($A$30:A196))</f>
        <v>3.163</v>
      </c>
      <c r="B197" s="423" t="s">
        <v>498</v>
      </c>
      <c r="C197" s="424" t="s">
        <v>498</v>
      </c>
      <c r="D197" s="424" t="s">
        <v>498</v>
      </c>
      <c r="E197" s="425" t="s">
        <v>498</v>
      </c>
      <c r="F197" s="68"/>
      <c r="G197" s="84">
        <v>6.9230769000000003E-4</v>
      </c>
      <c r="H197" s="37" t="s">
        <v>61</v>
      </c>
      <c r="I197" s="70" t="s">
        <v>4</v>
      </c>
      <c r="J197" s="73">
        <f>IF($K$13="Não Atende",0,IF(I197="","",IF(H197="",VLOOKUP(I197,Parâmetros!$B$3:$C$6,2,0),VLOOKUP(I197,Parâmetros!$B$3:$C$6,2,0)*VLOOKUP(H197,Parâmetros!$E$3:$G$5,2,0))))</f>
        <v>4</v>
      </c>
      <c r="K197" s="74">
        <f t="shared" ref="K197" si="162">IF(J197="",0,((G197*J197)*$F$30)*0.9*100)</f>
        <v>0.11215384578000002</v>
      </c>
      <c r="L197" s="71"/>
      <c r="M197" s="71"/>
    </row>
    <row r="198" spans="1:13" ht="45.75" customHeight="1" outlineLevel="1" x14ac:dyDescent="0.2">
      <c r="A198" s="78" t="str">
        <f>CONCATENATE($A$30,".",COUNTA($A$30:A197))</f>
        <v>3.164</v>
      </c>
      <c r="B198" s="423" t="s">
        <v>499</v>
      </c>
      <c r="C198" s="424" t="s">
        <v>499</v>
      </c>
      <c r="D198" s="424" t="s">
        <v>499</v>
      </c>
      <c r="E198" s="425" t="s">
        <v>499</v>
      </c>
      <c r="F198" s="68"/>
      <c r="G198" s="84">
        <v>6.9230769000000003E-4</v>
      </c>
      <c r="H198" s="37" t="s">
        <v>61</v>
      </c>
      <c r="I198" s="70" t="s">
        <v>4</v>
      </c>
      <c r="J198" s="73">
        <f>IF($K$13="Não Atende",0,IF(I198="","",IF(H198="",VLOOKUP(I198,Parâmetros!$B$3:$C$6,2,0),VLOOKUP(I198,Parâmetros!$B$3:$C$6,2,0)*VLOOKUP(H198,Parâmetros!$E$3:$G$5,2,0))))</f>
        <v>4</v>
      </c>
      <c r="K198" s="74">
        <f t="shared" ref="K198" si="163">IF(J198="",0,((G198*J198)*$F$30)*0.9*100)</f>
        <v>0.11215384578000002</v>
      </c>
      <c r="L198" s="71"/>
      <c r="M198" s="71"/>
    </row>
    <row r="199" spans="1:13" ht="45.75" customHeight="1" outlineLevel="1" x14ac:dyDescent="0.2">
      <c r="A199" s="78" t="str">
        <f>CONCATENATE($A$30,".",COUNTA($A$30:A198))</f>
        <v>3.165</v>
      </c>
      <c r="B199" s="423" t="s">
        <v>500</v>
      </c>
      <c r="C199" s="424" t="s">
        <v>500</v>
      </c>
      <c r="D199" s="424" t="s">
        <v>500</v>
      </c>
      <c r="E199" s="425" t="s">
        <v>500</v>
      </c>
      <c r="F199" s="68"/>
      <c r="G199" s="84">
        <v>6.9230769000000003E-4</v>
      </c>
      <c r="H199" s="37" t="s">
        <v>61</v>
      </c>
      <c r="I199" s="70" t="s">
        <v>4</v>
      </c>
      <c r="J199" s="73">
        <f>IF($K$13="Não Atende",0,IF(I199="","",IF(H199="",VLOOKUP(I199,Parâmetros!$B$3:$C$6,2,0),VLOOKUP(I199,Parâmetros!$B$3:$C$6,2,0)*VLOOKUP(H199,Parâmetros!$E$3:$G$5,2,0))))</f>
        <v>4</v>
      </c>
      <c r="K199" s="74">
        <f t="shared" ref="K199" si="164">IF(J199="",0,((G199*J199)*$F$30)*0.9*100)</f>
        <v>0.11215384578000002</v>
      </c>
      <c r="L199" s="71"/>
      <c r="M199" s="71"/>
    </row>
    <row r="200" spans="1:13" ht="45.75" customHeight="1" outlineLevel="1" x14ac:dyDescent="0.2">
      <c r="A200" s="78" t="str">
        <f>CONCATENATE($A$30,".",COUNTA($A$30:A199))</f>
        <v>3.166</v>
      </c>
      <c r="B200" s="423" t="s">
        <v>501</v>
      </c>
      <c r="C200" s="424" t="s">
        <v>501</v>
      </c>
      <c r="D200" s="424" t="s">
        <v>501</v>
      </c>
      <c r="E200" s="425" t="s">
        <v>501</v>
      </c>
      <c r="F200" s="68"/>
      <c r="G200" s="84">
        <v>6.9230769000000003E-4</v>
      </c>
      <c r="H200" s="37" t="s">
        <v>61</v>
      </c>
      <c r="I200" s="70" t="s">
        <v>4</v>
      </c>
      <c r="J200" s="73">
        <f>IF($K$13="Não Atende",0,IF(I200="","",IF(H200="",VLOOKUP(I200,Parâmetros!$B$3:$C$6,2,0),VLOOKUP(I200,Parâmetros!$B$3:$C$6,2,0)*VLOOKUP(H200,Parâmetros!$E$3:$G$5,2,0))))</f>
        <v>4</v>
      </c>
      <c r="K200" s="74">
        <f t="shared" ref="K200" si="165">IF(J200="",0,((G200*J200)*$F$30)*0.9*100)</f>
        <v>0.11215384578000002</v>
      </c>
      <c r="L200" s="71"/>
      <c r="M200" s="71"/>
    </row>
    <row r="201" spans="1:13" ht="45.75" customHeight="1" outlineLevel="1" x14ac:dyDescent="0.2">
      <c r="A201" s="78" t="str">
        <f>CONCATENATE($A$30,".",COUNTA($A$30:A200))</f>
        <v>3.167</v>
      </c>
      <c r="B201" s="423" t="s">
        <v>502</v>
      </c>
      <c r="C201" s="424" t="s">
        <v>502</v>
      </c>
      <c r="D201" s="424" t="s">
        <v>502</v>
      </c>
      <c r="E201" s="425" t="s">
        <v>502</v>
      </c>
      <c r="F201" s="68"/>
      <c r="G201" s="84">
        <v>6.9230769000000003E-4</v>
      </c>
      <c r="H201" s="37" t="s">
        <v>61</v>
      </c>
      <c r="I201" s="70" t="s">
        <v>4</v>
      </c>
      <c r="J201" s="73">
        <f>IF($K$13="Não Atende",0,IF(I201="","",IF(H201="",VLOOKUP(I201,Parâmetros!$B$3:$C$6,2,0),VLOOKUP(I201,Parâmetros!$B$3:$C$6,2,0)*VLOOKUP(H201,Parâmetros!$E$3:$G$5,2,0))))</f>
        <v>4</v>
      </c>
      <c r="K201" s="74">
        <f t="shared" ref="K201" si="166">IF(J201="",0,((G201*J201)*$F$30)*0.9*100)</f>
        <v>0.11215384578000002</v>
      </c>
      <c r="L201" s="71"/>
      <c r="M201" s="71"/>
    </row>
    <row r="202" spans="1:13" ht="45.75" customHeight="1" outlineLevel="1" x14ac:dyDescent="0.2">
      <c r="A202" s="78" t="str">
        <f>CONCATENATE($A$30,".",COUNTA($A$30:A201))</f>
        <v>3.168</v>
      </c>
      <c r="B202" s="423" t="s">
        <v>503</v>
      </c>
      <c r="C202" s="424" t="s">
        <v>503</v>
      </c>
      <c r="D202" s="424" t="s">
        <v>503</v>
      </c>
      <c r="E202" s="425" t="s">
        <v>503</v>
      </c>
      <c r="F202" s="68"/>
      <c r="G202" s="84">
        <v>6.9230769000000003E-4</v>
      </c>
      <c r="H202" s="37" t="s">
        <v>61</v>
      </c>
      <c r="I202" s="70" t="s">
        <v>4</v>
      </c>
      <c r="J202" s="73">
        <f>IF($K$13="Não Atende",0,IF(I202="","",IF(H202="",VLOOKUP(I202,Parâmetros!$B$3:$C$6,2,0),VLOOKUP(I202,Parâmetros!$B$3:$C$6,2,0)*VLOOKUP(H202,Parâmetros!$E$3:$G$5,2,0))))</f>
        <v>4</v>
      </c>
      <c r="K202" s="74">
        <f t="shared" ref="K202" si="167">IF(J202="",0,((G202*J202)*$F$30)*0.9*100)</f>
        <v>0.11215384578000002</v>
      </c>
      <c r="L202" s="71"/>
      <c r="M202" s="71"/>
    </row>
    <row r="203" spans="1:13" ht="45.75" customHeight="1" outlineLevel="1" x14ac:dyDescent="0.2">
      <c r="A203" s="78" t="str">
        <f>CONCATENATE($A$30,".",COUNTA($A$30:A202))</f>
        <v>3.169</v>
      </c>
      <c r="B203" s="423" t="s">
        <v>504</v>
      </c>
      <c r="C203" s="424" t="s">
        <v>504</v>
      </c>
      <c r="D203" s="424" t="s">
        <v>504</v>
      </c>
      <c r="E203" s="425" t="s">
        <v>504</v>
      </c>
      <c r="F203" s="68"/>
      <c r="G203" s="84">
        <v>6.9230769000000003E-4</v>
      </c>
      <c r="H203" s="37" t="s">
        <v>61</v>
      </c>
      <c r="I203" s="70" t="s">
        <v>4</v>
      </c>
      <c r="J203" s="73">
        <f>IF($K$13="Não Atende",0,IF(I203="","",IF(H203="",VLOOKUP(I203,Parâmetros!$B$3:$C$6,2,0),VLOOKUP(I203,Parâmetros!$B$3:$C$6,2,0)*VLOOKUP(H203,Parâmetros!$E$3:$G$5,2,0))))</f>
        <v>4</v>
      </c>
      <c r="K203" s="74">
        <f t="shared" ref="K203" si="168">IF(J203="",0,((G203*J203)*$F$30)*0.9*100)</f>
        <v>0.11215384578000002</v>
      </c>
      <c r="L203" s="71"/>
      <c r="M203" s="71"/>
    </row>
    <row r="204" spans="1:13" ht="45.75" customHeight="1" outlineLevel="1" x14ac:dyDescent="0.2">
      <c r="A204" s="78" t="str">
        <f>CONCATENATE($A$30,".",COUNTA($A$30:A203))</f>
        <v>3.170</v>
      </c>
      <c r="B204" s="423" t="s">
        <v>505</v>
      </c>
      <c r="C204" s="424" t="s">
        <v>505</v>
      </c>
      <c r="D204" s="424" t="s">
        <v>505</v>
      </c>
      <c r="E204" s="425" t="s">
        <v>505</v>
      </c>
      <c r="F204" s="68"/>
      <c r="G204" s="84">
        <v>6.9230769000000003E-4</v>
      </c>
      <c r="H204" s="37" t="s">
        <v>61</v>
      </c>
      <c r="I204" s="70" t="s">
        <v>4</v>
      </c>
      <c r="J204" s="73">
        <f>IF($K$13="Não Atende",0,IF(I204="","",IF(H204="",VLOOKUP(I204,Parâmetros!$B$3:$C$6,2,0),VLOOKUP(I204,Parâmetros!$B$3:$C$6,2,0)*VLOOKUP(H204,Parâmetros!$E$3:$G$5,2,0))))</f>
        <v>4</v>
      </c>
      <c r="K204" s="74">
        <f t="shared" ref="K204" si="169">IF(J204="",0,((G204*J204)*$F$30)*0.9*100)</f>
        <v>0.11215384578000002</v>
      </c>
      <c r="L204" s="71"/>
      <c r="M204" s="71"/>
    </row>
    <row r="205" spans="1:13" ht="45.75" customHeight="1" outlineLevel="1" x14ac:dyDescent="0.2">
      <c r="A205" s="78" t="str">
        <f>CONCATENATE($A$30,".",COUNTA($A$30:A204))</f>
        <v>3.171</v>
      </c>
      <c r="B205" s="423" t="s">
        <v>506</v>
      </c>
      <c r="C205" s="424" t="s">
        <v>506</v>
      </c>
      <c r="D205" s="424" t="s">
        <v>506</v>
      </c>
      <c r="E205" s="425" t="s">
        <v>506</v>
      </c>
      <c r="F205" s="68"/>
      <c r="G205" s="84">
        <v>6.9230769000000003E-4</v>
      </c>
      <c r="H205" s="37" t="s">
        <v>61</v>
      </c>
      <c r="I205" s="70" t="s">
        <v>4</v>
      </c>
      <c r="J205" s="73">
        <f>IF($K$13="Não Atende",0,IF(I205="","",IF(H205="",VLOOKUP(I205,Parâmetros!$B$3:$C$6,2,0),VLOOKUP(I205,Parâmetros!$B$3:$C$6,2,0)*VLOOKUP(H205,Parâmetros!$E$3:$G$5,2,0))))</f>
        <v>4</v>
      </c>
      <c r="K205" s="74">
        <f t="shared" ref="K205" si="170">IF(J205="",0,((G205*J205)*$F$30)*0.9*100)</f>
        <v>0.11215384578000002</v>
      </c>
      <c r="L205" s="71"/>
      <c r="M205" s="71"/>
    </row>
    <row r="206" spans="1:13" ht="45.75" customHeight="1" outlineLevel="1" x14ac:dyDescent="0.2">
      <c r="A206" s="78" t="str">
        <f>CONCATENATE($A$30,".",COUNTA($A$30:A205))</f>
        <v>3.172</v>
      </c>
      <c r="B206" s="423" t="s">
        <v>507</v>
      </c>
      <c r="C206" s="424" t="s">
        <v>507</v>
      </c>
      <c r="D206" s="424" t="s">
        <v>507</v>
      </c>
      <c r="E206" s="425" t="s">
        <v>507</v>
      </c>
      <c r="F206" s="68"/>
      <c r="G206" s="84">
        <v>6.9230769000000003E-4</v>
      </c>
      <c r="H206" s="37" t="s">
        <v>61</v>
      </c>
      <c r="I206" s="70" t="s">
        <v>4</v>
      </c>
      <c r="J206" s="73">
        <f>IF($K$13="Não Atende",0,IF(I206="","",IF(H206="",VLOOKUP(I206,Parâmetros!$B$3:$C$6,2,0),VLOOKUP(I206,Parâmetros!$B$3:$C$6,2,0)*VLOOKUP(H206,Parâmetros!$E$3:$G$5,2,0))))</f>
        <v>4</v>
      </c>
      <c r="K206" s="74">
        <f t="shared" ref="K206" si="171">IF(J206="",0,((G206*J206)*$F$30)*0.9*100)</f>
        <v>0.11215384578000002</v>
      </c>
      <c r="L206" s="71"/>
      <c r="M206" s="71"/>
    </row>
    <row r="207" spans="1:13" ht="45.75" customHeight="1" outlineLevel="1" x14ac:dyDescent="0.2">
      <c r="A207" s="78" t="str">
        <f>CONCATENATE($A$30,".",COUNTA($A$30:A206))</f>
        <v>3.173</v>
      </c>
      <c r="B207" s="423" t="s">
        <v>508</v>
      </c>
      <c r="C207" s="424" t="s">
        <v>508</v>
      </c>
      <c r="D207" s="424" t="s">
        <v>508</v>
      </c>
      <c r="E207" s="425" t="s">
        <v>508</v>
      </c>
      <c r="F207" s="68"/>
      <c r="G207" s="84">
        <v>6.9230769000000003E-4</v>
      </c>
      <c r="H207" s="37" t="s">
        <v>61</v>
      </c>
      <c r="I207" s="70" t="s">
        <v>4</v>
      </c>
      <c r="J207" s="73">
        <f>IF($K$13="Não Atende",0,IF(I207="","",IF(H207="",VLOOKUP(I207,Parâmetros!$B$3:$C$6,2,0),VLOOKUP(I207,Parâmetros!$B$3:$C$6,2,0)*VLOOKUP(H207,Parâmetros!$E$3:$G$5,2,0))))</f>
        <v>4</v>
      </c>
      <c r="K207" s="74">
        <f t="shared" ref="K207" si="172">IF(J207="",0,((G207*J207)*$F$30)*0.9*100)</f>
        <v>0.11215384578000002</v>
      </c>
      <c r="L207" s="71"/>
      <c r="M207" s="71"/>
    </row>
    <row r="208" spans="1:13" ht="45.75" customHeight="1" outlineLevel="1" x14ac:dyDescent="0.2">
      <c r="A208" s="78" t="str">
        <f>CONCATENATE($A$30,".",COUNTA($A$30:A207))</f>
        <v>3.174</v>
      </c>
      <c r="B208" s="423" t="s">
        <v>509</v>
      </c>
      <c r="C208" s="424" t="s">
        <v>509</v>
      </c>
      <c r="D208" s="424" t="s">
        <v>509</v>
      </c>
      <c r="E208" s="425" t="s">
        <v>509</v>
      </c>
      <c r="F208" s="68"/>
      <c r="G208" s="84">
        <v>6.9230769000000003E-4</v>
      </c>
      <c r="H208" s="37" t="s">
        <v>61</v>
      </c>
      <c r="I208" s="70" t="s">
        <v>4</v>
      </c>
      <c r="J208" s="73">
        <f>IF($K$13="Não Atende",0,IF(I208="","",IF(H208="",VLOOKUP(I208,Parâmetros!$B$3:$C$6,2,0),VLOOKUP(I208,Parâmetros!$B$3:$C$6,2,0)*VLOOKUP(H208,Parâmetros!$E$3:$G$5,2,0))))</f>
        <v>4</v>
      </c>
      <c r="K208" s="74">
        <f t="shared" ref="K208" si="173">IF(J208="",0,((G208*J208)*$F$30)*0.9*100)</f>
        <v>0.11215384578000002</v>
      </c>
      <c r="L208" s="71"/>
      <c r="M208" s="71"/>
    </row>
    <row r="209" spans="1:13" ht="45.75" customHeight="1" outlineLevel="1" x14ac:dyDescent="0.2">
      <c r="A209" s="78" t="str">
        <f>CONCATENATE($A$30,".",COUNTA($A$30:A208))</f>
        <v>3.175</v>
      </c>
      <c r="B209" s="423" t="s">
        <v>510</v>
      </c>
      <c r="C209" s="424" t="s">
        <v>510</v>
      </c>
      <c r="D209" s="424" t="s">
        <v>510</v>
      </c>
      <c r="E209" s="425" t="s">
        <v>510</v>
      </c>
      <c r="F209" s="68"/>
      <c r="G209" s="84">
        <v>6.9230769000000003E-4</v>
      </c>
      <c r="H209" s="37" t="s">
        <v>61</v>
      </c>
      <c r="I209" s="70" t="s">
        <v>4</v>
      </c>
      <c r="J209" s="73">
        <f>IF($K$13="Não Atende",0,IF(I209="","",IF(H209="",VLOOKUP(I209,Parâmetros!$B$3:$C$6,2,0),VLOOKUP(I209,Parâmetros!$B$3:$C$6,2,0)*VLOOKUP(H209,Parâmetros!$E$3:$G$5,2,0))))</f>
        <v>4</v>
      </c>
      <c r="K209" s="74">
        <f t="shared" ref="K209" si="174">IF(J209="",0,((G209*J209)*$F$30)*0.9*100)</f>
        <v>0.11215384578000002</v>
      </c>
      <c r="L209" s="71"/>
      <c r="M209" s="71"/>
    </row>
    <row r="210" spans="1:13" ht="45.75" customHeight="1" outlineLevel="1" x14ac:dyDescent="0.2">
      <c r="A210" s="78" t="str">
        <f>CONCATENATE($A$30,".",COUNTA($A$30:A209))</f>
        <v>3.176</v>
      </c>
      <c r="B210" s="423" t="s">
        <v>511</v>
      </c>
      <c r="C210" s="424" t="s">
        <v>511</v>
      </c>
      <c r="D210" s="424" t="s">
        <v>511</v>
      </c>
      <c r="E210" s="425" t="s">
        <v>511</v>
      </c>
      <c r="F210" s="68"/>
      <c r="G210" s="84">
        <v>6.9230769000000003E-4</v>
      </c>
      <c r="H210" s="37" t="s">
        <v>61</v>
      </c>
      <c r="I210" s="70" t="s">
        <v>4</v>
      </c>
      <c r="J210" s="73">
        <f>IF($K$13="Não Atende",0,IF(I210="","",IF(H210="",VLOOKUP(I210,Parâmetros!$B$3:$C$6,2,0),VLOOKUP(I210,Parâmetros!$B$3:$C$6,2,0)*VLOOKUP(H210,Parâmetros!$E$3:$G$5,2,0))))</f>
        <v>4</v>
      </c>
      <c r="K210" s="74">
        <f t="shared" ref="K210" si="175">IF(J210="",0,((G210*J210)*$F$30)*0.9*100)</f>
        <v>0.11215384578000002</v>
      </c>
      <c r="L210" s="71"/>
      <c r="M210" s="71"/>
    </row>
    <row r="211" spans="1:13" ht="45.75" customHeight="1" outlineLevel="1" x14ac:dyDescent="0.2">
      <c r="A211" s="78" t="str">
        <f>CONCATENATE($A$30,".",COUNTA($A$30:A210))</f>
        <v>3.177</v>
      </c>
      <c r="B211" s="423" t="s">
        <v>512</v>
      </c>
      <c r="C211" s="424" t="s">
        <v>512</v>
      </c>
      <c r="D211" s="424" t="s">
        <v>512</v>
      </c>
      <c r="E211" s="425" t="s">
        <v>512</v>
      </c>
      <c r="F211" s="68"/>
      <c r="G211" s="84">
        <v>6.9230769000000003E-4</v>
      </c>
      <c r="H211" s="37" t="s">
        <v>61</v>
      </c>
      <c r="I211" s="70" t="s">
        <v>4</v>
      </c>
      <c r="J211" s="73">
        <f>IF($K$13="Não Atende",0,IF(I211="","",IF(H211="",VLOOKUP(I211,Parâmetros!$B$3:$C$6,2,0),VLOOKUP(I211,Parâmetros!$B$3:$C$6,2,0)*VLOOKUP(H211,Parâmetros!$E$3:$G$5,2,0))))</f>
        <v>4</v>
      </c>
      <c r="K211" s="74">
        <f t="shared" ref="K211" si="176">IF(J211="",0,((G211*J211)*$F$30)*0.9*100)</f>
        <v>0.11215384578000002</v>
      </c>
      <c r="L211" s="71"/>
      <c r="M211" s="71"/>
    </row>
    <row r="212" spans="1:13" ht="45.75" customHeight="1" outlineLevel="1" x14ac:dyDescent="0.2">
      <c r="A212" s="78" t="str">
        <f>CONCATENATE($A$30,".",COUNTA($A$30:A211))</f>
        <v>3.178</v>
      </c>
      <c r="B212" s="423" t="s">
        <v>513</v>
      </c>
      <c r="C212" s="424" t="s">
        <v>513</v>
      </c>
      <c r="D212" s="424" t="s">
        <v>513</v>
      </c>
      <c r="E212" s="425" t="s">
        <v>513</v>
      </c>
      <c r="F212" s="68"/>
      <c r="G212" s="84">
        <v>6.9230769000000003E-4</v>
      </c>
      <c r="H212" s="37" t="s">
        <v>61</v>
      </c>
      <c r="I212" s="70" t="s">
        <v>4</v>
      </c>
      <c r="J212" s="73">
        <f>IF($K$13="Não Atende",0,IF(I212="","",IF(H212="",VLOOKUP(I212,Parâmetros!$B$3:$C$6,2,0),VLOOKUP(I212,Parâmetros!$B$3:$C$6,2,0)*VLOOKUP(H212,Parâmetros!$E$3:$G$5,2,0))))</f>
        <v>4</v>
      </c>
      <c r="K212" s="74">
        <f t="shared" ref="K212" si="177">IF(J212="",0,((G212*J212)*$F$30)*0.9*100)</f>
        <v>0.11215384578000002</v>
      </c>
      <c r="L212" s="71"/>
      <c r="M212" s="71"/>
    </row>
    <row r="213" spans="1:13" ht="45.75" customHeight="1" outlineLevel="1" x14ac:dyDescent="0.2">
      <c r="A213" s="78" t="str">
        <f>CONCATENATE($A$30,".",COUNTA($A$30:A212))</f>
        <v>3.179</v>
      </c>
      <c r="B213" s="423" t="s">
        <v>578</v>
      </c>
      <c r="C213" s="424" t="s">
        <v>578</v>
      </c>
      <c r="D213" s="424" t="s">
        <v>578</v>
      </c>
      <c r="E213" s="425" t="s">
        <v>578</v>
      </c>
      <c r="F213" s="68"/>
      <c r="G213" s="84">
        <v>6.9230769000000003E-4</v>
      </c>
      <c r="H213" s="37" t="s">
        <v>61</v>
      </c>
      <c r="I213" s="70" t="s">
        <v>4</v>
      </c>
      <c r="J213" s="73">
        <f>IF($K$13="Não Atende",0,IF(I213="","",IF(H213="",VLOOKUP(I213,Parâmetros!$B$3:$C$6,2,0),VLOOKUP(I213,Parâmetros!$B$3:$C$6,2,0)*VLOOKUP(H213,Parâmetros!$E$3:$G$5,2,0))))</f>
        <v>4</v>
      </c>
      <c r="K213" s="74">
        <f t="shared" ref="K213" si="178">IF(J213="",0,((G213*J213)*$F$30)*0.9*100)</f>
        <v>0.11215384578000002</v>
      </c>
      <c r="L213" s="71"/>
      <c r="M213" s="71"/>
    </row>
    <row r="214" spans="1:13" ht="45.75" customHeight="1" outlineLevel="1" x14ac:dyDescent="0.2">
      <c r="A214" s="78" t="str">
        <f>CONCATENATE($A$30,".",COUNTA($A$30:A213))</f>
        <v>3.180</v>
      </c>
      <c r="B214" s="423" t="s">
        <v>514</v>
      </c>
      <c r="C214" s="424" t="s">
        <v>514</v>
      </c>
      <c r="D214" s="424" t="s">
        <v>514</v>
      </c>
      <c r="E214" s="425" t="s">
        <v>514</v>
      </c>
      <c r="F214" s="68"/>
      <c r="G214" s="84">
        <v>6.9230769000000003E-4</v>
      </c>
      <c r="H214" s="37" t="s">
        <v>61</v>
      </c>
      <c r="I214" s="70" t="s">
        <v>4</v>
      </c>
      <c r="J214" s="73">
        <f>IF($K$13="Não Atende",0,IF(I214="","",IF(H214="",VLOOKUP(I214,Parâmetros!$B$3:$C$6,2,0),VLOOKUP(I214,Parâmetros!$B$3:$C$6,2,0)*VLOOKUP(H214,Parâmetros!$E$3:$G$5,2,0))))</f>
        <v>4</v>
      </c>
      <c r="K214" s="74">
        <f t="shared" ref="K214" si="179">IF(J214="",0,((G214*J214)*$F$30)*0.9*100)</f>
        <v>0.11215384578000002</v>
      </c>
      <c r="L214" s="71"/>
      <c r="M214" s="71"/>
    </row>
    <row r="215" spans="1:13" ht="45.75" customHeight="1" outlineLevel="1" x14ac:dyDescent="0.2">
      <c r="A215" s="78" t="str">
        <f>CONCATENATE($A$30,".",COUNTA($A$30:A214))</f>
        <v>3.181</v>
      </c>
      <c r="B215" s="423" t="s">
        <v>515</v>
      </c>
      <c r="C215" s="424" t="s">
        <v>515</v>
      </c>
      <c r="D215" s="424" t="s">
        <v>515</v>
      </c>
      <c r="E215" s="425" t="s">
        <v>515</v>
      </c>
      <c r="F215" s="68"/>
      <c r="G215" s="84">
        <v>6.9230769000000003E-4</v>
      </c>
      <c r="H215" s="37" t="s">
        <v>61</v>
      </c>
      <c r="I215" s="70" t="s">
        <v>4</v>
      </c>
      <c r="J215" s="73">
        <f>IF($K$13="Não Atende",0,IF(I215="","",IF(H215="",VLOOKUP(I215,Parâmetros!$B$3:$C$6,2,0),VLOOKUP(I215,Parâmetros!$B$3:$C$6,2,0)*VLOOKUP(H215,Parâmetros!$E$3:$G$5,2,0))))</f>
        <v>4</v>
      </c>
      <c r="K215" s="74">
        <f t="shared" ref="K215" si="180">IF(J215="",0,((G215*J215)*$F$30)*0.9*100)</f>
        <v>0.11215384578000002</v>
      </c>
      <c r="L215" s="71"/>
      <c r="M215" s="71"/>
    </row>
    <row r="216" spans="1:13" ht="45.75" customHeight="1" outlineLevel="1" x14ac:dyDescent="0.2">
      <c r="A216" s="78" t="str">
        <f>CONCATENATE($A$30,".",COUNTA($A$30:A215))</f>
        <v>3.182</v>
      </c>
      <c r="B216" s="423" t="s">
        <v>516</v>
      </c>
      <c r="C216" s="424" t="s">
        <v>516</v>
      </c>
      <c r="D216" s="424" t="s">
        <v>516</v>
      </c>
      <c r="E216" s="425" t="s">
        <v>516</v>
      </c>
      <c r="F216" s="68"/>
      <c r="G216" s="84">
        <v>6.9230769000000003E-4</v>
      </c>
      <c r="H216" s="37" t="s">
        <v>61</v>
      </c>
      <c r="I216" s="70" t="s">
        <v>4</v>
      </c>
      <c r="J216" s="73">
        <f>IF($K$13="Não Atende",0,IF(I216="","",IF(H216="",VLOOKUP(I216,Parâmetros!$B$3:$C$6,2,0),VLOOKUP(I216,Parâmetros!$B$3:$C$6,2,0)*VLOOKUP(H216,Parâmetros!$E$3:$G$5,2,0))))</f>
        <v>4</v>
      </c>
      <c r="K216" s="74">
        <f t="shared" ref="K216" si="181">IF(J216="",0,((G216*J216)*$F$30)*0.9*100)</f>
        <v>0.11215384578000002</v>
      </c>
      <c r="L216" s="71"/>
      <c r="M216" s="71"/>
    </row>
    <row r="217" spans="1:13" ht="45.75" customHeight="1" outlineLevel="1" x14ac:dyDescent="0.2">
      <c r="A217" s="78" t="str">
        <f>CONCATENATE($A$30,".",COUNTA($A$30:A216))</f>
        <v>3.183</v>
      </c>
      <c r="B217" s="423" t="s">
        <v>517</v>
      </c>
      <c r="C217" s="424" t="s">
        <v>517</v>
      </c>
      <c r="D217" s="424" t="s">
        <v>517</v>
      </c>
      <c r="E217" s="425" t="s">
        <v>517</v>
      </c>
      <c r="F217" s="68"/>
      <c r="G217" s="84">
        <v>6.9230769000000003E-4</v>
      </c>
      <c r="H217" s="37" t="s">
        <v>61</v>
      </c>
      <c r="I217" s="70" t="s">
        <v>4</v>
      </c>
      <c r="J217" s="73">
        <f>IF($K$13="Não Atende",0,IF(I217="","",IF(H217="",VLOOKUP(I217,Parâmetros!$B$3:$C$6,2,0),VLOOKUP(I217,Parâmetros!$B$3:$C$6,2,0)*VLOOKUP(H217,Parâmetros!$E$3:$G$5,2,0))))</f>
        <v>4</v>
      </c>
      <c r="K217" s="74">
        <f t="shared" ref="K217" si="182">IF(J217="",0,((G217*J217)*$F$30)*0.9*100)</f>
        <v>0.11215384578000002</v>
      </c>
      <c r="L217" s="71"/>
      <c r="M217" s="71"/>
    </row>
    <row r="218" spans="1:13" ht="45.75" customHeight="1" outlineLevel="1" x14ac:dyDescent="0.2">
      <c r="A218" s="78" t="str">
        <f>CONCATENATE($A$30,".",COUNTA($A$30:A217))</f>
        <v>3.184</v>
      </c>
      <c r="B218" s="423" t="s">
        <v>518</v>
      </c>
      <c r="C218" s="424" t="s">
        <v>518</v>
      </c>
      <c r="D218" s="424" t="s">
        <v>518</v>
      </c>
      <c r="E218" s="425" t="s">
        <v>518</v>
      </c>
      <c r="F218" s="68"/>
      <c r="G218" s="84">
        <v>6.9230769000000003E-4</v>
      </c>
      <c r="H218" s="37" t="s">
        <v>61</v>
      </c>
      <c r="I218" s="70" t="s">
        <v>4</v>
      </c>
      <c r="J218" s="73">
        <f>IF($K$13="Não Atende",0,IF(I218="","",IF(H218="",VLOOKUP(I218,Parâmetros!$B$3:$C$6,2,0),VLOOKUP(I218,Parâmetros!$B$3:$C$6,2,0)*VLOOKUP(H218,Parâmetros!$E$3:$G$5,2,0))))</f>
        <v>4</v>
      </c>
      <c r="K218" s="74">
        <f t="shared" ref="K218" si="183">IF(J218="",0,((G218*J218)*$F$30)*0.9*100)</f>
        <v>0.11215384578000002</v>
      </c>
      <c r="L218" s="71"/>
      <c r="M218" s="71"/>
    </row>
    <row r="219" spans="1:13" ht="45.75" customHeight="1" outlineLevel="1" x14ac:dyDescent="0.2">
      <c r="A219" s="78" t="str">
        <f>CONCATENATE($A$30,".",COUNTA($A$30:A218))</f>
        <v>3.185</v>
      </c>
      <c r="B219" s="423" t="s">
        <v>519</v>
      </c>
      <c r="C219" s="424" t="s">
        <v>519</v>
      </c>
      <c r="D219" s="424" t="s">
        <v>519</v>
      </c>
      <c r="E219" s="425" t="s">
        <v>519</v>
      </c>
      <c r="F219" s="68"/>
      <c r="G219" s="84">
        <v>6.9230769000000003E-4</v>
      </c>
      <c r="H219" s="37" t="s">
        <v>61</v>
      </c>
      <c r="I219" s="70" t="s">
        <v>4</v>
      </c>
      <c r="J219" s="73">
        <f>IF($K$13="Não Atende",0,IF(I219="","",IF(H219="",VLOOKUP(I219,Parâmetros!$B$3:$C$6,2,0),VLOOKUP(I219,Parâmetros!$B$3:$C$6,2,0)*VLOOKUP(H219,Parâmetros!$E$3:$G$5,2,0))))</f>
        <v>4</v>
      </c>
      <c r="K219" s="74">
        <f t="shared" ref="K219" si="184">IF(J219="",0,((G219*J219)*$F$30)*0.9*100)</f>
        <v>0.11215384578000002</v>
      </c>
      <c r="L219" s="71"/>
      <c r="M219" s="71"/>
    </row>
    <row r="220" spans="1:13" ht="45.75" customHeight="1" outlineLevel="1" x14ac:dyDescent="0.2">
      <c r="A220" s="78" t="str">
        <f>CONCATENATE($A$30,".",COUNTA($A$30:A219))</f>
        <v>3.186</v>
      </c>
      <c r="B220" s="423" t="s">
        <v>520</v>
      </c>
      <c r="C220" s="424" t="s">
        <v>520</v>
      </c>
      <c r="D220" s="424" t="s">
        <v>520</v>
      </c>
      <c r="E220" s="425" t="s">
        <v>520</v>
      </c>
      <c r="F220" s="68"/>
      <c r="G220" s="84">
        <v>6.9230769000000003E-4</v>
      </c>
      <c r="H220" s="37" t="s">
        <v>61</v>
      </c>
      <c r="I220" s="70" t="s">
        <v>4</v>
      </c>
      <c r="J220" s="73">
        <f>IF($K$13="Não Atende",0,IF(I220="","",IF(H220="",VLOOKUP(I220,Parâmetros!$B$3:$C$6,2,0),VLOOKUP(I220,Parâmetros!$B$3:$C$6,2,0)*VLOOKUP(H220,Parâmetros!$E$3:$G$5,2,0))))</f>
        <v>4</v>
      </c>
      <c r="K220" s="74">
        <f t="shared" ref="K220" si="185">IF(J220="",0,((G220*J220)*$F$30)*0.9*100)</f>
        <v>0.11215384578000002</v>
      </c>
      <c r="L220" s="71"/>
      <c r="M220" s="71"/>
    </row>
    <row r="221" spans="1:13" ht="45.75" customHeight="1" outlineLevel="1" x14ac:dyDescent="0.2">
      <c r="A221" s="78" t="str">
        <f>CONCATENATE($A$30,".",COUNTA($A$30:A220))</f>
        <v>3.187</v>
      </c>
      <c r="B221" s="423" t="s">
        <v>521</v>
      </c>
      <c r="C221" s="424" t="s">
        <v>521</v>
      </c>
      <c r="D221" s="424" t="s">
        <v>521</v>
      </c>
      <c r="E221" s="425" t="s">
        <v>521</v>
      </c>
      <c r="F221" s="68"/>
      <c r="G221" s="84">
        <v>6.9230769000000003E-4</v>
      </c>
      <c r="H221" s="37" t="s">
        <v>61</v>
      </c>
      <c r="I221" s="70" t="s">
        <v>4</v>
      </c>
      <c r="J221" s="73">
        <f>IF($K$13="Não Atende",0,IF(I221="","",IF(H221="",VLOOKUP(I221,Parâmetros!$B$3:$C$6,2,0),VLOOKUP(I221,Parâmetros!$B$3:$C$6,2,0)*VLOOKUP(H221,Parâmetros!$E$3:$G$5,2,0))))</f>
        <v>4</v>
      </c>
      <c r="K221" s="74">
        <f t="shared" ref="K221" si="186">IF(J221="",0,((G221*J221)*$F$30)*0.9*100)</f>
        <v>0.11215384578000002</v>
      </c>
      <c r="L221" s="71"/>
      <c r="M221" s="71"/>
    </row>
    <row r="222" spans="1:13" ht="45.75" customHeight="1" outlineLevel="1" x14ac:dyDescent="0.2">
      <c r="A222" s="78" t="str">
        <f>CONCATENATE($A$30,".",COUNTA($A$30:A221))</f>
        <v>3.188</v>
      </c>
      <c r="B222" s="423" t="s">
        <v>522</v>
      </c>
      <c r="C222" s="424" t="s">
        <v>522</v>
      </c>
      <c r="D222" s="424" t="s">
        <v>522</v>
      </c>
      <c r="E222" s="425" t="s">
        <v>522</v>
      </c>
      <c r="F222" s="68"/>
      <c r="G222" s="84">
        <v>6.9230769000000003E-4</v>
      </c>
      <c r="H222" s="37" t="s">
        <v>61</v>
      </c>
      <c r="I222" s="70" t="s">
        <v>4</v>
      </c>
      <c r="J222" s="73">
        <f>IF($K$13="Não Atende",0,IF(I222="","",IF(H222="",VLOOKUP(I222,Parâmetros!$B$3:$C$6,2,0),VLOOKUP(I222,Parâmetros!$B$3:$C$6,2,0)*VLOOKUP(H222,Parâmetros!$E$3:$G$5,2,0))))</f>
        <v>4</v>
      </c>
      <c r="K222" s="74">
        <f t="shared" ref="K222" si="187">IF(J222="",0,((G222*J222)*$F$30)*0.9*100)</f>
        <v>0.11215384578000002</v>
      </c>
      <c r="L222" s="71"/>
      <c r="M222" s="71"/>
    </row>
    <row r="223" spans="1:13" ht="45.75" customHeight="1" outlineLevel="1" x14ac:dyDescent="0.2">
      <c r="A223" s="78" t="str">
        <f>CONCATENATE($A$30,".",COUNTA($A$30:A222))</f>
        <v>3.189</v>
      </c>
      <c r="B223" s="423" t="s">
        <v>579</v>
      </c>
      <c r="C223" s="424" t="s">
        <v>579</v>
      </c>
      <c r="D223" s="424" t="s">
        <v>579</v>
      </c>
      <c r="E223" s="425" t="s">
        <v>579</v>
      </c>
      <c r="F223" s="68"/>
      <c r="G223" s="84">
        <v>6.9230769000000003E-4</v>
      </c>
      <c r="H223" s="37" t="s">
        <v>61</v>
      </c>
      <c r="I223" s="70" t="s">
        <v>4</v>
      </c>
      <c r="J223" s="73">
        <f>IF($K$13="Não Atende",0,IF(I223="","",IF(H223="",VLOOKUP(I223,Parâmetros!$B$3:$C$6,2,0),VLOOKUP(I223,Parâmetros!$B$3:$C$6,2,0)*VLOOKUP(H223,Parâmetros!$E$3:$G$5,2,0))))</f>
        <v>4</v>
      </c>
      <c r="K223" s="74">
        <f t="shared" ref="K223" si="188">IF(J223="",0,((G223*J223)*$F$30)*0.9*100)</f>
        <v>0.11215384578000002</v>
      </c>
      <c r="L223" s="71"/>
      <c r="M223" s="71"/>
    </row>
    <row r="224" spans="1:13" ht="45.75" customHeight="1" outlineLevel="1" x14ac:dyDescent="0.2">
      <c r="A224" s="78" t="str">
        <f>CONCATENATE($A$30,".",COUNTA($A$30:A223))</f>
        <v>3.190</v>
      </c>
      <c r="B224" s="423" t="s">
        <v>580</v>
      </c>
      <c r="C224" s="424" t="s">
        <v>580</v>
      </c>
      <c r="D224" s="424" t="s">
        <v>580</v>
      </c>
      <c r="E224" s="425" t="s">
        <v>580</v>
      </c>
      <c r="F224" s="68"/>
      <c r="G224" s="84">
        <v>6.9230769000000003E-4</v>
      </c>
      <c r="H224" s="37" t="s">
        <v>61</v>
      </c>
      <c r="I224" s="70" t="s">
        <v>4</v>
      </c>
      <c r="J224" s="73">
        <f>IF($K$13="Não Atende",0,IF(I224="","",IF(H224="",VLOOKUP(I224,Parâmetros!$B$3:$C$6,2,0),VLOOKUP(I224,Parâmetros!$B$3:$C$6,2,0)*VLOOKUP(H224,Parâmetros!$E$3:$G$5,2,0))))</f>
        <v>4</v>
      </c>
      <c r="K224" s="74">
        <f t="shared" ref="K224" si="189">IF(J224="",0,((G224*J224)*$F$30)*0.9*100)</f>
        <v>0.11215384578000002</v>
      </c>
      <c r="L224" s="71"/>
      <c r="M224" s="71"/>
    </row>
    <row r="225" spans="1:13" ht="45.75" customHeight="1" outlineLevel="1" x14ac:dyDescent="0.2">
      <c r="A225" s="78" t="str">
        <f>CONCATENATE($A$30,".",COUNTA($A$30:A224))</f>
        <v>3.191</v>
      </c>
      <c r="B225" s="423" t="s">
        <v>523</v>
      </c>
      <c r="C225" s="424" t="s">
        <v>523</v>
      </c>
      <c r="D225" s="424" t="s">
        <v>523</v>
      </c>
      <c r="E225" s="425" t="s">
        <v>523</v>
      </c>
      <c r="F225" s="68"/>
      <c r="G225" s="84">
        <v>6.9230769000000003E-4</v>
      </c>
      <c r="H225" s="37" t="s">
        <v>61</v>
      </c>
      <c r="I225" s="70" t="s">
        <v>4</v>
      </c>
      <c r="J225" s="73">
        <f>IF($K$13="Não Atende",0,IF(I225="","",IF(H225="",VLOOKUP(I225,Parâmetros!$B$3:$C$6,2,0),VLOOKUP(I225,Parâmetros!$B$3:$C$6,2,0)*VLOOKUP(H225,Parâmetros!$E$3:$G$5,2,0))))</f>
        <v>4</v>
      </c>
      <c r="K225" s="74">
        <f t="shared" ref="K225" si="190">IF(J225="",0,((G225*J225)*$F$30)*0.9*100)</f>
        <v>0.11215384578000002</v>
      </c>
      <c r="L225" s="71"/>
      <c r="M225" s="71"/>
    </row>
    <row r="226" spans="1:13" ht="45.75" customHeight="1" outlineLevel="1" x14ac:dyDescent="0.2">
      <c r="A226" s="78" t="str">
        <f>CONCATENATE($A$30,".",COUNTA($A$30:A225))</f>
        <v>3.192</v>
      </c>
      <c r="B226" s="423" t="s">
        <v>524</v>
      </c>
      <c r="C226" s="424" t="s">
        <v>524</v>
      </c>
      <c r="D226" s="424" t="s">
        <v>524</v>
      </c>
      <c r="E226" s="425" t="s">
        <v>524</v>
      </c>
      <c r="F226" s="68"/>
      <c r="G226" s="84">
        <v>6.9230769000000003E-4</v>
      </c>
      <c r="H226" s="37" t="s">
        <v>61</v>
      </c>
      <c r="I226" s="70" t="s">
        <v>4</v>
      </c>
      <c r="J226" s="73">
        <f>IF($K$13="Não Atende",0,IF(I226="","",IF(H226="",VLOOKUP(I226,Parâmetros!$B$3:$C$6,2,0),VLOOKUP(I226,Parâmetros!$B$3:$C$6,2,0)*VLOOKUP(H226,Parâmetros!$E$3:$G$5,2,0))))</f>
        <v>4</v>
      </c>
      <c r="K226" s="74">
        <f t="shared" ref="K226" si="191">IF(J226="",0,((G226*J226)*$F$30)*0.9*100)</f>
        <v>0.11215384578000002</v>
      </c>
      <c r="L226" s="71"/>
      <c r="M226" s="71"/>
    </row>
    <row r="227" spans="1:13" ht="45.75" customHeight="1" outlineLevel="1" x14ac:dyDescent="0.2">
      <c r="A227" s="78" t="str">
        <f>CONCATENATE($A$30,".",COUNTA($A$30:A226))</f>
        <v>3.193</v>
      </c>
      <c r="B227" s="423" t="s">
        <v>525</v>
      </c>
      <c r="C227" s="424" t="s">
        <v>525</v>
      </c>
      <c r="D227" s="424" t="s">
        <v>525</v>
      </c>
      <c r="E227" s="425" t="s">
        <v>525</v>
      </c>
      <c r="F227" s="68"/>
      <c r="G227" s="84">
        <v>6.9230769000000003E-4</v>
      </c>
      <c r="H227" s="37" t="s">
        <v>61</v>
      </c>
      <c r="I227" s="70" t="s">
        <v>4</v>
      </c>
      <c r="J227" s="73">
        <f>IF($K$13="Não Atende",0,IF(I227="","",IF(H227="",VLOOKUP(I227,Parâmetros!$B$3:$C$6,2,0),VLOOKUP(I227,Parâmetros!$B$3:$C$6,2,0)*VLOOKUP(H227,Parâmetros!$E$3:$G$5,2,0))))</f>
        <v>4</v>
      </c>
      <c r="K227" s="74">
        <f t="shared" ref="K227" si="192">IF(J227="",0,((G227*J227)*$F$30)*0.9*100)</f>
        <v>0.11215384578000002</v>
      </c>
      <c r="L227" s="71"/>
      <c r="M227" s="71"/>
    </row>
    <row r="228" spans="1:13" ht="45.75" customHeight="1" outlineLevel="1" x14ac:dyDescent="0.2">
      <c r="A228" s="78" t="str">
        <f>CONCATENATE($A$30,".",COUNTA($A$30:A227))</f>
        <v>3.194</v>
      </c>
      <c r="B228" s="423" t="s">
        <v>526</v>
      </c>
      <c r="C228" s="424" t="s">
        <v>526</v>
      </c>
      <c r="D228" s="424" t="s">
        <v>526</v>
      </c>
      <c r="E228" s="425" t="s">
        <v>526</v>
      </c>
      <c r="F228" s="68"/>
      <c r="G228" s="84">
        <v>6.9230769000000003E-4</v>
      </c>
      <c r="H228" s="37" t="s">
        <v>61</v>
      </c>
      <c r="I228" s="70" t="s">
        <v>4</v>
      </c>
      <c r="J228" s="73">
        <f>IF($K$13="Não Atende",0,IF(I228="","",IF(H228="",VLOOKUP(I228,Parâmetros!$B$3:$C$6,2,0),VLOOKUP(I228,Parâmetros!$B$3:$C$6,2,0)*VLOOKUP(H228,Parâmetros!$E$3:$G$5,2,0))))</f>
        <v>4</v>
      </c>
      <c r="K228" s="74">
        <f t="shared" ref="K228" si="193">IF(J228="",0,((G228*J228)*$F$30)*0.9*100)</f>
        <v>0.11215384578000002</v>
      </c>
      <c r="L228" s="71"/>
      <c r="M228" s="71"/>
    </row>
    <row r="229" spans="1:13" ht="45.75" customHeight="1" outlineLevel="1" x14ac:dyDescent="0.2">
      <c r="A229" s="78" t="str">
        <f>CONCATENATE($A$30,".",COUNTA($A$30:A228))</f>
        <v>3.195</v>
      </c>
      <c r="B229" s="423" t="s">
        <v>527</v>
      </c>
      <c r="C229" s="424" t="s">
        <v>527</v>
      </c>
      <c r="D229" s="424" t="s">
        <v>527</v>
      </c>
      <c r="E229" s="425" t="s">
        <v>527</v>
      </c>
      <c r="F229" s="68"/>
      <c r="G229" s="84">
        <v>6.9230769000000003E-4</v>
      </c>
      <c r="H229" s="37" t="s">
        <v>61</v>
      </c>
      <c r="I229" s="70" t="s">
        <v>4</v>
      </c>
      <c r="J229" s="73">
        <f>IF($K$13="Não Atende",0,IF(I229="","",IF(H229="",VLOOKUP(I229,Parâmetros!$B$3:$C$6,2,0),VLOOKUP(I229,Parâmetros!$B$3:$C$6,2,0)*VLOOKUP(H229,Parâmetros!$E$3:$G$5,2,0))))</f>
        <v>4</v>
      </c>
      <c r="K229" s="74">
        <f t="shared" ref="K229" si="194">IF(J229="",0,((G229*J229)*$F$30)*0.9*100)</f>
        <v>0.11215384578000002</v>
      </c>
      <c r="L229" s="71"/>
      <c r="M229" s="71"/>
    </row>
    <row r="230" spans="1:13" ht="45.75" customHeight="1" outlineLevel="1" x14ac:dyDescent="0.2">
      <c r="A230" s="78" t="str">
        <f>CONCATENATE($A$30,".",COUNTA($A$30:A229))</f>
        <v>3.196</v>
      </c>
      <c r="B230" s="423" t="s">
        <v>528</v>
      </c>
      <c r="C230" s="424" t="s">
        <v>528</v>
      </c>
      <c r="D230" s="424" t="s">
        <v>528</v>
      </c>
      <c r="E230" s="425" t="s">
        <v>528</v>
      </c>
      <c r="F230" s="68"/>
      <c r="G230" s="84">
        <v>6.9230769000000003E-4</v>
      </c>
      <c r="H230" s="37" t="s">
        <v>61</v>
      </c>
      <c r="I230" s="70" t="s">
        <v>4</v>
      </c>
      <c r="J230" s="73">
        <f>IF($K$13="Não Atende",0,IF(I230="","",IF(H230="",VLOOKUP(I230,Parâmetros!$B$3:$C$6,2,0),VLOOKUP(I230,Parâmetros!$B$3:$C$6,2,0)*VLOOKUP(H230,Parâmetros!$E$3:$G$5,2,0))))</f>
        <v>4</v>
      </c>
      <c r="K230" s="74">
        <f t="shared" ref="K230" si="195">IF(J230="",0,((G230*J230)*$F$30)*0.9*100)</f>
        <v>0.11215384578000002</v>
      </c>
      <c r="L230" s="71"/>
      <c r="M230" s="71"/>
    </row>
    <row r="231" spans="1:13" ht="45.75" customHeight="1" outlineLevel="1" x14ac:dyDescent="0.2">
      <c r="A231" s="78" t="str">
        <f>CONCATENATE($A$30,".",COUNTA($A$30:A230))</f>
        <v>3.197</v>
      </c>
      <c r="B231" s="423" t="s">
        <v>529</v>
      </c>
      <c r="C231" s="424" t="s">
        <v>529</v>
      </c>
      <c r="D231" s="424" t="s">
        <v>529</v>
      </c>
      <c r="E231" s="425" t="s">
        <v>529</v>
      </c>
      <c r="F231" s="68"/>
      <c r="G231" s="84">
        <v>6.9230769000000003E-4</v>
      </c>
      <c r="H231" s="37" t="s">
        <v>61</v>
      </c>
      <c r="I231" s="70" t="s">
        <v>4</v>
      </c>
      <c r="J231" s="73">
        <f>IF($K$13="Não Atende",0,IF(I231="","",IF(H231="",VLOOKUP(I231,Parâmetros!$B$3:$C$6,2,0),VLOOKUP(I231,Parâmetros!$B$3:$C$6,2,0)*VLOOKUP(H231,Parâmetros!$E$3:$G$5,2,0))))</f>
        <v>4</v>
      </c>
      <c r="K231" s="74">
        <f t="shared" ref="K231" si="196">IF(J231="",0,((G231*J231)*$F$30)*0.9*100)</f>
        <v>0.11215384578000002</v>
      </c>
      <c r="L231" s="71"/>
      <c r="M231" s="71"/>
    </row>
    <row r="232" spans="1:13" ht="45.75" customHeight="1" outlineLevel="1" x14ac:dyDescent="0.2">
      <c r="A232" s="78" t="str">
        <f>CONCATENATE($A$30,".",COUNTA($A$30:A231))</f>
        <v>3.198</v>
      </c>
      <c r="B232" s="423" t="s">
        <v>530</v>
      </c>
      <c r="C232" s="424" t="s">
        <v>530</v>
      </c>
      <c r="D232" s="424" t="s">
        <v>530</v>
      </c>
      <c r="E232" s="425" t="s">
        <v>530</v>
      </c>
      <c r="F232" s="68"/>
      <c r="G232" s="84">
        <v>6.9230769000000003E-4</v>
      </c>
      <c r="H232" s="37" t="s">
        <v>61</v>
      </c>
      <c r="I232" s="70" t="s">
        <v>4</v>
      </c>
      <c r="J232" s="73">
        <f>IF($K$13="Não Atende",0,IF(I232="","",IF(H232="",VLOOKUP(I232,Parâmetros!$B$3:$C$6,2,0),VLOOKUP(I232,Parâmetros!$B$3:$C$6,2,0)*VLOOKUP(H232,Parâmetros!$E$3:$G$5,2,0))))</f>
        <v>4</v>
      </c>
      <c r="K232" s="74">
        <f t="shared" ref="K232" si="197">IF(J232="",0,((G232*J232)*$F$30)*0.9*100)</f>
        <v>0.11215384578000002</v>
      </c>
      <c r="L232" s="71"/>
      <c r="M232" s="71"/>
    </row>
    <row r="233" spans="1:13" ht="45.75" customHeight="1" outlineLevel="1" x14ac:dyDescent="0.2">
      <c r="A233" s="78" t="str">
        <f>CONCATENATE($A$30,".",COUNTA($A$30:A232))</f>
        <v>3.199</v>
      </c>
      <c r="B233" s="423" t="s">
        <v>581</v>
      </c>
      <c r="C233" s="424" t="s">
        <v>581</v>
      </c>
      <c r="D233" s="424" t="s">
        <v>581</v>
      </c>
      <c r="E233" s="425" t="s">
        <v>581</v>
      </c>
      <c r="F233" s="68"/>
      <c r="G233" s="84">
        <v>6.9230769000000003E-4</v>
      </c>
      <c r="H233" s="37" t="s">
        <v>61</v>
      </c>
      <c r="I233" s="70" t="s">
        <v>4</v>
      </c>
      <c r="J233" s="73">
        <f>IF($K$13="Não Atende",0,IF(I233="","",IF(H233="",VLOOKUP(I233,Parâmetros!$B$3:$C$6,2,0),VLOOKUP(I233,Parâmetros!$B$3:$C$6,2,0)*VLOOKUP(H233,Parâmetros!$E$3:$G$5,2,0))))</f>
        <v>4</v>
      </c>
      <c r="K233" s="74">
        <f t="shared" ref="K233" si="198">IF(J233="",0,((G233*J233)*$F$30)*0.9*100)</f>
        <v>0.11215384578000002</v>
      </c>
      <c r="L233" s="71"/>
      <c r="M233" s="71"/>
    </row>
    <row r="234" spans="1:13" ht="45.75" customHeight="1" outlineLevel="1" x14ac:dyDescent="0.2">
      <c r="A234" s="78" t="str">
        <f>CONCATENATE($A$30,".",COUNTA($A$30:A233))</f>
        <v>3.200</v>
      </c>
      <c r="B234" s="423" t="s">
        <v>582</v>
      </c>
      <c r="C234" s="424" t="s">
        <v>582</v>
      </c>
      <c r="D234" s="424" t="s">
        <v>582</v>
      </c>
      <c r="E234" s="425" t="s">
        <v>582</v>
      </c>
      <c r="F234" s="68"/>
      <c r="G234" s="84">
        <v>6.9230769000000003E-4</v>
      </c>
      <c r="H234" s="37" t="s">
        <v>61</v>
      </c>
      <c r="I234" s="70" t="s">
        <v>4</v>
      </c>
      <c r="J234" s="73">
        <f>IF($K$13="Não Atende",0,IF(I234="","",IF(H234="",VLOOKUP(I234,Parâmetros!$B$3:$C$6,2,0),VLOOKUP(I234,Parâmetros!$B$3:$C$6,2,0)*VLOOKUP(H234,Parâmetros!$E$3:$G$5,2,0))))</f>
        <v>4</v>
      </c>
      <c r="K234" s="74">
        <f t="shared" ref="K234" si="199">IF(J234="",0,((G234*J234)*$F$30)*0.9*100)</f>
        <v>0.11215384578000002</v>
      </c>
      <c r="L234" s="71"/>
      <c r="M234" s="71"/>
    </row>
    <row r="235" spans="1:13" ht="45.75" customHeight="1" outlineLevel="1" x14ac:dyDescent="0.2">
      <c r="A235" s="78" t="str">
        <f>CONCATENATE($A$30,".",COUNTA($A$30:A234))</f>
        <v>3.201</v>
      </c>
      <c r="B235" s="423" t="s">
        <v>583</v>
      </c>
      <c r="C235" s="424" t="s">
        <v>583</v>
      </c>
      <c r="D235" s="424" t="s">
        <v>583</v>
      </c>
      <c r="E235" s="425" t="s">
        <v>583</v>
      </c>
      <c r="F235" s="68"/>
      <c r="G235" s="84">
        <v>6.9230769000000003E-4</v>
      </c>
      <c r="H235" s="37" t="s">
        <v>61</v>
      </c>
      <c r="I235" s="70" t="s">
        <v>4</v>
      </c>
      <c r="J235" s="73">
        <f>IF($K$13="Não Atende",0,IF(I235="","",IF(H235="",VLOOKUP(I235,Parâmetros!$B$3:$C$6,2,0),VLOOKUP(I235,Parâmetros!$B$3:$C$6,2,0)*VLOOKUP(H235,Parâmetros!$E$3:$G$5,2,0))))</f>
        <v>4</v>
      </c>
      <c r="K235" s="74">
        <f t="shared" ref="K235" si="200">IF(J235="",0,((G235*J235)*$F$30)*0.9*100)</f>
        <v>0.11215384578000002</v>
      </c>
      <c r="L235" s="71"/>
      <c r="M235" s="71"/>
    </row>
    <row r="236" spans="1:13" ht="45.75" customHeight="1" outlineLevel="1" x14ac:dyDescent="0.2">
      <c r="A236" s="78" t="str">
        <f>CONCATENATE($A$30,".",COUNTA($A$30:A235))</f>
        <v>3.202</v>
      </c>
      <c r="B236" s="423" t="s">
        <v>531</v>
      </c>
      <c r="C236" s="424" t="s">
        <v>531</v>
      </c>
      <c r="D236" s="424" t="s">
        <v>531</v>
      </c>
      <c r="E236" s="425" t="s">
        <v>531</v>
      </c>
      <c r="F236" s="68"/>
      <c r="G236" s="84">
        <v>6.9230769000000003E-4</v>
      </c>
      <c r="H236" s="37" t="s">
        <v>61</v>
      </c>
      <c r="I236" s="70" t="s">
        <v>4</v>
      </c>
      <c r="J236" s="73">
        <f>IF($K$13="Não Atende",0,IF(I236="","",IF(H236="",VLOOKUP(I236,Parâmetros!$B$3:$C$6,2,0),VLOOKUP(I236,Parâmetros!$B$3:$C$6,2,0)*VLOOKUP(H236,Parâmetros!$E$3:$G$5,2,0))))</f>
        <v>4</v>
      </c>
      <c r="K236" s="74">
        <f t="shared" ref="K236" si="201">IF(J236="",0,((G236*J236)*$F$30)*0.9*100)</f>
        <v>0.11215384578000002</v>
      </c>
      <c r="L236" s="71"/>
      <c r="M236" s="71"/>
    </row>
    <row r="237" spans="1:13" ht="45.75" customHeight="1" outlineLevel="1" x14ac:dyDescent="0.2">
      <c r="A237" s="78" t="str">
        <f>CONCATENATE($A$30,".",COUNTA($A$30:A236))</f>
        <v>3.203</v>
      </c>
      <c r="B237" s="423" t="s">
        <v>532</v>
      </c>
      <c r="C237" s="424" t="s">
        <v>532</v>
      </c>
      <c r="D237" s="424" t="s">
        <v>532</v>
      </c>
      <c r="E237" s="425" t="s">
        <v>532</v>
      </c>
      <c r="F237" s="68"/>
      <c r="G237" s="84">
        <v>6.9230769000000003E-4</v>
      </c>
      <c r="H237" s="37" t="s">
        <v>61</v>
      </c>
      <c r="I237" s="70" t="s">
        <v>4</v>
      </c>
      <c r="J237" s="73">
        <f>IF($K$13="Não Atende",0,IF(I237="","",IF(H237="",VLOOKUP(I237,Parâmetros!$B$3:$C$6,2,0),VLOOKUP(I237,Parâmetros!$B$3:$C$6,2,0)*VLOOKUP(H237,Parâmetros!$E$3:$G$5,2,0))))</f>
        <v>4</v>
      </c>
      <c r="K237" s="74">
        <f t="shared" ref="K237" si="202">IF(J237="",0,((G237*J237)*$F$30)*0.9*100)</f>
        <v>0.11215384578000002</v>
      </c>
      <c r="L237" s="71"/>
      <c r="M237" s="71"/>
    </row>
    <row r="238" spans="1:13" ht="45.75" customHeight="1" outlineLevel="1" x14ac:dyDescent="0.2">
      <c r="A238" s="78" t="str">
        <f>CONCATENATE($A$30,".",COUNTA($A$30:A237))</f>
        <v>3.204</v>
      </c>
      <c r="B238" s="423" t="s">
        <v>584</v>
      </c>
      <c r="C238" s="424" t="s">
        <v>584</v>
      </c>
      <c r="D238" s="424" t="s">
        <v>584</v>
      </c>
      <c r="E238" s="425" t="s">
        <v>584</v>
      </c>
      <c r="F238" s="68"/>
      <c r="G238" s="84">
        <v>6.9230769000000003E-4</v>
      </c>
      <c r="H238" s="37" t="s">
        <v>61</v>
      </c>
      <c r="I238" s="70" t="s">
        <v>4</v>
      </c>
      <c r="J238" s="73">
        <f>IF($K$13="Não Atende",0,IF(I238="","",IF(H238="",VLOOKUP(I238,Parâmetros!$B$3:$C$6,2,0),VLOOKUP(I238,Parâmetros!$B$3:$C$6,2,0)*VLOOKUP(H238,Parâmetros!$E$3:$G$5,2,0))))</f>
        <v>4</v>
      </c>
      <c r="K238" s="74">
        <f t="shared" ref="K238" si="203">IF(J238="",0,((G238*J238)*$F$30)*0.9*100)</f>
        <v>0.11215384578000002</v>
      </c>
      <c r="L238" s="71"/>
      <c r="M238" s="71"/>
    </row>
    <row r="239" spans="1:13" ht="45.75" customHeight="1" outlineLevel="1" x14ac:dyDescent="0.2">
      <c r="A239" s="78" t="str">
        <f>CONCATENATE($A$30,".",COUNTA($A$30:A238))</f>
        <v>3.205</v>
      </c>
      <c r="B239" s="423" t="s">
        <v>585</v>
      </c>
      <c r="C239" s="424" t="s">
        <v>585</v>
      </c>
      <c r="D239" s="424" t="s">
        <v>585</v>
      </c>
      <c r="E239" s="425" t="s">
        <v>585</v>
      </c>
      <c r="F239" s="68"/>
      <c r="G239" s="84">
        <v>6.9230769000000003E-4</v>
      </c>
      <c r="H239" s="37" t="s">
        <v>61</v>
      </c>
      <c r="I239" s="70" t="s">
        <v>4</v>
      </c>
      <c r="J239" s="73">
        <f>IF($K$13="Não Atende",0,IF(I239="","",IF(H239="",VLOOKUP(I239,Parâmetros!$B$3:$C$6,2,0),VLOOKUP(I239,Parâmetros!$B$3:$C$6,2,0)*VLOOKUP(H239,Parâmetros!$E$3:$G$5,2,0))))</f>
        <v>4</v>
      </c>
      <c r="K239" s="74">
        <f t="shared" ref="K239" si="204">IF(J239="",0,((G239*J239)*$F$30)*0.9*100)</f>
        <v>0.11215384578000002</v>
      </c>
      <c r="L239" s="71"/>
      <c r="M239" s="71"/>
    </row>
    <row r="240" spans="1:13" ht="45.75" customHeight="1" outlineLevel="1" x14ac:dyDescent="0.2">
      <c r="A240" s="78" t="str">
        <f>CONCATENATE($A$30,".",COUNTA($A$30:A239))</f>
        <v>3.206</v>
      </c>
      <c r="B240" s="423" t="s">
        <v>586</v>
      </c>
      <c r="C240" s="424" t="s">
        <v>586</v>
      </c>
      <c r="D240" s="424" t="s">
        <v>586</v>
      </c>
      <c r="E240" s="425" t="s">
        <v>586</v>
      </c>
      <c r="F240" s="68"/>
      <c r="G240" s="84">
        <v>6.9230769000000003E-4</v>
      </c>
      <c r="H240" s="37" t="s">
        <v>61</v>
      </c>
      <c r="I240" s="70" t="s">
        <v>4</v>
      </c>
      <c r="J240" s="73">
        <f>IF($K$13="Não Atende",0,IF(I240="","",IF(H240="",VLOOKUP(I240,Parâmetros!$B$3:$C$6,2,0),VLOOKUP(I240,Parâmetros!$B$3:$C$6,2,0)*VLOOKUP(H240,Parâmetros!$E$3:$G$5,2,0))))</f>
        <v>4</v>
      </c>
      <c r="K240" s="74">
        <f t="shared" ref="K240" si="205">IF(J240="",0,((G240*J240)*$F$30)*0.9*100)</f>
        <v>0.11215384578000002</v>
      </c>
      <c r="L240" s="71"/>
      <c r="M240" s="71"/>
    </row>
    <row r="241" spans="1:13" ht="45.75" customHeight="1" outlineLevel="1" x14ac:dyDescent="0.2">
      <c r="A241" s="78" t="str">
        <f>CONCATENATE($A$30,".",COUNTA($A$30:A240))</f>
        <v>3.207</v>
      </c>
      <c r="B241" s="423" t="s">
        <v>533</v>
      </c>
      <c r="C241" s="424" t="s">
        <v>533</v>
      </c>
      <c r="D241" s="424" t="s">
        <v>533</v>
      </c>
      <c r="E241" s="425" t="s">
        <v>533</v>
      </c>
      <c r="F241" s="68"/>
      <c r="G241" s="84">
        <v>6.9230769000000003E-4</v>
      </c>
      <c r="H241" s="37" t="s">
        <v>61</v>
      </c>
      <c r="I241" s="70" t="s">
        <v>4</v>
      </c>
      <c r="J241" s="73">
        <f>IF($K$13="Não Atende",0,IF(I241="","",IF(H241="",VLOOKUP(I241,Parâmetros!$B$3:$C$6,2,0),VLOOKUP(I241,Parâmetros!$B$3:$C$6,2,0)*VLOOKUP(H241,Parâmetros!$E$3:$G$5,2,0))))</f>
        <v>4</v>
      </c>
      <c r="K241" s="74">
        <f t="shared" ref="K241" si="206">IF(J241="",0,((G241*J241)*$F$30)*0.9*100)</f>
        <v>0.11215384578000002</v>
      </c>
      <c r="L241" s="71"/>
      <c r="M241" s="71"/>
    </row>
    <row r="242" spans="1:13" ht="45.75" customHeight="1" outlineLevel="1" x14ac:dyDescent="0.2">
      <c r="A242" s="78" t="str">
        <f>CONCATENATE($A$30,".",COUNTA($A$30:A241))</f>
        <v>3.208</v>
      </c>
      <c r="B242" s="423" t="s">
        <v>534</v>
      </c>
      <c r="C242" s="424" t="s">
        <v>534</v>
      </c>
      <c r="D242" s="424" t="s">
        <v>534</v>
      </c>
      <c r="E242" s="425" t="s">
        <v>534</v>
      </c>
      <c r="F242" s="68"/>
      <c r="G242" s="84">
        <v>6.9230769000000003E-4</v>
      </c>
      <c r="H242" s="37" t="s">
        <v>61</v>
      </c>
      <c r="I242" s="70" t="s">
        <v>4</v>
      </c>
      <c r="J242" s="73">
        <f>IF($K$13="Não Atende",0,IF(I242="","",IF(H242="",VLOOKUP(I242,Parâmetros!$B$3:$C$6,2,0),VLOOKUP(I242,Parâmetros!$B$3:$C$6,2,0)*VLOOKUP(H242,Parâmetros!$E$3:$G$5,2,0))))</f>
        <v>4</v>
      </c>
      <c r="K242" s="74">
        <f t="shared" ref="K242" si="207">IF(J242="",0,((G242*J242)*$F$30)*0.9*100)</f>
        <v>0.11215384578000002</v>
      </c>
      <c r="L242" s="71"/>
      <c r="M242" s="71"/>
    </row>
    <row r="243" spans="1:13" ht="45.75" customHeight="1" outlineLevel="1" x14ac:dyDescent="0.2">
      <c r="A243" s="78" t="str">
        <f>CONCATENATE($A$30,".",COUNTA($A$30:A242))</f>
        <v>3.209</v>
      </c>
      <c r="B243" s="423" t="s">
        <v>535</v>
      </c>
      <c r="C243" s="424" t="s">
        <v>535</v>
      </c>
      <c r="D243" s="424" t="s">
        <v>535</v>
      </c>
      <c r="E243" s="425" t="s">
        <v>535</v>
      </c>
      <c r="F243" s="68"/>
      <c r="G243" s="84">
        <v>6.9230769000000003E-4</v>
      </c>
      <c r="H243" s="37" t="s">
        <v>61</v>
      </c>
      <c r="I243" s="70" t="s">
        <v>4</v>
      </c>
      <c r="J243" s="73">
        <f>IF($K$13="Não Atende",0,IF(I243="","",IF(H243="",VLOOKUP(I243,Parâmetros!$B$3:$C$6,2,0),VLOOKUP(I243,Parâmetros!$B$3:$C$6,2,0)*VLOOKUP(H243,Parâmetros!$E$3:$G$5,2,0))))</f>
        <v>4</v>
      </c>
      <c r="K243" s="74">
        <f t="shared" ref="K243" si="208">IF(J243="",0,((G243*J243)*$F$30)*0.9*100)</f>
        <v>0.11215384578000002</v>
      </c>
      <c r="L243" s="71"/>
      <c r="M243" s="71"/>
    </row>
    <row r="244" spans="1:13" ht="45.75" customHeight="1" outlineLevel="1" x14ac:dyDescent="0.2">
      <c r="A244" s="78" t="str">
        <f>CONCATENATE($A$30,".",COUNTA($A$30:A243))</f>
        <v>3.210</v>
      </c>
      <c r="B244" s="423" t="s">
        <v>536</v>
      </c>
      <c r="C244" s="424" t="s">
        <v>536</v>
      </c>
      <c r="D244" s="424" t="s">
        <v>536</v>
      </c>
      <c r="E244" s="425" t="s">
        <v>536</v>
      </c>
      <c r="F244" s="68"/>
      <c r="G244" s="84">
        <v>6.9230769000000003E-4</v>
      </c>
      <c r="H244" s="37" t="s">
        <v>61</v>
      </c>
      <c r="I244" s="70" t="s">
        <v>4</v>
      </c>
      <c r="J244" s="73">
        <f>IF($K$13="Não Atende",0,IF(I244="","",IF(H244="",VLOOKUP(I244,Parâmetros!$B$3:$C$6,2,0),VLOOKUP(I244,Parâmetros!$B$3:$C$6,2,0)*VLOOKUP(H244,Parâmetros!$E$3:$G$5,2,0))))</f>
        <v>4</v>
      </c>
      <c r="K244" s="74">
        <f t="shared" ref="K244" si="209">IF(J244="",0,((G244*J244)*$F$30)*0.9*100)</f>
        <v>0.11215384578000002</v>
      </c>
      <c r="L244" s="71"/>
      <c r="M244" s="71"/>
    </row>
    <row r="245" spans="1:13" ht="45.75" customHeight="1" outlineLevel="1" x14ac:dyDescent="0.2">
      <c r="A245" s="78" t="str">
        <f>CONCATENATE($A$30,".",COUNTA($A$30:A244))</f>
        <v>3.211</v>
      </c>
      <c r="B245" s="423" t="s">
        <v>537</v>
      </c>
      <c r="C245" s="424" t="s">
        <v>537</v>
      </c>
      <c r="D245" s="424" t="s">
        <v>537</v>
      </c>
      <c r="E245" s="425" t="s">
        <v>537</v>
      </c>
      <c r="F245" s="68"/>
      <c r="G245" s="84">
        <v>6.9230769000000003E-4</v>
      </c>
      <c r="H245" s="37" t="s">
        <v>61</v>
      </c>
      <c r="I245" s="70" t="s">
        <v>4</v>
      </c>
      <c r="J245" s="73">
        <f>IF($K$13="Não Atende",0,IF(I245="","",IF(H245="",VLOOKUP(I245,Parâmetros!$B$3:$C$6,2,0),VLOOKUP(I245,Parâmetros!$B$3:$C$6,2,0)*VLOOKUP(H245,Parâmetros!$E$3:$G$5,2,0))))</f>
        <v>4</v>
      </c>
      <c r="K245" s="74">
        <f t="shared" ref="K245" si="210">IF(J245="",0,((G245*J245)*$F$30)*0.9*100)</f>
        <v>0.11215384578000002</v>
      </c>
      <c r="L245" s="71"/>
      <c r="M245" s="71"/>
    </row>
    <row r="246" spans="1:13" ht="45.75" customHeight="1" outlineLevel="1" x14ac:dyDescent="0.2">
      <c r="A246" s="78" t="str">
        <f>CONCATENATE($A$30,".",COUNTA($A$30:A245))</f>
        <v>3.212</v>
      </c>
      <c r="B246" s="423" t="s">
        <v>538</v>
      </c>
      <c r="C246" s="424" t="s">
        <v>538</v>
      </c>
      <c r="D246" s="424" t="s">
        <v>538</v>
      </c>
      <c r="E246" s="425" t="s">
        <v>538</v>
      </c>
      <c r="F246" s="68"/>
      <c r="G246" s="84">
        <v>6.9230769000000003E-4</v>
      </c>
      <c r="H246" s="37" t="s">
        <v>61</v>
      </c>
      <c r="I246" s="70" t="s">
        <v>4</v>
      </c>
      <c r="J246" s="73">
        <f>IF($K$13="Não Atende",0,IF(I246="","",IF(H246="",VLOOKUP(I246,Parâmetros!$B$3:$C$6,2,0),VLOOKUP(I246,Parâmetros!$B$3:$C$6,2,0)*VLOOKUP(H246,Parâmetros!$E$3:$G$5,2,0))))</f>
        <v>4</v>
      </c>
      <c r="K246" s="74">
        <f t="shared" ref="K246" si="211">IF(J246="",0,((G246*J246)*$F$30)*0.9*100)</f>
        <v>0.11215384578000002</v>
      </c>
      <c r="L246" s="71"/>
      <c r="M246" s="71"/>
    </row>
    <row r="247" spans="1:13" ht="45.75" customHeight="1" outlineLevel="1" x14ac:dyDescent="0.2">
      <c r="A247" s="78" t="str">
        <f>CONCATENATE($A$30,".",COUNTA($A$30:A246))</f>
        <v>3.213</v>
      </c>
      <c r="B247" s="423" t="s">
        <v>539</v>
      </c>
      <c r="C247" s="424" t="s">
        <v>539</v>
      </c>
      <c r="D247" s="424" t="s">
        <v>539</v>
      </c>
      <c r="E247" s="425" t="s">
        <v>539</v>
      </c>
      <c r="F247" s="68"/>
      <c r="G247" s="84">
        <v>6.9230769000000003E-4</v>
      </c>
      <c r="H247" s="37" t="s">
        <v>61</v>
      </c>
      <c r="I247" s="70" t="s">
        <v>4</v>
      </c>
      <c r="J247" s="73">
        <f>IF($K$13="Não Atende",0,IF(I247="","",IF(H247="",VLOOKUP(I247,Parâmetros!$B$3:$C$6,2,0),VLOOKUP(I247,Parâmetros!$B$3:$C$6,2,0)*VLOOKUP(H247,Parâmetros!$E$3:$G$5,2,0))))</f>
        <v>4</v>
      </c>
      <c r="K247" s="74">
        <f t="shared" ref="K247" si="212">IF(J247="",0,((G247*J247)*$F$30)*0.9*100)</f>
        <v>0.11215384578000002</v>
      </c>
      <c r="L247" s="71"/>
      <c r="M247" s="71"/>
    </row>
    <row r="248" spans="1:13" ht="45.75" customHeight="1" outlineLevel="1" x14ac:dyDescent="0.2">
      <c r="A248" s="78" t="str">
        <f>CONCATENATE($A$30,".",COUNTA($A$30:A247))</f>
        <v>3.214</v>
      </c>
      <c r="B248" s="423" t="s">
        <v>540</v>
      </c>
      <c r="C248" s="424" t="s">
        <v>540</v>
      </c>
      <c r="D248" s="424" t="s">
        <v>540</v>
      </c>
      <c r="E248" s="425" t="s">
        <v>540</v>
      </c>
      <c r="F248" s="68"/>
      <c r="G248" s="84">
        <v>6.9230769000000003E-4</v>
      </c>
      <c r="H248" s="37" t="s">
        <v>61</v>
      </c>
      <c r="I248" s="70" t="s">
        <v>4</v>
      </c>
      <c r="J248" s="73">
        <f>IF($K$13="Não Atende",0,IF(I248="","",IF(H248="",VLOOKUP(I248,Parâmetros!$B$3:$C$6,2,0),VLOOKUP(I248,Parâmetros!$B$3:$C$6,2,0)*VLOOKUP(H248,Parâmetros!$E$3:$G$5,2,0))))</f>
        <v>4</v>
      </c>
      <c r="K248" s="74">
        <f t="shared" ref="K248" si="213">IF(J248="",0,((G248*J248)*$F$30)*0.9*100)</f>
        <v>0.11215384578000002</v>
      </c>
      <c r="L248" s="71"/>
      <c r="M248" s="71"/>
    </row>
    <row r="249" spans="1:13" ht="45.75" customHeight="1" outlineLevel="1" x14ac:dyDescent="0.2">
      <c r="A249" s="78" t="str">
        <f>CONCATENATE($A$30,".",COUNTA($A$30:A248))</f>
        <v>3.215</v>
      </c>
      <c r="B249" s="423" t="s">
        <v>541</v>
      </c>
      <c r="C249" s="424" t="s">
        <v>541</v>
      </c>
      <c r="D249" s="424" t="s">
        <v>541</v>
      </c>
      <c r="E249" s="425" t="s">
        <v>541</v>
      </c>
      <c r="F249" s="68"/>
      <c r="G249" s="84">
        <v>6.9230769000000003E-4</v>
      </c>
      <c r="H249" s="37" t="s">
        <v>61</v>
      </c>
      <c r="I249" s="70" t="s">
        <v>4</v>
      </c>
      <c r="J249" s="73">
        <f>IF($K$13="Não Atende",0,IF(I249="","",IF(H249="",VLOOKUP(I249,Parâmetros!$B$3:$C$6,2,0),VLOOKUP(I249,Parâmetros!$B$3:$C$6,2,0)*VLOOKUP(H249,Parâmetros!$E$3:$G$5,2,0))))</f>
        <v>4</v>
      </c>
      <c r="K249" s="74">
        <f t="shared" ref="K249" si="214">IF(J249="",0,((G249*J249)*$F$30)*0.9*100)</f>
        <v>0.11215384578000002</v>
      </c>
      <c r="L249" s="71"/>
      <c r="M249" s="71"/>
    </row>
    <row r="250" spans="1:13" ht="45.75" customHeight="1" outlineLevel="1" x14ac:dyDescent="0.2">
      <c r="A250" s="78" t="str">
        <f>CONCATENATE($A$30,".",COUNTA($A$30:A249))</f>
        <v>3.216</v>
      </c>
      <c r="B250" s="423" t="s">
        <v>542</v>
      </c>
      <c r="C250" s="424" t="s">
        <v>542</v>
      </c>
      <c r="D250" s="424" t="s">
        <v>542</v>
      </c>
      <c r="E250" s="425" t="s">
        <v>542</v>
      </c>
      <c r="F250" s="68"/>
      <c r="G250" s="84">
        <v>6.9230769000000003E-4</v>
      </c>
      <c r="H250" s="37" t="s">
        <v>61</v>
      </c>
      <c r="I250" s="70" t="s">
        <v>4</v>
      </c>
      <c r="J250" s="73">
        <f>IF($K$13="Não Atende",0,IF(I250="","",IF(H250="",VLOOKUP(I250,Parâmetros!$B$3:$C$6,2,0),VLOOKUP(I250,Parâmetros!$B$3:$C$6,2,0)*VLOOKUP(H250,Parâmetros!$E$3:$G$5,2,0))))</f>
        <v>4</v>
      </c>
      <c r="K250" s="74">
        <f t="shared" ref="K250" si="215">IF(J250="",0,((G250*J250)*$F$30)*0.9*100)</f>
        <v>0.11215384578000002</v>
      </c>
      <c r="L250" s="71"/>
      <c r="M250" s="71"/>
    </row>
    <row r="251" spans="1:13" ht="45.75" customHeight="1" outlineLevel="1" x14ac:dyDescent="0.2">
      <c r="A251" s="78" t="str">
        <f>CONCATENATE($A$30,".",COUNTA($A$30:A250))</f>
        <v>3.217</v>
      </c>
      <c r="B251" s="423" t="s">
        <v>543</v>
      </c>
      <c r="C251" s="424" t="s">
        <v>543</v>
      </c>
      <c r="D251" s="424" t="s">
        <v>543</v>
      </c>
      <c r="E251" s="425" t="s">
        <v>543</v>
      </c>
      <c r="F251" s="68"/>
      <c r="G251" s="84">
        <v>6.9230769000000003E-4</v>
      </c>
      <c r="H251" s="37" t="s">
        <v>61</v>
      </c>
      <c r="I251" s="70" t="s">
        <v>4</v>
      </c>
      <c r="J251" s="73">
        <f>IF($K$13="Não Atende",0,IF(I251="","",IF(H251="",VLOOKUP(I251,Parâmetros!$B$3:$C$6,2,0),VLOOKUP(I251,Parâmetros!$B$3:$C$6,2,0)*VLOOKUP(H251,Parâmetros!$E$3:$G$5,2,0))))</f>
        <v>4</v>
      </c>
      <c r="K251" s="74">
        <f t="shared" ref="K251" si="216">IF(J251="",0,((G251*J251)*$F$30)*0.9*100)</f>
        <v>0.11215384578000002</v>
      </c>
      <c r="L251" s="71"/>
      <c r="M251" s="71"/>
    </row>
    <row r="252" spans="1:13" ht="45.75" customHeight="1" outlineLevel="1" x14ac:dyDescent="0.2">
      <c r="A252" s="78" t="str">
        <f>CONCATENATE($A$30,".",COUNTA($A$30:A251))</f>
        <v>3.218</v>
      </c>
      <c r="B252" s="423" t="s">
        <v>544</v>
      </c>
      <c r="C252" s="424" t="s">
        <v>544</v>
      </c>
      <c r="D252" s="424" t="s">
        <v>544</v>
      </c>
      <c r="E252" s="425" t="s">
        <v>544</v>
      </c>
      <c r="F252" s="68"/>
      <c r="G252" s="84">
        <v>6.9230769000000003E-4</v>
      </c>
      <c r="H252" s="37" t="s">
        <v>61</v>
      </c>
      <c r="I252" s="70" t="s">
        <v>4</v>
      </c>
      <c r="J252" s="73">
        <f>IF($K$13="Não Atende",0,IF(I252="","",IF(H252="",VLOOKUP(I252,Parâmetros!$B$3:$C$6,2,0),VLOOKUP(I252,Parâmetros!$B$3:$C$6,2,0)*VLOOKUP(H252,Parâmetros!$E$3:$G$5,2,0))))</f>
        <v>4</v>
      </c>
      <c r="K252" s="74">
        <f t="shared" ref="K252" si="217">IF(J252="",0,((G252*J252)*$F$30)*0.9*100)</f>
        <v>0.11215384578000002</v>
      </c>
      <c r="L252" s="71"/>
      <c r="M252" s="71"/>
    </row>
    <row r="253" spans="1:13" ht="45.75" customHeight="1" outlineLevel="1" x14ac:dyDescent="0.2">
      <c r="A253" s="78" t="str">
        <f>CONCATENATE($A$30,".",COUNTA($A$30:A252))</f>
        <v>3.219</v>
      </c>
      <c r="B253" s="423" t="s">
        <v>545</v>
      </c>
      <c r="C253" s="424" t="s">
        <v>545</v>
      </c>
      <c r="D253" s="424" t="s">
        <v>545</v>
      </c>
      <c r="E253" s="425" t="s">
        <v>545</v>
      </c>
      <c r="F253" s="68"/>
      <c r="G253" s="84">
        <v>6.9230769000000003E-4</v>
      </c>
      <c r="H253" s="37" t="s">
        <v>61</v>
      </c>
      <c r="I253" s="70" t="s">
        <v>4</v>
      </c>
      <c r="J253" s="73">
        <f>IF($K$13="Não Atende",0,IF(I253="","",IF(H253="",VLOOKUP(I253,Parâmetros!$B$3:$C$6,2,0),VLOOKUP(I253,Parâmetros!$B$3:$C$6,2,0)*VLOOKUP(H253,Parâmetros!$E$3:$G$5,2,0))))</f>
        <v>4</v>
      </c>
      <c r="K253" s="74">
        <f t="shared" ref="K253" si="218">IF(J253="",0,((G253*J253)*$F$30)*0.9*100)</f>
        <v>0.11215384578000002</v>
      </c>
      <c r="L253" s="71"/>
      <c r="M253" s="71"/>
    </row>
    <row r="254" spans="1:13" ht="45.75" customHeight="1" outlineLevel="1" x14ac:dyDescent="0.2">
      <c r="A254" s="78" t="str">
        <f>CONCATENATE($A$30,".",COUNTA($A$30:A253))</f>
        <v>3.220</v>
      </c>
      <c r="B254" s="423" t="s">
        <v>546</v>
      </c>
      <c r="C254" s="424" t="s">
        <v>546</v>
      </c>
      <c r="D254" s="424" t="s">
        <v>546</v>
      </c>
      <c r="E254" s="425" t="s">
        <v>546</v>
      </c>
      <c r="F254" s="68"/>
      <c r="G254" s="84">
        <v>6.9230769000000003E-4</v>
      </c>
      <c r="H254" s="37" t="s">
        <v>61</v>
      </c>
      <c r="I254" s="70" t="s">
        <v>4</v>
      </c>
      <c r="J254" s="73">
        <f>IF($K$13="Não Atende",0,IF(I254="","",IF(H254="",VLOOKUP(I254,Parâmetros!$B$3:$C$6,2,0),VLOOKUP(I254,Parâmetros!$B$3:$C$6,2,0)*VLOOKUP(H254,Parâmetros!$E$3:$G$5,2,0))))</f>
        <v>4</v>
      </c>
      <c r="K254" s="74">
        <f t="shared" ref="K254" si="219">IF(J254="",0,((G254*J254)*$F$30)*0.9*100)</f>
        <v>0.11215384578000002</v>
      </c>
      <c r="L254" s="71"/>
      <c r="M254" s="71"/>
    </row>
    <row r="255" spans="1:13" ht="45.75" customHeight="1" outlineLevel="1" x14ac:dyDescent="0.2">
      <c r="A255" s="78" t="str">
        <f>CONCATENATE($A$30,".",COUNTA($A$30:A254))</f>
        <v>3.221</v>
      </c>
      <c r="B255" s="423" t="s">
        <v>547</v>
      </c>
      <c r="C255" s="424" t="s">
        <v>547</v>
      </c>
      <c r="D255" s="424" t="s">
        <v>547</v>
      </c>
      <c r="E255" s="425" t="s">
        <v>547</v>
      </c>
      <c r="F255" s="68"/>
      <c r="G255" s="84">
        <v>6.9230769000000003E-4</v>
      </c>
      <c r="H255" s="37" t="s">
        <v>61</v>
      </c>
      <c r="I255" s="70" t="s">
        <v>4</v>
      </c>
      <c r="J255" s="73">
        <f>IF($K$13="Não Atende",0,IF(I255="","",IF(H255="",VLOOKUP(I255,Parâmetros!$B$3:$C$6,2,0),VLOOKUP(I255,Parâmetros!$B$3:$C$6,2,0)*VLOOKUP(H255,Parâmetros!$E$3:$G$5,2,0))))</f>
        <v>4</v>
      </c>
      <c r="K255" s="74">
        <f t="shared" ref="K255" si="220">IF(J255="",0,((G255*J255)*$F$30)*0.9*100)</f>
        <v>0.11215384578000002</v>
      </c>
      <c r="L255" s="71"/>
      <c r="M255" s="71"/>
    </row>
    <row r="256" spans="1:13" ht="45.75" customHeight="1" outlineLevel="1" x14ac:dyDescent="0.2">
      <c r="A256" s="78" t="str">
        <f>CONCATENATE($A$30,".",COUNTA($A$30:A255))</f>
        <v>3.222</v>
      </c>
      <c r="B256" s="423" t="s">
        <v>548</v>
      </c>
      <c r="C256" s="424" t="s">
        <v>548</v>
      </c>
      <c r="D256" s="424" t="s">
        <v>548</v>
      </c>
      <c r="E256" s="425" t="s">
        <v>548</v>
      </c>
      <c r="F256" s="68"/>
      <c r="G256" s="84">
        <v>6.9230769000000003E-4</v>
      </c>
      <c r="H256" s="37" t="s">
        <v>61</v>
      </c>
      <c r="I256" s="70" t="s">
        <v>4</v>
      </c>
      <c r="J256" s="73">
        <f>IF($K$13="Não Atende",0,IF(I256="","",IF(H256="",VLOOKUP(I256,Parâmetros!$B$3:$C$6,2,0),VLOOKUP(I256,Parâmetros!$B$3:$C$6,2,0)*VLOOKUP(H256,Parâmetros!$E$3:$G$5,2,0))))</f>
        <v>4</v>
      </c>
      <c r="K256" s="74">
        <f t="shared" ref="K256" si="221">IF(J256="",0,((G256*J256)*$F$30)*0.9*100)</f>
        <v>0.11215384578000002</v>
      </c>
      <c r="L256" s="71"/>
      <c r="M256" s="71"/>
    </row>
    <row r="257" spans="1:13" ht="45.75" customHeight="1" outlineLevel="1" x14ac:dyDescent="0.2">
      <c r="A257" s="78" t="str">
        <f>CONCATENATE($A$30,".",COUNTA($A$30:A256))</f>
        <v>3.223</v>
      </c>
      <c r="B257" s="423" t="s">
        <v>549</v>
      </c>
      <c r="C257" s="424" t="s">
        <v>549</v>
      </c>
      <c r="D257" s="424" t="s">
        <v>549</v>
      </c>
      <c r="E257" s="425" t="s">
        <v>549</v>
      </c>
      <c r="F257" s="68"/>
      <c r="G257" s="84">
        <v>6.9230769000000003E-4</v>
      </c>
      <c r="H257" s="37" t="s">
        <v>61</v>
      </c>
      <c r="I257" s="70" t="s">
        <v>4</v>
      </c>
      <c r="J257" s="73">
        <f>IF($K$13="Não Atende",0,IF(I257="","",IF(H257="",VLOOKUP(I257,Parâmetros!$B$3:$C$6,2,0),VLOOKUP(I257,Parâmetros!$B$3:$C$6,2,0)*VLOOKUP(H257,Parâmetros!$E$3:$G$5,2,0))))</f>
        <v>4</v>
      </c>
      <c r="K257" s="74">
        <f t="shared" ref="K257" si="222">IF(J257="",0,((G257*J257)*$F$30)*0.9*100)</f>
        <v>0.11215384578000002</v>
      </c>
      <c r="L257" s="71"/>
      <c r="M257" s="71"/>
    </row>
    <row r="258" spans="1:13" ht="45.75" customHeight="1" outlineLevel="1" x14ac:dyDescent="0.2">
      <c r="A258" s="78" t="str">
        <f>CONCATENATE($A$30,".",COUNTA($A$30:A257))</f>
        <v>3.224</v>
      </c>
      <c r="B258" s="423" t="s">
        <v>550</v>
      </c>
      <c r="C258" s="424" t="s">
        <v>550</v>
      </c>
      <c r="D258" s="424" t="s">
        <v>550</v>
      </c>
      <c r="E258" s="425" t="s">
        <v>550</v>
      </c>
      <c r="F258" s="68"/>
      <c r="G258" s="84">
        <v>6.9230769000000003E-4</v>
      </c>
      <c r="H258" s="37" t="s">
        <v>61</v>
      </c>
      <c r="I258" s="70" t="s">
        <v>4</v>
      </c>
      <c r="J258" s="73">
        <f>IF($K$13="Não Atende",0,IF(I258="","",IF(H258="",VLOOKUP(I258,Parâmetros!$B$3:$C$6,2,0),VLOOKUP(I258,Parâmetros!$B$3:$C$6,2,0)*VLOOKUP(H258,Parâmetros!$E$3:$G$5,2,0))))</f>
        <v>4</v>
      </c>
      <c r="K258" s="74">
        <f t="shared" ref="K258" si="223">IF(J258="",0,((G258*J258)*$F$30)*0.9*100)</f>
        <v>0.11215384578000002</v>
      </c>
      <c r="L258" s="71"/>
      <c r="M258" s="71"/>
    </row>
    <row r="259" spans="1:13" ht="45.75" customHeight="1" outlineLevel="1" x14ac:dyDescent="0.2">
      <c r="A259" s="78" t="str">
        <f>CONCATENATE($A$30,".",COUNTA($A$30:A258))</f>
        <v>3.225</v>
      </c>
      <c r="B259" s="423" t="s">
        <v>551</v>
      </c>
      <c r="C259" s="424" t="s">
        <v>551</v>
      </c>
      <c r="D259" s="424" t="s">
        <v>551</v>
      </c>
      <c r="E259" s="425" t="s">
        <v>551</v>
      </c>
      <c r="F259" s="68"/>
      <c r="G259" s="84">
        <v>6.9230769000000003E-4</v>
      </c>
      <c r="H259" s="37" t="s">
        <v>61</v>
      </c>
      <c r="I259" s="70" t="s">
        <v>4</v>
      </c>
      <c r="J259" s="73">
        <f>IF($K$13="Não Atende",0,IF(I259="","",IF(H259="",VLOOKUP(I259,Parâmetros!$B$3:$C$6,2,0),VLOOKUP(I259,Parâmetros!$B$3:$C$6,2,0)*VLOOKUP(H259,Parâmetros!$E$3:$G$5,2,0))))</f>
        <v>4</v>
      </c>
      <c r="K259" s="74">
        <f t="shared" ref="K259" si="224">IF(J259="",0,((G259*J259)*$F$30)*0.9*100)</f>
        <v>0.11215384578000002</v>
      </c>
      <c r="L259" s="71"/>
      <c r="M259" s="71"/>
    </row>
    <row r="260" spans="1:13" ht="45.75" customHeight="1" outlineLevel="1" x14ac:dyDescent="0.2">
      <c r="A260" s="78" t="str">
        <f>CONCATENATE($A$30,".",COUNTA($A$30:A259))</f>
        <v>3.226</v>
      </c>
      <c r="B260" s="423" t="s">
        <v>552</v>
      </c>
      <c r="C260" s="424" t="s">
        <v>552</v>
      </c>
      <c r="D260" s="424" t="s">
        <v>552</v>
      </c>
      <c r="E260" s="425" t="s">
        <v>552</v>
      </c>
      <c r="F260" s="68"/>
      <c r="G260" s="84">
        <v>6.9230769000000003E-4</v>
      </c>
      <c r="H260" s="37" t="s">
        <v>61</v>
      </c>
      <c r="I260" s="70" t="s">
        <v>4</v>
      </c>
      <c r="J260" s="73">
        <f>IF($K$13="Não Atende",0,IF(I260="","",IF(H260="",VLOOKUP(I260,Parâmetros!$B$3:$C$6,2,0),VLOOKUP(I260,Parâmetros!$B$3:$C$6,2,0)*VLOOKUP(H260,Parâmetros!$E$3:$G$5,2,0))))</f>
        <v>4</v>
      </c>
      <c r="K260" s="74">
        <f t="shared" ref="K260" si="225">IF(J260="",0,((G260*J260)*$F$30)*0.9*100)</f>
        <v>0.11215384578000002</v>
      </c>
      <c r="L260" s="71"/>
      <c r="M260" s="71"/>
    </row>
    <row r="261" spans="1:13" ht="45.75" customHeight="1" outlineLevel="1" x14ac:dyDescent="0.2">
      <c r="A261" s="78" t="str">
        <f>CONCATENATE($A$30,".",COUNTA($A$30:A260))</f>
        <v>3.227</v>
      </c>
      <c r="B261" s="423" t="s">
        <v>553</v>
      </c>
      <c r="C261" s="424" t="s">
        <v>553</v>
      </c>
      <c r="D261" s="424" t="s">
        <v>553</v>
      </c>
      <c r="E261" s="425" t="s">
        <v>553</v>
      </c>
      <c r="F261" s="68"/>
      <c r="G261" s="84">
        <v>6.9230769000000003E-4</v>
      </c>
      <c r="H261" s="37" t="s">
        <v>61</v>
      </c>
      <c r="I261" s="70" t="s">
        <v>4</v>
      </c>
      <c r="J261" s="73">
        <f>IF($K$13="Não Atende",0,IF(I261="","",IF(H261="",VLOOKUP(I261,Parâmetros!$B$3:$C$6,2,0),VLOOKUP(I261,Parâmetros!$B$3:$C$6,2,0)*VLOOKUP(H261,Parâmetros!$E$3:$G$5,2,0))))</f>
        <v>4</v>
      </c>
      <c r="K261" s="74">
        <f t="shared" ref="K261" si="226">IF(J261="",0,((G261*J261)*$F$30)*0.9*100)</f>
        <v>0.11215384578000002</v>
      </c>
      <c r="L261" s="71"/>
      <c r="M261" s="71"/>
    </row>
    <row r="262" spans="1:13" ht="45.75" customHeight="1" outlineLevel="1" x14ac:dyDescent="0.2">
      <c r="A262" s="78" t="str">
        <f>CONCATENATE($A$30,".",COUNTA($A$30:A261))</f>
        <v>3.228</v>
      </c>
      <c r="B262" s="423" t="s">
        <v>554</v>
      </c>
      <c r="C262" s="424" t="s">
        <v>554</v>
      </c>
      <c r="D262" s="424" t="s">
        <v>554</v>
      </c>
      <c r="E262" s="425" t="s">
        <v>554</v>
      </c>
      <c r="F262" s="68"/>
      <c r="G262" s="84">
        <v>6.9230769000000003E-4</v>
      </c>
      <c r="H262" s="37" t="s">
        <v>61</v>
      </c>
      <c r="I262" s="70" t="s">
        <v>4</v>
      </c>
      <c r="J262" s="73">
        <f>IF($K$13="Não Atende",0,IF(I262="","",IF(H262="",VLOOKUP(I262,Parâmetros!$B$3:$C$6,2,0),VLOOKUP(I262,Parâmetros!$B$3:$C$6,2,0)*VLOOKUP(H262,Parâmetros!$E$3:$G$5,2,0))))</f>
        <v>4</v>
      </c>
      <c r="K262" s="74">
        <f t="shared" ref="K262" si="227">IF(J262="",0,((G262*J262)*$F$30)*0.9*100)</f>
        <v>0.11215384578000002</v>
      </c>
      <c r="L262" s="71"/>
      <c r="M262" s="71"/>
    </row>
    <row r="263" spans="1:13" ht="45.75" customHeight="1" outlineLevel="1" x14ac:dyDescent="0.2">
      <c r="A263" s="78" t="str">
        <f>CONCATENATE($A$30,".",COUNTA($A$30:A262))</f>
        <v>3.229</v>
      </c>
      <c r="B263" s="423" t="s">
        <v>555</v>
      </c>
      <c r="C263" s="424" t="s">
        <v>555</v>
      </c>
      <c r="D263" s="424" t="s">
        <v>555</v>
      </c>
      <c r="E263" s="425" t="s">
        <v>555</v>
      </c>
      <c r="F263" s="68"/>
      <c r="G263" s="84">
        <v>6.9230769000000003E-4</v>
      </c>
      <c r="H263" s="37" t="s">
        <v>61</v>
      </c>
      <c r="I263" s="70" t="s">
        <v>4</v>
      </c>
      <c r="J263" s="73">
        <f>IF($K$13="Não Atende",0,IF(I263="","",IF(H263="",VLOOKUP(I263,Parâmetros!$B$3:$C$6,2,0),VLOOKUP(I263,Parâmetros!$B$3:$C$6,2,0)*VLOOKUP(H263,Parâmetros!$E$3:$G$5,2,0))))</f>
        <v>4</v>
      </c>
      <c r="K263" s="74">
        <f t="shared" ref="K263" si="228">IF(J263="",0,((G263*J263)*$F$30)*0.9*100)</f>
        <v>0.11215384578000002</v>
      </c>
      <c r="L263" s="71"/>
      <c r="M263" s="71"/>
    </row>
    <row r="264" spans="1:13" ht="45.75" customHeight="1" outlineLevel="1" x14ac:dyDescent="0.2">
      <c r="A264" s="78" t="str">
        <f>CONCATENATE($A$30,".",COUNTA($A$30:A263))</f>
        <v>3.230</v>
      </c>
      <c r="B264" s="423" t="s">
        <v>556</v>
      </c>
      <c r="C264" s="424" t="s">
        <v>556</v>
      </c>
      <c r="D264" s="424" t="s">
        <v>556</v>
      </c>
      <c r="E264" s="425" t="s">
        <v>556</v>
      </c>
      <c r="F264" s="68"/>
      <c r="G264" s="84">
        <v>6.9230769000000003E-4</v>
      </c>
      <c r="H264" s="37" t="s">
        <v>61</v>
      </c>
      <c r="I264" s="70" t="s">
        <v>4</v>
      </c>
      <c r="J264" s="73">
        <f>IF($K$13="Não Atende",0,IF(I264="","",IF(H264="",VLOOKUP(I264,Parâmetros!$B$3:$C$6,2,0),VLOOKUP(I264,Parâmetros!$B$3:$C$6,2,0)*VLOOKUP(H264,Parâmetros!$E$3:$G$5,2,0))))</f>
        <v>4</v>
      </c>
      <c r="K264" s="74">
        <f t="shared" ref="K264" si="229">IF(J264="",0,((G264*J264)*$F$30)*0.9*100)</f>
        <v>0.11215384578000002</v>
      </c>
      <c r="L264" s="71"/>
      <c r="M264" s="71"/>
    </row>
    <row r="265" spans="1:13" ht="45.75" customHeight="1" outlineLevel="1" x14ac:dyDescent="0.2">
      <c r="A265" s="78" t="str">
        <f>CONCATENATE($A$30,".",COUNTA($A$30:A264))</f>
        <v>3.231</v>
      </c>
      <c r="B265" s="423" t="s">
        <v>557</v>
      </c>
      <c r="C265" s="424" t="s">
        <v>557</v>
      </c>
      <c r="D265" s="424" t="s">
        <v>557</v>
      </c>
      <c r="E265" s="425" t="s">
        <v>557</v>
      </c>
      <c r="F265" s="68"/>
      <c r="G265" s="84">
        <v>6.9230769000000003E-4</v>
      </c>
      <c r="H265" s="37" t="s">
        <v>61</v>
      </c>
      <c r="I265" s="70" t="s">
        <v>4</v>
      </c>
      <c r="J265" s="73">
        <f>IF($K$13="Não Atende",0,IF(I265="","",IF(H265="",VLOOKUP(I265,Parâmetros!$B$3:$C$6,2,0),VLOOKUP(I265,Parâmetros!$B$3:$C$6,2,0)*VLOOKUP(H265,Parâmetros!$E$3:$G$5,2,0))))</f>
        <v>4</v>
      </c>
      <c r="K265" s="74">
        <f t="shared" ref="K265" si="230">IF(J265="",0,((G265*J265)*$F$30)*0.9*100)</f>
        <v>0.11215384578000002</v>
      </c>
      <c r="L265" s="71"/>
      <c r="M265" s="71"/>
    </row>
    <row r="266" spans="1:13" ht="45.75" customHeight="1" outlineLevel="1" x14ac:dyDescent="0.2">
      <c r="A266" s="78" t="str">
        <f>CONCATENATE($A$30,".",COUNTA($A$30:A265))</f>
        <v>3.232</v>
      </c>
      <c r="B266" s="423" t="s">
        <v>558</v>
      </c>
      <c r="C266" s="424" t="s">
        <v>558</v>
      </c>
      <c r="D266" s="424" t="s">
        <v>558</v>
      </c>
      <c r="E266" s="425" t="s">
        <v>558</v>
      </c>
      <c r="F266" s="68"/>
      <c r="G266" s="84">
        <v>6.9230769000000003E-4</v>
      </c>
      <c r="H266" s="37" t="s">
        <v>61</v>
      </c>
      <c r="I266" s="70" t="s">
        <v>4</v>
      </c>
      <c r="J266" s="73">
        <f>IF($K$13="Não Atende",0,IF(I266="","",IF(H266="",VLOOKUP(I266,Parâmetros!$B$3:$C$6,2,0),VLOOKUP(I266,Parâmetros!$B$3:$C$6,2,0)*VLOOKUP(H266,Parâmetros!$E$3:$G$5,2,0))))</f>
        <v>4</v>
      </c>
      <c r="K266" s="74">
        <f t="shared" ref="K266" si="231">IF(J266="",0,((G266*J266)*$F$30)*0.9*100)</f>
        <v>0.11215384578000002</v>
      </c>
      <c r="L266" s="71"/>
      <c r="M266" s="71"/>
    </row>
    <row r="267" spans="1:13" ht="45.75" customHeight="1" outlineLevel="1" x14ac:dyDescent="0.2">
      <c r="A267" s="78" t="str">
        <f>CONCATENATE($A$30,".",COUNTA($A$30:A266))</f>
        <v>3.233</v>
      </c>
      <c r="B267" s="423" t="s">
        <v>559</v>
      </c>
      <c r="C267" s="424" t="s">
        <v>559</v>
      </c>
      <c r="D267" s="424" t="s">
        <v>559</v>
      </c>
      <c r="E267" s="425" t="s">
        <v>559</v>
      </c>
      <c r="F267" s="68"/>
      <c r="G267" s="84">
        <v>6.9230769000000003E-4</v>
      </c>
      <c r="H267" s="37" t="s">
        <v>61</v>
      </c>
      <c r="I267" s="70" t="s">
        <v>4</v>
      </c>
      <c r="J267" s="73">
        <f>IF($K$13="Não Atende",0,IF(I267="","",IF(H267="",VLOOKUP(I267,Parâmetros!$B$3:$C$6,2,0),VLOOKUP(I267,Parâmetros!$B$3:$C$6,2,0)*VLOOKUP(H267,Parâmetros!$E$3:$G$5,2,0))))</f>
        <v>4</v>
      </c>
      <c r="K267" s="74">
        <f t="shared" ref="K267" si="232">IF(J267="",0,((G267*J267)*$F$30)*0.9*100)</f>
        <v>0.11215384578000002</v>
      </c>
      <c r="L267" s="71"/>
      <c r="M267" s="71"/>
    </row>
    <row r="268" spans="1:13" ht="45.75" customHeight="1" outlineLevel="1" x14ac:dyDescent="0.2">
      <c r="A268" s="78" t="str">
        <f>CONCATENATE($A$30,".",COUNTA($A$30:A267))</f>
        <v>3.234</v>
      </c>
      <c r="B268" s="423" t="s">
        <v>560</v>
      </c>
      <c r="C268" s="424" t="s">
        <v>560</v>
      </c>
      <c r="D268" s="424" t="s">
        <v>560</v>
      </c>
      <c r="E268" s="425" t="s">
        <v>560</v>
      </c>
      <c r="F268" s="68"/>
      <c r="G268" s="84">
        <v>6.9230769000000003E-4</v>
      </c>
      <c r="H268" s="37" t="s">
        <v>61</v>
      </c>
      <c r="I268" s="70" t="s">
        <v>4</v>
      </c>
      <c r="J268" s="73">
        <f>IF($K$13="Não Atende",0,IF(I268="","",IF(H268="",VLOOKUP(I268,Parâmetros!$B$3:$C$6,2,0),VLOOKUP(I268,Parâmetros!$B$3:$C$6,2,0)*VLOOKUP(H268,Parâmetros!$E$3:$G$5,2,0))))</f>
        <v>4</v>
      </c>
      <c r="K268" s="74">
        <f t="shared" ref="K268" si="233">IF(J268="",0,((G268*J268)*$F$30)*0.9*100)</f>
        <v>0.11215384578000002</v>
      </c>
      <c r="L268" s="71"/>
      <c r="M268" s="71"/>
    </row>
    <row r="269" spans="1:13" ht="45.75" customHeight="1" outlineLevel="1" x14ac:dyDescent="0.2">
      <c r="A269" s="78" t="str">
        <f>CONCATENATE($A$30,".",COUNTA($A$30:A268))</f>
        <v>3.235</v>
      </c>
      <c r="B269" s="423" t="s">
        <v>561</v>
      </c>
      <c r="C269" s="424" t="s">
        <v>561</v>
      </c>
      <c r="D269" s="424" t="s">
        <v>561</v>
      </c>
      <c r="E269" s="425" t="s">
        <v>561</v>
      </c>
      <c r="F269" s="68"/>
      <c r="G269" s="84">
        <v>6.9230769000000003E-4</v>
      </c>
      <c r="H269" s="37" t="s">
        <v>61</v>
      </c>
      <c r="I269" s="70" t="s">
        <v>4</v>
      </c>
      <c r="J269" s="73">
        <f>IF($K$13="Não Atende",0,IF(I269="","",IF(H269="",VLOOKUP(I269,Parâmetros!$B$3:$C$6,2,0),VLOOKUP(I269,Parâmetros!$B$3:$C$6,2,0)*VLOOKUP(H269,Parâmetros!$E$3:$G$5,2,0))))</f>
        <v>4</v>
      </c>
      <c r="K269" s="74">
        <f t="shared" ref="K269" si="234">IF(J269="",0,((G269*J269)*$F$30)*0.9*100)</f>
        <v>0.11215384578000002</v>
      </c>
      <c r="L269" s="71"/>
      <c r="M269" s="71"/>
    </row>
    <row r="270" spans="1:13" ht="45.75" customHeight="1" outlineLevel="1" x14ac:dyDescent="0.2">
      <c r="A270" s="78" t="str">
        <f>CONCATENATE($A$30,".",COUNTA($A$30:A269))</f>
        <v>3.236</v>
      </c>
      <c r="B270" s="423" t="s">
        <v>562</v>
      </c>
      <c r="C270" s="424" t="s">
        <v>562</v>
      </c>
      <c r="D270" s="424" t="s">
        <v>562</v>
      </c>
      <c r="E270" s="425" t="s">
        <v>562</v>
      </c>
      <c r="F270" s="68"/>
      <c r="G270" s="84">
        <v>6.9230769000000003E-4</v>
      </c>
      <c r="H270" s="37" t="s">
        <v>61</v>
      </c>
      <c r="I270" s="70" t="s">
        <v>4</v>
      </c>
      <c r="J270" s="73">
        <f>IF($K$13="Não Atende",0,IF(I270="","",IF(H270="",VLOOKUP(I270,Parâmetros!$B$3:$C$6,2,0),VLOOKUP(I270,Parâmetros!$B$3:$C$6,2,0)*VLOOKUP(H270,Parâmetros!$E$3:$G$5,2,0))))</f>
        <v>4</v>
      </c>
      <c r="K270" s="74">
        <f t="shared" ref="K270" si="235">IF(J270="",0,((G270*J270)*$F$30)*0.9*100)</f>
        <v>0.11215384578000002</v>
      </c>
      <c r="L270" s="71"/>
      <c r="M270" s="71"/>
    </row>
    <row r="271" spans="1:13" ht="45.75" customHeight="1" outlineLevel="1" x14ac:dyDescent="0.2">
      <c r="A271" s="78" t="str">
        <f>CONCATENATE($A$30,".",COUNTA($A$30:A270))</f>
        <v>3.237</v>
      </c>
      <c r="B271" s="423" t="s">
        <v>563</v>
      </c>
      <c r="C271" s="424" t="s">
        <v>563</v>
      </c>
      <c r="D271" s="424" t="s">
        <v>563</v>
      </c>
      <c r="E271" s="425" t="s">
        <v>563</v>
      </c>
      <c r="F271" s="68"/>
      <c r="G271" s="84">
        <v>6.9230769000000003E-4</v>
      </c>
      <c r="H271" s="37" t="s">
        <v>61</v>
      </c>
      <c r="I271" s="70" t="s">
        <v>4</v>
      </c>
      <c r="J271" s="73">
        <f>IF($K$13="Não Atende",0,IF(I271="","",IF(H271="",VLOOKUP(I271,Parâmetros!$B$3:$C$6,2,0),VLOOKUP(I271,Parâmetros!$B$3:$C$6,2,0)*VLOOKUP(H271,Parâmetros!$E$3:$G$5,2,0))))</f>
        <v>4</v>
      </c>
      <c r="K271" s="74">
        <f t="shared" ref="K271" si="236">IF(J271="",0,((G271*J271)*$F$30)*0.9*100)</f>
        <v>0.11215384578000002</v>
      </c>
      <c r="L271" s="71"/>
      <c r="M271" s="71"/>
    </row>
    <row r="272" spans="1:13" ht="45.75" customHeight="1" outlineLevel="1" x14ac:dyDescent="0.2">
      <c r="A272" s="78" t="str">
        <f>CONCATENATE($A$30,".",COUNTA($A$30:A271))</f>
        <v>3.238</v>
      </c>
      <c r="B272" s="423" t="s">
        <v>564</v>
      </c>
      <c r="C272" s="424" t="s">
        <v>564</v>
      </c>
      <c r="D272" s="424" t="s">
        <v>564</v>
      </c>
      <c r="E272" s="425" t="s">
        <v>564</v>
      </c>
      <c r="F272" s="68"/>
      <c r="G272" s="84">
        <v>6.9230769000000003E-4</v>
      </c>
      <c r="H272" s="37" t="s">
        <v>61</v>
      </c>
      <c r="I272" s="70" t="s">
        <v>4</v>
      </c>
      <c r="J272" s="73">
        <f>IF($K$13="Não Atende",0,IF(I272="","",IF(H272="",VLOOKUP(I272,Parâmetros!$B$3:$C$6,2,0),VLOOKUP(I272,Parâmetros!$B$3:$C$6,2,0)*VLOOKUP(H272,Parâmetros!$E$3:$G$5,2,0))))</f>
        <v>4</v>
      </c>
      <c r="K272" s="74">
        <f t="shared" ref="K272" si="237">IF(J272="",0,((G272*J272)*$F$30)*0.9*100)</f>
        <v>0.11215384578000002</v>
      </c>
      <c r="L272" s="71"/>
      <c r="M272" s="71"/>
    </row>
    <row r="273" spans="1:13" ht="45.75" customHeight="1" outlineLevel="1" x14ac:dyDescent="0.2">
      <c r="A273" s="78" t="str">
        <f>CONCATENATE($A$30,".",COUNTA($A$30:A272))</f>
        <v>3.239</v>
      </c>
      <c r="B273" s="423" t="s">
        <v>565</v>
      </c>
      <c r="C273" s="424" t="s">
        <v>565</v>
      </c>
      <c r="D273" s="424" t="s">
        <v>565</v>
      </c>
      <c r="E273" s="425" t="s">
        <v>565</v>
      </c>
      <c r="F273" s="68"/>
      <c r="G273" s="84">
        <v>6.9230769000000003E-4</v>
      </c>
      <c r="H273" s="37" t="s">
        <v>61</v>
      </c>
      <c r="I273" s="70" t="s">
        <v>4</v>
      </c>
      <c r="J273" s="73">
        <f>IF($K$13="Não Atende",0,IF(I273="","",IF(H273="",VLOOKUP(I273,Parâmetros!$B$3:$C$6,2,0),VLOOKUP(I273,Parâmetros!$B$3:$C$6,2,0)*VLOOKUP(H273,Parâmetros!$E$3:$G$5,2,0))))</f>
        <v>4</v>
      </c>
      <c r="K273" s="74">
        <f t="shared" ref="K273" si="238">IF(J273="",0,((G273*J273)*$F$30)*0.9*100)</f>
        <v>0.11215384578000002</v>
      </c>
      <c r="L273" s="71"/>
      <c r="M273" s="71"/>
    </row>
    <row r="274" spans="1:13" ht="45.75" customHeight="1" outlineLevel="1" x14ac:dyDescent="0.2">
      <c r="A274" s="78" t="str">
        <f>CONCATENATE($A$30,".",COUNTA($A$30:A273))</f>
        <v>3.240</v>
      </c>
      <c r="B274" s="423" t="s">
        <v>566</v>
      </c>
      <c r="C274" s="424" t="s">
        <v>566</v>
      </c>
      <c r="D274" s="424" t="s">
        <v>566</v>
      </c>
      <c r="E274" s="425" t="s">
        <v>566</v>
      </c>
      <c r="F274" s="68"/>
      <c r="G274" s="84">
        <v>6.9230769000000003E-4</v>
      </c>
      <c r="H274" s="37" t="s">
        <v>61</v>
      </c>
      <c r="I274" s="70" t="s">
        <v>4</v>
      </c>
      <c r="J274" s="73">
        <f>IF($K$13="Não Atende",0,IF(I274="","",IF(H274="",VLOOKUP(I274,Parâmetros!$B$3:$C$6,2,0),VLOOKUP(I274,Parâmetros!$B$3:$C$6,2,0)*VLOOKUP(H274,Parâmetros!$E$3:$G$5,2,0))))</f>
        <v>4</v>
      </c>
      <c r="K274" s="74">
        <f t="shared" ref="K274" si="239">IF(J274="",0,((G274*J274)*$F$30)*0.9*100)</f>
        <v>0.11215384578000002</v>
      </c>
      <c r="L274" s="71"/>
      <c r="M274" s="71"/>
    </row>
    <row r="275" spans="1:13" ht="45.75" customHeight="1" outlineLevel="1" x14ac:dyDescent="0.2">
      <c r="A275" s="78" t="str">
        <f>CONCATENATE($A$30,".",COUNTA($A$30:A274))</f>
        <v>3.241</v>
      </c>
      <c r="B275" s="423" t="s">
        <v>567</v>
      </c>
      <c r="C275" s="424" t="s">
        <v>567</v>
      </c>
      <c r="D275" s="424" t="s">
        <v>567</v>
      </c>
      <c r="E275" s="425" t="s">
        <v>567</v>
      </c>
      <c r="F275" s="68"/>
      <c r="G275" s="84">
        <v>6.9230769000000003E-4</v>
      </c>
      <c r="H275" s="37" t="s">
        <v>61</v>
      </c>
      <c r="I275" s="70" t="s">
        <v>4</v>
      </c>
      <c r="J275" s="73">
        <f>IF($K$13="Não Atende",0,IF(I275="","",IF(H275="",VLOOKUP(I275,Parâmetros!$B$3:$C$6,2,0),VLOOKUP(I275,Parâmetros!$B$3:$C$6,2,0)*VLOOKUP(H275,Parâmetros!$E$3:$G$5,2,0))))</f>
        <v>4</v>
      </c>
      <c r="K275" s="74">
        <f t="shared" ref="K275" si="240">IF(J275="",0,((G275*J275)*$F$30)*0.9*100)</f>
        <v>0.11215384578000002</v>
      </c>
      <c r="L275" s="71"/>
      <c r="M275" s="71"/>
    </row>
    <row r="276" spans="1:13" ht="45.75" customHeight="1" outlineLevel="1" x14ac:dyDescent="0.2">
      <c r="A276" s="78" t="str">
        <f>CONCATENATE($A$30,".",COUNTA($A$30:A275))</f>
        <v>3.242</v>
      </c>
      <c r="B276" s="423" t="s">
        <v>568</v>
      </c>
      <c r="C276" s="424" t="s">
        <v>568</v>
      </c>
      <c r="D276" s="424" t="s">
        <v>568</v>
      </c>
      <c r="E276" s="425" t="s">
        <v>568</v>
      </c>
      <c r="F276" s="68"/>
      <c r="G276" s="84">
        <v>6.9230769000000003E-4</v>
      </c>
      <c r="H276" s="37" t="s">
        <v>61</v>
      </c>
      <c r="I276" s="70" t="s">
        <v>4</v>
      </c>
      <c r="J276" s="73">
        <f>IF($K$13="Não Atende",0,IF(I276="","",IF(H276="",VLOOKUP(I276,Parâmetros!$B$3:$C$6,2,0),VLOOKUP(I276,Parâmetros!$B$3:$C$6,2,0)*VLOOKUP(H276,Parâmetros!$E$3:$G$5,2,0))))</f>
        <v>4</v>
      </c>
      <c r="K276" s="74">
        <f t="shared" ref="K276" si="241">IF(J276="",0,((G276*J276)*$F$30)*0.9*100)</f>
        <v>0.11215384578000002</v>
      </c>
      <c r="L276" s="71"/>
      <c r="M276" s="71"/>
    </row>
    <row r="277" spans="1:13" ht="45.75" customHeight="1" outlineLevel="1" x14ac:dyDescent="0.2">
      <c r="A277" s="78" t="str">
        <f>CONCATENATE($A$30,".",COUNTA($A$30:A276))</f>
        <v>3.243</v>
      </c>
      <c r="B277" s="423" t="s">
        <v>569</v>
      </c>
      <c r="C277" s="424" t="s">
        <v>569</v>
      </c>
      <c r="D277" s="424" t="s">
        <v>569</v>
      </c>
      <c r="E277" s="425" t="s">
        <v>569</v>
      </c>
      <c r="F277" s="68"/>
      <c r="G277" s="84">
        <v>6.9230769000000003E-4</v>
      </c>
      <c r="H277" s="37" t="s">
        <v>61</v>
      </c>
      <c r="I277" s="70" t="s">
        <v>4</v>
      </c>
      <c r="J277" s="73">
        <f>IF($K$13="Não Atende",0,IF(I277="","",IF(H277="",VLOOKUP(I277,Parâmetros!$B$3:$C$6,2,0),VLOOKUP(I277,Parâmetros!$B$3:$C$6,2,0)*VLOOKUP(H277,Parâmetros!$E$3:$G$5,2,0))))</f>
        <v>4</v>
      </c>
      <c r="K277" s="74">
        <f t="shared" ref="K277" si="242">IF(J277="",0,((G277*J277)*$F$30)*0.9*100)</f>
        <v>0.11215384578000002</v>
      </c>
      <c r="L277" s="71"/>
      <c r="M277" s="71"/>
    </row>
    <row r="278" spans="1:13" ht="45.75" customHeight="1" outlineLevel="1" x14ac:dyDescent="0.2">
      <c r="A278" s="78" t="str">
        <f>CONCATENATE($A$30,".",COUNTA($A$30:A277))</f>
        <v>3.244</v>
      </c>
      <c r="B278" s="423" t="s">
        <v>570</v>
      </c>
      <c r="C278" s="424" t="s">
        <v>570</v>
      </c>
      <c r="D278" s="424" t="s">
        <v>570</v>
      </c>
      <c r="E278" s="425" t="s">
        <v>570</v>
      </c>
      <c r="F278" s="68"/>
      <c r="G278" s="84">
        <v>6.9230769000000003E-4</v>
      </c>
      <c r="H278" s="37" t="s">
        <v>61</v>
      </c>
      <c r="I278" s="70" t="s">
        <v>4</v>
      </c>
      <c r="J278" s="73">
        <f>IF($K$13="Não Atende",0,IF(I278="","",IF(H278="",VLOOKUP(I278,Parâmetros!$B$3:$C$6,2,0),VLOOKUP(I278,Parâmetros!$B$3:$C$6,2,0)*VLOOKUP(H278,Parâmetros!$E$3:$G$5,2,0))))</f>
        <v>4</v>
      </c>
      <c r="K278" s="74">
        <f t="shared" ref="K278" si="243">IF(J278="",0,((G278*J278)*$F$30)*0.9*100)</f>
        <v>0.11215384578000002</v>
      </c>
      <c r="L278" s="71"/>
      <c r="M278" s="71"/>
    </row>
    <row r="279" spans="1:13" ht="45.75" customHeight="1" outlineLevel="1" x14ac:dyDescent="0.2">
      <c r="A279" s="78" t="str">
        <f>CONCATENATE($A$30,".",COUNTA($A$30:A278))</f>
        <v>3.245</v>
      </c>
      <c r="B279" s="423" t="s">
        <v>571</v>
      </c>
      <c r="C279" s="424" t="s">
        <v>571</v>
      </c>
      <c r="D279" s="424" t="s">
        <v>571</v>
      </c>
      <c r="E279" s="425" t="s">
        <v>571</v>
      </c>
      <c r="F279" s="68"/>
      <c r="G279" s="84">
        <v>6.9230769000000003E-4</v>
      </c>
      <c r="H279" s="37" t="s">
        <v>61</v>
      </c>
      <c r="I279" s="70" t="s">
        <v>4</v>
      </c>
      <c r="J279" s="73">
        <f>IF($K$13="Não Atende",0,IF(I279="","",IF(H279="",VLOOKUP(I279,Parâmetros!$B$3:$C$6,2,0),VLOOKUP(I279,Parâmetros!$B$3:$C$6,2,0)*VLOOKUP(H279,Parâmetros!$E$3:$G$5,2,0))))</f>
        <v>4</v>
      </c>
      <c r="K279" s="74">
        <f t="shared" ref="K279" si="244">IF(J279="",0,((G279*J279)*$F$30)*0.9*100)</f>
        <v>0.11215384578000002</v>
      </c>
      <c r="L279" s="71"/>
      <c r="M279" s="71"/>
    </row>
    <row r="280" spans="1:13" ht="45.75" customHeight="1" outlineLevel="1" x14ac:dyDescent="0.2">
      <c r="A280" s="78" t="str">
        <f>CONCATENATE($A$30,".",COUNTA($A$30:A279))</f>
        <v>3.246</v>
      </c>
      <c r="B280" s="423" t="s">
        <v>572</v>
      </c>
      <c r="C280" s="424" t="s">
        <v>572</v>
      </c>
      <c r="D280" s="424" t="s">
        <v>572</v>
      </c>
      <c r="E280" s="425" t="s">
        <v>572</v>
      </c>
      <c r="F280" s="68"/>
      <c r="G280" s="84">
        <v>6.9230769000000003E-4</v>
      </c>
      <c r="H280" s="37" t="s">
        <v>61</v>
      </c>
      <c r="I280" s="70" t="s">
        <v>4</v>
      </c>
      <c r="J280" s="73">
        <f>IF($K$13="Não Atende",0,IF(I280="","",IF(H280="",VLOOKUP(I280,Parâmetros!$B$3:$C$6,2,0),VLOOKUP(I280,Parâmetros!$B$3:$C$6,2,0)*VLOOKUP(H280,Parâmetros!$E$3:$G$5,2,0))))</f>
        <v>4</v>
      </c>
      <c r="K280" s="74">
        <f t="shared" ref="K280" si="245">IF(J280="",0,((G280*J280)*$F$30)*0.9*100)</f>
        <v>0.11215384578000002</v>
      </c>
      <c r="L280" s="71"/>
      <c r="M280" s="71"/>
    </row>
    <row r="281" spans="1:13" ht="45.75" customHeight="1" outlineLevel="1" x14ac:dyDescent="0.2">
      <c r="A281" s="78" t="str">
        <f>CONCATENATE($A$30,".",COUNTA($A$30:A280))</f>
        <v>3.247</v>
      </c>
      <c r="B281" s="423" t="s">
        <v>573</v>
      </c>
      <c r="C281" s="424" t="s">
        <v>573</v>
      </c>
      <c r="D281" s="424" t="s">
        <v>573</v>
      </c>
      <c r="E281" s="425" t="s">
        <v>573</v>
      </c>
      <c r="F281" s="68"/>
      <c r="G281" s="84">
        <v>6.9230769000000003E-4</v>
      </c>
      <c r="H281" s="37" t="s">
        <v>61</v>
      </c>
      <c r="I281" s="70" t="s">
        <v>4</v>
      </c>
      <c r="J281" s="73">
        <f>IF($K$13="Não Atende",0,IF(I281="","",IF(H281="",VLOOKUP(I281,Parâmetros!$B$3:$C$6,2,0),VLOOKUP(I281,Parâmetros!$B$3:$C$6,2,0)*VLOOKUP(H281,Parâmetros!$E$3:$G$5,2,0))))</f>
        <v>4</v>
      </c>
      <c r="K281" s="74">
        <f t="shared" ref="K281" si="246">IF(J281="",0,((G281*J281)*$F$30)*0.9*100)</f>
        <v>0.11215384578000002</v>
      </c>
      <c r="L281" s="71"/>
      <c r="M281" s="71"/>
    </row>
    <row r="282" spans="1:13" ht="45.75" customHeight="1" outlineLevel="1" x14ac:dyDescent="0.2">
      <c r="A282" s="78" t="str">
        <f>CONCATENATE($A$30,".",COUNTA($A$30:A281))</f>
        <v>3.248</v>
      </c>
      <c r="B282" s="423" t="s">
        <v>574</v>
      </c>
      <c r="C282" s="424" t="s">
        <v>574</v>
      </c>
      <c r="D282" s="424" t="s">
        <v>574</v>
      </c>
      <c r="E282" s="425" t="s">
        <v>574</v>
      </c>
      <c r="F282" s="68"/>
      <c r="G282" s="84">
        <v>6.9230769000000003E-4</v>
      </c>
      <c r="H282" s="37" t="s">
        <v>61</v>
      </c>
      <c r="I282" s="70" t="s">
        <v>4</v>
      </c>
      <c r="J282" s="73">
        <f>IF($K$13="Não Atende",0,IF(I282="","",IF(H282="",VLOOKUP(I282,Parâmetros!$B$3:$C$6,2,0),VLOOKUP(I282,Parâmetros!$B$3:$C$6,2,0)*VLOOKUP(H282,Parâmetros!$E$3:$G$5,2,0))))</f>
        <v>4</v>
      </c>
      <c r="K282" s="74">
        <f t="shared" ref="K282" si="247">IF(J282="",0,((G282*J282)*$F$30)*0.9*100)</f>
        <v>0.11215384578000002</v>
      </c>
      <c r="L282" s="71"/>
      <c r="M282" s="71"/>
    </row>
    <row r="283" spans="1:13" ht="18" customHeight="1" outlineLevel="1" x14ac:dyDescent="0.2">
      <c r="A283" s="231"/>
      <c r="B283" s="238" t="s">
        <v>171</v>
      </c>
      <c r="C283" s="236"/>
      <c r="D283" s="236"/>
      <c r="E283" s="233"/>
      <c r="F283" s="231"/>
      <c r="G283" s="231"/>
      <c r="H283" s="231"/>
      <c r="I283" s="231"/>
      <c r="J283" s="231"/>
      <c r="K283" s="231"/>
      <c r="L283" s="231"/>
      <c r="M283" s="231"/>
    </row>
    <row r="284" spans="1:13" ht="45.75" customHeight="1" outlineLevel="1" x14ac:dyDescent="0.2">
      <c r="A284" s="78" t="str">
        <f>CONCATENATE($A$30,".",COUNTA($A$30:A283))</f>
        <v>3.249</v>
      </c>
      <c r="B284" s="423" t="s">
        <v>425</v>
      </c>
      <c r="C284" s="424" t="s">
        <v>425</v>
      </c>
      <c r="D284" s="424" t="s">
        <v>425</v>
      </c>
      <c r="E284" s="425" t="s">
        <v>425</v>
      </c>
      <c r="F284" s="68"/>
      <c r="G284" s="84">
        <v>2.5000000000000001E-3</v>
      </c>
      <c r="H284" s="37" t="s">
        <v>61</v>
      </c>
      <c r="I284" s="70" t="s">
        <v>4</v>
      </c>
      <c r="J284" s="73">
        <f>IF($K$13="Não Atende",0,IF(I284="","",IF(H284="",VLOOKUP(I284,Parâmetros!$B$3:$C$6,2,0),VLOOKUP(I284,Parâmetros!$B$3:$C$6,2,0)*VLOOKUP(H284,Parâmetros!$E$3:$G$5,2,0))))</f>
        <v>4</v>
      </c>
      <c r="K284" s="74">
        <f>IF(J284="",0,((G284*J284)*$F$30)*0.9*100)</f>
        <v>0.40500000000000008</v>
      </c>
      <c r="L284" s="71"/>
      <c r="M284" s="71"/>
    </row>
    <row r="285" spans="1:13" ht="45.75" customHeight="1" outlineLevel="1" x14ac:dyDescent="0.2">
      <c r="A285" s="78" t="str">
        <f>CONCATENATE($A$30,".",COUNTA($A$30:A284))</f>
        <v>3.250</v>
      </c>
      <c r="B285" s="423" t="s">
        <v>426</v>
      </c>
      <c r="C285" s="424" t="s">
        <v>426</v>
      </c>
      <c r="D285" s="424" t="s">
        <v>426</v>
      </c>
      <c r="E285" s="425" t="s">
        <v>426</v>
      </c>
      <c r="F285" s="68"/>
      <c r="G285" s="84">
        <v>2.5000000000000001E-3</v>
      </c>
      <c r="H285" s="37" t="s">
        <v>61</v>
      </c>
      <c r="I285" s="70" t="s">
        <v>4</v>
      </c>
      <c r="J285" s="73">
        <f>IF($K$13="Não Atende",0,IF(I285="","",IF(H285="",VLOOKUP(I285,Parâmetros!$B$3:$C$6,2,0),VLOOKUP(I285,Parâmetros!$B$3:$C$6,2,0)*VLOOKUP(H285,Parâmetros!$E$3:$G$5,2,0))))</f>
        <v>4</v>
      </c>
      <c r="K285" s="74">
        <f>IF(J285="",0,((G285*J285)*$F$30)*0.9*100)</f>
        <v>0.40500000000000008</v>
      </c>
      <c r="L285" s="71"/>
      <c r="M285" s="71"/>
    </row>
    <row r="286" spans="1:13" ht="45.75" customHeight="1" outlineLevel="1" x14ac:dyDescent="0.2">
      <c r="A286" s="78" t="str">
        <f>CONCATENATE($A$30,".",COUNTA($A$30:A285))</f>
        <v>3.251</v>
      </c>
      <c r="B286" s="423" t="s">
        <v>427</v>
      </c>
      <c r="C286" s="424" t="s">
        <v>427</v>
      </c>
      <c r="D286" s="424" t="s">
        <v>427</v>
      </c>
      <c r="E286" s="425" t="s">
        <v>427</v>
      </c>
      <c r="F286" s="68"/>
      <c r="G286" s="84">
        <v>2.5000000000000001E-3</v>
      </c>
      <c r="H286" s="37" t="s">
        <v>61</v>
      </c>
      <c r="I286" s="70" t="s">
        <v>4</v>
      </c>
      <c r="J286" s="73">
        <f>IF($K$13="Não Atende",0,IF(I286="","",IF(H286="",VLOOKUP(I286,Parâmetros!$B$3:$C$6,2,0),VLOOKUP(I286,Parâmetros!$B$3:$C$6,2,0)*VLOOKUP(H286,Parâmetros!$E$3:$G$5,2,0))))</f>
        <v>4</v>
      </c>
      <c r="K286" s="74">
        <f>IF(J286="",0,((G286*J286)*$F$30)*0.9*100)</f>
        <v>0.40500000000000008</v>
      </c>
      <c r="L286" s="71"/>
      <c r="M286" s="71"/>
    </row>
    <row r="287" spans="1:13" ht="45.75" customHeight="1" outlineLevel="1" x14ac:dyDescent="0.2">
      <c r="A287" s="78" t="str">
        <f>CONCATENATE($A$30,".",COUNTA($A$30:A286))</f>
        <v>3.252</v>
      </c>
      <c r="B287" s="423" t="s">
        <v>428</v>
      </c>
      <c r="C287" s="424" t="s">
        <v>428</v>
      </c>
      <c r="D287" s="424" t="s">
        <v>428</v>
      </c>
      <c r="E287" s="425" t="s">
        <v>428</v>
      </c>
      <c r="F287" s="68"/>
      <c r="G287" s="84">
        <v>2.5000000000000001E-3</v>
      </c>
      <c r="H287" s="37" t="s">
        <v>61</v>
      </c>
      <c r="I287" s="70" t="s">
        <v>4</v>
      </c>
      <c r="J287" s="73">
        <f>IF($K$13="Não Atende",0,IF(I287="","",IF(H287="",VLOOKUP(I287,Parâmetros!$B$3:$C$6,2,0),VLOOKUP(I287,Parâmetros!$B$3:$C$6,2,0)*VLOOKUP(H287,Parâmetros!$E$3:$G$5,2,0))))</f>
        <v>4</v>
      </c>
      <c r="K287" s="74">
        <f>IF(J287="",0,((G287*J287)*$F$30)*0.9*100)</f>
        <v>0.40500000000000008</v>
      </c>
      <c r="L287" s="71"/>
      <c r="M287" s="71"/>
    </row>
    <row r="288" spans="1:13" ht="18" customHeight="1" outlineLevel="1" x14ac:dyDescent="0.2">
      <c r="A288" s="231"/>
      <c r="B288" s="232" t="s">
        <v>172</v>
      </c>
      <c r="C288" s="236"/>
      <c r="D288" s="236"/>
      <c r="E288" s="233"/>
      <c r="F288" s="231"/>
      <c r="G288" s="231"/>
      <c r="H288" s="231"/>
      <c r="I288" s="231"/>
      <c r="J288" s="231"/>
      <c r="K288" s="231"/>
      <c r="L288" s="231"/>
      <c r="M288" s="231"/>
    </row>
    <row r="289" spans="1:13" ht="45.75" customHeight="1" outlineLevel="1" x14ac:dyDescent="0.2">
      <c r="A289" s="78" t="str">
        <f>CONCATENATE($A$30,".",COUNTA($A$30:A288))</f>
        <v>3.253</v>
      </c>
      <c r="B289" s="423" t="s">
        <v>402</v>
      </c>
      <c r="C289" s="424" t="s">
        <v>402</v>
      </c>
      <c r="D289" s="424" t="s">
        <v>402</v>
      </c>
      <c r="E289" s="425" t="s">
        <v>402</v>
      </c>
      <c r="F289" s="68"/>
      <c r="G289" s="84">
        <v>4.3478260899999996E-3</v>
      </c>
      <c r="H289" s="37" t="s">
        <v>61</v>
      </c>
      <c r="I289" s="70" t="s">
        <v>4</v>
      </c>
      <c r="J289" s="73">
        <f>IF($K$13="Não Atende",0,IF(I289="","",IF(H289="",VLOOKUP(I289,Parâmetros!$B$3:$C$6,2,0),VLOOKUP(I289,Parâmetros!$B$3:$C$6,2,0)*VLOOKUP(H289,Parâmetros!$E$3:$G$5,2,0))))</f>
        <v>4</v>
      </c>
      <c r="K289" s="74">
        <f t="shared" ref="K289" si="248">IF(J289="",0,((G289*J289)*$F$30)*0.9*100)</f>
        <v>0.70434782657999995</v>
      </c>
      <c r="L289" s="71"/>
      <c r="M289" s="71"/>
    </row>
    <row r="290" spans="1:13" ht="45.75" customHeight="1" outlineLevel="1" x14ac:dyDescent="0.2">
      <c r="A290" s="78" t="str">
        <f>CONCATENATE($A$30,".",COUNTA($A$30:A289))</f>
        <v>3.254</v>
      </c>
      <c r="B290" s="423" t="s">
        <v>403</v>
      </c>
      <c r="C290" s="424" t="s">
        <v>403</v>
      </c>
      <c r="D290" s="424" t="s">
        <v>403</v>
      </c>
      <c r="E290" s="425" t="s">
        <v>403</v>
      </c>
      <c r="F290" s="68"/>
      <c r="G290" s="84">
        <v>4.3478260899999996E-3</v>
      </c>
      <c r="H290" s="37" t="s">
        <v>61</v>
      </c>
      <c r="I290" s="70" t="s">
        <v>4</v>
      </c>
      <c r="J290" s="73">
        <f>IF($K$13="Não Atende",0,IF(I290="","",IF(H290="",VLOOKUP(I290,Parâmetros!$B$3:$C$6,2,0),VLOOKUP(I290,Parâmetros!$B$3:$C$6,2,0)*VLOOKUP(H290,Parâmetros!$E$3:$G$5,2,0))))</f>
        <v>4</v>
      </c>
      <c r="K290" s="74">
        <f t="shared" ref="K290" si="249">IF(J290="",0,((G290*J290)*$F$30)*0.9*100)</f>
        <v>0.70434782657999995</v>
      </c>
      <c r="L290" s="71"/>
      <c r="M290" s="71"/>
    </row>
    <row r="291" spans="1:13" ht="45.75" customHeight="1" outlineLevel="1" x14ac:dyDescent="0.2">
      <c r="A291" s="78" t="str">
        <f>CONCATENATE($A$30,".",COUNTA($A$30:A290))</f>
        <v>3.255</v>
      </c>
      <c r="B291" s="423" t="s">
        <v>404</v>
      </c>
      <c r="C291" s="424" t="s">
        <v>404</v>
      </c>
      <c r="D291" s="424" t="s">
        <v>404</v>
      </c>
      <c r="E291" s="425" t="s">
        <v>404</v>
      </c>
      <c r="F291" s="68"/>
      <c r="G291" s="84">
        <v>4.3478260899999996E-3</v>
      </c>
      <c r="H291" s="37" t="s">
        <v>61</v>
      </c>
      <c r="I291" s="70" t="s">
        <v>4</v>
      </c>
      <c r="J291" s="73">
        <f>IF($K$13="Não Atende",0,IF(I291="","",IF(H291="",VLOOKUP(I291,Parâmetros!$B$3:$C$6,2,0),VLOOKUP(I291,Parâmetros!$B$3:$C$6,2,0)*VLOOKUP(H291,Parâmetros!$E$3:$G$5,2,0))))</f>
        <v>4</v>
      </c>
      <c r="K291" s="74">
        <f t="shared" ref="K291" si="250">IF(J291="",0,((G291*J291)*$F$30)*0.9*100)</f>
        <v>0.70434782657999995</v>
      </c>
      <c r="L291" s="71"/>
      <c r="M291" s="71"/>
    </row>
    <row r="292" spans="1:13" ht="45.75" customHeight="1" outlineLevel="1" x14ac:dyDescent="0.2">
      <c r="A292" s="78" t="str">
        <f>CONCATENATE($A$30,".",COUNTA($A$30:A291))</f>
        <v>3.256</v>
      </c>
      <c r="B292" s="423" t="s">
        <v>405</v>
      </c>
      <c r="C292" s="424" t="s">
        <v>405</v>
      </c>
      <c r="D292" s="424" t="s">
        <v>405</v>
      </c>
      <c r="E292" s="425" t="s">
        <v>405</v>
      </c>
      <c r="F292" s="68"/>
      <c r="G292" s="84">
        <v>4.3478260899999996E-3</v>
      </c>
      <c r="H292" s="37" t="s">
        <v>61</v>
      </c>
      <c r="I292" s="70" t="s">
        <v>4</v>
      </c>
      <c r="J292" s="73">
        <f>IF($K$13="Não Atende",0,IF(I292="","",IF(H292="",VLOOKUP(I292,Parâmetros!$B$3:$C$6,2,0),VLOOKUP(I292,Parâmetros!$B$3:$C$6,2,0)*VLOOKUP(H292,Parâmetros!$E$3:$G$5,2,0))))</f>
        <v>4</v>
      </c>
      <c r="K292" s="74">
        <f t="shared" ref="K292" si="251">IF(J292="",0,((G292*J292)*$F$30)*0.9*100)</f>
        <v>0.70434782657999995</v>
      </c>
      <c r="L292" s="71"/>
      <c r="M292" s="71"/>
    </row>
    <row r="293" spans="1:13" ht="45.75" customHeight="1" outlineLevel="1" x14ac:dyDescent="0.2">
      <c r="A293" s="78" t="str">
        <f>CONCATENATE($A$30,".",COUNTA($A$30:A292))</f>
        <v>3.257</v>
      </c>
      <c r="B293" s="423" t="s">
        <v>406</v>
      </c>
      <c r="C293" s="424" t="s">
        <v>406</v>
      </c>
      <c r="D293" s="424" t="s">
        <v>406</v>
      </c>
      <c r="E293" s="425" t="s">
        <v>406</v>
      </c>
      <c r="F293" s="68"/>
      <c r="G293" s="84">
        <v>4.3478260899999996E-3</v>
      </c>
      <c r="H293" s="37" t="s">
        <v>61</v>
      </c>
      <c r="I293" s="70" t="s">
        <v>4</v>
      </c>
      <c r="J293" s="73">
        <f>IF($K$13="Não Atende",0,IF(I293="","",IF(H293="",VLOOKUP(I293,Parâmetros!$B$3:$C$6,2,0),VLOOKUP(I293,Parâmetros!$B$3:$C$6,2,0)*VLOOKUP(H293,Parâmetros!$E$3:$G$5,2,0))))</f>
        <v>4</v>
      </c>
      <c r="K293" s="74">
        <f t="shared" ref="K293" si="252">IF(J293="",0,((G293*J293)*$F$30)*0.9*100)</f>
        <v>0.70434782657999995</v>
      </c>
      <c r="L293" s="71"/>
      <c r="M293" s="71"/>
    </row>
    <row r="294" spans="1:13" ht="45.75" customHeight="1" outlineLevel="1" x14ac:dyDescent="0.2">
      <c r="A294" s="78" t="str">
        <f>CONCATENATE($A$30,".",COUNTA($A$30:A293))</f>
        <v>3.258</v>
      </c>
      <c r="B294" s="423" t="s">
        <v>407</v>
      </c>
      <c r="C294" s="424" t="s">
        <v>407</v>
      </c>
      <c r="D294" s="424" t="s">
        <v>407</v>
      </c>
      <c r="E294" s="425" t="s">
        <v>407</v>
      </c>
      <c r="F294" s="68"/>
      <c r="G294" s="84">
        <v>4.3478260899999996E-3</v>
      </c>
      <c r="H294" s="37" t="s">
        <v>61</v>
      </c>
      <c r="I294" s="70" t="s">
        <v>4</v>
      </c>
      <c r="J294" s="73">
        <f>IF($K$13="Não Atende",0,IF(I294="","",IF(H294="",VLOOKUP(I294,Parâmetros!$B$3:$C$6,2,0),VLOOKUP(I294,Parâmetros!$B$3:$C$6,2,0)*VLOOKUP(H294,Parâmetros!$E$3:$G$5,2,0))))</f>
        <v>4</v>
      </c>
      <c r="K294" s="74">
        <f t="shared" ref="K294" si="253">IF(J294="",0,((G294*J294)*$F$30)*0.9*100)</f>
        <v>0.70434782657999995</v>
      </c>
      <c r="L294" s="71"/>
      <c r="M294" s="71"/>
    </row>
    <row r="295" spans="1:13" ht="45.75" customHeight="1" outlineLevel="1" x14ac:dyDescent="0.2">
      <c r="A295" s="78" t="str">
        <f>CONCATENATE($A$30,".",COUNTA($A$30:A294))</f>
        <v>3.259</v>
      </c>
      <c r="B295" s="423" t="s">
        <v>408</v>
      </c>
      <c r="C295" s="424" t="s">
        <v>408</v>
      </c>
      <c r="D295" s="424" t="s">
        <v>408</v>
      </c>
      <c r="E295" s="425" t="s">
        <v>408</v>
      </c>
      <c r="F295" s="68"/>
      <c r="G295" s="84">
        <v>4.3478260899999996E-3</v>
      </c>
      <c r="H295" s="37" t="s">
        <v>61</v>
      </c>
      <c r="I295" s="70" t="s">
        <v>4</v>
      </c>
      <c r="J295" s="73">
        <f>IF($K$13="Não Atende",0,IF(I295="","",IF(H295="",VLOOKUP(I295,Parâmetros!$B$3:$C$6,2,0),VLOOKUP(I295,Parâmetros!$B$3:$C$6,2,0)*VLOOKUP(H295,Parâmetros!$E$3:$G$5,2,0))))</f>
        <v>4</v>
      </c>
      <c r="K295" s="74">
        <f t="shared" ref="K295" si="254">IF(J295="",0,((G295*J295)*$F$30)*0.9*100)</f>
        <v>0.70434782657999995</v>
      </c>
      <c r="L295" s="71"/>
      <c r="M295" s="71"/>
    </row>
    <row r="296" spans="1:13" ht="45.75" customHeight="1" outlineLevel="1" x14ac:dyDescent="0.2">
      <c r="A296" s="78" t="str">
        <f>CONCATENATE($A$30,".",COUNTA($A$30:A295))</f>
        <v>3.260</v>
      </c>
      <c r="B296" s="423" t="s">
        <v>409</v>
      </c>
      <c r="C296" s="424" t="s">
        <v>409</v>
      </c>
      <c r="D296" s="424" t="s">
        <v>409</v>
      </c>
      <c r="E296" s="425" t="s">
        <v>409</v>
      </c>
      <c r="F296" s="68"/>
      <c r="G296" s="84">
        <v>4.3478260899999996E-3</v>
      </c>
      <c r="H296" s="37" t="s">
        <v>61</v>
      </c>
      <c r="I296" s="70" t="s">
        <v>4</v>
      </c>
      <c r="J296" s="73">
        <f>IF($K$13="Não Atende",0,IF(I296="","",IF(H296="",VLOOKUP(I296,Parâmetros!$B$3:$C$6,2,0),VLOOKUP(I296,Parâmetros!$B$3:$C$6,2,0)*VLOOKUP(H296,Parâmetros!$E$3:$G$5,2,0))))</f>
        <v>4</v>
      </c>
      <c r="K296" s="74">
        <f t="shared" ref="K296" si="255">IF(J296="",0,((G296*J296)*$F$30)*0.9*100)</f>
        <v>0.70434782657999995</v>
      </c>
      <c r="L296" s="71"/>
      <c r="M296" s="71"/>
    </row>
    <row r="297" spans="1:13" ht="45.75" customHeight="1" outlineLevel="1" x14ac:dyDescent="0.2">
      <c r="A297" s="78" t="str">
        <f>CONCATENATE($A$30,".",COUNTA($A$30:A296))</f>
        <v>3.261</v>
      </c>
      <c r="B297" s="423" t="s">
        <v>410</v>
      </c>
      <c r="C297" s="424" t="s">
        <v>410</v>
      </c>
      <c r="D297" s="424" t="s">
        <v>410</v>
      </c>
      <c r="E297" s="425" t="s">
        <v>410</v>
      </c>
      <c r="F297" s="68"/>
      <c r="G297" s="84">
        <v>4.3478260899999996E-3</v>
      </c>
      <c r="H297" s="37" t="s">
        <v>61</v>
      </c>
      <c r="I297" s="70" t="s">
        <v>4</v>
      </c>
      <c r="J297" s="73">
        <f>IF($K$13="Não Atende",0,IF(I297="","",IF(H297="",VLOOKUP(I297,Parâmetros!$B$3:$C$6,2,0),VLOOKUP(I297,Parâmetros!$B$3:$C$6,2,0)*VLOOKUP(H297,Parâmetros!$E$3:$G$5,2,0))))</f>
        <v>4</v>
      </c>
      <c r="K297" s="74">
        <f t="shared" ref="K297" si="256">IF(J297="",0,((G297*J297)*$F$30)*0.9*100)</f>
        <v>0.70434782657999995</v>
      </c>
      <c r="L297" s="71"/>
      <c r="M297" s="71"/>
    </row>
    <row r="298" spans="1:13" ht="45.75" customHeight="1" outlineLevel="1" x14ac:dyDescent="0.2">
      <c r="A298" s="78" t="str">
        <f>CONCATENATE($A$30,".",COUNTA($A$30:A297))</f>
        <v>3.262</v>
      </c>
      <c r="B298" s="423" t="s">
        <v>411</v>
      </c>
      <c r="C298" s="424" t="s">
        <v>411</v>
      </c>
      <c r="D298" s="424" t="s">
        <v>411</v>
      </c>
      <c r="E298" s="425" t="s">
        <v>411</v>
      </c>
      <c r="F298" s="68"/>
      <c r="G298" s="84">
        <v>4.3478260899999996E-3</v>
      </c>
      <c r="H298" s="37" t="s">
        <v>61</v>
      </c>
      <c r="I298" s="70" t="s">
        <v>4</v>
      </c>
      <c r="J298" s="73">
        <f>IF($K$13="Não Atende",0,IF(I298="","",IF(H298="",VLOOKUP(I298,Parâmetros!$B$3:$C$6,2,0),VLOOKUP(I298,Parâmetros!$B$3:$C$6,2,0)*VLOOKUP(H298,Parâmetros!$E$3:$G$5,2,0))))</f>
        <v>4</v>
      </c>
      <c r="K298" s="74">
        <f t="shared" ref="K298" si="257">IF(J298="",0,((G298*J298)*$F$30)*0.9*100)</f>
        <v>0.70434782657999995</v>
      </c>
      <c r="L298" s="71"/>
      <c r="M298" s="71"/>
    </row>
    <row r="299" spans="1:13" ht="45.75" customHeight="1" outlineLevel="1" x14ac:dyDescent="0.2">
      <c r="A299" s="78" t="str">
        <f>CONCATENATE($A$30,".",COUNTA($A$30:A298))</f>
        <v>3.263</v>
      </c>
      <c r="B299" s="423" t="s">
        <v>412</v>
      </c>
      <c r="C299" s="424" t="s">
        <v>412</v>
      </c>
      <c r="D299" s="424" t="s">
        <v>412</v>
      </c>
      <c r="E299" s="425" t="s">
        <v>412</v>
      </c>
      <c r="F299" s="68"/>
      <c r="G299" s="84">
        <v>4.3478260899999996E-3</v>
      </c>
      <c r="H299" s="37" t="s">
        <v>61</v>
      </c>
      <c r="I299" s="70" t="s">
        <v>4</v>
      </c>
      <c r="J299" s="73">
        <f>IF($K$13="Não Atende",0,IF(I299="","",IF(H299="",VLOOKUP(I299,Parâmetros!$B$3:$C$6,2,0),VLOOKUP(I299,Parâmetros!$B$3:$C$6,2,0)*VLOOKUP(H299,Parâmetros!$E$3:$G$5,2,0))))</f>
        <v>4</v>
      </c>
      <c r="K299" s="74">
        <f t="shared" ref="K299" si="258">IF(J299="",0,((G299*J299)*$F$30)*0.9*100)</f>
        <v>0.70434782657999995</v>
      </c>
      <c r="L299" s="71"/>
      <c r="M299" s="71"/>
    </row>
    <row r="300" spans="1:13" ht="45.75" customHeight="1" outlineLevel="1" x14ac:dyDescent="0.2">
      <c r="A300" s="78" t="str">
        <f>CONCATENATE($A$30,".",COUNTA($A$30:A299))</f>
        <v>3.264</v>
      </c>
      <c r="B300" s="423" t="s">
        <v>413</v>
      </c>
      <c r="C300" s="424" t="s">
        <v>413</v>
      </c>
      <c r="D300" s="424" t="s">
        <v>413</v>
      </c>
      <c r="E300" s="425" t="s">
        <v>413</v>
      </c>
      <c r="F300" s="68"/>
      <c r="G300" s="84">
        <v>4.3478260899999996E-3</v>
      </c>
      <c r="H300" s="37" t="s">
        <v>61</v>
      </c>
      <c r="I300" s="70" t="s">
        <v>4</v>
      </c>
      <c r="J300" s="73">
        <f>IF($K$13="Não Atende",0,IF(I300="","",IF(H300="",VLOOKUP(I300,Parâmetros!$B$3:$C$6,2,0),VLOOKUP(I300,Parâmetros!$B$3:$C$6,2,0)*VLOOKUP(H300,Parâmetros!$E$3:$G$5,2,0))))</f>
        <v>4</v>
      </c>
      <c r="K300" s="74">
        <f t="shared" ref="K300" si="259">IF(J300="",0,((G300*J300)*$F$30)*0.9*100)</f>
        <v>0.70434782657999995</v>
      </c>
      <c r="L300" s="71"/>
      <c r="M300" s="71"/>
    </row>
    <row r="301" spans="1:13" ht="45.75" customHeight="1" outlineLevel="1" x14ac:dyDescent="0.2">
      <c r="A301" s="78" t="str">
        <f>CONCATENATE($A$30,".",COUNTA($A$30:A300))</f>
        <v>3.265</v>
      </c>
      <c r="B301" s="423" t="s">
        <v>414</v>
      </c>
      <c r="C301" s="424" t="s">
        <v>414</v>
      </c>
      <c r="D301" s="424" t="s">
        <v>414</v>
      </c>
      <c r="E301" s="425" t="s">
        <v>414</v>
      </c>
      <c r="F301" s="68"/>
      <c r="G301" s="84">
        <v>4.3478260899999996E-3</v>
      </c>
      <c r="H301" s="37" t="s">
        <v>61</v>
      </c>
      <c r="I301" s="70" t="s">
        <v>4</v>
      </c>
      <c r="J301" s="73">
        <f>IF($K$13="Não Atende",0,IF(I301="","",IF(H301="",VLOOKUP(I301,Parâmetros!$B$3:$C$6,2,0),VLOOKUP(I301,Parâmetros!$B$3:$C$6,2,0)*VLOOKUP(H301,Parâmetros!$E$3:$G$5,2,0))))</f>
        <v>4</v>
      </c>
      <c r="K301" s="74">
        <f t="shared" ref="K301" si="260">IF(J301="",0,((G301*J301)*$F$30)*0.9*100)</f>
        <v>0.70434782657999995</v>
      </c>
      <c r="L301" s="71"/>
      <c r="M301" s="71"/>
    </row>
    <row r="302" spans="1:13" ht="45.75" customHeight="1" outlineLevel="1" x14ac:dyDescent="0.2">
      <c r="A302" s="78" t="str">
        <f>CONCATENATE($A$30,".",COUNTA($A$30:A301))</f>
        <v>3.266</v>
      </c>
      <c r="B302" s="423" t="s">
        <v>415</v>
      </c>
      <c r="C302" s="424" t="s">
        <v>415</v>
      </c>
      <c r="D302" s="424" t="s">
        <v>415</v>
      </c>
      <c r="E302" s="425" t="s">
        <v>415</v>
      </c>
      <c r="F302" s="68"/>
      <c r="G302" s="84">
        <v>4.3478260899999996E-3</v>
      </c>
      <c r="H302" s="37" t="s">
        <v>61</v>
      </c>
      <c r="I302" s="70" t="s">
        <v>4</v>
      </c>
      <c r="J302" s="73">
        <f>IF($K$13="Não Atende",0,IF(I302="","",IF(H302="",VLOOKUP(I302,Parâmetros!$B$3:$C$6,2,0),VLOOKUP(I302,Parâmetros!$B$3:$C$6,2,0)*VLOOKUP(H302,Parâmetros!$E$3:$G$5,2,0))))</f>
        <v>4</v>
      </c>
      <c r="K302" s="74">
        <f t="shared" ref="K302" si="261">IF(J302="",0,((G302*J302)*$F$30)*0.9*100)</f>
        <v>0.70434782657999995</v>
      </c>
      <c r="L302" s="71"/>
      <c r="M302" s="71"/>
    </row>
    <row r="303" spans="1:13" ht="45.75" customHeight="1" outlineLevel="1" x14ac:dyDescent="0.2">
      <c r="A303" s="78" t="str">
        <f>CONCATENATE($A$30,".",COUNTA($A$30:A302))</f>
        <v>3.267</v>
      </c>
      <c r="B303" s="423" t="s">
        <v>416</v>
      </c>
      <c r="C303" s="424" t="s">
        <v>416</v>
      </c>
      <c r="D303" s="424" t="s">
        <v>416</v>
      </c>
      <c r="E303" s="425" t="s">
        <v>416</v>
      </c>
      <c r="F303" s="68"/>
      <c r="G303" s="84">
        <v>4.3478260899999996E-3</v>
      </c>
      <c r="H303" s="37" t="s">
        <v>61</v>
      </c>
      <c r="I303" s="70" t="s">
        <v>4</v>
      </c>
      <c r="J303" s="73">
        <f>IF($K$13="Não Atende",0,IF(I303="","",IF(H303="",VLOOKUP(I303,Parâmetros!$B$3:$C$6,2,0),VLOOKUP(I303,Parâmetros!$B$3:$C$6,2,0)*VLOOKUP(H303,Parâmetros!$E$3:$G$5,2,0))))</f>
        <v>4</v>
      </c>
      <c r="K303" s="74">
        <f t="shared" ref="K303" si="262">IF(J303="",0,((G303*J303)*$F$30)*0.9*100)</f>
        <v>0.70434782657999995</v>
      </c>
      <c r="L303" s="71"/>
      <c r="M303" s="71"/>
    </row>
    <row r="304" spans="1:13" ht="45.75" customHeight="1" outlineLevel="1" x14ac:dyDescent="0.2">
      <c r="A304" s="78" t="str">
        <f>CONCATENATE($A$30,".",COUNTA($A$30:A303))</f>
        <v>3.268</v>
      </c>
      <c r="B304" s="423" t="s">
        <v>417</v>
      </c>
      <c r="C304" s="424" t="s">
        <v>417</v>
      </c>
      <c r="D304" s="424" t="s">
        <v>417</v>
      </c>
      <c r="E304" s="425" t="s">
        <v>417</v>
      </c>
      <c r="F304" s="68"/>
      <c r="G304" s="84">
        <v>4.3478260899999996E-3</v>
      </c>
      <c r="H304" s="37" t="s">
        <v>61</v>
      </c>
      <c r="I304" s="70" t="s">
        <v>4</v>
      </c>
      <c r="J304" s="73">
        <f>IF($K$13="Não Atende",0,IF(I304="","",IF(H304="",VLOOKUP(I304,Parâmetros!$B$3:$C$6,2,0),VLOOKUP(I304,Parâmetros!$B$3:$C$6,2,0)*VLOOKUP(H304,Parâmetros!$E$3:$G$5,2,0))))</f>
        <v>4</v>
      </c>
      <c r="K304" s="74">
        <f t="shared" ref="K304" si="263">IF(J304="",0,((G304*J304)*$F$30)*0.9*100)</f>
        <v>0.70434782657999995</v>
      </c>
      <c r="L304" s="71"/>
      <c r="M304" s="71"/>
    </row>
    <row r="305" spans="1:13" ht="45.75" customHeight="1" outlineLevel="1" x14ac:dyDescent="0.2">
      <c r="A305" s="78" t="str">
        <f>CONCATENATE($A$30,".",COUNTA($A$30:A304))</f>
        <v>3.269</v>
      </c>
      <c r="B305" s="423" t="s">
        <v>418</v>
      </c>
      <c r="C305" s="424" t="s">
        <v>418</v>
      </c>
      <c r="D305" s="424" t="s">
        <v>418</v>
      </c>
      <c r="E305" s="425" t="s">
        <v>418</v>
      </c>
      <c r="F305" s="68"/>
      <c r="G305" s="84">
        <v>4.3478260899999996E-3</v>
      </c>
      <c r="H305" s="37" t="s">
        <v>61</v>
      </c>
      <c r="I305" s="70" t="s">
        <v>4</v>
      </c>
      <c r="J305" s="73">
        <f>IF($K$13="Não Atende",0,IF(I305="","",IF(H305="",VLOOKUP(I305,Parâmetros!$B$3:$C$6,2,0),VLOOKUP(I305,Parâmetros!$B$3:$C$6,2,0)*VLOOKUP(H305,Parâmetros!$E$3:$G$5,2,0))))</f>
        <v>4</v>
      </c>
      <c r="K305" s="74">
        <f t="shared" ref="K305" si="264">IF(J305="",0,((G305*J305)*$F$30)*0.9*100)</f>
        <v>0.70434782657999995</v>
      </c>
      <c r="L305" s="71"/>
      <c r="M305" s="71"/>
    </row>
    <row r="306" spans="1:13" ht="45.75" customHeight="1" outlineLevel="1" x14ac:dyDescent="0.2">
      <c r="A306" s="78" t="str">
        <f>CONCATENATE($A$30,".",COUNTA($A$30:A305))</f>
        <v>3.270</v>
      </c>
      <c r="B306" s="423" t="s">
        <v>419</v>
      </c>
      <c r="C306" s="424" t="s">
        <v>419</v>
      </c>
      <c r="D306" s="424" t="s">
        <v>419</v>
      </c>
      <c r="E306" s="425" t="s">
        <v>419</v>
      </c>
      <c r="F306" s="68"/>
      <c r="G306" s="84">
        <v>4.3478260899999996E-3</v>
      </c>
      <c r="H306" s="37" t="s">
        <v>61</v>
      </c>
      <c r="I306" s="70" t="s">
        <v>4</v>
      </c>
      <c r="J306" s="73">
        <f>IF($K$13="Não Atende",0,IF(I306="","",IF(H306="",VLOOKUP(I306,Parâmetros!$B$3:$C$6,2,0),VLOOKUP(I306,Parâmetros!$B$3:$C$6,2,0)*VLOOKUP(H306,Parâmetros!$E$3:$G$5,2,0))))</f>
        <v>4</v>
      </c>
      <c r="K306" s="74">
        <f t="shared" ref="K306" si="265">IF(J306="",0,((G306*J306)*$F$30)*0.9*100)</f>
        <v>0.70434782657999995</v>
      </c>
      <c r="L306" s="71"/>
      <c r="M306" s="71"/>
    </row>
    <row r="307" spans="1:13" ht="45.75" customHeight="1" outlineLevel="1" x14ac:dyDescent="0.2">
      <c r="A307" s="78" t="str">
        <f>CONCATENATE($A$30,".",COUNTA($A$30:A306))</f>
        <v>3.271</v>
      </c>
      <c r="B307" s="423" t="s">
        <v>420</v>
      </c>
      <c r="C307" s="424" t="s">
        <v>420</v>
      </c>
      <c r="D307" s="424" t="s">
        <v>420</v>
      </c>
      <c r="E307" s="425" t="s">
        <v>420</v>
      </c>
      <c r="F307" s="68"/>
      <c r="G307" s="84">
        <v>4.3478260899999996E-3</v>
      </c>
      <c r="H307" s="37" t="s">
        <v>61</v>
      </c>
      <c r="I307" s="70" t="s">
        <v>4</v>
      </c>
      <c r="J307" s="73">
        <f>IF($K$13="Não Atende",0,IF(I307="","",IF(H307="",VLOOKUP(I307,Parâmetros!$B$3:$C$6,2,0),VLOOKUP(I307,Parâmetros!$B$3:$C$6,2,0)*VLOOKUP(H307,Parâmetros!$E$3:$G$5,2,0))))</f>
        <v>4</v>
      </c>
      <c r="K307" s="74">
        <f t="shared" ref="K307" si="266">IF(J307="",0,((G307*J307)*$F$30)*0.9*100)</f>
        <v>0.70434782657999995</v>
      </c>
      <c r="L307" s="71"/>
      <c r="M307" s="71"/>
    </row>
    <row r="308" spans="1:13" ht="45.75" customHeight="1" outlineLevel="1" x14ac:dyDescent="0.2">
      <c r="A308" s="78" t="str">
        <f>CONCATENATE($A$30,".",COUNTA($A$30:A307))</f>
        <v>3.272</v>
      </c>
      <c r="B308" s="423" t="s">
        <v>421</v>
      </c>
      <c r="C308" s="424" t="s">
        <v>421</v>
      </c>
      <c r="D308" s="424" t="s">
        <v>421</v>
      </c>
      <c r="E308" s="425" t="s">
        <v>421</v>
      </c>
      <c r="F308" s="68"/>
      <c r="G308" s="84">
        <v>4.3478260899999996E-3</v>
      </c>
      <c r="H308" s="37" t="s">
        <v>61</v>
      </c>
      <c r="I308" s="70" t="s">
        <v>4</v>
      </c>
      <c r="J308" s="73">
        <f>IF($K$13="Não Atende",0,IF(I308="","",IF(H308="",VLOOKUP(I308,Parâmetros!$B$3:$C$6,2,0),VLOOKUP(I308,Parâmetros!$B$3:$C$6,2,0)*VLOOKUP(H308,Parâmetros!$E$3:$G$5,2,0))))</f>
        <v>4</v>
      </c>
      <c r="K308" s="74">
        <f t="shared" ref="K308" si="267">IF(J308="",0,((G308*J308)*$F$30)*0.9*100)</f>
        <v>0.70434782657999995</v>
      </c>
      <c r="L308" s="71"/>
      <c r="M308" s="71"/>
    </row>
    <row r="309" spans="1:13" ht="45.75" customHeight="1" outlineLevel="1" x14ac:dyDescent="0.2">
      <c r="A309" s="78" t="str">
        <f>CONCATENATE($A$30,".",COUNTA($A$30:A308))</f>
        <v>3.273</v>
      </c>
      <c r="B309" s="423" t="s">
        <v>422</v>
      </c>
      <c r="C309" s="424" t="s">
        <v>422</v>
      </c>
      <c r="D309" s="424" t="s">
        <v>422</v>
      </c>
      <c r="E309" s="425" t="s">
        <v>422</v>
      </c>
      <c r="F309" s="68"/>
      <c r="G309" s="84">
        <v>4.3478260899999996E-3</v>
      </c>
      <c r="H309" s="37" t="s">
        <v>61</v>
      </c>
      <c r="I309" s="70" t="s">
        <v>4</v>
      </c>
      <c r="J309" s="73">
        <f>IF($K$13="Não Atende",0,IF(I309="","",IF(H309="",VLOOKUP(I309,Parâmetros!$B$3:$C$6,2,0),VLOOKUP(I309,Parâmetros!$B$3:$C$6,2,0)*VLOOKUP(H309,Parâmetros!$E$3:$G$5,2,0))))</f>
        <v>4</v>
      </c>
      <c r="K309" s="74">
        <f t="shared" ref="K309" si="268">IF(J309="",0,((G309*J309)*$F$30)*0.9*100)</f>
        <v>0.70434782657999995</v>
      </c>
      <c r="L309" s="71"/>
      <c r="M309" s="71"/>
    </row>
    <row r="310" spans="1:13" ht="45.75" customHeight="1" outlineLevel="1" x14ac:dyDescent="0.2">
      <c r="A310" s="78" t="str">
        <f>CONCATENATE($A$30,".",COUNTA($A$30:A309))</f>
        <v>3.274</v>
      </c>
      <c r="B310" s="423" t="s">
        <v>423</v>
      </c>
      <c r="C310" s="424" t="s">
        <v>423</v>
      </c>
      <c r="D310" s="424" t="s">
        <v>423</v>
      </c>
      <c r="E310" s="425" t="s">
        <v>423</v>
      </c>
      <c r="F310" s="68"/>
      <c r="G310" s="84">
        <v>4.3478260899999996E-3</v>
      </c>
      <c r="H310" s="37" t="s">
        <v>61</v>
      </c>
      <c r="I310" s="70" t="s">
        <v>4</v>
      </c>
      <c r="J310" s="73">
        <f>IF($K$13="Não Atende",0,IF(I310="","",IF(H310="",VLOOKUP(I310,Parâmetros!$B$3:$C$6,2,0),VLOOKUP(I310,Parâmetros!$B$3:$C$6,2,0)*VLOOKUP(H310,Parâmetros!$E$3:$G$5,2,0))))</f>
        <v>4</v>
      </c>
      <c r="K310" s="74">
        <f t="shared" ref="K310" si="269">IF(J310="",0,((G310*J310)*$F$30)*0.9*100)</f>
        <v>0.70434782657999995</v>
      </c>
      <c r="L310" s="71"/>
      <c r="M310" s="71"/>
    </row>
    <row r="311" spans="1:13" ht="45.75" customHeight="1" outlineLevel="1" x14ac:dyDescent="0.2">
      <c r="A311" s="78" t="str">
        <f>CONCATENATE($A$30,".",COUNTA($A$30:A310))</f>
        <v>3.275</v>
      </c>
      <c r="B311" s="423" t="s">
        <v>424</v>
      </c>
      <c r="C311" s="424" t="s">
        <v>424</v>
      </c>
      <c r="D311" s="424" t="s">
        <v>424</v>
      </c>
      <c r="E311" s="425" t="s">
        <v>424</v>
      </c>
      <c r="F311" s="68"/>
      <c r="G311" s="84">
        <v>4.3478260899999996E-3</v>
      </c>
      <c r="H311" s="37" t="s">
        <v>61</v>
      </c>
      <c r="I311" s="70" t="s">
        <v>4</v>
      </c>
      <c r="J311" s="73">
        <f>IF($K$13="Não Atende",0,IF(I311="","",IF(H311="",VLOOKUP(I311,Parâmetros!$B$3:$C$6,2,0),VLOOKUP(I311,Parâmetros!$B$3:$C$6,2,0)*VLOOKUP(H311,Parâmetros!$E$3:$G$5,2,0))))</f>
        <v>4</v>
      </c>
      <c r="K311" s="74">
        <f t="shared" ref="K311" si="270">IF(J311="",0,((G311*J311)*$F$30)*0.9*100)</f>
        <v>0.70434782657999995</v>
      </c>
      <c r="L311" s="71"/>
      <c r="M311" s="71"/>
    </row>
    <row r="312" spans="1:13" ht="18" customHeight="1" outlineLevel="1" x14ac:dyDescent="0.2">
      <c r="A312" s="231"/>
      <c r="B312" s="232" t="s">
        <v>173</v>
      </c>
      <c r="C312" s="236"/>
      <c r="D312" s="236"/>
      <c r="E312" s="233"/>
      <c r="F312" s="231"/>
      <c r="G312" s="231"/>
      <c r="H312" s="231"/>
      <c r="I312" s="231"/>
      <c r="J312" s="231"/>
      <c r="K312" s="231"/>
      <c r="L312" s="231"/>
      <c r="M312" s="231"/>
    </row>
    <row r="313" spans="1:13" ht="45.75" customHeight="1" outlineLevel="1" x14ac:dyDescent="0.2">
      <c r="A313" s="78" t="str">
        <f>CONCATENATE($A$30,".",COUNTA($A$30:A312))</f>
        <v>3.276</v>
      </c>
      <c r="B313" s="418" t="s">
        <v>1026</v>
      </c>
      <c r="C313" s="419"/>
      <c r="D313" s="419"/>
      <c r="E313" s="419"/>
      <c r="F313" s="68"/>
      <c r="G313" s="84">
        <v>2.1459227E-4</v>
      </c>
      <c r="H313" s="37" t="s">
        <v>61</v>
      </c>
      <c r="I313" s="70" t="s">
        <v>4</v>
      </c>
      <c r="J313" s="73">
        <f>IF($K$13="Não Atende",0,IF(I313="","",IF(H313="",VLOOKUP(I313,Parâmetros!$B$3:$C$6,2,0),VLOOKUP(I313,Parâmetros!$B$3:$C$6,2,0)*VLOOKUP(H313,Parâmetros!$E$3:$G$5,2,0))))</f>
        <v>4</v>
      </c>
      <c r="K313" s="74">
        <f t="shared" ref="K313:K376" si="271">IF(J313="",0,((G313*J313)*$F$30)*0.9*100)</f>
        <v>3.4763947740000002E-2</v>
      </c>
      <c r="L313" s="71"/>
      <c r="M313" s="71"/>
    </row>
    <row r="314" spans="1:13" ht="45.75" customHeight="1" outlineLevel="1" x14ac:dyDescent="0.2">
      <c r="A314" s="78" t="str">
        <f>CONCATENATE($A$30,".",COUNTA($A$30:A313))</f>
        <v>3.277</v>
      </c>
      <c r="B314" s="418" t="s">
        <v>587</v>
      </c>
      <c r="C314" s="419"/>
      <c r="D314" s="419"/>
      <c r="E314" s="419"/>
      <c r="F314" s="68"/>
      <c r="G314" s="84">
        <v>2.1459227E-4</v>
      </c>
      <c r="H314" s="37" t="s">
        <v>61</v>
      </c>
      <c r="I314" s="70" t="s">
        <v>4</v>
      </c>
      <c r="J314" s="73">
        <f>IF($K$13="Não Atende",0,IF(I314="","",IF(H314="",VLOOKUP(I314,Parâmetros!$B$3:$C$6,2,0),VLOOKUP(I314,Parâmetros!$B$3:$C$6,2,0)*VLOOKUP(H314,Parâmetros!$E$3:$G$5,2,0))))</f>
        <v>4</v>
      </c>
      <c r="K314" s="74">
        <f t="shared" si="271"/>
        <v>3.4763947740000002E-2</v>
      </c>
      <c r="L314" s="71"/>
      <c r="M314" s="71"/>
    </row>
    <row r="315" spans="1:13" ht="45.75" customHeight="1" outlineLevel="1" x14ac:dyDescent="0.2">
      <c r="A315" s="78" t="str">
        <f>CONCATENATE($A$30,".",COUNTA($A$30:A314))</f>
        <v>3.278</v>
      </c>
      <c r="B315" s="418" t="s">
        <v>588</v>
      </c>
      <c r="C315" s="419"/>
      <c r="D315" s="419"/>
      <c r="E315" s="419"/>
      <c r="F315" s="68"/>
      <c r="G315" s="84">
        <v>2.1459227E-4</v>
      </c>
      <c r="H315" s="37" t="s">
        <v>61</v>
      </c>
      <c r="I315" s="70" t="s">
        <v>4</v>
      </c>
      <c r="J315" s="73">
        <f>IF($K$13="Não Atende",0,IF(I315="","",IF(H315="",VLOOKUP(I315,Parâmetros!$B$3:$C$6,2,0),VLOOKUP(I315,Parâmetros!$B$3:$C$6,2,0)*VLOOKUP(H315,Parâmetros!$E$3:$G$5,2,0))))</f>
        <v>4</v>
      </c>
      <c r="K315" s="74">
        <f t="shared" si="271"/>
        <v>3.4763947740000002E-2</v>
      </c>
      <c r="L315" s="71"/>
      <c r="M315" s="71"/>
    </row>
    <row r="316" spans="1:13" ht="45.75" customHeight="1" outlineLevel="1" x14ac:dyDescent="0.2">
      <c r="A316" s="78" t="str">
        <f>CONCATENATE($A$30,".",COUNTA($A$30:A315))</f>
        <v>3.279</v>
      </c>
      <c r="B316" s="418" t="s">
        <v>589</v>
      </c>
      <c r="C316" s="419"/>
      <c r="D316" s="419"/>
      <c r="E316" s="419"/>
      <c r="F316" s="68"/>
      <c r="G316" s="84">
        <v>2.1459227E-4</v>
      </c>
      <c r="H316" s="37" t="s">
        <v>61</v>
      </c>
      <c r="I316" s="70" t="s">
        <v>4</v>
      </c>
      <c r="J316" s="73">
        <f>IF($K$13="Não Atende",0,IF(I316="","",IF(H316="",VLOOKUP(I316,Parâmetros!$B$3:$C$6,2,0),VLOOKUP(I316,Parâmetros!$B$3:$C$6,2,0)*VLOOKUP(H316,Parâmetros!$E$3:$G$5,2,0))))</f>
        <v>4</v>
      </c>
      <c r="K316" s="74">
        <f t="shared" si="271"/>
        <v>3.4763947740000002E-2</v>
      </c>
      <c r="L316" s="71"/>
      <c r="M316" s="71"/>
    </row>
    <row r="317" spans="1:13" ht="45.75" customHeight="1" outlineLevel="1" x14ac:dyDescent="0.2">
      <c r="A317" s="78" t="str">
        <f>CONCATENATE($A$30,".",COUNTA($A$30:A316))</f>
        <v>3.280</v>
      </c>
      <c r="B317" s="418" t="s">
        <v>590</v>
      </c>
      <c r="C317" s="419"/>
      <c r="D317" s="419"/>
      <c r="E317" s="419"/>
      <c r="F317" s="68"/>
      <c r="G317" s="84">
        <v>2.1459227E-4</v>
      </c>
      <c r="H317" s="37" t="s">
        <v>61</v>
      </c>
      <c r="I317" s="70" t="s">
        <v>4</v>
      </c>
      <c r="J317" s="73">
        <f>IF($K$13="Não Atende",0,IF(I317="","",IF(H317="",VLOOKUP(I317,Parâmetros!$B$3:$C$6,2,0),VLOOKUP(I317,Parâmetros!$B$3:$C$6,2,0)*VLOOKUP(H317,Parâmetros!$E$3:$G$5,2,0))))</f>
        <v>4</v>
      </c>
      <c r="K317" s="74">
        <f t="shared" si="271"/>
        <v>3.4763947740000002E-2</v>
      </c>
      <c r="L317" s="71"/>
      <c r="M317" s="71"/>
    </row>
    <row r="318" spans="1:13" ht="45.75" customHeight="1" outlineLevel="1" x14ac:dyDescent="0.2">
      <c r="A318" s="78" t="str">
        <f>CONCATENATE($A$30,".",COUNTA($A$30:A317))</f>
        <v>3.281</v>
      </c>
      <c r="B318" s="418" t="s">
        <v>591</v>
      </c>
      <c r="C318" s="419"/>
      <c r="D318" s="419"/>
      <c r="E318" s="419"/>
      <c r="F318" s="68"/>
      <c r="G318" s="84">
        <v>2.1459227E-4</v>
      </c>
      <c r="H318" s="37" t="s">
        <v>61</v>
      </c>
      <c r="I318" s="70" t="s">
        <v>4</v>
      </c>
      <c r="J318" s="73">
        <f>IF($K$13="Não Atende",0,IF(I318="","",IF(H318="",VLOOKUP(I318,Parâmetros!$B$3:$C$6,2,0),VLOOKUP(I318,Parâmetros!$B$3:$C$6,2,0)*VLOOKUP(H318,Parâmetros!$E$3:$G$5,2,0))))</f>
        <v>4</v>
      </c>
      <c r="K318" s="74">
        <f t="shared" si="271"/>
        <v>3.4763947740000002E-2</v>
      </c>
      <c r="L318" s="71"/>
      <c r="M318" s="71"/>
    </row>
    <row r="319" spans="1:13" ht="45.75" customHeight="1" outlineLevel="1" x14ac:dyDescent="0.2">
      <c r="A319" s="78" t="str">
        <f>CONCATENATE($A$30,".",COUNTA($A$30:A318))</f>
        <v>3.282</v>
      </c>
      <c r="B319" s="418" t="s">
        <v>592</v>
      </c>
      <c r="C319" s="419"/>
      <c r="D319" s="419"/>
      <c r="E319" s="419"/>
      <c r="F319" s="68"/>
      <c r="G319" s="84">
        <v>2.1459227E-4</v>
      </c>
      <c r="H319" s="37" t="s">
        <v>61</v>
      </c>
      <c r="I319" s="70" t="s">
        <v>4</v>
      </c>
      <c r="J319" s="73">
        <f>IF($K$13="Não Atende",0,IF(I319="","",IF(H319="",VLOOKUP(I319,Parâmetros!$B$3:$C$6,2,0),VLOOKUP(I319,Parâmetros!$B$3:$C$6,2,0)*VLOOKUP(H319,Parâmetros!$E$3:$G$5,2,0))))</f>
        <v>4</v>
      </c>
      <c r="K319" s="74">
        <f t="shared" si="271"/>
        <v>3.4763947740000002E-2</v>
      </c>
      <c r="L319" s="71"/>
      <c r="M319" s="71"/>
    </row>
    <row r="320" spans="1:13" ht="45.75" customHeight="1" outlineLevel="1" x14ac:dyDescent="0.2">
      <c r="A320" s="78" t="str">
        <f>CONCATENATE($A$30,".",COUNTA($A$30:A319))</f>
        <v>3.283</v>
      </c>
      <c r="B320" s="418" t="s">
        <v>593</v>
      </c>
      <c r="C320" s="419"/>
      <c r="D320" s="419"/>
      <c r="E320" s="419"/>
      <c r="F320" s="68"/>
      <c r="G320" s="84">
        <v>2.1459227E-4</v>
      </c>
      <c r="H320" s="37" t="s">
        <v>61</v>
      </c>
      <c r="I320" s="70" t="s">
        <v>4</v>
      </c>
      <c r="J320" s="73">
        <f>IF($K$13="Não Atende",0,IF(I320="","",IF(H320="",VLOOKUP(I320,Parâmetros!$B$3:$C$6,2,0),VLOOKUP(I320,Parâmetros!$B$3:$C$6,2,0)*VLOOKUP(H320,Parâmetros!$E$3:$G$5,2,0))))</f>
        <v>4</v>
      </c>
      <c r="K320" s="74">
        <f t="shared" si="271"/>
        <v>3.4763947740000002E-2</v>
      </c>
      <c r="L320" s="71"/>
      <c r="M320" s="71"/>
    </row>
    <row r="321" spans="1:13" ht="45.75" customHeight="1" outlineLevel="1" x14ac:dyDescent="0.2">
      <c r="A321" s="78" t="str">
        <f>CONCATENATE($A$30,".",COUNTA($A$30:A320))</f>
        <v>3.284</v>
      </c>
      <c r="B321" s="418" t="s">
        <v>594</v>
      </c>
      <c r="C321" s="419"/>
      <c r="D321" s="419"/>
      <c r="E321" s="419"/>
      <c r="F321" s="68"/>
      <c r="G321" s="84">
        <v>2.1459227E-4</v>
      </c>
      <c r="H321" s="37" t="s">
        <v>61</v>
      </c>
      <c r="I321" s="70" t="s">
        <v>4</v>
      </c>
      <c r="J321" s="73">
        <f>IF($K$13="Não Atende",0,IF(I321="","",IF(H321="",VLOOKUP(I321,Parâmetros!$B$3:$C$6,2,0),VLOOKUP(I321,Parâmetros!$B$3:$C$6,2,0)*VLOOKUP(H321,Parâmetros!$E$3:$G$5,2,0))))</f>
        <v>4</v>
      </c>
      <c r="K321" s="74">
        <f t="shared" si="271"/>
        <v>3.4763947740000002E-2</v>
      </c>
      <c r="L321" s="71"/>
      <c r="M321" s="71"/>
    </row>
    <row r="322" spans="1:13" ht="45.75" customHeight="1" outlineLevel="1" x14ac:dyDescent="0.2">
      <c r="A322" s="78" t="str">
        <f>CONCATENATE($A$30,".",COUNTA($A$30:A321))</f>
        <v>3.285</v>
      </c>
      <c r="B322" s="418" t="s">
        <v>595</v>
      </c>
      <c r="C322" s="419"/>
      <c r="D322" s="419"/>
      <c r="E322" s="419"/>
      <c r="F322" s="68"/>
      <c r="G322" s="84">
        <v>2.1459227E-4</v>
      </c>
      <c r="H322" s="37" t="s">
        <v>61</v>
      </c>
      <c r="I322" s="70" t="s">
        <v>4</v>
      </c>
      <c r="J322" s="73">
        <f>IF($K$13="Não Atende",0,IF(I322="","",IF(H322="",VLOOKUP(I322,Parâmetros!$B$3:$C$6,2,0),VLOOKUP(I322,Parâmetros!$B$3:$C$6,2,0)*VLOOKUP(H322,Parâmetros!$E$3:$G$5,2,0))))</f>
        <v>4</v>
      </c>
      <c r="K322" s="74">
        <f t="shared" si="271"/>
        <v>3.4763947740000002E-2</v>
      </c>
      <c r="L322" s="71"/>
      <c r="M322" s="71"/>
    </row>
    <row r="323" spans="1:13" ht="45.75" customHeight="1" outlineLevel="1" x14ac:dyDescent="0.2">
      <c r="A323" s="78" t="str">
        <f>CONCATENATE($A$30,".",COUNTA($A$30:A322))</f>
        <v>3.286</v>
      </c>
      <c r="B323" s="418" t="s">
        <v>1027</v>
      </c>
      <c r="C323" s="419"/>
      <c r="D323" s="419"/>
      <c r="E323" s="419"/>
      <c r="F323" s="68"/>
      <c r="G323" s="84">
        <v>2.1459227E-4</v>
      </c>
      <c r="H323" s="37" t="s">
        <v>61</v>
      </c>
      <c r="I323" s="70" t="s">
        <v>4</v>
      </c>
      <c r="J323" s="73">
        <f>IF($K$13="Não Atende",0,IF(I323="","",IF(H323="",VLOOKUP(I323,Parâmetros!$B$3:$C$6,2,0),VLOOKUP(I323,Parâmetros!$B$3:$C$6,2,0)*VLOOKUP(H323,Parâmetros!$E$3:$G$5,2,0))))</f>
        <v>4</v>
      </c>
      <c r="K323" s="74">
        <f t="shared" si="271"/>
        <v>3.4763947740000002E-2</v>
      </c>
      <c r="L323" s="71"/>
      <c r="M323" s="71"/>
    </row>
    <row r="324" spans="1:13" ht="45.75" customHeight="1" outlineLevel="1" x14ac:dyDescent="0.2">
      <c r="A324" s="78" t="str">
        <f>CONCATENATE($A$30,".",COUNTA($A$30:A323))</f>
        <v>3.287</v>
      </c>
      <c r="B324" s="418" t="s">
        <v>596</v>
      </c>
      <c r="C324" s="419"/>
      <c r="D324" s="419"/>
      <c r="E324" s="419"/>
      <c r="F324" s="68"/>
      <c r="G324" s="84">
        <v>2.1459227E-4</v>
      </c>
      <c r="H324" s="37" t="s">
        <v>61</v>
      </c>
      <c r="I324" s="70" t="s">
        <v>4</v>
      </c>
      <c r="J324" s="73">
        <f>IF($K$13="Não Atende",0,IF(I324="","",IF(H324="",VLOOKUP(I324,Parâmetros!$B$3:$C$6,2,0),VLOOKUP(I324,Parâmetros!$B$3:$C$6,2,0)*VLOOKUP(H324,Parâmetros!$E$3:$G$5,2,0))))</f>
        <v>4</v>
      </c>
      <c r="K324" s="74">
        <f t="shared" si="271"/>
        <v>3.4763947740000002E-2</v>
      </c>
      <c r="L324" s="71"/>
      <c r="M324" s="71"/>
    </row>
    <row r="325" spans="1:13" ht="45.75" customHeight="1" outlineLevel="1" x14ac:dyDescent="0.2">
      <c r="A325" s="78" t="str">
        <f>CONCATENATE($A$30,".",COUNTA($A$30:A324))</f>
        <v>3.288</v>
      </c>
      <c r="B325" s="418" t="s">
        <v>597</v>
      </c>
      <c r="C325" s="419"/>
      <c r="D325" s="419"/>
      <c r="E325" s="419"/>
      <c r="F325" s="68"/>
      <c r="G325" s="84">
        <v>2.1459227E-4</v>
      </c>
      <c r="H325" s="37" t="s">
        <v>61</v>
      </c>
      <c r="I325" s="70" t="s">
        <v>4</v>
      </c>
      <c r="J325" s="73">
        <f>IF($K$13="Não Atende",0,IF(I325="","",IF(H325="",VLOOKUP(I325,Parâmetros!$B$3:$C$6,2,0),VLOOKUP(I325,Parâmetros!$B$3:$C$6,2,0)*VLOOKUP(H325,Parâmetros!$E$3:$G$5,2,0))))</f>
        <v>4</v>
      </c>
      <c r="K325" s="74">
        <f t="shared" si="271"/>
        <v>3.4763947740000002E-2</v>
      </c>
      <c r="L325" s="71"/>
      <c r="M325" s="71"/>
    </row>
    <row r="326" spans="1:13" ht="45.75" customHeight="1" outlineLevel="1" x14ac:dyDescent="0.2">
      <c r="A326" s="78" t="str">
        <f>CONCATENATE($A$30,".",COUNTA($A$30:A325))</f>
        <v>3.289</v>
      </c>
      <c r="B326" s="418" t="s">
        <v>598</v>
      </c>
      <c r="C326" s="419"/>
      <c r="D326" s="419"/>
      <c r="E326" s="419"/>
      <c r="F326" s="68"/>
      <c r="G326" s="84">
        <v>2.1459227E-4</v>
      </c>
      <c r="H326" s="37" t="s">
        <v>61</v>
      </c>
      <c r="I326" s="70" t="s">
        <v>4</v>
      </c>
      <c r="J326" s="73">
        <f>IF($K$13="Não Atende",0,IF(I326="","",IF(H326="",VLOOKUP(I326,Parâmetros!$B$3:$C$6,2,0),VLOOKUP(I326,Parâmetros!$B$3:$C$6,2,0)*VLOOKUP(H326,Parâmetros!$E$3:$G$5,2,0))))</f>
        <v>4</v>
      </c>
      <c r="K326" s="74">
        <f t="shared" si="271"/>
        <v>3.4763947740000002E-2</v>
      </c>
      <c r="L326" s="71"/>
      <c r="M326" s="71"/>
    </row>
    <row r="327" spans="1:13" ht="45.75" customHeight="1" outlineLevel="1" x14ac:dyDescent="0.2">
      <c r="A327" s="78" t="str">
        <f>CONCATENATE($A$30,".",COUNTA($A$30:A326))</f>
        <v>3.290</v>
      </c>
      <c r="B327" s="418" t="s">
        <v>599</v>
      </c>
      <c r="C327" s="419"/>
      <c r="D327" s="419"/>
      <c r="E327" s="419"/>
      <c r="F327" s="68"/>
      <c r="G327" s="84">
        <v>2.1459227E-4</v>
      </c>
      <c r="H327" s="37" t="s">
        <v>61</v>
      </c>
      <c r="I327" s="70" t="s">
        <v>4</v>
      </c>
      <c r="J327" s="73">
        <f>IF($K$13="Não Atende",0,IF(I327="","",IF(H327="",VLOOKUP(I327,Parâmetros!$B$3:$C$6,2,0),VLOOKUP(I327,Parâmetros!$B$3:$C$6,2,0)*VLOOKUP(H327,Parâmetros!$E$3:$G$5,2,0))))</f>
        <v>4</v>
      </c>
      <c r="K327" s="74">
        <f t="shared" si="271"/>
        <v>3.4763947740000002E-2</v>
      </c>
      <c r="L327" s="71"/>
      <c r="M327" s="71"/>
    </row>
    <row r="328" spans="1:13" ht="45.75" customHeight="1" outlineLevel="1" x14ac:dyDescent="0.2">
      <c r="A328" s="78" t="str">
        <f>CONCATENATE($A$30,".",COUNTA($A$30:A327))</f>
        <v>3.291</v>
      </c>
      <c r="B328" s="418" t="s">
        <v>600</v>
      </c>
      <c r="C328" s="419"/>
      <c r="D328" s="419"/>
      <c r="E328" s="419"/>
      <c r="F328" s="68"/>
      <c r="G328" s="84">
        <v>2.1459227E-4</v>
      </c>
      <c r="H328" s="37" t="s">
        <v>61</v>
      </c>
      <c r="I328" s="70" t="s">
        <v>4</v>
      </c>
      <c r="J328" s="73">
        <f>IF($K$13="Não Atende",0,IF(I328="","",IF(H328="",VLOOKUP(I328,Parâmetros!$B$3:$C$6,2,0),VLOOKUP(I328,Parâmetros!$B$3:$C$6,2,0)*VLOOKUP(H328,Parâmetros!$E$3:$G$5,2,0))))</f>
        <v>4</v>
      </c>
      <c r="K328" s="74">
        <f t="shared" si="271"/>
        <v>3.4763947740000002E-2</v>
      </c>
      <c r="L328" s="71"/>
      <c r="M328" s="71"/>
    </row>
    <row r="329" spans="1:13" ht="45.75" customHeight="1" outlineLevel="1" x14ac:dyDescent="0.2">
      <c r="A329" s="78" t="str">
        <f>CONCATENATE($A$30,".",COUNTA($A$30:A328))</f>
        <v>3.292</v>
      </c>
      <c r="B329" s="418" t="s">
        <v>601</v>
      </c>
      <c r="C329" s="419"/>
      <c r="D329" s="419"/>
      <c r="E329" s="419"/>
      <c r="F329" s="68"/>
      <c r="G329" s="84">
        <v>2.1459227E-4</v>
      </c>
      <c r="H329" s="37" t="s">
        <v>61</v>
      </c>
      <c r="I329" s="70" t="s">
        <v>4</v>
      </c>
      <c r="J329" s="73">
        <f>IF($K$13="Não Atende",0,IF(I329="","",IF(H329="",VLOOKUP(I329,Parâmetros!$B$3:$C$6,2,0),VLOOKUP(I329,Parâmetros!$B$3:$C$6,2,0)*VLOOKUP(H329,Parâmetros!$E$3:$G$5,2,0))))</f>
        <v>4</v>
      </c>
      <c r="K329" s="74">
        <f t="shared" si="271"/>
        <v>3.4763947740000002E-2</v>
      </c>
      <c r="L329" s="71"/>
      <c r="M329" s="71"/>
    </row>
    <row r="330" spans="1:13" ht="45.75" customHeight="1" outlineLevel="1" x14ac:dyDescent="0.2">
      <c r="A330" s="78" t="str">
        <f>CONCATENATE($A$30,".",COUNTA($A$30:A329))</f>
        <v>3.293</v>
      </c>
      <c r="B330" s="418" t="s">
        <v>602</v>
      </c>
      <c r="C330" s="419"/>
      <c r="D330" s="419"/>
      <c r="E330" s="419"/>
      <c r="F330" s="68"/>
      <c r="G330" s="84">
        <v>2.1459227E-4</v>
      </c>
      <c r="H330" s="37" t="s">
        <v>61</v>
      </c>
      <c r="I330" s="70" t="s">
        <v>4</v>
      </c>
      <c r="J330" s="73">
        <f>IF($K$13="Não Atende",0,IF(I330="","",IF(H330="",VLOOKUP(I330,Parâmetros!$B$3:$C$6,2,0),VLOOKUP(I330,Parâmetros!$B$3:$C$6,2,0)*VLOOKUP(H330,Parâmetros!$E$3:$G$5,2,0))))</f>
        <v>4</v>
      </c>
      <c r="K330" s="74">
        <f t="shared" si="271"/>
        <v>3.4763947740000002E-2</v>
      </c>
      <c r="L330" s="71"/>
      <c r="M330" s="71"/>
    </row>
    <row r="331" spans="1:13" ht="45.75" customHeight="1" outlineLevel="1" x14ac:dyDescent="0.2">
      <c r="A331" s="78" t="str">
        <f>CONCATENATE($A$30,".",COUNTA($A$30:A330))</f>
        <v>3.294</v>
      </c>
      <c r="B331" s="418" t="s">
        <v>603</v>
      </c>
      <c r="C331" s="419"/>
      <c r="D331" s="419"/>
      <c r="E331" s="419"/>
      <c r="F331" s="68"/>
      <c r="G331" s="84">
        <v>2.1459227E-4</v>
      </c>
      <c r="H331" s="37" t="s">
        <v>61</v>
      </c>
      <c r="I331" s="70" t="s">
        <v>4</v>
      </c>
      <c r="J331" s="73">
        <f>IF($K$13="Não Atende",0,IF(I331="","",IF(H331="",VLOOKUP(I331,Parâmetros!$B$3:$C$6,2,0),VLOOKUP(I331,Parâmetros!$B$3:$C$6,2,0)*VLOOKUP(H331,Parâmetros!$E$3:$G$5,2,0))))</f>
        <v>4</v>
      </c>
      <c r="K331" s="74">
        <f t="shared" si="271"/>
        <v>3.4763947740000002E-2</v>
      </c>
      <c r="L331" s="71"/>
      <c r="M331" s="71"/>
    </row>
    <row r="332" spans="1:13" ht="45.75" customHeight="1" outlineLevel="1" x14ac:dyDescent="0.2">
      <c r="A332" s="78" t="str">
        <f>CONCATENATE($A$30,".",COUNTA($A$30:A331))</f>
        <v>3.295</v>
      </c>
      <c r="B332" s="418" t="s">
        <v>604</v>
      </c>
      <c r="C332" s="419"/>
      <c r="D332" s="419"/>
      <c r="E332" s="419"/>
      <c r="F332" s="68"/>
      <c r="G332" s="84">
        <v>2.1459227E-4</v>
      </c>
      <c r="H332" s="37" t="s">
        <v>61</v>
      </c>
      <c r="I332" s="70" t="s">
        <v>4</v>
      </c>
      <c r="J332" s="73">
        <f>IF($K$13="Não Atende",0,IF(I332="","",IF(H332="",VLOOKUP(I332,Parâmetros!$B$3:$C$6,2,0),VLOOKUP(I332,Parâmetros!$B$3:$C$6,2,0)*VLOOKUP(H332,Parâmetros!$E$3:$G$5,2,0))))</f>
        <v>4</v>
      </c>
      <c r="K332" s="74">
        <f t="shared" si="271"/>
        <v>3.4763947740000002E-2</v>
      </c>
      <c r="L332" s="71"/>
      <c r="M332" s="71"/>
    </row>
    <row r="333" spans="1:13" ht="45.75" customHeight="1" outlineLevel="1" x14ac:dyDescent="0.2">
      <c r="A333" s="78" t="str">
        <f>CONCATENATE($A$30,".",COUNTA($A$30:A332))</f>
        <v>3.296</v>
      </c>
      <c r="B333" s="418" t="s">
        <v>605</v>
      </c>
      <c r="C333" s="419"/>
      <c r="D333" s="419"/>
      <c r="E333" s="419"/>
      <c r="F333" s="68"/>
      <c r="G333" s="84">
        <v>2.1459227E-4</v>
      </c>
      <c r="H333" s="37" t="s">
        <v>61</v>
      </c>
      <c r="I333" s="70" t="s">
        <v>4</v>
      </c>
      <c r="J333" s="73">
        <f>IF($K$13="Não Atende",0,IF(I333="","",IF(H333="",VLOOKUP(I333,Parâmetros!$B$3:$C$6,2,0),VLOOKUP(I333,Parâmetros!$B$3:$C$6,2,0)*VLOOKUP(H333,Parâmetros!$E$3:$G$5,2,0))))</f>
        <v>4</v>
      </c>
      <c r="K333" s="74">
        <f t="shared" si="271"/>
        <v>3.4763947740000002E-2</v>
      </c>
      <c r="L333" s="71"/>
      <c r="M333" s="71"/>
    </row>
    <row r="334" spans="1:13" ht="45.75" customHeight="1" outlineLevel="1" x14ac:dyDescent="0.2">
      <c r="A334" s="78" t="str">
        <f>CONCATENATE($A$30,".",COUNTA($A$30:A333))</f>
        <v>3.297</v>
      </c>
      <c r="B334" s="418" t="s">
        <v>606</v>
      </c>
      <c r="C334" s="419"/>
      <c r="D334" s="419"/>
      <c r="E334" s="419"/>
      <c r="F334" s="68"/>
      <c r="G334" s="84">
        <v>2.1459227E-4</v>
      </c>
      <c r="H334" s="37" t="s">
        <v>61</v>
      </c>
      <c r="I334" s="70" t="s">
        <v>4</v>
      </c>
      <c r="J334" s="73">
        <f>IF($K$13="Não Atende",0,IF(I334="","",IF(H334="",VLOOKUP(I334,Parâmetros!$B$3:$C$6,2,0),VLOOKUP(I334,Parâmetros!$B$3:$C$6,2,0)*VLOOKUP(H334,Parâmetros!$E$3:$G$5,2,0))))</f>
        <v>4</v>
      </c>
      <c r="K334" s="74">
        <f t="shared" si="271"/>
        <v>3.4763947740000002E-2</v>
      </c>
      <c r="L334" s="71"/>
      <c r="M334" s="71"/>
    </row>
    <row r="335" spans="1:13" ht="45.75" customHeight="1" outlineLevel="1" x14ac:dyDescent="0.2">
      <c r="A335" s="78" t="str">
        <f>CONCATENATE($A$30,".",COUNTA($A$30:A334))</f>
        <v>3.298</v>
      </c>
      <c r="B335" s="418" t="s">
        <v>607</v>
      </c>
      <c r="C335" s="419"/>
      <c r="D335" s="419"/>
      <c r="E335" s="419"/>
      <c r="F335" s="68"/>
      <c r="G335" s="84">
        <v>2.1459227E-4</v>
      </c>
      <c r="H335" s="37" t="s">
        <v>61</v>
      </c>
      <c r="I335" s="70" t="s">
        <v>4</v>
      </c>
      <c r="J335" s="73">
        <f>IF($K$13="Não Atende",0,IF(I335="","",IF(H335="",VLOOKUP(I335,Parâmetros!$B$3:$C$6,2,0),VLOOKUP(I335,Parâmetros!$B$3:$C$6,2,0)*VLOOKUP(H335,Parâmetros!$E$3:$G$5,2,0))))</f>
        <v>4</v>
      </c>
      <c r="K335" s="74">
        <f t="shared" si="271"/>
        <v>3.4763947740000002E-2</v>
      </c>
      <c r="L335" s="71"/>
      <c r="M335" s="71"/>
    </row>
    <row r="336" spans="1:13" ht="45.75" customHeight="1" outlineLevel="1" x14ac:dyDescent="0.2">
      <c r="A336" s="78" t="str">
        <f>CONCATENATE($A$30,".",COUNTA($A$30:A335))</f>
        <v>3.299</v>
      </c>
      <c r="B336" s="418" t="s">
        <v>608</v>
      </c>
      <c r="C336" s="419"/>
      <c r="D336" s="419"/>
      <c r="E336" s="419"/>
      <c r="F336" s="68"/>
      <c r="G336" s="84">
        <v>2.1459227E-4</v>
      </c>
      <c r="H336" s="37" t="s">
        <v>61</v>
      </c>
      <c r="I336" s="70" t="s">
        <v>4</v>
      </c>
      <c r="J336" s="73">
        <f>IF($K$13="Não Atende",0,IF(I336="","",IF(H336="",VLOOKUP(I336,Parâmetros!$B$3:$C$6,2,0),VLOOKUP(I336,Parâmetros!$B$3:$C$6,2,0)*VLOOKUP(H336,Parâmetros!$E$3:$G$5,2,0))))</f>
        <v>4</v>
      </c>
      <c r="K336" s="74">
        <f t="shared" si="271"/>
        <v>3.4763947740000002E-2</v>
      </c>
      <c r="L336" s="71"/>
      <c r="M336" s="71"/>
    </row>
    <row r="337" spans="1:13" ht="45.75" customHeight="1" outlineLevel="1" x14ac:dyDescent="0.2">
      <c r="A337" s="78" t="str">
        <f>CONCATENATE($A$30,".",COUNTA($A$30:A336))</f>
        <v>3.300</v>
      </c>
      <c r="B337" s="418" t="s">
        <v>609</v>
      </c>
      <c r="C337" s="419"/>
      <c r="D337" s="419"/>
      <c r="E337" s="419"/>
      <c r="F337" s="68"/>
      <c r="G337" s="84">
        <v>2.1459227E-4</v>
      </c>
      <c r="H337" s="37" t="s">
        <v>61</v>
      </c>
      <c r="I337" s="70" t="s">
        <v>4</v>
      </c>
      <c r="J337" s="73">
        <f>IF($K$13="Não Atende",0,IF(I337="","",IF(H337="",VLOOKUP(I337,Parâmetros!$B$3:$C$6,2,0),VLOOKUP(I337,Parâmetros!$B$3:$C$6,2,0)*VLOOKUP(H337,Parâmetros!$E$3:$G$5,2,0))))</f>
        <v>4</v>
      </c>
      <c r="K337" s="74">
        <f t="shared" si="271"/>
        <v>3.4763947740000002E-2</v>
      </c>
      <c r="L337" s="71"/>
      <c r="M337" s="71"/>
    </row>
    <row r="338" spans="1:13" ht="45.75" customHeight="1" outlineLevel="1" x14ac:dyDescent="0.2">
      <c r="A338" s="78" t="str">
        <f>CONCATENATE($A$30,".",COUNTA($A$30:A337))</f>
        <v>3.301</v>
      </c>
      <c r="B338" s="418" t="s">
        <v>610</v>
      </c>
      <c r="C338" s="419"/>
      <c r="D338" s="419"/>
      <c r="E338" s="419"/>
      <c r="F338" s="68"/>
      <c r="G338" s="84">
        <v>2.1459227E-4</v>
      </c>
      <c r="H338" s="37" t="s">
        <v>61</v>
      </c>
      <c r="I338" s="70" t="s">
        <v>4</v>
      </c>
      <c r="J338" s="73">
        <f>IF($K$13="Não Atende",0,IF(I338="","",IF(H338="",VLOOKUP(I338,Parâmetros!$B$3:$C$6,2,0),VLOOKUP(I338,Parâmetros!$B$3:$C$6,2,0)*VLOOKUP(H338,Parâmetros!$E$3:$G$5,2,0))))</f>
        <v>4</v>
      </c>
      <c r="K338" s="74">
        <f t="shared" si="271"/>
        <v>3.4763947740000002E-2</v>
      </c>
      <c r="L338" s="71"/>
      <c r="M338" s="71"/>
    </row>
    <row r="339" spans="1:13" ht="45.75" customHeight="1" outlineLevel="1" x14ac:dyDescent="0.2">
      <c r="A339" s="78" t="str">
        <f>CONCATENATE($A$30,".",COUNTA($A$30:A338))</f>
        <v>3.302</v>
      </c>
      <c r="B339" s="418" t="s">
        <v>611</v>
      </c>
      <c r="C339" s="419"/>
      <c r="D339" s="419"/>
      <c r="E339" s="419"/>
      <c r="F339" s="68"/>
      <c r="G339" s="84">
        <v>2.1459227E-4</v>
      </c>
      <c r="H339" s="37" t="s">
        <v>61</v>
      </c>
      <c r="I339" s="70" t="s">
        <v>4</v>
      </c>
      <c r="J339" s="73">
        <f>IF($K$13="Não Atende",0,IF(I339="","",IF(H339="",VLOOKUP(I339,Parâmetros!$B$3:$C$6,2,0),VLOOKUP(I339,Parâmetros!$B$3:$C$6,2,0)*VLOOKUP(H339,Parâmetros!$E$3:$G$5,2,0))))</f>
        <v>4</v>
      </c>
      <c r="K339" s="74">
        <f t="shared" si="271"/>
        <v>3.4763947740000002E-2</v>
      </c>
      <c r="L339" s="71"/>
      <c r="M339" s="71"/>
    </row>
    <row r="340" spans="1:13" ht="45.75" customHeight="1" outlineLevel="1" x14ac:dyDescent="0.2">
      <c r="A340" s="78" t="str">
        <f>CONCATENATE($A$30,".",COUNTA($A$30:A339))</f>
        <v>3.303</v>
      </c>
      <c r="B340" s="418" t="s">
        <v>612</v>
      </c>
      <c r="C340" s="419"/>
      <c r="D340" s="419"/>
      <c r="E340" s="419"/>
      <c r="F340" s="68"/>
      <c r="G340" s="84">
        <v>2.1459227E-4</v>
      </c>
      <c r="H340" s="37" t="s">
        <v>61</v>
      </c>
      <c r="I340" s="70" t="s">
        <v>4</v>
      </c>
      <c r="J340" s="73">
        <f>IF($K$13="Não Atende",0,IF(I340="","",IF(H340="",VLOOKUP(I340,Parâmetros!$B$3:$C$6,2,0),VLOOKUP(I340,Parâmetros!$B$3:$C$6,2,0)*VLOOKUP(H340,Parâmetros!$E$3:$G$5,2,0))))</f>
        <v>4</v>
      </c>
      <c r="K340" s="74">
        <f t="shared" si="271"/>
        <v>3.4763947740000002E-2</v>
      </c>
      <c r="L340" s="71"/>
      <c r="M340" s="71"/>
    </row>
    <row r="341" spans="1:13" ht="45.75" customHeight="1" outlineLevel="1" x14ac:dyDescent="0.2">
      <c r="A341" s="78" t="str">
        <f>CONCATENATE($A$30,".",COUNTA($A$30:A340))</f>
        <v>3.304</v>
      </c>
      <c r="B341" s="418" t="s">
        <v>613</v>
      </c>
      <c r="C341" s="419"/>
      <c r="D341" s="419"/>
      <c r="E341" s="419"/>
      <c r="F341" s="68"/>
      <c r="G341" s="84">
        <v>2.1459227E-4</v>
      </c>
      <c r="H341" s="37" t="s">
        <v>61</v>
      </c>
      <c r="I341" s="70" t="s">
        <v>4</v>
      </c>
      <c r="J341" s="73">
        <f>IF($K$13="Não Atende",0,IF(I341="","",IF(H341="",VLOOKUP(I341,Parâmetros!$B$3:$C$6,2,0),VLOOKUP(I341,Parâmetros!$B$3:$C$6,2,0)*VLOOKUP(H341,Parâmetros!$E$3:$G$5,2,0))))</f>
        <v>4</v>
      </c>
      <c r="K341" s="74">
        <f t="shared" si="271"/>
        <v>3.4763947740000002E-2</v>
      </c>
      <c r="L341" s="71"/>
      <c r="M341" s="71"/>
    </row>
    <row r="342" spans="1:13" ht="45.75" customHeight="1" outlineLevel="1" x14ac:dyDescent="0.2">
      <c r="A342" s="78" t="str">
        <f>CONCATENATE($A$30,".",COUNTA($A$30:A341))</f>
        <v>3.305</v>
      </c>
      <c r="B342" s="418" t="s">
        <v>614</v>
      </c>
      <c r="C342" s="419"/>
      <c r="D342" s="419"/>
      <c r="E342" s="419"/>
      <c r="F342" s="68"/>
      <c r="G342" s="84">
        <v>2.1459227E-4</v>
      </c>
      <c r="H342" s="37" t="s">
        <v>61</v>
      </c>
      <c r="I342" s="70" t="s">
        <v>4</v>
      </c>
      <c r="J342" s="73">
        <f>IF($K$13="Não Atende",0,IF(I342="","",IF(H342="",VLOOKUP(I342,Parâmetros!$B$3:$C$6,2,0),VLOOKUP(I342,Parâmetros!$B$3:$C$6,2,0)*VLOOKUP(H342,Parâmetros!$E$3:$G$5,2,0))))</f>
        <v>4</v>
      </c>
      <c r="K342" s="74">
        <f t="shared" si="271"/>
        <v>3.4763947740000002E-2</v>
      </c>
      <c r="L342" s="71"/>
      <c r="M342" s="71"/>
    </row>
    <row r="343" spans="1:13" ht="45.75" customHeight="1" outlineLevel="1" x14ac:dyDescent="0.2">
      <c r="A343" s="78" t="str">
        <f>CONCATENATE($A$30,".",COUNTA($A$30:A342))</f>
        <v>3.306</v>
      </c>
      <c r="B343" s="418" t="s">
        <v>615</v>
      </c>
      <c r="C343" s="419"/>
      <c r="D343" s="419"/>
      <c r="E343" s="419"/>
      <c r="F343" s="68"/>
      <c r="G343" s="84">
        <v>2.1459227E-4</v>
      </c>
      <c r="H343" s="37" t="s">
        <v>61</v>
      </c>
      <c r="I343" s="70" t="s">
        <v>4</v>
      </c>
      <c r="J343" s="73">
        <f>IF($K$13="Não Atende",0,IF(I343="","",IF(H343="",VLOOKUP(I343,Parâmetros!$B$3:$C$6,2,0),VLOOKUP(I343,Parâmetros!$B$3:$C$6,2,0)*VLOOKUP(H343,Parâmetros!$E$3:$G$5,2,0))))</f>
        <v>4</v>
      </c>
      <c r="K343" s="74">
        <f t="shared" si="271"/>
        <v>3.4763947740000002E-2</v>
      </c>
      <c r="L343" s="71"/>
      <c r="M343" s="71"/>
    </row>
    <row r="344" spans="1:13" ht="45.75" customHeight="1" outlineLevel="1" x14ac:dyDescent="0.2">
      <c r="A344" s="78" t="str">
        <f>CONCATENATE($A$30,".",COUNTA($A$30:A343))</f>
        <v>3.307</v>
      </c>
      <c r="B344" s="418" t="s">
        <v>616</v>
      </c>
      <c r="C344" s="419"/>
      <c r="D344" s="419"/>
      <c r="E344" s="419"/>
      <c r="F344" s="68"/>
      <c r="G344" s="84">
        <v>2.1459227E-4</v>
      </c>
      <c r="H344" s="37" t="s">
        <v>61</v>
      </c>
      <c r="I344" s="70" t="s">
        <v>4</v>
      </c>
      <c r="J344" s="73">
        <f>IF($K$13="Não Atende",0,IF(I344="","",IF(H344="",VLOOKUP(I344,Parâmetros!$B$3:$C$6,2,0),VLOOKUP(I344,Parâmetros!$B$3:$C$6,2,0)*VLOOKUP(H344,Parâmetros!$E$3:$G$5,2,0))))</f>
        <v>4</v>
      </c>
      <c r="K344" s="74">
        <f t="shared" si="271"/>
        <v>3.4763947740000002E-2</v>
      </c>
      <c r="L344" s="71"/>
      <c r="M344" s="71"/>
    </row>
    <row r="345" spans="1:13" ht="45.75" customHeight="1" outlineLevel="1" x14ac:dyDescent="0.2">
      <c r="A345" s="78" t="str">
        <f>CONCATENATE($A$30,".",COUNTA($A$30:A344))</f>
        <v>3.308</v>
      </c>
      <c r="B345" s="418" t="s">
        <v>617</v>
      </c>
      <c r="C345" s="419"/>
      <c r="D345" s="419"/>
      <c r="E345" s="419"/>
      <c r="F345" s="68"/>
      <c r="G345" s="84">
        <v>2.1459227E-4</v>
      </c>
      <c r="H345" s="37" t="s">
        <v>61</v>
      </c>
      <c r="I345" s="70" t="s">
        <v>4</v>
      </c>
      <c r="J345" s="73">
        <f>IF($K$13="Não Atende",0,IF(I345="","",IF(H345="",VLOOKUP(I345,Parâmetros!$B$3:$C$6,2,0),VLOOKUP(I345,Parâmetros!$B$3:$C$6,2,0)*VLOOKUP(H345,Parâmetros!$E$3:$G$5,2,0))))</f>
        <v>4</v>
      </c>
      <c r="K345" s="74">
        <f t="shared" si="271"/>
        <v>3.4763947740000002E-2</v>
      </c>
      <c r="L345" s="71"/>
      <c r="M345" s="71"/>
    </row>
    <row r="346" spans="1:13" ht="45.75" customHeight="1" outlineLevel="1" x14ac:dyDescent="0.2">
      <c r="A346" s="78" t="str">
        <f>CONCATENATE($A$30,".",COUNTA($A$30:A345))</f>
        <v>3.309</v>
      </c>
      <c r="B346" s="418" t="s">
        <v>618</v>
      </c>
      <c r="C346" s="419"/>
      <c r="D346" s="419"/>
      <c r="E346" s="419"/>
      <c r="F346" s="68"/>
      <c r="G346" s="84">
        <v>2.1459227E-4</v>
      </c>
      <c r="H346" s="37" t="s">
        <v>61</v>
      </c>
      <c r="I346" s="70" t="s">
        <v>4</v>
      </c>
      <c r="J346" s="73">
        <f>IF($K$13="Não Atende",0,IF(I346="","",IF(H346="",VLOOKUP(I346,Parâmetros!$B$3:$C$6,2,0),VLOOKUP(I346,Parâmetros!$B$3:$C$6,2,0)*VLOOKUP(H346,Parâmetros!$E$3:$G$5,2,0))))</f>
        <v>4</v>
      </c>
      <c r="K346" s="74">
        <f t="shared" si="271"/>
        <v>3.4763947740000002E-2</v>
      </c>
      <c r="L346" s="71"/>
      <c r="M346" s="71"/>
    </row>
    <row r="347" spans="1:13" ht="45.75" customHeight="1" outlineLevel="1" x14ac:dyDescent="0.2">
      <c r="A347" s="78" t="str">
        <f>CONCATENATE($A$30,".",COUNTA($A$30:A346))</f>
        <v>3.310</v>
      </c>
      <c r="B347" s="418" t="s">
        <v>619</v>
      </c>
      <c r="C347" s="419"/>
      <c r="D347" s="419"/>
      <c r="E347" s="419"/>
      <c r="F347" s="68"/>
      <c r="G347" s="84">
        <v>2.1459227E-4</v>
      </c>
      <c r="H347" s="37" t="s">
        <v>61</v>
      </c>
      <c r="I347" s="70" t="s">
        <v>4</v>
      </c>
      <c r="J347" s="73">
        <f>IF($K$13="Não Atende",0,IF(I347="","",IF(H347="",VLOOKUP(I347,Parâmetros!$B$3:$C$6,2,0),VLOOKUP(I347,Parâmetros!$B$3:$C$6,2,0)*VLOOKUP(H347,Parâmetros!$E$3:$G$5,2,0))))</f>
        <v>4</v>
      </c>
      <c r="K347" s="74">
        <f t="shared" si="271"/>
        <v>3.4763947740000002E-2</v>
      </c>
      <c r="L347" s="71"/>
      <c r="M347" s="71"/>
    </row>
    <row r="348" spans="1:13" ht="45.75" customHeight="1" outlineLevel="1" x14ac:dyDescent="0.2">
      <c r="A348" s="78" t="str">
        <f>CONCATENATE($A$30,".",COUNTA($A$30:A347))</f>
        <v>3.311</v>
      </c>
      <c r="B348" s="418" t="s">
        <v>620</v>
      </c>
      <c r="C348" s="419"/>
      <c r="D348" s="419"/>
      <c r="E348" s="419"/>
      <c r="F348" s="68"/>
      <c r="G348" s="84">
        <v>2.1459227E-4</v>
      </c>
      <c r="H348" s="37" t="s">
        <v>61</v>
      </c>
      <c r="I348" s="70" t="s">
        <v>4</v>
      </c>
      <c r="J348" s="73">
        <f>IF($K$13="Não Atende",0,IF(I348="","",IF(H348="",VLOOKUP(I348,Parâmetros!$B$3:$C$6,2,0),VLOOKUP(I348,Parâmetros!$B$3:$C$6,2,0)*VLOOKUP(H348,Parâmetros!$E$3:$G$5,2,0))))</f>
        <v>4</v>
      </c>
      <c r="K348" s="74">
        <f t="shared" si="271"/>
        <v>3.4763947740000002E-2</v>
      </c>
      <c r="L348" s="71"/>
      <c r="M348" s="71"/>
    </row>
    <row r="349" spans="1:13" ht="45.75" customHeight="1" outlineLevel="1" x14ac:dyDescent="0.2">
      <c r="A349" s="78" t="str">
        <f>CONCATENATE($A$30,".",COUNTA($A$30:A348))</f>
        <v>3.312</v>
      </c>
      <c r="B349" s="418" t="s">
        <v>621</v>
      </c>
      <c r="C349" s="419"/>
      <c r="D349" s="419"/>
      <c r="E349" s="419"/>
      <c r="F349" s="68"/>
      <c r="G349" s="84">
        <v>2.1459227E-4</v>
      </c>
      <c r="H349" s="37" t="s">
        <v>61</v>
      </c>
      <c r="I349" s="70" t="s">
        <v>4</v>
      </c>
      <c r="J349" s="73">
        <f>IF($K$13="Não Atende",0,IF(I349="","",IF(H349="",VLOOKUP(I349,Parâmetros!$B$3:$C$6,2,0),VLOOKUP(I349,Parâmetros!$B$3:$C$6,2,0)*VLOOKUP(H349,Parâmetros!$E$3:$G$5,2,0))))</f>
        <v>4</v>
      </c>
      <c r="K349" s="74">
        <f t="shared" si="271"/>
        <v>3.4763947740000002E-2</v>
      </c>
      <c r="L349" s="71"/>
      <c r="M349" s="71"/>
    </row>
    <row r="350" spans="1:13" ht="45.75" customHeight="1" outlineLevel="1" x14ac:dyDescent="0.2">
      <c r="A350" s="78" t="str">
        <f>CONCATENATE($A$30,".",COUNTA($A$30:A349))</f>
        <v>3.313</v>
      </c>
      <c r="B350" s="418" t="s">
        <v>622</v>
      </c>
      <c r="C350" s="419"/>
      <c r="D350" s="419"/>
      <c r="E350" s="419"/>
      <c r="F350" s="68"/>
      <c r="G350" s="84">
        <v>2.1459227E-4</v>
      </c>
      <c r="H350" s="37" t="s">
        <v>61</v>
      </c>
      <c r="I350" s="70" t="s">
        <v>4</v>
      </c>
      <c r="J350" s="73">
        <f>IF($K$13="Não Atende",0,IF(I350="","",IF(H350="",VLOOKUP(I350,Parâmetros!$B$3:$C$6,2,0),VLOOKUP(I350,Parâmetros!$B$3:$C$6,2,0)*VLOOKUP(H350,Parâmetros!$E$3:$G$5,2,0))))</f>
        <v>4</v>
      </c>
      <c r="K350" s="74">
        <f t="shared" si="271"/>
        <v>3.4763947740000002E-2</v>
      </c>
      <c r="L350" s="71"/>
      <c r="M350" s="71"/>
    </row>
    <row r="351" spans="1:13" ht="45.75" customHeight="1" outlineLevel="1" x14ac:dyDescent="0.2">
      <c r="A351" s="78" t="str">
        <f>CONCATENATE($A$30,".",COUNTA($A$30:A350))</f>
        <v>3.314</v>
      </c>
      <c r="B351" s="418" t="s">
        <v>623</v>
      </c>
      <c r="C351" s="419"/>
      <c r="D351" s="419"/>
      <c r="E351" s="419"/>
      <c r="F351" s="68"/>
      <c r="G351" s="84">
        <v>2.1459227E-4</v>
      </c>
      <c r="H351" s="37" t="s">
        <v>61</v>
      </c>
      <c r="I351" s="70" t="s">
        <v>4</v>
      </c>
      <c r="J351" s="73">
        <f>IF($K$13="Não Atende",0,IF(I351="","",IF(H351="",VLOOKUP(I351,Parâmetros!$B$3:$C$6,2,0),VLOOKUP(I351,Parâmetros!$B$3:$C$6,2,0)*VLOOKUP(H351,Parâmetros!$E$3:$G$5,2,0))))</f>
        <v>4</v>
      </c>
      <c r="K351" s="74">
        <f t="shared" si="271"/>
        <v>3.4763947740000002E-2</v>
      </c>
      <c r="L351" s="71"/>
      <c r="M351" s="71"/>
    </row>
    <row r="352" spans="1:13" ht="45.75" customHeight="1" outlineLevel="1" x14ac:dyDescent="0.2">
      <c r="A352" s="78" t="str">
        <f>CONCATENATE($A$30,".",COUNTA($A$30:A351))</f>
        <v>3.315</v>
      </c>
      <c r="B352" s="418" t="s">
        <v>624</v>
      </c>
      <c r="C352" s="419"/>
      <c r="D352" s="419"/>
      <c r="E352" s="419"/>
      <c r="F352" s="68"/>
      <c r="G352" s="84">
        <v>2.1459227E-4</v>
      </c>
      <c r="H352" s="37" t="s">
        <v>61</v>
      </c>
      <c r="I352" s="70" t="s">
        <v>4</v>
      </c>
      <c r="J352" s="73">
        <f>IF($K$13="Não Atende",0,IF(I352="","",IF(H352="",VLOOKUP(I352,Parâmetros!$B$3:$C$6,2,0),VLOOKUP(I352,Parâmetros!$B$3:$C$6,2,0)*VLOOKUP(H352,Parâmetros!$E$3:$G$5,2,0))))</f>
        <v>4</v>
      </c>
      <c r="K352" s="74">
        <f t="shared" si="271"/>
        <v>3.4763947740000002E-2</v>
      </c>
      <c r="L352" s="71"/>
      <c r="M352" s="71"/>
    </row>
    <row r="353" spans="1:13" ht="45.75" customHeight="1" outlineLevel="1" x14ac:dyDescent="0.2">
      <c r="A353" s="78" t="str">
        <f>CONCATENATE($A$30,".",COUNTA($A$30:A352))</f>
        <v>3.316</v>
      </c>
      <c r="B353" s="418" t="s">
        <v>625</v>
      </c>
      <c r="C353" s="419"/>
      <c r="D353" s="419"/>
      <c r="E353" s="419"/>
      <c r="F353" s="68"/>
      <c r="G353" s="84">
        <v>2.1459227E-4</v>
      </c>
      <c r="H353" s="37" t="s">
        <v>61</v>
      </c>
      <c r="I353" s="70" t="s">
        <v>4</v>
      </c>
      <c r="J353" s="73">
        <f>IF($K$13="Não Atende",0,IF(I353="","",IF(H353="",VLOOKUP(I353,Parâmetros!$B$3:$C$6,2,0),VLOOKUP(I353,Parâmetros!$B$3:$C$6,2,0)*VLOOKUP(H353,Parâmetros!$E$3:$G$5,2,0))))</f>
        <v>4</v>
      </c>
      <c r="K353" s="74">
        <f t="shared" si="271"/>
        <v>3.4763947740000002E-2</v>
      </c>
      <c r="L353" s="71"/>
      <c r="M353" s="71"/>
    </row>
    <row r="354" spans="1:13" ht="45.75" customHeight="1" outlineLevel="1" x14ac:dyDescent="0.2">
      <c r="A354" s="78" t="str">
        <f>CONCATENATE($A$30,".",COUNTA($A$30:A353))</f>
        <v>3.317</v>
      </c>
      <c r="B354" s="418" t="s">
        <v>626</v>
      </c>
      <c r="C354" s="419"/>
      <c r="D354" s="419"/>
      <c r="E354" s="419"/>
      <c r="F354" s="68"/>
      <c r="G354" s="84">
        <v>2.1459227E-4</v>
      </c>
      <c r="H354" s="37" t="s">
        <v>61</v>
      </c>
      <c r="I354" s="70" t="s">
        <v>4</v>
      </c>
      <c r="J354" s="73">
        <f>IF($K$13="Não Atende",0,IF(I354="","",IF(H354="",VLOOKUP(I354,Parâmetros!$B$3:$C$6,2,0),VLOOKUP(I354,Parâmetros!$B$3:$C$6,2,0)*VLOOKUP(H354,Parâmetros!$E$3:$G$5,2,0))))</f>
        <v>4</v>
      </c>
      <c r="K354" s="74">
        <f t="shared" si="271"/>
        <v>3.4763947740000002E-2</v>
      </c>
      <c r="L354" s="71"/>
      <c r="M354" s="71"/>
    </row>
    <row r="355" spans="1:13" ht="45.75" customHeight="1" outlineLevel="1" x14ac:dyDescent="0.2">
      <c r="A355" s="78" t="str">
        <f>CONCATENATE($A$30,".",COUNTA($A$30:A354))</f>
        <v>3.318</v>
      </c>
      <c r="B355" s="418" t="s">
        <v>1028</v>
      </c>
      <c r="C355" s="419"/>
      <c r="D355" s="419"/>
      <c r="E355" s="419"/>
      <c r="F355" s="68"/>
      <c r="G355" s="84">
        <v>2.1459227E-4</v>
      </c>
      <c r="H355" s="37" t="s">
        <v>61</v>
      </c>
      <c r="I355" s="70" t="s">
        <v>4</v>
      </c>
      <c r="J355" s="73">
        <f>IF($K$13="Não Atende",0,IF(I355="","",IF(H355="",VLOOKUP(I355,Parâmetros!$B$3:$C$6,2,0),VLOOKUP(I355,Parâmetros!$B$3:$C$6,2,0)*VLOOKUP(H355,Parâmetros!$E$3:$G$5,2,0))))</f>
        <v>4</v>
      </c>
      <c r="K355" s="74">
        <f t="shared" si="271"/>
        <v>3.4763947740000002E-2</v>
      </c>
      <c r="L355" s="71"/>
      <c r="M355" s="71"/>
    </row>
    <row r="356" spans="1:13" ht="45.75" customHeight="1" outlineLevel="1" x14ac:dyDescent="0.2">
      <c r="A356" s="78" t="str">
        <f>CONCATENATE($A$30,".",COUNTA($A$30:A355))</f>
        <v>3.319</v>
      </c>
      <c r="B356" s="418" t="s">
        <v>1029</v>
      </c>
      <c r="C356" s="419"/>
      <c r="D356" s="419"/>
      <c r="E356" s="419"/>
      <c r="F356" s="68"/>
      <c r="G356" s="84">
        <v>2.1459227E-4</v>
      </c>
      <c r="H356" s="37" t="s">
        <v>61</v>
      </c>
      <c r="I356" s="70" t="s">
        <v>4</v>
      </c>
      <c r="J356" s="73">
        <f>IF($K$13="Não Atende",0,IF(I356="","",IF(H356="",VLOOKUP(I356,Parâmetros!$B$3:$C$6,2,0),VLOOKUP(I356,Parâmetros!$B$3:$C$6,2,0)*VLOOKUP(H356,Parâmetros!$E$3:$G$5,2,0))))</f>
        <v>4</v>
      </c>
      <c r="K356" s="74">
        <f t="shared" si="271"/>
        <v>3.4763947740000002E-2</v>
      </c>
      <c r="L356" s="71"/>
      <c r="M356" s="71"/>
    </row>
    <row r="357" spans="1:13" ht="45.75" customHeight="1" outlineLevel="1" x14ac:dyDescent="0.2">
      <c r="A357" s="78" t="str">
        <f>CONCATENATE($A$30,".",COUNTA($A$30:A356))</f>
        <v>3.320</v>
      </c>
      <c r="B357" s="418" t="s">
        <v>627</v>
      </c>
      <c r="C357" s="419"/>
      <c r="D357" s="419"/>
      <c r="E357" s="419"/>
      <c r="F357" s="68"/>
      <c r="G357" s="84">
        <v>2.1459227E-4</v>
      </c>
      <c r="H357" s="37" t="s">
        <v>61</v>
      </c>
      <c r="I357" s="70" t="s">
        <v>4</v>
      </c>
      <c r="J357" s="73">
        <f>IF($K$13="Não Atende",0,IF(I357="","",IF(H357="",VLOOKUP(I357,Parâmetros!$B$3:$C$6,2,0),VLOOKUP(I357,Parâmetros!$B$3:$C$6,2,0)*VLOOKUP(H357,Parâmetros!$E$3:$G$5,2,0))))</f>
        <v>4</v>
      </c>
      <c r="K357" s="74">
        <f t="shared" si="271"/>
        <v>3.4763947740000002E-2</v>
      </c>
      <c r="L357" s="71"/>
      <c r="M357" s="71"/>
    </row>
    <row r="358" spans="1:13" ht="45.75" customHeight="1" outlineLevel="1" x14ac:dyDescent="0.2">
      <c r="A358" s="78" t="str">
        <f>CONCATENATE($A$30,".",COUNTA($A$30:A357))</f>
        <v>3.321</v>
      </c>
      <c r="B358" s="418" t="s">
        <v>628</v>
      </c>
      <c r="C358" s="419"/>
      <c r="D358" s="419"/>
      <c r="E358" s="419"/>
      <c r="F358" s="68"/>
      <c r="G358" s="84">
        <v>2.1459227E-4</v>
      </c>
      <c r="H358" s="37" t="s">
        <v>61</v>
      </c>
      <c r="I358" s="70" t="s">
        <v>4</v>
      </c>
      <c r="J358" s="73">
        <f>IF($K$13="Não Atende",0,IF(I358="","",IF(H358="",VLOOKUP(I358,Parâmetros!$B$3:$C$6,2,0),VLOOKUP(I358,Parâmetros!$B$3:$C$6,2,0)*VLOOKUP(H358,Parâmetros!$E$3:$G$5,2,0))))</f>
        <v>4</v>
      </c>
      <c r="K358" s="74">
        <f t="shared" si="271"/>
        <v>3.4763947740000002E-2</v>
      </c>
      <c r="L358" s="71"/>
      <c r="M358" s="71"/>
    </row>
    <row r="359" spans="1:13" ht="45.75" customHeight="1" outlineLevel="1" x14ac:dyDescent="0.2">
      <c r="A359" s="78" t="str">
        <f>CONCATENATE($A$30,".",COUNTA($A$30:A358))</f>
        <v>3.322</v>
      </c>
      <c r="B359" s="418" t="s">
        <v>629</v>
      </c>
      <c r="C359" s="419"/>
      <c r="D359" s="419"/>
      <c r="E359" s="419"/>
      <c r="F359" s="68"/>
      <c r="G359" s="84">
        <v>2.1459227E-4</v>
      </c>
      <c r="H359" s="37" t="s">
        <v>61</v>
      </c>
      <c r="I359" s="70" t="s">
        <v>4</v>
      </c>
      <c r="J359" s="73">
        <f>IF($K$13="Não Atende",0,IF(I359="","",IF(H359="",VLOOKUP(I359,Parâmetros!$B$3:$C$6,2,0),VLOOKUP(I359,Parâmetros!$B$3:$C$6,2,0)*VLOOKUP(H359,Parâmetros!$E$3:$G$5,2,0))))</f>
        <v>4</v>
      </c>
      <c r="K359" s="74">
        <f t="shared" si="271"/>
        <v>3.4763947740000002E-2</v>
      </c>
      <c r="L359" s="71"/>
      <c r="M359" s="71"/>
    </row>
    <row r="360" spans="1:13" ht="45.75" customHeight="1" outlineLevel="1" x14ac:dyDescent="0.2">
      <c r="A360" s="78" t="str">
        <f>CONCATENATE($A$30,".",COUNTA($A$30:A359))</f>
        <v>3.323</v>
      </c>
      <c r="B360" s="418" t="s">
        <v>630</v>
      </c>
      <c r="C360" s="419"/>
      <c r="D360" s="419"/>
      <c r="E360" s="419"/>
      <c r="F360" s="68"/>
      <c r="G360" s="84">
        <v>2.1459227E-4</v>
      </c>
      <c r="H360" s="37" t="s">
        <v>61</v>
      </c>
      <c r="I360" s="70" t="s">
        <v>4</v>
      </c>
      <c r="J360" s="73">
        <f>IF($K$13="Não Atende",0,IF(I360="","",IF(H360="",VLOOKUP(I360,Parâmetros!$B$3:$C$6,2,0),VLOOKUP(I360,Parâmetros!$B$3:$C$6,2,0)*VLOOKUP(H360,Parâmetros!$E$3:$G$5,2,0))))</f>
        <v>4</v>
      </c>
      <c r="K360" s="74">
        <f t="shared" si="271"/>
        <v>3.4763947740000002E-2</v>
      </c>
      <c r="L360" s="71"/>
      <c r="M360" s="71"/>
    </row>
    <row r="361" spans="1:13" ht="45.75" customHeight="1" outlineLevel="1" x14ac:dyDescent="0.2">
      <c r="A361" s="78" t="str">
        <f>CONCATENATE($A$30,".",COUNTA($A$30:A360))</f>
        <v>3.324</v>
      </c>
      <c r="B361" s="418" t="s">
        <v>631</v>
      </c>
      <c r="C361" s="419"/>
      <c r="D361" s="419"/>
      <c r="E361" s="419"/>
      <c r="F361" s="68"/>
      <c r="G361" s="84">
        <v>2.1459227E-4</v>
      </c>
      <c r="H361" s="37" t="s">
        <v>61</v>
      </c>
      <c r="I361" s="70" t="s">
        <v>4</v>
      </c>
      <c r="J361" s="73">
        <f>IF($K$13="Não Atende",0,IF(I361="","",IF(H361="",VLOOKUP(I361,Parâmetros!$B$3:$C$6,2,0),VLOOKUP(I361,Parâmetros!$B$3:$C$6,2,0)*VLOOKUP(H361,Parâmetros!$E$3:$G$5,2,0))))</f>
        <v>4</v>
      </c>
      <c r="K361" s="74">
        <f t="shared" si="271"/>
        <v>3.4763947740000002E-2</v>
      </c>
      <c r="L361" s="71"/>
      <c r="M361" s="71"/>
    </row>
    <row r="362" spans="1:13" ht="45.75" customHeight="1" outlineLevel="1" x14ac:dyDescent="0.2">
      <c r="A362" s="78" t="str">
        <f>CONCATENATE($A$30,".",COUNTA($A$30:A361))</f>
        <v>3.325</v>
      </c>
      <c r="B362" s="418" t="s">
        <v>632</v>
      </c>
      <c r="C362" s="419"/>
      <c r="D362" s="419"/>
      <c r="E362" s="419"/>
      <c r="F362" s="68"/>
      <c r="G362" s="84">
        <v>2.1459227E-4</v>
      </c>
      <c r="H362" s="37" t="s">
        <v>61</v>
      </c>
      <c r="I362" s="70" t="s">
        <v>4</v>
      </c>
      <c r="J362" s="73">
        <f>IF($K$13="Não Atende",0,IF(I362="","",IF(H362="",VLOOKUP(I362,Parâmetros!$B$3:$C$6,2,0),VLOOKUP(I362,Parâmetros!$B$3:$C$6,2,0)*VLOOKUP(H362,Parâmetros!$E$3:$G$5,2,0))))</f>
        <v>4</v>
      </c>
      <c r="K362" s="74">
        <f t="shared" si="271"/>
        <v>3.4763947740000002E-2</v>
      </c>
      <c r="L362" s="71"/>
      <c r="M362" s="71"/>
    </row>
    <row r="363" spans="1:13" ht="45.75" customHeight="1" outlineLevel="1" x14ac:dyDescent="0.2">
      <c r="A363" s="78" t="str">
        <f>CONCATENATE($A$30,".",COUNTA($A$30:A362))</f>
        <v>3.326</v>
      </c>
      <c r="B363" s="418" t="s">
        <v>1030</v>
      </c>
      <c r="C363" s="419"/>
      <c r="D363" s="419"/>
      <c r="E363" s="419"/>
      <c r="F363" s="68"/>
      <c r="G363" s="84">
        <v>2.1459227E-4</v>
      </c>
      <c r="H363" s="37" t="s">
        <v>61</v>
      </c>
      <c r="I363" s="70" t="s">
        <v>4</v>
      </c>
      <c r="J363" s="73">
        <f>IF($K$13="Não Atende",0,IF(I363="","",IF(H363="",VLOOKUP(I363,Parâmetros!$B$3:$C$6,2,0),VLOOKUP(I363,Parâmetros!$B$3:$C$6,2,0)*VLOOKUP(H363,Parâmetros!$E$3:$G$5,2,0))))</f>
        <v>4</v>
      </c>
      <c r="K363" s="74">
        <f t="shared" si="271"/>
        <v>3.4763947740000002E-2</v>
      </c>
      <c r="L363" s="71"/>
      <c r="M363" s="71"/>
    </row>
    <row r="364" spans="1:13" ht="45.75" customHeight="1" outlineLevel="1" x14ac:dyDescent="0.2">
      <c r="A364" s="78" t="str">
        <f>CONCATENATE($A$30,".",COUNTA($A$30:A363))</f>
        <v>3.327</v>
      </c>
      <c r="B364" s="418" t="s">
        <v>633</v>
      </c>
      <c r="C364" s="419"/>
      <c r="D364" s="419"/>
      <c r="E364" s="419"/>
      <c r="F364" s="68"/>
      <c r="G364" s="84">
        <v>2.1459227E-4</v>
      </c>
      <c r="H364" s="37" t="s">
        <v>61</v>
      </c>
      <c r="I364" s="70" t="s">
        <v>4</v>
      </c>
      <c r="J364" s="73">
        <f>IF($K$13="Não Atende",0,IF(I364="","",IF(H364="",VLOOKUP(I364,Parâmetros!$B$3:$C$6,2,0),VLOOKUP(I364,Parâmetros!$B$3:$C$6,2,0)*VLOOKUP(H364,Parâmetros!$E$3:$G$5,2,0))))</f>
        <v>4</v>
      </c>
      <c r="K364" s="74">
        <f t="shared" si="271"/>
        <v>3.4763947740000002E-2</v>
      </c>
      <c r="L364" s="71"/>
      <c r="M364" s="71"/>
    </row>
    <row r="365" spans="1:13" ht="45.75" customHeight="1" outlineLevel="1" x14ac:dyDescent="0.2">
      <c r="A365" s="78" t="str">
        <f>CONCATENATE($A$30,".",COUNTA($A$30:A364))</f>
        <v>3.328</v>
      </c>
      <c r="B365" s="418" t="s">
        <v>634</v>
      </c>
      <c r="C365" s="419"/>
      <c r="D365" s="419"/>
      <c r="E365" s="419"/>
      <c r="F365" s="68"/>
      <c r="G365" s="84">
        <v>2.1459227E-4</v>
      </c>
      <c r="H365" s="37" t="s">
        <v>61</v>
      </c>
      <c r="I365" s="70" t="s">
        <v>4</v>
      </c>
      <c r="J365" s="73">
        <f>IF($K$13="Não Atende",0,IF(I365="","",IF(H365="",VLOOKUP(I365,Parâmetros!$B$3:$C$6,2,0),VLOOKUP(I365,Parâmetros!$B$3:$C$6,2,0)*VLOOKUP(H365,Parâmetros!$E$3:$G$5,2,0))))</f>
        <v>4</v>
      </c>
      <c r="K365" s="74">
        <f t="shared" si="271"/>
        <v>3.4763947740000002E-2</v>
      </c>
      <c r="L365" s="71"/>
      <c r="M365" s="71"/>
    </row>
    <row r="366" spans="1:13" ht="45.75" customHeight="1" outlineLevel="1" x14ac:dyDescent="0.2">
      <c r="A366" s="78" t="str">
        <f>CONCATENATE($A$30,".",COUNTA($A$30:A365))</f>
        <v>3.329</v>
      </c>
      <c r="B366" s="418" t="s">
        <v>635</v>
      </c>
      <c r="C366" s="419"/>
      <c r="D366" s="419"/>
      <c r="E366" s="419"/>
      <c r="F366" s="68"/>
      <c r="G366" s="84">
        <v>2.1459227E-4</v>
      </c>
      <c r="H366" s="37" t="s">
        <v>61</v>
      </c>
      <c r="I366" s="70" t="s">
        <v>4</v>
      </c>
      <c r="J366" s="73">
        <f>IF($K$13="Não Atende",0,IF(I366="","",IF(H366="",VLOOKUP(I366,Parâmetros!$B$3:$C$6,2,0),VLOOKUP(I366,Parâmetros!$B$3:$C$6,2,0)*VLOOKUP(H366,Parâmetros!$E$3:$G$5,2,0))))</f>
        <v>4</v>
      </c>
      <c r="K366" s="74">
        <f t="shared" si="271"/>
        <v>3.4763947740000002E-2</v>
      </c>
      <c r="L366" s="71"/>
      <c r="M366" s="71"/>
    </row>
    <row r="367" spans="1:13" ht="45.75" customHeight="1" outlineLevel="1" x14ac:dyDescent="0.2">
      <c r="A367" s="78" t="str">
        <f>CONCATENATE($A$30,".",COUNTA($A$30:A366))</f>
        <v>3.330</v>
      </c>
      <c r="B367" s="418" t="s">
        <v>636</v>
      </c>
      <c r="C367" s="419"/>
      <c r="D367" s="419"/>
      <c r="E367" s="419"/>
      <c r="F367" s="68"/>
      <c r="G367" s="84">
        <v>2.1459227E-4</v>
      </c>
      <c r="H367" s="37" t="s">
        <v>61</v>
      </c>
      <c r="I367" s="70" t="s">
        <v>4</v>
      </c>
      <c r="J367" s="73">
        <f>IF($K$13="Não Atende",0,IF(I367="","",IF(H367="",VLOOKUP(I367,Parâmetros!$B$3:$C$6,2,0),VLOOKUP(I367,Parâmetros!$B$3:$C$6,2,0)*VLOOKUP(H367,Parâmetros!$E$3:$G$5,2,0))))</f>
        <v>4</v>
      </c>
      <c r="K367" s="74">
        <f t="shared" si="271"/>
        <v>3.4763947740000002E-2</v>
      </c>
      <c r="L367" s="71"/>
      <c r="M367" s="71"/>
    </row>
    <row r="368" spans="1:13" ht="45.75" customHeight="1" outlineLevel="1" x14ac:dyDescent="0.2">
      <c r="A368" s="78" t="str">
        <f>CONCATENATE($A$30,".",COUNTA($A$30:A367))</f>
        <v>3.331</v>
      </c>
      <c r="B368" s="418" t="s">
        <v>637</v>
      </c>
      <c r="C368" s="419"/>
      <c r="D368" s="419"/>
      <c r="E368" s="419"/>
      <c r="F368" s="68"/>
      <c r="G368" s="84">
        <v>2.1459227E-4</v>
      </c>
      <c r="H368" s="37" t="s">
        <v>61</v>
      </c>
      <c r="I368" s="70" t="s">
        <v>4</v>
      </c>
      <c r="J368" s="73">
        <f>IF($K$13="Não Atende",0,IF(I368="","",IF(H368="",VLOOKUP(I368,Parâmetros!$B$3:$C$6,2,0),VLOOKUP(I368,Parâmetros!$B$3:$C$6,2,0)*VLOOKUP(H368,Parâmetros!$E$3:$G$5,2,0))))</f>
        <v>4</v>
      </c>
      <c r="K368" s="74">
        <f t="shared" si="271"/>
        <v>3.4763947740000002E-2</v>
      </c>
      <c r="L368" s="71"/>
      <c r="M368" s="71"/>
    </row>
    <row r="369" spans="1:13" ht="45.75" customHeight="1" outlineLevel="1" x14ac:dyDescent="0.2">
      <c r="A369" s="78" t="str">
        <f>CONCATENATE($A$30,".",COUNTA($A$30:A368))</f>
        <v>3.332</v>
      </c>
      <c r="B369" s="418" t="s">
        <v>638</v>
      </c>
      <c r="C369" s="419"/>
      <c r="D369" s="419"/>
      <c r="E369" s="419"/>
      <c r="F369" s="68"/>
      <c r="G369" s="84">
        <v>2.1459227E-4</v>
      </c>
      <c r="H369" s="37" t="s">
        <v>61</v>
      </c>
      <c r="I369" s="70" t="s">
        <v>4</v>
      </c>
      <c r="J369" s="73">
        <f>IF($K$13="Não Atende",0,IF(I369="","",IF(H369="",VLOOKUP(I369,Parâmetros!$B$3:$C$6,2,0),VLOOKUP(I369,Parâmetros!$B$3:$C$6,2,0)*VLOOKUP(H369,Parâmetros!$E$3:$G$5,2,0))))</f>
        <v>4</v>
      </c>
      <c r="K369" s="74">
        <f t="shared" si="271"/>
        <v>3.4763947740000002E-2</v>
      </c>
      <c r="L369" s="71"/>
      <c r="M369" s="71"/>
    </row>
    <row r="370" spans="1:13" ht="45.75" customHeight="1" outlineLevel="1" x14ac:dyDescent="0.2">
      <c r="A370" s="78" t="str">
        <f>CONCATENATE($A$30,".",COUNTA($A$30:A369))</f>
        <v>3.333</v>
      </c>
      <c r="B370" s="418" t="s">
        <v>639</v>
      </c>
      <c r="C370" s="419"/>
      <c r="D370" s="419"/>
      <c r="E370" s="419"/>
      <c r="F370" s="68"/>
      <c r="G370" s="84">
        <v>2.1459227E-4</v>
      </c>
      <c r="H370" s="37" t="s">
        <v>61</v>
      </c>
      <c r="I370" s="70" t="s">
        <v>4</v>
      </c>
      <c r="J370" s="73">
        <f>IF($K$13="Não Atende",0,IF(I370="","",IF(H370="",VLOOKUP(I370,Parâmetros!$B$3:$C$6,2,0),VLOOKUP(I370,Parâmetros!$B$3:$C$6,2,0)*VLOOKUP(H370,Parâmetros!$E$3:$G$5,2,0))))</f>
        <v>4</v>
      </c>
      <c r="K370" s="74">
        <f t="shared" si="271"/>
        <v>3.4763947740000002E-2</v>
      </c>
      <c r="L370" s="71"/>
      <c r="M370" s="71"/>
    </row>
    <row r="371" spans="1:13" ht="45.75" customHeight="1" outlineLevel="1" x14ac:dyDescent="0.2">
      <c r="A371" s="78" t="str">
        <f>CONCATENATE($A$30,".",COUNTA($A$30:A370))</f>
        <v>3.334</v>
      </c>
      <c r="B371" s="418" t="s">
        <v>640</v>
      </c>
      <c r="C371" s="419"/>
      <c r="D371" s="419"/>
      <c r="E371" s="419"/>
      <c r="F371" s="68"/>
      <c r="G371" s="84">
        <v>2.1459227E-4</v>
      </c>
      <c r="H371" s="37" t="s">
        <v>61</v>
      </c>
      <c r="I371" s="70" t="s">
        <v>4</v>
      </c>
      <c r="J371" s="73">
        <f>IF($K$13="Não Atende",0,IF(I371="","",IF(H371="",VLOOKUP(I371,Parâmetros!$B$3:$C$6,2,0),VLOOKUP(I371,Parâmetros!$B$3:$C$6,2,0)*VLOOKUP(H371,Parâmetros!$E$3:$G$5,2,0))))</f>
        <v>4</v>
      </c>
      <c r="K371" s="74">
        <f t="shared" si="271"/>
        <v>3.4763947740000002E-2</v>
      </c>
      <c r="L371" s="71"/>
      <c r="M371" s="71"/>
    </row>
    <row r="372" spans="1:13" ht="45.75" customHeight="1" outlineLevel="1" x14ac:dyDescent="0.2">
      <c r="A372" s="78" t="str">
        <f>CONCATENATE($A$30,".",COUNTA($A$30:A371))</f>
        <v>3.335</v>
      </c>
      <c r="B372" s="418" t="s">
        <v>641</v>
      </c>
      <c r="C372" s="419"/>
      <c r="D372" s="419"/>
      <c r="E372" s="419"/>
      <c r="F372" s="68"/>
      <c r="G372" s="84">
        <v>2.1459227E-4</v>
      </c>
      <c r="H372" s="37" t="s">
        <v>61</v>
      </c>
      <c r="I372" s="70" t="s">
        <v>4</v>
      </c>
      <c r="J372" s="73">
        <f>IF($K$13="Não Atende",0,IF(I372="","",IF(H372="",VLOOKUP(I372,Parâmetros!$B$3:$C$6,2,0),VLOOKUP(I372,Parâmetros!$B$3:$C$6,2,0)*VLOOKUP(H372,Parâmetros!$E$3:$G$5,2,0))))</f>
        <v>4</v>
      </c>
      <c r="K372" s="74">
        <f t="shared" si="271"/>
        <v>3.4763947740000002E-2</v>
      </c>
      <c r="L372" s="71"/>
      <c r="M372" s="71"/>
    </row>
    <row r="373" spans="1:13" ht="45.75" customHeight="1" outlineLevel="1" x14ac:dyDescent="0.2">
      <c r="A373" s="78" t="str">
        <f>CONCATENATE($A$30,".",COUNTA($A$30:A372))</f>
        <v>3.336</v>
      </c>
      <c r="B373" s="418" t="s">
        <v>642</v>
      </c>
      <c r="C373" s="419"/>
      <c r="D373" s="419"/>
      <c r="E373" s="419"/>
      <c r="F373" s="68"/>
      <c r="G373" s="84">
        <v>2.1459227E-4</v>
      </c>
      <c r="H373" s="37" t="s">
        <v>61</v>
      </c>
      <c r="I373" s="70" t="s">
        <v>4</v>
      </c>
      <c r="J373" s="73">
        <f>IF($K$13="Não Atende",0,IF(I373="","",IF(H373="",VLOOKUP(I373,Parâmetros!$B$3:$C$6,2,0),VLOOKUP(I373,Parâmetros!$B$3:$C$6,2,0)*VLOOKUP(H373,Parâmetros!$E$3:$G$5,2,0))))</f>
        <v>4</v>
      </c>
      <c r="K373" s="74">
        <f t="shared" si="271"/>
        <v>3.4763947740000002E-2</v>
      </c>
      <c r="L373" s="71"/>
      <c r="M373" s="71"/>
    </row>
    <row r="374" spans="1:13" ht="45.75" customHeight="1" outlineLevel="1" x14ac:dyDescent="0.2">
      <c r="A374" s="78" t="str">
        <f>CONCATENATE($A$30,".",COUNTA($A$30:A373))</f>
        <v>3.337</v>
      </c>
      <c r="B374" s="418" t="s">
        <v>643</v>
      </c>
      <c r="C374" s="419"/>
      <c r="D374" s="419"/>
      <c r="E374" s="419"/>
      <c r="F374" s="68"/>
      <c r="G374" s="84">
        <v>2.1459227E-4</v>
      </c>
      <c r="H374" s="37" t="s">
        <v>61</v>
      </c>
      <c r="I374" s="70" t="s">
        <v>4</v>
      </c>
      <c r="J374" s="73">
        <f>IF($K$13="Não Atende",0,IF(I374="","",IF(H374="",VLOOKUP(I374,Parâmetros!$B$3:$C$6,2,0),VLOOKUP(I374,Parâmetros!$B$3:$C$6,2,0)*VLOOKUP(H374,Parâmetros!$E$3:$G$5,2,0))))</f>
        <v>4</v>
      </c>
      <c r="K374" s="74">
        <f t="shared" si="271"/>
        <v>3.4763947740000002E-2</v>
      </c>
      <c r="L374" s="71"/>
      <c r="M374" s="71"/>
    </row>
    <row r="375" spans="1:13" ht="45.75" customHeight="1" outlineLevel="1" x14ac:dyDescent="0.2">
      <c r="A375" s="78" t="str">
        <f>CONCATENATE($A$30,".",COUNTA($A$30:A374))</f>
        <v>3.338</v>
      </c>
      <c r="B375" s="418" t="s">
        <v>644</v>
      </c>
      <c r="C375" s="419"/>
      <c r="D375" s="419"/>
      <c r="E375" s="419"/>
      <c r="F375" s="68"/>
      <c r="G375" s="84">
        <v>2.1459227E-4</v>
      </c>
      <c r="H375" s="37" t="s">
        <v>61</v>
      </c>
      <c r="I375" s="70" t="s">
        <v>4</v>
      </c>
      <c r="J375" s="73">
        <f>IF($K$13="Não Atende",0,IF(I375="","",IF(H375="",VLOOKUP(I375,Parâmetros!$B$3:$C$6,2,0),VLOOKUP(I375,Parâmetros!$B$3:$C$6,2,0)*VLOOKUP(H375,Parâmetros!$E$3:$G$5,2,0))))</f>
        <v>4</v>
      </c>
      <c r="K375" s="74">
        <f t="shared" si="271"/>
        <v>3.4763947740000002E-2</v>
      </c>
      <c r="L375" s="71"/>
      <c r="M375" s="71"/>
    </row>
    <row r="376" spans="1:13" ht="45.75" customHeight="1" outlineLevel="1" x14ac:dyDescent="0.2">
      <c r="A376" s="78" t="str">
        <f>CONCATENATE($A$30,".",COUNTA($A$30:A375))</f>
        <v>3.339</v>
      </c>
      <c r="B376" s="418" t="s">
        <v>645</v>
      </c>
      <c r="C376" s="419"/>
      <c r="D376" s="419"/>
      <c r="E376" s="419"/>
      <c r="F376" s="68"/>
      <c r="G376" s="84">
        <v>2.1459227E-4</v>
      </c>
      <c r="H376" s="37" t="s">
        <v>61</v>
      </c>
      <c r="I376" s="70" t="s">
        <v>4</v>
      </c>
      <c r="J376" s="73">
        <f>IF($K$13="Não Atende",0,IF(I376="","",IF(H376="",VLOOKUP(I376,Parâmetros!$B$3:$C$6,2,0),VLOOKUP(I376,Parâmetros!$B$3:$C$6,2,0)*VLOOKUP(H376,Parâmetros!$E$3:$G$5,2,0))))</f>
        <v>4</v>
      </c>
      <c r="K376" s="74">
        <f t="shared" si="271"/>
        <v>3.4763947740000002E-2</v>
      </c>
      <c r="L376" s="71"/>
      <c r="M376" s="71"/>
    </row>
    <row r="377" spans="1:13" ht="45.75" customHeight="1" outlineLevel="1" x14ac:dyDescent="0.2">
      <c r="A377" s="78" t="str">
        <f>CONCATENATE($A$30,".",COUNTA($A$30:A376))</f>
        <v>3.340</v>
      </c>
      <c r="B377" s="418" t="s">
        <v>646</v>
      </c>
      <c r="C377" s="419"/>
      <c r="D377" s="419"/>
      <c r="E377" s="419"/>
      <c r="F377" s="68"/>
      <c r="G377" s="84">
        <v>2.1459227E-4</v>
      </c>
      <c r="H377" s="37" t="s">
        <v>61</v>
      </c>
      <c r="I377" s="70" t="s">
        <v>4</v>
      </c>
      <c r="J377" s="73">
        <f>IF($K$13="Não Atende",0,IF(I377="","",IF(H377="",VLOOKUP(I377,Parâmetros!$B$3:$C$6,2,0),VLOOKUP(I377,Parâmetros!$B$3:$C$6,2,0)*VLOOKUP(H377,Parâmetros!$E$3:$G$5,2,0))))</f>
        <v>4</v>
      </c>
      <c r="K377" s="74">
        <f t="shared" ref="K377:K440" si="272">IF(J377="",0,((G377*J377)*$F$30)*0.9*100)</f>
        <v>3.4763947740000002E-2</v>
      </c>
      <c r="L377" s="71"/>
      <c r="M377" s="71"/>
    </row>
    <row r="378" spans="1:13" ht="45.75" customHeight="1" outlineLevel="1" x14ac:dyDescent="0.2">
      <c r="A378" s="78" t="str">
        <f>CONCATENATE($A$30,".",COUNTA($A$30:A377))</f>
        <v>3.341</v>
      </c>
      <c r="B378" s="418" t="s">
        <v>647</v>
      </c>
      <c r="C378" s="419"/>
      <c r="D378" s="419"/>
      <c r="E378" s="419"/>
      <c r="F378" s="68"/>
      <c r="G378" s="84">
        <v>2.1459227E-4</v>
      </c>
      <c r="H378" s="37" t="s">
        <v>61</v>
      </c>
      <c r="I378" s="70" t="s">
        <v>4</v>
      </c>
      <c r="J378" s="73">
        <f>IF($K$13="Não Atende",0,IF(I378="","",IF(H378="",VLOOKUP(I378,Parâmetros!$B$3:$C$6,2,0),VLOOKUP(I378,Parâmetros!$B$3:$C$6,2,0)*VLOOKUP(H378,Parâmetros!$E$3:$G$5,2,0))))</f>
        <v>4</v>
      </c>
      <c r="K378" s="74">
        <f t="shared" si="272"/>
        <v>3.4763947740000002E-2</v>
      </c>
      <c r="L378" s="71"/>
      <c r="M378" s="71"/>
    </row>
    <row r="379" spans="1:13" ht="45.75" customHeight="1" outlineLevel="1" x14ac:dyDescent="0.2">
      <c r="A379" s="78" t="str">
        <f>CONCATENATE($A$30,".",COUNTA($A$30:A378))</f>
        <v>3.342</v>
      </c>
      <c r="B379" s="418" t="s">
        <v>648</v>
      </c>
      <c r="C379" s="419"/>
      <c r="D379" s="419"/>
      <c r="E379" s="419"/>
      <c r="F379" s="68"/>
      <c r="G379" s="84">
        <v>2.1459227E-4</v>
      </c>
      <c r="H379" s="37" t="s">
        <v>61</v>
      </c>
      <c r="I379" s="70" t="s">
        <v>4</v>
      </c>
      <c r="J379" s="73">
        <f>IF($K$13="Não Atende",0,IF(I379="","",IF(H379="",VLOOKUP(I379,Parâmetros!$B$3:$C$6,2,0),VLOOKUP(I379,Parâmetros!$B$3:$C$6,2,0)*VLOOKUP(H379,Parâmetros!$E$3:$G$5,2,0))))</f>
        <v>4</v>
      </c>
      <c r="K379" s="74">
        <f t="shared" si="272"/>
        <v>3.4763947740000002E-2</v>
      </c>
      <c r="L379" s="71"/>
      <c r="M379" s="71"/>
    </row>
    <row r="380" spans="1:13" ht="45.75" customHeight="1" outlineLevel="1" x14ac:dyDescent="0.2">
      <c r="A380" s="78" t="str">
        <f>CONCATENATE($A$30,".",COUNTA($A$30:A379))</f>
        <v>3.343</v>
      </c>
      <c r="B380" s="418" t="s">
        <v>649</v>
      </c>
      <c r="C380" s="419"/>
      <c r="D380" s="419"/>
      <c r="E380" s="419"/>
      <c r="F380" s="68"/>
      <c r="G380" s="84">
        <v>2.1459227E-4</v>
      </c>
      <c r="H380" s="37" t="s">
        <v>61</v>
      </c>
      <c r="I380" s="70" t="s">
        <v>4</v>
      </c>
      <c r="J380" s="73">
        <f>IF($K$13="Não Atende",0,IF(I380="","",IF(H380="",VLOOKUP(I380,Parâmetros!$B$3:$C$6,2,0),VLOOKUP(I380,Parâmetros!$B$3:$C$6,2,0)*VLOOKUP(H380,Parâmetros!$E$3:$G$5,2,0))))</f>
        <v>4</v>
      </c>
      <c r="K380" s="74">
        <f t="shared" si="272"/>
        <v>3.4763947740000002E-2</v>
      </c>
      <c r="L380" s="71"/>
      <c r="M380" s="71"/>
    </row>
    <row r="381" spans="1:13" ht="45.75" customHeight="1" outlineLevel="1" x14ac:dyDescent="0.2">
      <c r="A381" s="78" t="str">
        <f>CONCATENATE($A$30,".",COUNTA($A$30:A380))</f>
        <v>3.344</v>
      </c>
      <c r="B381" s="418" t="s">
        <v>650</v>
      </c>
      <c r="C381" s="419"/>
      <c r="D381" s="419"/>
      <c r="E381" s="419"/>
      <c r="F381" s="68"/>
      <c r="G381" s="84">
        <v>2.1459227E-4</v>
      </c>
      <c r="H381" s="37" t="s">
        <v>61</v>
      </c>
      <c r="I381" s="70" t="s">
        <v>4</v>
      </c>
      <c r="J381" s="73">
        <f>IF($K$13="Não Atende",0,IF(I381="","",IF(H381="",VLOOKUP(I381,Parâmetros!$B$3:$C$6,2,0),VLOOKUP(I381,Parâmetros!$B$3:$C$6,2,0)*VLOOKUP(H381,Parâmetros!$E$3:$G$5,2,0))))</f>
        <v>4</v>
      </c>
      <c r="K381" s="74">
        <f t="shared" si="272"/>
        <v>3.4763947740000002E-2</v>
      </c>
      <c r="L381" s="71"/>
      <c r="M381" s="71"/>
    </row>
    <row r="382" spans="1:13" ht="45.75" customHeight="1" outlineLevel="1" x14ac:dyDescent="0.2">
      <c r="A382" s="78" t="str">
        <f>CONCATENATE($A$30,".",COUNTA($A$30:A381))</f>
        <v>3.345</v>
      </c>
      <c r="B382" s="418" t="s">
        <v>651</v>
      </c>
      <c r="C382" s="419"/>
      <c r="D382" s="419"/>
      <c r="E382" s="419"/>
      <c r="F382" s="68"/>
      <c r="G382" s="84">
        <v>2.1459227E-4</v>
      </c>
      <c r="H382" s="37" t="s">
        <v>61</v>
      </c>
      <c r="I382" s="70" t="s">
        <v>4</v>
      </c>
      <c r="J382" s="73">
        <f>IF($K$13="Não Atende",0,IF(I382="","",IF(H382="",VLOOKUP(I382,Parâmetros!$B$3:$C$6,2,0),VLOOKUP(I382,Parâmetros!$B$3:$C$6,2,0)*VLOOKUP(H382,Parâmetros!$E$3:$G$5,2,0))))</f>
        <v>4</v>
      </c>
      <c r="K382" s="74">
        <f t="shared" si="272"/>
        <v>3.4763947740000002E-2</v>
      </c>
      <c r="L382" s="71"/>
      <c r="M382" s="71"/>
    </row>
    <row r="383" spans="1:13" ht="45.75" customHeight="1" outlineLevel="1" x14ac:dyDescent="0.2">
      <c r="A383" s="78" t="str">
        <f>CONCATENATE($A$30,".",COUNTA($A$30:A382))</f>
        <v>3.346</v>
      </c>
      <c r="B383" s="418" t="s">
        <v>652</v>
      </c>
      <c r="C383" s="419"/>
      <c r="D383" s="419"/>
      <c r="E383" s="419"/>
      <c r="F383" s="68"/>
      <c r="G383" s="84">
        <v>2.1459227E-4</v>
      </c>
      <c r="H383" s="37" t="s">
        <v>61</v>
      </c>
      <c r="I383" s="70" t="s">
        <v>4</v>
      </c>
      <c r="J383" s="73">
        <f>IF($K$13="Não Atende",0,IF(I383="","",IF(H383="",VLOOKUP(I383,Parâmetros!$B$3:$C$6,2,0),VLOOKUP(I383,Parâmetros!$B$3:$C$6,2,0)*VLOOKUP(H383,Parâmetros!$E$3:$G$5,2,0))))</f>
        <v>4</v>
      </c>
      <c r="K383" s="74">
        <f t="shared" si="272"/>
        <v>3.4763947740000002E-2</v>
      </c>
      <c r="L383" s="71"/>
      <c r="M383" s="71"/>
    </row>
    <row r="384" spans="1:13" ht="45.75" customHeight="1" outlineLevel="1" x14ac:dyDescent="0.2">
      <c r="A384" s="78" t="str">
        <f>CONCATENATE($A$30,".",COUNTA($A$30:A383))</f>
        <v>3.347</v>
      </c>
      <c r="B384" s="418" t="s">
        <v>1031</v>
      </c>
      <c r="C384" s="419"/>
      <c r="D384" s="419"/>
      <c r="E384" s="419"/>
      <c r="F384" s="68"/>
      <c r="G384" s="84">
        <v>2.1459227E-4</v>
      </c>
      <c r="H384" s="37" t="s">
        <v>61</v>
      </c>
      <c r="I384" s="70" t="s">
        <v>4</v>
      </c>
      <c r="J384" s="73">
        <f>IF($K$13="Não Atende",0,IF(I384="","",IF(H384="",VLOOKUP(I384,Parâmetros!$B$3:$C$6,2,0),VLOOKUP(I384,Parâmetros!$B$3:$C$6,2,0)*VLOOKUP(H384,Parâmetros!$E$3:$G$5,2,0))))</f>
        <v>4</v>
      </c>
      <c r="K384" s="74">
        <f t="shared" si="272"/>
        <v>3.4763947740000002E-2</v>
      </c>
      <c r="L384" s="71"/>
      <c r="M384" s="71"/>
    </row>
    <row r="385" spans="1:13" ht="45.75" customHeight="1" outlineLevel="1" x14ac:dyDescent="0.2">
      <c r="A385" s="78" t="str">
        <f>CONCATENATE($A$30,".",COUNTA($A$30:A384))</f>
        <v>3.348</v>
      </c>
      <c r="B385" s="418" t="s">
        <v>653</v>
      </c>
      <c r="C385" s="419"/>
      <c r="D385" s="419"/>
      <c r="E385" s="419"/>
      <c r="F385" s="68"/>
      <c r="G385" s="84">
        <v>2.1459227E-4</v>
      </c>
      <c r="H385" s="37" t="s">
        <v>61</v>
      </c>
      <c r="I385" s="70" t="s">
        <v>4</v>
      </c>
      <c r="J385" s="73">
        <f>IF($K$13="Não Atende",0,IF(I385="","",IF(H385="",VLOOKUP(I385,Parâmetros!$B$3:$C$6,2,0),VLOOKUP(I385,Parâmetros!$B$3:$C$6,2,0)*VLOOKUP(H385,Parâmetros!$E$3:$G$5,2,0))))</f>
        <v>4</v>
      </c>
      <c r="K385" s="74">
        <f t="shared" si="272"/>
        <v>3.4763947740000002E-2</v>
      </c>
      <c r="L385" s="71"/>
      <c r="M385" s="71"/>
    </row>
    <row r="386" spans="1:13" ht="45.75" customHeight="1" outlineLevel="1" x14ac:dyDescent="0.2">
      <c r="A386" s="78" t="str">
        <f>CONCATENATE($A$30,".",COUNTA($A$30:A385))</f>
        <v>3.349</v>
      </c>
      <c r="B386" s="418" t="s">
        <v>654</v>
      </c>
      <c r="C386" s="419"/>
      <c r="D386" s="419"/>
      <c r="E386" s="419"/>
      <c r="F386" s="68"/>
      <c r="G386" s="84">
        <v>2.1459227E-4</v>
      </c>
      <c r="H386" s="37" t="s">
        <v>61</v>
      </c>
      <c r="I386" s="70" t="s">
        <v>4</v>
      </c>
      <c r="J386" s="73">
        <f>IF($K$13="Não Atende",0,IF(I386="","",IF(H386="",VLOOKUP(I386,Parâmetros!$B$3:$C$6,2,0),VLOOKUP(I386,Parâmetros!$B$3:$C$6,2,0)*VLOOKUP(H386,Parâmetros!$E$3:$G$5,2,0))))</f>
        <v>4</v>
      </c>
      <c r="K386" s="74">
        <f t="shared" si="272"/>
        <v>3.4763947740000002E-2</v>
      </c>
      <c r="L386" s="71"/>
      <c r="M386" s="71"/>
    </row>
    <row r="387" spans="1:13" ht="45.75" customHeight="1" outlineLevel="1" x14ac:dyDescent="0.2">
      <c r="A387" s="78" t="str">
        <f>CONCATENATE($A$30,".",COUNTA($A$30:A386))</f>
        <v>3.350</v>
      </c>
      <c r="B387" s="418" t="s">
        <v>655</v>
      </c>
      <c r="C387" s="419"/>
      <c r="D387" s="419"/>
      <c r="E387" s="419"/>
      <c r="F387" s="68"/>
      <c r="G387" s="84">
        <v>2.1459227E-4</v>
      </c>
      <c r="H387" s="37" t="s">
        <v>61</v>
      </c>
      <c r="I387" s="70" t="s">
        <v>4</v>
      </c>
      <c r="J387" s="73">
        <f>IF($K$13="Não Atende",0,IF(I387="","",IF(H387="",VLOOKUP(I387,Parâmetros!$B$3:$C$6,2,0),VLOOKUP(I387,Parâmetros!$B$3:$C$6,2,0)*VLOOKUP(H387,Parâmetros!$E$3:$G$5,2,0))))</f>
        <v>4</v>
      </c>
      <c r="K387" s="74">
        <f t="shared" si="272"/>
        <v>3.4763947740000002E-2</v>
      </c>
      <c r="L387" s="71"/>
      <c r="M387" s="71"/>
    </row>
    <row r="388" spans="1:13" ht="45.75" customHeight="1" outlineLevel="1" x14ac:dyDescent="0.2">
      <c r="A388" s="78" t="str">
        <f>CONCATENATE($A$30,".",COUNTA($A$30:A387))</f>
        <v>3.351</v>
      </c>
      <c r="B388" s="418" t="s">
        <v>656</v>
      </c>
      <c r="C388" s="419"/>
      <c r="D388" s="419"/>
      <c r="E388" s="419"/>
      <c r="F388" s="68"/>
      <c r="G388" s="84">
        <v>2.1459227E-4</v>
      </c>
      <c r="H388" s="37" t="s">
        <v>61</v>
      </c>
      <c r="I388" s="70" t="s">
        <v>4</v>
      </c>
      <c r="J388" s="73">
        <f>IF($K$13="Não Atende",0,IF(I388="","",IF(H388="",VLOOKUP(I388,Parâmetros!$B$3:$C$6,2,0),VLOOKUP(I388,Parâmetros!$B$3:$C$6,2,0)*VLOOKUP(H388,Parâmetros!$E$3:$G$5,2,0))))</f>
        <v>4</v>
      </c>
      <c r="K388" s="74">
        <f t="shared" si="272"/>
        <v>3.4763947740000002E-2</v>
      </c>
      <c r="L388" s="71"/>
      <c r="M388" s="71"/>
    </row>
    <row r="389" spans="1:13" ht="45.75" customHeight="1" outlineLevel="1" x14ac:dyDescent="0.2">
      <c r="A389" s="78" t="str">
        <f>CONCATENATE($A$30,".",COUNTA($A$30:A388))</f>
        <v>3.352</v>
      </c>
      <c r="B389" s="418" t="s">
        <v>657</v>
      </c>
      <c r="C389" s="419"/>
      <c r="D389" s="419"/>
      <c r="E389" s="419"/>
      <c r="F389" s="68"/>
      <c r="G389" s="84">
        <v>2.1459227E-4</v>
      </c>
      <c r="H389" s="37" t="s">
        <v>61</v>
      </c>
      <c r="I389" s="70" t="s">
        <v>4</v>
      </c>
      <c r="J389" s="73">
        <f>IF($K$13="Não Atende",0,IF(I389="","",IF(H389="",VLOOKUP(I389,Parâmetros!$B$3:$C$6,2,0),VLOOKUP(I389,Parâmetros!$B$3:$C$6,2,0)*VLOOKUP(H389,Parâmetros!$E$3:$G$5,2,0))))</f>
        <v>4</v>
      </c>
      <c r="K389" s="74">
        <f t="shared" si="272"/>
        <v>3.4763947740000002E-2</v>
      </c>
      <c r="L389" s="71"/>
      <c r="M389" s="71"/>
    </row>
    <row r="390" spans="1:13" ht="45.75" customHeight="1" outlineLevel="1" x14ac:dyDescent="0.2">
      <c r="A390" s="78" t="str">
        <f>CONCATENATE($A$30,".",COUNTA($A$30:A389))</f>
        <v>3.353</v>
      </c>
      <c r="B390" s="418" t="s">
        <v>1032</v>
      </c>
      <c r="C390" s="419"/>
      <c r="D390" s="419"/>
      <c r="E390" s="419"/>
      <c r="F390" s="68"/>
      <c r="G390" s="84">
        <v>2.1459227E-4</v>
      </c>
      <c r="H390" s="37" t="s">
        <v>61</v>
      </c>
      <c r="I390" s="70" t="s">
        <v>4</v>
      </c>
      <c r="J390" s="73">
        <f>IF($K$13="Não Atende",0,IF(I390="","",IF(H390="",VLOOKUP(I390,Parâmetros!$B$3:$C$6,2,0),VLOOKUP(I390,Parâmetros!$B$3:$C$6,2,0)*VLOOKUP(H390,Parâmetros!$E$3:$G$5,2,0))))</f>
        <v>4</v>
      </c>
      <c r="K390" s="74">
        <f t="shared" si="272"/>
        <v>3.4763947740000002E-2</v>
      </c>
      <c r="L390" s="71"/>
      <c r="M390" s="71"/>
    </row>
    <row r="391" spans="1:13" ht="45.75" customHeight="1" outlineLevel="1" x14ac:dyDescent="0.2">
      <c r="A391" s="78" t="str">
        <f>CONCATENATE($A$30,".",COUNTA($A$30:A390))</f>
        <v>3.354</v>
      </c>
      <c r="B391" s="418" t="s">
        <v>658</v>
      </c>
      <c r="C391" s="419"/>
      <c r="D391" s="419"/>
      <c r="E391" s="419"/>
      <c r="F391" s="68"/>
      <c r="G391" s="84">
        <v>2.1459227E-4</v>
      </c>
      <c r="H391" s="37" t="s">
        <v>61</v>
      </c>
      <c r="I391" s="70" t="s">
        <v>4</v>
      </c>
      <c r="J391" s="73">
        <f>IF($K$13="Não Atende",0,IF(I391="","",IF(H391="",VLOOKUP(I391,Parâmetros!$B$3:$C$6,2,0),VLOOKUP(I391,Parâmetros!$B$3:$C$6,2,0)*VLOOKUP(H391,Parâmetros!$E$3:$G$5,2,0))))</f>
        <v>4</v>
      </c>
      <c r="K391" s="74">
        <f t="shared" si="272"/>
        <v>3.4763947740000002E-2</v>
      </c>
      <c r="L391" s="71"/>
      <c r="M391" s="71"/>
    </row>
    <row r="392" spans="1:13" ht="45.75" customHeight="1" outlineLevel="1" x14ac:dyDescent="0.2">
      <c r="A392" s="78" t="str">
        <f>CONCATENATE($A$30,".",COUNTA($A$30:A391))</f>
        <v>3.355</v>
      </c>
      <c r="B392" s="418" t="s">
        <v>659</v>
      </c>
      <c r="C392" s="419"/>
      <c r="D392" s="419"/>
      <c r="E392" s="419"/>
      <c r="F392" s="68"/>
      <c r="G392" s="84">
        <v>2.1459227E-4</v>
      </c>
      <c r="H392" s="37" t="s">
        <v>61</v>
      </c>
      <c r="I392" s="70" t="s">
        <v>4</v>
      </c>
      <c r="J392" s="73">
        <f>IF($K$13="Não Atende",0,IF(I392="","",IF(H392="",VLOOKUP(I392,Parâmetros!$B$3:$C$6,2,0),VLOOKUP(I392,Parâmetros!$B$3:$C$6,2,0)*VLOOKUP(H392,Parâmetros!$E$3:$G$5,2,0))))</f>
        <v>4</v>
      </c>
      <c r="K392" s="74">
        <f t="shared" si="272"/>
        <v>3.4763947740000002E-2</v>
      </c>
      <c r="L392" s="71"/>
      <c r="M392" s="71"/>
    </row>
    <row r="393" spans="1:13" ht="45.75" customHeight="1" outlineLevel="1" x14ac:dyDescent="0.2">
      <c r="A393" s="78" t="str">
        <f>CONCATENATE($A$30,".",COUNTA($A$30:A392))</f>
        <v>3.356</v>
      </c>
      <c r="B393" s="418" t="s">
        <v>660</v>
      </c>
      <c r="C393" s="419"/>
      <c r="D393" s="419"/>
      <c r="E393" s="419"/>
      <c r="F393" s="68"/>
      <c r="G393" s="84">
        <v>2.1459227E-4</v>
      </c>
      <c r="H393" s="37" t="s">
        <v>61</v>
      </c>
      <c r="I393" s="70" t="s">
        <v>4</v>
      </c>
      <c r="J393" s="73">
        <f>IF($K$13="Não Atende",0,IF(I393="","",IF(H393="",VLOOKUP(I393,Parâmetros!$B$3:$C$6,2,0),VLOOKUP(I393,Parâmetros!$B$3:$C$6,2,0)*VLOOKUP(H393,Parâmetros!$E$3:$G$5,2,0))))</f>
        <v>4</v>
      </c>
      <c r="K393" s="74">
        <f t="shared" si="272"/>
        <v>3.4763947740000002E-2</v>
      </c>
      <c r="L393" s="71"/>
      <c r="M393" s="71"/>
    </row>
    <row r="394" spans="1:13" ht="45.75" customHeight="1" outlineLevel="1" x14ac:dyDescent="0.2">
      <c r="A394" s="78" t="str">
        <f>CONCATENATE($A$30,".",COUNTA($A$30:A393))</f>
        <v>3.357</v>
      </c>
      <c r="B394" s="418" t="s">
        <v>661</v>
      </c>
      <c r="C394" s="419"/>
      <c r="D394" s="419"/>
      <c r="E394" s="419"/>
      <c r="F394" s="68"/>
      <c r="G394" s="84">
        <v>2.1459227E-4</v>
      </c>
      <c r="H394" s="37" t="s">
        <v>61</v>
      </c>
      <c r="I394" s="70" t="s">
        <v>4</v>
      </c>
      <c r="J394" s="73">
        <f>IF($K$13="Não Atende",0,IF(I394="","",IF(H394="",VLOOKUP(I394,Parâmetros!$B$3:$C$6,2,0),VLOOKUP(I394,Parâmetros!$B$3:$C$6,2,0)*VLOOKUP(H394,Parâmetros!$E$3:$G$5,2,0))))</f>
        <v>4</v>
      </c>
      <c r="K394" s="74">
        <f t="shared" si="272"/>
        <v>3.4763947740000002E-2</v>
      </c>
      <c r="L394" s="71"/>
      <c r="M394" s="71"/>
    </row>
    <row r="395" spans="1:13" ht="45.75" customHeight="1" outlineLevel="1" x14ac:dyDescent="0.2">
      <c r="A395" s="78" t="str">
        <f>CONCATENATE($A$30,".",COUNTA($A$30:A394))</f>
        <v>3.358</v>
      </c>
      <c r="B395" s="418" t="s">
        <v>662</v>
      </c>
      <c r="C395" s="419"/>
      <c r="D395" s="419"/>
      <c r="E395" s="419"/>
      <c r="F395" s="68"/>
      <c r="G395" s="84">
        <v>2.1459227E-4</v>
      </c>
      <c r="H395" s="37" t="s">
        <v>61</v>
      </c>
      <c r="I395" s="70" t="s">
        <v>4</v>
      </c>
      <c r="J395" s="73">
        <f>IF($K$13="Não Atende",0,IF(I395="","",IF(H395="",VLOOKUP(I395,Parâmetros!$B$3:$C$6,2,0),VLOOKUP(I395,Parâmetros!$B$3:$C$6,2,0)*VLOOKUP(H395,Parâmetros!$E$3:$G$5,2,0))))</f>
        <v>4</v>
      </c>
      <c r="K395" s="74">
        <f t="shared" si="272"/>
        <v>3.4763947740000002E-2</v>
      </c>
      <c r="L395" s="71"/>
      <c r="M395" s="71"/>
    </row>
    <row r="396" spans="1:13" ht="45.75" customHeight="1" outlineLevel="1" x14ac:dyDescent="0.2">
      <c r="A396" s="78" t="str">
        <f>CONCATENATE($A$30,".",COUNTA($A$30:A395))</f>
        <v>3.359</v>
      </c>
      <c r="B396" s="418" t="s">
        <v>663</v>
      </c>
      <c r="C396" s="419"/>
      <c r="D396" s="419"/>
      <c r="E396" s="419"/>
      <c r="F396" s="68"/>
      <c r="G396" s="84">
        <v>2.1459227E-4</v>
      </c>
      <c r="H396" s="37" t="s">
        <v>61</v>
      </c>
      <c r="I396" s="70" t="s">
        <v>4</v>
      </c>
      <c r="J396" s="73">
        <f>IF($K$13="Não Atende",0,IF(I396="","",IF(H396="",VLOOKUP(I396,Parâmetros!$B$3:$C$6,2,0),VLOOKUP(I396,Parâmetros!$B$3:$C$6,2,0)*VLOOKUP(H396,Parâmetros!$E$3:$G$5,2,0))))</f>
        <v>4</v>
      </c>
      <c r="K396" s="74">
        <f t="shared" si="272"/>
        <v>3.4763947740000002E-2</v>
      </c>
      <c r="L396" s="71"/>
      <c r="M396" s="71"/>
    </row>
    <row r="397" spans="1:13" ht="45.75" customHeight="1" outlineLevel="1" x14ac:dyDescent="0.2">
      <c r="A397" s="78" t="str">
        <f>CONCATENATE($A$30,".",COUNTA($A$30:A396))</f>
        <v>3.360</v>
      </c>
      <c r="B397" s="418" t="s">
        <v>664</v>
      </c>
      <c r="C397" s="419"/>
      <c r="D397" s="419"/>
      <c r="E397" s="419"/>
      <c r="F397" s="68"/>
      <c r="G397" s="84">
        <v>2.1459227E-4</v>
      </c>
      <c r="H397" s="37" t="s">
        <v>61</v>
      </c>
      <c r="I397" s="70" t="s">
        <v>4</v>
      </c>
      <c r="J397" s="73">
        <f>IF($K$13="Não Atende",0,IF(I397="","",IF(H397="",VLOOKUP(I397,Parâmetros!$B$3:$C$6,2,0),VLOOKUP(I397,Parâmetros!$B$3:$C$6,2,0)*VLOOKUP(H397,Parâmetros!$E$3:$G$5,2,0))))</f>
        <v>4</v>
      </c>
      <c r="K397" s="74">
        <f t="shared" si="272"/>
        <v>3.4763947740000002E-2</v>
      </c>
      <c r="L397" s="71"/>
      <c r="M397" s="71"/>
    </row>
    <row r="398" spans="1:13" ht="45.75" customHeight="1" outlineLevel="1" x14ac:dyDescent="0.2">
      <c r="A398" s="78" t="str">
        <f>CONCATENATE($A$30,".",COUNTA($A$30:A397))</f>
        <v>3.361</v>
      </c>
      <c r="B398" s="418" t="s">
        <v>1033</v>
      </c>
      <c r="C398" s="419"/>
      <c r="D398" s="419"/>
      <c r="E398" s="419"/>
      <c r="F398" s="68"/>
      <c r="G398" s="84">
        <v>2.1459227E-4</v>
      </c>
      <c r="H398" s="37" t="s">
        <v>61</v>
      </c>
      <c r="I398" s="70" t="s">
        <v>4</v>
      </c>
      <c r="J398" s="73">
        <f>IF($K$13="Não Atende",0,IF(I398="","",IF(H398="",VLOOKUP(I398,Parâmetros!$B$3:$C$6,2,0),VLOOKUP(I398,Parâmetros!$B$3:$C$6,2,0)*VLOOKUP(H398,Parâmetros!$E$3:$G$5,2,0))))</f>
        <v>4</v>
      </c>
      <c r="K398" s="74">
        <f t="shared" si="272"/>
        <v>3.4763947740000002E-2</v>
      </c>
      <c r="L398" s="71"/>
      <c r="M398" s="71"/>
    </row>
    <row r="399" spans="1:13" ht="45.75" customHeight="1" outlineLevel="1" x14ac:dyDescent="0.2">
      <c r="A399" s="78" t="str">
        <f>CONCATENATE($A$30,".",COUNTA($A$30:A398))</f>
        <v>3.362</v>
      </c>
      <c r="B399" s="418" t="s">
        <v>665</v>
      </c>
      <c r="C399" s="419"/>
      <c r="D399" s="419"/>
      <c r="E399" s="419"/>
      <c r="F399" s="68"/>
      <c r="G399" s="84">
        <v>2.1459227E-4</v>
      </c>
      <c r="H399" s="37" t="s">
        <v>61</v>
      </c>
      <c r="I399" s="70" t="s">
        <v>4</v>
      </c>
      <c r="J399" s="73">
        <f>IF($K$13="Não Atende",0,IF(I399="","",IF(H399="",VLOOKUP(I399,Parâmetros!$B$3:$C$6,2,0),VLOOKUP(I399,Parâmetros!$B$3:$C$6,2,0)*VLOOKUP(H399,Parâmetros!$E$3:$G$5,2,0))))</f>
        <v>4</v>
      </c>
      <c r="K399" s="74">
        <f t="shared" si="272"/>
        <v>3.4763947740000002E-2</v>
      </c>
      <c r="L399" s="71"/>
      <c r="M399" s="71"/>
    </row>
    <row r="400" spans="1:13" ht="45.75" customHeight="1" outlineLevel="1" x14ac:dyDescent="0.2">
      <c r="A400" s="78" t="str">
        <f>CONCATENATE($A$30,".",COUNTA($A$30:A399))</f>
        <v>3.363</v>
      </c>
      <c r="B400" s="418" t="s">
        <v>666</v>
      </c>
      <c r="C400" s="419"/>
      <c r="D400" s="419"/>
      <c r="E400" s="419"/>
      <c r="F400" s="68"/>
      <c r="G400" s="84">
        <v>2.1459227E-4</v>
      </c>
      <c r="H400" s="37" t="s">
        <v>61</v>
      </c>
      <c r="I400" s="70" t="s">
        <v>4</v>
      </c>
      <c r="J400" s="73">
        <f>IF($K$13="Não Atende",0,IF(I400="","",IF(H400="",VLOOKUP(I400,Parâmetros!$B$3:$C$6,2,0),VLOOKUP(I400,Parâmetros!$B$3:$C$6,2,0)*VLOOKUP(H400,Parâmetros!$E$3:$G$5,2,0))))</f>
        <v>4</v>
      </c>
      <c r="K400" s="74">
        <f t="shared" si="272"/>
        <v>3.4763947740000002E-2</v>
      </c>
      <c r="L400" s="71"/>
      <c r="M400" s="71"/>
    </row>
    <row r="401" spans="1:13" ht="45.75" customHeight="1" outlineLevel="1" x14ac:dyDescent="0.2">
      <c r="A401" s="78" t="str">
        <f>CONCATENATE($A$30,".",COUNTA($A$30:A400))</f>
        <v>3.364</v>
      </c>
      <c r="B401" s="418" t="s">
        <v>667</v>
      </c>
      <c r="C401" s="419"/>
      <c r="D401" s="419"/>
      <c r="E401" s="419"/>
      <c r="F401" s="68"/>
      <c r="G401" s="84">
        <v>2.1459227E-4</v>
      </c>
      <c r="H401" s="37" t="s">
        <v>61</v>
      </c>
      <c r="I401" s="70" t="s">
        <v>4</v>
      </c>
      <c r="J401" s="73">
        <f>IF($K$13="Não Atende",0,IF(I401="","",IF(H401="",VLOOKUP(I401,Parâmetros!$B$3:$C$6,2,0),VLOOKUP(I401,Parâmetros!$B$3:$C$6,2,0)*VLOOKUP(H401,Parâmetros!$E$3:$G$5,2,0))))</f>
        <v>4</v>
      </c>
      <c r="K401" s="74">
        <f t="shared" si="272"/>
        <v>3.4763947740000002E-2</v>
      </c>
      <c r="L401" s="71"/>
      <c r="M401" s="71"/>
    </row>
    <row r="402" spans="1:13" ht="45.75" customHeight="1" outlineLevel="1" x14ac:dyDescent="0.2">
      <c r="A402" s="78" t="str">
        <f>CONCATENATE($A$30,".",COUNTA($A$30:A401))</f>
        <v>3.365</v>
      </c>
      <c r="B402" s="418" t="s">
        <v>668</v>
      </c>
      <c r="C402" s="419"/>
      <c r="D402" s="419"/>
      <c r="E402" s="419"/>
      <c r="F402" s="68"/>
      <c r="G402" s="84">
        <v>2.1459227E-4</v>
      </c>
      <c r="H402" s="37" t="s">
        <v>61</v>
      </c>
      <c r="I402" s="70" t="s">
        <v>4</v>
      </c>
      <c r="J402" s="73">
        <f>IF($K$13="Não Atende",0,IF(I402="","",IF(H402="",VLOOKUP(I402,Parâmetros!$B$3:$C$6,2,0),VLOOKUP(I402,Parâmetros!$B$3:$C$6,2,0)*VLOOKUP(H402,Parâmetros!$E$3:$G$5,2,0))))</f>
        <v>4</v>
      </c>
      <c r="K402" s="74">
        <f t="shared" si="272"/>
        <v>3.4763947740000002E-2</v>
      </c>
      <c r="L402" s="71"/>
      <c r="M402" s="71"/>
    </row>
    <row r="403" spans="1:13" ht="45.75" customHeight="1" outlineLevel="1" x14ac:dyDescent="0.2">
      <c r="A403" s="78" t="str">
        <f>CONCATENATE($A$30,".",COUNTA($A$30:A402))</f>
        <v>3.366</v>
      </c>
      <c r="B403" s="418" t="s">
        <v>669</v>
      </c>
      <c r="C403" s="419"/>
      <c r="D403" s="419"/>
      <c r="E403" s="419"/>
      <c r="F403" s="68"/>
      <c r="G403" s="84">
        <v>2.1459227E-4</v>
      </c>
      <c r="H403" s="37" t="s">
        <v>61</v>
      </c>
      <c r="I403" s="70" t="s">
        <v>4</v>
      </c>
      <c r="J403" s="73">
        <f>IF($K$13="Não Atende",0,IF(I403="","",IF(H403="",VLOOKUP(I403,Parâmetros!$B$3:$C$6,2,0),VLOOKUP(I403,Parâmetros!$B$3:$C$6,2,0)*VLOOKUP(H403,Parâmetros!$E$3:$G$5,2,0))))</f>
        <v>4</v>
      </c>
      <c r="K403" s="74">
        <f t="shared" si="272"/>
        <v>3.4763947740000002E-2</v>
      </c>
      <c r="L403" s="71"/>
      <c r="M403" s="71"/>
    </row>
    <row r="404" spans="1:13" ht="45.75" customHeight="1" outlineLevel="1" x14ac:dyDescent="0.2">
      <c r="A404" s="78" t="str">
        <f>CONCATENATE($A$30,".",COUNTA($A$30:A403))</f>
        <v>3.367</v>
      </c>
      <c r="B404" s="418" t="s">
        <v>670</v>
      </c>
      <c r="C404" s="419"/>
      <c r="D404" s="419"/>
      <c r="E404" s="419"/>
      <c r="F404" s="68"/>
      <c r="G404" s="84">
        <v>2.1459227E-4</v>
      </c>
      <c r="H404" s="37" t="s">
        <v>61</v>
      </c>
      <c r="I404" s="70" t="s">
        <v>4</v>
      </c>
      <c r="J404" s="73">
        <f>IF($K$13="Não Atende",0,IF(I404="","",IF(H404="",VLOOKUP(I404,Parâmetros!$B$3:$C$6,2,0),VLOOKUP(I404,Parâmetros!$B$3:$C$6,2,0)*VLOOKUP(H404,Parâmetros!$E$3:$G$5,2,0))))</f>
        <v>4</v>
      </c>
      <c r="K404" s="74">
        <f t="shared" si="272"/>
        <v>3.4763947740000002E-2</v>
      </c>
      <c r="L404" s="71"/>
      <c r="M404" s="71"/>
    </row>
    <row r="405" spans="1:13" ht="45.75" customHeight="1" outlineLevel="1" x14ac:dyDescent="0.2">
      <c r="A405" s="78" t="str">
        <f>CONCATENATE($A$30,".",COUNTA($A$30:A404))</f>
        <v>3.368</v>
      </c>
      <c r="B405" s="418" t="s">
        <v>671</v>
      </c>
      <c r="C405" s="419"/>
      <c r="D405" s="419"/>
      <c r="E405" s="419"/>
      <c r="F405" s="68"/>
      <c r="G405" s="84">
        <v>2.1459227E-4</v>
      </c>
      <c r="H405" s="37" t="s">
        <v>61</v>
      </c>
      <c r="I405" s="70" t="s">
        <v>4</v>
      </c>
      <c r="J405" s="73">
        <f>IF($K$13="Não Atende",0,IF(I405="","",IF(H405="",VLOOKUP(I405,Parâmetros!$B$3:$C$6,2,0),VLOOKUP(I405,Parâmetros!$B$3:$C$6,2,0)*VLOOKUP(H405,Parâmetros!$E$3:$G$5,2,0))))</f>
        <v>4</v>
      </c>
      <c r="K405" s="74">
        <f t="shared" si="272"/>
        <v>3.4763947740000002E-2</v>
      </c>
      <c r="L405" s="71"/>
      <c r="M405" s="71"/>
    </row>
    <row r="406" spans="1:13" ht="45.75" customHeight="1" outlineLevel="1" x14ac:dyDescent="0.2">
      <c r="A406" s="78" t="str">
        <f>CONCATENATE($A$30,".",COUNTA($A$30:A405))</f>
        <v>3.369</v>
      </c>
      <c r="B406" s="418" t="s">
        <v>672</v>
      </c>
      <c r="C406" s="419"/>
      <c r="D406" s="419"/>
      <c r="E406" s="419"/>
      <c r="F406" s="68"/>
      <c r="G406" s="84">
        <v>2.1459227E-4</v>
      </c>
      <c r="H406" s="37" t="s">
        <v>61</v>
      </c>
      <c r="I406" s="70" t="s">
        <v>4</v>
      </c>
      <c r="J406" s="73">
        <f>IF($K$13="Não Atende",0,IF(I406="","",IF(H406="",VLOOKUP(I406,Parâmetros!$B$3:$C$6,2,0),VLOOKUP(I406,Parâmetros!$B$3:$C$6,2,0)*VLOOKUP(H406,Parâmetros!$E$3:$G$5,2,0))))</f>
        <v>4</v>
      </c>
      <c r="K406" s="74">
        <f t="shared" si="272"/>
        <v>3.4763947740000002E-2</v>
      </c>
      <c r="L406" s="71"/>
      <c r="M406" s="71"/>
    </row>
    <row r="407" spans="1:13" ht="45.75" customHeight="1" outlineLevel="1" x14ac:dyDescent="0.2">
      <c r="A407" s="78" t="str">
        <f>CONCATENATE($A$30,".",COUNTA($A$30:A406))</f>
        <v>3.370</v>
      </c>
      <c r="B407" s="418" t="s">
        <v>673</v>
      </c>
      <c r="C407" s="419"/>
      <c r="D407" s="419"/>
      <c r="E407" s="419"/>
      <c r="F407" s="68"/>
      <c r="G407" s="84">
        <v>2.1459227E-4</v>
      </c>
      <c r="H407" s="37" t="s">
        <v>61</v>
      </c>
      <c r="I407" s="70" t="s">
        <v>4</v>
      </c>
      <c r="J407" s="73">
        <f>IF($K$13="Não Atende",0,IF(I407="","",IF(H407="",VLOOKUP(I407,Parâmetros!$B$3:$C$6,2,0),VLOOKUP(I407,Parâmetros!$B$3:$C$6,2,0)*VLOOKUP(H407,Parâmetros!$E$3:$G$5,2,0))))</f>
        <v>4</v>
      </c>
      <c r="K407" s="74">
        <f t="shared" si="272"/>
        <v>3.4763947740000002E-2</v>
      </c>
      <c r="L407" s="71"/>
      <c r="M407" s="71"/>
    </row>
    <row r="408" spans="1:13" ht="45.75" customHeight="1" outlineLevel="1" x14ac:dyDescent="0.2">
      <c r="A408" s="78" t="str">
        <f>CONCATENATE($A$30,".",COUNTA($A$30:A407))</f>
        <v>3.371</v>
      </c>
      <c r="B408" s="418" t="s">
        <v>674</v>
      </c>
      <c r="C408" s="419"/>
      <c r="D408" s="419"/>
      <c r="E408" s="419"/>
      <c r="F408" s="68"/>
      <c r="G408" s="84">
        <v>2.1459227E-4</v>
      </c>
      <c r="H408" s="37" t="s">
        <v>61</v>
      </c>
      <c r="I408" s="70" t="s">
        <v>4</v>
      </c>
      <c r="J408" s="73">
        <f>IF($K$13="Não Atende",0,IF(I408="","",IF(H408="",VLOOKUP(I408,Parâmetros!$B$3:$C$6,2,0),VLOOKUP(I408,Parâmetros!$B$3:$C$6,2,0)*VLOOKUP(H408,Parâmetros!$E$3:$G$5,2,0))))</f>
        <v>4</v>
      </c>
      <c r="K408" s="74">
        <f t="shared" si="272"/>
        <v>3.4763947740000002E-2</v>
      </c>
      <c r="L408" s="71"/>
      <c r="M408" s="71"/>
    </row>
    <row r="409" spans="1:13" ht="45.75" customHeight="1" outlineLevel="1" x14ac:dyDescent="0.2">
      <c r="A409" s="78" t="str">
        <f>CONCATENATE($A$30,".",COUNTA($A$30:A408))</f>
        <v>3.372</v>
      </c>
      <c r="B409" s="418" t="s">
        <v>1034</v>
      </c>
      <c r="C409" s="419"/>
      <c r="D409" s="419"/>
      <c r="E409" s="419"/>
      <c r="F409" s="68"/>
      <c r="G409" s="84">
        <v>2.1459227E-4</v>
      </c>
      <c r="H409" s="37" t="s">
        <v>61</v>
      </c>
      <c r="I409" s="70" t="s">
        <v>4</v>
      </c>
      <c r="J409" s="73">
        <f>IF($K$13="Não Atende",0,IF(I409="","",IF(H409="",VLOOKUP(I409,Parâmetros!$B$3:$C$6,2,0),VLOOKUP(I409,Parâmetros!$B$3:$C$6,2,0)*VLOOKUP(H409,Parâmetros!$E$3:$G$5,2,0))))</f>
        <v>4</v>
      </c>
      <c r="K409" s="74">
        <f t="shared" si="272"/>
        <v>3.4763947740000002E-2</v>
      </c>
      <c r="L409" s="71"/>
      <c r="M409" s="71"/>
    </row>
    <row r="410" spans="1:13" ht="45.75" customHeight="1" outlineLevel="1" x14ac:dyDescent="0.2">
      <c r="A410" s="78" t="str">
        <f>CONCATENATE($A$30,".",COUNTA($A$30:A409))</f>
        <v>3.373</v>
      </c>
      <c r="B410" s="418" t="s">
        <v>675</v>
      </c>
      <c r="C410" s="419"/>
      <c r="D410" s="419"/>
      <c r="E410" s="419"/>
      <c r="F410" s="68"/>
      <c r="G410" s="84">
        <v>2.1459227E-4</v>
      </c>
      <c r="H410" s="37" t="s">
        <v>61</v>
      </c>
      <c r="I410" s="70" t="s">
        <v>4</v>
      </c>
      <c r="J410" s="73">
        <f>IF($K$13="Não Atende",0,IF(I410="","",IF(H410="",VLOOKUP(I410,Parâmetros!$B$3:$C$6,2,0),VLOOKUP(I410,Parâmetros!$B$3:$C$6,2,0)*VLOOKUP(H410,Parâmetros!$E$3:$G$5,2,0))))</f>
        <v>4</v>
      </c>
      <c r="K410" s="74">
        <f t="shared" si="272"/>
        <v>3.4763947740000002E-2</v>
      </c>
      <c r="L410" s="71"/>
      <c r="M410" s="71"/>
    </row>
    <row r="411" spans="1:13" ht="45.75" customHeight="1" outlineLevel="1" x14ac:dyDescent="0.2">
      <c r="A411" s="78" t="str">
        <f>CONCATENATE($A$30,".",COUNTA($A$30:A410))</f>
        <v>3.374</v>
      </c>
      <c r="B411" s="418" t="s">
        <v>676</v>
      </c>
      <c r="C411" s="419"/>
      <c r="D411" s="419"/>
      <c r="E411" s="419"/>
      <c r="F411" s="68"/>
      <c r="G411" s="84">
        <v>2.1459227E-4</v>
      </c>
      <c r="H411" s="37" t="s">
        <v>61</v>
      </c>
      <c r="I411" s="70" t="s">
        <v>4</v>
      </c>
      <c r="J411" s="73">
        <f>IF($K$13="Não Atende",0,IF(I411="","",IF(H411="",VLOOKUP(I411,Parâmetros!$B$3:$C$6,2,0),VLOOKUP(I411,Parâmetros!$B$3:$C$6,2,0)*VLOOKUP(H411,Parâmetros!$E$3:$G$5,2,0))))</f>
        <v>4</v>
      </c>
      <c r="K411" s="74">
        <f t="shared" si="272"/>
        <v>3.4763947740000002E-2</v>
      </c>
      <c r="L411" s="71"/>
      <c r="M411" s="71"/>
    </row>
    <row r="412" spans="1:13" ht="45.75" customHeight="1" outlineLevel="1" x14ac:dyDescent="0.2">
      <c r="A412" s="78" t="str">
        <f>CONCATENATE($A$30,".",COUNTA($A$30:A411))</f>
        <v>3.375</v>
      </c>
      <c r="B412" s="418" t="s">
        <v>677</v>
      </c>
      <c r="C412" s="419"/>
      <c r="D412" s="419"/>
      <c r="E412" s="419"/>
      <c r="F412" s="68"/>
      <c r="G412" s="84">
        <v>2.1459227E-4</v>
      </c>
      <c r="H412" s="37" t="s">
        <v>61</v>
      </c>
      <c r="I412" s="70" t="s">
        <v>4</v>
      </c>
      <c r="J412" s="73">
        <f>IF($K$13="Não Atende",0,IF(I412="","",IF(H412="",VLOOKUP(I412,Parâmetros!$B$3:$C$6,2,0),VLOOKUP(I412,Parâmetros!$B$3:$C$6,2,0)*VLOOKUP(H412,Parâmetros!$E$3:$G$5,2,0))))</f>
        <v>4</v>
      </c>
      <c r="K412" s="74">
        <f t="shared" si="272"/>
        <v>3.4763947740000002E-2</v>
      </c>
      <c r="L412" s="71"/>
      <c r="M412" s="71"/>
    </row>
    <row r="413" spans="1:13" ht="45.75" customHeight="1" outlineLevel="1" x14ac:dyDescent="0.2">
      <c r="A413" s="78" t="str">
        <f>CONCATENATE($A$30,".",COUNTA($A$30:A412))</f>
        <v>3.376</v>
      </c>
      <c r="B413" s="418" t="s">
        <v>678</v>
      </c>
      <c r="C413" s="419"/>
      <c r="D413" s="419"/>
      <c r="E413" s="419"/>
      <c r="F413" s="68"/>
      <c r="G413" s="84">
        <v>2.1459227E-4</v>
      </c>
      <c r="H413" s="37" t="s">
        <v>61</v>
      </c>
      <c r="I413" s="70" t="s">
        <v>4</v>
      </c>
      <c r="J413" s="73">
        <f>IF($K$13="Não Atende",0,IF(I413="","",IF(H413="",VLOOKUP(I413,Parâmetros!$B$3:$C$6,2,0),VLOOKUP(I413,Parâmetros!$B$3:$C$6,2,0)*VLOOKUP(H413,Parâmetros!$E$3:$G$5,2,0))))</f>
        <v>4</v>
      </c>
      <c r="K413" s="74">
        <f t="shared" si="272"/>
        <v>3.4763947740000002E-2</v>
      </c>
      <c r="L413" s="71"/>
      <c r="M413" s="71"/>
    </row>
    <row r="414" spans="1:13" ht="45.75" customHeight="1" outlineLevel="1" x14ac:dyDescent="0.2">
      <c r="A414" s="78" t="str">
        <f>CONCATENATE($A$30,".",COUNTA($A$30:A413))</f>
        <v>3.377</v>
      </c>
      <c r="B414" s="418" t="s">
        <v>679</v>
      </c>
      <c r="C414" s="419"/>
      <c r="D414" s="419"/>
      <c r="E414" s="419"/>
      <c r="F414" s="68"/>
      <c r="G414" s="84">
        <v>2.1459227E-4</v>
      </c>
      <c r="H414" s="37" t="s">
        <v>61</v>
      </c>
      <c r="I414" s="70" t="s">
        <v>4</v>
      </c>
      <c r="J414" s="73">
        <f>IF($K$13="Não Atende",0,IF(I414="","",IF(H414="",VLOOKUP(I414,Parâmetros!$B$3:$C$6,2,0),VLOOKUP(I414,Parâmetros!$B$3:$C$6,2,0)*VLOOKUP(H414,Parâmetros!$E$3:$G$5,2,0))))</f>
        <v>4</v>
      </c>
      <c r="K414" s="74">
        <f t="shared" si="272"/>
        <v>3.4763947740000002E-2</v>
      </c>
      <c r="L414" s="71"/>
      <c r="M414" s="71"/>
    </row>
    <row r="415" spans="1:13" ht="45.75" customHeight="1" outlineLevel="1" x14ac:dyDescent="0.2">
      <c r="A415" s="78" t="str">
        <f>CONCATENATE($A$30,".",COUNTA($A$30:A414))</f>
        <v>3.378</v>
      </c>
      <c r="B415" s="418" t="s">
        <v>680</v>
      </c>
      <c r="C415" s="419"/>
      <c r="D415" s="419"/>
      <c r="E415" s="419"/>
      <c r="F415" s="68"/>
      <c r="G415" s="84">
        <v>2.1459227E-4</v>
      </c>
      <c r="H415" s="37" t="s">
        <v>61</v>
      </c>
      <c r="I415" s="70" t="s">
        <v>4</v>
      </c>
      <c r="J415" s="73">
        <f>IF($K$13="Não Atende",0,IF(I415="","",IF(H415="",VLOOKUP(I415,Parâmetros!$B$3:$C$6,2,0),VLOOKUP(I415,Parâmetros!$B$3:$C$6,2,0)*VLOOKUP(H415,Parâmetros!$E$3:$G$5,2,0))))</f>
        <v>4</v>
      </c>
      <c r="K415" s="74">
        <f t="shared" si="272"/>
        <v>3.4763947740000002E-2</v>
      </c>
      <c r="L415" s="71"/>
      <c r="M415" s="71"/>
    </row>
    <row r="416" spans="1:13" ht="45.75" customHeight="1" outlineLevel="1" x14ac:dyDescent="0.2">
      <c r="A416" s="78" t="str">
        <f>CONCATENATE($A$30,".",COUNTA($A$30:A415))</f>
        <v>3.379</v>
      </c>
      <c r="B416" s="418" t="s">
        <v>681</v>
      </c>
      <c r="C416" s="419"/>
      <c r="D416" s="419"/>
      <c r="E416" s="419"/>
      <c r="F416" s="68"/>
      <c r="G416" s="84">
        <v>2.1459227E-4</v>
      </c>
      <c r="H416" s="37" t="s">
        <v>61</v>
      </c>
      <c r="I416" s="70" t="s">
        <v>4</v>
      </c>
      <c r="J416" s="73">
        <f>IF($K$13="Não Atende",0,IF(I416="","",IF(H416="",VLOOKUP(I416,Parâmetros!$B$3:$C$6,2,0),VLOOKUP(I416,Parâmetros!$B$3:$C$6,2,0)*VLOOKUP(H416,Parâmetros!$E$3:$G$5,2,0))))</f>
        <v>4</v>
      </c>
      <c r="K416" s="74">
        <f t="shared" si="272"/>
        <v>3.4763947740000002E-2</v>
      </c>
      <c r="L416" s="71"/>
      <c r="M416" s="71"/>
    </row>
    <row r="417" spans="1:13" ht="45.75" customHeight="1" outlineLevel="1" x14ac:dyDescent="0.2">
      <c r="A417" s="78" t="str">
        <f>CONCATENATE($A$30,".",COUNTA($A$30:A416))</f>
        <v>3.380</v>
      </c>
      <c r="B417" s="418" t="s">
        <v>682</v>
      </c>
      <c r="C417" s="419"/>
      <c r="D417" s="419"/>
      <c r="E417" s="419"/>
      <c r="F417" s="68"/>
      <c r="G417" s="84">
        <v>2.1459227E-4</v>
      </c>
      <c r="H417" s="37" t="s">
        <v>61</v>
      </c>
      <c r="I417" s="70" t="s">
        <v>4</v>
      </c>
      <c r="J417" s="73">
        <f>IF($K$13="Não Atende",0,IF(I417="","",IF(H417="",VLOOKUP(I417,Parâmetros!$B$3:$C$6,2,0),VLOOKUP(I417,Parâmetros!$B$3:$C$6,2,0)*VLOOKUP(H417,Parâmetros!$E$3:$G$5,2,0))))</f>
        <v>4</v>
      </c>
      <c r="K417" s="74">
        <f t="shared" si="272"/>
        <v>3.4763947740000002E-2</v>
      </c>
      <c r="L417" s="71"/>
      <c r="M417" s="71"/>
    </row>
    <row r="418" spans="1:13" ht="45.75" customHeight="1" outlineLevel="1" x14ac:dyDescent="0.2">
      <c r="A418" s="78" t="str">
        <f>CONCATENATE($A$30,".",COUNTA($A$30:A417))</f>
        <v>3.381</v>
      </c>
      <c r="B418" s="418" t="s">
        <v>683</v>
      </c>
      <c r="C418" s="419"/>
      <c r="D418" s="419"/>
      <c r="E418" s="419"/>
      <c r="F418" s="68"/>
      <c r="G418" s="84">
        <v>2.1459227E-4</v>
      </c>
      <c r="H418" s="37" t="s">
        <v>61</v>
      </c>
      <c r="I418" s="70" t="s">
        <v>4</v>
      </c>
      <c r="J418" s="73">
        <f>IF($K$13="Não Atende",0,IF(I418="","",IF(H418="",VLOOKUP(I418,Parâmetros!$B$3:$C$6,2,0),VLOOKUP(I418,Parâmetros!$B$3:$C$6,2,0)*VLOOKUP(H418,Parâmetros!$E$3:$G$5,2,0))))</f>
        <v>4</v>
      </c>
      <c r="K418" s="74">
        <f t="shared" si="272"/>
        <v>3.4763947740000002E-2</v>
      </c>
      <c r="L418" s="71"/>
      <c r="M418" s="71"/>
    </row>
    <row r="419" spans="1:13" ht="45.75" customHeight="1" outlineLevel="1" x14ac:dyDescent="0.2">
      <c r="A419" s="78" t="str">
        <f>CONCATENATE($A$30,".",COUNTA($A$30:A418))</f>
        <v>3.382</v>
      </c>
      <c r="B419" s="418" t="s">
        <v>684</v>
      </c>
      <c r="C419" s="419"/>
      <c r="D419" s="419"/>
      <c r="E419" s="419"/>
      <c r="F419" s="68"/>
      <c r="G419" s="84">
        <v>2.1459227E-4</v>
      </c>
      <c r="H419" s="37" t="s">
        <v>61</v>
      </c>
      <c r="I419" s="70" t="s">
        <v>4</v>
      </c>
      <c r="J419" s="73">
        <f>IF($K$13="Não Atende",0,IF(I419="","",IF(H419="",VLOOKUP(I419,Parâmetros!$B$3:$C$6,2,0),VLOOKUP(I419,Parâmetros!$B$3:$C$6,2,0)*VLOOKUP(H419,Parâmetros!$E$3:$G$5,2,0))))</f>
        <v>4</v>
      </c>
      <c r="K419" s="74">
        <f t="shared" si="272"/>
        <v>3.4763947740000002E-2</v>
      </c>
      <c r="L419" s="71"/>
      <c r="M419" s="71"/>
    </row>
    <row r="420" spans="1:13" ht="45.75" customHeight="1" outlineLevel="1" x14ac:dyDescent="0.2">
      <c r="A420" s="78" t="str">
        <f>CONCATENATE($A$30,".",COUNTA($A$30:A419))</f>
        <v>3.383</v>
      </c>
      <c r="B420" s="418" t="s">
        <v>685</v>
      </c>
      <c r="C420" s="419"/>
      <c r="D420" s="419"/>
      <c r="E420" s="419"/>
      <c r="F420" s="68"/>
      <c r="G420" s="84">
        <v>2.1459227E-4</v>
      </c>
      <c r="H420" s="37" t="s">
        <v>61</v>
      </c>
      <c r="I420" s="70" t="s">
        <v>4</v>
      </c>
      <c r="J420" s="73">
        <f>IF($K$13="Não Atende",0,IF(I420="","",IF(H420="",VLOOKUP(I420,Parâmetros!$B$3:$C$6,2,0),VLOOKUP(I420,Parâmetros!$B$3:$C$6,2,0)*VLOOKUP(H420,Parâmetros!$E$3:$G$5,2,0))))</f>
        <v>4</v>
      </c>
      <c r="K420" s="74">
        <f t="shared" si="272"/>
        <v>3.4763947740000002E-2</v>
      </c>
      <c r="L420" s="71"/>
      <c r="M420" s="71"/>
    </row>
    <row r="421" spans="1:13" ht="45.75" customHeight="1" outlineLevel="1" x14ac:dyDescent="0.2">
      <c r="A421" s="78" t="str">
        <f>CONCATENATE($A$30,".",COUNTA($A$30:A420))</f>
        <v>3.384</v>
      </c>
      <c r="B421" s="418" t="s">
        <v>686</v>
      </c>
      <c r="C421" s="419"/>
      <c r="D421" s="419"/>
      <c r="E421" s="419"/>
      <c r="F421" s="68"/>
      <c r="G421" s="84">
        <v>2.1459227E-4</v>
      </c>
      <c r="H421" s="37" t="s">
        <v>61</v>
      </c>
      <c r="I421" s="70" t="s">
        <v>4</v>
      </c>
      <c r="J421" s="73">
        <f>IF($K$13="Não Atende",0,IF(I421="","",IF(H421="",VLOOKUP(I421,Parâmetros!$B$3:$C$6,2,0),VLOOKUP(I421,Parâmetros!$B$3:$C$6,2,0)*VLOOKUP(H421,Parâmetros!$E$3:$G$5,2,0))))</f>
        <v>4</v>
      </c>
      <c r="K421" s="74">
        <f t="shared" si="272"/>
        <v>3.4763947740000002E-2</v>
      </c>
      <c r="L421" s="71"/>
      <c r="M421" s="71"/>
    </row>
    <row r="422" spans="1:13" ht="45.75" customHeight="1" outlineLevel="1" x14ac:dyDescent="0.2">
      <c r="A422" s="78" t="str">
        <f>CONCATENATE($A$30,".",COUNTA($A$30:A421))</f>
        <v>3.385</v>
      </c>
      <c r="B422" s="418" t="s">
        <v>687</v>
      </c>
      <c r="C422" s="419"/>
      <c r="D422" s="419"/>
      <c r="E422" s="419"/>
      <c r="F422" s="68"/>
      <c r="G422" s="84">
        <v>2.1459227E-4</v>
      </c>
      <c r="H422" s="37" t="s">
        <v>61</v>
      </c>
      <c r="I422" s="70" t="s">
        <v>4</v>
      </c>
      <c r="J422" s="73">
        <f>IF($K$13="Não Atende",0,IF(I422="","",IF(H422="",VLOOKUP(I422,Parâmetros!$B$3:$C$6,2,0),VLOOKUP(I422,Parâmetros!$B$3:$C$6,2,0)*VLOOKUP(H422,Parâmetros!$E$3:$G$5,2,0))))</f>
        <v>4</v>
      </c>
      <c r="K422" s="74">
        <f t="shared" si="272"/>
        <v>3.4763947740000002E-2</v>
      </c>
      <c r="L422" s="71"/>
      <c r="M422" s="71"/>
    </row>
    <row r="423" spans="1:13" ht="45.75" customHeight="1" outlineLevel="1" x14ac:dyDescent="0.2">
      <c r="A423" s="78" t="str">
        <f>CONCATENATE($A$30,".",COUNTA($A$30:A422))</f>
        <v>3.386</v>
      </c>
      <c r="B423" s="418" t="s">
        <v>688</v>
      </c>
      <c r="C423" s="419"/>
      <c r="D423" s="419"/>
      <c r="E423" s="419"/>
      <c r="F423" s="68"/>
      <c r="G423" s="84">
        <v>2.1459227E-4</v>
      </c>
      <c r="H423" s="37" t="s">
        <v>61</v>
      </c>
      <c r="I423" s="70" t="s">
        <v>4</v>
      </c>
      <c r="J423" s="73">
        <f>IF($K$13="Não Atende",0,IF(I423="","",IF(H423="",VLOOKUP(I423,Parâmetros!$B$3:$C$6,2,0),VLOOKUP(I423,Parâmetros!$B$3:$C$6,2,0)*VLOOKUP(H423,Parâmetros!$E$3:$G$5,2,0))))</f>
        <v>4</v>
      </c>
      <c r="K423" s="74">
        <f t="shared" si="272"/>
        <v>3.4763947740000002E-2</v>
      </c>
      <c r="L423" s="71"/>
      <c r="M423" s="71"/>
    </row>
    <row r="424" spans="1:13" ht="45.75" customHeight="1" outlineLevel="1" x14ac:dyDescent="0.2">
      <c r="A424" s="78" t="str">
        <f>CONCATENATE($A$30,".",COUNTA($A$30:A423))</f>
        <v>3.387</v>
      </c>
      <c r="B424" s="418" t="s">
        <v>1035</v>
      </c>
      <c r="C424" s="419"/>
      <c r="D424" s="419"/>
      <c r="E424" s="419"/>
      <c r="F424" s="68"/>
      <c r="G424" s="84">
        <v>2.1459227E-4</v>
      </c>
      <c r="H424" s="37" t="s">
        <v>61</v>
      </c>
      <c r="I424" s="70" t="s">
        <v>4</v>
      </c>
      <c r="J424" s="73">
        <f>IF($K$13="Não Atende",0,IF(I424="","",IF(H424="",VLOOKUP(I424,Parâmetros!$B$3:$C$6,2,0),VLOOKUP(I424,Parâmetros!$B$3:$C$6,2,0)*VLOOKUP(H424,Parâmetros!$E$3:$G$5,2,0))))</f>
        <v>4</v>
      </c>
      <c r="K424" s="74">
        <f t="shared" si="272"/>
        <v>3.4763947740000002E-2</v>
      </c>
      <c r="L424" s="71"/>
      <c r="M424" s="71"/>
    </row>
    <row r="425" spans="1:13" ht="45.75" customHeight="1" outlineLevel="1" x14ac:dyDescent="0.2">
      <c r="A425" s="78" t="str">
        <f>CONCATENATE($A$30,".",COUNTA($A$30:A424))</f>
        <v>3.388</v>
      </c>
      <c r="B425" s="418" t="s">
        <v>689</v>
      </c>
      <c r="C425" s="419"/>
      <c r="D425" s="419"/>
      <c r="E425" s="419"/>
      <c r="F425" s="68"/>
      <c r="G425" s="84">
        <v>2.1459227E-4</v>
      </c>
      <c r="H425" s="37" t="s">
        <v>61</v>
      </c>
      <c r="I425" s="70" t="s">
        <v>4</v>
      </c>
      <c r="J425" s="73">
        <f>IF($K$13="Não Atende",0,IF(I425="","",IF(H425="",VLOOKUP(I425,Parâmetros!$B$3:$C$6,2,0),VLOOKUP(I425,Parâmetros!$B$3:$C$6,2,0)*VLOOKUP(H425,Parâmetros!$E$3:$G$5,2,0))))</f>
        <v>4</v>
      </c>
      <c r="K425" s="74">
        <f t="shared" si="272"/>
        <v>3.4763947740000002E-2</v>
      </c>
      <c r="L425" s="71"/>
      <c r="M425" s="71"/>
    </row>
    <row r="426" spans="1:13" ht="45.75" customHeight="1" outlineLevel="1" x14ac:dyDescent="0.2">
      <c r="A426" s="78" t="str">
        <f>CONCATENATE($A$30,".",COUNTA($A$30:A425))</f>
        <v>3.389</v>
      </c>
      <c r="B426" s="418" t="s">
        <v>690</v>
      </c>
      <c r="C426" s="419"/>
      <c r="D426" s="419"/>
      <c r="E426" s="419"/>
      <c r="F426" s="68"/>
      <c r="G426" s="84">
        <v>2.1459227E-4</v>
      </c>
      <c r="H426" s="37" t="s">
        <v>61</v>
      </c>
      <c r="I426" s="70" t="s">
        <v>4</v>
      </c>
      <c r="J426" s="73">
        <f>IF($K$13="Não Atende",0,IF(I426="","",IF(H426="",VLOOKUP(I426,Parâmetros!$B$3:$C$6,2,0),VLOOKUP(I426,Parâmetros!$B$3:$C$6,2,0)*VLOOKUP(H426,Parâmetros!$E$3:$G$5,2,0))))</f>
        <v>4</v>
      </c>
      <c r="K426" s="74">
        <f t="shared" si="272"/>
        <v>3.4763947740000002E-2</v>
      </c>
      <c r="L426" s="71"/>
      <c r="M426" s="71"/>
    </row>
    <row r="427" spans="1:13" ht="45.75" customHeight="1" outlineLevel="1" x14ac:dyDescent="0.2">
      <c r="A427" s="78" t="str">
        <f>CONCATENATE($A$30,".",COUNTA($A$30:A426))</f>
        <v>3.390</v>
      </c>
      <c r="B427" s="418" t="s">
        <v>691</v>
      </c>
      <c r="C427" s="419"/>
      <c r="D427" s="419"/>
      <c r="E427" s="419"/>
      <c r="F427" s="68"/>
      <c r="G427" s="84">
        <v>2.1459227E-4</v>
      </c>
      <c r="H427" s="37" t="s">
        <v>61</v>
      </c>
      <c r="I427" s="70" t="s">
        <v>4</v>
      </c>
      <c r="J427" s="73">
        <f>IF($K$13="Não Atende",0,IF(I427="","",IF(H427="",VLOOKUP(I427,Parâmetros!$B$3:$C$6,2,0),VLOOKUP(I427,Parâmetros!$B$3:$C$6,2,0)*VLOOKUP(H427,Parâmetros!$E$3:$G$5,2,0))))</f>
        <v>4</v>
      </c>
      <c r="K427" s="74">
        <f t="shared" si="272"/>
        <v>3.4763947740000002E-2</v>
      </c>
      <c r="L427" s="71"/>
      <c r="M427" s="71"/>
    </row>
    <row r="428" spans="1:13" ht="45.75" customHeight="1" outlineLevel="1" x14ac:dyDescent="0.2">
      <c r="A428" s="78" t="str">
        <f>CONCATENATE($A$30,".",COUNTA($A$30:A427))</f>
        <v>3.391</v>
      </c>
      <c r="B428" s="418" t="s">
        <v>692</v>
      </c>
      <c r="C428" s="419"/>
      <c r="D428" s="419"/>
      <c r="E428" s="419"/>
      <c r="F428" s="68"/>
      <c r="G428" s="84">
        <v>2.1459227E-4</v>
      </c>
      <c r="H428" s="37" t="s">
        <v>61</v>
      </c>
      <c r="I428" s="70" t="s">
        <v>4</v>
      </c>
      <c r="J428" s="73">
        <f>IF($K$13="Não Atende",0,IF(I428="","",IF(H428="",VLOOKUP(I428,Parâmetros!$B$3:$C$6,2,0),VLOOKUP(I428,Parâmetros!$B$3:$C$6,2,0)*VLOOKUP(H428,Parâmetros!$E$3:$G$5,2,0))))</f>
        <v>4</v>
      </c>
      <c r="K428" s="74">
        <f t="shared" si="272"/>
        <v>3.4763947740000002E-2</v>
      </c>
      <c r="L428" s="71"/>
      <c r="M428" s="71"/>
    </row>
    <row r="429" spans="1:13" ht="45.75" customHeight="1" outlineLevel="1" x14ac:dyDescent="0.2">
      <c r="A429" s="78" t="str">
        <f>CONCATENATE($A$30,".",COUNTA($A$30:A428))</f>
        <v>3.392</v>
      </c>
      <c r="B429" s="418" t="s">
        <v>693</v>
      </c>
      <c r="C429" s="419"/>
      <c r="D429" s="419"/>
      <c r="E429" s="419"/>
      <c r="F429" s="68"/>
      <c r="G429" s="84">
        <v>2.1459227E-4</v>
      </c>
      <c r="H429" s="37" t="s">
        <v>61</v>
      </c>
      <c r="I429" s="70" t="s">
        <v>4</v>
      </c>
      <c r="J429" s="73">
        <f>IF($K$13="Não Atende",0,IF(I429="","",IF(H429="",VLOOKUP(I429,Parâmetros!$B$3:$C$6,2,0),VLOOKUP(I429,Parâmetros!$B$3:$C$6,2,0)*VLOOKUP(H429,Parâmetros!$E$3:$G$5,2,0))))</f>
        <v>4</v>
      </c>
      <c r="K429" s="74">
        <f t="shared" si="272"/>
        <v>3.4763947740000002E-2</v>
      </c>
      <c r="L429" s="71"/>
      <c r="M429" s="71"/>
    </row>
    <row r="430" spans="1:13" ht="45.75" customHeight="1" outlineLevel="1" x14ac:dyDescent="0.2">
      <c r="A430" s="78" t="str">
        <f>CONCATENATE($A$30,".",COUNTA($A$30:A429))</f>
        <v>3.393</v>
      </c>
      <c r="B430" s="418" t="s">
        <v>694</v>
      </c>
      <c r="C430" s="419"/>
      <c r="D430" s="419"/>
      <c r="E430" s="419"/>
      <c r="F430" s="68"/>
      <c r="G430" s="84">
        <v>2.1459227E-4</v>
      </c>
      <c r="H430" s="37" t="s">
        <v>61</v>
      </c>
      <c r="I430" s="70" t="s">
        <v>4</v>
      </c>
      <c r="J430" s="73">
        <f>IF($K$13="Não Atende",0,IF(I430="","",IF(H430="",VLOOKUP(I430,Parâmetros!$B$3:$C$6,2,0),VLOOKUP(I430,Parâmetros!$B$3:$C$6,2,0)*VLOOKUP(H430,Parâmetros!$E$3:$G$5,2,0))))</f>
        <v>4</v>
      </c>
      <c r="K430" s="74">
        <f t="shared" si="272"/>
        <v>3.4763947740000002E-2</v>
      </c>
      <c r="L430" s="71"/>
      <c r="M430" s="71"/>
    </row>
    <row r="431" spans="1:13" ht="45.75" customHeight="1" outlineLevel="1" x14ac:dyDescent="0.2">
      <c r="A431" s="78" t="str">
        <f>CONCATENATE($A$30,".",COUNTA($A$30:A430))</f>
        <v>3.394</v>
      </c>
      <c r="B431" s="418" t="s">
        <v>695</v>
      </c>
      <c r="C431" s="419"/>
      <c r="D431" s="419"/>
      <c r="E431" s="419"/>
      <c r="F431" s="68"/>
      <c r="G431" s="84">
        <v>2.1459227E-4</v>
      </c>
      <c r="H431" s="37" t="s">
        <v>61</v>
      </c>
      <c r="I431" s="70" t="s">
        <v>4</v>
      </c>
      <c r="J431" s="73">
        <f>IF($K$13="Não Atende",0,IF(I431="","",IF(H431="",VLOOKUP(I431,Parâmetros!$B$3:$C$6,2,0),VLOOKUP(I431,Parâmetros!$B$3:$C$6,2,0)*VLOOKUP(H431,Parâmetros!$E$3:$G$5,2,0))))</f>
        <v>4</v>
      </c>
      <c r="K431" s="74">
        <f t="shared" si="272"/>
        <v>3.4763947740000002E-2</v>
      </c>
      <c r="L431" s="71"/>
      <c r="M431" s="71"/>
    </row>
    <row r="432" spans="1:13" ht="45.75" customHeight="1" outlineLevel="1" x14ac:dyDescent="0.2">
      <c r="A432" s="78" t="str">
        <f>CONCATENATE($A$30,".",COUNTA($A$30:A431))</f>
        <v>3.395</v>
      </c>
      <c r="B432" s="418" t="s">
        <v>696</v>
      </c>
      <c r="C432" s="419"/>
      <c r="D432" s="419"/>
      <c r="E432" s="419"/>
      <c r="F432" s="68"/>
      <c r="G432" s="84">
        <v>2.1459227E-4</v>
      </c>
      <c r="H432" s="37" t="s">
        <v>61</v>
      </c>
      <c r="I432" s="70" t="s">
        <v>4</v>
      </c>
      <c r="J432" s="73">
        <f>IF($K$13="Não Atende",0,IF(I432="","",IF(H432="",VLOOKUP(I432,Parâmetros!$B$3:$C$6,2,0),VLOOKUP(I432,Parâmetros!$B$3:$C$6,2,0)*VLOOKUP(H432,Parâmetros!$E$3:$G$5,2,0))))</f>
        <v>4</v>
      </c>
      <c r="K432" s="74">
        <f t="shared" si="272"/>
        <v>3.4763947740000002E-2</v>
      </c>
      <c r="L432" s="71"/>
      <c r="M432" s="71"/>
    </row>
    <row r="433" spans="1:13" ht="45.75" customHeight="1" outlineLevel="1" x14ac:dyDescent="0.2">
      <c r="A433" s="78" t="str">
        <f>CONCATENATE($A$30,".",COUNTA($A$30:A432))</f>
        <v>3.396</v>
      </c>
      <c r="B433" s="418" t="s">
        <v>697</v>
      </c>
      <c r="C433" s="419"/>
      <c r="D433" s="419"/>
      <c r="E433" s="419"/>
      <c r="F433" s="68"/>
      <c r="G433" s="84">
        <v>2.1459227E-4</v>
      </c>
      <c r="H433" s="37" t="s">
        <v>61</v>
      </c>
      <c r="I433" s="70" t="s">
        <v>4</v>
      </c>
      <c r="J433" s="73">
        <f>IF($K$13="Não Atende",0,IF(I433="","",IF(H433="",VLOOKUP(I433,Parâmetros!$B$3:$C$6,2,0),VLOOKUP(I433,Parâmetros!$B$3:$C$6,2,0)*VLOOKUP(H433,Parâmetros!$E$3:$G$5,2,0))))</f>
        <v>4</v>
      </c>
      <c r="K433" s="74">
        <f t="shared" si="272"/>
        <v>3.4763947740000002E-2</v>
      </c>
      <c r="L433" s="71"/>
      <c r="M433" s="71"/>
    </row>
    <row r="434" spans="1:13" ht="45.75" customHeight="1" outlineLevel="1" x14ac:dyDescent="0.2">
      <c r="A434" s="78" t="str">
        <f>CONCATENATE($A$30,".",COUNTA($A$30:A433))</f>
        <v>3.397</v>
      </c>
      <c r="B434" s="418" t="s">
        <v>698</v>
      </c>
      <c r="C434" s="419"/>
      <c r="D434" s="419"/>
      <c r="E434" s="419"/>
      <c r="F434" s="68"/>
      <c r="G434" s="84">
        <v>2.1459227E-4</v>
      </c>
      <c r="H434" s="37" t="s">
        <v>61</v>
      </c>
      <c r="I434" s="70" t="s">
        <v>4</v>
      </c>
      <c r="J434" s="73">
        <f>IF($K$13="Não Atende",0,IF(I434="","",IF(H434="",VLOOKUP(I434,Parâmetros!$B$3:$C$6,2,0),VLOOKUP(I434,Parâmetros!$B$3:$C$6,2,0)*VLOOKUP(H434,Parâmetros!$E$3:$G$5,2,0))))</f>
        <v>4</v>
      </c>
      <c r="K434" s="74">
        <f t="shared" si="272"/>
        <v>3.4763947740000002E-2</v>
      </c>
      <c r="L434" s="71"/>
      <c r="M434" s="71"/>
    </row>
    <row r="435" spans="1:13" ht="45.75" customHeight="1" outlineLevel="1" x14ac:dyDescent="0.2">
      <c r="A435" s="78" t="str">
        <f>CONCATENATE($A$30,".",COUNTA($A$30:A434))</f>
        <v>3.398</v>
      </c>
      <c r="B435" s="418" t="s">
        <v>699</v>
      </c>
      <c r="C435" s="419"/>
      <c r="D435" s="419"/>
      <c r="E435" s="419"/>
      <c r="F435" s="68"/>
      <c r="G435" s="84">
        <v>2.1459227E-4</v>
      </c>
      <c r="H435" s="37" t="s">
        <v>61</v>
      </c>
      <c r="I435" s="70" t="s">
        <v>4</v>
      </c>
      <c r="J435" s="73">
        <f>IF($K$13="Não Atende",0,IF(I435="","",IF(H435="",VLOOKUP(I435,Parâmetros!$B$3:$C$6,2,0),VLOOKUP(I435,Parâmetros!$B$3:$C$6,2,0)*VLOOKUP(H435,Parâmetros!$E$3:$G$5,2,0))))</f>
        <v>4</v>
      </c>
      <c r="K435" s="74">
        <f t="shared" si="272"/>
        <v>3.4763947740000002E-2</v>
      </c>
      <c r="L435" s="71"/>
      <c r="M435" s="71"/>
    </row>
    <row r="436" spans="1:13" ht="45.75" customHeight="1" outlineLevel="1" x14ac:dyDescent="0.2">
      <c r="A436" s="78" t="str">
        <f>CONCATENATE($A$30,".",COUNTA($A$30:A435))</f>
        <v>3.399</v>
      </c>
      <c r="B436" s="418" t="s">
        <v>700</v>
      </c>
      <c r="C436" s="419"/>
      <c r="D436" s="419"/>
      <c r="E436" s="419"/>
      <c r="F436" s="68"/>
      <c r="G436" s="84">
        <v>2.1459227E-4</v>
      </c>
      <c r="H436" s="37" t="s">
        <v>61</v>
      </c>
      <c r="I436" s="70" t="s">
        <v>4</v>
      </c>
      <c r="J436" s="73">
        <f>IF($K$13="Não Atende",0,IF(I436="","",IF(H436="",VLOOKUP(I436,Parâmetros!$B$3:$C$6,2,0),VLOOKUP(I436,Parâmetros!$B$3:$C$6,2,0)*VLOOKUP(H436,Parâmetros!$E$3:$G$5,2,0))))</f>
        <v>4</v>
      </c>
      <c r="K436" s="74">
        <f t="shared" si="272"/>
        <v>3.4763947740000002E-2</v>
      </c>
      <c r="L436" s="71"/>
      <c r="M436" s="71"/>
    </row>
    <row r="437" spans="1:13" ht="45.75" customHeight="1" outlineLevel="1" x14ac:dyDescent="0.2">
      <c r="A437" s="78" t="str">
        <f>CONCATENATE($A$30,".",COUNTA($A$30:A436))</f>
        <v>3.400</v>
      </c>
      <c r="B437" s="418" t="s">
        <v>1036</v>
      </c>
      <c r="C437" s="419"/>
      <c r="D437" s="419"/>
      <c r="E437" s="419"/>
      <c r="F437" s="68"/>
      <c r="G437" s="84">
        <v>2.1459227E-4</v>
      </c>
      <c r="H437" s="37" t="s">
        <v>61</v>
      </c>
      <c r="I437" s="70" t="s">
        <v>4</v>
      </c>
      <c r="J437" s="73">
        <f>IF($K$13="Não Atende",0,IF(I437="","",IF(H437="",VLOOKUP(I437,Parâmetros!$B$3:$C$6,2,0),VLOOKUP(I437,Parâmetros!$B$3:$C$6,2,0)*VLOOKUP(H437,Parâmetros!$E$3:$G$5,2,0))))</f>
        <v>4</v>
      </c>
      <c r="K437" s="74">
        <f t="shared" si="272"/>
        <v>3.4763947740000002E-2</v>
      </c>
      <c r="L437" s="71"/>
      <c r="M437" s="71"/>
    </row>
    <row r="438" spans="1:13" ht="45.75" customHeight="1" outlineLevel="1" x14ac:dyDescent="0.2">
      <c r="A438" s="78" t="str">
        <f>CONCATENATE($A$30,".",COUNTA($A$30:A437))</f>
        <v>3.401</v>
      </c>
      <c r="B438" s="418" t="s">
        <v>701</v>
      </c>
      <c r="C438" s="419"/>
      <c r="D438" s="419"/>
      <c r="E438" s="419"/>
      <c r="F438" s="68"/>
      <c r="G438" s="84">
        <v>2.1459227E-4</v>
      </c>
      <c r="H438" s="37" t="s">
        <v>61</v>
      </c>
      <c r="I438" s="70" t="s">
        <v>4</v>
      </c>
      <c r="J438" s="73">
        <f>IF($K$13="Não Atende",0,IF(I438="","",IF(H438="",VLOOKUP(I438,Parâmetros!$B$3:$C$6,2,0),VLOOKUP(I438,Parâmetros!$B$3:$C$6,2,0)*VLOOKUP(H438,Parâmetros!$E$3:$G$5,2,0))))</f>
        <v>4</v>
      </c>
      <c r="K438" s="74">
        <f t="shared" si="272"/>
        <v>3.4763947740000002E-2</v>
      </c>
      <c r="L438" s="71"/>
      <c r="M438" s="71"/>
    </row>
    <row r="439" spans="1:13" ht="45.75" customHeight="1" outlineLevel="1" x14ac:dyDescent="0.2">
      <c r="A439" s="78" t="str">
        <f>CONCATENATE($A$30,".",COUNTA($A$30:A438))</f>
        <v>3.402</v>
      </c>
      <c r="B439" s="418" t="s">
        <v>1037</v>
      </c>
      <c r="C439" s="419"/>
      <c r="D439" s="419"/>
      <c r="E439" s="419"/>
      <c r="F439" s="68"/>
      <c r="G439" s="84">
        <v>2.1459227E-4</v>
      </c>
      <c r="H439" s="37" t="s">
        <v>61</v>
      </c>
      <c r="I439" s="70" t="s">
        <v>4</v>
      </c>
      <c r="J439" s="73">
        <f>IF($K$13="Não Atende",0,IF(I439="","",IF(H439="",VLOOKUP(I439,Parâmetros!$B$3:$C$6,2,0),VLOOKUP(I439,Parâmetros!$B$3:$C$6,2,0)*VLOOKUP(H439,Parâmetros!$E$3:$G$5,2,0))))</f>
        <v>4</v>
      </c>
      <c r="K439" s="74">
        <f t="shared" si="272"/>
        <v>3.4763947740000002E-2</v>
      </c>
      <c r="L439" s="71"/>
      <c r="M439" s="71"/>
    </row>
    <row r="440" spans="1:13" ht="45.75" customHeight="1" outlineLevel="1" x14ac:dyDescent="0.2">
      <c r="A440" s="78" t="str">
        <f>CONCATENATE($A$30,".",COUNTA($A$30:A439))</f>
        <v>3.403</v>
      </c>
      <c r="B440" s="418" t="s">
        <v>702</v>
      </c>
      <c r="C440" s="419"/>
      <c r="D440" s="419"/>
      <c r="E440" s="419"/>
      <c r="F440" s="68"/>
      <c r="G440" s="84">
        <v>2.1459227E-4</v>
      </c>
      <c r="H440" s="37" t="s">
        <v>61</v>
      </c>
      <c r="I440" s="70" t="s">
        <v>4</v>
      </c>
      <c r="J440" s="73">
        <f>IF($K$13="Não Atende",0,IF(I440="","",IF(H440="",VLOOKUP(I440,Parâmetros!$B$3:$C$6,2,0),VLOOKUP(I440,Parâmetros!$B$3:$C$6,2,0)*VLOOKUP(H440,Parâmetros!$E$3:$G$5,2,0))))</f>
        <v>4</v>
      </c>
      <c r="K440" s="74">
        <f t="shared" si="272"/>
        <v>3.4763947740000002E-2</v>
      </c>
      <c r="L440" s="71"/>
      <c r="M440" s="71"/>
    </row>
    <row r="441" spans="1:13" ht="45.75" customHeight="1" outlineLevel="1" x14ac:dyDescent="0.2">
      <c r="A441" s="78" t="str">
        <f>CONCATENATE($A$30,".",COUNTA($A$30:A440))</f>
        <v>3.404</v>
      </c>
      <c r="B441" s="418" t="s">
        <v>703</v>
      </c>
      <c r="C441" s="419"/>
      <c r="D441" s="419"/>
      <c r="E441" s="419"/>
      <c r="F441" s="68"/>
      <c r="G441" s="84">
        <v>2.1459227E-4</v>
      </c>
      <c r="H441" s="37" t="s">
        <v>61</v>
      </c>
      <c r="I441" s="70" t="s">
        <v>4</v>
      </c>
      <c r="J441" s="73">
        <f>IF($K$13="Não Atende",0,IF(I441="","",IF(H441="",VLOOKUP(I441,Parâmetros!$B$3:$C$6,2,0),VLOOKUP(I441,Parâmetros!$B$3:$C$6,2,0)*VLOOKUP(H441,Parâmetros!$E$3:$G$5,2,0))))</f>
        <v>4</v>
      </c>
      <c r="K441" s="74">
        <f t="shared" ref="K441:K504" si="273">IF(J441="",0,((G441*J441)*$F$30)*0.9*100)</f>
        <v>3.4763947740000002E-2</v>
      </c>
      <c r="L441" s="71"/>
      <c r="M441" s="71"/>
    </row>
    <row r="442" spans="1:13" ht="45.75" customHeight="1" outlineLevel="1" x14ac:dyDescent="0.2">
      <c r="A442" s="78" t="str">
        <f>CONCATENATE($A$30,".",COUNTA($A$30:A441))</f>
        <v>3.405</v>
      </c>
      <c r="B442" s="418" t="s">
        <v>704</v>
      </c>
      <c r="C442" s="419"/>
      <c r="D442" s="419"/>
      <c r="E442" s="419"/>
      <c r="F442" s="68"/>
      <c r="G442" s="84">
        <v>2.1459227E-4</v>
      </c>
      <c r="H442" s="37" t="s">
        <v>61</v>
      </c>
      <c r="I442" s="70" t="s">
        <v>4</v>
      </c>
      <c r="J442" s="73">
        <f>IF($K$13="Não Atende",0,IF(I442="","",IF(H442="",VLOOKUP(I442,Parâmetros!$B$3:$C$6,2,0),VLOOKUP(I442,Parâmetros!$B$3:$C$6,2,0)*VLOOKUP(H442,Parâmetros!$E$3:$G$5,2,0))))</f>
        <v>4</v>
      </c>
      <c r="K442" s="74">
        <f t="shared" si="273"/>
        <v>3.4763947740000002E-2</v>
      </c>
      <c r="L442" s="71"/>
      <c r="M442" s="71"/>
    </row>
    <row r="443" spans="1:13" ht="45.75" customHeight="1" outlineLevel="1" x14ac:dyDescent="0.2">
      <c r="A443" s="78" t="str">
        <f>CONCATENATE($A$30,".",COUNTA($A$30:A442))</f>
        <v>3.406</v>
      </c>
      <c r="B443" s="418" t="s">
        <v>705</v>
      </c>
      <c r="C443" s="419"/>
      <c r="D443" s="419"/>
      <c r="E443" s="419"/>
      <c r="F443" s="68"/>
      <c r="G443" s="84">
        <v>2.1459227E-4</v>
      </c>
      <c r="H443" s="37" t="s">
        <v>61</v>
      </c>
      <c r="I443" s="70" t="s">
        <v>4</v>
      </c>
      <c r="J443" s="73">
        <f>IF($K$13="Não Atende",0,IF(I443="","",IF(H443="",VLOOKUP(I443,Parâmetros!$B$3:$C$6,2,0),VLOOKUP(I443,Parâmetros!$B$3:$C$6,2,0)*VLOOKUP(H443,Parâmetros!$E$3:$G$5,2,0))))</f>
        <v>4</v>
      </c>
      <c r="K443" s="74">
        <f t="shared" si="273"/>
        <v>3.4763947740000002E-2</v>
      </c>
      <c r="L443" s="71"/>
      <c r="M443" s="71"/>
    </row>
    <row r="444" spans="1:13" ht="45.75" customHeight="1" outlineLevel="1" x14ac:dyDescent="0.2">
      <c r="A444" s="78" t="str">
        <f>CONCATENATE($A$30,".",COUNTA($A$30:A443))</f>
        <v>3.407</v>
      </c>
      <c r="B444" s="418" t="s">
        <v>706</v>
      </c>
      <c r="C444" s="419"/>
      <c r="D444" s="419"/>
      <c r="E444" s="419"/>
      <c r="F444" s="68"/>
      <c r="G444" s="84">
        <v>2.1459227E-4</v>
      </c>
      <c r="H444" s="37" t="s">
        <v>61</v>
      </c>
      <c r="I444" s="70" t="s">
        <v>4</v>
      </c>
      <c r="J444" s="73">
        <f>IF($K$13="Não Atende",0,IF(I444="","",IF(H444="",VLOOKUP(I444,Parâmetros!$B$3:$C$6,2,0),VLOOKUP(I444,Parâmetros!$B$3:$C$6,2,0)*VLOOKUP(H444,Parâmetros!$E$3:$G$5,2,0))))</f>
        <v>4</v>
      </c>
      <c r="K444" s="74">
        <f t="shared" si="273"/>
        <v>3.4763947740000002E-2</v>
      </c>
      <c r="L444" s="71"/>
      <c r="M444" s="71"/>
    </row>
    <row r="445" spans="1:13" ht="45.75" customHeight="1" outlineLevel="1" x14ac:dyDescent="0.2">
      <c r="A445" s="78" t="str">
        <f>CONCATENATE($A$30,".",COUNTA($A$30:A444))</f>
        <v>3.408</v>
      </c>
      <c r="B445" s="418" t="s">
        <v>707</v>
      </c>
      <c r="C445" s="419"/>
      <c r="D445" s="419"/>
      <c r="E445" s="419"/>
      <c r="F445" s="68"/>
      <c r="G445" s="84">
        <v>2.1459227E-4</v>
      </c>
      <c r="H445" s="37" t="s">
        <v>61</v>
      </c>
      <c r="I445" s="70" t="s">
        <v>4</v>
      </c>
      <c r="J445" s="73">
        <f>IF($K$13="Não Atende",0,IF(I445="","",IF(H445="",VLOOKUP(I445,Parâmetros!$B$3:$C$6,2,0),VLOOKUP(I445,Parâmetros!$B$3:$C$6,2,0)*VLOOKUP(H445,Parâmetros!$E$3:$G$5,2,0))))</f>
        <v>4</v>
      </c>
      <c r="K445" s="74">
        <f t="shared" si="273"/>
        <v>3.4763947740000002E-2</v>
      </c>
      <c r="L445" s="71"/>
      <c r="M445" s="71"/>
    </row>
    <row r="446" spans="1:13" ht="45.75" customHeight="1" outlineLevel="1" x14ac:dyDescent="0.2">
      <c r="A446" s="78" t="str">
        <f>CONCATENATE($A$30,".",COUNTA($A$30:A445))</f>
        <v>3.409</v>
      </c>
      <c r="B446" s="418" t="s">
        <v>708</v>
      </c>
      <c r="C446" s="419"/>
      <c r="D446" s="419"/>
      <c r="E446" s="419"/>
      <c r="F446" s="68"/>
      <c r="G446" s="84">
        <v>2.1459227E-4</v>
      </c>
      <c r="H446" s="37" t="s">
        <v>61</v>
      </c>
      <c r="I446" s="70" t="s">
        <v>4</v>
      </c>
      <c r="J446" s="73">
        <f>IF($K$13="Não Atende",0,IF(I446="","",IF(H446="",VLOOKUP(I446,Parâmetros!$B$3:$C$6,2,0),VLOOKUP(I446,Parâmetros!$B$3:$C$6,2,0)*VLOOKUP(H446,Parâmetros!$E$3:$G$5,2,0))))</f>
        <v>4</v>
      </c>
      <c r="K446" s="74">
        <f t="shared" si="273"/>
        <v>3.4763947740000002E-2</v>
      </c>
      <c r="L446" s="71"/>
      <c r="M446" s="71"/>
    </row>
    <row r="447" spans="1:13" ht="45.75" customHeight="1" outlineLevel="1" x14ac:dyDescent="0.2">
      <c r="A447" s="78" t="str">
        <f>CONCATENATE($A$30,".",COUNTA($A$30:A446))</f>
        <v>3.410</v>
      </c>
      <c r="B447" s="418" t="s">
        <v>709</v>
      </c>
      <c r="C447" s="419"/>
      <c r="D447" s="419"/>
      <c r="E447" s="419"/>
      <c r="F447" s="68"/>
      <c r="G447" s="84">
        <v>2.1459227E-4</v>
      </c>
      <c r="H447" s="37" t="s">
        <v>61</v>
      </c>
      <c r="I447" s="70" t="s">
        <v>4</v>
      </c>
      <c r="J447" s="73">
        <f>IF($K$13="Não Atende",0,IF(I447="","",IF(H447="",VLOOKUP(I447,Parâmetros!$B$3:$C$6,2,0),VLOOKUP(I447,Parâmetros!$B$3:$C$6,2,0)*VLOOKUP(H447,Parâmetros!$E$3:$G$5,2,0))))</f>
        <v>4</v>
      </c>
      <c r="K447" s="74">
        <f t="shared" si="273"/>
        <v>3.4763947740000002E-2</v>
      </c>
      <c r="L447" s="71"/>
      <c r="M447" s="71"/>
    </row>
    <row r="448" spans="1:13" ht="45.75" customHeight="1" outlineLevel="1" x14ac:dyDescent="0.2">
      <c r="A448" s="78" t="str">
        <f>CONCATENATE($A$30,".",COUNTA($A$30:A447))</f>
        <v>3.411</v>
      </c>
      <c r="B448" s="418" t="s">
        <v>1038</v>
      </c>
      <c r="C448" s="419"/>
      <c r="D448" s="419"/>
      <c r="E448" s="419"/>
      <c r="F448" s="68"/>
      <c r="G448" s="84">
        <v>2.1459227E-4</v>
      </c>
      <c r="H448" s="37" t="s">
        <v>61</v>
      </c>
      <c r="I448" s="70" t="s">
        <v>4</v>
      </c>
      <c r="J448" s="73">
        <f>IF($K$13="Não Atende",0,IF(I448="","",IF(H448="",VLOOKUP(I448,Parâmetros!$B$3:$C$6,2,0),VLOOKUP(I448,Parâmetros!$B$3:$C$6,2,0)*VLOOKUP(H448,Parâmetros!$E$3:$G$5,2,0))))</f>
        <v>4</v>
      </c>
      <c r="K448" s="74">
        <f t="shared" si="273"/>
        <v>3.4763947740000002E-2</v>
      </c>
      <c r="L448" s="71"/>
      <c r="M448" s="71"/>
    </row>
    <row r="449" spans="1:13" ht="45.75" customHeight="1" outlineLevel="1" x14ac:dyDescent="0.2">
      <c r="A449" s="78" t="str">
        <f>CONCATENATE($A$30,".",COUNTA($A$30:A448))</f>
        <v>3.412</v>
      </c>
      <c r="B449" s="418" t="s">
        <v>710</v>
      </c>
      <c r="C449" s="419"/>
      <c r="D449" s="419"/>
      <c r="E449" s="419"/>
      <c r="F449" s="68"/>
      <c r="G449" s="84">
        <v>2.1459227E-4</v>
      </c>
      <c r="H449" s="37" t="s">
        <v>61</v>
      </c>
      <c r="I449" s="70" t="s">
        <v>4</v>
      </c>
      <c r="J449" s="73">
        <f>IF($K$13="Não Atende",0,IF(I449="","",IF(H449="",VLOOKUP(I449,Parâmetros!$B$3:$C$6,2,0),VLOOKUP(I449,Parâmetros!$B$3:$C$6,2,0)*VLOOKUP(H449,Parâmetros!$E$3:$G$5,2,0))))</f>
        <v>4</v>
      </c>
      <c r="K449" s="74">
        <f t="shared" si="273"/>
        <v>3.4763947740000002E-2</v>
      </c>
      <c r="L449" s="71"/>
      <c r="M449" s="71"/>
    </row>
    <row r="450" spans="1:13" ht="45.75" customHeight="1" outlineLevel="1" x14ac:dyDescent="0.2">
      <c r="A450" s="78" t="str">
        <f>CONCATENATE($A$30,".",COUNTA($A$30:A449))</f>
        <v>3.413</v>
      </c>
      <c r="B450" s="418" t="s">
        <v>711</v>
      </c>
      <c r="C450" s="419"/>
      <c r="D450" s="419"/>
      <c r="E450" s="419"/>
      <c r="F450" s="68"/>
      <c r="G450" s="84">
        <v>2.1459227E-4</v>
      </c>
      <c r="H450" s="37" t="s">
        <v>61</v>
      </c>
      <c r="I450" s="70" t="s">
        <v>4</v>
      </c>
      <c r="J450" s="73">
        <f>IF($K$13="Não Atende",0,IF(I450="","",IF(H450="",VLOOKUP(I450,Parâmetros!$B$3:$C$6,2,0),VLOOKUP(I450,Parâmetros!$B$3:$C$6,2,0)*VLOOKUP(H450,Parâmetros!$E$3:$G$5,2,0))))</f>
        <v>4</v>
      </c>
      <c r="K450" s="74">
        <f t="shared" si="273"/>
        <v>3.4763947740000002E-2</v>
      </c>
      <c r="L450" s="71"/>
      <c r="M450" s="71"/>
    </row>
    <row r="451" spans="1:13" ht="45.75" customHeight="1" outlineLevel="1" x14ac:dyDescent="0.2">
      <c r="A451" s="78" t="str">
        <f>CONCATENATE($A$30,".",COUNTA($A$30:A450))</f>
        <v>3.414</v>
      </c>
      <c r="B451" s="418" t="s">
        <v>712</v>
      </c>
      <c r="C451" s="419"/>
      <c r="D451" s="419"/>
      <c r="E451" s="419"/>
      <c r="F451" s="68"/>
      <c r="G451" s="84">
        <v>2.1459227E-4</v>
      </c>
      <c r="H451" s="37" t="s">
        <v>61</v>
      </c>
      <c r="I451" s="70" t="s">
        <v>4</v>
      </c>
      <c r="J451" s="73">
        <f>IF($K$13="Não Atende",0,IF(I451="","",IF(H451="",VLOOKUP(I451,Parâmetros!$B$3:$C$6,2,0),VLOOKUP(I451,Parâmetros!$B$3:$C$6,2,0)*VLOOKUP(H451,Parâmetros!$E$3:$G$5,2,0))))</f>
        <v>4</v>
      </c>
      <c r="K451" s="74">
        <f t="shared" si="273"/>
        <v>3.4763947740000002E-2</v>
      </c>
      <c r="L451" s="71"/>
      <c r="M451" s="71"/>
    </row>
    <row r="452" spans="1:13" ht="45.75" customHeight="1" outlineLevel="1" x14ac:dyDescent="0.2">
      <c r="A452" s="78" t="str">
        <f>CONCATENATE($A$30,".",COUNTA($A$30:A451))</f>
        <v>3.415</v>
      </c>
      <c r="B452" s="418" t="s">
        <v>713</v>
      </c>
      <c r="C452" s="419"/>
      <c r="D452" s="419"/>
      <c r="E452" s="419"/>
      <c r="F452" s="68"/>
      <c r="G452" s="84">
        <v>2.1459227E-4</v>
      </c>
      <c r="H452" s="37" t="s">
        <v>61</v>
      </c>
      <c r="I452" s="70" t="s">
        <v>4</v>
      </c>
      <c r="J452" s="73">
        <f>IF($K$13="Não Atende",0,IF(I452="","",IF(H452="",VLOOKUP(I452,Parâmetros!$B$3:$C$6,2,0),VLOOKUP(I452,Parâmetros!$B$3:$C$6,2,0)*VLOOKUP(H452,Parâmetros!$E$3:$G$5,2,0))))</f>
        <v>4</v>
      </c>
      <c r="K452" s="74">
        <f t="shared" si="273"/>
        <v>3.4763947740000002E-2</v>
      </c>
      <c r="L452" s="71"/>
      <c r="M452" s="71"/>
    </row>
    <row r="453" spans="1:13" ht="45.75" customHeight="1" outlineLevel="1" x14ac:dyDescent="0.2">
      <c r="A453" s="78" t="str">
        <f>CONCATENATE($A$30,".",COUNTA($A$30:A452))</f>
        <v>3.416</v>
      </c>
      <c r="B453" s="418" t="s">
        <v>714</v>
      </c>
      <c r="C453" s="419"/>
      <c r="D453" s="419"/>
      <c r="E453" s="419"/>
      <c r="F453" s="68"/>
      <c r="G453" s="84">
        <v>2.1459227E-4</v>
      </c>
      <c r="H453" s="37" t="s">
        <v>61</v>
      </c>
      <c r="I453" s="70" t="s">
        <v>4</v>
      </c>
      <c r="J453" s="73">
        <f>IF($K$13="Não Atende",0,IF(I453="","",IF(H453="",VLOOKUP(I453,Parâmetros!$B$3:$C$6,2,0),VLOOKUP(I453,Parâmetros!$B$3:$C$6,2,0)*VLOOKUP(H453,Parâmetros!$E$3:$G$5,2,0))))</f>
        <v>4</v>
      </c>
      <c r="K453" s="74">
        <f t="shared" si="273"/>
        <v>3.4763947740000002E-2</v>
      </c>
      <c r="L453" s="71"/>
      <c r="M453" s="71"/>
    </row>
    <row r="454" spans="1:13" ht="45.75" customHeight="1" outlineLevel="1" x14ac:dyDescent="0.2">
      <c r="A454" s="78" t="str">
        <f>CONCATENATE($A$30,".",COUNTA($A$30:A453))</f>
        <v>3.417</v>
      </c>
      <c r="B454" s="418" t="s">
        <v>715</v>
      </c>
      <c r="C454" s="419"/>
      <c r="D454" s="419"/>
      <c r="E454" s="419"/>
      <c r="F454" s="68"/>
      <c r="G454" s="84">
        <v>2.1459227E-4</v>
      </c>
      <c r="H454" s="37" t="s">
        <v>61</v>
      </c>
      <c r="I454" s="70" t="s">
        <v>4</v>
      </c>
      <c r="J454" s="73">
        <f>IF($K$13="Não Atende",0,IF(I454="","",IF(H454="",VLOOKUP(I454,Parâmetros!$B$3:$C$6,2,0),VLOOKUP(I454,Parâmetros!$B$3:$C$6,2,0)*VLOOKUP(H454,Parâmetros!$E$3:$G$5,2,0))))</f>
        <v>4</v>
      </c>
      <c r="K454" s="74">
        <f t="shared" si="273"/>
        <v>3.4763947740000002E-2</v>
      </c>
      <c r="L454" s="71"/>
      <c r="M454" s="71"/>
    </row>
    <row r="455" spans="1:13" ht="45.75" customHeight="1" outlineLevel="1" x14ac:dyDescent="0.2">
      <c r="A455" s="78" t="str">
        <f>CONCATENATE($A$30,".",COUNTA($A$30:A454))</f>
        <v>3.418</v>
      </c>
      <c r="B455" s="418" t="s">
        <v>716</v>
      </c>
      <c r="C455" s="419"/>
      <c r="D455" s="419"/>
      <c r="E455" s="419"/>
      <c r="F455" s="68"/>
      <c r="G455" s="84">
        <v>2.1459227E-4</v>
      </c>
      <c r="H455" s="37" t="s">
        <v>61</v>
      </c>
      <c r="I455" s="70" t="s">
        <v>4</v>
      </c>
      <c r="J455" s="73">
        <f>IF($K$13="Não Atende",0,IF(I455="","",IF(H455="",VLOOKUP(I455,Parâmetros!$B$3:$C$6,2,0),VLOOKUP(I455,Parâmetros!$B$3:$C$6,2,0)*VLOOKUP(H455,Parâmetros!$E$3:$G$5,2,0))))</f>
        <v>4</v>
      </c>
      <c r="K455" s="74">
        <f t="shared" si="273"/>
        <v>3.4763947740000002E-2</v>
      </c>
      <c r="L455" s="71"/>
      <c r="M455" s="71"/>
    </row>
    <row r="456" spans="1:13" ht="45.75" customHeight="1" outlineLevel="1" x14ac:dyDescent="0.2">
      <c r="A456" s="78" t="str">
        <f>CONCATENATE($A$30,".",COUNTA($A$30:A455))</f>
        <v>3.419</v>
      </c>
      <c r="B456" s="418" t="s">
        <v>717</v>
      </c>
      <c r="C456" s="419"/>
      <c r="D456" s="419"/>
      <c r="E456" s="419"/>
      <c r="F456" s="68"/>
      <c r="G456" s="84">
        <v>2.1459227E-4</v>
      </c>
      <c r="H456" s="37" t="s">
        <v>61</v>
      </c>
      <c r="I456" s="70" t="s">
        <v>4</v>
      </c>
      <c r="J456" s="73">
        <f>IF($K$13="Não Atende",0,IF(I456="","",IF(H456="",VLOOKUP(I456,Parâmetros!$B$3:$C$6,2,0),VLOOKUP(I456,Parâmetros!$B$3:$C$6,2,0)*VLOOKUP(H456,Parâmetros!$E$3:$G$5,2,0))))</f>
        <v>4</v>
      </c>
      <c r="K456" s="74">
        <f t="shared" si="273"/>
        <v>3.4763947740000002E-2</v>
      </c>
      <c r="L456" s="71"/>
      <c r="M456" s="71"/>
    </row>
    <row r="457" spans="1:13" ht="45.75" customHeight="1" outlineLevel="1" x14ac:dyDescent="0.2">
      <c r="A457" s="78" t="str">
        <f>CONCATENATE($A$30,".",COUNTA($A$30:A456))</f>
        <v>3.420</v>
      </c>
      <c r="B457" s="418" t="s">
        <v>718</v>
      </c>
      <c r="C457" s="419"/>
      <c r="D457" s="419"/>
      <c r="E457" s="419"/>
      <c r="F457" s="68"/>
      <c r="G457" s="84">
        <v>2.1459227E-4</v>
      </c>
      <c r="H457" s="37" t="s">
        <v>61</v>
      </c>
      <c r="I457" s="70" t="s">
        <v>4</v>
      </c>
      <c r="J457" s="73">
        <f>IF($K$13="Não Atende",0,IF(I457="","",IF(H457="",VLOOKUP(I457,Parâmetros!$B$3:$C$6,2,0),VLOOKUP(I457,Parâmetros!$B$3:$C$6,2,0)*VLOOKUP(H457,Parâmetros!$E$3:$G$5,2,0))))</f>
        <v>4</v>
      </c>
      <c r="K457" s="74">
        <f t="shared" si="273"/>
        <v>3.4763947740000002E-2</v>
      </c>
      <c r="L457" s="71"/>
      <c r="M457" s="71"/>
    </row>
    <row r="458" spans="1:13" ht="45.75" customHeight="1" outlineLevel="1" x14ac:dyDescent="0.2">
      <c r="A458" s="78" t="str">
        <f>CONCATENATE($A$30,".",COUNTA($A$30:A457))</f>
        <v>3.421</v>
      </c>
      <c r="B458" s="418" t="s">
        <v>719</v>
      </c>
      <c r="C458" s="419"/>
      <c r="D458" s="419"/>
      <c r="E458" s="419"/>
      <c r="F458" s="68"/>
      <c r="G458" s="84">
        <v>2.1459227E-4</v>
      </c>
      <c r="H458" s="37" t="s">
        <v>61</v>
      </c>
      <c r="I458" s="70" t="s">
        <v>4</v>
      </c>
      <c r="J458" s="73">
        <f>IF($K$13="Não Atende",0,IF(I458="","",IF(H458="",VLOOKUP(I458,Parâmetros!$B$3:$C$6,2,0),VLOOKUP(I458,Parâmetros!$B$3:$C$6,2,0)*VLOOKUP(H458,Parâmetros!$E$3:$G$5,2,0))))</f>
        <v>4</v>
      </c>
      <c r="K458" s="74">
        <f t="shared" si="273"/>
        <v>3.4763947740000002E-2</v>
      </c>
      <c r="L458" s="71"/>
      <c r="M458" s="71"/>
    </row>
    <row r="459" spans="1:13" ht="45.75" customHeight="1" outlineLevel="1" x14ac:dyDescent="0.2">
      <c r="A459" s="78" t="str">
        <f>CONCATENATE($A$30,".",COUNTA($A$30:A458))</f>
        <v>3.422</v>
      </c>
      <c r="B459" s="418" t="s">
        <v>720</v>
      </c>
      <c r="C459" s="419"/>
      <c r="D459" s="419"/>
      <c r="E459" s="419"/>
      <c r="F459" s="68"/>
      <c r="G459" s="84">
        <v>2.1459227E-4</v>
      </c>
      <c r="H459" s="37" t="s">
        <v>61</v>
      </c>
      <c r="I459" s="70" t="s">
        <v>4</v>
      </c>
      <c r="J459" s="73">
        <f>IF($K$13="Não Atende",0,IF(I459="","",IF(H459="",VLOOKUP(I459,Parâmetros!$B$3:$C$6,2,0),VLOOKUP(I459,Parâmetros!$B$3:$C$6,2,0)*VLOOKUP(H459,Parâmetros!$E$3:$G$5,2,0))))</f>
        <v>4</v>
      </c>
      <c r="K459" s="74">
        <f t="shared" si="273"/>
        <v>3.4763947740000002E-2</v>
      </c>
      <c r="L459" s="71"/>
      <c r="M459" s="71"/>
    </row>
    <row r="460" spans="1:13" ht="45.75" customHeight="1" outlineLevel="1" x14ac:dyDescent="0.2">
      <c r="A460" s="78" t="str">
        <f>CONCATENATE($A$30,".",COUNTA($A$30:A459))</f>
        <v>3.423</v>
      </c>
      <c r="B460" s="418" t="s">
        <v>721</v>
      </c>
      <c r="C460" s="419"/>
      <c r="D460" s="419"/>
      <c r="E460" s="419"/>
      <c r="F460" s="68"/>
      <c r="G460" s="84">
        <v>2.1459227E-4</v>
      </c>
      <c r="H460" s="37" t="s">
        <v>61</v>
      </c>
      <c r="I460" s="70" t="s">
        <v>4</v>
      </c>
      <c r="J460" s="73">
        <f>IF($K$13="Não Atende",0,IF(I460="","",IF(H460="",VLOOKUP(I460,Parâmetros!$B$3:$C$6,2,0),VLOOKUP(I460,Parâmetros!$B$3:$C$6,2,0)*VLOOKUP(H460,Parâmetros!$E$3:$G$5,2,0))))</f>
        <v>4</v>
      </c>
      <c r="K460" s="74">
        <f t="shared" si="273"/>
        <v>3.4763947740000002E-2</v>
      </c>
      <c r="L460" s="71"/>
      <c r="M460" s="71"/>
    </row>
    <row r="461" spans="1:13" ht="45.75" customHeight="1" outlineLevel="1" x14ac:dyDescent="0.2">
      <c r="A461" s="78" t="str">
        <f>CONCATENATE($A$30,".",COUNTA($A$30:A460))</f>
        <v>3.424</v>
      </c>
      <c r="B461" s="418" t="s">
        <v>722</v>
      </c>
      <c r="C461" s="419"/>
      <c r="D461" s="419"/>
      <c r="E461" s="419"/>
      <c r="F461" s="68"/>
      <c r="G461" s="84">
        <v>2.1459227E-4</v>
      </c>
      <c r="H461" s="37" t="s">
        <v>61</v>
      </c>
      <c r="I461" s="70" t="s">
        <v>4</v>
      </c>
      <c r="J461" s="73">
        <f>IF($K$13="Não Atende",0,IF(I461="","",IF(H461="",VLOOKUP(I461,Parâmetros!$B$3:$C$6,2,0),VLOOKUP(I461,Parâmetros!$B$3:$C$6,2,0)*VLOOKUP(H461,Parâmetros!$E$3:$G$5,2,0))))</f>
        <v>4</v>
      </c>
      <c r="K461" s="74">
        <f t="shared" si="273"/>
        <v>3.4763947740000002E-2</v>
      </c>
      <c r="L461" s="71"/>
      <c r="M461" s="71"/>
    </row>
    <row r="462" spans="1:13" ht="45.75" customHeight="1" outlineLevel="1" x14ac:dyDescent="0.2">
      <c r="A462" s="78" t="str">
        <f>CONCATENATE($A$30,".",COUNTA($A$30:A461))</f>
        <v>3.425</v>
      </c>
      <c r="B462" s="418" t="s">
        <v>723</v>
      </c>
      <c r="C462" s="419"/>
      <c r="D462" s="419"/>
      <c r="E462" s="419"/>
      <c r="F462" s="68"/>
      <c r="G462" s="84">
        <v>2.1459227E-4</v>
      </c>
      <c r="H462" s="37" t="s">
        <v>61</v>
      </c>
      <c r="I462" s="70" t="s">
        <v>4</v>
      </c>
      <c r="J462" s="73">
        <f>IF($K$13="Não Atende",0,IF(I462="","",IF(H462="",VLOOKUP(I462,Parâmetros!$B$3:$C$6,2,0),VLOOKUP(I462,Parâmetros!$B$3:$C$6,2,0)*VLOOKUP(H462,Parâmetros!$E$3:$G$5,2,0))))</f>
        <v>4</v>
      </c>
      <c r="K462" s="74">
        <f t="shared" si="273"/>
        <v>3.4763947740000002E-2</v>
      </c>
      <c r="L462" s="71"/>
      <c r="M462" s="71"/>
    </row>
    <row r="463" spans="1:13" ht="45.75" customHeight="1" outlineLevel="1" x14ac:dyDescent="0.2">
      <c r="A463" s="78" t="str">
        <f>CONCATENATE($A$30,".",COUNTA($A$30:A462))</f>
        <v>3.426</v>
      </c>
      <c r="B463" s="418" t="s">
        <v>724</v>
      </c>
      <c r="C463" s="419"/>
      <c r="D463" s="419"/>
      <c r="E463" s="419"/>
      <c r="F463" s="68"/>
      <c r="G463" s="84">
        <v>2.1459227E-4</v>
      </c>
      <c r="H463" s="37" t="s">
        <v>61</v>
      </c>
      <c r="I463" s="70" t="s">
        <v>4</v>
      </c>
      <c r="J463" s="73">
        <f>IF($K$13="Não Atende",0,IF(I463="","",IF(H463="",VLOOKUP(I463,Parâmetros!$B$3:$C$6,2,0),VLOOKUP(I463,Parâmetros!$B$3:$C$6,2,0)*VLOOKUP(H463,Parâmetros!$E$3:$G$5,2,0))))</f>
        <v>4</v>
      </c>
      <c r="K463" s="74">
        <f t="shared" si="273"/>
        <v>3.4763947740000002E-2</v>
      </c>
      <c r="L463" s="71"/>
      <c r="M463" s="71"/>
    </row>
    <row r="464" spans="1:13" ht="45.75" customHeight="1" outlineLevel="1" x14ac:dyDescent="0.2">
      <c r="A464" s="78" t="str">
        <f>CONCATENATE($A$30,".",COUNTA($A$30:A463))</f>
        <v>3.427</v>
      </c>
      <c r="B464" s="418" t="s">
        <v>725</v>
      </c>
      <c r="C464" s="419"/>
      <c r="D464" s="419"/>
      <c r="E464" s="419"/>
      <c r="F464" s="68"/>
      <c r="G464" s="84">
        <v>2.1459227E-4</v>
      </c>
      <c r="H464" s="37" t="s">
        <v>61</v>
      </c>
      <c r="I464" s="70" t="s">
        <v>4</v>
      </c>
      <c r="J464" s="73">
        <f>IF($K$13="Não Atende",0,IF(I464="","",IF(H464="",VLOOKUP(I464,Parâmetros!$B$3:$C$6,2,0),VLOOKUP(I464,Parâmetros!$B$3:$C$6,2,0)*VLOOKUP(H464,Parâmetros!$E$3:$G$5,2,0))))</f>
        <v>4</v>
      </c>
      <c r="K464" s="74">
        <f t="shared" si="273"/>
        <v>3.4763947740000002E-2</v>
      </c>
      <c r="L464" s="71"/>
      <c r="M464" s="71"/>
    </row>
    <row r="465" spans="1:13" ht="45.75" customHeight="1" outlineLevel="1" x14ac:dyDescent="0.2">
      <c r="A465" s="78" t="str">
        <f>CONCATENATE($A$30,".",COUNTA($A$30:A464))</f>
        <v>3.428</v>
      </c>
      <c r="B465" s="418" t="s">
        <v>726</v>
      </c>
      <c r="C465" s="419"/>
      <c r="D465" s="419"/>
      <c r="E465" s="419"/>
      <c r="F465" s="68"/>
      <c r="G465" s="84">
        <v>2.1459227E-4</v>
      </c>
      <c r="H465" s="37" t="s">
        <v>61</v>
      </c>
      <c r="I465" s="70" t="s">
        <v>4</v>
      </c>
      <c r="J465" s="73">
        <f>IF($K$13="Não Atende",0,IF(I465="","",IF(H465="",VLOOKUP(I465,Parâmetros!$B$3:$C$6,2,0),VLOOKUP(I465,Parâmetros!$B$3:$C$6,2,0)*VLOOKUP(H465,Parâmetros!$E$3:$G$5,2,0))))</f>
        <v>4</v>
      </c>
      <c r="K465" s="74">
        <f t="shared" si="273"/>
        <v>3.4763947740000002E-2</v>
      </c>
      <c r="L465" s="71"/>
      <c r="M465" s="71"/>
    </row>
    <row r="466" spans="1:13" ht="45.75" customHeight="1" outlineLevel="1" x14ac:dyDescent="0.2">
      <c r="A466" s="78" t="str">
        <f>CONCATENATE($A$30,".",COUNTA($A$30:A465))</f>
        <v>3.429</v>
      </c>
      <c r="B466" s="418" t="s">
        <v>727</v>
      </c>
      <c r="C466" s="419"/>
      <c r="D466" s="419"/>
      <c r="E466" s="419"/>
      <c r="F466" s="68"/>
      <c r="G466" s="84">
        <v>2.1459227E-4</v>
      </c>
      <c r="H466" s="37" t="s">
        <v>61</v>
      </c>
      <c r="I466" s="70" t="s">
        <v>4</v>
      </c>
      <c r="J466" s="73">
        <f>IF($K$13="Não Atende",0,IF(I466="","",IF(H466="",VLOOKUP(I466,Parâmetros!$B$3:$C$6,2,0),VLOOKUP(I466,Parâmetros!$B$3:$C$6,2,0)*VLOOKUP(H466,Parâmetros!$E$3:$G$5,2,0))))</f>
        <v>4</v>
      </c>
      <c r="K466" s="74">
        <f t="shared" si="273"/>
        <v>3.4763947740000002E-2</v>
      </c>
      <c r="L466" s="71"/>
      <c r="M466" s="71"/>
    </row>
    <row r="467" spans="1:13" ht="45.75" customHeight="1" outlineLevel="1" x14ac:dyDescent="0.2">
      <c r="A467" s="78" t="str">
        <f>CONCATENATE($A$30,".",COUNTA($A$30:A466))</f>
        <v>3.430</v>
      </c>
      <c r="B467" s="418" t="s">
        <v>728</v>
      </c>
      <c r="C467" s="419"/>
      <c r="D467" s="419"/>
      <c r="E467" s="419"/>
      <c r="F467" s="68"/>
      <c r="G467" s="84">
        <v>2.1459227E-4</v>
      </c>
      <c r="H467" s="37" t="s">
        <v>61</v>
      </c>
      <c r="I467" s="70" t="s">
        <v>4</v>
      </c>
      <c r="J467" s="73">
        <f>IF($K$13="Não Atende",0,IF(I467="","",IF(H467="",VLOOKUP(I467,Parâmetros!$B$3:$C$6,2,0),VLOOKUP(I467,Parâmetros!$B$3:$C$6,2,0)*VLOOKUP(H467,Parâmetros!$E$3:$G$5,2,0))))</f>
        <v>4</v>
      </c>
      <c r="K467" s="74">
        <f t="shared" si="273"/>
        <v>3.4763947740000002E-2</v>
      </c>
      <c r="L467" s="71"/>
      <c r="M467" s="71"/>
    </row>
    <row r="468" spans="1:13" ht="45.75" customHeight="1" outlineLevel="1" x14ac:dyDescent="0.2">
      <c r="A468" s="78" t="str">
        <f>CONCATENATE($A$30,".",COUNTA($A$30:A467))</f>
        <v>3.431</v>
      </c>
      <c r="B468" s="418" t="s">
        <v>729</v>
      </c>
      <c r="C468" s="419"/>
      <c r="D468" s="419"/>
      <c r="E468" s="419"/>
      <c r="F468" s="68"/>
      <c r="G468" s="84">
        <v>2.1459227E-4</v>
      </c>
      <c r="H468" s="37" t="s">
        <v>61</v>
      </c>
      <c r="I468" s="70" t="s">
        <v>4</v>
      </c>
      <c r="J468" s="73">
        <f>IF($K$13="Não Atende",0,IF(I468="","",IF(H468="",VLOOKUP(I468,Parâmetros!$B$3:$C$6,2,0),VLOOKUP(I468,Parâmetros!$B$3:$C$6,2,0)*VLOOKUP(H468,Parâmetros!$E$3:$G$5,2,0))))</f>
        <v>4</v>
      </c>
      <c r="K468" s="74">
        <f t="shared" si="273"/>
        <v>3.4763947740000002E-2</v>
      </c>
      <c r="L468" s="71"/>
      <c r="M468" s="71"/>
    </row>
    <row r="469" spans="1:13" ht="45.75" customHeight="1" outlineLevel="1" x14ac:dyDescent="0.2">
      <c r="A469" s="78" t="str">
        <f>CONCATENATE($A$30,".",COUNTA($A$30:A468))</f>
        <v>3.432</v>
      </c>
      <c r="B469" s="418" t="s">
        <v>730</v>
      </c>
      <c r="C469" s="419"/>
      <c r="D469" s="419"/>
      <c r="E469" s="419"/>
      <c r="F469" s="68"/>
      <c r="G469" s="84">
        <v>2.1459227E-4</v>
      </c>
      <c r="H469" s="37" t="s">
        <v>61</v>
      </c>
      <c r="I469" s="70" t="s">
        <v>4</v>
      </c>
      <c r="J469" s="73">
        <f>IF($K$13="Não Atende",0,IF(I469="","",IF(H469="",VLOOKUP(I469,Parâmetros!$B$3:$C$6,2,0),VLOOKUP(I469,Parâmetros!$B$3:$C$6,2,0)*VLOOKUP(H469,Parâmetros!$E$3:$G$5,2,0))))</f>
        <v>4</v>
      </c>
      <c r="K469" s="74">
        <f t="shared" si="273"/>
        <v>3.4763947740000002E-2</v>
      </c>
      <c r="L469" s="71"/>
      <c r="M469" s="71"/>
    </row>
    <row r="470" spans="1:13" ht="45.75" customHeight="1" outlineLevel="1" x14ac:dyDescent="0.2">
      <c r="A470" s="78" t="str">
        <f>CONCATENATE($A$30,".",COUNTA($A$30:A469))</f>
        <v>3.433</v>
      </c>
      <c r="B470" s="418" t="s">
        <v>731</v>
      </c>
      <c r="C470" s="419"/>
      <c r="D470" s="419"/>
      <c r="E470" s="419"/>
      <c r="F470" s="68"/>
      <c r="G470" s="84">
        <v>2.1459227E-4</v>
      </c>
      <c r="H470" s="37" t="s">
        <v>61</v>
      </c>
      <c r="I470" s="70" t="s">
        <v>4</v>
      </c>
      <c r="J470" s="73">
        <f>IF($K$13="Não Atende",0,IF(I470="","",IF(H470="",VLOOKUP(I470,Parâmetros!$B$3:$C$6,2,0),VLOOKUP(I470,Parâmetros!$B$3:$C$6,2,0)*VLOOKUP(H470,Parâmetros!$E$3:$G$5,2,0))))</f>
        <v>4</v>
      </c>
      <c r="K470" s="74">
        <f t="shared" si="273"/>
        <v>3.4763947740000002E-2</v>
      </c>
      <c r="L470" s="71"/>
      <c r="M470" s="71"/>
    </row>
    <row r="471" spans="1:13" ht="45.75" customHeight="1" outlineLevel="1" x14ac:dyDescent="0.2">
      <c r="A471" s="78" t="str">
        <f>CONCATENATE($A$30,".",COUNTA($A$30:A470))</f>
        <v>3.434</v>
      </c>
      <c r="B471" s="418" t="s">
        <v>732</v>
      </c>
      <c r="C471" s="419"/>
      <c r="D471" s="419"/>
      <c r="E471" s="419"/>
      <c r="F471" s="68"/>
      <c r="G471" s="84">
        <v>2.1459227E-4</v>
      </c>
      <c r="H471" s="37" t="s">
        <v>61</v>
      </c>
      <c r="I471" s="70" t="s">
        <v>4</v>
      </c>
      <c r="J471" s="73">
        <f>IF($K$13="Não Atende",0,IF(I471="","",IF(H471="",VLOOKUP(I471,Parâmetros!$B$3:$C$6,2,0),VLOOKUP(I471,Parâmetros!$B$3:$C$6,2,0)*VLOOKUP(H471,Parâmetros!$E$3:$G$5,2,0))))</f>
        <v>4</v>
      </c>
      <c r="K471" s="74">
        <f t="shared" si="273"/>
        <v>3.4763947740000002E-2</v>
      </c>
      <c r="L471" s="71"/>
      <c r="M471" s="71"/>
    </row>
    <row r="472" spans="1:13" ht="45.75" customHeight="1" outlineLevel="1" x14ac:dyDescent="0.2">
      <c r="A472" s="78" t="str">
        <f>CONCATENATE($A$30,".",COUNTA($A$30:A471))</f>
        <v>3.435</v>
      </c>
      <c r="B472" s="418" t="s">
        <v>733</v>
      </c>
      <c r="C472" s="419"/>
      <c r="D472" s="419"/>
      <c r="E472" s="419"/>
      <c r="F472" s="68"/>
      <c r="G472" s="84">
        <v>2.1459227E-4</v>
      </c>
      <c r="H472" s="37" t="s">
        <v>61</v>
      </c>
      <c r="I472" s="70" t="s">
        <v>4</v>
      </c>
      <c r="J472" s="73">
        <f>IF($K$13="Não Atende",0,IF(I472="","",IF(H472="",VLOOKUP(I472,Parâmetros!$B$3:$C$6,2,0),VLOOKUP(I472,Parâmetros!$B$3:$C$6,2,0)*VLOOKUP(H472,Parâmetros!$E$3:$G$5,2,0))))</f>
        <v>4</v>
      </c>
      <c r="K472" s="74">
        <f t="shared" si="273"/>
        <v>3.4763947740000002E-2</v>
      </c>
      <c r="L472" s="71"/>
      <c r="M472" s="71"/>
    </row>
    <row r="473" spans="1:13" ht="45.75" customHeight="1" outlineLevel="1" x14ac:dyDescent="0.2">
      <c r="A473" s="78" t="str">
        <f>CONCATENATE($A$30,".",COUNTA($A$30:A472))</f>
        <v>3.436</v>
      </c>
      <c r="B473" s="418" t="s">
        <v>734</v>
      </c>
      <c r="C473" s="419"/>
      <c r="D473" s="419"/>
      <c r="E473" s="419"/>
      <c r="F473" s="68"/>
      <c r="G473" s="84">
        <v>2.1459227E-4</v>
      </c>
      <c r="H473" s="37" t="s">
        <v>61</v>
      </c>
      <c r="I473" s="70" t="s">
        <v>4</v>
      </c>
      <c r="J473" s="73">
        <f>IF($K$13="Não Atende",0,IF(I473="","",IF(H473="",VLOOKUP(I473,Parâmetros!$B$3:$C$6,2,0),VLOOKUP(I473,Parâmetros!$B$3:$C$6,2,0)*VLOOKUP(H473,Parâmetros!$E$3:$G$5,2,0))))</f>
        <v>4</v>
      </c>
      <c r="K473" s="74">
        <f t="shared" si="273"/>
        <v>3.4763947740000002E-2</v>
      </c>
      <c r="L473" s="71"/>
      <c r="M473" s="71"/>
    </row>
    <row r="474" spans="1:13" ht="45.75" customHeight="1" outlineLevel="1" x14ac:dyDescent="0.2">
      <c r="A474" s="78" t="str">
        <f>CONCATENATE($A$30,".",COUNTA($A$30:A473))</f>
        <v>3.437</v>
      </c>
      <c r="B474" s="418" t="s">
        <v>735</v>
      </c>
      <c r="C474" s="419"/>
      <c r="D474" s="419"/>
      <c r="E474" s="419"/>
      <c r="F474" s="68"/>
      <c r="G474" s="84">
        <v>2.1459227E-4</v>
      </c>
      <c r="H474" s="37" t="s">
        <v>61</v>
      </c>
      <c r="I474" s="70" t="s">
        <v>4</v>
      </c>
      <c r="J474" s="73">
        <f>IF($K$13="Não Atende",0,IF(I474="","",IF(H474="",VLOOKUP(I474,Parâmetros!$B$3:$C$6,2,0),VLOOKUP(I474,Parâmetros!$B$3:$C$6,2,0)*VLOOKUP(H474,Parâmetros!$E$3:$G$5,2,0))))</f>
        <v>4</v>
      </c>
      <c r="K474" s="74">
        <f t="shared" si="273"/>
        <v>3.4763947740000002E-2</v>
      </c>
      <c r="L474" s="71"/>
      <c r="M474" s="71"/>
    </row>
    <row r="475" spans="1:13" ht="45.75" customHeight="1" outlineLevel="1" x14ac:dyDescent="0.2">
      <c r="A475" s="78" t="str">
        <f>CONCATENATE($A$30,".",COUNTA($A$30:A474))</f>
        <v>3.438</v>
      </c>
      <c r="B475" s="418" t="s">
        <v>736</v>
      </c>
      <c r="C475" s="419"/>
      <c r="D475" s="419"/>
      <c r="E475" s="419"/>
      <c r="F475" s="68"/>
      <c r="G475" s="84">
        <v>2.1459227E-4</v>
      </c>
      <c r="H475" s="37" t="s">
        <v>61</v>
      </c>
      <c r="I475" s="70" t="s">
        <v>4</v>
      </c>
      <c r="J475" s="73">
        <f>IF($K$13="Não Atende",0,IF(I475="","",IF(H475="",VLOOKUP(I475,Parâmetros!$B$3:$C$6,2,0),VLOOKUP(I475,Parâmetros!$B$3:$C$6,2,0)*VLOOKUP(H475,Parâmetros!$E$3:$G$5,2,0))))</f>
        <v>4</v>
      </c>
      <c r="K475" s="74">
        <f t="shared" si="273"/>
        <v>3.4763947740000002E-2</v>
      </c>
      <c r="L475" s="71"/>
      <c r="M475" s="71"/>
    </row>
    <row r="476" spans="1:13" ht="45.75" customHeight="1" outlineLevel="1" x14ac:dyDescent="0.2">
      <c r="A476" s="78" t="str">
        <f>CONCATENATE($A$30,".",COUNTA($A$30:A475))</f>
        <v>3.439</v>
      </c>
      <c r="B476" s="418" t="s">
        <v>737</v>
      </c>
      <c r="C476" s="419"/>
      <c r="D476" s="419"/>
      <c r="E476" s="419"/>
      <c r="F476" s="68"/>
      <c r="G476" s="84">
        <v>2.1459227E-4</v>
      </c>
      <c r="H476" s="37" t="s">
        <v>61</v>
      </c>
      <c r="I476" s="70" t="s">
        <v>4</v>
      </c>
      <c r="J476" s="73">
        <f>IF($K$13="Não Atende",0,IF(I476="","",IF(H476="",VLOOKUP(I476,Parâmetros!$B$3:$C$6,2,0),VLOOKUP(I476,Parâmetros!$B$3:$C$6,2,0)*VLOOKUP(H476,Parâmetros!$E$3:$G$5,2,0))))</f>
        <v>4</v>
      </c>
      <c r="K476" s="74">
        <f t="shared" si="273"/>
        <v>3.4763947740000002E-2</v>
      </c>
      <c r="L476" s="71"/>
      <c r="M476" s="71"/>
    </row>
    <row r="477" spans="1:13" ht="45.75" customHeight="1" outlineLevel="1" x14ac:dyDescent="0.2">
      <c r="A477" s="78" t="str">
        <f>CONCATENATE($A$30,".",COUNTA($A$30:A476))</f>
        <v>3.440</v>
      </c>
      <c r="B477" s="418" t="s">
        <v>738</v>
      </c>
      <c r="C477" s="419"/>
      <c r="D477" s="419"/>
      <c r="E477" s="419"/>
      <c r="F477" s="68"/>
      <c r="G477" s="84">
        <v>2.1459227E-4</v>
      </c>
      <c r="H477" s="37" t="s">
        <v>61</v>
      </c>
      <c r="I477" s="70" t="s">
        <v>4</v>
      </c>
      <c r="J477" s="73">
        <f>IF($K$13="Não Atende",0,IF(I477="","",IF(H477="",VLOOKUP(I477,Parâmetros!$B$3:$C$6,2,0),VLOOKUP(I477,Parâmetros!$B$3:$C$6,2,0)*VLOOKUP(H477,Parâmetros!$E$3:$G$5,2,0))))</f>
        <v>4</v>
      </c>
      <c r="K477" s="74">
        <f t="shared" si="273"/>
        <v>3.4763947740000002E-2</v>
      </c>
      <c r="L477" s="71"/>
      <c r="M477" s="71"/>
    </row>
    <row r="478" spans="1:13" ht="45.75" customHeight="1" outlineLevel="1" x14ac:dyDescent="0.2">
      <c r="A478" s="78" t="str">
        <f>CONCATENATE($A$30,".",COUNTA($A$30:A477))</f>
        <v>3.441</v>
      </c>
      <c r="B478" s="418" t="s">
        <v>735</v>
      </c>
      <c r="C478" s="419"/>
      <c r="D478" s="419"/>
      <c r="E478" s="419"/>
      <c r="F478" s="68"/>
      <c r="G478" s="84">
        <v>2.1459227E-4</v>
      </c>
      <c r="H478" s="37" t="s">
        <v>61</v>
      </c>
      <c r="I478" s="70" t="s">
        <v>4</v>
      </c>
      <c r="J478" s="73">
        <f>IF($K$13="Não Atende",0,IF(I478="","",IF(H478="",VLOOKUP(I478,Parâmetros!$B$3:$C$6,2,0),VLOOKUP(I478,Parâmetros!$B$3:$C$6,2,0)*VLOOKUP(H478,Parâmetros!$E$3:$G$5,2,0))))</f>
        <v>4</v>
      </c>
      <c r="K478" s="74">
        <f t="shared" si="273"/>
        <v>3.4763947740000002E-2</v>
      </c>
      <c r="L478" s="71"/>
      <c r="M478" s="71"/>
    </row>
    <row r="479" spans="1:13" ht="45.75" customHeight="1" outlineLevel="1" x14ac:dyDescent="0.2">
      <c r="A479" s="78" t="str">
        <f>CONCATENATE($A$30,".",COUNTA($A$30:A478))</f>
        <v>3.442</v>
      </c>
      <c r="B479" s="418" t="s">
        <v>739</v>
      </c>
      <c r="C479" s="419"/>
      <c r="D479" s="419"/>
      <c r="E479" s="419"/>
      <c r="F479" s="68"/>
      <c r="G479" s="84">
        <v>2.1459227E-4</v>
      </c>
      <c r="H479" s="37" t="s">
        <v>61</v>
      </c>
      <c r="I479" s="70" t="s">
        <v>4</v>
      </c>
      <c r="J479" s="73">
        <f>IF($K$13="Não Atende",0,IF(I479="","",IF(H479="",VLOOKUP(I479,Parâmetros!$B$3:$C$6,2,0),VLOOKUP(I479,Parâmetros!$B$3:$C$6,2,0)*VLOOKUP(H479,Parâmetros!$E$3:$G$5,2,0))))</f>
        <v>4</v>
      </c>
      <c r="K479" s="74">
        <f t="shared" si="273"/>
        <v>3.4763947740000002E-2</v>
      </c>
      <c r="L479" s="71"/>
      <c r="M479" s="71"/>
    </row>
    <row r="480" spans="1:13" ht="45.75" customHeight="1" outlineLevel="1" x14ac:dyDescent="0.2">
      <c r="A480" s="78" t="str">
        <f>CONCATENATE($A$30,".",COUNTA($A$30:A479))</f>
        <v>3.443</v>
      </c>
      <c r="B480" s="418" t="s">
        <v>740</v>
      </c>
      <c r="C480" s="419"/>
      <c r="D480" s="419"/>
      <c r="E480" s="419"/>
      <c r="F480" s="68"/>
      <c r="G480" s="84">
        <v>2.1459227E-4</v>
      </c>
      <c r="H480" s="37" t="s">
        <v>61</v>
      </c>
      <c r="I480" s="70" t="s">
        <v>4</v>
      </c>
      <c r="J480" s="73">
        <f>IF($K$13="Não Atende",0,IF(I480="","",IF(H480="",VLOOKUP(I480,Parâmetros!$B$3:$C$6,2,0),VLOOKUP(I480,Parâmetros!$B$3:$C$6,2,0)*VLOOKUP(H480,Parâmetros!$E$3:$G$5,2,0))))</f>
        <v>4</v>
      </c>
      <c r="K480" s="74">
        <f t="shared" si="273"/>
        <v>3.4763947740000002E-2</v>
      </c>
      <c r="L480" s="71"/>
      <c r="M480" s="71"/>
    </row>
    <row r="481" spans="1:13" ht="45.75" customHeight="1" outlineLevel="1" x14ac:dyDescent="0.2">
      <c r="A481" s="78" t="str">
        <f>CONCATENATE($A$30,".",COUNTA($A$30:A480))</f>
        <v>3.444</v>
      </c>
      <c r="B481" s="418" t="s">
        <v>741</v>
      </c>
      <c r="C481" s="419"/>
      <c r="D481" s="419"/>
      <c r="E481" s="419"/>
      <c r="F481" s="68"/>
      <c r="G481" s="84">
        <v>2.1459227E-4</v>
      </c>
      <c r="H481" s="37" t="s">
        <v>61</v>
      </c>
      <c r="I481" s="70" t="s">
        <v>4</v>
      </c>
      <c r="J481" s="73">
        <f>IF($K$13="Não Atende",0,IF(I481="","",IF(H481="",VLOOKUP(I481,Parâmetros!$B$3:$C$6,2,0),VLOOKUP(I481,Parâmetros!$B$3:$C$6,2,0)*VLOOKUP(H481,Parâmetros!$E$3:$G$5,2,0))))</f>
        <v>4</v>
      </c>
      <c r="K481" s="74">
        <f t="shared" si="273"/>
        <v>3.4763947740000002E-2</v>
      </c>
      <c r="L481" s="71"/>
      <c r="M481" s="71"/>
    </row>
    <row r="482" spans="1:13" ht="45.75" customHeight="1" outlineLevel="1" x14ac:dyDescent="0.2">
      <c r="A482" s="78" t="str">
        <f>CONCATENATE($A$30,".",COUNTA($A$30:A481))</f>
        <v>3.445</v>
      </c>
      <c r="B482" s="418" t="s">
        <v>742</v>
      </c>
      <c r="C482" s="419"/>
      <c r="D482" s="419"/>
      <c r="E482" s="419"/>
      <c r="F482" s="68"/>
      <c r="G482" s="84">
        <v>2.1459227E-4</v>
      </c>
      <c r="H482" s="37" t="s">
        <v>61</v>
      </c>
      <c r="I482" s="70" t="s">
        <v>4</v>
      </c>
      <c r="J482" s="73">
        <f>IF($K$13="Não Atende",0,IF(I482="","",IF(H482="",VLOOKUP(I482,Parâmetros!$B$3:$C$6,2,0),VLOOKUP(I482,Parâmetros!$B$3:$C$6,2,0)*VLOOKUP(H482,Parâmetros!$E$3:$G$5,2,0))))</f>
        <v>4</v>
      </c>
      <c r="K482" s="74">
        <f t="shared" si="273"/>
        <v>3.4763947740000002E-2</v>
      </c>
      <c r="L482" s="71"/>
      <c r="M482" s="71"/>
    </row>
    <row r="483" spans="1:13" ht="45.75" customHeight="1" outlineLevel="1" x14ac:dyDescent="0.2">
      <c r="A483" s="78" t="str">
        <f>CONCATENATE($A$30,".",COUNTA($A$30:A482))</f>
        <v>3.446</v>
      </c>
      <c r="B483" s="418" t="s">
        <v>743</v>
      </c>
      <c r="C483" s="419"/>
      <c r="D483" s="419"/>
      <c r="E483" s="419"/>
      <c r="F483" s="68"/>
      <c r="G483" s="84">
        <v>2.1459227E-4</v>
      </c>
      <c r="H483" s="37" t="s">
        <v>61</v>
      </c>
      <c r="I483" s="70" t="s">
        <v>4</v>
      </c>
      <c r="J483" s="73">
        <f>IF($K$13="Não Atende",0,IF(I483="","",IF(H483="",VLOOKUP(I483,Parâmetros!$B$3:$C$6,2,0),VLOOKUP(I483,Parâmetros!$B$3:$C$6,2,0)*VLOOKUP(H483,Parâmetros!$E$3:$G$5,2,0))))</f>
        <v>4</v>
      </c>
      <c r="K483" s="74">
        <f t="shared" si="273"/>
        <v>3.4763947740000002E-2</v>
      </c>
      <c r="L483" s="71"/>
      <c r="M483" s="71"/>
    </row>
    <row r="484" spans="1:13" ht="45.75" customHeight="1" outlineLevel="1" x14ac:dyDescent="0.2">
      <c r="A484" s="78" t="str">
        <f>CONCATENATE($A$30,".",COUNTA($A$30:A483))</f>
        <v>3.447</v>
      </c>
      <c r="B484" s="418" t="s">
        <v>744</v>
      </c>
      <c r="C484" s="419"/>
      <c r="D484" s="419"/>
      <c r="E484" s="419"/>
      <c r="F484" s="68"/>
      <c r="G484" s="84">
        <v>2.1459227E-4</v>
      </c>
      <c r="H484" s="37" t="s">
        <v>61</v>
      </c>
      <c r="I484" s="70" t="s">
        <v>4</v>
      </c>
      <c r="J484" s="73">
        <f>IF($K$13="Não Atende",0,IF(I484="","",IF(H484="",VLOOKUP(I484,Parâmetros!$B$3:$C$6,2,0),VLOOKUP(I484,Parâmetros!$B$3:$C$6,2,0)*VLOOKUP(H484,Parâmetros!$E$3:$G$5,2,0))))</f>
        <v>4</v>
      </c>
      <c r="K484" s="74">
        <f t="shared" si="273"/>
        <v>3.4763947740000002E-2</v>
      </c>
      <c r="L484" s="71"/>
      <c r="M484" s="71"/>
    </row>
    <row r="485" spans="1:13" ht="45.75" customHeight="1" outlineLevel="1" x14ac:dyDescent="0.2">
      <c r="A485" s="78" t="str">
        <f>CONCATENATE($A$30,".",COUNTA($A$30:A484))</f>
        <v>3.448</v>
      </c>
      <c r="B485" s="418" t="s">
        <v>745</v>
      </c>
      <c r="C485" s="419"/>
      <c r="D485" s="419"/>
      <c r="E485" s="419"/>
      <c r="F485" s="68"/>
      <c r="G485" s="84">
        <v>2.1459227E-4</v>
      </c>
      <c r="H485" s="37" t="s">
        <v>61</v>
      </c>
      <c r="I485" s="70" t="s">
        <v>4</v>
      </c>
      <c r="J485" s="73">
        <f>IF($K$13="Não Atende",0,IF(I485="","",IF(H485="",VLOOKUP(I485,Parâmetros!$B$3:$C$6,2,0),VLOOKUP(I485,Parâmetros!$B$3:$C$6,2,0)*VLOOKUP(H485,Parâmetros!$E$3:$G$5,2,0))))</f>
        <v>4</v>
      </c>
      <c r="K485" s="74">
        <f t="shared" si="273"/>
        <v>3.4763947740000002E-2</v>
      </c>
      <c r="L485" s="71"/>
      <c r="M485" s="71"/>
    </row>
    <row r="486" spans="1:13" ht="45.75" customHeight="1" outlineLevel="1" x14ac:dyDescent="0.2">
      <c r="A486" s="78" t="str">
        <f>CONCATENATE($A$30,".",COUNTA($A$30:A485))</f>
        <v>3.449</v>
      </c>
      <c r="B486" s="418" t="s">
        <v>746</v>
      </c>
      <c r="C486" s="419"/>
      <c r="D486" s="419"/>
      <c r="E486" s="419"/>
      <c r="F486" s="68"/>
      <c r="G486" s="84">
        <v>2.1459227E-4</v>
      </c>
      <c r="H486" s="37" t="s">
        <v>61</v>
      </c>
      <c r="I486" s="70" t="s">
        <v>4</v>
      </c>
      <c r="J486" s="73">
        <f>IF($K$13="Não Atende",0,IF(I486="","",IF(H486="",VLOOKUP(I486,Parâmetros!$B$3:$C$6,2,0),VLOOKUP(I486,Parâmetros!$B$3:$C$6,2,0)*VLOOKUP(H486,Parâmetros!$E$3:$G$5,2,0))))</f>
        <v>4</v>
      </c>
      <c r="K486" s="74">
        <f t="shared" si="273"/>
        <v>3.4763947740000002E-2</v>
      </c>
      <c r="L486" s="71"/>
      <c r="M486" s="71"/>
    </row>
    <row r="487" spans="1:13" ht="45.75" customHeight="1" outlineLevel="1" x14ac:dyDescent="0.2">
      <c r="A487" s="78" t="str">
        <f>CONCATENATE($A$30,".",COUNTA($A$30:A486))</f>
        <v>3.450</v>
      </c>
      <c r="B487" s="418" t="s">
        <v>1039</v>
      </c>
      <c r="C487" s="419"/>
      <c r="D487" s="419"/>
      <c r="E487" s="419"/>
      <c r="F487" s="68"/>
      <c r="G487" s="84">
        <v>2.1459227E-4</v>
      </c>
      <c r="H487" s="37" t="s">
        <v>61</v>
      </c>
      <c r="I487" s="70" t="s">
        <v>4</v>
      </c>
      <c r="J487" s="73">
        <f>IF($K$13="Não Atende",0,IF(I487="","",IF(H487="",VLOOKUP(I487,Parâmetros!$B$3:$C$6,2,0),VLOOKUP(I487,Parâmetros!$B$3:$C$6,2,0)*VLOOKUP(H487,Parâmetros!$E$3:$G$5,2,0))))</f>
        <v>4</v>
      </c>
      <c r="K487" s="74">
        <f t="shared" si="273"/>
        <v>3.4763947740000002E-2</v>
      </c>
      <c r="L487" s="71"/>
      <c r="M487" s="71"/>
    </row>
    <row r="488" spans="1:13" ht="45.75" customHeight="1" outlineLevel="1" x14ac:dyDescent="0.2">
      <c r="A488" s="78" t="str">
        <f>CONCATENATE($A$30,".",COUNTA($A$30:A487))</f>
        <v>3.451</v>
      </c>
      <c r="B488" s="418" t="s">
        <v>747</v>
      </c>
      <c r="C488" s="419"/>
      <c r="D488" s="419"/>
      <c r="E488" s="419"/>
      <c r="F488" s="68"/>
      <c r="G488" s="84">
        <v>2.1459227E-4</v>
      </c>
      <c r="H488" s="37" t="s">
        <v>61</v>
      </c>
      <c r="I488" s="70" t="s">
        <v>4</v>
      </c>
      <c r="J488" s="73">
        <f>IF($K$13="Não Atende",0,IF(I488="","",IF(H488="",VLOOKUP(I488,Parâmetros!$B$3:$C$6,2,0),VLOOKUP(I488,Parâmetros!$B$3:$C$6,2,0)*VLOOKUP(H488,Parâmetros!$E$3:$G$5,2,0))))</f>
        <v>4</v>
      </c>
      <c r="K488" s="74">
        <f t="shared" si="273"/>
        <v>3.4763947740000002E-2</v>
      </c>
      <c r="L488" s="71"/>
      <c r="M488" s="71"/>
    </row>
    <row r="489" spans="1:13" ht="45.75" customHeight="1" outlineLevel="1" x14ac:dyDescent="0.2">
      <c r="A489" s="78" t="str">
        <f>CONCATENATE($A$30,".",COUNTA($A$30:A488))</f>
        <v>3.452</v>
      </c>
      <c r="B489" s="418" t="s">
        <v>748</v>
      </c>
      <c r="C489" s="419"/>
      <c r="D489" s="419"/>
      <c r="E489" s="419"/>
      <c r="F489" s="68"/>
      <c r="G489" s="84">
        <v>2.1459227E-4</v>
      </c>
      <c r="H489" s="37" t="s">
        <v>61</v>
      </c>
      <c r="I489" s="70" t="s">
        <v>4</v>
      </c>
      <c r="J489" s="73">
        <f>IF($K$13="Não Atende",0,IF(I489="","",IF(H489="",VLOOKUP(I489,Parâmetros!$B$3:$C$6,2,0),VLOOKUP(I489,Parâmetros!$B$3:$C$6,2,0)*VLOOKUP(H489,Parâmetros!$E$3:$G$5,2,0))))</f>
        <v>4</v>
      </c>
      <c r="K489" s="74">
        <f t="shared" si="273"/>
        <v>3.4763947740000002E-2</v>
      </c>
      <c r="L489" s="71"/>
      <c r="M489" s="71"/>
    </row>
    <row r="490" spans="1:13" ht="45.75" customHeight="1" outlineLevel="1" x14ac:dyDescent="0.2">
      <c r="A490" s="78" t="str">
        <f>CONCATENATE($A$30,".",COUNTA($A$30:A489))</f>
        <v>3.453</v>
      </c>
      <c r="B490" s="418" t="s">
        <v>749</v>
      </c>
      <c r="C490" s="419"/>
      <c r="D490" s="419"/>
      <c r="E490" s="419"/>
      <c r="F490" s="68"/>
      <c r="G490" s="84">
        <v>2.1459227E-4</v>
      </c>
      <c r="H490" s="37" t="s">
        <v>61</v>
      </c>
      <c r="I490" s="70" t="s">
        <v>4</v>
      </c>
      <c r="J490" s="73">
        <f>IF($K$13="Não Atende",0,IF(I490="","",IF(H490="",VLOOKUP(I490,Parâmetros!$B$3:$C$6,2,0),VLOOKUP(I490,Parâmetros!$B$3:$C$6,2,0)*VLOOKUP(H490,Parâmetros!$E$3:$G$5,2,0))))</f>
        <v>4</v>
      </c>
      <c r="K490" s="74">
        <f t="shared" si="273"/>
        <v>3.4763947740000002E-2</v>
      </c>
      <c r="L490" s="71"/>
      <c r="M490" s="71"/>
    </row>
    <row r="491" spans="1:13" ht="45.75" customHeight="1" outlineLevel="1" x14ac:dyDescent="0.2">
      <c r="A491" s="78" t="str">
        <f>CONCATENATE($A$30,".",COUNTA($A$30:A490))</f>
        <v>3.454</v>
      </c>
      <c r="B491" s="418" t="s">
        <v>750</v>
      </c>
      <c r="C491" s="419"/>
      <c r="D491" s="419"/>
      <c r="E491" s="419"/>
      <c r="F491" s="68"/>
      <c r="G491" s="84">
        <v>2.1459227E-4</v>
      </c>
      <c r="H491" s="37" t="s">
        <v>61</v>
      </c>
      <c r="I491" s="70" t="s">
        <v>4</v>
      </c>
      <c r="J491" s="73">
        <f>IF($K$13="Não Atende",0,IF(I491="","",IF(H491="",VLOOKUP(I491,Parâmetros!$B$3:$C$6,2,0),VLOOKUP(I491,Parâmetros!$B$3:$C$6,2,0)*VLOOKUP(H491,Parâmetros!$E$3:$G$5,2,0))))</f>
        <v>4</v>
      </c>
      <c r="K491" s="74">
        <f t="shared" si="273"/>
        <v>3.4763947740000002E-2</v>
      </c>
      <c r="L491" s="71"/>
      <c r="M491" s="71"/>
    </row>
    <row r="492" spans="1:13" ht="45.75" customHeight="1" outlineLevel="1" x14ac:dyDescent="0.2">
      <c r="A492" s="78" t="str">
        <f>CONCATENATE($A$30,".",COUNTA($A$30:A491))</f>
        <v>3.455</v>
      </c>
      <c r="B492" s="418" t="s">
        <v>1040</v>
      </c>
      <c r="C492" s="419"/>
      <c r="D492" s="419"/>
      <c r="E492" s="419"/>
      <c r="F492" s="68"/>
      <c r="G492" s="84">
        <v>2.1459227E-4</v>
      </c>
      <c r="H492" s="37" t="s">
        <v>61</v>
      </c>
      <c r="I492" s="70" t="s">
        <v>4</v>
      </c>
      <c r="J492" s="73">
        <f>IF($K$13="Não Atende",0,IF(I492="","",IF(H492="",VLOOKUP(I492,Parâmetros!$B$3:$C$6,2,0),VLOOKUP(I492,Parâmetros!$B$3:$C$6,2,0)*VLOOKUP(H492,Parâmetros!$E$3:$G$5,2,0))))</f>
        <v>4</v>
      </c>
      <c r="K492" s="74">
        <f t="shared" si="273"/>
        <v>3.4763947740000002E-2</v>
      </c>
      <c r="L492" s="71"/>
      <c r="M492" s="71"/>
    </row>
    <row r="493" spans="1:13" ht="45.75" customHeight="1" outlineLevel="1" x14ac:dyDescent="0.2">
      <c r="A493" s="78" t="str">
        <f>CONCATENATE($A$30,".",COUNTA($A$30:A492))</f>
        <v>3.456</v>
      </c>
      <c r="B493" s="418" t="s">
        <v>751</v>
      </c>
      <c r="C493" s="419"/>
      <c r="D493" s="419"/>
      <c r="E493" s="419"/>
      <c r="F493" s="68"/>
      <c r="G493" s="84">
        <v>2.1459227E-4</v>
      </c>
      <c r="H493" s="37" t="s">
        <v>61</v>
      </c>
      <c r="I493" s="70" t="s">
        <v>4</v>
      </c>
      <c r="J493" s="73">
        <f>IF($K$13="Não Atende",0,IF(I493="","",IF(H493="",VLOOKUP(I493,Parâmetros!$B$3:$C$6,2,0),VLOOKUP(I493,Parâmetros!$B$3:$C$6,2,0)*VLOOKUP(H493,Parâmetros!$E$3:$G$5,2,0))))</f>
        <v>4</v>
      </c>
      <c r="K493" s="74">
        <f t="shared" si="273"/>
        <v>3.4763947740000002E-2</v>
      </c>
      <c r="L493" s="71"/>
      <c r="M493" s="71"/>
    </row>
    <row r="494" spans="1:13" ht="45.75" customHeight="1" outlineLevel="1" x14ac:dyDescent="0.2">
      <c r="A494" s="78" t="str">
        <f>CONCATENATE($A$30,".",COUNTA($A$30:A493))</f>
        <v>3.457</v>
      </c>
      <c r="B494" s="418" t="s">
        <v>1041</v>
      </c>
      <c r="C494" s="419"/>
      <c r="D494" s="419"/>
      <c r="E494" s="419"/>
      <c r="F494" s="68"/>
      <c r="G494" s="84">
        <v>2.1459227E-4</v>
      </c>
      <c r="H494" s="37" t="s">
        <v>61</v>
      </c>
      <c r="I494" s="70" t="s">
        <v>4</v>
      </c>
      <c r="J494" s="73">
        <f>IF($K$13="Não Atende",0,IF(I494="","",IF(H494="",VLOOKUP(I494,Parâmetros!$B$3:$C$6,2,0),VLOOKUP(I494,Parâmetros!$B$3:$C$6,2,0)*VLOOKUP(H494,Parâmetros!$E$3:$G$5,2,0))))</f>
        <v>4</v>
      </c>
      <c r="K494" s="74">
        <f t="shared" si="273"/>
        <v>3.4763947740000002E-2</v>
      </c>
      <c r="L494" s="71"/>
      <c r="M494" s="71"/>
    </row>
    <row r="495" spans="1:13" ht="45.75" customHeight="1" outlineLevel="1" x14ac:dyDescent="0.2">
      <c r="A495" s="78" t="str">
        <f>CONCATENATE($A$30,".",COUNTA($A$30:A494))</f>
        <v>3.458</v>
      </c>
      <c r="B495" s="418" t="s">
        <v>752</v>
      </c>
      <c r="C495" s="419"/>
      <c r="D495" s="419"/>
      <c r="E495" s="419"/>
      <c r="F495" s="68"/>
      <c r="G495" s="84">
        <v>2.1459227E-4</v>
      </c>
      <c r="H495" s="37" t="s">
        <v>61</v>
      </c>
      <c r="I495" s="70" t="s">
        <v>4</v>
      </c>
      <c r="J495" s="73">
        <f>IF($K$13="Não Atende",0,IF(I495="","",IF(H495="",VLOOKUP(I495,Parâmetros!$B$3:$C$6,2,0),VLOOKUP(I495,Parâmetros!$B$3:$C$6,2,0)*VLOOKUP(H495,Parâmetros!$E$3:$G$5,2,0))))</f>
        <v>4</v>
      </c>
      <c r="K495" s="74">
        <f t="shared" si="273"/>
        <v>3.4763947740000002E-2</v>
      </c>
      <c r="L495" s="71"/>
      <c r="M495" s="71"/>
    </row>
    <row r="496" spans="1:13" ht="45.75" customHeight="1" outlineLevel="1" x14ac:dyDescent="0.2">
      <c r="A496" s="78" t="str">
        <f>CONCATENATE($A$30,".",COUNTA($A$30:A495))</f>
        <v>3.459</v>
      </c>
      <c r="B496" s="418" t="s">
        <v>753</v>
      </c>
      <c r="C496" s="419"/>
      <c r="D496" s="419"/>
      <c r="E496" s="419"/>
      <c r="F496" s="68"/>
      <c r="G496" s="84">
        <v>2.1459227E-4</v>
      </c>
      <c r="H496" s="37" t="s">
        <v>61</v>
      </c>
      <c r="I496" s="70" t="s">
        <v>4</v>
      </c>
      <c r="J496" s="73">
        <f>IF($K$13="Não Atende",0,IF(I496="","",IF(H496="",VLOOKUP(I496,Parâmetros!$B$3:$C$6,2,0),VLOOKUP(I496,Parâmetros!$B$3:$C$6,2,0)*VLOOKUP(H496,Parâmetros!$E$3:$G$5,2,0))))</f>
        <v>4</v>
      </c>
      <c r="K496" s="74">
        <f t="shared" si="273"/>
        <v>3.4763947740000002E-2</v>
      </c>
      <c r="L496" s="71"/>
      <c r="M496" s="71"/>
    </row>
    <row r="497" spans="1:13" ht="45.75" customHeight="1" outlineLevel="1" x14ac:dyDescent="0.2">
      <c r="A497" s="78" t="str">
        <f>CONCATENATE($A$30,".",COUNTA($A$30:A496))</f>
        <v>3.460</v>
      </c>
      <c r="B497" s="418" t="s">
        <v>754</v>
      </c>
      <c r="C497" s="419"/>
      <c r="D497" s="419"/>
      <c r="E497" s="419"/>
      <c r="F497" s="68"/>
      <c r="G497" s="84">
        <v>2.1459227E-4</v>
      </c>
      <c r="H497" s="37" t="s">
        <v>61</v>
      </c>
      <c r="I497" s="70" t="s">
        <v>4</v>
      </c>
      <c r="J497" s="73">
        <f>IF($K$13="Não Atende",0,IF(I497="","",IF(H497="",VLOOKUP(I497,Parâmetros!$B$3:$C$6,2,0),VLOOKUP(I497,Parâmetros!$B$3:$C$6,2,0)*VLOOKUP(H497,Parâmetros!$E$3:$G$5,2,0))))</f>
        <v>4</v>
      </c>
      <c r="K497" s="74">
        <f t="shared" si="273"/>
        <v>3.4763947740000002E-2</v>
      </c>
      <c r="L497" s="71"/>
      <c r="M497" s="71"/>
    </row>
    <row r="498" spans="1:13" ht="45.75" customHeight="1" outlineLevel="1" x14ac:dyDescent="0.2">
      <c r="A498" s="78" t="str">
        <f>CONCATENATE($A$30,".",COUNTA($A$30:A497))</f>
        <v>3.461</v>
      </c>
      <c r="B498" s="418" t="s">
        <v>755</v>
      </c>
      <c r="C498" s="419"/>
      <c r="D498" s="419"/>
      <c r="E498" s="419"/>
      <c r="F498" s="68"/>
      <c r="G498" s="84">
        <v>2.1459227E-4</v>
      </c>
      <c r="H498" s="37" t="s">
        <v>61</v>
      </c>
      <c r="I498" s="70" t="s">
        <v>4</v>
      </c>
      <c r="J498" s="73">
        <f>IF($K$13="Não Atende",0,IF(I498="","",IF(H498="",VLOOKUP(I498,Parâmetros!$B$3:$C$6,2,0),VLOOKUP(I498,Parâmetros!$B$3:$C$6,2,0)*VLOOKUP(H498,Parâmetros!$E$3:$G$5,2,0))))</f>
        <v>4</v>
      </c>
      <c r="K498" s="74">
        <f t="shared" si="273"/>
        <v>3.4763947740000002E-2</v>
      </c>
      <c r="L498" s="71"/>
      <c r="M498" s="71"/>
    </row>
    <row r="499" spans="1:13" ht="45.75" customHeight="1" outlineLevel="1" x14ac:dyDescent="0.2">
      <c r="A499" s="78" t="str">
        <f>CONCATENATE($A$30,".",COUNTA($A$30:A498))</f>
        <v>3.462</v>
      </c>
      <c r="B499" s="418" t="s">
        <v>756</v>
      </c>
      <c r="C499" s="419"/>
      <c r="D499" s="419"/>
      <c r="E499" s="419"/>
      <c r="F499" s="68"/>
      <c r="G499" s="84">
        <v>2.1459227E-4</v>
      </c>
      <c r="H499" s="37" t="s">
        <v>61</v>
      </c>
      <c r="I499" s="70" t="s">
        <v>4</v>
      </c>
      <c r="J499" s="73">
        <f>IF($K$13="Não Atende",0,IF(I499="","",IF(H499="",VLOOKUP(I499,Parâmetros!$B$3:$C$6,2,0),VLOOKUP(I499,Parâmetros!$B$3:$C$6,2,0)*VLOOKUP(H499,Parâmetros!$E$3:$G$5,2,0))))</f>
        <v>4</v>
      </c>
      <c r="K499" s="74">
        <f t="shared" si="273"/>
        <v>3.4763947740000002E-2</v>
      </c>
      <c r="L499" s="71"/>
      <c r="M499" s="71"/>
    </row>
    <row r="500" spans="1:13" ht="45.75" customHeight="1" outlineLevel="1" x14ac:dyDescent="0.2">
      <c r="A500" s="78" t="str">
        <f>CONCATENATE($A$30,".",COUNTA($A$30:A499))</f>
        <v>3.463</v>
      </c>
      <c r="B500" s="418" t="s">
        <v>757</v>
      </c>
      <c r="C500" s="419"/>
      <c r="D500" s="419"/>
      <c r="E500" s="419"/>
      <c r="F500" s="68"/>
      <c r="G500" s="84">
        <v>2.1459227E-4</v>
      </c>
      <c r="H500" s="37" t="s">
        <v>61</v>
      </c>
      <c r="I500" s="70" t="s">
        <v>4</v>
      </c>
      <c r="J500" s="73">
        <f>IF($K$13="Não Atende",0,IF(I500="","",IF(H500="",VLOOKUP(I500,Parâmetros!$B$3:$C$6,2,0),VLOOKUP(I500,Parâmetros!$B$3:$C$6,2,0)*VLOOKUP(H500,Parâmetros!$E$3:$G$5,2,0))))</f>
        <v>4</v>
      </c>
      <c r="K500" s="74">
        <f t="shared" si="273"/>
        <v>3.4763947740000002E-2</v>
      </c>
      <c r="L500" s="71"/>
      <c r="M500" s="71"/>
    </row>
    <row r="501" spans="1:13" ht="45.75" customHeight="1" outlineLevel="1" x14ac:dyDescent="0.2">
      <c r="A501" s="78" t="str">
        <f>CONCATENATE($A$30,".",COUNTA($A$30:A500))</f>
        <v>3.464</v>
      </c>
      <c r="B501" s="418" t="s">
        <v>758</v>
      </c>
      <c r="C501" s="419"/>
      <c r="D501" s="419"/>
      <c r="E501" s="419"/>
      <c r="F501" s="68"/>
      <c r="G501" s="84">
        <v>2.1459227E-4</v>
      </c>
      <c r="H501" s="37" t="s">
        <v>61</v>
      </c>
      <c r="I501" s="70" t="s">
        <v>4</v>
      </c>
      <c r="J501" s="73">
        <f>IF($K$13="Não Atende",0,IF(I501="","",IF(H501="",VLOOKUP(I501,Parâmetros!$B$3:$C$6,2,0),VLOOKUP(I501,Parâmetros!$B$3:$C$6,2,0)*VLOOKUP(H501,Parâmetros!$E$3:$G$5,2,0))))</f>
        <v>4</v>
      </c>
      <c r="K501" s="74">
        <f t="shared" si="273"/>
        <v>3.4763947740000002E-2</v>
      </c>
      <c r="L501" s="71"/>
      <c r="M501" s="71"/>
    </row>
    <row r="502" spans="1:13" ht="45.75" customHeight="1" outlineLevel="1" x14ac:dyDescent="0.2">
      <c r="A502" s="78" t="str">
        <f>CONCATENATE($A$30,".",COUNTA($A$30:A501))</f>
        <v>3.465</v>
      </c>
      <c r="B502" s="418" t="s">
        <v>759</v>
      </c>
      <c r="C502" s="419"/>
      <c r="D502" s="419"/>
      <c r="E502" s="419"/>
      <c r="F502" s="68"/>
      <c r="G502" s="84">
        <v>2.1459227E-4</v>
      </c>
      <c r="H502" s="37" t="s">
        <v>61</v>
      </c>
      <c r="I502" s="70" t="s">
        <v>4</v>
      </c>
      <c r="J502" s="73">
        <f>IF($K$13="Não Atende",0,IF(I502="","",IF(H502="",VLOOKUP(I502,Parâmetros!$B$3:$C$6,2,0),VLOOKUP(I502,Parâmetros!$B$3:$C$6,2,0)*VLOOKUP(H502,Parâmetros!$E$3:$G$5,2,0))))</f>
        <v>4</v>
      </c>
      <c r="K502" s="74">
        <f t="shared" si="273"/>
        <v>3.4763947740000002E-2</v>
      </c>
      <c r="L502" s="71"/>
      <c r="M502" s="71"/>
    </row>
    <row r="503" spans="1:13" ht="45.75" customHeight="1" outlineLevel="1" x14ac:dyDescent="0.2">
      <c r="A503" s="78" t="str">
        <f>CONCATENATE($A$30,".",COUNTA($A$30:A502))</f>
        <v>3.466</v>
      </c>
      <c r="B503" s="418" t="s">
        <v>1042</v>
      </c>
      <c r="C503" s="419"/>
      <c r="D503" s="419"/>
      <c r="E503" s="419"/>
      <c r="F503" s="68"/>
      <c r="G503" s="84">
        <v>2.1459227E-4</v>
      </c>
      <c r="H503" s="37" t="s">
        <v>61</v>
      </c>
      <c r="I503" s="70" t="s">
        <v>4</v>
      </c>
      <c r="J503" s="73">
        <f>IF($K$13="Não Atende",0,IF(I503="","",IF(H503="",VLOOKUP(I503,Parâmetros!$B$3:$C$6,2,0),VLOOKUP(I503,Parâmetros!$B$3:$C$6,2,0)*VLOOKUP(H503,Parâmetros!$E$3:$G$5,2,0))))</f>
        <v>4</v>
      </c>
      <c r="K503" s="74">
        <f t="shared" si="273"/>
        <v>3.4763947740000002E-2</v>
      </c>
      <c r="L503" s="71"/>
      <c r="M503" s="71"/>
    </row>
    <row r="504" spans="1:13" ht="45.75" customHeight="1" outlineLevel="1" x14ac:dyDescent="0.2">
      <c r="A504" s="78" t="str">
        <f>CONCATENATE($A$30,".",COUNTA($A$30:A503))</f>
        <v>3.467</v>
      </c>
      <c r="B504" s="418" t="s">
        <v>760</v>
      </c>
      <c r="C504" s="419"/>
      <c r="D504" s="419"/>
      <c r="E504" s="419"/>
      <c r="F504" s="68"/>
      <c r="G504" s="84">
        <v>2.1459227E-4</v>
      </c>
      <c r="H504" s="37" t="s">
        <v>61</v>
      </c>
      <c r="I504" s="70" t="s">
        <v>4</v>
      </c>
      <c r="J504" s="73">
        <f>IF($K$13="Não Atende",0,IF(I504="","",IF(H504="",VLOOKUP(I504,Parâmetros!$B$3:$C$6,2,0),VLOOKUP(I504,Parâmetros!$B$3:$C$6,2,0)*VLOOKUP(H504,Parâmetros!$E$3:$G$5,2,0))))</f>
        <v>4</v>
      </c>
      <c r="K504" s="74">
        <f t="shared" si="273"/>
        <v>3.4763947740000002E-2</v>
      </c>
      <c r="L504" s="71"/>
      <c r="M504" s="71"/>
    </row>
    <row r="505" spans="1:13" ht="45.75" customHeight="1" outlineLevel="1" x14ac:dyDescent="0.2">
      <c r="A505" s="78" t="str">
        <f>CONCATENATE($A$30,".",COUNTA($A$30:A504))</f>
        <v>3.468</v>
      </c>
      <c r="B505" s="418" t="s">
        <v>761</v>
      </c>
      <c r="C505" s="419"/>
      <c r="D505" s="419"/>
      <c r="E505" s="419"/>
      <c r="F505" s="68"/>
      <c r="G505" s="84">
        <v>2.1459227E-4</v>
      </c>
      <c r="H505" s="37" t="s">
        <v>61</v>
      </c>
      <c r="I505" s="70" t="s">
        <v>4</v>
      </c>
      <c r="J505" s="73">
        <f>IF($K$13="Não Atende",0,IF(I505="","",IF(H505="",VLOOKUP(I505,Parâmetros!$B$3:$C$6,2,0),VLOOKUP(I505,Parâmetros!$B$3:$C$6,2,0)*VLOOKUP(H505,Parâmetros!$E$3:$G$5,2,0))))</f>
        <v>4</v>
      </c>
      <c r="K505" s="74">
        <f t="shared" ref="K505:K568" si="274">IF(J505="",0,((G505*J505)*$F$30)*0.9*100)</f>
        <v>3.4763947740000002E-2</v>
      </c>
      <c r="L505" s="71"/>
      <c r="M505" s="71"/>
    </row>
    <row r="506" spans="1:13" ht="45.75" customHeight="1" outlineLevel="1" x14ac:dyDescent="0.2">
      <c r="A506" s="78" t="str">
        <f>CONCATENATE($A$30,".",COUNTA($A$30:A505))</f>
        <v>3.469</v>
      </c>
      <c r="B506" s="418" t="s">
        <v>762</v>
      </c>
      <c r="C506" s="419"/>
      <c r="D506" s="419"/>
      <c r="E506" s="419"/>
      <c r="F506" s="68"/>
      <c r="G506" s="84">
        <v>2.1459227E-4</v>
      </c>
      <c r="H506" s="37" t="s">
        <v>61</v>
      </c>
      <c r="I506" s="70" t="s">
        <v>4</v>
      </c>
      <c r="J506" s="73">
        <f>IF($K$13="Não Atende",0,IF(I506="","",IF(H506="",VLOOKUP(I506,Parâmetros!$B$3:$C$6,2,0),VLOOKUP(I506,Parâmetros!$B$3:$C$6,2,0)*VLOOKUP(H506,Parâmetros!$E$3:$G$5,2,0))))</f>
        <v>4</v>
      </c>
      <c r="K506" s="74">
        <f t="shared" si="274"/>
        <v>3.4763947740000002E-2</v>
      </c>
      <c r="L506" s="71"/>
      <c r="M506" s="71"/>
    </row>
    <row r="507" spans="1:13" ht="45.75" customHeight="1" outlineLevel="1" x14ac:dyDescent="0.2">
      <c r="A507" s="78" t="str">
        <f>CONCATENATE($A$30,".",COUNTA($A$30:A506))</f>
        <v>3.470</v>
      </c>
      <c r="B507" s="418" t="s">
        <v>763</v>
      </c>
      <c r="C507" s="419"/>
      <c r="D507" s="419"/>
      <c r="E507" s="419"/>
      <c r="F507" s="68"/>
      <c r="G507" s="84">
        <v>2.1459227E-4</v>
      </c>
      <c r="H507" s="37" t="s">
        <v>61</v>
      </c>
      <c r="I507" s="70" t="s">
        <v>4</v>
      </c>
      <c r="J507" s="73">
        <f>IF($K$13="Não Atende",0,IF(I507="","",IF(H507="",VLOOKUP(I507,Parâmetros!$B$3:$C$6,2,0),VLOOKUP(I507,Parâmetros!$B$3:$C$6,2,0)*VLOOKUP(H507,Parâmetros!$E$3:$G$5,2,0))))</f>
        <v>4</v>
      </c>
      <c r="K507" s="74">
        <f t="shared" si="274"/>
        <v>3.4763947740000002E-2</v>
      </c>
      <c r="L507" s="71"/>
      <c r="M507" s="71"/>
    </row>
    <row r="508" spans="1:13" ht="45.75" customHeight="1" outlineLevel="1" x14ac:dyDescent="0.2">
      <c r="A508" s="78" t="str">
        <f>CONCATENATE($A$30,".",COUNTA($A$30:A507))</f>
        <v>3.471</v>
      </c>
      <c r="B508" s="418" t="s">
        <v>764</v>
      </c>
      <c r="C508" s="419"/>
      <c r="D508" s="419"/>
      <c r="E508" s="419"/>
      <c r="F508" s="68"/>
      <c r="G508" s="84">
        <v>2.1459227E-4</v>
      </c>
      <c r="H508" s="37" t="s">
        <v>61</v>
      </c>
      <c r="I508" s="70" t="s">
        <v>4</v>
      </c>
      <c r="J508" s="73">
        <f>IF($K$13="Não Atende",0,IF(I508="","",IF(H508="",VLOOKUP(I508,Parâmetros!$B$3:$C$6,2,0),VLOOKUP(I508,Parâmetros!$B$3:$C$6,2,0)*VLOOKUP(H508,Parâmetros!$E$3:$G$5,2,0))))</f>
        <v>4</v>
      </c>
      <c r="K508" s="74">
        <f t="shared" si="274"/>
        <v>3.4763947740000002E-2</v>
      </c>
      <c r="L508" s="71"/>
      <c r="M508" s="71"/>
    </row>
    <row r="509" spans="1:13" ht="45.75" customHeight="1" outlineLevel="1" x14ac:dyDescent="0.2">
      <c r="A509" s="78" t="str">
        <f>CONCATENATE($A$30,".",COUNTA($A$30:A508))</f>
        <v>3.472</v>
      </c>
      <c r="B509" s="418" t="s">
        <v>765</v>
      </c>
      <c r="C509" s="419"/>
      <c r="D509" s="419"/>
      <c r="E509" s="419"/>
      <c r="F509" s="68"/>
      <c r="G509" s="84">
        <v>2.1459227E-4</v>
      </c>
      <c r="H509" s="37" t="s">
        <v>61</v>
      </c>
      <c r="I509" s="70" t="s">
        <v>4</v>
      </c>
      <c r="J509" s="73">
        <f>IF($K$13="Não Atende",0,IF(I509="","",IF(H509="",VLOOKUP(I509,Parâmetros!$B$3:$C$6,2,0),VLOOKUP(I509,Parâmetros!$B$3:$C$6,2,0)*VLOOKUP(H509,Parâmetros!$E$3:$G$5,2,0))))</f>
        <v>4</v>
      </c>
      <c r="K509" s="74">
        <f t="shared" si="274"/>
        <v>3.4763947740000002E-2</v>
      </c>
      <c r="L509" s="71"/>
      <c r="M509" s="71"/>
    </row>
    <row r="510" spans="1:13" ht="45.75" customHeight="1" outlineLevel="1" x14ac:dyDescent="0.2">
      <c r="A510" s="78" t="str">
        <f>CONCATENATE($A$30,".",COUNTA($A$30:A509))</f>
        <v>3.473</v>
      </c>
      <c r="B510" s="418" t="s">
        <v>766</v>
      </c>
      <c r="C510" s="419"/>
      <c r="D510" s="419"/>
      <c r="E510" s="419"/>
      <c r="F510" s="68"/>
      <c r="G510" s="84">
        <v>2.1459227E-4</v>
      </c>
      <c r="H510" s="37" t="s">
        <v>61</v>
      </c>
      <c r="I510" s="70" t="s">
        <v>4</v>
      </c>
      <c r="J510" s="73">
        <f>IF($K$13="Não Atende",0,IF(I510="","",IF(H510="",VLOOKUP(I510,Parâmetros!$B$3:$C$6,2,0),VLOOKUP(I510,Parâmetros!$B$3:$C$6,2,0)*VLOOKUP(H510,Parâmetros!$E$3:$G$5,2,0))))</f>
        <v>4</v>
      </c>
      <c r="K510" s="74">
        <f t="shared" si="274"/>
        <v>3.4763947740000002E-2</v>
      </c>
      <c r="L510" s="71"/>
      <c r="M510" s="71"/>
    </row>
    <row r="511" spans="1:13" ht="45.75" customHeight="1" outlineLevel="1" x14ac:dyDescent="0.2">
      <c r="A511" s="78" t="str">
        <f>CONCATENATE($A$30,".",COUNTA($A$30:A510))</f>
        <v>3.474</v>
      </c>
      <c r="B511" s="418" t="s">
        <v>767</v>
      </c>
      <c r="C511" s="419"/>
      <c r="D511" s="419"/>
      <c r="E511" s="419"/>
      <c r="F511" s="68"/>
      <c r="G511" s="84">
        <v>2.1459227E-4</v>
      </c>
      <c r="H511" s="37" t="s">
        <v>61</v>
      </c>
      <c r="I511" s="70" t="s">
        <v>4</v>
      </c>
      <c r="J511" s="73">
        <f>IF($K$13="Não Atende",0,IF(I511="","",IF(H511="",VLOOKUP(I511,Parâmetros!$B$3:$C$6,2,0),VLOOKUP(I511,Parâmetros!$B$3:$C$6,2,0)*VLOOKUP(H511,Parâmetros!$E$3:$G$5,2,0))))</f>
        <v>4</v>
      </c>
      <c r="K511" s="74">
        <f t="shared" si="274"/>
        <v>3.4763947740000002E-2</v>
      </c>
      <c r="L511" s="71"/>
      <c r="M511" s="71"/>
    </row>
    <row r="512" spans="1:13" ht="45.75" customHeight="1" outlineLevel="1" x14ac:dyDescent="0.2">
      <c r="A512" s="78" t="str">
        <f>CONCATENATE($A$30,".",COUNTA($A$30:A511))</f>
        <v>3.475</v>
      </c>
      <c r="B512" s="418" t="s">
        <v>768</v>
      </c>
      <c r="C512" s="419"/>
      <c r="D512" s="419"/>
      <c r="E512" s="419"/>
      <c r="F512" s="68"/>
      <c r="G512" s="84">
        <v>2.1459227E-4</v>
      </c>
      <c r="H512" s="37" t="s">
        <v>61</v>
      </c>
      <c r="I512" s="70" t="s">
        <v>4</v>
      </c>
      <c r="J512" s="73">
        <f>IF($K$13="Não Atende",0,IF(I512="","",IF(H512="",VLOOKUP(I512,Parâmetros!$B$3:$C$6,2,0),VLOOKUP(I512,Parâmetros!$B$3:$C$6,2,0)*VLOOKUP(H512,Parâmetros!$E$3:$G$5,2,0))))</f>
        <v>4</v>
      </c>
      <c r="K512" s="74">
        <f t="shared" si="274"/>
        <v>3.4763947740000002E-2</v>
      </c>
      <c r="L512" s="71"/>
      <c r="M512" s="71"/>
    </row>
    <row r="513" spans="1:13" ht="45.75" customHeight="1" outlineLevel="1" x14ac:dyDescent="0.2">
      <c r="A513" s="78" t="str">
        <f>CONCATENATE($A$30,".",COUNTA($A$30:A512))</f>
        <v>3.476</v>
      </c>
      <c r="B513" s="418" t="s">
        <v>769</v>
      </c>
      <c r="C513" s="419"/>
      <c r="D513" s="419"/>
      <c r="E513" s="419"/>
      <c r="F513" s="68"/>
      <c r="G513" s="84">
        <v>2.1459227E-4</v>
      </c>
      <c r="H513" s="37" t="s">
        <v>61</v>
      </c>
      <c r="I513" s="70" t="s">
        <v>4</v>
      </c>
      <c r="J513" s="73">
        <f>IF($K$13="Não Atende",0,IF(I513="","",IF(H513="",VLOOKUP(I513,Parâmetros!$B$3:$C$6,2,0),VLOOKUP(I513,Parâmetros!$B$3:$C$6,2,0)*VLOOKUP(H513,Parâmetros!$E$3:$G$5,2,0))))</f>
        <v>4</v>
      </c>
      <c r="K513" s="74">
        <f t="shared" si="274"/>
        <v>3.4763947740000002E-2</v>
      </c>
      <c r="L513" s="71"/>
      <c r="M513" s="71"/>
    </row>
    <row r="514" spans="1:13" ht="45.75" customHeight="1" outlineLevel="1" x14ac:dyDescent="0.2">
      <c r="A514" s="78" t="str">
        <f>CONCATENATE($A$30,".",COUNTA($A$30:A513))</f>
        <v>3.477</v>
      </c>
      <c r="B514" s="418" t="s">
        <v>770</v>
      </c>
      <c r="C514" s="419"/>
      <c r="D514" s="419"/>
      <c r="E514" s="419"/>
      <c r="F514" s="68"/>
      <c r="G514" s="84">
        <v>2.1459227E-4</v>
      </c>
      <c r="H514" s="37" t="s">
        <v>61</v>
      </c>
      <c r="I514" s="70" t="s">
        <v>4</v>
      </c>
      <c r="J514" s="73">
        <f>IF($K$13="Não Atende",0,IF(I514="","",IF(H514="",VLOOKUP(I514,Parâmetros!$B$3:$C$6,2,0),VLOOKUP(I514,Parâmetros!$B$3:$C$6,2,0)*VLOOKUP(H514,Parâmetros!$E$3:$G$5,2,0))))</f>
        <v>4</v>
      </c>
      <c r="K514" s="74">
        <f t="shared" si="274"/>
        <v>3.4763947740000002E-2</v>
      </c>
      <c r="L514" s="71"/>
      <c r="M514" s="71"/>
    </row>
    <row r="515" spans="1:13" ht="45.75" customHeight="1" outlineLevel="1" x14ac:dyDescent="0.2">
      <c r="A515" s="78" t="str">
        <f>CONCATENATE($A$30,".",COUNTA($A$30:A514))</f>
        <v>3.478</v>
      </c>
      <c r="B515" s="418" t="s">
        <v>771</v>
      </c>
      <c r="C515" s="419"/>
      <c r="D515" s="419"/>
      <c r="E515" s="419"/>
      <c r="F515" s="68"/>
      <c r="G515" s="84">
        <v>2.1459227E-4</v>
      </c>
      <c r="H515" s="37" t="s">
        <v>61</v>
      </c>
      <c r="I515" s="70" t="s">
        <v>4</v>
      </c>
      <c r="J515" s="73">
        <f>IF($K$13="Não Atende",0,IF(I515="","",IF(H515="",VLOOKUP(I515,Parâmetros!$B$3:$C$6,2,0),VLOOKUP(I515,Parâmetros!$B$3:$C$6,2,0)*VLOOKUP(H515,Parâmetros!$E$3:$G$5,2,0))))</f>
        <v>4</v>
      </c>
      <c r="K515" s="74">
        <f t="shared" si="274"/>
        <v>3.4763947740000002E-2</v>
      </c>
      <c r="L515" s="71"/>
      <c r="M515" s="71"/>
    </row>
    <row r="516" spans="1:13" ht="45.75" customHeight="1" outlineLevel="1" x14ac:dyDescent="0.2">
      <c r="A516" s="78" t="str">
        <f>CONCATENATE($A$30,".",COUNTA($A$30:A515))</f>
        <v>3.479</v>
      </c>
      <c r="B516" s="418" t="s">
        <v>772</v>
      </c>
      <c r="C516" s="419"/>
      <c r="D516" s="419"/>
      <c r="E516" s="419"/>
      <c r="F516" s="68"/>
      <c r="G516" s="84">
        <v>2.1459227E-4</v>
      </c>
      <c r="H516" s="37" t="s">
        <v>61</v>
      </c>
      <c r="I516" s="70" t="s">
        <v>4</v>
      </c>
      <c r="J516" s="73">
        <f>IF($K$13="Não Atende",0,IF(I516="","",IF(H516="",VLOOKUP(I516,Parâmetros!$B$3:$C$6,2,0),VLOOKUP(I516,Parâmetros!$B$3:$C$6,2,0)*VLOOKUP(H516,Parâmetros!$E$3:$G$5,2,0))))</f>
        <v>4</v>
      </c>
      <c r="K516" s="74">
        <f t="shared" si="274"/>
        <v>3.4763947740000002E-2</v>
      </c>
      <c r="L516" s="71"/>
      <c r="M516" s="71"/>
    </row>
    <row r="517" spans="1:13" ht="45.75" customHeight="1" outlineLevel="1" x14ac:dyDescent="0.2">
      <c r="A517" s="78" t="str">
        <f>CONCATENATE($A$30,".",COUNTA($A$30:A516))</f>
        <v>3.480</v>
      </c>
      <c r="B517" s="418" t="s">
        <v>773</v>
      </c>
      <c r="C517" s="419"/>
      <c r="D517" s="419"/>
      <c r="E517" s="419"/>
      <c r="F517" s="68"/>
      <c r="G517" s="84">
        <v>2.1459227E-4</v>
      </c>
      <c r="H517" s="37" t="s">
        <v>61</v>
      </c>
      <c r="I517" s="70" t="s">
        <v>4</v>
      </c>
      <c r="J517" s="73">
        <f>IF($K$13="Não Atende",0,IF(I517="","",IF(H517="",VLOOKUP(I517,Parâmetros!$B$3:$C$6,2,0),VLOOKUP(I517,Parâmetros!$B$3:$C$6,2,0)*VLOOKUP(H517,Parâmetros!$E$3:$G$5,2,0))))</f>
        <v>4</v>
      </c>
      <c r="K517" s="74">
        <f t="shared" si="274"/>
        <v>3.4763947740000002E-2</v>
      </c>
      <c r="L517" s="71"/>
      <c r="M517" s="71"/>
    </row>
    <row r="518" spans="1:13" ht="45.75" customHeight="1" outlineLevel="1" x14ac:dyDescent="0.2">
      <c r="A518" s="78" t="str">
        <f>CONCATENATE($A$30,".",COUNTA($A$30:A517))</f>
        <v>3.481</v>
      </c>
      <c r="B518" s="418" t="s">
        <v>774</v>
      </c>
      <c r="C518" s="419"/>
      <c r="D518" s="419"/>
      <c r="E518" s="419"/>
      <c r="F518" s="68"/>
      <c r="G518" s="84">
        <v>2.1459227E-4</v>
      </c>
      <c r="H518" s="37" t="s">
        <v>61</v>
      </c>
      <c r="I518" s="70" t="s">
        <v>4</v>
      </c>
      <c r="J518" s="73">
        <f>IF($K$13="Não Atende",0,IF(I518="","",IF(H518="",VLOOKUP(I518,Parâmetros!$B$3:$C$6,2,0),VLOOKUP(I518,Parâmetros!$B$3:$C$6,2,0)*VLOOKUP(H518,Parâmetros!$E$3:$G$5,2,0))))</f>
        <v>4</v>
      </c>
      <c r="K518" s="74">
        <f t="shared" si="274"/>
        <v>3.4763947740000002E-2</v>
      </c>
      <c r="L518" s="71"/>
      <c r="M518" s="71"/>
    </row>
    <row r="519" spans="1:13" ht="45.75" customHeight="1" outlineLevel="1" x14ac:dyDescent="0.2">
      <c r="A519" s="78" t="str">
        <f>CONCATENATE($A$30,".",COUNTA($A$30:A518))</f>
        <v>3.482</v>
      </c>
      <c r="B519" s="418" t="s">
        <v>775</v>
      </c>
      <c r="C519" s="419"/>
      <c r="D519" s="419"/>
      <c r="E519" s="419"/>
      <c r="F519" s="68"/>
      <c r="G519" s="84">
        <v>2.1459227E-4</v>
      </c>
      <c r="H519" s="37" t="s">
        <v>61</v>
      </c>
      <c r="I519" s="70" t="s">
        <v>4</v>
      </c>
      <c r="J519" s="73">
        <f>IF($K$13="Não Atende",0,IF(I519="","",IF(H519="",VLOOKUP(I519,Parâmetros!$B$3:$C$6,2,0),VLOOKUP(I519,Parâmetros!$B$3:$C$6,2,0)*VLOOKUP(H519,Parâmetros!$E$3:$G$5,2,0))))</f>
        <v>4</v>
      </c>
      <c r="K519" s="74">
        <f t="shared" si="274"/>
        <v>3.4763947740000002E-2</v>
      </c>
      <c r="L519" s="71"/>
      <c r="M519" s="71"/>
    </row>
    <row r="520" spans="1:13" ht="45.75" customHeight="1" outlineLevel="1" x14ac:dyDescent="0.2">
      <c r="A520" s="78" t="str">
        <f>CONCATENATE($A$30,".",COUNTA($A$30:A519))</f>
        <v>3.483</v>
      </c>
      <c r="B520" s="418" t="s">
        <v>776</v>
      </c>
      <c r="C520" s="419"/>
      <c r="D520" s="419"/>
      <c r="E520" s="419"/>
      <c r="F520" s="68"/>
      <c r="G520" s="84">
        <v>2.1459227E-4</v>
      </c>
      <c r="H520" s="37" t="s">
        <v>61</v>
      </c>
      <c r="I520" s="70" t="s">
        <v>4</v>
      </c>
      <c r="J520" s="73">
        <f>IF($K$13="Não Atende",0,IF(I520="","",IF(H520="",VLOOKUP(I520,Parâmetros!$B$3:$C$6,2,0),VLOOKUP(I520,Parâmetros!$B$3:$C$6,2,0)*VLOOKUP(H520,Parâmetros!$E$3:$G$5,2,0))))</f>
        <v>4</v>
      </c>
      <c r="K520" s="74">
        <f t="shared" si="274"/>
        <v>3.4763947740000002E-2</v>
      </c>
      <c r="L520" s="71"/>
      <c r="M520" s="71"/>
    </row>
    <row r="521" spans="1:13" ht="45.75" customHeight="1" outlineLevel="1" x14ac:dyDescent="0.2">
      <c r="A521" s="78" t="str">
        <f>CONCATENATE($A$30,".",COUNTA($A$30:A520))</f>
        <v>3.484</v>
      </c>
      <c r="B521" s="418" t="s">
        <v>777</v>
      </c>
      <c r="C521" s="419"/>
      <c r="D521" s="419"/>
      <c r="E521" s="419"/>
      <c r="F521" s="68"/>
      <c r="G521" s="84">
        <v>2.1459227E-4</v>
      </c>
      <c r="H521" s="37" t="s">
        <v>61</v>
      </c>
      <c r="I521" s="70" t="s">
        <v>4</v>
      </c>
      <c r="J521" s="73">
        <f>IF($K$13="Não Atende",0,IF(I521="","",IF(H521="",VLOOKUP(I521,Parâmetros!$B$3:$C$6,2,0),VLOOKUP(I521,Parâmetros!$B$3:$C$6,2,0)*VLOOKUP(H521,Parâmetros!$E$3:$G$5,2,0))))</f>
        <v>4</v>
      </c>
      <c r="K521" s="74">
        <f t="shared" si="274"/>
        <v>3.4763947740000002E-2</v>
      </c>
      <c r="L521" s="71"/>
      <c r="M521" s="71"/>
    </row>
    <row r="522" spans="1:13" ht="45.75" customHeight="1" outlineLevel="1" x14ac:dyDescent="0.2">
      <c r="A522" s="78" t="str">
        <f>CONCATENATE($A$30,".",COUNTA($A$30:A521))</f>
        <v>3.485</v>
      </c>
      <c r="B522" s="418" t="s">
        <v>778</v>
      </c>
      <c r="C522" s="419"/>
      <c r="D522" s="419"/>
      <c r="E522" s="419"/>
      <c r="F522" s="68"/>
      <c r="G522" s="84">
        <v>2.1459227E-4</v>
      </c>
      <c r="H522" s="37" t="s">
        <v>61</v>
      </c>
      <c r="I522" s="70" t="s">
        <v>4</v>
      </c>
      <c r="J522" s="73">
        <f>IF($K$13="Não Atende",0,IF(I522="","",IF(H522="",VLOOKUP(I522,Parâmetros!$B$3:$C$6,2,0),VLOOKUP(I522,Parâmetros!$B$3:$C$6,2,0)*VLOOKUP(H522,Parâmetros!$E$3:$G$5,2,0))))</f>
        <v>4</v>
      </c>
      <c r="K522" s="74">
        <f t="shared" si="274"/>
        <v>3.4763947740000002E-2</v>
      </c>
      <c r="L522" s="71"/>
      <c r="M522" s="71"/>
    </row>
    <row r="523" spans="1:13" ht="45.75" customHeight="1" outlineLevel="1" x14ac:dyDescent="0.2">
      <c r="A523" s="78" t="str">
        <f>CONCATENATE($A$30,".",COUNTA($A$30:A522))</f>
        <v>3.486</v>
      </c>
      <c r="B523" s="418" t="s">
        <v>779</v>
      </c>
      <c r="C523" s="419"/>
      <c r="D523" s="419"/>
      <c r="E523" s="419"/>
      <c r="F523" s="68"/>
      <c r="G523" s="84">
        <v>2.1459227E-4</v>
      </c>
      <c r="H523" s="37" t="s">
        <v>61</v>
      </c>
      <c r="I523" s="70" t="s">
        <v>4</v>
      </c>
      <c r="J523" s="73">
        <f>IF($K$13="Não Atende",0,IF(I523="","",IF(H523="",VLOOKUP(I523,Parâmetros!$B$3:$C$6,2,0),VLOOKUP(I523,Parâmetros!$B$3:$C$6,2,0)*VLOOKUP(H523,Parâmetros!$E$3:$G$5,2,0))))</f>
        <v>4</v>
      </c>
      <c r="K523" s="74">
        <f t="shared" si="274"/>
        <v>3.4763947740000002E-2</v>
      </c>
      <c r="L523" s="71"/>
      <c r="M523" s="71"/>
    </row>
    <row r="524" spans="1:13" ht="45.75" customHeight="1" outlineLevel="1" x14ac:dyDescent="0.2">
      <c r="A524" s="78" t="str">
        <f>CONCATENATE($A$30,".",COUNTA($A$30:A523))</f>
        <v>3.487</v>
      </c>
      <c r="B524" s="418" t="s">
        <v>780</v>
      </c>
      <c r="C524" s="419"/>
      <c r="D524" s="419"/>
      <c r="E524" s="419"/>
      <c r="F524" s="68"/>
      <c r="G524" s="84">
        <v>2.1459227E-4</v>
      </c>
      <c r="H524" s="37" t="s">
        <v>61</v>
      </c>
      <c r="I524" s="70" t="s">
        <v>4</v>
      </c>
      <c r="J524" s="73">
        <f>IF($K$13="Não Atende",0,IF(I524="","",IF(H524="",VLOOKUP(I524,Parâmetros!$B$3:$C$6,2,0),VLOOKUP(I524,Parâmetros!$B$3:$C$6,2,0)*VLOOKUP(H524,Parâmetros!$E$3:$G$5,2,0))))</f>
        <v>4</v>
      </c>
      <c r="K524" s="74">
        <f t="shared" si="274"/>
        <v>3.4763947740000002E-2</v>
      </c>
      <c r="L524" s="71"/>
      <c r="M524" s="71"/>
    </row>
    <row r="525" spans="1:13" ht="45.75" customHeight="1" outlineLevel="1" x14ac:dyDescent="0.2">
      <c r="A525" s="78" t="str">
        <f>CONCATENATE($A$30,".",COUNTA($A$30:A524))</f>
        <v>3.488</v>
      </c>
      <c r="B525" s="418" t="s">
        <v>781</v>
      </c>
      <c r="C525" s="419"/>
      <c r="D525" s="419"/>
      <c r="E525" s="419"/>
      <c r="F525" s="68"/>
      <c r="G525" s="84">
        <v>2.1459227E-4</v>
      </c>
      <c r="H525" s="37" t="s">
        <v>61</v>
      </c>
      <c r="I525" s="70" t="s">
        <v>4</v>
      </c>
      <c r="J525" s="73">
        <f>IF($K$13="Não Atende",0,IF(I525="","",IF(H525="",VLOOKUP(I525,Parâmetros!$B$3:$C$6,2,0),VLOOKUP(I525,Parâmetros!$B$3:$C$6,2,0)*VLOOKUP(H525,Parâmetros!$E$3:$G$5,2,0))))</f>
        <v>4</v>
      </c>
      <c r="K525" s="74">
        <f t="shared" si="274"/>
        <v>3.4763947740000002E-2</v>
      </c>
      <c r="L525" s="71"/>
      <c r="M525" s="71"/>
    </row>
    <row r="526" spans="1:13" ht="45.75" customHeight="1" outlineLevel="1" x14ac:dyDescent="0.2">
      <c r="A526" s="78" t="str">
        <f>CONCATENATE($A$30,".",COUNTA($A$30:A525))</f>
        <v>3.489</v>
      </c>
      <c r="B526" s="418" t="s">
        <v>782</v>
      </c>
      <c r="C526" s="419"/>
      <c r="D526" s="419"/>
      <c r="E526" s="419"/>
      <c r="F526" s="68"/>
      <c r="G526" s="84">
        <v>2.1459227E-4</v>
      </c>
      <c r="H526" s="37" t="s">
        <v>61</v>
      </c>
      <c r="I526" s="70" t="s">
        <v>4</v>
      </c>
      <c r="J526" s="73">
        <f>IF($K$13="Não Atende",0,IF(I526="","",IF(H526="",VLOOKUP(I526,Parâmetros!$B$3:$C$6,2,0),VLOOKUP(I526,Parâmetros!$B$3:$C$6,2,0)*VLOOKUP(H526,Parâmetros!$E$3:$G$5,2,0))))</f>
        <v>4</v>
      </c>
      <c r="K526" s="74">
        <f t="shared" si="274"/>
        <v>3.4763947740000002E-2</v>
      </c>
      <c r="L526" s="71"/>
      <c r="M526" s="71"/>
    </row>
    <row r="527" spans="1:13" ht="45.75" customHeight="1" outlineLevel="1" x14ac:dyDescent="0.2">
      <c r="A527" s="78" t="str">
        <f>CONCATENATE($A$30,".",COUNTA($A$30:A526))</f>
        <v>3.490</v>
      </c>
      <c r="B527" s="418" t="s">
        <v>783</v>
      </c>
      <c r="C527" s="419"/>
      <c r="D527" s="419"/>
      <c r="E527" s="419"/>
      <c r="F527" s="68"/>
      <c r="G527" s="84">
        <v>2.1459227E-4</v>
      </c>
      <c r="H527" s="37" t="s">
        <v>61</v>
      </c>
      <c r="I527" s="70" t="s">
        <v>4</v>
      </c>
      <c r="J527" s="73">
        <f>IF($K$13="Não Atende",0,IF(I527="","",IF(H527="",VLOOKUP(I527,Parâmetros!$B$3:$C$6,2,0),VLOOKUP(I527,Parâmetros!$B$3:$C$6,2,0)*VLOOKUP(H527,Parâmetros!$E$3:$G$5,2,0))))</f>
        <v>4</v>
      </c>
      <c r="K527" s="74">
        <f t="shared" si="274"/>
        <v>3.4763947740000002E-2</v>
      </c>
      <c r="L527" s="71"/>
      <c r="M527" s="71"/>
    </row>
    <row r="528" spans="1:13" ht="45.75" customHeight="1" outlineLevel="1" x14ac:dyDescent="0.2">
      <c r="A528" s="78" t="str">
        <f>CONCATENATE($A$30,".",COUNTA($A$30:A527))</f>
        <v>3.491</v>
      </c>
      <c r="B528" s="418" t="s">
        <v>784</v>
      </c>
      <c r="C528" s="419"/>
      <c r="D528" s="419"/>
      <c r="E528" s="419"/>
      <c r="F528" s="68"/>
      <c r="G528" s="84">
        <v>2.1459227E-4</v>
      </c>
      <c r="H528" s="37" t="s">
        <v>61</v>
      </c>
      <c r="I528" s="70" t="s">
        <v>4</v>
      </c>
      <c r="J528" s="73">
        <f>IF($K$13="Não Atende",0,IF(I528="","",IF(H528="",VLOOKUP(I528,Parâmetros!$B$3:$C$6,2,0),VLOOKUP(I528,Parâmetros!$B$3:$C$6,2,0)*VLOOKUP(H528,Parâmetros!$E$3:$G$5,2,0))))</f>
        <v>4</v>
      </c>
      <c r="K528" s="74">
        <f t="shared" si="274"/>
        <v>3.4763947740000002E-2</v>
      </c>
      <c r="L528" s="71"/>
      <c r="M528" s="71"/>
    </row>
    <row r="529" spans="1:13" ht="45.75" customHeight="1" outlineLevel="1" x14ac:dyDescent="0.2">
      <c r="A529" s="78" t="str">
        <f>CONCATENATE($A$30,".",COUNTA($A$30:A528))</f>
        <v>3.492</v>
      </c>
      <c r="B529" s="418" t="s">
        <v>785</v>
      </c>
      <c r="C529" s="419"/>
      <c r="D529" s="419"/>
      <c r="E529" s="419"/>
      <c r="F529" s="68"/>
      <c r="G529" s="84">
        <v>2.1459227E-4</v>
      </c>
      <c r="H529" s="37" t="s">
        <v>61</v>
      </c>
      <c r="I529" s="70" t="s">
        <v>4</v>
      </c>
      <c r="J529" s="73">
        <f>IF($K$13="Não Atende",0,IF(I529="","",IF(H529="",VLOOKUP(I529,Parâmetros!$B$3:$C$6,2,0),VLOOKUP(I529,Parâmetros!$B$3:$C$6,2,0)*VLOOKUP(H529,Parâmetros!$E$3:$G$5,2,0))))</f>
        <v>4</v>
      </c>
      <c r="K529" s="74">
        <f t="shared" si="274"/>
        <v>3.4763947740000002E-2</v>
      </c>
      <c r="L529" s="71"/>
      <c r="M529" s="71"/>
    </row>
    <row r="530" spans="1:13" ht="45.75" customHeight="1" outlineLevel="1" x14ac:dyDescent="0.2">
      <c r="A530" s="78" t="str">
        <f>CONCATENATE($A$30,".",COUNTA($A$30:A529))</f>
        <v>3.493</v>
      </c>
      <c r="B530" s="418" t="s">
        <v>786</v>
      </c>
      <c r="C530" s="419"/>
      <c r="D530" s="419"/>
      <c r="E530" s="419"/>
      <c r="F530" s="68"/>
      <c r="G530" s="84">
        <v>2.1459227E-4</v>
      </c>
      <c r="H530" s="37" t="s">
        <v>61</v>
      </c>
      <c r="I530" s="70" t="s">
        <v>4</v>
      </c>
      <c r="J530" s="73">
        <f>IF($K$13="Não Atende",0,IF(I530="","",IF(H530="",VLOOKUP(I530,Parâmetros!$B$3:$C$6,2,0),VLOOKUP(I530,Parâmetros!$B$3:$C$6,2,0)*VLOOKUP(H530,Parâmetros!$E$3:$G$5,2,0))))</f>
        <v>4</v>
      </c>
      <c r="K530" s="74">
        <f t="shared" si="274"/>
        <v>3.4763947740000002E-2</v>
      </c>
      <c r="L530" s="71"/>
      <c r="M530" s="71"/>
    </row>
    <row r="531" spans="1:13" ht="45.75" customHeight="1" outlineLevel="1" x14ac:dyDescent="0.2">
      <c r="A531" s="78" t="str">
        <f>CONCATENATE($A$30,".",COUNTA($A$30:A530))</f>
        <v>3.494</v>
      </c>
      <c r="B531" s="418" t="s">
        <v>787</v>
      </c>
      <c r="C531" s="419"/>
      <c r="D531" s="419"/>
      <c r="E531" s="419"/>
      <c r="F531" s="68"/>
      <c r="G531" s="84">
        <v>2.1459227E-4</v>
      </c>
      <c r="H531" s="37" t="s">
        <v>61</v>
      </c>
      <c r="I531" s="70" t="s">
        <v>4</v>
      </c>
      <c r="J531" s="73">
        <f>IF($K$13="Não Atende",0,IF(I531="","",IF(H531="",VLOOKUP(I531,Parâmetros!$B$3:$C$6,2,0),VLOOKUP(I531,Parâmetros!$B$3:$C$6,2,0)*VLOOKUP(H531,Parâmetros!$E$3:$G$5,2,0))))</f>
        <v>4</v>
      </c>
      <c r="K531" s="74">
        <f t="shared" si="274"/>
        <v>3.4763947740000002E-2</v>
      </c>
      <c r="L531" s="71"/>
      <c r="M531" s="71"/>
    </row>
    <row r="532" spans="1:13" ht="45.75" customHeight="1" outlineLevel="1" x14ac:dyDescent="0.2">
      <c r="A532" s="78" t="str">
        <f>CONCATENATE($A$30,".",COUNTA($A$30:A531))</f>
        <v>3.495</v>
      </c>
      <c r="B532" s="418" t="s">
        <v>788</v>
      </c>
      <c r="C532" s="419"/>
      <c r="D532" s="419"/>
      <c r="E532" s="419"/>
      <c r="F532" s="68"/>
      <c r="G532" s="84">
        <v>2.1459227E-4</v>
      </c>
      <c r="H532" s="37" t="s">
        <v>61</v>
      </c>
      <c r="I532" s="70" t="s">
        <v>4</v>
      </c>
      <c r="J532" s="73">
        <f>IF($K$13="Não Atende",0,IF(I532="","",IF(H532="",VLOOKUP(I532,Parâmetros!$B$3:$C$6,2,0),VLOOKUP(I532,Parâmetros!$B$3:$C$6,2,0)*VLOOKUP(H532,Parâmetros!$E$3:$G$5,2,0))))</f>
        <v>4</v>
      </c>
      <c r="K532" s="74">
        <f t="shared" si="274"/>
        <v>3.4763947740000002E-2</v>
      </c>
      <c r="L532" s="71"/>
      <c r="M532" s="71"/>
    </row>
    <row r="533" spans="1:13" ht="45.75" customHeight="1" outlineLevel="1" x14ac:dyDescent="0.2">
      <c r="A533" s="78" t="str">
        <f>CONCATENATE($A$30,".",COUNTA($A$30:A532))</f>
        <v>3.496</v>
      </c>
      <c r="B533" s="418" t="s">
        <v>789</v>
      </c>
      <c r="C533" s="419"/>
      <c r="D533" s="419"/>
      <c r="E533" s="419"/>
      <c r="F533" s="68"/>
      <c r="G533" s="84">
        <v>2.1459227E-4</v>
      </c>
      <c r="H533" s="37" t="s">
        <v>61</v>
      </c>
      <c r="I533" s="70" t="s">
        <v>4</v>
      </c>
      <c r="J533" s="73">
        <f>IF($K$13="Não Atende",0,IF(I533="","",IF(H533="",VLOOKUP(I533,Parâmetros!$B$3:$C$6,2,0),VLOOKUP(I533,Parâmetros!$B$3:$C$6,2,0)*VLOOKUP(H533,Parâmetros!$E$3:$G$5,2,0))))</f>
        <v>4</v>
      </c>
      <c r="K533" s="74">
        <f t="shared" si="274"/>
        <v>3.4763947740000002E-2</v>
      </c>
      <c r="L533" s="71"/>
      <c r="M533" s="71"/>
    </row>
    <row r="534" spans="1:13" ht="45.75" customHeight="1" outlineLevel="1" x14ac:dyDescent="0.2">
      <c r="A534" s="78" t="str">
        <f>CONCATENATE($A$30,".",COUNTA($A$30:A533))</f>
        <v>3.497</v>
      </c>
      <c r="B534" s="418" t="s">
        <v>790</v>
      </c>
      <c r="C534" s="419"/>
      <c r="D534" s="419"/>
      <c r="E534" s="419"/>
      <c r="F534" s="68"/>
      <c r="G534" s="84">
        <v>2.1459227E-4</v>
      </c>
      <c r="H534" s="37" t="s">
        <v>61</v>
      </c>
      <c r="I534" s="70" t="s">
        <v>4</v>
      </c>
      <c r="J534" s="73">
        <f>IF($K$13="Não Atende",0,IF(I534="","",IF(H534="",VLOOKUP(I534,Parâmetros!$B$3:$C$6,2,0),VLOOKUP(I534,Parâmetros!$B$3:$C$6,2,0)*VLOOKUP(H534,Parâmetros!$E$3:$G$5,2,0))))</f>
        <v>4</v>
      </c>
      <c r="K534" s="74">
        <f t="shared" si="274"/>
        <v>3.4763947740000002E-2</v>
      </c>
      <c r="L534" s="71"/>
      <c r="M534" s="71"/>
    </row>
    <row r="535" spans="1:13" ht="45.75" customHeight="1" outlineLevel="1" x14ac:dyDescent="0.2">
      <c r="A535" s="78" t="str">
        <f>CONCATENATE($A$30,".",COUNTA($A$30:A534))</f>
        <v>3.498</v>
      </c>
      <c r="B535" s="418" t="s">
        <v>791</v>
      </c>
      <c r="C535" s="419"/>
      <c r="D535" s="419"/>
      <c r="E535" s="419"/>
      <c r="F535" s="68"/>
      <c r="G535" s="84">
        <v>2.1459227E-4</v>
      </c>
      <c r="H535" s="37" t="s">
        <v>61</v>
      </c>
      <c r="I535" s="70" t="s">
        <v>4</v>
      </c>
      <c r="J535" s="73">
        <f>IF($K$13="Não Atende",0,IF(I535="","",IF(H535="",VLOOKUP(I535,Parâmetros!$B$3:$C$6,2,0),VLOOKUP(I535,Parâmetros!$B$3:$C$6,2,0)*VLOOKUP(H535,Parâmetros!$E$3:$G$5,2,0))))</f>
        <v>4</v>
      </c>
      <c r="K535" s="74">
        <f t="shared" si="274"/>
        <v>3.4763947740000002E-2</v>
      </c>
      <c r="L535" s="71"/>
      <c r="M535" s="71"/>
    </row>
    <row r="536" spans="1:13" ht="45.75" customHeight="1" outlineLevel="1" x14ac:dyDescent="0.2">
      <c r="A536" s="78" t="str">
        <f>CONCATENATE($A$30,".",COUNTA($A$30:A535))</f>
        <v>3.499</v>
      </c>
      <c r="B536" s="418" t="s">
        <v>792</v>
      </c>
      <c r="C536" s="419"/>
      <c r="D536" s="419"/>
      <c r="E536" s="419"/>
      <c r="F536" s="68"/>
      <c r="G536" s="84">
        <v>2.1459227E-4</v>
      </c>
      <c r="H536" s="37" t="s">
        <v>61</v>
      </c>
      <c r="I536" s="70" t="s">
        <v>4</v>
      </c>
      <c r="J536" s="73">
        <f>IF($K$13="Não Atende",0,IF(I536="","",IF(H536="",VLOOKUP(I536,Parâmetros!$B$3:$C$6,2,0),VLOOKUP(I536,Parâmetros!$B$3:$C$6,2,0)*VLOOKUP(H536,Parâmetros!$E$3:$G$5,2,0))))</f>
        <v>4</v>
      </c>
      <c r="K536" s="74">
        <f t="shared" si="274"/>
        <v>3.4763947740000002E-2</v>
      </c>
      <c r="L536" s="71"/>
      <c r="M536" s="71"/>
    </row>
    <row r="537" spans="1:13" ht="45.75" customHeight="1" outlineLevel="1" x14ac:dyDescent="0.2">
      <c r="A537" s="78" t="str">
        <f>CONCATENATE($A$30,".",COUNTA($A$30:A536))</f>
        <v>3.500</v>
      </c>
      <c r="B537" s="418" t="s">
        <v>793</v>
      </c>
      <c r="C537" s="419"/>
      <c r="D537" s="419"/>
      <c r="E537" s="419"/>
      <c r="F537" s="68"/>
      <c r="G537" s="84">
        <v>2.1459227E-4</v>
      </c>
      <c r="H537" s="37" t="s">
        <v>61</v>
      </c>
      <c r="I537" s="70" t="s">
        <v>4</v>
      </c>
      <c r="J537" s="73">
        <f>IF($K$13="Não Atende",0,IF(I537="","",IF(H537="",VLOOKUP(I537,Parâmetros!$B$3:$C$6,2,0),VLOOKUP(I537,Parâmetros!$B$3:$C$6,2,0)*VLOOKUP(H537,Parâmetros!$E$3:$G$5,2,0))))</f>
        <v>4</v>
      </c>
      <c r="K537" s="74">
        <f t="shared" si="274"/>
        <v>3.4763947740000002E-2</v>
      </c>
      <c r="L537" s="71"/>
      <c r="M537" s="71"/>
    </row>
    <row r="538" spans="1:13" ht="45.75" customHeight="1" outlineLevel="1" x14ac:dyDescent="0.2">
      <c r="A538" s="78" t="str">
        <f>CONCATENATE($A$30,".",COUNTA($A$30:A537))</f>
        <v>3.501</v>
      </c>
      <c r="B538" s="418" t="s">
        <v>794</v>
      </c>
      <c r="C538" s="419"/>
      <c r="D538" s="419"/>
      <c r="E538" s="419"/>
      <c r="F538" s="68"/>
      <c r="G538" s="84">
        <v>2.1459227E-4</v>
      </c>
      <c r="H538" s="37" t="s">
        <v>61</v>
      </c>
      <c r="I538" s="70" t="s">
        <v>4</v>
      </c>
      <c r="J538" s="73">
        <f>IF($K$13="Não Atende",0,IF(I538="","",IF(H538="",VLOOKUP(I538,Parâmetros!$B$3:$C$6,2,0),VLOOKUP(I538,Parâmetros!$B$3:$C$6,2,0)*VLOOKUP(H538,Parâmetros!$E$3:$G$5,2,0))))</f>
        <v>4</v>
      </c>
      <c r="K538" s="74">
        <f t="shared" si="274"/>
        <v>3.4763947740000002E-2</v>
      </c>
      <c r="L538" s="71"/>
      <c r="M538" s="71"/>
    </row>
    <row r="539" spans="1:13" ht="45.75" customHeight="1" outlineLevel="1" x14ac:dyDescent="0.2">
      <c r="A539" s="78" t="str">
        <f>CONCATENATE($A$30,".",COUNTA($A$30:A538))</f>
        <v>3.502</v>
      </c>
      <c r="B539" s="418" t="s">
        <v>795</v>
      </c>
      <c r="C539" s="419"/>
      <c r="D539" s="419"/>
      <c r="E539" s="419"/>
      <c r="F539" s="68"/>
      <c r="G539" s="84">
        <v>2.1459227E-4</v>
      </c>
      <c r="H539" s="37" t="s">
        <v>61</v>
      </c>
      <c r="I539" s="70" t="s">
        <v>4</v>
      </c>
      <c r="J539" s="73">
        <f>IF($K$13="Não Atende",0,IF(I539="","",IF(H539="",VLOOKUP(I539,Parâmetros!$B$3:$C$6,2,0),VLOOKUP(I539,Parâmetros!$B$3:$C$6,2,0)*VLOOKUP(H539,Parâmetros!$E$3:$G$5,2,0))))</f>
        <v>4</v>
      </c>
      <c r="K539" s="74">
        <f t="shared" si="274"/>
        <v>3.4763947740000002E-2</v>
      </c>
      <c r="L539" s="71"/>
      <c r="M539" s="71"/>
    </row>
    <row r="540" spans="1:13" ht="45.75" customHeight="1" outlineLevel="1" x14ac:dyDescent="0.2">
      <c r="A540" s="78" t="str">
        <f>CONCATENATE($A$30,".",COUNTA($A$30:A539))</f>
        <v>3.503</v>
      </c>
      <c r="B540" s="418" t="s">
        <v>796</v>
      </c>
      <c r="C540" s="419"/>
      <c r="D540" s="419"/>
      <c r="E540" s="419"/>
      <c r="F540" s="68"/>
      <c r="G540" s="84">
        <v>2.1459227E-4</v>
      </c>
      <c r="H540" s="37" t="s">
        <v>61</v>
      </c>
      <c r="I540" s="70" t="s">
        <v>4</v>
      </c>
      <c r="J540" s="73">
        <f>IF($K$13="Não Atende",0,IF(I540="","",IF(H540="",VLOOKUP(I540,Parâmetros!$B$3:$C$6,2,0),VLOOKUP(I540,Parâmetros!$B$3:$C$6,2,0)*VLOOKUP(H540,Parâmetros!$E$3:$G$5,2,0))))</f>
        <v>4</v>
      </c>
      <c r="K540" s="74">
        <f t="shared" si="274"/>
        <v>3.4763947740000002E-2</v>
      </c>
      <c r="L540" s="71"/>
      <c r="M540" s="71"/>
    </row>
    <row r="541" spans="1:13" ht="45.75" customHeight="1" outlineLevel="1" x14ac:dyDescent="0.2">
      <c r="A541" s="78" t="str">
        <f>CONCATENATE($A$30,".",COUNTA($A$30:A540))</f>
        <v>3.504</v>
      </c>
      <c r="B541" s="418" t="s">
        <v>1043</v>
      </c>
      <c r="C541" s="419"/>
      <c r="D541" s="419"/>
      <c r="E541" s="419"/>
      <c r="F541" s="68"/>
      <c r="G541" s="84">
        <v>2.1459227E-4</v>
      </c>
      <c r="H541" s="37" t="s">
        <v>61</v>
      </c>
      <c r="I541" s="70" t="s">
        <v>4</v>
      </c>
      <c r="J541" s="73">
        <f>IF($K$13="Não Atende",0,IF(I541="","",IF(H541="",VLOOKUP(I541,Parâmetros!$B$3:$C$6,2,0),VLOOKUP(I541,Parâmetros!$B$3:$C$6,2,0)*VLOOKUP(H541,Parâmetros!$E$3:$G$5,2,0))))</f>
        <v>4</v>
      </c>
      <c r="K541" s="74">
        <f t="shared" si="274"/>
        <v>3.4763947740000002E-2</v>
      </c>
      <c r="L541" s="71"/>
      <c r="M541" s="71"/>
    </row>
    <row r="542" spans="1:13" ht="45.75" customHeight="1" outlineLevel="1" x14ac:dyDescent="0.2">
      <c r="A542" s="78" t="str">
        <f>CONCATENATE($A$30,".",COUNTA($A$30:A541))</f>
        <v>3.505</v>
      </c>
      <c r="B542" s="418" t="s">
        <v>797</v>
      </c>
      <c r="C542" s="419"/>
      <c r="D542" s="419"/>
      <c r="E542" s="419"/>
      <c r="F542" s="68"/>
      <c r="G542" s="84">
        <v>2.1459227E-4</v>
      </c>
      <c r="H542" s="37" t="s">
        <v>61</v>
      </c>
      <c r="I542" s="70" t="s">
        <v>4</v>
      </c>
      <c r="J542" s="73">
        <f>IF($K$13="Não Atende",0,IF(I542="","",IF(H542="",VLOOKUP(I542,Parâmetros!$B$3:$C$6,2,0),VLOOKUP(I542,Parâmetros!$B$3:$C$6,2,0)*VLOOKUP(H542,Parâmetros!$E$3:$G$5,2,0))))</f>
        <v>4</v>
      </c>
      <c r="K542" s="74">
        <f t="shared" si="274"/>
        <v>3.4763947740000002E-2</v>
      </c>
      <c r="L542" s="71"/>
      <c r="M542" s="71"/>
    </row>
    <row r="543" spans="1:13" ht="45.75" customHeight="1" outlineLevel="1" x14ac:dyDescent="0.2">
      <c r="A543" s="78" t="str">
        <f>CONCATENATE($A$30,".",COUNTA($A$30:A542))</f>
        <v>3.506</v>
      </c>
      <c r="B543" s="418" t="s">
        <v>798</v>
      </c>
      <c r="C543" s="419"/>
      <c r="D543" s="419"/>
      <c r="E543" s="419"/>
      <c r="F543" s="68"/>
      <c r="G543" s="84">
        <v>2.1459227E-4</v>
      </c>
      <c r="H543" s="37" t="s">
        <v>61</v>
      </c>
      <c r="I543" s="70" t="s">
        <v>4</v>
      </c>
      <c r="J543" s="73">
        <f>IF($K$13="Não Atende",0,IF(I543="","",IF(H543="",VLOOKUP(I543,Parâmetros!$B$3:$C$6,2,0),VLOOKUP(I543,Parâmetros!$B$3:$C$6,2,0)*VLOOKUP(H543,Parâmetros!$E$3:$G$5,2,0))))</f>
        <v>4</v>
      </c>
      <c r="K543" s="74">
        <f t="shared" si="274"/>
        <v>3.4763947740000002E-2</v>
      </c>
      <c r="L543" s="71"/>
      <c r="M543" s="71"/>
    </row>
    <row r="544" spans="1:13" ht="45.75" customHeight="1" outlineLevel="1" x14ac:dyDescent="0.2">
      <c r="A544" s="78" t="str">
        <f>CONCATENATE($A$30,".",COUNTA($A$30:A543))</f>
        <v>3.507</v>
      </c>
      <c r="B544" s="418" t="s">
        <v>799</v>
      </c>
      <c r="C544" s="419"/>
      <c r="D544" s="419"/>
      <c r="E544" s="419"/>
      <c r="F544" s="68"/>
      <c r="G544" s="84">
        <v>2.1459227E-4</v>
      </c>
      <c r="H544" s="37" t="s">
        <v>61</v>
      </c>
      <c r="I544" s="70" t="s">
        <v>4</v>
      </c>
      <c r="J544" s="73">
        <f>IF($K$13="Não Atende",0,IF(I544="","",IF(H544="",VLOOKUP(I544,Parâmetros!$B$3:$C$6,2,0),VLOOKUP(I544,Parâmetros!$B$3:$C$6,2,0)*VLOOKUP(H544,Parâmetros!$E$3:$G$5,2,0))))</f>
        <v>4</v>
      </c>
      <c r="K544" s="74">
        <f t="shared" si="274"/>
        <v>3.4763947740000002E-2</v>
      </c>
      <c r="L544" s="71"/>
      <c r="M544" s="71"/>
    </row>
    <row r="545" spans="1:13" ht="45.75" customHeight="1" outlineLevel="1" x14ac:dyDescent="0.2">
      <c r="A545" s="78" t="str">
        <f>CONCATENATE($A$30,".",COUNTA($A$30:A544))</f>
        <v>3.508</v>
      </c>
      <c r="B545" s="418" t="s">
        <v>800</v>
      </c>
      <c r="C545" s="419"/>
      <c r="D545" s="419"/>
      <c r="E545" s="419"/>
      <c r="F545" s="68"/>
      <c r="G545" s="84">
        <v>2.1459227E-4</v>
      </c>
      <c r="H545" s="37" t="s">
        <v>61</v>
      </c>
      <c r="I545" s="70" t="s">
        <v>4</v>
      </c>
      <c r="J545" s="73">
        <f>IF($K$13="Não Atende",0,IF(I545="","",IF(H545="",VLOOKUP(I545,Parâmetros!$B$3:$C$6,2,0),VLOOKUP(I545,Parâmetros!$B$3:$C$6,2,0)*VLOOKUP(H545,Parâmetros!$E$3:$G$5,2,0))))</f>
        <v>4</v>
      </c>
      <c r="K545" s="74">
        <f t="shared" si="274"/>
        <v>3.4763947740000002E-2</v>
      </c>
      <c r="L545" s="71"/>
      <c r="M545" s="71"/>
    </row>
    <row r="546" spans="1:13" ht="45.75" customHeight="1" outlineLevel="1" x14ac:dyDescent="0.2">
      <c r="A546" s="78" t="str">
        <f>CONCATENATE($A$30,".",COUNTA($A$30:A545))</f>
        <v>3.509</v>
      </c>
      <c r="B546" s="418" t="s">
        <v>801</v>
      </c>
      <c r="C546" s="419"/>
      <c r="D546" s="419"/>
      <c r="E546" s="419"/>
      <c r="F546" s="68"/>
      <c r="G546" s="84">
        <v>2.1459227E-4</v>
      </c>
      <c r="H546" s="37" t="s">
        <v>61</v>
      </c>
      <c r="I546" s="70" t="s">
        <v>4</v>
      </c>
      <c r="J546" s="73">
        <f>IF($K$13="Não Atende",0,IF(I546="","",IF(H546="",VLOOKUP(I546,Parâmetros!$B$3:$C$6,2,0),VLOOKUP(I546,Parâmetros!$B$3:$C$6,2,0)*VLOOKUP(H546,Parâmetros!$E$3:$G$5,2,0))))</f>
        <v>4</v>
      </c>
      <c r="K546" s="74">
        <f t="shared" si="274"/>
        <v>3.4763947740000002E-2</v>
      </c>
      <c r="L546" s="71"/>
      <c r="M546" s="71"/>
    </row>
    <row r="547" spans="1:13" ht="45.75" customHeight="1" outlineLevel="1" x14ac:dyDescent="0.2">
      <c r="A547" s="78" t="str">
        <f>CONCATENATE($A$30,".",COUNTA($A$30:A546))</f>
        <v>3.510</v>
      </c>
      <c r="B547" s="418" t="s">
        <v>802</v>
      </c>
      <c r="C547" s="419"/>
      <c r="D547" s="419"/>
      <c r="E547" s="419"/>
      <c r="F547" s="68"/>
      <c r="G547" s="84">
        <v>2.1459227E-4</v>
      </c>
      <c r="H547" s="37" t="s">
        <v>61</v>
      </c>
      <c r="I547" s="70" t="s">
        <v>4</v>
      </c>
      <c r="J547" s="73">
        <f>IF($K$13="Não Atende",0,IF(I547="","",IF(H547="",VLOOKUP(I547,Parâmetros!$B$3:$C$6,2,0),VLOOKUP(I547,Parâmetros!$B$3:$C$6,2,0)*VLOOKUP(H547,Parâmetros!$E$3:$G$5,2,0))))</f>
        <v>4</v>
      </c>
      <c r="K547" s="74">
        <f t="shared" si="274"/>
        <v>3.4763947740000002E-2</v>
      </c>
      <c r="L547" s="71"/>
      <c r="M547" s="71"/>
    </row>
    <row r="548" spans="1:13" ht="45.75" customHeight="1" outlineLevel="1" x14ac:dyDescent="0.2">
      <c r="A548" s="78" t="str">
        <f>CONCATENATE($A$30,".",COUNTA($A$30:A547))</f>
        <v>3.511</v>
      </c>
      <c r="B548" s="418" t="s">
        <v>1044</v>
      </c>
      <c r="C548" s="419"/>
      <c r="D548" s="419"/>
      <c r="E548" s="419"/>
      <c r="F548" s="68"/>
      <c r="G548" s="84">
        <v>2.1459227E-4</v>
      </c>
      <c r="H548" s="37" t="s">
        <v>61</v>
      </c>
      <c r="I548" s="70" t="s">
        <v>4</v>
      </c>
      <c r="J548" s="73">
        <f>IF($K$13="Não Atende",0,IF(I548="","",IF(H548="",VLOOKUP(I548,Parâmetros!$B$3:$C$6,2,0),VLOOKUP(I548,Parâmetros!$B$3:$C$6,2,0)*VLOOKUP(H548,Parâmetros!$E$3:$G$5,2,0))))</f>
        <v>4</v>
      </c>
      <c r="K548" s="74">
        <f t="shared" si="274"/>
        <v>3.4763947740000002E-2</v>
      </c>
      <c r="L548" s="71"/>
      <c r="M548" s="71"/>
    </row>
    <row r="549" spans="1:13" ht="45.75" customHeight="1" outlineLevel="1" x14ac:dyDescent="0.2">
      <c r="A549" s="78" t="str">
        <f>CONCATENATE($A$30,".",COUNTA($A$30:A548))</f>
        <v>3.512</v>
      </c>
      <c r="B549" s="418" t="s">
        <v>1045</v>
      </c>
      <c r="C549" s="419"/>
      <c r="D549" s="419"/>
      <c r="E549" s="419"/>
      <c r="F549" s="68"/>
      <c r="G549" s="84">
        <v>2.1459227E-4</v>
      </c>
      <c r="H549" s="37" t="s">
        <v>61</v>
      </c>
      <c r="I549" s="70" t="s">
        <v>4</v>
      </c>
      <c r="J549" s="73">
        <f>IF($K$13="Não Atende",0,IF(I549="","",IF(H549="",VLOOKUP(I549,Parâmetros!$B$3:$C$6,2,0),VLOOKUP(I549,Parâmetros!$B$3:$C$6,2,0)*VLOOKUP(H549,Parâmetros!$E$3:$G$5,2,0))))</f>
        <v>4</v>
      </c>
      <c r="K549" s="74">
        <f t="shared" si="274"/>
        <v>3.4763947740000002E-2</v>
      </c>
      <c r="L549" s="71"/>
      <c r="M549" s="71"/>
    </row>
    <row r="550" spans="1:13" ht="45.75" customHeight="1" outlineLevel="1" x14ac:dyDescent="0.2">
      <c r="A550" s="78" t="str">
        <f>CONCATENATE($A$30,".",COUNTA($A$30:A549))</f>
        <v>3.513</v>
      </c>
      <c r="B550" s="418" t="s">
        <v>1046</v>
      </c>
      <c r="C550" s="419"/>
      <c r="D550" s="419"/>
      <c r="E550" s="419"/>
      <c r="F550" s="68"/>
      <c r="G550" s="84">
        <v>2.1459227E-4</v>
      </c>
      <c r="H550" s="37" t="s">
        <v>61</v>
      </c>
      <c r="I550" s="70" t="s">
        <v>4</v>
      </c>
      <c r="J550" s="73">
        <f>IF($K$13="Não Atende",0,IF(I550="","",IF(H550="",VLOOKUP(I550,Parâmetros!$B$3:$C$6,2,0),VLOOKUP(I550,Parâmetros!$B$3:$C$6,2,0)*VLOOKUP(H550,Parâmetros!$E$3:$G$5,2,0))))</f>
        <v>4</v>
      </c>
      <c r="K550" s="74">
        <f t="shared" si="274"/>
        <v>3.4763947740000002E-2</v>
      </c>
      <c r="L550" s="71"/>
      <c r="M550" s="71"/>
    </row>
    <row r="551" spans="1:13" ht="45.75" customHeight="1" outlineLevel="1" x14ac:dyDescent="0.2">
      <c r="A551" s="78" t="str">
        <f>CONCATENATE($A$30,".",COUNTA($A$30:A550))</f>
        <v>3.514</v>
      </c>
      <c r="B551" s="418" t="s">
        <v>803</v>
      </c>
      <c r="C551" s="419"/>
      <c r="D551" s="419"/>
      <c r="E551" s="419"/>
      <c r="F551" s="68"/>
      <c r="G551" s="84">
        <v>2.1459227E-4</v>
      </c>
      <c r="H551" s="37" t="s">
        <v>61</v>
      </c>
      <c r="I551" s="70" t="s">
        <v>4</v>
      </c>
      <c r="J551" s="73">
        <f>IF($K$13="Não Atende",0,IF(I551="","",IF(H551="",VLOOKUP(I551,Parâmetros!$B$3:$C$6,2,0),VLOOKUP(I551,Parâmetros!$B$3:$C$6,2,0)*VLOOKUP(H551,Parâmetros!$E$3:$G$5,2,0))))</f>
        <v>4</v>
      </c>
      <c r="K551" s="74">
        <f t="shared" si="274"/>
        <v>3.4763947740000002E-2</v>
      </c>
      <c r="L551" s="71"/>
      <c r="M551" s="71"/>
    </row>
    <row r="552" spans="1:13" ht="45.75" customHeight="1" outlineLevel="1" x14ac:dyDescent="0.2">
      <c r="A552" s="78" t="str">
        <f>CONCATENATE($A$30,".",COUNTA($A$30:A551))</f>
        <v>3.515</v>
      </c>
      <c r="B552" s="418" t="s">
        <v>804</v>
      </c>
      <c r="C552" s="419"/>
      <c r="D552" s="419"/>
      <c r="E552" s="419"/>
      <c r="F552" s="68"/>
      <c r="G552" s="84">
        <v>2.1459227E-4</v>
      </c>
      <c r="H552" s="37" t="s">
        <v>61</v>
      </c>
      <c r="I552" s="70" t="s">
        <v>4</v>
      </c>
      <c r="J552" s="73">
        <f>IF($K$13="Não Atende",0,IF(I552="","",IF(H552="",VLOOKUP(I552,Parâmetros!$B$3:$C$6,2,0),VLOOKUP(I552,Parâmetros!$B$3:$C$6,2,0)*VLOOKUP(H552,Parâmetros!$E$3:$G$5,2,0))))</f>
        <v>4</v>
      </c>
      <c r="K552" s="74">
        <f t="shared" si="274"/>
        <v>3.4763947740000002E-2</v>
      </c>
      <c r="L552" s="71"/>
      <c r="M552" s="71"/>
    </row>
    <row r="553" spans="1:13" ht="45.75" customHeight="1" outlineLevel="1" x14ac:dyDescent="0.2">
      <c r="A553" s="78" t="str">
        <f>CONCATENATE($A$30,".",COUNTA($A$30:A552))</f>
        <v>3.516</v>
      </c>
      <c r="B553" s="418" t="s">
        <v>805</v>
      </c>
      <c r="C553" s="419"/>
      <c r="D553" s="419"/>
      <c r="E553" s="419"/>
      <c r="F553" s="68"/>
      <c r="G553" s="84">
        <v>2.1459227E-4</v>
      </c>
      <c r="H553" s="37" t="s">
        <v>61</v>
      </c>
      <c r="I553" s="70" t="s">
        <v>4</v>
      </c>
      <c r="J553" s="73">
        <f>IF($K$13="Não Atende",0,IF(I553="","",IF(H553="",VLOOKUP(I553,Parâmetros!$B$3:$C$6,2,0),VLOOKUP(I553,Parâmetros!$B$3:$C$6,2,0)*VLOOKUP(H553,Parâmetros!$E$3:$G$5,2,0))))</f>
        <v>4</v>
      </c>
      <c r="K553" s="74">
        <f t="shared" si="274"/>
        <v>3.4763947740000002E-2</v>
      </c>
      <c r="L553" s="71"/>
      <c r="M553" s="71"/>
    </row>
    <row r="554" spans="1:13" ht="45.75" customHeight="1" outlineLevel="1" x14ac:dyDescent="0.2">
      <c r="A554" s="78" t="str">
        <f>CONCATENATE($A$30,".",COUNTA($A$30:A553))</f>
        <v>3.517</v>
      </c>
      <c r="B554" s="418" t="s">
        <v>806</v>
      </c>
      <c r="C554" s="419"/>
      <c r="D554" s="419"/>
      <c r="E554" s="419"/>
      <c r="F554" s="68"/>
      <c r="G554" s="84">
        <v>2.1459227E-4</v>
      </c>
      <c r="H554" s="37" t="s">
        <v>61</v>
      </c>
      <c r="I554" s="70" t="s">
        <v>4</v>
      </c>
      <c r="J554" s="73">
        <f>IF($K$13="Não Atende",0,IF(I554="","",IF(H554="",VLOOKUP(I554,Parâmetros!$B$3:$C$6,2,0),VLOOKUP(I554,Parâmetros!$B$3:$C$6,2,0)*VLOOKUP(H554,Parâmetros!$E$3:$G$5,2,0))))</f>
        <v>4</v>
      </c>
      <c r="K554" s="74">
        <f t="shared" si="274"/>
        <v>3.4763947740000002E-2</v>
      </c>
      <c r="L554" s="71"/>
      <c r="M554" s="71"/>
    </row>
    <row r="555" spans="1:13" ht="45.75" customHeight="1" outlineLevel="1" x14ac:dyDescent="0.2">
      <c r="A555" s="78" t="str">
        <f>CONCATENATE($A$30,".",COUNTA($A$30:A554))</f>
        <v>3.518</v>
      </c>
      <c r="B555" s="418" t="s">
        <v>807</v>
      </c>
      <c r="C555" s="419"/>
      <c r="D555" s="419"/>
      <c r="E555" s="419"/>
      <c r="F555" s="68"/>
      <c r="G555" s="84">
        <v>2.1459227E-4</v>
      </c>
      <c r="H555" s="37" t="s">
        <v>61</v>
      </c>
      <c r="I555" s="70" t="s">
        <v>4</v>
      </c>
      <c r="J555" s="73">
        <f>IF($K$13="Não Atende",0,IF(I555="","",IF(H555="",VLOOKUP(I555,Parâmetros!$B$3:$C$6,2,0),VLOOKUP(I555,Parâmetros!$B$3:$C$6,2,0)*VLOOKUP(H555,Parâmetros!$E$3:$G$5,2,0))))</f>
        <v>4</v>
      </c>
      <c r="K555" s="74">
        <f t="shared" si="274"/>
        <v>3.4763947740000002E-2</v>
      </c>
      <c r="L555" s="71"/>
      <c r="M555" s="71"/>
    </row>
    <row r="556" spans="1:13" ht="45.75" customHeight="1" outlineLevel="1" x14ac:dyDescent="0.2">
      <c r="A556" s="78" t="str">
        <f>CONCATENATE($A$30,".",COUNTA($A$30:A555))</f>
        <v>3.519</v>
      </c>
      <c r="B556" s="418" t="s">
        <v>808</v>
      </c>
      <c r="C556" s="419"/>
      <c r="D556" s="419"/>
      <c r="E556" s="419"/>
      <c r="F556" s="68"/>
      <c r="G556" s="84">
        <v>2.1459227E-4</v>
      </c>
      <c r="H556" s="37" t="s">
        <v>61</v>
      </c>
      <c r="I556" s="70" t="s">
        <v>4</v>
      </c>
      <c r="J556" s="73">
        <f>IF($K$13="Não Atende",0,IF(I556="","",IF(H556="",VLOOKUP(I556,Parâmetros!$B$3:$C$6,2,0),VLOOKUP(I556,Parâmetros!$B$3:$C$6,2,0)*VLOOKUP(H556,Parâmetros!$E$3:$G$5,2,0))))</f>
        <v>4</v>
      </c>
      <c r="K556" s="74">
        <f t="shared" si="274"/>
        <v>3.4763947740000002E-2</v>
      </c>
      <c r="L556" s="71"/>
      <c r="M556" s="71"/>
    </row>
    <row r="557" spans="1:13" ht="45.75" customHeight="1" outlineLevel="1" x14ac:dyDescent="0.2">
      <c r="A557" s="78" t="str">
        <f>CONCATENATE($A$30,".",COUNTA($A$30:A556))</f>
        <v>3.520</v>
      </c>
      <c r="B557" s="418" t="s">
        <v>809</v>
      </c>
      <c r="C557" s="419"/>
      <c r="D557" s="419"/>
      <c r="E557" s="419"/>
      <c r="F557" s="68"/>
      <c r="G557" s="84">
        <v>2.1459227E-4</v>
      </c>
      <c r="H557" s="37" t="s">
        <v>61</v>
      </c>
      <c r="I557" s="70" t="s">
        <v>4</v>
      </c>
      <c r="J557" s="73">
        <f>IF($K$13="Não Atende",0,IF(I557="","",IF(H557="",VLOOKUP(I557,Parâmetros!$B$3:$C$6,2,0),VLOOKUP(I557,Parâmetros!$B$3:$C$6,2,0)*VLOOKUP(H557,Parâmetros!$E$3:$G$5,2,0))))</f>
        <v>4</v>
      </c>
      <c r="K557" s="74">
        <f t="shared" si="274"/>
        <v>3.4763947740000002E-2</v>
      </c>
      <c r="L557" s="71"/>
      <c r="M557" s="71"/>
    </row>
    <row r="558" spans="1:13" ht="45.75" customHeight="1" outlineLevel="1" x14ac:dyDescent="0.2">
      <c r="A558" s="78" t="str">
        <f>CONCATENATE($A$30,".",COUNTA($A$30:A557))</f>
        <v>3.521</v>
      </c>
      <c r="B558" s="418" t="s">
        <v>810</v>
      </c>
      <c r="C558" s="419"/>
      <c r="D558" s="419"/>
      <c r="E558" s="419"/>
      <c r="F558" s="68"/>
      <c r="G558" s="84">
        <v>2.1459227E-4</v>
      </c>
      <c r="H558" s="37" t="s">
        <v>61</v>
      </c>
      <c r="I558" s="70" t="s">
        <v>4</v>
      </c>
      <c r="J558" s="73">
        <f>IF($K$13="Não Atende",0,IF(I558="","",IF(H558="",VLOOKUP(I558,Parâmetros!$B$3:$C$6,2,0),VLOOKUP(I558,Parâmetros!$B$3:$C$6,2,0)*VLOOKUP(H558,Parâmetros!$E$3:$G$5,2,0))))</f>
        <v>4</v>
      </c>
      <c r="K558" s="74">
        <f t="shared" si="274"/>
        <v>3.4763947740000002E-2</v>
      </c>
      <c r="L558" s="71"/>
      <c r="M558" s="71"/>
    </row>
    <row r="559" spans="1:13" ht="45.75" customHeight="1" outlineLevel="1" x14ac:dyDescent="0.2">
      <c r="A559" s="78" t="str">
        <f>CONCATENATE($A$30,".",COUNTA($A$30:A558))</f>
        <v>3.522</v>
      </c>
      <c r="B559" s="418" t="s">
        <v>811</v>
      </c>
      <c r="C559" s="419"/>
      <c r="D559" s="419"/>
      <c r="E559" s="419"/>
      <c r="F559" s="68"/>
      <c r="G559" s="84">
        <v>2.1459227E-4</v>
      </c>
      <c r="H559" s="37" t="s">
        <v>61</v>
      </c>
      <c r="I559" s="70" t="s">
        <v>4</v>
      </c>
      <c r="J559" s="73">
        <f>IF($K$13="Não Atende",0,IF(I559="","",IF(H559="",VLOOKUP(I559,Parâmetros!$B$3:$C$6,2,0),VLOOKUP(I559,Parâmetros!$B$3:$C$6,2,0)*VLOOKUP(H559,Parâmetros!$E$3:$G$5,2,0))))</f>
        <v>4</v>
      </c>
      <c r="K559" s="74">
        <f t="shared" si="274"/>
        <v>3.4763947740000002E-2</v>
      </c>
      <c r="L559" s="71"/>
      <c r="M559" s="71"/>
    </row>
    <row r="560" spans="1:13" ht="45.75" customHeight="1" outlineLevel="1" x14ac:dyDescent="0.2">
      <c r="A560" s="78" t="str">
        <f>CONCATENATE($A$30,".",COUNTA($A$30:A559))</f>
        <v>3.523</v>
      </c>
      <c r="B560" s="418" t="s">
        <v>812</v>
      </c>
      <c r="C560" s="419"/>
      <c r="D560" s="419"/>
      <c r="E560" s="419"/>
      <c r="F560" s="68"/>
      <c r="G560" s="84">
        <v>2.1459227E-4</v>
      </c>
      <c r="H560" s="37" t="s">
        <v>61</v>
      </c>
      <c r="I560" s="70" t="s">
        <v>4</v>
      </c>
      <c r="J560" s="73">
        <f>IF($K$13="Não Atende",0,IF(I560="","",IF(H560="",VLOOKUP(I560,Parâmetros!$B$3:$C$6,2,0),VLOOKUP(I560,Parâmetros!$B$3:$C$6,2,0)*VLOOKUP(H560,Parâmetros!$E$3:$G$5,2,0))))</f>
        <v>4</v>
      </c>
      <c r="K560" s="74">
        <f t="shared" si="274"/>
        <v>3.4763947740000002E-2</v>
      </c>
      <c r="L560" s="71"/>
      <c r="M560" s="71"/>
    </row>
    <row r="561" spans="1:13" ht="45.75" customHeight="1" outlineLevel="1" x14ac:dyDescent="0.2">
      <c r="A561" s="78" t="str">
        <f>CONCATENATE($A$30,".",COUNTA($A$30:A560))</f>
        <v>3.524</v>
      </c>
      <c r="B561" s="418" t="s">
        <v>813</v>
      </c>
      <c r="C561" s="419"/>
      <c r="D561" s="419"/>
      <c r="E561" s="419"/>
      <c r="F561" s="68"/>
      <c r="G561" s="84">
        <v>2.1459227E-4</v>
      </c>
      <c r="H561" s="37" t="s">
        <v>61</v>
      </c>
      <c r="I561" s="70" t="s">
        <v>4</v>
      </c>
      <c r="J561" s="73">
        <f>IF($K$13="Não Atende",0,IF(I561="","",IF(H561="",VLOOKUP(I561,Parâmetros!$B$3:$C$6,2,0),VLOOKUP(I561,Parâmetros!$B$3:$C$6,2,0)*VLOOKUP(H561,Parâmetros!$E$3:$G$5,2,0))))</f>
        <v>4</v>
      </c>
      <c r="K561" s="74">
        <f t="shared" si="274"/>
        <v>3.4763947740000002E-2</v>
      </c>
      <c r="L561" s="71"/>
      <c r="M561" s="71"/>
    </row>
    <row r="562" spans="1:13" ht="45.75" customHeight="1" outlineLevel="1" x14ac:dyDescent="0.2">
      <c r="A562" s="78" t="str">
        <f>CONCATENATE($A$30,".",COUNTA($A$30:A561))</f>
        <v>3.525</v>
      </c>
      <c r="B562" s="418" t="s">
        <v>814</v>
      </c>
      <c r="C562" s="419"/>
      <c r="D562" s="419"/>
      <c r="E562" s="419"/>
      <c r="F562" s="68"/>
      <c r="G562" s="84">
        <v>2.1459227E-4</v>
      </c>
      <c r="H562" s="37" t="s">
        <v>61</v>
      </c>
      <c r="I562" s="70" t="s">
        <v>4</v>
      </c>
      <c r="J562" s="73">
        <f>IF($K$13="Não Atende",0,IF(I562="","",IF(H562="",VLOOKUP(I562,Parâmetros!$B$3:$C$6,2,0),VLOOKUP(I562,Parâmetros!$B$3:$C$6,2,0)*VLOOKUP(H562,Parâmetros!$E$3:$G$5,2,0))))</f>
        <v>4</v>
      </c>
      <c r="K562" s="74">
        <f t="shared" si="274"/>
        <v>3.4763947740000002E-2</v>
      </c>
      <c r="L562" s="71"/>
      <c r="M562" s="71"/>
    </row>
    <row r="563" spans="1:13" ht="45.75" customHeight="1" outlineLevel="1" x14ac:dyDescent="0.2">
      <c r="A563" s="78" t="str">
        <f>CONCATENATE($A$30,".",COUNTA($A$30:A562))</f>
        <v>3.526</v>
      </c>
      <c r="B563" s="418" t="s">
        <v>815</v>
      </c>
      <c r="C563" s="419"/>
      <c r="D563" s="419"/>
      <c r="E563" s="419"/>
      <c r="F563" s="68"/>
      <c r="G563" s="84">
        <v>2.1459227E-4</v>
      </c>
      <c r="H563" s="37" t="s">
        <v>61</v>
      </c>
      <c r="I563" s="70" t="s">
        <v>4</v>
      </c>
      <c r="J563" s="73">
        <f>IF($K$13="Não Atende",0,IF(I563="","",IF(H563="",VLOOKUP(I563,Parâmetros!$B$3:$C$6,2,0),VLOOKUP(I563,Parâmetros!$B$3:$C$6,2,0)*VLOOKUP(H563,Parâmetros!$E$3:$G$5,2,0))))</f>
        <v>4</v>
      </c>
      <c r="K563" s="74">
        <f t="shared" si="274"/>
        <v>3.4763947740000002E-2</v>
      </c>
      <c r="L563" s="71"/>
      <c r="M563" s="71"/>
    </row>
    <row r="564" spans="1:13" ht="45.75" customHeight="1" outlineLevel="1" x14ac:dyDescent="0.2">
      <c r="A564" s="78" t="str">
        <f>CONCATENATE($A$30,".",COUNTA($A$30:A563))</f>
        <v>3.527</v>
      </c>
      <c r="B564" s="418" t="s">
        <v>816</v>
      </c>
      <c r="C564" s="419"/>
      <c r="D564" s="419"/>
      <c r="E564" s="419"/>
      <c r="F564" s="68"/>
      <c r="G564" s="84">
        <v>2.1459227E-4</v>
      </c>
      <c r="H564" s="37" t="s">
        <v>61</v>
      </c>
      <c r="I564" s="70" t="s">
        <v>4</v>
      </c>
      <c r="J564" s="73">
        <f>IF($K$13="Não Atende",0,IF(I564="","",IF(H564="",VLOOKUP(I564,Parâmetros!$B$3:$C$6,2,0),VLOOKUP(I564,Parâmetros!$B$3:$C$6,2,0)*VLOOKUP(H564,Parâmetros!$E$3:$G$5,2,0))))</f>
        <v>4</v>
      </c>
      <c r="K564" s="74">
        <f t="shared" si="274"/>
        <v>3.4763947740000002E-2</v>
      </c>
      <c r="L564" s="71"/>
      <c r="M564" s="71"/>
    </row>
    <row r="565" spans="1:13" ht="45.75" customHeight="1" outlineLevel="1" x14ac:dyDescent="0.2">
      <c r="A565" s="78" t="str">
        <f>CONCATENATE($A$30,".",COUNTA($A$30:A564))</f>
        <v>3.528</v>
      </c>
      <c r="B565" s="418" t="s">
        <v>817</v>
      </c>
      <c r="C565" s="419"/>
      <c r="D565" s="419"/>
      <c r="E565" s="419"/>
      <c r="F565" s="68"/>
      <c r="G565" s="84">
        <v>2.1459227E-4</v>
      </c>
      <c r="H565" s="37" t="s">
        <v>61</v>
      </c>
      <c r="I565" s="70" t="s">
        <v>4</v>
      </c>
      <c r="J565" s="73">
        <f>IF($K$13="Não Atende",0,IF(I565="","",IF(H565="",VLOOKUP(I565,Parâmetros!$B$3:$C$6,2,0),VLOOKUP(I565,Parâmetros!$B$3:$C$6,2,0)*VLOOKUP(H565,Parâmetros!$E$3:$G$5,2,0))))</f>
        <v>4</v>
      </c>
      <c r="K565" s="74">
        <f t="shared" si="274"/>
        <v>3.4763947740000002E-2</v>
      </c>
      <c r="L565" s="71"/>
      <c r="M565" s="71"/>
    </row>
    <row r="566" spans="1:13" ht="45.75" customHeight="1" outlineLevel="1" x14ac:dyDescent="0.2">
      <c r="A566" s="78" t="str">
        <f>CONCATENATE($A$30,".",COUNTA($A$30:A565))</f>
        <v>3.529</v>
      </c>
      <c r="B566" s="418" t="s">
        <v>818</v>
      </c>
      <c r="C566" s="419"/>
      <c r="D566" s="419"/>
      <c r="E566" s="419"/>
      <c r="F566" s="68"/>
      <c r="G566" s="84">
        <v>2.1459227E-4</v>
      </c>
      <c r="H566" s="37" t="s">
        <v>61</v>
      </c>
      <c r="I566" s="70" t="s">
        <v>4</v>
      </c>
      <c r="J566" s="73">
        <f>IF($K$13="Não Atende",0,IF(I566="","",IF(H566="",VLOOKUP(I566,Parâmetros!$B$3:$C$6,2,0),VLOOKUP(I566,Parâmetros!$B$3:$C$6,2,0)*VLOOKUP(H566,Parâmetros!$E$3:$G$5,2,0))))</f>
        <v>4</v>
      </c>
      <c r="K566" s="74">
        <f t="shared" si="274"/>
        <v>3.4763947740000002E-2</v>
      </c>
      <c r="L566" s="71"/>
      <c r="M566" s="71"/>
    </row>
    <row r="567" spans="1:13" ht="45.75" customHeight="1" outlineLevel="1" x14ac:dyDescent="0.2">
      <c r="A567" s="78" t="str">
        <f>CONCATENATE($A$30,".",COUNTA($A$30:A566))</f>
        <v>3.530</v>
      </c>
      <c r="B567" s="418" t="s">
        <v>819</v>
      </c>
      <c r="C567" s="419"/>
      <c r="D567" s="419"/>
      <c r="E567" s="419"/>
      <c r="F567" s="68"/>
      <c r="G567" s="84">
        <v>2.1459227E-4</v>
      </c>
      <c r="H567" s="37" t="s">
        <v>61</v>
      </c>
      <c r="I567" s="70" t="s">
        <v>4</v>
      </c>
      <c r="J567" s="73">
        <f>IF($K$13="Não Atende",0,IF(I567="","",IF(H567="",VLOOKUP(I567,Parâmetros!$B$3:$C$6,2,0),VLOOKUP(I567,Parâmetros!$B$3:$C$6,2,0)*VLOOKUP(H567,Parâmetros!$E$3:$G$5,2,0))))</f>
        <v>4</v>
      </c>
      <c r="K567" s="74">
        <f t="shared" si="274"/>
        <v>3.4763947740000002E-2</v>
      </c>
      <c r="L567" s="71"/>
      <c r="M567" s="71"/>
    </row>
    <row r="568" spans="1:13" ht="45.75" customHeight="1" outlineLevel="1" x14ac:dyDescent="0.2">
      <c r="A568" s="78" t="str">
        <f>CONCATENATE($A$30,".",COUNTA($A$30:A567))</f>
        <v>3.531</v>
      </c>
      <c r="B568" s="418" t="s">
        <v>820</v>
      </c>
      <c r="C568" s="419"/>
      <c r="D568" s="419"/>
      <c r="E568" s="419"/>
      <c r="F568" s="68"/>
      <c r="G568" s="84">
        <v>2.1459227E-4</v>
      </c>
      <c r="H568" s="37" t="s">
        <v>61</v>
      </c>
      <c r="I568" s="70" t="s">
        <v>4</v>
      </c>
      <c r="J568" s="73">
        <f>IF($K$13="Não Atende",0,IF(I568="","",IF(H568="",VLOOKUP(I568,Parâmetros!$B$3:$C$6,2,0),VLOOKUP(I568,Parâmetros!$B$3:$C$6,2,0)*VLOOKUP(H568,Parâmetros!$E$3:$G$5,2,0))))</f>
        <v>4</v>
      </c>
      <c r="K568" s="74">
        <f t="shared" si="274"/>
        <v>3.4763947740000002E-2</v>
      </c>
      <c r="L568" s="71"/>
      <c r="M568" s="71"/>
    </row>
    <row r="569" spans="1:13" ht="45.75" customHeight="1" outlineLevel="1" x14ac:dyDescent="0.2">
      <c r="A569" s="78" t="str">
        <f>CONCATENATE($A$30,".",COUNTA($A$30:A568))</f>
        <v>3.532</v>
      </c>
      <c r="B569" s="418" t="s">
        <v>821</v>
      </c>
      <c r="C569" s="419"/>
      <c r="D569" s="419"/>
      <c r="E569" s="419"/>
      <c r="F569" s="68"/>
      <c r="G569" s="84">
        <v>2.1459227E-4</v>
      </c>
      <c r="H569" s="37" t="s">
        <v>61</v>
      </c>
      <c r="I569" s="70" t="s">
        <v>4</v>
      </c>
      <c r="J569" s="73">
        <f>IF($K$13="Não Atende",0,IF(I569="","",IF(H569="",VLOOKUP(I569,Parâmetros!$B$3:$C$6,2,0),VLOOKUP(I569,Parâmetros!$B$3:$C$6,2,0)*VLOOKUP(H569,Parâmetros!$E$3:$G$5,2,0))))</f>
        <v>4</v>
      </c>
      <c r="K569" s="74">
        <f t="shared" ref="K569:K632" si="275">IF(J569="",0,((G569*J569)*$F$30)*0.9*100)</f>
        <v>3.4763947740000002E-2</v>
      </c>
      <c r="L569" s="71"/>
      <c r="M569" s="71"/>
    </row>
    <row r="570" spans="1:13" ht="45.75" customHeight="1" outlineLevel="1" x14ac:dyDescent="0.2">
      <c r="A570" s="78" t="str">
        <f>CONCATENATE($A$30,".",COUNTA($A$30:A569))</f>
        <v>3.533</v>
      </c>
      <c r="B570" s="418" t="s">
        <v>822</v>
      </c>
      <c r="C570" s="419"/>
      <c r="D570" s="419"/>
      <c r="E570" s="419"/>
      <c r="F570" s="68"/>
      <c r="G570" s="84">
        <v>2.1459227E-4</v>
      </c>
      <c r="H570" s="37" t="s">
        <v>61</v>
      </c>
      <c r="I570" s="70" t="s">
        <v>4</v>
      </c>
      <c r="J570" s="73">
        <f>IF($K$13="Não Atende",0,IF(I570="","",IF(H570="",VLOOKUP(I570,Parâmetros!$B$3:$C$6,2,0),VLOOKUP(I570,Parâmetros!$B$3:$C$6,2,0)*VLOOKUP(H570,Parâmetros!$E$3:$G$5,2,0))))</f>
        <v>4</v>
      </c>
      <c r="K570" s="74">
        <f t="shared" si="275"/>
        <v>3.4763947740000002E-2</v>
      </c>
      <c r="L570" s="71"/>
      <c r="M570" s="71"/>
    </row>
    <row r="571" spans="1:13" ht="45.75" customHeight="1" outlineLevel="1" x14ac:dyDescent="0.2">
      <c r="A571" s="78" t="str">
        <f>CONCATENATE($A$30,".",COUNTA($A$30:A570))</f>
        <v>3.534</v>
      </c>
      <c r="B571" s="418" t="s">
        <v>823</v>
      </c>
      <c r="C571" s="419"/>
      <c r="D571" s="419"/>
      <c r="E571" s="419"/>
      <c r="F571" s="68"/>
      <c r="G571" s="84">
        <v>2.1459227E-4</v>
      </c>
      <c r="H571" s="37" t="s">
        <v>61</v>
      </c>
      <c r="I571" s="70" t="s">
        <v>4</v>
      </c>
      <c r="J571" s="73">
        <f>IF($K$13="Não Atende",0,IF(I571="","",IF(H571="",VLOOKUP(I571,Parâmetros!$B$3:$C$6,2,0),VLOOKUP(I571,Parâmetros!$B$3:$C$6,2,0)*VLOOKUP(H571,Parâmetros!$E$3:$G$5,2,0))))</f>
        <v>4</v>
      </c>
      <c r="K571" s="74">
        <f t="shared" si="275"/>
        <v>3.4763947740000002E-2</v>
      </c>
      <c r="L571" s="71"/>
      <c r="M571" s="71"/>
    </row>
    <row r="572" spans="1:13" ht="45.75" customHeight="1" outlineLevel="1" x14ac:dyDescent="0.2">
      <c r="A572" s="78" t="str">
        <f>CONCATENATE($A$30,".",COUNTA($A$30:A571))</f>
        <v>3.535</v>
      </c>
      <c r="B572" s="418" t="s">
        <v>824</v>
      </c>
      <c r="C572" s="419"/>
      <c r="D572" s="419"/>
      <c r="E572" s="419"/>
      <c r="F572" s="68"/>
      <c r="G572" s="84">
        <v>2.1459227E-4</v>
      </c>
      <c r="H572" s="37" t="s">
        <v>61</v>
      </c>
      <c r="I572" s="70" t="s">
        <v>4</v>
      </c>
      <c r="J572" s="73">
        <f>IF($K$13="Não Atende",0,IF(I572="","",IF(H572="",VLOOKUP(I572,Parâmetros!$B$3:$C$6,2,0),VLOOKUP(I572,Parâmetros!$B$3:$C$6,2,0)*VLOOKUP(H572,Parâmetros!$E$3:$G$5,2,0))))</f>
        <v>4</v>
      </c>
      <c r="K572" s="74">
        <f t="shared" si="275"/>
        <v>3.4763947740000002E-2</v>
      </c>
      <c r="L572" s="71"/>
      <c r="M572" s="71"/>
    </row>
    <row r="573" spans="1:13" ht="45.75" customHeight="1" outlineLevel="1" x14ac:dyDescent="0.2">
      <c r="A573" s="78" t="str">
        <f>CONCATENATE($A$30,".",COUNTA($A$30:A572))</f>
        <v>3.536</v>
      </c>
      <c r="B573" s="418" t="s">
        <v>825</v>
      </c>
      <c r="C573" s="419"/>
      <c r="D573" s="419"/>
      <c r="E573" s="419"/>
      <c r="F573" s="68"/>
      <c r="G573" s="84">
        <v>2.1459227E-4</v>
      </c>
      <c r="H573" s="37" t="s">
        <v>61</v>
      </c>
      <c r="I573" s="70" t="s">
        <v>4</v>
      </c>
      <c r="J573" s="73">
        <f>IF($K$13="Não Atende",0,IF(I573="","",IF(H573="",VLOOKUP(I573,Parâmetros!$B$3:$C$6,2,0),VLOOKUP(I573,Parâmetros!$B$3:$C$6,2,0)*VLOOKUP(H573,Parâmetros!$E$3:$G$5,2,0))))</f>
        <v>4</v>
      </c>
      <c r="K573" s="74">
        <f t="shared" si="275"/>
        <v>3.4763947740000002E-2</v>
      </c>
      <c r="L573" s="71"/>
      <c r="M573" s="71"/>
    </row>
    <row r="574" spans="1:13" ht="45.75" customHeight="1" outlineLevel="1" x14ac:dyDescent="0.2">
      <c r="A574" s="78" t="str">
        <f>CONCATENATE($A$30,".",COUNTA($A$30:A573))</f>
        <v>3.537</v>
      </c>
      <c r="B574" s="418" t="s">
        <v>826</v>
      </c>
      <c r="C574" s="419"/>
      <c r="D574" s="419"/>
      <c r="E574" s="419"/>
      <c r="F574" s="68"/>
      <c r="G574" s="84">
        <v>2.1459227E-4</v>
      </c>
      <c r="H574" s="37" t="s">
        <v>61</v>
      </c>
      <c r="I574" s="70" t="s">
        <v>4</v>
      </c>
      <c r="J574" s="73">
        <f>IF($K$13="Não Atende",0,IF(I574="","",IF(H574="",VLOOKUP(I574,Parâmetros!$B$3:$C$6,2,0),VLOOKUP(I574,Parâmetros!$B$3:$C$6,2,0)*VLOOKUP(H574,Parâmetros!$E$3:$G$5,2,0))))</f>
        <v>4</v>
      </c>
      <c r="K574" s="74">
        <f t="shared" si="275"/>
        <v>3.4763947740000002E-2</v>
      </c>
      <c r="L574" s="71"/>
      <c r="M574" s="71"/>
    </row>
    <row r="575" spans="1:13" ht="45.75" customHeight="1" outlineLevel="1" x14ac:dyDescent="0.2">
      <c r="A575" s="78" t="str">
        <f>CONCATENATE($A$30,".",COUNTA($A$30:A574))</f>
        <v>3.538</v>
      </c>
      <c r="B575" s="418" t="s">
        <v>827</v>
      </c>
      <c r="C575" s="419"/>
      <c r="D575" s="419"/>
      <c r="E575" s="419"/>
      <c r="F575" s="68"/>
      <c r="G575" s="84">
        <v>2.1459227E-4</v>
      </c>
      <c r="H575" s="37" t="s">
        <v>61</v>
      </c>
      <c r="I575" s="70" t="s">
        <v>4</v>
      </c>
      <c r="J575" s="73">
        <f>IF($K$13="Não Atende",0,IF(I575="","",IF(H575="",VLOOKUP(I575,Parâmetros!$B$3:$C$6,2,0),VLOOKUP(I575,Parâmetros!$B$3:$C$6,2,0)*VLOOKUP(H575,Parâmetros!$E$3:$G$5,2,0))))</f>
        <v>4</v>
      </c>
      <c r="K575" s="74">
        <f t="shared" si="275"/>
        <v>3.4763947740000002E-2</v>
      </c>
      <c r="L575" s="71"/>
      <c r="M575" s="71"/>
    </row>
    <row r="576" spans="1:13" ht="45.75" customHeight="1" outlineLevel="1" x14ac:dyDescent="0.2">
      <c r="A576" s="78" t="str">
        <f>CONCATENATE($A$30,".",COUNTA($A$30:A575))</f>
        <v>3.539</v>
      </c>
      <c r="B576" s="418" t="s">
        <v>828</v>
      </c>
      <c r="C576" s="419"/>
      <c r="D576" s="419"/>
      <c r="E576" s="419"/>
      <c r="F576" s="68"/>
      <c r="G576" s="84">
        <v>2.1459227E-4</v>
      </c>
      <c r="H576" s="37" t="s">
        <v>61</v>
      </c>
      <c r="I576" s="70" t="s">
        <v>4</v>
      </c>
      <c r="J576" s="73">
        <f>IF($K$13="Não Atende",0,IF(I576="","",IF(H576="",VLOOKUP(I576,Parâmetros!$B$3:$C$6,2,0),VLOOKUP(I576,Parâmetros!$B$3:$C$6,2,0)*VLOOKUP(H576,Parâmetros!$E$3:$G$5,2,0))))</f>
        <v>4</v>
      </c>
      <c r="K576" s="74">
        <f t="shared" si="275"/>
        <v>3.4763947740000002E-2</v>
      </c>
      <c r="L576" s="71"/>
      <c r="M576" s="71"/>
    </row>
    <row r="577" spans="1:13" ht="45.75" customHeight="1" outlineLevel="1" x14ac:dyDescent="0.2">
      <c r="A577" s="78" t="str">
        <f>CONCATENATE($A$30,".",COUNTA($A$30:A576))</f>
        <v>3.540</v>
      </c>
      <c r="B577" s="418" t="s">
        <v>829</v>
      </c>
      <c r="C577" s="419"/>
      <c r="D577" s="419"/>
      <c r="E577" s="419"/>
      <c r="F577" s="68"/>
      <c r="G577" s="84">
        <v>2.1459227E-4</v>
      </c>
      <c r="H577" s="37" t="s">
        <v>61</v>
      </c>
      <c r="I577" s="70" t="s">
        <v>4</v>
      </c>
      <c r="J577" s="73">
        <f>IF($K$13="Não Atende",0,IF(I577="","",IF(H577="",VLOOKUP(I577,Parâmetros!$B$3:$C$6,2,0),VLOOKUP(I577,Parâmetros!$B$3:$C$6,2,0)*VLOOKUP(H577,Parâmetros!$E$3:$G$5,2,0))))</f>
        <v>4</v>
      </c>
      <c r="K577" s="74">
        <f t="shared" si="275"/>
        <v>3.4763947740000002E-2</v>
      </c>
      <c r="L577" s="71"/>
      <c r="M577" s="71"/>
    </row>
    <row r="578" spans="1:13" ht="45.75" customHeight="1" outlineLevel="1" x14ac:dyDescent="0.2">
      <c r="A578" s="78" t="str">
        <f>CONCATENATE($A$30,".",COUNTA($A$30:A577))</f>
        <v>3.541</v>
      </c>
      <c r="B578" s="418" t="s">
        <v>830</v>
      </c>
      <c r="C578" s="419"/>
      <c r="D578" s="419"/>
      <c r="E578" s="419"/>
      <c r="F578" s="68"/>
      <c r="G578" s="84">
        <v>2.1459227E-4</v>
      </c>
      <c r="H578" s="37" t="s">
        <v>61</v>
      </c>
      <c r="I578" s="70" t="s">
        <v>4</v>
      </c>
      <c r="J578" s="73">
        <f>IF($K$13="Não Atende",0,IF(I578="","",IF(H578="",VLOOKUP(I578,Parâmetros!$B$3:$C$6,2,0),VLOOKUP(I578,Parâmetros!$B$3:$C$6,2,0)*VLOOKUP(H578,Parâmetros!$E$3:$G$5,2,0))))</f>
        <v>4</v>
      </c>
      <c r="K578" s="74">
        <f t="shared" si="275"/>
        <v>3.4763947740000002E-2</v>
      </c>
      <c r="L578" s="71"/>
      <c r="M578" s="71"/>
    </row>
    <row r="579" spans="1:13" ht="45.75" customHeight="1" outlineLevel="1" x14ac:dyDescent="0.2">
      <c r="A579" s="78" t="str">
        <f>CONCATENATE($A$30,".",COUNTA($A$30:A578))</f>
        <v>3.542</v>
      </c>
      <c r="B579" s="418" t="s">
        <v>831</v>
      </c>
      <c r="C579" s="419"/>
      <c r="D579" s="419"/>
      <c r="E579" s="419"/>
      <c r="F579" s="68"/>
      <c r="G579" s="84">
        <v>2.1459227E-4</v>
      </c>
      <c r="H579" s="37" t="s">
        <v>61</v>
      </c>
      <c r="I579" s="70" t="s">
        <v>4</v>
      </c>
      <c r="J579" s="73">
        <f>IF($K$13="Não Atende",0,IF(I579="","",IF(H579="",VLOOKUP(I579,Parâmetros!$B$3:$C$6,2,0),VLOOKUP(I579,Parâmetros!$B$3:$C$6,2,0)*VLOOKUP(H579,Parâmetros!$E$3:$G$5,2,0))))</f>
        <v>4</v>
      </c>
      <c r="K579" s="74">
        <f t="shared" si="275"/>
        <v>3.4763947740000002E-2</v>
      </c>
      <c r="L579" s="71"/>
      <c r="M579" s="71"/>
    </row>
    <row r="580" spans="1:13" ht="45.75" customHeight="1" outlineLevel="1" x14ac:dyDescent="0.2">
      <c r="A580" s="78" t="str">
        <f>CONCATENATE($A$30,".",COUNTA($A$30:A579))</f>
        <v>3.543</v>
      </c>
      <c r="B580" s="418" t="s">
        <v>832</v>
      </c>
      <c r="C580" s="419"/>
      <c r="D580" s="419"/>
      <c r="E580" s="419"/>
      <c r="F580" s="68"/>
      <c r="G580" s="84">
        <v>2.1459227E-4</v>
      </c>
      <c r="H580" s="37" t="s">
        <v>61</v>
      </c>
      <c r="I580" s="70" t="s">
        <v>4</v>
      </c>
      <c r="J580" s="73">
        <f>IF($K$13="Não Atende",0,IF(I580="","",IF(H580="",VLOOKUP(I580,Parâmetros!$B$3:$C$6,2,0),VLOOKUP(I580,Parâmetros!$B$3:$C$6,2,0)*VLOOKUP(H580,Parâmetros!$E$3:$G$5,2,0))))</f>
        <v>4</v>
      </c>
      <c r="K580" s="74">
        <f t="shared" si="275"/>
        <v>3.4763947740000002E-2</v>
      </c>
      <c r="L580" s="71"/>
      <c r="M580" s="71"/>
    </row>
    <row r="581" spans="1:13" ht="45.75" customHeight="1" outlineLevel="1" x14ac:dyDescent="0.2">
      <c r="A581" s="78" t="str">
        <f>CONCATENATE($A$30,".",COUNTA($A$30:A580))</f>
        <v>3.544</v>
      </c>
      <c r="B581" s="418" t="s">
        <v>1047</v>
      </c>
      <c r="C581" s="419"/>
      <c r="D581" s="419"/>
      <c r="E581" s="419"/>
      <c r="F581" s="68"/>
      <c r="G581" s="84">
        <v>2.1459227E-4</v>
      </c>
      <c r="H581" s="37" t="s">
        <v>61</v>
      </c>
      <c r="I581" s="70" t="s">
        <v>4</v>
      </c>
      <c r="J581" s="73">
        <f>IF($K$13="Não Atende",0,IF(I581="","",IF(H581="",VLOOKUP(I581,Parâmetros!$B$3:$C$6,2,0),VLOOKUP(I581,Parâmetros!$B$3:$C$6,2,0)*VLOOKUP(H581,Parâmetros!$E$3:$G$5,2,0))))</f>
        <v>4</v>
      </c>
      <c r="K581" s="74">
        <f t="shared" si="275"/>
        <v>3.4763947740000002E-2</v>
      </c>
      <c r="L581" s="71"/>
      <c r="M581" s="71"/>
    </row>
    <row r="582" spans="1:13" ht="45.75" customHeight="1" outlineLevel="1" x14ac:dyDescent="0.2">
      <c r="A582" s="78" t="str">
        <f>CONCATENATE($A$30,".",COUNTA($A$30:A581))</f>
        <v>3.545</v>
      </c>
      <c r="B582" s="418" t="s">
        <v>833</v>
      </c>
      <c r="C582" s="419"/>
      <c r="D582" s="419"/>
      <c r="E582" s="419"/>
      <c r="F582" s="68"/>
      <c r="G582" s="84">
        <v>2.1459227E-4</v>
      </c>
      <c r="H582" s="37" t="s">
        <v>61</v>
      </c>
      <c r="I582" s="70" t="s">
        <v>4</v>
      </c>
      <c r="J582" s="73">
        <f>IF($K$13="Não Atende",0,IF(I582="","",IF(H582="",VLOOKUP(I582,Parâmetros!$B$3:$C$6,2,0),VLOOKUP(I582,Parâmetros!$B$3:$C$6,2,0)*VLOOKUP(H582,Parâmetros!$E$3:$G$5,2,0))))</f>
        <v>4</v>
      </c>
      <c r="K582" s="74">
        <f t="shared" si="275"/>
        <v>3.4763947740000002E-2</v>
      </c>
      <c r="L582" s="71"/>
      <c r="M582" s="71"/>
    </row>
    <row r="583" spans="1:13" ht="45.75" customHeight="1" outlineLevel="1" x14ac:dyDescent="0.2">
      <c r="A583" s="78" t="str">
        <f>CONCATENATE($A$30,".",COUNTA($A$30:A582))</f>
        <v>3.546</v>
      </c>
      <c r="B583" s="418" t="s">
        <v>834</v>
      </c>
      <c r="C583" s="419"/>
      <c r="D583" s="419"/>
      <c r="E583" s="419"/>
      <c r="F583" s="68"/>
      <c r="G583" s="84">
        <v>2.1459227E-4</v>
      </c>
      <c r="H583" s="37" t="s">
        <v>61</v>
      </c>
      <c r="I583" s="70" t="s">
        <v>4</v>
      </c>
      <c r="J583" s="73">
        <f>IF($K$13="Não Atende",0,IF(I583="","",IF(H583="",VLOOKUP(I583,Parâmetros!$B$3:$C$6,2,0),VLOOKUP(I583,Parâmetros!$B$3:$C$6,2,0)*VLOOKUP(H583,Parâmetros!$E$3:$G$5,2,0))))</f>
        <v>4</v>
      </c>
      <c r="K583" s="74">
        <f t="shared" si="275"/>
        <v>3.4763947740000002E-2</v>
      </c>
      <c r="L583" s="71"/>
      <c r="M583" s="71"/>
    </row>
    <row r="584" spans="1:13" ht="45.75" customHeight="1" outlineLevel="1" x14ac:dyDescent="0.2">
      <c r="A584" s="78" t="str">
        <f>CONCATENATE($A$30,".",COUNTA($A$30:A583))</f>
        <v>3.547</v>
      </c>
      <c r="B584" s="418" t="s">
        <v>835</v>
      </c>
      <c r="C584" s="419"/>
      <c r="D584" s="419"/>
      <c r="E584" s="419"/>
      <c r="F584" s="68"/>
      <c r="G584" s="84">
        <v>2.1459227E-4</v>
      </c>
      <c r="H584" s="37" t="s">
        <v>61</v>
      </c>
      <c r="I584" s="70" t="s">
        <v>4</v>
      </c>
      <c r="J584" s="73">
        <f>IF($K$13="Não Atende",0,IF(I584="","",IF(H584="",VLOOKUP(I584,Parâmetros!$B$3:$C$6,2,0),VLOOKUP(I584,Parâmetros!$B$3:$C$6,2,0)*VLOOKUP(H584,Parâmetros!$E$3:$G$5,2,0))))</f>
        <v>4</v>
      </c>
      <c r="K584" s="74">
        <f t="shared" si="275"/>
        <v>3.4763947740000002E-2</v>
      </c>
      <c r="L584" s="71"/>
      <c r="M584" s="71"/>
    </row>
    <row r="585" spans="1:13" ht="45.75" customHeight="1" outlineLevel="1" x14ac:dyDescent="0.2">
      <c r="A585" s="78" t="str">
        <f>CONCATENATE($A$30,".",COUNTA($A$30:A584))</f>
        <v>3.548</v>
      </c>
      <c r="B585" s="418" t="s">
        <v>836</v>
      </c>
      <c r="C585" s="419"/>
      <c r="D585" s="419"/>
      <c r="E585" s="419"/>
      <c r="F585" s="68"/>
      <c r="G585" s="84">
        <v>2.1459227E-4</v>
      </c>
      <c r="H585" s="37" t="s">
        <v>61</v>
      </c>
      <c r="I585" s="70" t="s">
        <v>4</v>
      </c>
      <c r="J585" s="73">
        <f>IF($K$13="Não Atende",0,IF(I585="","",IF(H585="",VLOOKUP(I585,Parâmetros!$B$3:$C$6,2,0),VLOOKUP(I585,Parâmetros!$B$3:$C$6,2,0)*VLOOKUP(H585,Parâmetros!$E$3:$G$5,2,0))))</f>
        <v>4</v>
      </c>
      <c r="K585" s="74">
        <f t="shared" si="275"/>
        <v>3.4763947740000002E-2</v>
      </c>
      <c r="L585" s="71"/>
      <c r="M585" s="71"/>
    </row>
    <row r="586" spans="1:13" ht="45.75" customHeight="1" outlineLevel="1" x14ac:dyDescent="0.2">
      <c r="A586" s="78" t="str">
        <f>CONCATENATE($A$30,".",COUNTA($A$30:A585))</f>
        <v>3.549</v>
      </c>
      <c r="B586" s="418" t="s">
        <v>837</v>
      </c>
      <c r="C586" s="419"/>
      <c r="D586" s="419"/>
      <c r="E586" s="419"/>
      <c r="F586" s="68"/>
      <c r="G586" s="84">
        <v>2.1459227E-4</v>
      </c>
      <c r="H586" s="37" t="s">
        <v>61</v>
      </c>
      <c r="I586" s="70" t="s">
        <v>4</v>
      </c>
      <c r="J586" s="73">
        <f>IF($K$13="Não Atende",0,IF(I586="","",IF(H586="",VLOOKUP(I586,Parâmetros!$B$3:$C$6,2,0),VLOOKUP(I586,Parâmetros!$B$3:$C$6,2,0)*VLOOKUP(H586,Parâmetros!$E$3:$G$5,2,0))))</f>
        <v>4</v>
      </c>
      <c r="K586" s="74">
        <f t="shared" si="275"/>
        <v>3.4763947740000002E-2</v>
      </c>
      <c r="L586" s="71"/>
      <c r="M586" s="71"/>
    </row>
    <row r="587" spans="1:13" ht="45.75" customHeight="1" outlineLevel="1" x14ac:dyDescent="0.2">
      <c r="A587" s="78" t="str">
        <f>CONCATENATE($A$30,".",COUNTA($A$30:A586))</f>
        <v>3.550</v>
      </c>
      <c r="B587" s="418" t="s">
        <v>838</v>
      </c>
      <c r="C587" s="419"/>
      <c r="D587" s="419"/>
      <c r="E587" s="419"/>
      <c r="F587" s="68"/>
      <c r="G587" s="84">
        <v>2.1459227E-4</v>
      </c>
      <c r="H587" s="37" t="s">
        <v>61</v>
      </c>
      <c r="I587" s="70" t="s">
        <v>4</v>
      </c>
      <c r="J587" s="73">
        <f>IF($K$13="Não Atende",0,IF(I587="","",IF(H587="",VLOOKUP(I587,Parâmetros!$B$3:$C$6,2,0),VLOOKUP(I587,Parâmetros!$B$3:$C$6,2,0)*VLOOKUP(H587,Parâmetros!$E$3:$G$5,2,0))))</f>
        <v>4</v>
      </c>
      <c r="K587" s="74">
        <f t="shared" si="275"/>
        <v>3.4763947740000002E-2</v>
      </c>
      <c r="L587" s="71"/>
      <c r="M587" s="71"/>
    </row>
    <row r="588" spans="1:13" ht="45.75" customHeight="1" outlineLevel="1" x14ac:dyDescent="0.2">
      <c r="A588" s="78" t="str">
        <f>CONCATENATE($A$30,".",COUNTA($A$30:A587))</f>
        <v>3.551</v>
      </c>
      <c r="B588" s="418" t="s">
        <v>839</v>
      </c>
      <c r="C588" s="419"/>
      <c r="D588" s="419"/>
      <c r="E588" s="419"/>
      <c r="F588" s="68"/>
      <c r="G588" s="84">
        <v>2.1459227E-4</v>
      </c>
      <c r="H588" s="37" t="s">
        <v>61</v>
      </c>
      <c r="I588" s="70" t="s">
        <v>4</v>
      </c>
      <c r="J588" s="73">
        <f>IF($K$13="Não Atende",0,IF(I588="","",IF(H588="",VLOOKUP(I588,Parâmetros!$B$3:$C$6,2,0),VLOOKUP(I588,Parâmetros!$B$3:$C$6,2,0)*VLOOKUP(H588,Parâmetros!$E$3:$G$5,2,0))))</f>
        <v>4</v>
      </c>
      <c r="K588" s="74">
        <f t="shared" si="275"/>
        <v>3.4763947740000002E-2</v>
      </c>
      <c r="L588" s="71"/>
      <c r="M588" s="71"/>
    </row>
    <row r="589" spans="1:13" ht="45.75" customHeight="1" outlineLevel="1" x14ac:dyDescent="0.2">
      <c r="A589" s="78" t="str">
        <f>CONCATENATE($A$30,".",COUNTA($A$30:A588))</f>
        <v>3.552</v>
      </c>
      <c r="B589" s="418" t="s">
        <v>840</v>
      </c>
      <c r="C589" s="419"/>
      <c r="D589" s="419"/>
      <c r="E589" s="419"/>
      <c r="F589" s="68"/>
      <c r="G589" s="84">
        <v>2.1459227E-4</v>
      </c>
      <c r="H589" s="37" t="s">
        <v>61</v>
      </c>
      <c r="I589" s="70" t="s">
        <v>4</v>
      </c>
      <c r="J589" s="73">
        <f>IF($K$13="Não Atende",0,IF(I589="","",IF(H589="",VLOOKUP(I589,Parâmetros!$B$3:$C$6,2,0),VLOOKUP(I589,Parâmetros!$B$3:$C$6,2,0)*VLOOKUP(H589,Parâmetros!$E$3:$G$5,2,0))))</f>
        <v>4</v>
      </c>
      <c r="K589" s="74">
        <f t="shared" si="275"/>
        <v>3.4763947740000002E-2</v>
      </c>
      <c r="L589" s="71"/>
      <c r="M589" s="71"/>
    </row>
    <row r="590" spans="1:13" ht="45.75" customHeight="1" outlineLevel="1" x14ac:dyDescent="0.2">
      <c r="A590" s="78" t="str">
        <f>CONCATENATE($A$30,".",COUNTA($A$30:A589))</f>
        <v>3.553</v>
      </c>
      <c r="B590" s="418" t="s">
        <v>841</v>
      </c>
      <c r="C590" s="419"/>
      <c r="D590" s="419"/>
      <c r="E590" s="419"/>
      <c r="F590" s="68"/>
      <c r="G590" s="84">
        <v>2.1459227E-4</v>
      </c>
      <c r="H590" s="37" t="s">
        <v>61</v>
      </c>
      <c r="I590" s="70" t="s">
        <v>4</v>
      </c>
      <c r="J590" s="73">
        <f>IF($K$13="Não Atende",0,IF(I590="","",IF(H590="",VLOOKUP(I590,Parâmetros!$B$3:$C$6,2,0),VLOOKUP(I590,Parâmetros!$B$3:$C$6,2,0)*VLOOKUP(H590,Parâmetros!$E$3:$G$5,2,0))))</f>
        <v>4</v>
      </c>
      <c r="K590" s="74">
        <f t="shared" si="275"/>
        <v>3.4763947740000002E-2</v>
      </c>
      <c r="L590" s="71"/>
      <c r="M590" s="71"/>
    </row>
    <row r="591" spans="1:13" ht="45.75" customHeight="1" outlineLevel="1" x14ac:dyDescent="0.2">
      <c r="A591" s="78" t="str">
        <f>CONCATENATE($A$30,".",COUNTA($A$30:A590))</f>
        <v>3.554</v>
      </c>
      <c r="B591" s="418" t="s">
        <v>842</v>
      </c>
      <c r="C591" s="419"/>
      <c r="D591" s="419"/>
      <c r="E591" s="419"/>
      <c r="F591" s="68"/>
      <c r="G591" s="84">
        <v>2.1459227E-4</v>
      </c>
      <c r="H591" s="37" t="s">
        <v>61</v>
      </c>
      <c r="I591" s="70" t="s">
        <v>4</v>
      </c>
      <c r="J591" s="73">
        <f>IF($K$13="Não Atende",0,IF(I591="","",IF(H591="",VLOOKUP(I591,Parâmetros!$B$3:$C$6,2,0),VLOOKUP(I591,Parâmetros!$B$3:$C$6,2,0)*VLOOKUP(H591,Parâmetros!$E$3:$G$5,2,0))))</f>
        <v>4</v>
      </c>
      <c r="K591" s="74">
        <f t="shared" si="275"/>
        <v>3.4763947740000002E-2</v>
      </c>
      <c r="L591" s="71"/>
      <c r="M591" s="71"/>
    </row>
    <row r="592" spans="1:13" ht="45.75" customHeight="1" outlineLevel="1" x14ac:dyDescent="0.2">
      <c r="A592" s="78" t="str">
        <f>CONCATENATE($A$30,".",COUNTA($A$30:A591))</f>
        <v>3.555</v>
      </c>
      <c r="B592" s="418" t="s">
        <v>1048</v>
      </c>
      <c r="C592" s="419"/>
      <c r="D592" s="419"/>
      <c r="E592" s="419"/>
      <c r="F592" s="68"/>
      <c r="G592" s="84">
        <v>2.1459227E-4</v>
      </c>
      <c r="H592" s="37" t="s">
        <v>61</v>
      </c>
      <c r="I592" s="70" t="s">
        <v>4</v>
      </c>
      <c r="J592" s="73">
        <f>IF($K$13="Não Atende",0,IF(I592="","",IF(H592="",VLOOKUP(I592,Parâmetros!$B$3:$C$6,2,0),VLOOKUP(I592,Parâmetros!$B$3:$C$6,2,0)*VLOOKUP(H592,Parâmetros!$E$3:$G$5,2,0))))</f>
        <v>4</v>
      </c>
      <c r="K592" s="74">
        <f t="shared" si="275"/>
        <v>3.4763947740000002E-2</v>
      </c>
      <c r="L592" s="71"/>
      <c r="M592" s="71"/>
    </row>
    <row r="593" spans="1:13" ht="45.75" customHeight="1" outlineLevel="1" x14ac:dyDescent="0.2">
      <c r="A593" s="78" t="str">
        <f>CONCATENATE($A$30,".",COUNTA($A$30:A592))</f>
        <v>3.556</v>
      </c>
      <c r="B593" s="418" t="s">
        <v>843</v>
      </c>
      <c r="C593" s="419"/>
      <c r="D593" s="419"/>
      <c r="E593" s="419"/>
      <c r="F593" s="68"/>
      <c r="G593" s="84">
        <v>2.1459227E-4</v>
      </c>
      <c r="H593" s="37" t="s">
        <v>61</v>
      </c>
      <c r="I593" s="70" t="s">
        <v>4</v>
      </c>
      <c r="J593" s="73">
        <f>IF($K$13="Não Atende",0,IF(I593="","",IF(H593="",VLOOKUP(I593,Parâmetros!$B$3:$C$6,2,0),VLOOKUP(I593,Parâmetros!$B$3:$C$6,2,0)*VLOOKUP(H593,Parâmetros!$E$3:$G$5,2,0))))</f>
        <v>4</v>
      </c>
      <c r="K593" s="74">
        <f t="shared" si="275"/>
        <v>3.4763947740000002E-2</v>
      </c>
      <c r="L593" s="71"/>
      <c r="M593" s="71"/>
    </row>
    <row r="594" spans="1:13" ht="45.75" customHeight="1" outlineLevel="1" x14ac:dyDescent="0.2">
      <c r="A594" s="78" t="str">
        <f>CONCATENATE($A$30,".",COUNTA($A$30:A593))</f>
        <v>3.557</v>
      </c>
      <c r="B594" s="418" t="s">
        <v>844</v>
      </c>
      <c r="C594" s="419"/>
      <c r="D594" s="419"/>
      <c r="E594" s="419"/>
      <c r="F594" s="68"/>
      <c r="G594" s="84">
        <v>2.1459227E-4</v>
      </c>
      <c r="H594" s="37" t="s">
        <v>61</v>
      </c>
      <c r="I594" s="70" t="s">
        <v>4</v>
      </c>
      <c r="J594" s="73">
        <f>IF($K$13="Não Atende",0,IF(I594="","",IF(H594="",VLOOKUP(I594,Parâmetros!$B$3:$C$6,2,0),VLOOKUP(I594,Parâmetros!$B$3:$C$6,2,0)*VLOOKUP(H594,Parâmetros!$E$3:$G$5,2,0))))</f>
        <v>4</v>
      </c>
      <c r="K594" s="74">
        <f t="shared" si="275"/>
        <v>3.4763947740000002E-2</v>
      </c>
      <c r="L594" s="71"/>
      <c r="M594" s="71"/>
    </row>
    <row r="595" spans="1:13" ht="45.75" customHeight="1" outlineLevel="1" x14ac:dyDescent="0.2">
      <c r="A595" s="78" t="str">
        <f>CONCATENATE($A$30,".",COUNTA($A$30:A594))</f>
        <v>3.558</v>
      </c>
      <c r="B595" s="418" t="s">
        <v>845</v>
      </c>
      <c r="C595" s="419"/>
      <c r="D595" s="419"/>
      <c r="E595" s="419"/>
      <c r="F595" s="68"/>
      <c r="G595" s="84">
        <v>2.1459227E-4</v>
      </c>
      <c r="H595" s="37" t="s">
        <v>61</v>
      </c>
      <c r="I595" s="70" t="s">
        <v>4</v>
      </c>
      <c r="J595" s="73">
        <f>IF($K$13="Não Atende",0,IF(I595="","",IF(H595="",VLOOKUP(I595,Parâmetros!$B$3:$C$6,2,0),VLOOKUP(I595,Parâmetros!$B$3:$C$6,2,0)*VLOOKUP(H595,Parâmetros!$E$3:$G$5,2,0))))</f>
        <v>4</v>
      </c>
      <c r="K595" s="74">
        <f t="shared" si="275"/>
        <v>3.4763947740000002E-2</v>
      </c>
      <c r="L595" s="71"/>
      <c r="M595" s="71"/>
    </row>
    <row r="596" spans="1:13" ht="45.75" customHeight="1" outlineLevel="1" x14ac:dyDescent="0.2">
      <c r="A596" s="78" t="str">
        <f>CONCATENATE($A$30,".",COUNTA($A$30:A595))</f>
        <v>3.559</v>
      </c>
      <c r="B596" s="418" t="s">
        <v>846</v>
      </c>
      <c r="C596" s="419"/>
      <c r="D596" s="419"/>
      <c r="E596" s="419"/>
      <c r="F596" s="68"/>
      <c r="G596" s="84">
        <v>2.1459227E-4</v>
      </c>
      <c r="H596" s="37" t="s">
        <v>61</v>
      </c>
      <c r="I596" s="70" t="s">
        <v>4</v>
      </c>
      <c r="J596" s="73">
        <f>IF($K$13="Não Atende",0,IF(I596="","",IF(H596="",VLOOKUP(I596,Parâmetros!$B$3:$C$6,2,0),VLOOKUP(I596,Parâmetros!$B$3:$C$6,2,0)*VLOOKUP(H596,Parâmetros!$E$3:$G$5,2,0))))</f>
        <v>4</v>
      </c>
      <c r="K596" s="74">
        <f t="shared" si="275"/>
        <v>3.4763947740000002E-2</v>
      </c>
      <c r="L596" s="71"/>
      <c r="M596" s="71"/>
    </row>
    <row r="597" spans="1:13" ht="45.75" customHeight="1" outlineLevel="1" x14ac:dyDescent="0.2">
      <c r="A597" s="78" t="str">
        <f>CONCATENATE($A$30,".",COUNTA($A$30:A596))</f>
        <v>3.560</v>
      </c>
      <c r="B597" s="418" t="s">
        <v>847</v>
      </c>
      <c r="C597" s="419"/>
      <c r="D597" s="419"/>
      <c r="E597" s="419"/>
      <c r="F597" s="68"/>
      <c r="G597" s="84">
        <v>2.1459227E-4</v>
      </c>
      <c r="H597" s="37" t="s">
        <v>61</v>
      </c>
      <c r="I597" s="70" t="s">
        <v>4</v>
      </c>
      <c r="J597" s="73">
        <f>IF($K$13="Não Atende",0,IF(I597="","",IF(H597="",VLOOKUP(I597,Parâmetros!$B$3:$C$6,2,0),VLOOKUP(I597,Parâmetros!$B$3:$C$6,2,0)*VLOOKUP(H597,Parâmetros!$E$3:$G$5,2,0))))</f>
        <v>4</v>
      </c>
      <c r="K597" s="74">
        <f t="shared" si="275"/>
        <v>3.4763947740000002E-2</v>
      </c>
      <c r="L597" s="71"/>
      <c r="M597" s="71"/>
    </row>
    <row r="598" spans="1:13" ht="45.75" customHeight="1" outlineLevel="1" x14ac:dyDescent="0.2">
      <c r="A598" s="78" t="str">
        <f>CONCATENATE($A$30,".",COUNTA($A$30:A597))</f>
        <v>3.561</v>
      </c>
      <c r="B598" s="418" t="s">
        <v>848</v>
      </c>
      <c r="C598" s="419"/>
      <c r="D598" s="419"/>
      <c r="E598" s="419"/>
      <c r="F598" s="68"/>
      <c r="G598" s="84">
        <v>2.1459227E-4</v>
      </c>
      <c r="H598" s="37" t="s">
        <v>61</v>
      </c>
      <c r="I598" s="70" t="s">
        <v>4</v>
      </c>
      <c r="J598" s="73">
        <f>IF($K$13="Não Atende",0,IF(I598="","",IF(H598="",VLOOKUP(I598,Parâmetros!$B$3:$C$6,2,0),VLOOKUP(I598,Parâmetros!$B$3:$C$6,2,0)*VLOOKUP(H598,Parâmetros!$E$3:$G$5,2,0))))</f>
        <v>4</v>
      </c>
      <c r="K598" s="74">
        <f t="shared" si="275"/>
        <v>3.4763947740000002E-2</v>
      </c>
      <c r="L598" s="71"/>
      <c r="M598" s="71"/>
    </row>
    <row r="599" spans="1:13" ht="45.75" customHeight="1" outlineLevel="1" x14ac:dyDescent="0.2">
      <c r="A599" s="78" t="str">
        <f>CONCATENATE($A$30,".",COUNTA($A$30:A598))</f>
        <v>3.562</v>
      </c>
      <c r="B599" s="418" t="s">
        <v>849</v>
      </c>
      <c r="C599" s="419"/>
      <c r="D599" s="419"/>
      <c r="E599" s="419"/>
      <c r="F599" s="68"/>
      <c r="G599" s="84">
        <v>2.1459227E-4</v>
      </c>
      <c r="H599" s="37" t="s">
        <v>61</v>
      </c>
      <c r="I599" s="70" t="s">
        <v>4</v>
      </c>
      <c r="J599" s="73">
        <f>IF($K$13="Não Atende",0,IF(I599="","",IF(H599="",VLOOKUP(I599,Parâmetros!$B$3:$C$6,2,0),VLOOKUP(I599,Parâmetros!$B$3:$C$6,2,0)*VLOOKUP(H599,Parâmetros!$E$3:$G$5,2,0))))</f>
        <v>4</v>
      </c>
      <c r="K599" s="74">
        <f t="shared" si="275"/>
        <v>3.4763947740000002E-2</v>
      </c>
      <c r="L599" s="71"/>
      <c r="M599" s="71"/>
    </row>
    <row r="600" spans="1:13" ht="45.75" customHeight="1" outlineLevel="1" x14ac:dyDescent="0.2">
      <c r="A600" s="78" t="str">
        <f>CONCATENATE($A$30,".",COUNTA($A$30:A599))</f>
        <v>3.563</v>
      </c>
      <c r="B600" s="418" t="s">
        <v>850</v>
      </c>
      <c r="C600" s="419"/>
      <c r="D600" s="419"/>
      <c r="E600" s="419"/>
      <c r="F600" s="68"/>
      <c r="G600" s="84">
        <v>2.1459227E-4</v>
      </c>
      <c r="H600" s="37" t="s">
        <v>61</v>
      </c>
      <c r="I600" s="70" t="s">
        <v>4</v>
      </c>
      <c r="J600" s="73">
        <f>IF($K$13="Não Atende",0,IF(I600="","",IF(H600="",VLOOKUP(I600,Parâmetros!$B$3:$C$6,2,0),VLOOKUP(I600,Parâmetros!$B$3:$C$6,2,0)*VLOOKUP(H600,Parâmetros!$E$3:$G$5,2,0))))</f>
        <v>4</v>
      </c>
      <c r="K600" s="74">
        <f t="shared" si="275"/>
        <v>3.4763947740000002E-2</v>
      </c>
      <c r="L600" s="71"/>
      <c r="M600" s="71"/>
    </row>
    <row r="601" spans="1:13" ht="45.75" customHeight="1" outlineLevel="1" x14ac:dyDescent="0.2">
      <c r="A601" s="78" t="str">
        <f>CONCATENATE($A$30,".",COUNTA($A$30:A600))</f>
        <v>3.564</v>
      </c>
      <c r="B601" s="418" t="s">
        <v>851</v>
      </c>
      <c r="C601" s="419"/>
      <c r="D601" s="419"/>
      <c r="E601" s="419"/>
      <c r="F601" s="68"/>
      <c r="G601" s="84">
        <v>2.1459227E-4</v>
      </c>
      <c r="H601" s="37" t="s">
        <v>61</v>
      </c>
      <c r="I601" s="70" t="s">
        <v>4</v>
      </c>
      <c r="J601" s="73">
        <f>IF($K$13="Não Atende",0,IF(I601="","",IF(H601="",VLOOKUP(I601,Parâmetros!$B$3:$C$6,2,0),VLOOKUP(I601,Parâmetros!$B$3:$C$6,2,0)*VLOOKUP(H601,Parâmetros!$E$3:$G$5,2,0))))</f>
        <v>4</v>
      </c>
      <c r="K601" s="74">
        <f t="shared" si="275"/>
        <v>3.4763947740000002E-2</v>
      </c>
      <c r="L601" s="71"/>
      <c r="M601" s="71"/>
    </row>
    <row r="602" spans="1:13" ht="45.75" customHeight="1" outlineLevel="1" x14ac:dyDescent="0.2">
      <c r="A602" s="78" t="str">
        <f>CONCATENATE($A$30,".",COUNTA($A$30:A601))</f>
        <v>3.565</v>
      </c>
      <c r="B602" s="418" t="s">
        <v>852</v>
      </c>
      <c r="C602" s="419"/>
      <c r="D602" s="419"/>
      <c r="E602" s="419"/>
      <c r="F602" s="68"/>
      <c r="G602" s="84">
        <v>2.1459227E-4</v>
      </c>
      <c r="H602" s="37" t="s">
        <v>61</v>
      </c>
      <c r="I602" s="70" t="s">
        <v>4</v>
      </c>
      <c r="J602" s="73">
        <f>IF($K$13="Não Atende",0,IF(I602="","",IF(H602="",VLOOKUP(I602,Parâmetros!$B$3:$C$6,2,0),VLOOKUP(I602,Parâmetros!$B$3:$C$6,2,0)*VLOOKUP(H602,Parâmetros!$E$3:$G$5,2,0))))</f>
        <v>4</v>
      </c>
      <c r="K602" s="74">
        <f t="shared" si="275"/>
        <v>3.4763947740000002E-2</v>
      </c>
      <c r="L602" s="71"/>
      <c r="M602" s="71"/>
    </row>
    <row r="603" spans="1:13" ht="45.75" customHeight="1" outlineLevel="1" x14ac:dyDescent="0.2">
      <c r="A603" s="78" t="str">
        <f>CONCATENATE($A$30,".",COUNTA($A$30:A602))</f>
        <v>3.566</v>
      </c>
      <c r="B603" s="418" t="s">
        <v>853</v>
      </c>
      <c r="C603" s="419"/>
      <c r="D603" s="419"/>
      <c r="E603" s="419"/>
      <c r="F603" s="68"/>
      <c r="G603" s="84">
        <v>2.1459227E-4</v>
      </c>
      <c r="H603" s="37" t="s">
        <v>61</v>
      </c>
      <c r="I603" s="70" t="s">
        <v>4</v>
      </c>
      <c r="J603" s="73">
        <f>IF($K$13="Não Atende",0,IF(I603="","",IF(H603="",VLOOKUP(I603,Parâmetros!$B$3:$C$6,2,0),VLOOKUP(I603,Parâmetros!$B$3:$C$6,2,0)*VLOOKUP(H603,Parâmetros!$E$3:$G$5,2,0))))</f>
        <v>4</v>
      </c>
      <c r="K603" s="74">
        <f t="shared" si="275"/>
        <v>3.4763947740000002E-2</v>
      </c>
      <c r="L603" s="71"/>
      <c r="M603" s="71"/>
    </row>
    <row r="604" spans="1:13" ht="45.75" customHeight="1" outlineLevel="1" x14ac:dyDescent="0.2">
      <c r="A604" s="78" t="str">
        <f>CONCATENATE($A$30,".",COUNTA($A$30:A603))</f>
        <v>3.567</v>
      </c>
      <c r="B604" s="418" t="s">
        <v>854</v>
      </c>
      <c r="C604" s="419"/>
      <c r="D604" s="419"/>
      <c r="E604" s="419"/>
      <c r="F604" s="68"/>
      <c r="G604" s="84">
        <v>2.1459227E-4</v>
      </c>
      <c r="H604" s="37" t="s">
        <v>61</v>
      </c>
      <c r="I604" s="70" t="s">
        <v>4</v>
      </c>
      <c r="J604" s="73">
        <f>IF($K$13="Não Atende",0,IF(I604="","",IF(H604="",VLOOKUP(I604,Parâmetros!$B$3:$C$6,2,0),VLOOKUP(I604,Parâmetros!$B$3:$C$6,2,0)*VLOOKUP(H604,Parâmetros!$E$3:$G$5,2,0))))</f>
        <v>4</v>
      </c>
      <c r="K604" s="74">
        <f t="shared" si="275"/>
        <v>3.4763947740000002E-2</v>
      </c>
      <c r="L604" s="71"/>
      <c r="M604" s="71"/>
    </row>
    <row r="605" spans="1:13" ht="45.75" customHeight="1" outlineLevel="1" x14ac:dyDescent="0.2">
      <c r="A605" s="78" t="str">
        <f>CONCATENATE($A$30,".",COUNTA($A$30:A604))</f>
        <v>3.568</v>
      </c>
      <c r="B605" s="418" t="s">
        <v>855</v>
      </c>
      <c r="C605" s="419"/>
      <c r="D605" s="419"/>
      <c r="E605" s="419"/>
      <c r="F605" s="68"/>
      <c r="G605" s="84">
        <v>2.1459227E-4</v>
      </c>
      <c r="H605" s="37" t="s">
        <v>61</v>
      </c>
      <c r="I605" s="70" t="s">
        <v>4</v>
      </c>
      <c r="J605" s="73">
        <f>IF($K$13="Não Atende",0,IF(I605="","",IF(H605="",VLOOKUP(I605,Parâmetros!$B$3:$C$6,2,0),VLOOKUP(I605,Parâmetros!$B$3:$C$6,2,0)*VLOOKUP(H605,Parâmetros!$E$3:$G$5,2,0))))</f>
        <v>4</v>
      </c>
      <c r="K605" s="74">
        <f t="shared" si="275"/>
        <v>3.4763947740000002E-2</v>
      </c>
      <c r="L605" s="71"/>
      <c r="M605" s="71"/>
    </row>
    <row r="606" spans="1:13" ht="45.75" customHeight="1" outlineLevel="1" x14ac:dyDescent="0.2">
      <c r="A606" s="78" t="str">
        <f>CONCATENATE($A$30,".",COUNTA($A$30:A605))</f>
        <v>3.569</v>
      </c>
      <c r="B606" s="418" t="s">
        <v>856</v>
      </c>
      <c r="C606" s="419"/>
      <c r="D606" s="419"/>
      <c r="E606" s="419"/>
      <c r="F606" s="68"/>
      <c r="G606" s="84">
        <v>2.1459227E-4</v>
      </c>
      <c r="H606" s="37" t="s">
        <v>61</v>
      </c>
      <c r="I606" s="70" t="s">
        <v>4</v>
      </c>
      <c r="J606" s="73">
        <f>IF($K$13="Não Atende",0,IF(I606="","",IF(H606="",VLOOKUP(I606,Parâmetros!$B$3:$C$6,2,0),VLOOKUP(I606,Parâmetros!$B$3:$C$6,2,0)*VLOOKUP(H606,Parâmetros!$E$3:$G$5,2,0))))</f>
        <v>4</v>
      </c>
      <c r="K606" s="74">
        <f t="shared" si="275"/>
        <v>3.4763947740000002E-2</v>
      </c>
      <c r="L606" s="71"/>
      <c r="M606" s="71"/>
    </row>
    <row r="607" spans="1:13" ht="45.75" customHeight="1" outlineLevel="1" x14ac:dyDescent="0.2">
      <c r="A607" s="78" t="str">
        <f>CONCATENATE($A$30,".",COUNTA($A$30:A606))</f>
        <v>3.570</v>
      </c>
      <c r="B607" s="418" t="s">
        <v>857</v>
      </c>
      <c r="C607" s="419"/>
      <c r="D607" s="419"/>
      <c r="E607" s="419"/>
      <c r="F607" s="68"/>
      <c r="G607" s="84">
        <v>2.1459227E-4</v>
      </c>
      <c r="H607" s="37" t="s">
        <v>61</v>
      </c>
      <c r="I607" s="70" t="s">
        <v>4</v>
      </c>
      <c r="J607" s="73">
        <f>IF($K$13="Não Atende",0,IF(I607="","",IF(H607="",VLOOKUP(I607,Parâmetros!$B$3:$C$6,2,0),VLOOKUP(I607,Parâmetros!$B$3:$C$6,2,0)*VLOOKUP(H607,Parâmetros!$E$3:$G$5,2,0))))</f>
        <v>4</v>
      </c>
      <c r="K607" s="74">
        <f t="shared" si="275"/>
        <v>3.4763947740000002E-2</v>
      </c>
      <c r="L607" s="71"/>
      <c r="M607" s="71"/>
    </row>
    <row r="608" spans="1:13" ht="45.75" customHeight="1" outlineLevel="1" x14ac:dyDescent="0.2">
      <c r="A608" s="78" t="str">
        <f>CONCATENATE($A$30,".",COUNTA($A$30:A607))</f>
        <v>3.571</v>
      </c>
      <c r="B608" s="418" t="s">
        <v>858</v>
      </c>
      <c r="C608" s="419"/>
      <c r="D608" s="419"/>
      <c r="E608" s="419"/>
      <c r="F608" s="68"/>
      <c r="G608" s="84">
        <v>2.1459227E-4</v>
      </c>
      <c r="H608" s="37" t="s">
        <v>61</v>
      </c>
      <c r="I608" s="70" t="s">
        <v>4</v>
      </c>
      <c r="J608" s="73">
        <f>IF($K$13="Não Atende",0,IF(I608="","",IF(H608="",VLOOKUP(I608,Parâmetros!$B$3:$C$6,2,0),VLOOKUP(I608,Parâmetros!$B$3:$C$6,2,0)*VLOOKUP(H608,Parâmetros!$E$3:$G$5,2,0))))</f>
        <v>4</v>
      </c>
      <c r="K608" s="74">
        <f t="shared" si="275"/>
        <v>3.4763947740000002E-2</v>
      </c>
      <c r="L608" s="71"/>
      <c r="M608" s="71"/>
    </row>
    <row r="609" spans="1:13" ht="45.75" customHeight="1" outlineLevel="1" x14ac:dyDescent="0.2">
      <c r="A609" s="78" t="str">
        <f>CONCATENATE($A$30,".",COUNTA($A$30:A608))</f>
        <v>3.572</v>
      </c>
      <c r="B609" s="418" t="s">
        <v>859</v>
      </c>
      <c r="C609" s="419"/>
      <c r="D609" s="419"/>
      <c r="E609" s="419"/>
      <c r="F609" s="68"/>
      <c r="G609" s="84">
        <v>2.1459227E-4</v>
      </c>
      <c r="H609" s="37" t="s">
        <v>61</v>
      </c>
      <c r="I609" s="70" t="s">
        <v>4</v>
      </c>
      <c r="J609" s="73">
        <f>IF($K$13="Não Atende",0,IF(I609="","",IF(H609="",VLOOKUP(I609,Parâmetros!$B$3:$C$6,2,0),VLOOKUP(I609,Parâmetros!$B$3:$C$6,2,0)*VLOOKUP(H609,Parâmetros!$E$3:$G$5,2,0))))</f>
        <v>4</v>
      </c>
      <c r="K609" s="74">
        <f t="shared" si="275"/>
        <v>3.4763947740000002E-2</v>
      </c>
      <c r="L609" s="71"/>
      <c r="M609" s="71"/>
    </row>
    <row r="610" spans="1:13" ht="45.75" customHeight="1" outlineLevel="1" x14ac:dyDescent="0.2">
      <c r="A610" s="78" t="str">
        <f>CONCATENATE($A$30,".",COUNTA($A$30:A609))</f>
        <v>3.573</v>
      </c>
      <c r="B610" s="418" t="s">
        <v>860</v>
      </c>
      <c r="C610" s="419"/>
      <c r="D610" s="419"/>
      <c r="E610" s="419"/>
      <c r="F610" s="68"/>
      <c r="G610" s="84">
        <v>2.1459227E-4</v>
      </c>
      <c r="H610" s="37" t="s">
        <v>61</v>
      </c>
      <c r="I610" s="70" t="s">
        <v>4</v>
      </c>
      <c r="J610" s="73">
        <f>IF($K$13="Não Atende",0,IF(I610="","",IF(H610="",VLOOKUP(I610,Parâmetros!$B$3:$C$6,2,0),VLOOKUP(I610,Parâmetros!$B$3:$C$6,2,0)*VLOOKUP(H610,Parâmetros!$E$3:$G$5,2,0))))</f>
        <v>4</v>
      </c>
      <c r="K610" s="74">
        <f t="shared" si="275"/>
        <v>3.4763947740000002E-2</v>
      </c>
      <c r="L610" s="71"/>
      <c r="M610" s="71"/>
    </row>
    <row r="611" spans="1:13" ht="45.75" customHeight="1" outlineLevel="1" x14ac:dyDescent="0.2">
      <c r="A611" s="78" t="str">
        <f>CONCATENATE($A$30,".",COUNTA($A$30:A610))</f>
        <v>3.574</v>
      </c>
      <c r="B611" s="418" t="s">
        <v>861</v>
      </c>
      <c r="C611" s="419"/>
      <c r="D611" s="419"/>
      <c r="E611" s="419"/>
      <c r="F611" s="68"/>
      <c r="G611" s="84">
        <v>2.1459227E-4</v>
      </c>
      <c r="H611" s="37" t="s">
        <v>61</v>
      </c>
      <c r="I611" s="70" t="s">
        <v>4</v>
      </c>
      <c r="J611" s="73">
        <f>IF($K$13="Não Atende",0,IF(I611="","",IF(H611="",VLOOKUP(I611,Parâmetros!$B$3:$C$6,2,0),VLOOKUP(I611,Parâmetros!$B$3:$C$6,2,0)*VLOOKUP(H611,Parâmetros!$E$3:$G$5,2,0))))</f>
        <v>4</v>
      </c>
      <c r="K611" s="74">
        <f t="shared" si="275"/>
        <v>3.4763947740000002E-2</v>
      </c>
      <c r="L611" s="71"/>
      <c r="M611" s="71"/>
    </row>
    <row r="612" spans="1:13" ht="45.75" customHeight="1" outlineLevel="1" x14ac:dyDescent="0.2">
      <c r="A612" s="78" t="str">
        <f>CONCATENATE($A$30,".",COUNTA($A$30:A611))</f>
        <v>3.575</v>
      </c>
      <c r="B612" s="418" t="s">
        <v>862</v>
      </c>
      <c r="C612" s="419"/>
      <c r="D612" s="419"/>
      <c r="E612" s="419"/>
      <c r="F612" s="68"/>
      <c r="G612" s="84">
        <v>2.1459227E-4</v>
      </c>
      <c r="H612" s="37" t="s">
        <v>61</v>
      </c>
      <c r="I612" s="70" t="s">
        <v>4</v>
      </c>
      <c r="J612" s="73">
        <f>IF($K$13="Não Atende",0,IF(I612="","",IF(H612="",VLOOKUP(I612,Parâmetros!$B$3:$C$6,2,0),VLOOKUP(I612,Parâmetros!$B$3:$C$6,2,0)*VLOOKUP(H612,Parâmetros!$E$3:$G$5,2,0))))</f>
        <v>4</v>
      </c>
      <c r="K612" s="74">
        <f t="shared" si="275"/>
        <v>3.4763947740000002E-2</v>
      </c>
      <c r="L612" s="71"/>
      <c r="M612" s="71"/>
    </row>
    <row r="613" spans="1:13" ht="45.75" customHeight="1" outlineLevel="1" x14ac:dyDescent="0.2">
      <c r="A613" s="78" t="str">
        <f>CONCATENATE($A$30,".",COUNTA($A$30:A612))</f>
        <v>3.576</v>
      </c>
      <c r="B613" s="418" t="s">
        <v>863</v>
      </c>
      <c r="C613" s="419"/>
      <c r="D613" s="419"/>
      <c r="E613" s="419"/>
      <c r="F613" s="68"/>
      <c r="G613" s="84">
        <v>2.1459227E-4</v>
      </c>
      <c r="H613" s="37" t="s">
        <v>61</v>
      </c>
      <c r="I613" s="70" t="s">
        <v>4</v>
      </c>
      <c r="J613" s="73">
        <f>IF($K$13="Não Atende",0,IF(I613="","",IF(H613="",VLOOKUP(I613,Parâmetros!$B$3:$C$6,2,0),VLOOKUP(I613,Parâmetros!$B$3:$C$6,2,0)*VLOOKUP(H613,Parâmetros!$E$3:$G$5,2,0))))</f>
        <v>4</v>
      </c>
      <c r="K613" s="74">
        <f t="shared" si="275"/>
        <v>3.4763947740000002E-2</v>
      </c>
      <c r="L613" s="71"/>
      <c r="M613" s="71"/>
    </row>
    <row r="614" spans="1:13" ht="45.75" customHeight="1" outlineLevel="1" x14ac:dyDescent="0.2">
      <c r="A614" s="78" t="str">
        <f>CONCATENATE($A$30,".",COUNTA($A$30:A613))</f>
        <v>3.577</v>
      </c>
      <c r="B614" s="418" t="s">
        <v>864</v>
      </c>
      <c r="C614" s="419"/>
      <c r="D614" s="419"/>
      <c r="E614" s="419"/>
      <c r="F614" s="68"/>
      <c r="G614" s="84">
        <v>2.1459227E-4</v>
      </c>
      <c r="H614" s="37" t="s">
        <v>61</v>
      </c>
      <c r="I614" s="70" t="s">
        <v>4</v>
      </c>
      <c r="J614" s="73">
        <f>IF($K$13="Não Atende",0,IF(I614="","",IF(H614="",VLOOKUP(I614,Parâmetros!$B$3:$C$6,2,0),VLOOKUP(I614,Parâmetros!$B$3:$C$6,2,0)*VLOOKUP(H614,Parâmetros!$E$3:$G$5,2,0))))</f>
        <v>4</v>
      </c>
      <c r="K614" s="74">
        <f t="shared" si="275"/>
        <v>3.4763947740000002E-2</v>
      </c>
      <c r="L614" s="71"/>
      <c r="M614" s="71"/>
    </row>
    <row r="615" spans="1:13" ht="45.75" customHeight="1" outlineLevel="1" x14ac:dyDescent="0.2">
      <c r="A615" s="78" t="str">
        <f>CONCATENATE($A$30,".",COUNTA($A$30:A614))</f>
        <v>3.578</v>
      </c>
      <c r="B615" s="418" t="s">
        <v>865</v>
      </c>
      <c r="C615" s="419"/>
      <c r="D615" s="419"/>
      <c r="E615" s="419"/>
      <c r="F615" s="68"/>
      <c r="G615" s="84">
        <v>2.1459227E-4</v>
      </c>
      <c r="H615" s="37" t="s">
        <v>61</v>
      </c>
      <c r="I615" s="70" t="s">
        <v>4</v>
      </c>
      <c r="J615" s="73">
        <f>IF($K$13="Não Atende",0,IF(I615="","",IF(H615="",VLOOKUP(I615,Parâmetros!$B$3:$C$6,2,0),VLOOKUP(I615,Parâmetros!$B$3:$C$6,2,0)*VLOOKUP(H615,Parâmetros!$E$3:$G$5,2,0))))</f>
        <v>4</v>
      </c>
      <c r="K615" s="74">
        <f t="shared" si="275"/>
        <v>3.4763947740000002E-2</v>
      </c>
      <c r="L615" s="71"/>
      <c r="M615" s="71"/>
    </row>
    <row r="616" spans="1:13" ht="45.75" customHeight="1" outlineLevel="1" x14ac:dyDescent="0.2">
      <c r="A616" s="78" t="str">
        <f>CONCATENATE($A$30,".",COUNTA($A$30:A615))</f>
        <v>3.579</v>
      </c>
      <c r="B616" s="418" t="s">
        <v>866</v>
      </c>
      <c r="C616" s="419"/>
      <c r="D616" s="419"/>
      <c r="E616" s="419"/>
      <c r="F616" s="68"/>
      <c r="G616" s="84">
        <v>2.1459227E-4</v>
      </c>
      <c r="H616" s="37" t="s">
        <v>61</v>
      </c>
      <c r="I616" s="70" t="s">
        <v>4</v>
      </c>
      <c r="J616" s="73">
        <f>IF($K$13="Não Atende",0,IF(I616="","",IF(H616="",VLOOKUP(I616,Parâmetros!$B$3:$C$6,2,0),VLOOKUP(I616,Parâmetros!$B$3:$C$6,2,0)*VLOOKUP(H616,Parâmetros!$E$3:$G$5,2,0))))</f>
        <v>4</v>
      </c>
      <c r="K616" s="74">
        <f t="shared" si="275"/>
        <v>3.4763947740000002E-2</v>
      </c>
      <c r="L616" s="71"/>
      <c r="M616" s="71"/>
    </row>
    <row r="617" spans="1:13" ht="45.75" customHeight="1" outlineLevel="1" x14ac:dyDescent="0.2">
      <c r="A617" s="78" t="str">
        <f>CONCATENATE($A$30,".",COUNTA($A$30:A616))</f>
        <v>3.580</v>
      </c>
      <c r="B617" s="418" t="s">
        <v>867</v>
      </c>
      <c r="C617" s="419"/>
      <c r="D617" s="419"/>
      <c r="E617" s="419"/>
      <c r="F617" s="68"/>
      <c r="G617" s="84">
        <v>2.1459227E-4</v>
      </c>
      <c r="H617" s="37" t="s">
        <v>61</v>
      </c>
      <c r="I617" s="70" t="s">
        <v>4</v>
      </c>
      <c r="J617" s="73">
        <f>IF($K$13="Não Atende",0,IF(I617="","",IF(H617="",VLOOKUP(I617,Parâmetros!$B$3:$C$6,2,0),VLOOKUP(I617,Parâmetros!$B$3:$C$6,2,0)*VLOOKUP(H617,Parâmetros!$E$3:$G$5,2,0))))</f>
        <v>4</v>
      </c>
      <c r="K617" s="74">
        <f t="shared" si="275"/>
        <v>3.4763947740000002E-2</v>
      </c>
      <c r="L617" s="71"/>
      <c r="M617" s="71"/>
    </row>
    <row r="618" spans="1:13" ht="45.75" customHeight="1" outlineLevel="1" x14ac:dyDescent="0.2">
      <c r="A618" s="78" t="str">
        <f>CONCATENATE($A$30,".",COUNTA($A$30:A617))</f>
        <v>3.581</v>
      </c>
      <c r="B618" s="418" t="s">
        <v>868</v>
      </c>
      <c r="C618" s="419"/>
      <c r="D618" s="419"/>
      <c r="E618" s="419"/>
      <c r="F618" s="68"/>
      <c r="G618" s="84">
        <v>2.1459227E-4</v>
      </c>
      <c r="H618" s="37" t="s">
        <v>61</v>
      </c>
      <c r="I618" s="70" t="s">
        <v>4</v>
      </c>
      <c r="J618" s="73">
        <f>IF($K$13="Não Atende",0,IF(I618="","",IF(H618="",VLOOKUP(I618,Parâmetros!$B$3:$C$6,2,0),VLOOKUP(I618,Parâmetros!$B$3:$C$6,2,0)*VLOOKUP(H618,Parâmetros!$E$3:$G$5,2,0))))</f>
        <v>4</v>
      </c>
      <c r="K618" s="74">
        <f t="shared" si="275"/>
        <v>3.4763947740000002E-2</v>
      </c>
      <c r="L618" s="71"/>
      <c r="M618" s="71"/>
    </row>
    <row r="619" spans="1:13" ht="45.75" customHeight="1" outlineLevel="1" x14ac:dyDescent="0.2">
      <c r="A619" s="78" t="str">
        <f>CONCATENATE($A$30,".",COUNTA($A$30:A618))</f>
        <v>3.582</v>
      </c>
      <c r="B619" s="418" t="s">
        <v>869</v>
      </c>
      <c r="C619" s="419"/>
      <c r="D619" s="419"/>
      <c r="E619" s="419"/>
      <c r="F619" s="68"/>
      <c r="G619" s="84">
        <v>2.1459227E-4</v>
      </c>
      <c r="H619" s="37" t="s">
        <v>61</v>
      </c>
      <c r="I619" s="70" t="s">
        <v>4</v>
      </c>
      <c r="J619" s="73">
        <f>IF($K$13="Não Atende",0,IF(I619="","",IF(H619="",VLOOKUP(I619,Parâmetros!$B$3:$C$6,2,0),VLOOKUP(I619,Parâmetros!$B$3:$C$6,2,0)*VLOOKUP(H619,Parâmetros!$E$3:$G$5,2,0))))</f>
        <v>4</v>
      </c>
      <c r="K619" s="74">
        <f t="shared" si="275"/>
        <v>3.4763947740000002E-2</v>
      </c>
      <c r="L619" s="71"/>
      <c r="M619" s="71"/>
    </row>
    <row r="620" spans="1:13" ht="45.75" customHeight="1" outlineLevel="1" x14ac:dyDescent="0.2">
      <c r="A620" s="78" t="str">
        <f>CONCATENATE($A$30,".",COUNTA($A$30:A619))</f>
        <v>3.583</v>
      </c>
      <c r="B620" s="418" t="s">
        <v>870</v>
      </c>
      <c r="C620" s="419"/>
      <c r="D620" s="419"/>
      <c r="E620" s="419"/>
      <c r="F620" s="68"/>
      <c r="G620" s="84">
        <v>2.1459227E-4</v>
      </c>
      <c r="H620" s="37" t="s">
        <v>61</v>
      </c>
      <c r="I620" s="70" t="s">
        <v>4</v>
      </c>
      <c r="J620" s="73">
        <f>IF($K$13="Não Atende",0,IF(I620="","",IF(H620="",VLOOKUP(I620,Parâmetros!$B$3:$C$6,2,0),VLOOKUP(I620,Parâmetros!$B$3:$C$6,2,0)*VLOOKUP(H620,Parâmetros!$E$3:$G$5,2,0))))</f>
        <v>4</v>
      </c>
      <c r="K620" s="74">
        <f t="shared" si="275"/>
        <v>3.4763947740000002E-2</v>
      </c>
      <c r="L620" s="71"/>
      <c r="M620" s="71"/>
    </row>
    <row r="621" spans="1:13" ht="45.75" customHeight="1" outlineLevel="1" x14ac:dyDescent="0.2">
      <c r="A621" s="78" t="str">
        <f>CONCATENATE($A$30,".",COUNTA($A$30:A620))</f>
        <v>3.584</v>
      </c>
      <c r="B621" s="418" t="s">
        <v>871</v>
      </c>
      <c r="C621" s="419"/>
      <c r="D621" s="419"/>
      <c r="E621" s="419"/>
      <c r="F621" s="68"/>
      <c r="G621" s="84">
        <v>2.1459227E-4</v>
      </c>
      <c r="H621" s="37" t="s">
        <v>61</v>
      </c>
      <c r="I621" s="70" t="s">
        <v>4</v>
      </c>
      <c r="J621" s="73">
        <f>IF($K$13="Não Atende",0,IF(I621="","",IF(H621="",VLOOKUP(I621,Parâmetros!$B$3:$C$6,2,0),VLOOKUP(I621,Parâmetros!$B$3:$C$6,2,0)*VLOOKUP(H621,Parâmetros!$E$3:$G$5,2,0))))</f>
        <v>4</v>
      </c>
      <c r="K621" s="74">
        <f t="shared" si="275"/>
        <v>3.4763947740000002E-2</v>
      </c>
      <c r="L621" s="71"/>
      <c r="M621" s="71"/>
    </row>
    <row r="622" spans="1:13" ht="45.75" customHeight="1" outlineLevel="1" x14ac:dyDescent="0.2">
      <c r="A622" s="78" t="str">
        <f>CONCATENATE($A$30,".",COUNTA($A$30:A621))</f>
        <v>3.585</v>
      </c>
      <c r="B622" s="418" t="s">
        <v>872</v>
      </c>
      <c r="C622" s="419"/>
      <c r="D622" s="419"/>
      <c r="E622" s="419"/>
      <c r="F622" s="68"/>
      <c r="G622" s="84">
        <v>2.1459227E-4</v>
      </c>
      <c r="H622" s="37" t="s">
        <v>61</v>
      </c>
      <c r="I622" s="70" t="s">
        <v>4</v>
      </c>
      <c r="J622" s="73">
        <f>IF($K$13="Não Atende",0,IF(I622="","",IF(H622="",VLOOKUP(I622,Parâmetros!$B$3:$C$6,2,0),VLOOKUP(I622,Parâmetros!$B$3:$C$6,2,0)*VLOOKUP(H622,Parâmetros!$E$3:$G$5,2,0))))</f>
        <v>4</v>
      </c>
      <c r="K622" s="74">
        <f t="shared" si="275"/>
        <v>3.4763947740000002E-2</v>
      </c>
      <c r="L622" s="71"/>
      <c r="M622" s="71"/>
    </row>
    <row r="623" spans="1:13" ht="45.75" customHeight="1" outlineLevel="1" x14ac:dyDescent="0.2">
      <c r="A623" s="78" t="str">
        <f>CONCATENATE($A$30,".",COUNTA($A$30:A622))</f>
        <v>3.586</v>
      </c>
      <c r="B623" s="418" t="s">
        <v>873</v>
      </c>
      <c r="C623" s="419"/>
      <c r="D623" s="419"/>
      <c r="E623" s="419"/>
      <c r="F623" s="68"/>
      <c r="G623" s="84">
        <v>2.1459227E-4</v>
      </c>
      <c r="H623" s="37" t="s">
        <v>61</v>
      </c>
      <c r="I623" s="70" t="s">
        <v>4</v>
      </c>
      <c r="J623" s="73">
        <f>IF($K$13="Não Atende",0,IF(I623="","",IF(H623="",VLOOKUP(I623,Parâmetros!$B$3:$C$6,2,0),VLOOKUP(I623,Parâmetros!$B$3:$C$6,2,0)*VLOOKUP(H623,Parâmetros!$E$3:$G$5,2,0))))</f>
        <v>4</v>
      </c>
      <c r="K623" s="74">
        <f t="shared" si="275"/>
        <v>3.4763947740000002E-2</v>
      </c>
      <c r="L623" s="71"/>
      <c r="M623" s="71"/>
    </row>
    <row r="624" spans="1:13" ht="45.75" customHeight="1" outlineLevel="1" x14ac:dyDescent="0.2">
      <c r="A624" s="78" t="str">
        <f>CONCATENATE($A$30,".",COUNTA($A$30:A623))</f>
        <v>3.587</v>
      </c>
      <c r="B624" s="418" t="s">
        <v>874</v>
      </c>
      <c r="C624" s="419"/>
      <c r="D624" s="419"/>
      <c r="E624" s="419"/>
      <c r="F624" s="68"/>
      <c r="G624" s="84">
        <v>2.1459227E-4</v>
      </c>
      <c r="H624" s="37" t="s">
        <v>61</v>
      </c>
      <c r="I624" s="70" t="s">
        <v>4</v>
      </c>
      <c r="J624" s="73">
        <f>IF($K$13="Não Atende",0,IF(I624="","",IF(H624="",VLOOKUP(I624,Parâmetros!$B$3:$C$6,2,0),VLOOKUP(I624,Parâmetros!$B$3:$C$6,2,0)*VLOOKUP(H624,Parâmetros!$E$3:$G$5,2,0))))</f>
        <v>4</v>
      </c>
      <c r="K624" s="74">
        <f t="shared" si="275"/>
        <v>3.4763947740000002E-2</v>
      </c>
      <c r="L624" s="71"/>
      <c r="M624" s="71"/>
    </row>
    <row r="625" spans="1:13" ht="45.75" customHeight="1" outlineLevel="1" x14ac:dyDescent="0.2">
      <c r="A625" s="78" t="str">
        <f>CONCATENATE($A$30,".",COUNTA($A$30:A624))</f>
        <v>3.588</v>
      </c>
      <c r="B625" s="418" t="s">
        <v>875</v>
      </c>
      <c r="C625" s="419"/>
      <c r="D625" s="419"/>
      <c r="E625" s="419"/>
      <c r="F625" s="68"/>
      <c r="G625" s="84">
        <v>2.1459227E-4</v>
      </c>
      <c r="H625" s="37" t="s">
        <v>61</v>
      </c>
      <c r="I625" s="70" t="s">
        <v>4</v>
      </c>
      <c r="J625" s="73">
        <f>IF($K$13="Não Atende",0,IF(I625="","",IF(H625="",VLOOKUP(I625,Parâmetros!$B$3:$C$6,2,0),VLOOKUP(I625,Parâmetros!$B$3:$C$6,2,0)*VLOOKUP(H625,Parâmetros!$E$3:$G$5,2,0))))</f>
        <v>4</v>
      </c>
      <c r="K625" s="74">
        <f t="shared" si="275"/>
        <v>3.4763947740000002E-2</v>
      </c>
      <c r="L625" s="71"/>
      <c r="M625" s="71"/>
    </row>
    <row r="626" spans="1:13" ht="45.75" customHeight="1" outlineLevel="1" x14ac:dyDescent="0.2">
      <c r="A626" s="78" t="str">
        <f>CONCATENATE($A$30,".",COUNTA($A$30:A625))</f>
        <v>3.589</v>
      </c>
      <c r="B626" s="418" t="s">
        <v>876</v>
      </c>
      <c r="C626" s="419"/>
      <c r="D626" s="419"/>
      <c r="E626" s="419"/>
      <c r="F626" s="68"/>
      <c r="G626" s="84">
        <v>2.1459227E-4</v>
      </c>
      <c r="H626" s="37" t="s">
        <v>61</v>
      </c>
      <c r="I626" s="70" t="s">
        <v>4</v>
      </c>
      <c r="J626" s="73">
        <f>IF($K$13="Não Atende",0,IF(I626="","",IF(H626="",VLOOKUP(I626,Parâmetros!$B$3:$C$6,2,0),VLOOKUP(I626,Parâmetros!$B$3:$C$6,2,0)*VLOOKUP(H626,Parâmetros!$E$3:$G$5,2,0))))</f>
        <v>4</v>
      </c>
      <c r="K626" s="74">
        <f t="shared" si="275"/>
        <v>3.4763947740000002E-2</v>
      </c>
      <c r="L626" s="71"/>
      <c r="M626" s="71"/>
    </row>
    <row r="627" spans="1:13" ht="45.75" customHeight="1" outlineLevel="1" x14ac:dyDescent="0.2">
      <c r="A627" s="78" t="str">
        <f>CONCATENATE($A$30,".",COUNTA($A$30:A626))</f>
        <v>3.590</v>
      </c>
      <c r="B627" s="418" t="s">
        <v>877</v>
      </c>
      <c r="C627" s="419"/>
      <c r="D627" s="419"/>
      <c r="E627" s="419"/>
      <c r="F627" s="68"/>
      <c r="G627" s="84">
        <v>2.1459227E-4</v>
      </c>
      <c r="H627" s="37" t="s">
        <v>61</v>
      </c>
      <c r="I627" s="70" t="s">
        <v>4</v>
      </c>
      <c r="J627" s="73">
        <f>IF($K$13="Não Atende",0,IF(I627="","",IF(H627="",VLOOKUP(I627,Parâmetros!$B$3:$C$6,2,0),VLOOKUP(I627,Parâmetros!$B$3:$C$6,2,0)*VLOOKUP(H627,Parâmetros!$E$3:$G$5,2,0))))</f>
        <v>4</v>
      </c>
      <c r="K627" s="74">
        <f t="shared" si="275"/>
        <v>3.4763947740000002E-2</v>
      </c>
      <c r="L627" s="71"/>
      <c r="M627" s="71"/>
    </row>
    <row r="628" spans="1:13" ht="45.75" customHeight="1" outlineLevel="1" x14ac:dyDescent="0.2">
      <c r="A628" s="78" t="str">
        <f>CONCATENATE($A$30,".",COUNTA($A$30:A627))</f>
        <v>3.591</v>
      </c>
      <c r="B628" s="418" t="s">
        <v>878</v>
      </c>
      <c r="C628" s="419"/>
      <c r="D628" s="419"/>
      <c r="E628" s="419"/>
      <c r="F628" s="68"/>
      <c r="G628" s="84">
        <v>2.1459227E-4</v>
      </c>
      <c r="H628" s="37" t="s">
        <v>61</v>
      </c>
      <c r="I628" s="70" t="s">
        <v>4</v>
      </c>
      <c r="J628" s="73">
        <f>IF($K$13="Não Atende",0,IF(I628="","",IF(H628="",VLOOKUP(I628,Parâmetros!$B$3:$C$6,2,0),VLOOKUP(I628,Parâmetros!$B$3:$C$6,2,0)*VLOOKUP(H628,Parâmetros!$E$3:$G$5,2,0))))</f>
        <v>4</v>
      </c>
      <c r="K628" s="74">
        <f t="shared" si="275"/>
        <v>3.4763947740000002E-2</v>
      </c>
      <c r="L628" s="71"/>
      <c r="M628" s="71"/>
    </row>
    <row r="629" spans="1:13" ht="45.75" customHeight="1" outlineLevel="1" x14ac:dyDescent="0.2">
      <c r="A629" s="78" t="str">
        <f>CONCATENATE($A$30,".",COUNTA($A$30:A628))</f>
        <v>3.592</v>
      </c>
      <c r="B629" s="418" t="s">
        <v>879</v>
      </c>
      <c r="C629" s="419"/>
      <c r="D629" s="419"/>
      <c r="E629" s="419"/>
      <c r="F629" s="68"/>
      <c r="G629" s="84">
        <v>2.1459227E-4</v>
      </c>
      <c r="H629" s="37" t="s">
        <v>61</v>
      </c>
      <c r="I629" s="70" t="s">
        <v>4</v>
      </c>
      <c r="J629" s="73">
        <f>IF($K$13="Não Atende",0,IF(I629="","",IF(H629="",VLOOKUP(I629,Parâmetros!$B$3:$C$6,2,0),VLOOKUP(I629,Parâmetros!$B$3:$C$6,2,0)*VLOOKUP(H629,Parâmetros!$E$3:$G$5,2,0))))</f>
        <v>4</v>
      </c>
      <c r="K629" s="74">
        <f t="shared" si="275"/>
        <v>3.4763947740000002E-2</v>
      </c>
      <c r="L629" s="71"/>
      <c r="M629" s="71"/>
    </row>
    <row r="630" spans="1:13" ht="45.75" customHeight="1" outlineLevel="1" x14ac:dyDescent="0.2">
      <c r="A630" s="78" t="str">
        <f>CONCATENATE($A$30,".",COUNTA($A$30:A629))</f>
        <v>3.593</v>
      </c>
      <c r="B630" s="418" t="s">
        <v>880</v>
      </c>
      <c r="C630" s="419"/>
      <c r="D630" s="419"/>
      <c r="E630" s="419"/>
      <c r="F630" s="68"/>
      <c r="G630" s="84">
        <v>2.1459227E-4</v>
      </c>
      <c r="H630" s="37" t="s">
        <v>61</v>
      </c>
      <c r="I630" s="70" t="s">
        <v>4</v>
      </c>
      <c r="J630" s="73">
        <f>IF($K$13="Não Atende",0,IF(I630="","",IF(H630="",VLOOKUP(I630,Parâmetros!$B$3:$C$6,2,0),VLOOKUP(I630,Parâmetros!$B$3:$C$6,2,0)*VLOOKUP(H630,Parâmetros!$E$3:$G$5,2,0))))</f>
        <v>4</v>
      </c>
      <c r="K630" s="74">
        <f t="shared" si="275"/>
        <v>3.4763947740000002E-2</v>
      </c>
      <c r="L630" s="71"/>
      <c r="M630" s="71"/>
    </row>
    <row r="631" spans="1:13" ht="45.75" customHeight="1" outlineLevel="1" x14ac:dyDescent="0.2">
      <c r="A631" s="78" t="str">
        <f>CONCATENATE($A$30,".",COUNTA($A$30:A630))</f>
        <v>3.594</v>
      </c>
      <c r="B631" s="418" t="s">
        <v>881</v>
      </c>
      <c r="C631" s="419"/>
      <c r="D631" s="419"/>
      <c r="E631" s="419"/>
      <c r="F631" s="68"/>
      <c r="G631" s="84">
        <v>2.1459227E-4</v>
      </c>
      <c r="H631" s="37" t="s">
        <v>61</v>
      </c>
      <c r="I631" s="70" t="s">
        <v>4</v>
      </c>
      <c r="J631" s="73">
        <f>IF($K$13="Não Atende",0,IF(I631="","",IF(H631="",VLOOKUP(I631,Parâmetros!$B$3:$C$6,2,0),VLOOKUP(I631,Parâmetros!$B$3:$C$6,2,0)*VLOOKUP(H631,Parâmetros!$E$3:$G$5,2,0))))</f>
        <v>4</v>
      </c>
      <c r="K631" s="74">
        <f t="shared" si="275"/>
        <v>3.4763947740000002E-2</v>
      </c>
      <c r="L631" s="71"/>
      <c r="M631" s="71"/>
    </row>
    <row r="632" spans="1:13" ht="45.75" customHeight="1" outlineLevel="1" x14ac:dyDescent="0.2">
      <c r="A632" s="78" t="str">
        <f>CONCATENATE($A$30,".",COUNTA($A$30:A631))</f>
        <v>3.595</v>
      </c>
      <c r="B632" s="418" t="s">
        <v>882</v>
      </c>
      <c r="C632" s="419"/>
      <c r="D632" s="419"/>
      <c r="E632" s="419"/>
      <c r="F632" s="68"/>
      <c r="G632" s="84">
        <v>2.1459227E-4</v>
      </c>
      <c r="H632" s="37" t="s">
        <v>61</v>
      </c>
      <c r="I632" s="70" t="s">
        <v>4</v>
      </c>
      <c r="J632" s="73">
        <f>IF($K$13="Não Atende",0,IF(I632="","",IF(H632="",VLOOKUP(I632,Parâmetros!$B$3:$C$6,2,0),VLOOKUP(I632,Parâmetros!$B$3:$C$6,2,0)*VLOOKUP(H632,Parâmetros!$E$3:$G$5,2,0))))</f>
        <v>4</v>
      </c>
      <c r="K632" s="74">
        <f t="shared" si="275"/>
        <v>3.4763947740000002E-2</v>
      </c>
      <c r="L632" s="71"/>
      <c r="M632" s="71"/>
    </row>
    <row r="633" spans="1:13" ht="45.75" customHeight="1" outlineLevel="1" x14ac:dyDescent="0.2">
      <c r="A633" s="78" t="str">
        <f>CONCATENATE($A$30,".",COUNTA($A$30:A632))</f>
        <v>3.596</v>
      </c>
      <c r="B633" s="418" t="s">
        <v>883</v>
      </c>
      <c r="C633" s="419"/>
      <c r="D633" s="419"/>
      <c r="E633" s="419"/>
      <c r="F633" s="68"/>
      <c r="G633" s="84">
        <v>2.1459227E-4</v>
      </c>
      <c r="H633" s="37" t="s">
        <v>61</v>
      </c>
      <c r="I633" s="70" t="s">
        <v>4</v>
      </c>
      <c r="J633" s="73">
        <f>IF($K$13="Não Atende",0,IF(I633="","",IF(H633="",VLOOKUP(I633,Parâmetros!$B$3:$C$6,2,0),VLOOKUP(I633,Parâmetros!$B$3:$C$6,2,0)*VLOOKUP(H633,Parâmetros!$E$3:$G$5,2,0))))</f>
        <v>4</v>
      </c>
      <c r="K633" s="74">
        <f t="shared" ref="K633:K696" si="276">IF(J633="",0,((G633*J633)*$F$30)*0.9*100)</f>
        <v>3.4763947740000002E-2</v>
      </c>
      <c r="L633" s="71"/>
      <c r="M633" s="71"/>
    </row>
    <row r="634" spans="1:13" ht="45.75" customHeight="1" outlineLevel="1" x14ac:dyDescent="0.2">
      <c r="A634" s="78" t="str">
        <f>CONCATENATE($A$30,".",COUNTA($A$30:A633))</f>
        <v>3.597</v>
      </c>
      <c r="B634" s="418" t="s">
        <v>884</v>
      </c>
      <c r="C634" s="419"/>
      <c r="D634" s="419"/>
      <c r="E634" s="419"/>
      <c r="F634" s="68"/>
      <c r="G634" s="84">
        <v>2.1459227E-4</v>
      </c>
      <c r="H634" s="37" t="s">
        <v>61</v>
      </c>
      <c r="I634" s="70" t="s">
        <v>4</v>
      </c>
      <c r="J634" s="73">
        <f>IF($K$13="Não Atende",0,IF(I634="","",IF(H634="",VLOOKUP(I634,Parâmetros!$B$3:$C$6,2,0),VLOOKUP(I634,Parâmetros!$B$3:$C$6,2,0)*VLOOKUP(H634,Parâmetros!$E$3:$G$5,2,0))))</f>
        <v>4</v>
      </c>
      <c r="K634" s="74">
        <f t="shared" si="276"/>
        <v>3.4763947740000002E-2</v>
      </c>
      <c r="L634" s="71"/>
      <c r="M634" s="71"/>
    </row>
    <row r="635" spans="1:13" ht="45.75" customHeight="1" outlineLevel="1" x14ac:dyDescent="0.2">
      <c r="A635" s="78" t="str">
        <f>CONCATENATE($A$30,".",COUNTA($A$30:A634))</f>
        <v>3.598</v>
      </c>
      <c r="B635" s="418" t="s">
        <v>885</v>
      </c>
      <c r="C635" s="419"/>
      <c r="D635" s="419"/>
      <c r="E635" s="419"/>
      <c r="F635" s="68"/>
      <c r="G635" s="84">
        <v>2.1459227E-4</v>
      </c>
      <c r="H635" s="37" t="s">
        <v>61</v>
      </c>
      <c r="I635" s="70" t="s">
        <v>4</v>
      </c>
      <c r="J635" s="73">
        <f>IF($K$13="Não Atende",0,IF(I635="","",IF(H635="",VLOOKUP(I635,Parâmetros!$B$3:$C$6,2,0),VLOOKUP(I635,Parâmetros!$B$3:$C$6,2,0)*VLOOKUP(H635,Parâmetros!$E$3:$G$5,2,0))))</f>
        <v>4</v>
      </c>
      <c r="K635" s="74">
        <f t="shared" si="276"/>
        <v>3.4763947740000002E-2</v>
      </c>
      <c r="L635" s="71"/>
      <c r="M635" s="71"/>
    </row>
    <row r="636" spans="1:13" ht="45.75" customHeight="1" outlineLevel="1" x14ac:dyDescent="0.2">
      <c r="A636" s="78" t="str">
        <f>CONCATENATE($A$30,".",COUNTA($A$30:A635))</f>
        <v>3.599</v>
      </c>
      <c r="B636" s="418" t="s">
        <v>886</v>
      </c>
      <c r="C636" s="419"/>
      <c r="D636" s="419"/>
      <c r="E636" s="419"/>
      <c r="F636" s="68"/>
      <c r="G636" s="84">
        <v>2.1459227E-4</v>
      </c>
      <c r="H636" s="37" t="s">
        <v>61</v>
      </c>
      <c r="I636" s="70" t="s">
        <v>4</v>
      </c>
      <c r="J636" s="73">
        <f>IF($K$13="Não Atende",0,IF(I636="","",IF(H636="",VLOOKUP(I636,Parâmetros!$B$3:$C$6,2,0),VLOOKUP(I636,Parâmetros!$B$3:$C$6,2,0)*VLOOKUP(H636,Parâmetros!$E$3:$G$5,2,0))))</f>
        <v>4</v>
      </c>
      <c r="K636" s="74">
        <f t="shared" si="276"/>
        <v>3.4763947740000002E-2</v>
      </c>
      <c r="L636" s="71"/>
      <c r="M636" s="71"/>
    </row>
    <row r="637" spans="1:13" ht="45.75" customHeight="1" outlineLevel="1" x14ac:dyDescent="0.2">
      <c r="A637" s="78" t="str">
        <f>CONCATENATE($A$30,".",COUNTA($A$30:A636))</f>
        <v>3.600</v>
      </c>
      <c r="B637" s="418" t="s">
        <v>887</v>
      </c>
      <c r="C637" s="419"/>
      <c r="D637" s="419"/>
      <c r="E637" s="419"/>
      <c r="F637" s="68"/>
      <c r="G637" s="84">
        <v>2.1459227E-4</v>
      </c>
      <c r="H637" s="37" t="s">
        <v>61</v>
      </c>
      <c r="I637" s="70" t="s">
        <v>4</v>
      </c>
      <c r="J637" s="73">
        <f>IF($K$13="Não Atende",0,IF(I637="","",IF(H637="",VLOOKUP(I637,Parâmetros!$B$3:$C$6,2,0),VLOOKUP(I637,Parâmetros!$B$3:$C$6,2,0)*VLOOKUP(H637,Parâmetros!$E$3:$G$5,2,0))))</f>
        <v>4</v>
      </c>
      <c r="K637" s="74">
        <f t="shared" si="276"/>
        <v>3.4763947740000002E-2</v>
      </c>
      <c r="L637" s="71"/>
      <c r="M637" s="71"/>
    </row>
    <row r="638" spans="1:13" ht="45.75" customHeight="1" outlineLevel="1" x14ac:dyDescent="0.2">
      <c r="A638" s="78" t="str">
        <f>CONCATENATE($A$30,".",COUNTA($A$30:A637))</f>
        <v>3.601</v>
      </c>
      <c r="B638" s="418" t="s">
        <v>888</v>
      </c>
      <c r="C638" s="419"/>
      <c r="D638" s="419"/>
      <c r="E638" s="419"/>
      <c r="F638" s="68"/>
      <c r="G638" s="84">
        <v>2.1459227E-4</v>
      </c>
      <c r="H638" s="37" t="s">
        <v>61</v>
      </c>
      <c r="I638" s="70" t="s">
        <v>4</v>
      </c>
      <c r="J638" s="73">
        <f>IF($K$13="Não Atende",0,IF(I638="","",IF(H638="",VLOOKUP(I638,Parâmetros!$B$3:$C$6,2,0),VLOOKUP(I638,Parâmetros!$B$3:$C$6,2,0)*VLOOKUP(H638,Parâmetros!$E$3:$G$5,2,0))))</f>
        <v>4</v>
      </c>
      <c r="K638" s="74">
        <f t="shared" si="276"/>
        <v>3.4763947740000002E-2</v>
      </c>
      <c r="L638" s="71"/>
      <c r="M638" s="71"/>
    </row>
    <row r="639" spans="1:13" ht="45.75" customHeight="1" outlineLevel="1" x14ac:dyDescent="0.2">
      <c r="A639" s="78" t="str">
        <f>CONCATENATE($A$30,".",COUNTA($A$30:A638))</f>
        <v>3.602</v>
      </c>
      <c r="B639" s="418" t="s">
        <v>889</v>
      </c>
      <c r="C639" s="419"/>
      <c r="D639" s="419"/>
      <c r="E639" s="419"/>
      <c r="F639" s="68"/>
      <c r="G639" s="84">
        <v>2.1459227E-4</v>
      </c>
      <c r="H639" s="37" t="s">
        <v>61</v>
      </c>
      <c r="I639" s="70" t="s">
        <v>4</v>
      </c>
      <c r="J639" s="73">
        <f>IF($K$13="Não Atende",0,IF(I639="","",IF(H639="",VLOOKUP(I639,Parâmetros!$B$3:$C$6,2,0),VLOOKUP(I639,Parâmetros!$B$3:$C$6,2,0)*VLOOKUP(H639,Parâmetros!$E$3:$G$5,2,0))))</f>
        <v>4</v>
      </c>
      <c r="K639" s="74">
        <f t="shared" si="276"/>
        <v>3.4763947740000002E-2</v>
      </c>
      <c r="L639" s="71"/>
      <c r="M639" s="71"/>
    </row>
    <row r="640" spans="1:13" ht="45.75" customHeight="1" outlineLevel="1" x14ac:dyDescent="0.2">
      <c r="A640" s="78" t="str">
        <f>CONCATENATE($A$30,".",COUNTA($A$30:A639))</f>
        <v>3.603</v>
      </c>
      <c r="B640" s="418" t="s">
        <v>890</v>
      </c>
      <c r="C640" s="419"/>
      <c r="D640" s="419"/>
      <c r="E640" s="419"/>
      <c r="F640" s="68"/>
      <c r="G640" s="84">
        <v>2.1459227E-4</v>
      </c>
      <c r="H640" s="37" t="s">
        <v>61</v>
      </c>
      <c r="I640" s="70" t="s">
        <v>4</v>
      </c>
      <c r="J640" s="73">
        <f>IF($K$13="Não Atende",0,IF(I640="","",IF(H640="",VLOOKUP(I640,Parâmetros!$B$3:$C$6,2,0),VLOOKUP(I640,Parâmetros!$B$3:$C$6,2,0)*VLOOKUP(H640,Parâmetros!$E$3:$G$5,2,0))))</f>
        <v>4</v>
      </c>
      <c r="K640" s="74">
        <f t="shared" si="276"/>
        <v>3.4763947740000002E-2</v>
      </c>
      <c r="L640" s="71"/>
      <c r="M640" s="71"/>
    </row>
    <row r="641" spans="1:13" ht="45.75" customHeight="1" outlineLevel="1" x14ac:dyDescent="0.2">
      <c r="A641" s="78" t="str">
        <f>CONCATENATE($A$30,".",COUNTA($A$30:A640))</f>
        <v>3.604</v>
      </c>
      <c r="B641" s="418" t="s">
        <v>891</v>
      </c>
      <c r="C641" s="419"/>
      <c r="D641" s="419"/>
      <c r="E641" s="419"/>
      <c r="F641" s="68"/>
      <c r="G641" s="84">
        <v>2.1459227E-4</v>
      </c>
      <c r="H641" s="37" t="s">
        <v>61</v>
      </c>
      <c r="I641" s="70" t="s">
        <v>4</v>
      </c>
      <c r="J641" s="73">
        <f>IF($K$13="Não Atende",0,IF(I641="","",IF(H641="",VLOOKUP(I641,Parâmetros!$B$3:$C$6,2,0),VLOOKUP(I641,Parâmetros!$B$3:$C$6,2,0)*VLOOKUP(H641,Parâmetros!$E$3:$G$5,2,0))))</f>
        <v>4</v>
      </c>
      <c r="K641" s="74">
        <f t="shared" si="276"/>
        <v>3.4763947740000002E-2</v>
      </c>
      <c r="L641" s="71"/>
      <c r="M641" s="71"/>
    </row>
    <row r="642" spans="1:13" ht="45.75" customHeight="1" outlineLevel="1" x14ac:dyDescent="0.2">
      <c r="A642" s="78" t="str">
        <f>CONCATENATE($A$30,".",COUNTA($A$30:A641))</f>
        <v>3.605</v>
      </c>
      <c r="B642" s="418" t="s">
        <v>892</v>
      </c>
      <c r="C642" s="419"/>
      <c r="D642" s="419"/>
      <c r="E642" s="419"/>
      <c r="F642" s="68"/>
      <c r="G642" s="84">
        <v>2.1459227E-4</v>
      </c>
      <c r="H642" s="37" t="s">
        <v>61</v>
      </c>
      <c r="I642" s="70" t="s">
        <v>4</v>
      </c>
      <c r="J642" s="73">
        <f>IF($K$13="Não Atende",0,IF(I642="","",IF(H642="",VLOOKUP(I642,Parâmetros!$B$3:$C$6,2,0),VLOOKUP(I642,Parâmetros!$B$3:$C$6,2,0)*VLOOKUP(H642,Parâmetros!$E$3:$G$5,2,0))))</f>
        <v>4</v>
      </c>
      <c r="K642" s="74">
        <f t="shared" si="276"/>
        <v>3.4763947740000002E-2</v>
      </c>
      <c r="L642" s="71"/>
      <c r="M642" s="71"/>
    </row>
    <row r="643" spans="1:13" ht="45.75" customHeight="1" outlineLevel="1" x14ac:dyDescent="0.2">
      <c r="A643" s="78" t="str">
        <f>CONCATENATE($A$30,".",COUNTA($A$30:A642))</f>
        <v>3.606</v>
      </c>
      <c r="B643" s="418" t="s">
        <v>893</v>
      </c>
      <c r="C643" s="419"/>
      <c r="D643" s="419"/>
      <c r="E643" s="419"/>
      <c r="F643" s="68"/>
      <c r="G643" s="84">
        <v>2.1459227E-4</v>
      </c>
      <c r="H643" s="37" t="s">
        <v>61</v>
      </c>
      <c r="I643" s="70" t="s">
        <v>4</v>
      </c>
      <c r="J643" s="73">
        <f>IF($K$13="Não Atende",0,IF(I643="","",IF(H643="",VLOOKUP(I643,Parâmetros!$B$3:$C$6,2,0),VLOOKUP(I643,Parâmetros!$B$3:$C$6,2,0)*VLOOKUP(H643,Parâmetros!$E$3:$G$5,2,0))))</f>
        <v>4</v>
      </c>
      <c r="K643" s="74">
        <f t="shared" si="276"/>
        <v>3.4763947740000002E-2</v>
      </c>
      <c r="L643" s="71"/>
      <c r="M643" s="71"/>
    </row>
    <row r="644" spans="1:13" ht="45.75" customHeight="1" outlineLevel="1" x14ac:dyDescent="0.2">
      <c r="A644" s="78" t="str">
        <f>CONCATENATE($A$30,".",COUNTA($A$30:A643))</f>
        <v>3.607</v>
      </c>
      <c r="B644" s="418" t="s">
        <v>894</v>
      </c>
      <c r="C644" s="419"/>
      <c r="D644" s="419"/>
      <c r="E644" s="419"/>
      <c r="F644" s="68"/>
      <c r="G644" s="84">
        <v>2.1459227E-4</v>
      </c>
      <c r="H644" s="37" t="s">
        <v>61</v>
      </c>
      <c r="I644" s="70" t="s">
        <v>4</v>
      </c>
      <c r="J644" s="73">
        <f>IF($K$13="Não Atende",0,IF(I644="","",IF(H644="",VLOOKUP(I644,Parâmetros!$B$3:$C$6,2,0),VLOOKUP(I644,Parâmetros!$B$3:$C$6,2,0)*VLOOKUP(H644,Parâmetros!$E$3:$G$5,2,0))))</f>
        <v>4</v>
      </c>
      <c r="K644" s="74">
        <f t="shared" si="276"/>
        <v>3.4763947740000002E-2</v>
      </c>
      <c r="L644" s="71"/>
      <c r="M644" s="71"/>
    </row>
    <row r="645" spans="1:13" ht="45.75" customHeight="1" outlineLevel="1" x14ac:dyDescent="0.2">
      <c r="A645" s="78" t="str">
        <f>CONCATENATE($A$30,".",COUNTA($A$30:A644))</f>
        <v>3.608</v>
      </c>
      <c r="B645" s="418" t="s">
        <v>895</v>
      </c>
      <c r="C645" s="419"/>
      <c r="D645" s="419"/>
      <c r="E645" s="419"/>
      <c r="F645" s="68"/>
      <c r="G645" s="84">
        <v>2.1459227E-4</v>
      </c>
      <c r="H645" s="37" t="s">
        <v>61</v>
      </c>
      <c r="I645" s="70" t="s">
        <v>4</v>
      </c>
      <c r="J645" s="73">
        <f>IF($K$13="Não Atende",0,IF(I645="","",IF(H645="",VLOOKUP(I645,Parâmetros!$B$3:$C$6,2,0),VLOOKUP(I645,Parâmetros!$B$3:$C$6,2,0)*VLOOKUP(H645,Parâmetros!$E$3:$G$5,2,0))))</f>
        <v>4</v>
      </c>
      <c r="K645" s="74">
        <f t="shared" si="276"/>
        <v>3.4763947740000002E-2</v>
      </c>
      <c r="L645" s="71"/>
      <c r="M645" s="71"/>
    </row>
    <row r="646" spans="1:13" ht="45.75" customHeight="1" outlineLevel="1" x14ac:dyDescent="0.2">
      <c r="A646" s="78" t="str">
        <f>CONCATENATE($A$30,".",COUNTA($A$30:A645))</f>
        <v>3.609</v>
      </c>
      <c r="B646" s="418" t="s">
        <v>896</v>
      </c>
      <c r="C646" s="419"/>
      <c r="D646" s="419"/>
      <c r="E646" s="419"/>
      <c r="F646" s="68"/>
      <c r="G646" s="84">
        <v>2.1459227E-4</v>
      </c>
      <c r="H646" s="37" t="s">
        <v>61</v>
      </c>
      <c r="I646" s="70" t="s">
        <v>4</v>
      </c>
      <c r="J646" s="73">
        <f>IF($K$13="Não Atende",0,IF(I646="","",IF(H646="",VLOOKUP(I646,Parâmetros!$B$3:$C$6,2,0),VLOOKUP(I646,Parâmetros!$B$3:$C$6,2,0)*VLOOKUP(H646,Parâmetros!$E$3:$G$5,2,0))))</f>
        <v>4</v>
      </c>
      <c r="K646" s="74">
        <f t="shared" si="276"/>
        <v>3.4763947740000002E-2</v>
      </c>
      <c r="L646" s="71"/>
      <c r="M646" s="71"/>
    </row>
    <row r="647" spans="1:13" ht="45.75" customHeight="1" outlineLevel="1" x14ac:dyDescent="0.2">
      <c r="A647" s="78" t="str">
        <f>CONCATENATE($A$30,".",COUNTA($A$30:A646))</f>
        <v>3.610</v>
      </c>
      <c r="B647" s="418" t="s">
        <v>897</v>
      </c>
      <c r="C647" s="419"/>
      <c r="D647" s="419"/>
      <c r="E647" s="419"/>
      <c r="F647" s="68"/>
      <c r="G647" s="84">
        <v>2.1459227E-4</v>
      </c>
      <c r="H647" s="37" t="s">
        <v>61</v>
      </c>
      <c r="I647" s="70" t="s">
        <v>4</v>
      </c>
      <c r="J647" s="73">
        <f>IF($K$13="Não Atende",0,IF(I647="","",IF(H647="",VLOOKUP(I647,Parâmetros!$B$3:$C$6,2,0),VLOOKUP(I647,Parâmetros!$B$3:$C$6,2,0)*VLOOKUP(H647,Parâmetros!$E$3:$G$5,2,0))))</f>
        <v>4</v>
      </c>
      <c r="K647" s="74">
        <f t="shared" si="276"/>
        <v>3.4763947740000002E-2</v>
      </c>
      <c r="L647" s="71"/>
      <c r="M647" s="71"/>
    </row>
    <row r="648" spans="1:13" ht="45.75" customHeight="1" outlineLevel="1" x14ac:dyDescent="0.2">
      <c r="A648" s="78" t="str">
        <f>CONCATENATE($A$30,".",COUNTA($A$30:A647))</f>
        <v>3.611</v>
      </c>
      <c r="B648" s="418" t="s">
        <v>898</v>
      </c>
      <c r="C648" s="419"/>
      <c r="D648" s="419"/>
      <c r="E648" s="419"/>
      <c r="F648" s="68"/>
      <c r="G648" s="84">
        <v>2.1459227E-4</v>
      </c>
      <c r="H648" s="37" t="s">
        <v>61</v>
      </c>
      <c r="I648" s="70" t="s">
        <v>4</v>
      </c>
      <c r="J648" s="73">
        <f>IF($K$13="Não Atende",0,IF(I648="","",IF(H648="",VLOOKUP(I648,Parâmetros!$B$3:$C$6,2,0),VLOOKUP(I648,Parâmetros!$B$3:$C$6,2,0)*VLOOKUP(H648,Parâmetros!$E$3:$G$5,2,0))))</f>
        <v>4</v>
      </c>
      <c r="K648" s="74">
        <f t="shared" si="276"/>
        <v>3.4763947740000002E-2</v>
      </c>
      <c r="L648" s="71"/>
      <c r="M648" s="71"/>
    </row>
    <row r="649" spans="1:13" ht="45.75" customHeight="1" outlineLevel="1" x14ac:dyDescent="0.2">
      <c r="A649" s="78" t="str">
        <f>CONCATENATE($A$30,".",COUNTA($A$30:A648))</f>
        <v>3.612</v>
      </c>
      <c r="B649" s="418" t="s">
        <v>899</v>
      </c>
      <c r="C649" s="419"/>
      <c r="D649" s="419"/>
      <c r="E649" s="419"/>
      <c r="F649" s="68"/>
      <c r="G649" s="84">
        <v>2.1459227E-4</v>
      </c>
      <c r="H649" s="37" t="s">
        <v>61</v>
      </c>
      <c r="I649" s="70" t="s">
        <v>4</v>
      </c>
      <c r="J649" s="73">
        <f>IF($K$13="Não Atende",0,IF(I649="","",IF(H649="",VLOOKUP(I649,Parâmetros!$B$3:$C$6,2,0),VLOOKUP(I649,Parâmetros!$B$3:$C$6,2,0)*VLOOKUP(H649,Parâmetros!$E$3:$G$5,2,0))))</f>
        <v>4</v>
      </c>
      <c r="K649" s="74">
        <f t="shared" si="276"/>
        <v>3.4763947740000002E-2</v>
      </c>
      <c r="L649" s="71"/>
      <c r="M649" s="71"/>
    </row>
    <row r="650" spans="1:13" ht="45.75" customHeight="1" outlineLevel="1" x14ac:dyDescent="0.2">
      <c r="A650" s="78" t="str">
        <f>CONCATENATE($A$30,".",COUNTA($A$30:A649))</f>
        <v>3.613</v>
      </c>
      <c r="B650" s="418" t="s">
        <v>900</v>
      </c>
      <c r="C650" s="419"/>
      <c r="D650" s="419"/>
      <c r="E650" s="419"/>
      <c r="F650" s="68"/>
      <c r="G650" s="84">
        <v>2.1459227E-4</v>
      </c>
      <c r="H650" s="37" t="s">
        <v>61</v>
      </c>
      <c r="I650" s="70" t="s">
        <v>4</v>
      </c>
      <c r="J650" s="73">
        <f>IF($K$13="Não Atende",0,IF(I650="","",IF(H650="",VLOOKUP(I650,Parâmetros!$B$3:$C$6,2,0),VLOOKUP(I650,Parâmetros!$B$3:$C$6,2,0)*VLOOKUP(H650,Parâmetros!$E$3:$G$5,2,0))))</f>
        <v>4</v>
      </c>
      <c r="K650" s="74">
        <f t="shared" si="276"/>
        <v>3.4763947740000002E-2</v>
      </c>
      <c r="L650" s="71"/>
      <c r="M650" s="71"/>
    </row>
    <row r="651" spans="1:13" ht="45.75" customHeight="1" outlineLevel="1" x14ac:dyDescent="0.2">
      <c r="A651" s="78" t="str">
        <f>CONCATENATE($A$30,".",COUNTA($A$30:A650))</f>
        <v>3.614</v>
      </c>
      <c r="B651" s="418" t="s">
        <v>901</v>
      </c>
      <c r="C651" s="419"/>
      <c r="D651" s="419"/>
      <c r="E651" s="419"/>
      <c r="F651" s="68"/>
      <c r="G651" s="84">
        <v>2.1459227E-4</v>
      </c>
      <c r="H651" s="37" t="s">
        <v>61</v>
      </c>
      <c r="I651" s="70" t="s">
        <v>4</v>
      </c>
      <c r="J651" s="73">
        <f>IF($K$13="Não Atende",0,IF(I651="","",IF(H651="",VLOOKUP(I651,Parâmetros!$B$3:$C$6,2,0),VLOOKUP(I651,Parâmetros!$B$3:$C$6,2,0)*VLOOKUP(H651,Parâmetros!$E$3:$G$5,2,0))))</f>
        <v>4</v>
      </c>
      <c r="K651" s="74">
        <f t="shared" si="276"/>
        <v>3.4763947740000002E-2</v>
      </c>
      <c r="L651" s="71"/>
      <c r="M651" s="71"/>
    </row>
    <row r="652" spans="1:13" ht="45.75" customHeight="1" outlineLevel="1" x14ac:dyDescent="0.2">
      <c r="A652" s="78" t="str">
        <f>CONCATENATE($A$30,".",COUNTA($A$30:A651))</f>
        <v>3.615</v>
      </c>
      <c r="B652" s="418" t="s">
        <v>902</v>
      </c>
      <c r="C652" s="419"/>
      <c r="D652" s="419"/>
      <c r="E652" s="419"/>
      <c r="F652" s="68"/>
      <c r="G652" s="84">
        <v>2.1459227E-4</v>
      </c>
      <c r="H652" s="37" t="s">
        <v>61</v>
      </c>
      <c r="I652" s="70" t="s">
        <v>4</v>
      </c>
      <c r="J652" s="73">
        <f>IF($K$13="Não Atende",0,IF(I652="","",IF(H652="",VLOOKUP(I652,Parâmetros!$B$3:$C$6,2,0),VLOOKUP(I652,Parâmetros!$B$3:$C$6,2,0)*VLOOKUP(H652,Parâmetros!$E$3:$G$5,2,0))))</f>
        <v>4</v>
      </c>
      <c r="K652" s="74">
        <f t="shared" si="276"/>
        <v>3.4763947740000002E-2</v>
      </c>
      <c r="L652" s="71"/>
      <c r="M652" s="71"/>
    </row>
    <row r="653" spans="1:13" ht="45.75" customHeight="1" outlineLevel="1" x14ac:dyDescent="0.2">
      <c r="A653" s="78" t="str">
        <f>CONCATENATE($A$30,".",COUNTA($A$30:A652))</f>
        <v>3.616</v>
      </c>
      <c r="B653" s="418" t="s">
        <v>903</v>
      </c>
      <c r="C653" s="419"/>
      <c r="D653" s="419"/>
      <c r="E653" s="419"/>
      <c r="F653" s="68"/>
      <c r="G653" s="84">
        <v>2.1459227E-4</v>
      </c>
      <c r="H653" s="37" t="s">
        <v>61</v>
      </c>
      <c r="I653" s="70" t="s">
        <v>4</v>
      </c>
      <c r="J653" s="73">
        <f>IF($K$13="Não Atende",0,IF(I653="","",IF(H653="",VLOOKUP(I653,Parâmetros!$B$3:$C$6,2,0),VLOOKUP(I653,Parâmetros!$B$3:$C$6,2,0)*VLOOKUP(H653,Parâmetros!$E$3:$G$5,2,0))))</f>
        <v>4</v>
      </c>
      <c r="K653" s="74">
        <f t="shared" si="276"/>
        <v>3.4763947740000002E-2</v>
      </c>
      <c r="L653" s="71"/>
      <c r="M653" s="71"/>
    </row>
    <row r="654" spans="1:13" ht="45.75" customHeight="1" outlineLevel="1" x14ac:dyDescent="0.2">
      <c r="A654" s="78" t="str">
        <f>CONCATENATE($A$30,".",COUNTA($A$30:A653))</f>
        <v>3.617</v>
      </c>
      <c r="B654" s="418" t="s">
        <v>904</v>
      </c>
      <c r="C654" s="419"/>
      <c r="D654" s="419"/>
      <c r="E654" s="419"/>
      <c r="F654" s="68"/>
      <c r="G654" s="84">
        <v>2.1459227E-4</v>
      </c>
      <c r="H654" s="37" t="s">
        <v>61</v>
      </c>
      <c r="I654" s="70" t="s">
        <v>4</v>
      </c>
      <c r="J654" s="73">
        <f>IF($K$13="Não Atende",0,IF(I654="","",IF(H654="",VLOOKUP(I654,Parâmetros!$B$3:$C$6,2,0),VLOOKUP(I654,Parâmetros!$B$3:$C$6,2,0)*VLOOKUP(H654,Parâmetros!$E$3:$G$5,2,0))))</f>
        <v>4</v>
      </c>
      <c r="K654" s="74">
        <f t="shared" si="276"/>
        <v>3.4763947740000002E-2</v>
      </c>
      <c r="L654" s="71"/>
      <c r="M654" s="71"/>
    </row>
    <row r="655" spans="1:13" ht="45.75" customHeight="1" outlineLevel="1" x14ac:dyDescent="0.2">
      <c r="A655" s="78" t="str">
        <f>CONCATENATE($A$30,".",COUNTA($A$30:A654))</f>
        <v>3.618</v>
      </c>
      <c r="B655" s="418" t="s">
        <v>905</v>
      </c>
      <c r="C655" s="419"/>
      <c r="D655" s="419"/>
      <c r="E655" s="419"/>
      <c r="F655" s="68"/>
      <c r="G655" s="84">
        <v>2.1459227E-4</v>
      </c>
      <c r="H655" s="37" t="s">
        <v>61</v>
      </c>
      <c r="I655" s="70" t="s">
        <v>4</v>
      </c>
      <c r="J655" s="73">
        <f>IF($K$13="Não Atende",0,IF(I655="","",IF(H655="",VLOOKUP(I655,Parâmetros!$B$3:$C$6,2,0),VLOOKUP(I655,Parâmetros!$B$3:$C$6,2,0)*VLOOKUP(H655,Parâmetros!$E$3:$G$5,2,0))))</f>
        <v>4</v>
      </c>
      <c r="K655" s="74">
        <f t="shared" si="276"/>
        <v>3.4763947740000002E-2</v>
      </c>
      <c r="L655" s="71"/>
      <c r="M655" s="71"/>
    </row>
    <row r="656" spans="1:13" ht="45.75" customHeight="1" outlineLevel="1" x14ac:dyDescent="0.2">
      <c r="A656" s="78" t="str">
        <f>CONCATENATE($A$30,".",COUNTA($A$30:A655))</f>
        <v>3.619</v>
      </c>
      <c r="B656" s="418" t="s">
        <v>906</v>
      </c>
      <c r="C656" s="419"/>
      <c r="D656" s="419"/>
      <c r="E656" s="419"/>
      <c r="F656" s="68"/>
      <c r="G656" s="84">
        <v>2.1459227E-4</v>
      </c>
      <c r="H656" s="37" t="s">
        <v>61</v>
      </c>
      <c r="I656" s="70" t="s">
        <v>4</v>
      </c>
      <c r="J656" s="73">
        <f>IF($K$13="Não Atende",0,IF(I656="","",IF(H656="",VLOOKUP(I656,Parâmetros!$B$3:$C$6,2,0),VLOOKUP(I656,Parâmetros!$B$3:$C$6,2,0)*VLOOKUP(H656,Parâmetros!$E$3:$G$5,2,0))))</f>
        <v>4</v>
      </c>
      <c r="K656" s="74">
        <f t="shared" si="276"/>
        <v>3.4763947740000002E-2</v>
      </c>
      <c r="L656" s="71"/>
      <c r="M656" s="71"/>
    </row>
    <row r="657" spans="1:13" ht="45.75" customHeight="1" outlineLevel="1" x14ac:dyDescent="0.2">
      <c r="A657" s="78" t="str">
        <f>CONCATENATE($A$30,".",COUNTA($A$30:A656))</f>
        <v>3.620</v>
      </c>
      <c r="B657" s="418" t="s">
        <v>907</v>
      </c>
      <c r="C657" s="419"/>
      <c r="D657" s="419"/>
      <c r="E657" s="419"/>
      <c r="F657" s="68"/>
      <c r="G657" s="84">
        <v>2.1459227E-4</v>
      </c>
      <c r="H657" s="37" t="s">
        <v>61</v>
      </c>
      <c r="I657" s="70" t="s">
        <v>4</v>
      </c>
      <c r="J657" s="73">
        <f>IF($K$13="Não Atende",0,IF(I657="","",IF(H657="",VLOOKUP(I657,Parâmetros!$B$3:$C$6,2,0),VLOOKUP(I657,Parâmetros!$B$3:$C$6,2,0)*VLOOKUP(H657,Parâmetros!$E$3:$G$5,2,0))))</f>
        <v>4</v>
      </c>
      <c r="K657" s="74">
        <f t="shared" si="276"/>
        <v>3.4763947740000002E-2</v>
      </c>
      <c r="L657" s="71"/>
      <c r="M657" s="71"/>
    </row>
    <row r="658" spans="1:13" ht="45.75" customHeight="1" outlineLevel="1" x14ac:dyDescent="0.2">
      <c r="A658" s="78" t="str">
        <f>CONCATENATE($A$30,".",COUNTA($A$30:A657))</f>
        <v>3.621</v>
      </c>
      <c r="B658" s="418" t="s">
        <v>908</v>
      </c>
      <c r="C658" s="419"/>
      <c r="D658" s="419"/>
      <c r="E658" s="419"/>
      <c r="F658" s="68"/>
      <c r="G658" s="84">
        <v>2.1459227E-4</v>
      </c>
      <c r="H658" s="37" t="s">
        <v>61</v>
      </c>
      <c r="I658" s="70" t="s">
        <v>4</v>
      </c>
      <c r="J658" s="73">
        <f>IF($K$13="Não Atende",0,IF(I658="","",IF(H658="",VLOOKUP(I658,Parâmetros!$B$3:$C$6,2,0),VLOOKUP(I658,Parâmetros!$B$3:$C$6,2,0)*VLOOKUP(H658,Parâmetros!$E$3:$G$5,2,0))))</f>
        <v>4</v>
      </c>
      <c r="K658" s="74">
        <f t="shared" si="276"/>
        <v>3.4763947740000002E-2</v>
      </c>
      <c r="L658" s="71"/>
      <c r="M658" s="71"/>
    </row>
    <row r="659" spans="1:13" ht="45.75" customHeight="1" outlineLevel="1" x14ac:dyDescent="0.2">
      <c r="A659" s="78" t="str">
        <f>CONCATENATE($A$30,".",COUNTA($A$30:A658))</f>
        <v>3.622</v>
      </c>
      <c r="B659" s="418" t="s">
        <v>909</v>
      </c>
      <c r="C659" s="419"/>
      <c r="D659" s="419"/>
      <c r="E659" s="419"/>
      <c r="F659" s="68"/>
      <c r="G659" s="84">
        <v>2.1459227E-4</v>
      </c>
      <c r="H659" s="37" t="s">
        <v>61</v>
      </c>
      <c r="I659" s="70" t="s">
        <v>4</v>
      </c>
      <c r="J659" s="73">
        <f>IF($K$13="Não Atende",0,IF(I659="","",IF(H659="",VLOOKUP(I659,Parâmetros!$B$3:$C$6,2,0),VLOOKUP(I659,Parâmetros!$B$3:$C$6,2,0)*VLOOKUP(H659,Parâmetros!$E$3:$G$5,2,0))))</f>
        <v>4</v>
      </c>
      <c r="K659" s="74">
        <f t="shared" si="276"/>
        <v>3.4763947740000002E-2</v>
      </c>
      <c r="L659" s="71"/>
      <c r="M659" s="71"/>
    </row>
    <row r="660" spans="1:13" ht="45.75" customHeight="1" outlineLevel="1" x14ac:dyDescent="0.2">
      <c r="A660" s="78" t="str">
        <f>CONCATENATE($A$30,".",COUNTA($A$30:A659))</f>
        <v>3.623</v>
      </c>
      <c r="B660" s="418" t="s">
        <v>910</v>
      </c>
      <c r="C660" s="419"/>
      <c r="D660" s="419"/>
      <c r="E660" s="419"/>
      <c r="F660" s="68"/>
      <c r="G660" s="84">
        <v>2.1459227E-4</v>
      </c>
      <c r="H660" s="37" t="s">
        <v>61</v>
      </c>
      <c r="I660" s="70" t="s">
        <v>4</v>
      </c>
      <c r="J660" s="73">
        <f>IF($K$13="Não Atende",0,IF(I660="","",IF(H660="",VLOOKUP(I660,Parâmetros!$B$3:$C$6,2,0),VLOOKUP(I660,Parâmetros!$B$3:$C$6,2,0)*VLOOKUP(H660,Parâmetros!$E$3:$G$5,2,0))))</f>
        <v>4</v>
      </c>
      <c r="K660" s="74">
        <f t="shared" si="276"/>
        <v>3.4763947740000002E-2</v>
      </c>
      <c r="L660" s="71"/>
      <c r="M660" s="71"/>
    </row>
    <row r="661" spans="1:13" ht="45.75" customHeight="1" outlineLevel="1" x14ac:dyDescent="0.2">
      <c r="A661" s="78" t="str">
        <f>CONCATENATE($A$30,".",COUNTA($A$30:A660))</f>
        <v>3.624</v>
      </c>
      <c r="B661" s="418" t="s">
        <v>911</v>
      </c>
      <c r="C661" s="419"/>
      <c r="D661" s="419"/>
      <c r="E661" s="419"/>
      <c r="F661" s="68"/>
      <c r="G661" s="84">
        <v>2.1459227E-4</v>
      </c>
      <c r="H661" s="37" t="s">
        <v>61</v>
      </c>
      <c r="I661" s="70" t="s">
        <v>4</v>
      </c>
      <c r="J661" s="73">
        <f>IF($K$13="Não Atende",0,IF(I661="","",IF(H661="",VLOOKUP(I661,Parâmetros!$B$3:$C$6,2,0),VLOOKUP(I661,Parâmetros!$B$3:$C$6,2,0)*VLOOKUP(H661,Parâmetros!$E$3:$G$5,2,0))))</f>
        <v>4</v>
      </c>
      <c r="K661" s="74">
        <f t="shared" si="276"/>
        <v>3.4763947740000002E-2</v>
      </c>
      <c r="L661" s="71"/>
      <c r="M661" s="71"/>
    </row>
    <row r="662" spans="1:13" ht="45.75" customHeight="1" outlineLevel="1" x14ac:dyDescent="0.2">
      <c r="A662" s="78" t="str">
        <f>CONCATENATE($A$30,".",COUNTA($A$30:A661))</f>
        <v>3.625</v>
      </c>
      <c r="B662" s="418" t="s">
        <v>912</v>
      </c>
      <c r="C662" s="419"/>
      <c r="D662" s="419"/>
      <c r="E662" s="419"/>
      <c r="F662" s="68"/>
      <c r="G662" s="84">
        <v>2.1459227E-4</v>
      </c>
      <c r="H662" s="37" t="s">
        <v>61</v>
      </c>
      <c r="I662" s="70" t="s">
        <v>4</v>
      </c>
      <c r="J662" s="73">
        <f>IF($K$13="Não Atende",0,IF(I662="","",IF(H662="",VLOOKUP(I662,Parâmetros!$B$3:$C$6,2,0),VLOOKUP(I662,Parâmetros!$B$3:$C$6,2,0)*VLOOKUP(H662,Parâmetros!$E$3:$G$5,2,0))))</f>
        <v>4</v>
      </c>
      <c r="K662" s="74">
        <f t="shared" si="276"/>
        <v>3.4763947740000002E-2</v>
      </c>
      <c r="L662" s="71"/>
      <c r="M662" s="71"/>
    </row>
    <row r="663" spans="1:13" ht="45.75" customHeight="1" outlineLevel="1" x14ac:dyDescent="0.2">
      <c r="A663" s="78" t="str">
        <f>CONCATENATE($A$30,".",COUNTA($A$30:A662))</f>
        <v>3.626</v>
      </c>
      <c r="B663" s="418" t="s">
        <v>913</v>
      </c>
      <c r="C663" s="419"/>
      <c r="D663" s="419"/>
      <c r="E663" s="419"/>
      <c r="F663" s="68"/>
      <c r="G663" s="84">
        <v>2.1459227E-4</v>
      </c>
      <c r="H663" s="37" t="s">
        <v>61</v>
      </c>
      <c r="I663" s="70" t="s">
        <v>4</v>
      </c>
      <c r="J663" s="73">
        <f>IF($K$13="Não Atende",0,IF(I663="","",IF(H663="",VLOOKUP(I663,Parâmetros!$B$3:$C$6,2,0),VLOOKUP(I663,Parâmetros!$B$3:$C$6,2,0)*VLOOKUP(H663,Parâmetros!$E$3:$G$5,2,0))))</f>
        <v>4</v>
      </c>
      <c r="K663" s="74">
        <f t="shared" si="276"/>
        <v>3.4763947740000002E-2</v>
      </c>
      <c r="L663" s="71"/>
      <c r="M663" s="71"/>
    </row>
    <row r="664" spans="1:13" ht="45.75" customHeight="1" outlineLevel="1" x14ac:dyDescent="0.2">
      <c r="A664" s="78" t="str">
        <f>CONCATENATE($A$30,".",COUNTA($A$30:A663))</f>
        <v>3.627</v>
      </c>
      <c r="B664" s="418" t="s">
        <v>914</v>
      </c>
      <c r="C664" s="419"/>
      <c r="D664" s="419"/>
      <c r="E664" s="419"/>
      <c r="F664" s="68"/>
      <c r="G664" s="84">
        <v>2.1459227E-4</v>
      </c>
      <c r="H664" s="37" t="s">
        <v>61</v>
      </c>
      <c r="I664" s="70" t="s">
        <v>4</v>
      </c>
      <c r="J664" s="73">
        <f>IF($K$13="Não Atende",0,IF(I664="","",IF(H664="",VLOOKUP(I664,Parâmetros!$B$3:$C$6,2,0),VLOOKUP(I664,Parâmetros!$B$3:$C$6,2,0)*VLOOKUP(H664,Parâmetros!$E$3:$G$5,2,0))))</f>
        <v>4</v>
      </c>
      <c r="K664" s="74">
        <f t="shared" si="276"/>
        <v>3.4763947740000002E-2</v>
      </c>
      <c r="L664" s="71"/>
      <c r="M664" s="71"/>
    </row>
    <row r="665" spans="1:13" ht="45.75" customHeight="1" outlineLevel="1" x14ac:dyDescent="0.2">
      <c r="A665" s="78" t="str">
        <f>CONCATENATE($A$30,".",COUNTA($A$30:A664))</f>
        <v>3.628</v>
      </c>
      <c r="B665" s="418" t="s">
        <v>915</v>
      </c>
      <c r="C665" s="419"/>
      <c r="D665" s="419"/>
      <c r="E665" s="419"/>
      <c r="F665" s="68"/>
      <c r="G665" s="84">
        <v>2.1459227E-4</v>
      </c>
      <c r="H665" s="37" t="s">
        <v>61</v>
      </c>
      <c r="I665" s="70" t="s">
        <v>4</v>
      </c>
      <c r="J665" s="73">
        <f>IF($K$13="Não Atende",0,IF(I665="","",IF(H665="",VLOOKUP(I665,Parâmetros!$B$3:$C$6,2,0),VLOOKUP(I665,Parâmetros!$B$3:$C$6,2,0)*VLOOKUP(H665,Parâmetros!$E$3:$G$5,2,0))))</f>
        <v>4</v>
      </c>
      <c r="K665" s="74">
        <f t="shared" si="276"/>
        <v>3.4763947740000002E-2</v>
      </c>
      <c r="L665" s="71"/>
      <c r="M665" s="71"/>
    </row>
    <row r="666" spans="1:13" ht="45.75" customHeight="1" outlineLevel="1" x14ac:dyDescent="0.2">
      <c r="A666" s="78" t="str">
        <f>CONCATENATE($A$30,".",COUNTA($A$30:A665))</f>
        <v>3.629</v>
      </c>
      <c r="B666" s="418" t="s">
        <v>916</v>
      </c>
      <c r="C666" s="419"/>
      <c r="D666" s="419"/>
      <c r="E666" s="419"/>
      <c r="F666" s="68"/>
      <c r="G666" s="84">
        <v>2.1459227E-4</v>
      </c>
      <c r="H666" s="37" t="s">
        <v>61</v>
      </c>
      <c r="I666" s="70" t="s">
        <v>4</v>
      </c>
      <c r="J666" s="73">
        <f>IF($K$13="Não Atende",0,IF(I666="","",IF(H666="",VLOOKUP(I666,Parâmetros!$B$3:$C$6,2,0),VLOOKUP(I666,Parâmetros!$B$3:$C$6,2,0)*VLOOKUP(H666,Parâmetros!$E$3:$G$5,2,0))))</f>
        <v>4</v>
      </c>
      <c r="K666" s="74">
        <f t="shared" si="276"/>
        <v>3.4763947740000002E-2</v>
      </c>
      <c r="L666" s="71"/>
      <c r="M666" s="71"/>
    </row>
    <row r="667" spans="1:13" ht="45.75" customHeight="1" outlineLevel="1" x14ac:dyDescent="0.2">
      <c r="A667" s="78" t="str">
        <f>CONCATENATE($A$30,".",COUNTA($A$30:A666))</f>
        <v>3.630</v>
      </c>
      <c r="B667" s="418" t="s">
        <v>917</v>
      </c>
      <c r="C667" s="419"/>
      <c r="D667" s="419"/>
      <c r="E667" s="419"/>
      <c r="F667" s="68"/>
      <c r="G667" s="84">
        <v>2.1459227E-4</v>
      </c>
      <c r="H667" s="37" t="s">
        <v>61</v>
      </c>
      <c r="I667" s="70" t="s">
        <v>4</v>
      </c>
      <c r="J667" s="73">
        <f>IF($K$13="Não Atende",0,IF(I667="","",IF(H667="",VLOOKUP(I667,Parâmetros!$B$3:$C$6,2,0),VLOOKUP(I667,Parâmetros!$B$3:$C$6,2,0)*VLOOKUP(H667,Parâmetros!$E$3:$G$5,2,0))))</f>
        <v>4</v>
      </c>
      <c r="K667" s="74">
        <f t="shared" si="276"/>
        <v>3.4763947740000002E-2</v>
      </c>
      <c r="L667" s="71"/>
      <c r="M667" s="71"/>
    </row>
    <row r="668" spans="1:13" ht="45.75" customHeight="1" outlineLevel="1" x14ac:dyDescent="0.2">
      <c r="A668" s="78" t="str">
        <f>CONCATENATE($A$30,".",COUNTA($A$30:A667))</f>
        <v>3.631</v>
      </c>
      <c r="B668" s="418" t="s">
        <v>918</v>
      </c>
      <c r="C668" s="419"/>
      <c r="D668" s="419"/>
      <c r="E668" s="419"/>
      <c r="F668" s="68"/>
      <c r="G668" s="84">
        <v>2.1459227E-4</v>
      </c>
      <c r="H668" s="37" t="s">
        <v>61</v>
      </c>
      <c r="I668" s="70" t="s">
        <v>4</v>
      </c>
      <c r="J668" s="73">
        <f>IF($K$13="Não Atende",0,IF(I668="","",IF(H668="",VLOOKUP(I668,Parâmetros!$B$3:$C$6,2,0),VLOOKUP(I668,Parâmetros!$B$3:$C$6,2,0)*VLOOKUP(H668,Parâmetros!$E$3:$G$5,2,0))))</f>
        <v>4</v>
      </c>
      <c r="K668" s="74">
        <f t="shared" si="276"/>
        <v>3.4763947740000002E-2</v>
      </c>
      <c r="L668" s="71"/>
      <c r="M668" s="71"/>
    </row>
    <row r="669" spans="1:13" ht="45.75" customHeight="1" outlineLevel="1" x14ac:dyDescent="0.2">
      <c r="A669" s="78" t="str">
        <f>CONCATENATE($A$30,".",COUNTA($A$30:A668))</f>
        <v>3.632</v>
      </c>
      <c r="B669" s="418" t="s">
        <v>919</v>
      </c>
      <c r="C669" s="419"/>
      <c r="D669" s="419"/>
      <c r="E669" s="419"/>
      <c r="F669" s="68"/>
      <c r="G669" s="84">
        <v>2.1459227E-4</v>
      </c>
      <c r="H669" s="37" t="s">
        <v>61</v>
      </c>
      <c r="I669" s="70" t="s">
        <v>4</v>
      </c>
      <c r="J669" s="73">
        <f>IF($K$13="Não Atende",0,IF(I669="","",IF(H669="",VLOOKUP(I669,Parâmetros!$B$3:$C$6,2,0),VLOOKUP(I669,Parâmetros!$B$3:$C$6,2,0)*VLOOKUP(H669,Parâmetros!$E$3:$G$5,2,0))))</f>
        <v>4</v>
      </c>
      <c r="K669" s="74">
        <f t="shared" si="276"/>
        <v>3.4763947740000002E-2</v>
      </c>
      <c r="L669" s="71"/>
      <c r="M669" s="71"/>
    </row>
    <row r="670" spans="1:13" ht="45.75" customHeight="1" outlineLevel="1" x14ac:dyDescent="0.2">
      <c r="A670" s="78" t="str">
        <f>CONCATENATE($A$30,".",COUNTA($A$30:A669))</f>
        <v>3.633</v>
      </c>
      <c r="B670" s="418" t="s">
        <v>920</v>
      </c>
      <c r="C670" s="419"/>
      <c r="D670" s="419"/>
      <c r="E670" s="419"/>
      <c r="F670" s="68"/>
      <c r="G670" s="84">
        <v>2.1459227E-4</v>
      </c>
      <c r="H670" s="37" t="s">
        <v>61</v>
      </c>
      <c r="I670" s="70" t="s">
        <v>4</v>
      </c>
      <c r="J670" s="73">
        <f>IF($K$13="Não Atende",0,IF(I670="","",IF(H670="",VLOOKUP(I670,Parâmetros!$B$3:$C$6,2,0),VLOOKUP(I670,Parâmetros!$B$3:$C$6,2,0)*VLOOKUP(H670,Parâmetros!$E$3:$G$5,2,0))))</f>
        <v>4</v>
      </c>
      <c r="K670" s="74">
        <f t="shared" si="276"/>
        <v>3.4763947740000002E-2</v>
      </c>
      <c r="L670" s="71"/>
      <c r="M670" s="71"/>
    </row>
    <row r="671" spans="1:13" ht="45.75" customHeight="1" outlineLevel="1" x14ac:dyDescent="0.2">
      <c r="A671" s="78" t="str">
        <f>CONCATENATE($A$30,".",COUNTA($A$30:A670))</f>
        <v>3.634</v>
      </c>
      <c r="B671" s="418" t="s">
        <v>921</v>
      </c>
      <c r="C671" s="419"/>
      <c r="D671" s="419"/>
      <c r="E671" s="419"/>
      <c r="F671" s="68"/>
      <c r="G671" s="84">
        <v>2.1459227E-4</v>
      </c>
      <c r="H671" s="37" t="s">
        <v>61</v>
      </c>
      <c r="I671" s="70" t="s">
        <v>4</v>
      </c>
      <c r="J671" s="73">
        <f>IF($K$13="Não Atende",0,IF(I671="","",IF(H671="",VLOOKUP(I671,Parâmetros!$B$3:$C$6,2,0),VLOOKUP(I671,Parâmetros!$B$3:$C$6,2,0)*VLOOKUP(H671,Parâmetros!$E$3:$G$5,2,0))))</f>
        <v>4</v>
      </c>
      <c r="K671" s="74">
        <f t="shared" si="276"/>
        <v>3.4763947740000002E-2</v>
      </c>
      <c r="L671" s="71"/>
      <c r="M671" s="71"/>
    </row>
    <row r="672" spans="1:13" ht="45.75" customHeight="1" outlineLevel="1" x14ac:dyDescent="0.2">
      <c r="A672" s="78" t="str">
        <f>CONCATENATE($A$30,".",COUNTA($A$30:A671))</f>
        <v>3.635</v>
      </c>
      <c r="B672" s="418" t="s">
        <v>922</v>
      </c>
      <c r="C672" s="419"/>
      <c r="D672" s="419"/>
      <c r="E672" s="419"/>
      <c r="F672" s="68"/>
      <c r="G672" s="84">
        <v>2.1459227E-4</v>
      </c>
      <c r="H672" s="37" t="s">
        <v>61</v>
      </c>
      <c r="I672" s="70" t="s">
        <v>4</v>
      </c>
      <c r="J672" s="73">
        <f>IF($K$13="Não Atende",0,IF(I672="","",IF(H672="",VLOOKUP(I672,Parâmetros!$B$3:$C$6,2,0),VLOOKUP(I672,Parâmetros!$B$3:$C$6,2,0)*VLOOKUP(H672,Parâmetros!$E$3:$G$5,2,0))))</f>
        <v>4</v>
      </c>
      <c r="K672" s="74">
        <f t="shared" si="276"/>
        <v>3.4763947740000002E-2</v>
      </c>
      <c r="L672" s="71"/>
      <c r="M672" s="71"/>
    </row>
    <row r="673" spans="1:13" ht="45.75" customHeight="1" outlineLevel="1" x14ac:dyDescent="0.2">
      <c r="A673" s="78" t="str">
        <f>CONCATENATE($A$30,".",COUNTA($A$30:A672))</f>
        <v>3.636</v>
      </c>
      <c r="B673" s="418" t="s">
        <v>923</v>
      </c>
      <c r="C673" s="419"/>
      <c r="D673" s="419"/>
      <c r="E673" s="419"/>
      <c r="F673" s="68"/>
      <c r="G673" s="84">
        <v>2.1459227E-4</v>
      </c>
      <c r="H673" s="37" t="s">
        <v>61</v>
      </c>
      <c r="I673" s="70" t="s">
        <v>4</v>
      </c>
      <c r="J673" s="73">
        <f>IF($K$13="Não Atende",0,IF(I673="","",IF(H673="",VLOOKUP(I673,Parâmetros!$B$3:$C$6,2,0),VLOOKUP(I673,Parâmetros!$B$3:$C$6,2,0)*VLOOKUP(H673,Parâmetros!$E$3:$G$5,2,0))))</f>
        <v>4</v>
      </c>
      <c r="K673" s="74">
        <f t="shared" si="276"/>
        <v>3.4763947740000002E-2</v>
      </c>
      <c r="L673" s="71"/>
      <c r="M673" s="71"/>
    </row>
    <row r="674" spans="1:13" ht="45.75" customHeight="1" outlineLevel="1" x14ac:dyDescent="0.2">
      <c r="A674" s="78" t="str">
        <f>CONCATENATE($A$30,".",COUNTA($A$30:A673))</f>
        <v>3.637</v>
      </c>
      <c r="B674" s="418" t="s">
        <v>924</v>
      </c>
      <c r="C674" s="419"/>
      <c r="D674" s="419"/>
      <c r="E674" s="419"/>
      <c r="F674" s="68"/>
      <c r="G674" s="84">
        <v>2.1459227E-4</v>
      </c>
      <c r="H674" s="37" t="s">
        <v>61</v>
      </c>
      <c r="I674" s="70" t="s">
        <v>4</v>
      </c>
      <c r="J674" s="73">
        <f>IF($K$13="Não Atende",0,IF(I674="","",IF(H674="",VLOOKUP(I674,Parâmetros!$B$3:$C$6,2,0),VLOOKUP(I674,Parâmetros!$B$3:$C$6,2,0)*VLOOKUP(H674,Parâmetros!$E$3:$G$5,2,0))))</f>
        <v>4</v>
      </c>
      <c r="K674" s="74">
        <f t="shared" si="276"/>
        <v>3.4763947740000002E-2</v>
      </c>
      <c r="L674" s="71"/>
      <c r="M674" s="71"/>
    </row>
    <row r="675" spans="1:13" ht="45.75" customHeight="1" outlineLevel="1" x14ac:dyDescent="0.2">
      <c r="A675" s="78" t="str">
        <f>CONCATENATE($A$30,".",COUNTA($A$30:A674))</f>
        <v>3.638</v>
      </c>
      <c r="B675" s="418" t="s">
        <v>925</v>
      </c>
      <c r="C675" s="419"/>
      <c r="D675" s="419"/>
      <c r="E675" s="419"/>
      <c r="F675" s="68"/>
      <c r="G675" s="84">
        <v>2.1459227E-4</v>
      </c>
      <c r="H675" s="37" t="s">
        <v>61</v>
      </c>
      <c r="I675" s="70" t="s">
        <v>4</v>
      </c>
      <c r="J675" s="73">
        <f>IF($K$13="Não Atende",0,IF(I675="","",IF(H675="",VLOOKUP(I675,Parâmetros!$B$3:$C$6,2,0),VLOOKUP(I675,Parâmetros!$B$3:$C$6,2,0)*VLOOKUP(H675,Parâmetros!$E$3:$G$5,2,0))))</f>
        <v>4</v>
      </c>
      <c r="K675" s="74">
        <f t="shared" si="276"/>
        <v>3.4763947740000002E-2</v>
      </c>
      <c r="L675" s="71"/>
      <c r="M675" s="71"/>
    </row>
    <row r="676" spans="1:13" ht="45.75" customHeight="1" outlineLevel="1" x14ac:dyDescent="0.2">
      <c r="A676" s="78" t="str">
        <f>CONCATENATE($A$30,".",COUNTA($A$30:A675))</f>
        <v>3.639</v>
      </c>
      <c r="B676" s="418" t="s">
        <v>926</v>
      </c>
      <c r="C676" s="419"/>
      <c r="D676" s="419"/>
      <c r="E676" s="419"/>
      <c r="F676" s="68"/>
      <c r="G676" s="84">
        <v>2.1459227E-4</v>
      </c>
      <c r="H676" s="37" t="s">
        <v>61</v>
      </c>
      <c r="I676" s="70" t="s">
        <v>4</v>
      </c>
      <c r="J676" s="73">
        <f>IF($K$13="Não Atende",0,IF(I676="","",IF(H676="",VLOOKUP(I676,Parâmetros!$B$3:$C$6,2,0),VLOOKUP(I676,Parâmetros!$B$3:$C$6,2,0)*VLOOKUP(H676,Parâmetros!$E$3:$G$5,2,0))))</f>
        <v>4</v>
      </c>
      <c r="K676" s="74">
        <f t="shared" si="276"/>
        <v>3.4763947740000002E-2</v>
      </c>
      <c r="L676" s="71"/>
      <c r="M676" s="71"/>
    </row>
    <row r="677" spans="1:13" ht="45.75" customHeight="1" outlineLevel="1" x14ac:dyDescent="0.2">
      <c r="A677" s="78" t="str">
        <f>CONCATENATE($A$30,".",COUNTA($A$30:A676))</f>
        <v>3.640</v>
      </c>
      <c r="B677" s="418" t="s">
        <v>927</v>
      </c>
      <c r="C677" s="419"/>
      <c r="D677" s="419"/>
      <c r="E677" s="419"/>
      <c r="F677" s="68"/>
      <c r="G677" s="84">
        <v>2.1459227E-4</v>
      </c>
      <c r="H677" s="37" t="s">
        <v>61</v>
      </c>
      <c r="I677" s="70" t="s">
        <v>4</v>
      </c>
      <c r="J677" s="73">
        <f>IF($K$13="Não Atende",0,IF(I677="","",IF(H677="",VLOOKUP(I677,Parâmetros!$B$3:$C$6,2,0),VLOOKUP(I677,Parâmetros!$B$3:$C$6,2,0)*VLOOKUP(H677,Parâmetros!$E$3:$G$5,2,0))))</f>
        <v>4</v>
      </c>
      <c r="K677" s="74">
        <f t="shared" si="276"/>
        <v>3.4763947740000002E-2</v>
      </c>
      <c r="L677" s="71"/>
      <c r="M677" s="71"/>
    </row>
    <row r="678" spans="1:13" ht="45.75" customHeight="1" outlineLevel="1" x14ac:dyDescent="0.2">
      <c r="A678" s="78" t="str">
        <f>CONCATENATE($A$30,".",COUNTA($A$30:A677))</f>
        <v>3.641</v>
      </c>
      <c r="B678" s="418" t="s">
        <v>928</v>
      </c>
      <c r="C678" s="419"/>
      <c r="D678" s="419"/>
      <c r="E678" s="419"/>
      <c r="F678" s="68"/>
      <c r="G678" s="84">
        <v>2.1459227E-4</v>
      </c>
      <c r="H678" s="37" t="s">
        <v>61</v>
      </c>
      <c r="I678" s="70" t="s">
        <v>4</v>
      </c>
      <c r="J678" s="73">
        <f>IF($K$13="Não Atende",0,IF(I678="","",IF(H678="",VLOOKUP(I678,Parâmetros!$B$3:$C$6,2,0),VLOOKUP(I678,Parâmetros!$B$3:$C$6,2,0)*VLOOKUP(H678,Parâmetros!$E$3:$G$5,2,0))))</f>
        <v>4</v>
      </c>
      <c r="K678" s="74">
        <f t="shared" si="276"/>
        <v>3.4763947740000002E-2</v>
      </c>
      <c r="L678" s="71"/>
      <c r="M678" s="71"/>
    </row>
    <row r="679" spans="1:13" ht="45.75" customHeight="1" outlineLevel="1" x14ac:dyDescent="0.2">
      <c r="A679" s="78" t="str">
        <f>CONCATENATE($A$30,".",COUNTA($A$30:A678))</f>
        <v>3.642</v>
      </c>
      <c r="B679" s="418" t="s">
        <v>929</v>
      </c>
      <c r="C679" s="419"/>
      <c r="D679" s="419"/>
      <c r="E679" s="419"/>
      <c r="F679" s="68"/>
      <c r="G679" s="84">
        <v>2.1459227E-4</v>
      </c>
      <c r="H679" s="37" t="s">
        <v>61</v>
      </c>
      <c r="I679" s="70" t="s">
        <v>4</v>
      </c>
      <c r="J679" s="73">
        <f>IF($K$13="Não Atende",0,IF(I679="","",IF(H679="",VLOOKUP(I679,Parâmetros!$B$3:$C$6,2,0),VLOOKUP(I679,Parâmetros!$B$3:$C$6,2,0)*VLOOKUP(H679,Parâmetros!$E$3:$G$5,2,0))))</f>
        <v>4</v>
      </c>
      <c r="K679" s="74">
        <f t="shared" si="276"/>
        <v>3.4763947740000002E-2</v>
      </c>
      <c r="L679" s="71"/>
      <c r="M679" s="71"/>
    </row>
    <row r="680" spans="1:13" ht="45.75" customHeight="1" outlineLevel="1" x14ac:dyDescent="0.2">
      <c r="A680" s="78" t="str">
        <f>CONCATENATE($A$30,".",COUNTA($A$30:A679))</f>
        <v>3.643</v>
      </c>
      <c r="B680" s="418" t="s">
        <v>930</v>
      </c>
      <c r="C680" s="419"/>
      <c r="D680" s="419"/>
      <c r="E680" s="419"/>
      <c r="F680" s="68"/>
      <c r="G680" s="84">
        <v>2.1459227E-4</v>
      </c>
      <c r="H680" s="37" t="s">
        <v>61</v>
      </c>
      <c r="I680" s="70" t="s">
        <v>4</v>
      </c>
      <c r="J680" s="73">
        <f>IF($K$13="Não Atende",0,IF(I680="","",IF(H680="",VLOOKUP(I680,Parâmetros!$B$3:$C$6,2,0),VLOOKUP(I680,Parâmetros!$B$3:$C$6,2,0)*VLOOKUP(H680,Parâmetros!$E$3:$G$5,2,0))))</f>
        <v>4</v>
      </c>
      <c r="K680" s="74">
        <f t="shared" si="276"/>
        <v>3.4763947740000002E-2</v>
      </c>
      <c r="L680" s="71"/>
      <c r="M680" s="71"/>
    </row>
    <row r="681" spans="1:13" ht="45.75" customHeight="1" outlineLevel="1" x14ac:dyDescent="0.2">
      <c r="A681" s="78" t="str">
        <f>CONCATENATE($A$30,".",COUNTA($A$30:A680))</f>
        <v>3.644</v>
      </c>
      <c r="B681" s="418" t="s">
        <v>931</v>
      </c>
      <c r="C681" s="419"/>
      <c r="D681" s="419"/>
      <c r="E681" s="419"/>
      <c r="F681" s="68"/>
      <c r="G681" s="84">
        <v>2.1459227E-4</v>
      </c>
      <c r="H681" s="37" t="s">
        <v>61</v>
      </c>
      <c r="I681" s="70" t="s">
        <v>4</v>
      </c>
      <c r="J681" s="73">
        <f>IF($K$13="Não Atende",0,IF(I681="","",IF(H681="",VLOOKUP(I681,Parâmetros!$B$3:$C$6,2,0),VLOOKUP(I681,Parâmetros!$B$3:$C$6,2,0)*VLOOKUP(H681,Parâmetros!$E$3:$G$5,2,0))))</f>
        <v>4</v>
      </c>
      <c r="K681" s="74">
        <f t="shared" si="276"/>
        <v>3.4763947740000002E-2</v>
      </c>
      <c r="L681" s="71"/>
      <c r="M681" s="71"/>
    </row>
    <row r="682" spans="1:13" ht="45.75" customHeight="1" outlineLevel="1" x14ac:dyDescent="0.2">
      <c r="A682" s="78" t="str">
        <f>CONCATENATE($A$30,".",COUNTA($A$30:A681))</f>
        <v>3.645</v>
      </c>
      <c r="B682" s="418" t="s">
        <v>932</v>
      </c>
      <c r="C682" s="419"/>
      <c r="D682" s="419"/>
      <c r="E682" s="419"/>
      <c r="F682" s="68"/>
      <c r="G682" s="84">
        <v>2.1459227E-4</v>
      </c>
      <c r="H682" s="37" t="s">
        <v>61</v>
      </c>
      <c r="I682" s="70" t="s">
        <v>4</v>
      </c>
      <c r="J682" s="73">
        <f>IF($K$13="Não Atende",0,IF(I682="","",IF(H682="",VLOOKUP(I682,Parâmetros!$B$3:$C$6,2,0),VLOOKUP(I682,Parâmetros!$B$3:$C$6,2,0)*VLOOKUP(H682,Parâmetros!$E$3:$G$5,2,0))))</f>
        <v>4</v>
      </c>
      <c r="K682" s="74">
        <f t="shared" si="276"/>
        <v>3.4763947740000002E-2</v>
      </c>
      <c r="L682" s="71"/>
      <c r="M682" s="71"/>
    </row>
    <row r="683" spans="1:13" ht="45.75" customHeight="1" outlineLevel="1" x14ac:dyDescent="0.2">
      <c r="A683" s="78" t="str">
        <f>CONCATENATE($A$30,".",COUNTA($A$30:A682))</f>
        <v>3.646</v>
      </c>
      <c r="B683" s="418" t="s">
        <v>933</v>
      </c>
      <c r="C683" s="419"/>
      <c r="D683" s="419"/>
      <c r="E683" s="419"/>
      <c r="F683" s="68"/>
      <c r="G683" s="84">
        <v>2.1459227E-4</v>
      </c>
      <c r="H683" s="37" t="s">
        <v>61</v>
      </c>
      <c r="I683" s="70" t="s">
        <v>4</v>
      </c>
      <c r="J683" s="73">
        <f>IF($K$13="Não Atende",0,IF(I683="","",IF(H683="",VLOOKUP(I683,Parâmetros!$B$3:$C$6,2,0),VLOOKUP(I683,Parâmetros!$B$3:$C$6,2,0)*VLOOKUP(H683,Parâmetros!$E$3:$G$5,2,0))))</f>
        <v>4</v>
      </c>
      <c r="K683" s="74">
        <f t="shared" si="276"/>
        <v>3.4763947740000002E-2</v>
      </c>
      <c r="L683" s="71"/>
      <c r="M683" s="71"/>
    </row>
    <row r="684" spans="1:13" ht="45.75" customHeight="1" outlineLevel="1" x14ac:dyDescent="0.2">
      <c r="A684" s="78" t="str">
        <f>CONCATENATE($A$30,".",COUNTA($A$30:A683))</f>
        <v>3.647</v>
      </c>
      <c r="B684" s="418" t="s">
        <v>934</v>
      </c>
      <c r="C684" s="419"/>
      <c r="D684" s="419"/>
      <c r="E684" s="419"/>
      <c r="F684" s="68"/>
      <c r="G684" s="84">
        <v>2.1459227E-4</v>
      </c>
      <c r="H684" s="37" t="s">
        <v>61</v>
      </c>
      <c r="I684" s="70" t="s">
        <v>4</v>
      </c>
      <c r="J684" s="73">
        <f>IF($K$13="Não Atende",0,IF(I684="","",IF(H684="",VLOOKUP(I684,Parâmetros!$B$3:$C$6,2,0),VLOOKUP(I684,Parâmetros!$B$3:$C$6,2,0)*VLOOKUP(H684,Parâmetros!$E$3:$G$5,2,0))))</f>
        <v>4</v>
      </c>
      <c r="K684" s="74">
        <f t="shared" si="276"/>
        <v>3.4763947740000002E-2</v>
      </c>
      <c r="L684" s="71"/>
      <c r="M684" s="71"/>
    </row>
    <row r="685" spans="1:13" ht="45.75" customHeight="1" outlineLevel="1" x14ac:dyDescent="0.2">
      <c r="A685" s="78" t="str">
        <f>CONCATENATE($A$30,".",COUNTA($A$30:A684))</f>
        <v>3.648</v>
      </c>
      <c r="B685" s="418" t="s">
        <v>935</v>
      </c>
      <c r="C685" s="419"/>
      <c r="D685" s="419"/>
      <c r="E685" s="419"/>
      <c r="F685" s="68"/>
      <c r="G685" s="84">
        <v>2.1459227E-4</v>
      </c>
      <c r="H685" s="37" t="s">
        <v>61</v>
      </c>
      <c r="I685" s="70" t="s">
        <v>4</v>
      </c>
      <c r="J685" s="73">
        <f>IF($K$13="Não Atende",0,IF(I685="","",IF(H685="",VLOOKUP(I685,Parâmetros!$B$3:$C$6,2,0),VLOOKUP(I685,Parâmetros!$B$3:$C$6,2,0)*VLOOKUP(H685,Parâmetros!$E$3:$G$5,2,0))))</f>
        <v>4</v>
      </c>
      <c r="K685" s="74">
        <f t="shared" si="276"/>
        <v>3.4763947740000002E-2</v>
      </c>
      <c r="L685" s="71"/>
      <c r="M685" s="71"/>
    </row>
    <row r="686" spans="1:13" ht="45.75" customHeight="1" outlineLevel="1" x14ac:dyDescent="0.2">
      <c r="A686" s="78" t="str">
        <f>CONCATENATE($A$30,".",COUNTA($A$30:A685))</f>
        <v>3.649</v>
      </c>
      <c r="B686" s="418" t="s">
        <v>936</v>
      </c>
      <c r="C686" s="419"/>
      <c r="D686" s="419"/>
      <c r="E686" s="419"/>
      <c r="F686" s="68"/>
      <c r="G686" s="84">
        <v>2.1459227E-4</v>
      </c>
      <c r="H686" s="37" t="s">
        <v>61</v>
      </c>
      <c r="I686" s="70" t="s">
        <v>4</v>
      </c>
      <c r="J686" s="73">
        <f>IF($K$13="Não Atende",0,IF(I686="","",IF(H686="",VLOOKUP(I686,Parâmetros!$B$3:$C$6,2,0),VLOOKUP(I686,Parâmetros!$B$3:$C$6,2,0)*VLOOKUP(H686,Parâmetros!$E$3:$G$5,2,0))))</f>
        <v>4</v>
      </c>
      <c r="K686" s="74">
        <f t="shared" si="276"/>
        <v>3.4763947740000002E-2</v>
      </c>
      <c r="L686" s="71"/>
      <c r="M686" s="71"/>
    </row>
    <row r="687" spans="1:13" ht="45.75" customHeight="1" outlineLevel="1" x14ac:dyDescent="0.2">
      <c r="A687" s="78" t="str">
        <f>CONCATENATE($A$30,".",COUNTA($A$30:A686))</f>
        <v>3.650</v>
      </c>
      <c r="B687" s="418" t="s">
        <v>937</v>
      </c>
      <c r="C687" s="419"/>
      <c r="D687" s="419"/>
      <c r="E687" s="419"/>
      <c r="F687" s="68"/>
      <c r="G687" s="84">
        <v>2.1459227E-4</v>
      </c>
      <c r="H687" s="37" t="s">
        <v>61</v>
      </c>
      <c r="I687" s="70" t="s">
        <v>4</v>
      </c>
      <c r="J687" s="73">
        <f>IF($K$13="Não Atende",0,IF(I687="","",IF(H687="",VLOOKUP(I687,Parâmetros!$B$3:$C$6,2,0),VLOOKUP(I687,Parâmetros!$B$3:$C$6,2,0)*VLOOKUP(H687,Parâmetros!$E$3:$G$5,2,0))))</f>
        <v>4</v>
      </c>
      <c r="K687" s="74">
        <f t="shared" si="276"/>
        <v>3.4763947740000002E-2</v>
      </c>
      <c r="L687" s="71"/>
      <c r="M687" s="71"/>
    </row>
    <row r="688" spans="1:13" ht="45.75" customHeight="1" outlineLevel="1" x14ac:dyDescent="0.2">
      <c r="A688" s="78" t="str">
        <f>CONCATENATE($A$30,".",COUNTA($A$30:A687))</f>
        <v>3.651</v>
      </c>
      <c r="B688" s="418" t="s">
        <v>938</v>
      </c>
      <c r="C688" s="419"/>
      <c r="D688" s="419"/>
      <c r="E688" s="419"/>
      <c r="F688" s="68"/>
      <c r="G688" s="84">
        <v>2.1459227E-4</v>
      </c>
      <c r="H688" s="37" t="s">
        <v>61</v>
      </c>
      <c r="I688" s="70" t="s">
        <v>4</v>
      </c>
      <c r="J688" s="73">
        <f>IF($K$13="Não Atende",0,IF(I688="","",IF(H688="",VLOOKUP(I688,Parâmetros!$B$3:$C$6,2,0),VLOOKUP(I688,Parâmetros!$B$3:$C$6,2,0)*VLOOKUP(H688,Parâmetros!$E$3:$G$5,2,0))))</f>
        <v>4</v>
      </c>
      <c r="K688" s="74">
        <f t="shared" si="276"/>
        <v>3.4763947740000002E-2</v>
      </c>
      <c r="L688" s="71"/>
      <c r="M688" s="71"/>
    </row>
    <row r="689" spans="1:13" ht="45.75" customHeight="1" outlineLevel="1" x14ac:dyDescent="0.2">
      <c r="A689" s="78" t="str">
        <f>CONCATENATE($A$30,".",COUNTA($A$30:A688))</f>
        <v>3.652</v>
      </c>
      <c r="B689" s="418" t="s">
        <v>939</v>
      </c>
      <c r="C689" s="419"/>
      <c r="D689" s="419"/>
      <c r="E689" s="419"/>
      <c r="F689" s="68"/>
      <c r="G689" s="84">
        <v>2.1459227E-4</v>
      </c>
      <c r="H689" s="37" t="s">
        <v>61</v>
      </c>
      <c r="I689" s="70" t="s">
        <v>4</v>
      </c>
      <c r="J689" s="73">
        <f>IF($K$13="Não Atende",0,IF(I689="","",IF(H689="",VLOOKUP(I689,Parâmetros!$B$3:$C$6,2,0),VLOOKUP(I689,Parâmetros!$B$3:$C$6,2,0)*VLOOKUP(H689,Parâmetros!$E$3:$G$5,2,0))))</f>
        <v>4</v>
      </c>
      <c r="K689" s="74">
        <f t="shared" si="276"/>
        <v>3.4763947740000002E-2</v>
      </c>
      <c r="L689" s="71"/>
      <c r="M689" s="71"/>
    </row>
    <row r="690" spans="1:13" ht="45.75" customHeight="1" outlineLevel="1" x14ac:dyDescent="0.2">
      <c r="A690" s="78" t="str">
        <f>CONCATENATE($A$30,".",COUNTA($A$30:A689))</f>
        <v>3.653</v>
      </c>
      <c r="B690" s="418" t="s">
        <v>940</v>
      </c>
      <c r="C690" s="419"/>
      <c r="D690" s="419"/>
      <c r="E690" s="419"/>
      <c r="F690" s="68"/>
      <c r="G690" s="84">
        <v>2.1459227E-4</v>
      </c>
      <c r="H690" s="37" t="s">
        <v>61</v>
      </c>
      <c r="I690" s="70" t="s">
        <v>4</v>
      </c>
      <c r="J690" s="73">
        <f>IF($K$13="Não Atende",0,IF(I690="","",IF(H690="",VLOOKUP(I690,Parâmetros!$B$3:$C$6,2,0),VLOOKUP(I690,Parâmetros!$B$3:$C$6,2,0)*VLOOKUP(H690,Parâmetros!$E$3:$G$5,2,0))))</f>
        <v>4</v>
      </c>
      <c r="K690" s="74">
        <f t="shared" si="276"/>
        <v>3.4763947740000002E-2</v>
      </c>
      <c r="L690" s="71"/>
      <c r="M690" s="71"/>
    </row>
    <row r="691" spans="1:13" ht="45.75" customHeight="1" outlineLevel="1" x14ac:dyDescent="0.2">
      <c r="A691" s="78" t="str">
        <f>CONCATENATE($A$30,".",COUNTA($A$30:A690))</f>
        <v>3.654</v>
      </c>
      <c r="B691" s="418" t="s">
        <v>941</v>
      </c>
      <c r="C691" s="419"/>
      <c r="D691" s="419"/>
      <c r="E691" s="419"/>
      <c r="F691" s="68"/>
      <c r="G691" s="84">
        <v>2.1459227E-4</v>
      </c>
      <c r="H691" s="37" t="s">
        <v>61</v>
      </c>
      <c r="I691" s="70" t="s">
        <v>4</v>
      </c>
      <c r="J691" s="73">
        <f>IF($K$13="Não Atende",0,IF(I691="","",IF(H691="",VLOOKUP(I691,Parâmetros!$B$3:$C$6,2,0),VLOOKUP(I691,Parâmetros!$B$3:$C$6,2,0)*VLOOKUP(H691,Parâmetros!$E$3:$G$5,2,0))))</f>
        <v>4</v>
      </c>
      <c r="K691" s="74">
        <f t="shared" si="276"/>
        <v>3.4763947740000002E-2</v>
      </c>
      <c r="L691" s="71"/>
      <c r="M691" s="71"/>
    </row>
    <row r="692" spans="1:13" ht="45.75" customHeight="1" outlineLevel="1" x14ac:dyDescent="0.2">
      <c r="A692" s="78" t="str">
        <f>CONCATENATE($A$30,".",COUNTA($A$30:A691))</f>
        <v>3.655</v>
      </c>
      <c r="B692" s="418" t="s">
        <v>1049</v>
      </c>
      <c r="C692" s="419"/>
      <c r="D692" s="419"/>
      <c r="E692" s="419"/>
      <c r="F692" s="68"/>
      <c r="G692" s="84">
        <v>2.1459227E-4</v>
      </c>
      <c r="H692" s="37" t="s">
        <v>61</v>
      </c>
      <c r="I692" s="70" t="s">
        <v>4</v>
      </c>
      <c r="J692" s="73">
        <f>IF($K$13="Não Atende",0,IF(I692="","",IF(H692="",VLOOKUP(I692,Parâmetros!$B$3:$C$6,2,0),VLOOKUP(I692,Parâmetros!$B$3:$C$6,2,0)*VLOOKUP(H692,Parâmetros!$E$3:$G$5,2,0))))</f>
        <v>4</v>
      </c>
      <c r="K692" s="74">
        <f t="shared" si="276"/>
        <v>3.4763947740000002E-2</v>
      </c>
      <c r="L692" s="71"/>
      <c r="M692" s="71"/>
    </row>
    <row r="693" spans="1:13" ht="45.75" customHeight="1" outlineLevel="1" x14ac:dyDescent="0.2">
      <c r="A693" s="78" t="str">
        <f>CONCATENATE($A$30,".",COUNTA($A$30:A692))</f>
        <v>3.656</v>
      </c>
      <c r="B693" s="418" t="s">
        <v>942</v>
      </c>
      <c r="C693" s="419"/>
      <c r="D693" s="419"/>
      <c r="E693" s="419"/>
      <c r="F693" s="68"/>
      <c r="G693" s="84">
        <v>2.1459227E-4</v>
      </c>
      <c r="H693" s="37" t="s">
        <v>61</v>
      </c>
      <c r="I693" s="70" t="s">
        <v>4</v>
      </c>
      <c r="J693" s="73">
        <f>IF($K$13="Não Atende",0,IF(I693="","",IF(H693="",VLOOKUP(I693,Parâmetros!$B$3:$C$6,2,0),VLOOKUP(I693,Parâmetros!$B$3:$C$6,2,0)*VLOOKUP(H693,Parâmetros!$E$3:$G$5,2,0))))</f>
        <v>4</v>
      </c>
      <c r="K693" s="74">
        <f t="shared" si="276"/>
        <v>3.4763947740000002E-2</v>
      </c>
      <c r="L693" s="71"/>
      <c r="M693" s="71"/>
    </row>
    <row r="694" spans="1:13" ht="45.75" customHeight="1" outlineLevel="1" x14ac:dyDescent="0.2">
      <c r="A694" s="78" t="str">
        <f>CONCATENATE($A$30,".",COUNTA($A$30:A693))</f>
        <v>3.657</v>
      </c>
      <c r="B694" s="418" t="s">
        <v>943</v>
      </c>
      <c r="C694" s="419"/>
      <c r="D694" s="419"/>
      <c r="E694" s="419"/>
      <c r="F694" s="68"/>
      <c r="G694" s="84">
        <v>2.1459227E-4</v>
      </c>
      <c r="H694" s="37" t="s">
        <v>61</v>
      </c>
      <c r="I694" s="70" t="s">
        <v>4</v>
      </c>
      <c r="J694" s="73">
        <f>IF($K$13="Não Atende",0,IF(I694="","",IF(H694="",VLOOKUP(I694,Parâmetros!$B$3:$C$6,2,0),VLOOKUP(I694,Parâmetros!$B$3:$C$6,2,0)*VLOOKUP(H694,Parâmetros!$E$3:$G$5,2,0))))</f>
        <v>4</v>
      </c>
      <c r="K694" s="74">
        <f t="shared" si="276"/>
        <v>3.4763947740000002E-2</v>
      </c>
      <c r="L694" s="71"/>
      <c r="M694" s="71"/>
    </row>
    <row r="695" spans="1:13" ht="45.75" customHeight="1" outlineLevel="1" x14ac:dyDescent="0.2">
      <c r="A695" s="78" t="str">
        <f>CONCATENATE($A$30,".",COUNTA($A$30:A694))</f>
        <v>3.658</v>
      </c>
      <c r="B695" s="418" t="s">
        <v>944</v>
      </c>
      <c r="C695" s="419"/>
      <c r="D695" s="419"/>
      <c r="E695" s="419"/>
      <c r="F695" s="68"/>
      <c r="G695" s="84">
        <v>2.1459227E-4</v>
      </c>
      <c r="H695" s="37" t="s">
        <v>61</v>
      </c>
      <c r="I695" s="70" t="s">
        <v>4</v>
      </c>
      <c r="J695" s="73">
        <f>IF($K$13="Não Atende",0,IF(I695="","",IF(H695="",VLOOKUP(I695,Parâmetros!$B$3:$C$6,2,0),VLOOKUP(I695,Parâmetros!$B$3:$C$6,2,0)*VLOOKUP(H695,Parâmetros!$E$3:$G$5,2,0))))</f>
        <v>4</v>
      </c>
      <c r="K695" s="74">
        <f t="shared" si="276"/>
        <v>3.4763947740000002E-2</v>
      </c>
      <c r="L695" s="71"/>
      <c r="M695" s="71"/>
    </row>
    <row r="696" spans="1:13" ht="45.75" customHeight="1" outlineLevel="1" x14ac:dyDescent="0.2">
      <c r="A696" s="78" t="str">
        <f>CONCATENATE($A$30,".",COUNTA($A$30:A695))</f>
        <v>3.659</v>
      </c>
      <c r="B696" s="418" t="s">
        <v>945</v>
      </c>
      <c r="C696" s="419"/>
      <c r="D696" s="419"/>
      <c r="E696" s="419"/>
      <c r="F696" s="68"/>
      <c r="G696" s="84">
        <v>2.1459227E-4</v>
      </c>
      <c r="H696" s="37" t="s">
        <v>61</v>
      </c>
      <c r="I696" s="70" t="s">
        <v>4</v>
      </c>
      <c r="J696" s="73">
        <f>IF($K$13="Não Atende",0,IF(I696="","",IF(H696="",VLOOKUP(I696,Parâmetros!$B$3:$C$6,2,0),VLOOKUP(I696,Parâmetros!$B$3:$C$6,2,0)*VLOOKUP(H696,Parâmetros!$E$3:$G$5,2,0))))</f>
        <v>4</v>
      </c>
      <c r="K696" s="74">
        <f t="shared" si="276"/>
        <v>3.4763947740000002E-2</v>
      </c>
      <c r="L696" s="71"/>
      <c r="M696" s="71"/>
    </row>
    <row r="697" spans="1:13" ht="45.75" customHeight="1" outlineLevel="1" x14ac:dyDescent="0.2">
      <c r="A697" s="78" t="str">
        <f>CONCATENATE($A$30,".",COUNTA($A$30:A696))</f>
        <v>3.660</v>
      </c>
      <c r="B697" s="418" t="s">
        <v>946</v>
      </c>
      <c r="C697" s="419"/>
      <c r="D697" s="419"/>
      <c r="E697" s="419"/>
      <c r="F697" s="68"/>
      <c r="G697" s="84">
        <v>2.1459227E-4</v>
      </c>
      <c r="H697" s="37" t="s">
        <v>61</v>
      </c>
      <c r="I697" s="70" t="s">
        <v>4</v>
      </c>
      <c r="J697" s="73">
        <f>IF($K$13="Não Atende",0,IF(I697="","",IF(H697="",VLOOKUP(I697,Parâmetros!$B$3:$C$6,2,0),VLOOKUP(I697,Parâmetros!$B$3:$C$6,2,0)*VLOOKUP(H697,Parâmetros!$E$3:$G$5,2,0))))</f>
        <v>4</v>
      </c>
      <c r="K697" s="74">
        <f t="shared" ref="K697:K744" si="277">IF(J697="",0,((G697*J697)*$F$30)*0.9*100)</f>
        <v>3.4763947740000002E-2</v>
      </c>
      <c r="L697" s="71"/>
      <c r="M697" s="71"/>
    </row>
    <row r="698" spans="1:13" ht="45.75" customHeight="1" outlineLevel="1" x14ac:dyDescent="0.2">
      <c r="A698" s="78" t="str">
        <f>CONCATENATE($A$30,".",COUNTA($A$30:A697))</f>
        <v>3.661</v>
      </c>
      <c r="B698" s="418" t="s">
        <v>947</v>
      </c>
      <c r="C698" s="419"/>
      <c r="D698" s="419"/>
      <c r="E698" s="419"/>
      <c r="F698" s="68"/>
      <c r="G698" s="84">
        <v>2.1459227E-4</v>
      </c>
      <c r="H698" s="37" t="s">
        <v>61</v>
      </c>
      <c r="I698" s="70" t="s">
        <v>4</v>
      </c>
      <c r="J698" s="73">
        <f>IF($K$13="Não Atende",0,IF(I698="","",IF(H698="",VLOOKUP(I698,Parâmetros!$B$3:$C$6,2,0),VLOOKUP(I698,Parâmetros!$B$3:$C$6,2,0)*VLOOKUP(H698,Parâmetros!$E$3:$G$5,2,0))))</f>
        <v>4</v>
      </c>
      <c r="K698" s="74">
        <f t="shared" si="277"/>
        <v>3.4763947740000002E-2</v>
      </c>
      <c r="L698" s="71"/>
      <c r="M698" s="71"/>
    </row>
    <row r="699" spans="1:13" ht="45.75" customHeight="1" outlineLevel="1" x14ac:dyDescent="0.2">
      <c r="A699" s="78" t="str">
        <f>CONCATENATE($A$30,".",COUNTA($A$30:A698))</f>
        <v>3.662</v>
      </c>
      <c r="B699" s="418" t="s">
        <v>948</v>
      </c>
      <c r="C699" s="419"/>
      <c r="D699" s="419"/>
      <c r="E699" s="419"/>
      <c r="F699" s="68"/>
      <c r="G699" s="84">
        <v>2.1459227E-4</v>
      </c>
      <c r="H699" s="37" t="s">
        <v>61</v>
      </c>
      <c r="I699" s="70" t="s">
        <v>4</v>
      </c>
      <c r="J699" s="73">
        <f>IF($K$13="Não Atende",0,IF(I699="","",IF(H699="",VLOOKUP(I699,Parâmetros!$B$3:$C$6,2,0),VLOOKUP(I699,Parâmetros!$B$3:$C$6,2,0)*VLOOKUP(H699,Parâmetros!$E$3:$G$5,2,0))))</f>
        <v>4</v>
      </c>
      <c r="K699" s="74">
        <f t="shared" si="277"/>
        <v>3.4763947740000002E-2</v>
      </c>
      <c r="L699" s="71"/>
      <c r="M699" s="71"/>
    </row>
    <row r="700" spans="1:13" ht="45.75" customHeight="1" outlineLevel="1" x14ac:dyDescent="0.2">
      <c r="A700" s="78" t="str">
        <f>CONCATENATE($A$30,".",COUNTA($A$30:A699))</f>
        <v>3.663</v>
      </c>
      <c r="B700" s="418" t="s">
        <v>949</v>
      </c>
      <c r="C700" s="419"/>
      <c r="D700" s="419"/>
      <c r="E700" s="419"/>
      <c r="F700" s="68"/>
      <c r="G700" s="84">
        <v>2.1459227E-4</v>
      </c>
      <c r="H700" s="37" t="s">
        <v>61</v>
      </c>
      <c r="I700" s="70" t="s">
        <v>4</v>
      </c>
      <c r="J700" s="73">
        <f>IF($K$13="Não Atende",0,IF(I700="","",IF(H700="",VLOOKUP(I700,Parâmetros!$B$3:$C$6,2,0),VLOOKUP(I700,Parâmetros!$B$3:$C$6,2,0)*VLOOKUP(H700,Parâmetros!$E$3:$G$5,2,0))))</f>
        <v>4</v>
      </c>
      <c r="K700" s="74">
        <f t="shared" si="277"/>
        <v>3.4763947740000002E-2</v>
      </c>
      <c r="L700" s="71"/>
      <c r="M700" s="71"/>
    </row>
    <row r="701" spans="1:13" ht="45.75" customHeight="1" outlineLevel="1" x14ac:dyDescent="0.2">
      <c r="A701" s="78" t="str">
        <f>CONCATENATE($A$30,".",COUNTA($A$30:A700))</f>
        <v>3.664</v>
      </c>
      <c r="B701" s="418" t="s">
        <v>950</v>
      </c>
      <c r="C701" s="419"/>
      <c r="D701" s="419"/>
      <c r="E701" s="419"/>
      <c r="F701" s="68"/>
      <c r="G701" s="84">
        <v>2.1459227E-4</v>
      </c>
      <c r="H701" s="37" t="s">
        <v>61</v>
      </c>
      <c r="I701" s="70" t="s">
        <v>4</v>
      </c>
      <c r="J701" s="73">
        <f>IF($K$13="Não Atende",0,IF(I701="","",IF(H701="",VLOOKUP(I701,Parâmetros!$B$3:$C$6,2,0),VLOOKUP(I701,Parâmetros!$B$3:$C$6,2,0)*VLOOKUP(H701,Parâmetros!$E$3:$G$5,2,0))))</f>
        <v>4</v>
      </c>
      <c r="K701" s="74">
        <f t="shared" si="277"/>
        <v>3.4763947740000002E-2</v>
      </c>
      <c r="L701" s="71"/>
      <c r="M701" s="71"/>
    </row>
    <row r="702" spans="1:13" ht="45.75" customHeight="1" outlineLevel="1" x14ac:dyDescent="0.2">
      <c r="A702" s="78" t="str">
        <f>CONCATENATE($A$30,".",COUNTA($A$30:A701))</f>
        <v>3.665</v>
      </c>
      <c r="B702" s="418" t="s">
        <v>951</v>
      </c>
      <c r="C702" s="419"/>
      <c r="D702" s="419"/>
      <c r="E702" s="419"/>
      <c r="F702" s="68"/>
      <c r="G702" s="84">
        <v>2.1459227E-4</v>
      </c>
      <c r="H702" s="37" t="s">
        <v>61</v>
      </c>
      <c r="I702" s="70" t="s">
        <v>4</v>
      </c>
      <c r="J702" s="73">
        <f>IF($K$13="Não Atende",0,IF(I702="","",IF(H702="",VLOOKUP(I702,Parâmetros!$B$3:$C$6,2,0),VLOOKUP(I702,Parâmetros!$B$3:$C$6,2,0)*VLOOKUP(H702,Parâmetros!$E$3:$G$5,2,0))))</f>
        <v>4</v>
      </c>
      <c r="K702" s="74">
        <f t="shared" si="277"/>
        <v>3.4763947740000002E-2</v>
      </c>
      <c r="L702" s="71"/>
      <c r="M702" s="71"/>
    </row>
    <row r="703" spans="1:13" ht="45.75" customHeight="1" outlineLevel="1" x14ac:dyDescent="0.2">
      <c r="A703" s="78" t="str">
        <f>CONCATENATE($A$30,".",COUNTA($A$30:A702))</f>
        <v>3.666</v>
      </c>
      <c r="B703" s="418" t="s">
        <v>952</v>
      </c>
      <c r="C703" s="419"/>
      <c r="D703" s="419"/>
      <c r="E703" s="419"/>
      <c r="F703" s="68"/>
      <c r="G703" s="84">
        <v>2.1459227E-4</v>
      </c>
      <c r="H703" s="37" t="s">
        <v>61</v>
      </c>
      <c r="I703" s="70" t="s">
        <v>4</v>
      </c>
      <c r="J703" s="73">
        <f>IF($K$13="Não Atende",0,IF(I703="","",IF(H703="",VLOOKUP(I703,Parâmetros!$B$3:$C$6,2,0),VLOOKUP(I703,Parâmetros!$B$3:$C$6,2,0)*VLOOKUP(H703,Parâmetros!$E$3:$G$5,2,0))))</f>
        <v>4</v>
      </c>
      <c r="K703" s="74">
        <f t="shared" si="277"/>
        <v>3.4763947740000002E-2</v>
      </c>
      <c r="L703" s="71"/>
      <c r="M703" s="71"/>
    </row>
    <row r="704" spans="1:13" ht="45.75" customHeight="1" outlineLevel="1" x14ac:dyDescent="0.2">
      <c r="A704" s="78" t="str">
        <f>CONCATENATE($A$30,".",COUNTA($A$30:A703))</f>
        <v>3.667</v>
      </c>
      <c r="B704" s="418" t="s">
        <v>953</v>
      </c>
      <c r="C704" s="419"/>
      <c r="D704" s="419"/>
      <c r="E704" s="419"/>
      <c r="F704" s="68"/>
      <c r="G704" s="84">
        <v>2.1459227E-4</v>
      </c>
      <c r="H704" s="37" t="s">
        <v>61</v>
      </c>
      <c r="I704" s="70" t="s">
        <v>4</v>
      </c>
      <c r="J704" s="73">
        <f>IF($K$13="Não Atende",0,IF(I704="","",IF(H704="",VLOOKUP(I704,Parâmetros!$B$3:$C$6,2,0),VLOOKUP(I704,Parâmetros!$B$3:$C$6,2,0)*VLOOKUP(H704,Parâmetros!$E$3:$G$5,2,0))))</f>
        <v>4</v>
      </c>
      <c r="K704" s="74">
        <f t="shared" si="277"/>
        <v>3.4763947740000002E-2</v>
      </c>
      <c r="L704" s="71"/>
      <c r="M704" s="71"/>
    </row>
    <row r="705" spans="1:13" ht="45.75" customHeight="1" outlineLevel="1" x14ac:dyDescent="0.2">
      <c r="A705" s="78" t="str">
        <f>CONCATENATE($A$30,".",COUNTA($A$30:A704))</f>
        <v>3.668</v>
      </c>
      <c r="B705" s="418" t="s">
        <v>954</v>
      </c>
      <c r="C705" s="419"/>
      <c r="D705" s="419"/>
      <c r="E705" s="419"/>
      <c r="F705" s="68"/>
      <c r="G705" s="84">
        <v>2.1459227E-4</v>
      </c>
      <c r="H705" s="37" t="s">
        <v>61</v>
      </c>
      <c r="I705" s="70" t="s">
        <v>4</v>
      </c>
      <c r="J705" s="73">
        <f>IF($K$13="Não Atende",0,IF(I705="","",IF(H705="",VLOOKUP(I705,Parâmetros!$B$3:$C$6,2,0),VLOOKUP(I705,Parâmetros!$B$3:$C$6,2,0)*VLOOKUP(H705,Parâmetros!$E$3:$G$5,2,0))))</f>
        <v>4</v>
      </c>
      <c r="K705" s="74">
        <f t="shared" si="277"/>
        <v>3.4763947740000002E-2</v>
      </c>
      <c r="L705" s="71"/>
      <c r="M705" s="71"/>
    </row>
    <row r="706" spans="1:13" ht="45.75" customHeight="1" outlineLevel="1" x14ac:dyDescent="0.2">
      <c r="A706" s="78" t="str">
        <f>CONCATENATE($A$30,".",COUNTA($A$30:A705))</f>
        <v>3.669</v>
      </c>
      <c r="B706" s="418" t="s">
        <v>955</v>
      </c>
      <c r="C706" s="419"/>
      <c r="D706" s="419"/>
      <c r="E706" s="419"/>
      <c r="F706" s="68"/>
      <c r="G706" s="84">
        <v>2.1459227E-4</v>
      </c>
      <c r="H706" s="37" t="s">
        <v>61</v>
      </c>
      <c r="I706" s="70" t="s">
        <v>4</v>
      </c>
      <c r="J706" s="73">
        <f>IF($K$13="Não Atende",0,IF(I706="","",IF(H706="",VLOOKUP(I706,Parâmetros!$B$3:$C$6,2,0),VLOOKUP(I706,Parâmetros!$B$3:$C$6,2,0)*VLOOKUP(H706,Parâmetros!$E$3:$G$5,2,0))))</f>
        <v>4</v>
      </c>
      <c r="K706" s="74">
        <f t="shared" si="277"/>
        <v>3.4763947740000002E-2</v>
      </c>
      <c r="L706" s="71"/>
      <c r="M706" s="71"/>
    </row>
    <row r="707" spans="1:13" ht="45.75" customHeight="1" outlineLevel="1" x14ac:dyDescent="0.2">
      <c r="A707" s="78" t="str">
        <f>CONCATENATE($A$30,".",COUNTA($A$30:A706))</f>
        <v>3.670</v>
      </c>
      <c r="B707" s="418" t="s">
        <v>956</v>
      </c>
      <c r="C707" s="419"/>
      <c r="D707" s="419"/>
      <c r="E707" s="419"/>
      <c r="F707" s="68"/>
      <c r="G707" s="84">
        <v>2.1459227E-4</v>
      </c>
      <c r="H707" s="37" t="s">
        <v>61</v>
      </c>
      <c r="I707" s="70" t="s">
        <v>4</v>
      </c>
      <c r="J707" s="73">
        <f>IF($K$13="Não Atende",0,IF(I707="","",IF(H707="",VLOOKUP(I707,Parâmetros!$B$3:$C$6,2,0),VLOOKUP(I707,Parâmetros!$B$3:$C$6,2,0)*VLOOKUP(H707,Parâmetros!$E$3:$G$5,2,0))))</f>
        <v>4</v>
      </c>
      <c r="K707" s="74">
        <f t="shared" si="277"/>
        <v>3.4763947740000002E-2</v>
      </c>
      <c r="L707" s="71"/>
      <c r="M707" s="71"/>
    </row>
    <row r="708" spans="1:13" ht="45.75" customHeight="1" outlineLevel="1" x14ac:dyDescent="0.2">
      <c r="A708" s="78" t="str">
        <f>CONCATENATE($A$30,".",COUNTA($A$30:A707))</f>
        <v>3.671</v>
      </c>
      <c r="B708" s="418" t="s">
        <v>957</v>
      </c>
      <c r="C708" s="419"/>
      <c r="D708" s="419"/>
      <c r="E708" s="419"/>
      <c r="F708" s="68"/>
      <c r="G708" s="84">
        <v>2.1459227E-4</v>
      </c>
      <c r="H708" s="37" t="s">
        <v>61</v>
      </c>
      <c r="I708" s="70" t="s">
        <v>4</v>
      </c>
      <c r="J708" s="73">
        <f>IF($K$13="Não Atende",0,IF(I708="","",IF(H708="",VLOOKUP(I708,Parâmetros!$B$3:$C$6,2,0),VLOOKUP(I708,Parâmetros!$B$3:$C$6,2,0)*VLOOKUP(H708,Parâmetros!$E$3:$G$5,2,0))))</f>
        <v>4</v>
      </c>
      <c r="K708" s="74">
        <f t="shared" si="277"/>
        <v>3.4763947740000002E-2</v>
      </c>
      <c r="L708" s="71"/>
      <c r="M708" s="71"/>
    </row>
    <row r="709" spans="1:13" ht="45.75" customHeight="1" outlineLevel="1" x14ac:dyDescent="0.2">
      <c r="A709" s="78" t="str">
        <f>CONCATENATE($A$30,".",COUNTA($A$30:A708))</f>
        <v>3.672</v>
      </c>
      <c r="B709" s="418" t="s">
        <v>958</v>
      </c>
      <c r="C709" s="419"/>
      <c r="D709" s="419"/>
      <c r="E709" s="419"/>
      <c r="F709" s="68"/>
      <c r="G709" s="84">
        <v>2.1459227E-4</v>
      </c>
      <c r="H709" s="37" t="s">
        <v>61</v>
      </c>
      <c r="I709" s="70" t="s">
        <v>4</v>
      </c>
      <c r="J709" s="73">
        <f>IF($K$13="Não Atende",0,IF(I709="","",IF(H709="",VLOOKUP(I709,Parâmetros!$B$3:$C$6,2,0),VLOOKUP(I709,Parâmetros!$B$3:$C$6,2,0)*VLOOKUP(H709,Parâmetros!$E$3:$G$5,2,0))))</f>
        <v>4</v>
      </c>
      <c r="K709" s="74">
        <f t="shared" si="277"/>
        <v>3.4763947740000002E-2</v>
      </c>
      <c r="L709" s="71"/>
      <c r="M709" s="71"/>
    </row>
    <row r="710" spans="1:13" ht="45.75" customHeight="1" outlineLevel="1" x14ac:dyDescent="0.2">
      <c r="A710" s="78" t="str">
        <f>CONCATENATE($A$30,".",COUNTA($A$30:A709))</f>
        <v>3.673</v>
      </c>
      <c r="B710" s="418" t="s">
        <v>959</v>
      </c>
      <c r="C710" s="419"/>
      <c r="D710" s="419"/>
      <c r="E710" s="419"/>
      <c r="F710" s="68"/>
      <c r="G710" s="84">
        <v>2.1459227E-4</v>
      </c>
      <c r="H710" s="37" t="s">
        <v>61</v>
      </c>
      <c r="I710" s="70" t="s">
        <v>4</v>
      </c>
      <c r="J710" s="73">
        <f>IF($K$13="Não Atende",0,IF(I710="","",IF(H710="",VLOOKUP(I710,Parâmetros!$B$3:$C$6,2,0),VLOOKUP(I710,Parâmetros!$B$3:$C$6,2,0)*VLOOKUP(H710,Parâmetros!$E$3:$G$5,2,0))))</f>
        <v>4</v>
      </c>
      <c r="K710" s="74">
        <f t="shared" si="277"/>
        <v>3.4763947740000002E-2</v>
      </c>
      <c r="L710" s="71"/>
      <c r="M710" s="71"/>
    </row>
    <row r="711" spans="1:13" ht="45.75" customHeight="1" outlineLevel="1" x14ac:dyDescent="0.2">
      <c r="A711" s="78" t="str">
        <f>CONCATENATE($A$30,".",COUNTA($A$30:A710))</f>
        <v>3.674</v>
      </c>
      <c r="B711" s="418" t="s">
        <v>960</v>
      </c>
      <c r="C711" s="419"/>
      <c r="D711" s="419"/>
      <c r="E711" s="419"/>
      <c r="F711" s="68"/>
      <c r="G711" s="84">
        <v>2.1459227E-4</v>
      </c>
      <c r="H711" s="37" t="s">
        <v>61</v>
      </c>
      <c r="I711" s="70" t="s">
        <v>4</v>
      </c>
      <c r="J711" s="73">
        <f>IF($K$13="Não Atende",0,IF(I711="","",IF(H711="",VLOOKUP(I711,Parâmetros!$B$3:$C$6,2,0),VLOOKUP(I711,Parâmetros!$B$3:$C$6,2,0)*VLOOKUP(H711,Parâmetros!$E$3:$G$5,2,0))))</f>
        <v>4</v>
      </c>
      <c r="K711" s="74">
        <f t="shared" si="277"/>
        <v>3.4763947740000002E-2</v>
      </c>
      <c r="L711" s="71"/>
      <c r="M711" s="71"/>
    </row>
    <row r="712" spans="1:13" ht="45.75" customHeight="1" outlineLevel="1" x14ac:dyDescent="0.2">
      <c r="A712" s="78" t="str">
        <f>CONCATENATE($A$30,".",COUNTA($A$30:A711))</f>
        <v>3.675</v>
      </c>
      <c r="B712" s="418" t="s">
        <v>961</v>
      </c>
      <c r="C712" s="419"/>
      <c r="D712" s="419"/>
      <c r="E712" s="419"/>
      <c r="F712" s="68"/>
      <c r="G712" s="84">
        <v>2.1459227E-4</v>
      </c>
      <c r="H712" s="37" t="s">
        <v>61</v>
      </c>
      <c r="I712" s="70" t="s">
        <v>4</v>
      </c>
      <c r="J712" s="73">
        <f>IF($K$13="Não Atende",0,IF(I712="","",IF(H712="",VLOOKUP(I712,Parâmetros!$B$3:$C$6,2,0),VLOOKUP(I712,Parâmetros!$B$3:$C$6,2,0)*VLOOKUP(H712,Parâmetros!$E$3:$G$5,2,0))))</f>
        <v>4</v>
      </c>
      <c r="K712" s="74">
        <f t="shared" si="277"/>
        <v>3.4763947740000002E-2</v>
      </c>
      <c r="L712" s="71"/>
      <c r="M712" s="71"/>
    </row>
    <row r="713" spans="1:13" ht="45.75" customHeight="1" outlineLevel="1" x14ac:dyDescent="0.2">
      <c r="A713" s="78" t="str">
        <f>CONCATENATE($A$30,".",COUNTA($A$30:A712))</f>
        <v>3.676</v>
      </c>
      <c r="B713" s="418" t="s">
        <v>962</v>
      </c>
      <c r="C713" s="419"/>
      <c r="D713" s="419"/>
      <c r="E713" s="419"/>
      <c r="F713" s="68"/>
      <c r="G713" s="84">
        <v>2.1459227E-4</v>
      </c>
      <c r="H713" s="37" t="s">
        <v>61</v>
      </c>
      <c r="I713" s="70" t="s">
        <v>4</v>
      </c>
      <c r="J713" s="73">
        <f>IF($K$13="Não Atende",0,IF(I713="","",IF(H713="",VLOOKUP(I713,Parâmetros!$B$3:$C$6,2,0),VLOOKUP(I713,Parâmetros!$B$3:$C$6,2,0)*VLOOKUP(H713,Parâmetros!$E$3:$G$5,2,0))))</f>
        <v>4</v>
      </c>
      <c r="K713" s="74">
        <f t="shared" si="277"/>
        <v>3.4763947740000002E-2</v>
      </c>
      <c r="L713" s="71"/>
      <c r="M713" s="71"/>
    </row>
    <row r="714" spans="1:13" ht="45.75" customHeight="1" outlineLevel="1" x14ac:dyDescent="0.2">
      <c r="A714" s="78" t="str">
        <f>CONCATENATE($A$30,".",COUNTA($A$30:A713))</f>
        <v>3.677</v>
      </c>
      <c r="B714" s="418" t="s">
        <v>963</v>
      </c>
      <c r="C714" s="419"/>
      <c r="D714" s="419"/>
      <c r="E714" s="419"/>
      <c r="F714" s="68"/>
      <c r="G714" s="84">
        <v>2.1459227E-4</v>
      </c>
      <c r="H714" s="37" t="s">
        <v>61</v>
      </c>
      <c r="I714" s="70" t="s">
        <v>4</v>
      </c>
      <c r="J714" s="73">
        <f>IF($K$13="Não Atende",0,IF(I714="","",IF(H714="",VLOOKUP(I714,Parâmetros!$B$3:$C$6,2,0),VLOOKUP(I714,Parâmetros!$B$3:$C$6,2,0)*VLOOKUP(H714,Parâmetros!$E$3:$G$5,2,0))))</f>
        <v>4</v>
      </c>
      <c r="K714" s="74">
        <f t="shared" si="277"/>
        <v>3.4763947740000002E-2</v>
      </c>
      <c r="L714" s="71"/>
      <c r="M714" s="71"/>
    </row>
    <row r="715" spans="1:13" ht="45.75" customHeight="1" outlineLevel="1" x14ac:dyDescent="0.2">
      <c r="A715" s="78" t="str">
        <f>CONCATENATE($A$30,".",COUNTA($A$30:A714))</f>
        <v>3.678</v>
      </c>
      <c r="B715" s="418" t="s">
        <v>964</v>
      </c>
      <c r="C715" s="419"/>
      <c r="D715" s="419"/>
      <c r="E715" s="419"/>
      <c r="F715" s="68"/>
      <c r="G715" s="84">
        <v>2.1459227E-4</v>
      </c>
      <c r="H715" s="37" t="s">
        <v>61</v>
      </c>
      <c r="I715" s="70" t="s">
        <v>4</v>
      </c>
      <c r="J715" s="73">
        <f>IF($K$13="Não Atende",0,IF(I715="","",IF(H715="",VLOOKUP(I715,Parâmetros!$B$3:$C$6,2,0),VLOOKUP(I715,Parâmetros!$B$3:$C$6,2,0)*VLOOKUP(H715,Parâmetros!$E$3:$G$5,2,0))))</f>
        <v>4</v>
      </c>
      <c r="K715" s="74">
        <f t="shared" si="277"/>
        <v>3.4763947740000002E-2</v>
      </c>
      <c r="L715" s="71"/>
      <c r="M715" s="71"/>
    </row>
    <row r="716" spans="1:13" ht="45.75" customHeight="1" outlineLevel="1" x14ac:dyDescent="0.2">
      <c r="A716" s="78" t="str">
        <f>CONCATENATE($A$30,".",COUNTA($A$30:A715))</f>
        <v>3.679</v>
      </c>
      <c r="B716" s="418" t="s">
        <v>965</v>
      </c>
      <c r="C716" s="419"/>
      <c r="D716" s="419"/>
      <c r="E716" s="419"/>
      <c r="F716" s="68"/>
      <c r="G716" s="84">
        <v>2.1459227E-4</v>
      </c>
      <c r="H716" s="37" t="s">
        <v>61</v>
      </c>
      <c r="I716" s="70" t="s">
        <v>4</v>
      </c>
      <c r="J716" s="73">
        <f>IF($K$13="Não Atende",0,IF(I716="","",IF(H716="",VLOOKUP(I716,Parâmetros!$B$3:$C$6,2,0),VLOOKUP(I716,Parâmetros!$B$3:$C$6,2,0)*VLOOKUP(H716,Parâmetros!$E$3:$G$5,2,0))))</f>
        <v>4</v>
      </c>
      <c r="K716" s="74">
        <f t="shared" si="277"/>
        <v>3.4763947740000002E-2</v>
      </c>
      <c r="L716" s="71"/>
      <c r="M716" s="71"/>
    </row>
    <row r="717" spans="1:13" ht="45.75" customHeight="1" outlineLevel="1" x14ac:dyDescent="0.2">
      <c r="A717" s="78" t="str">
        <f>CONCATENATE($A$30,".",COUNTA($A$30:A716))</f>
        <v>3.680</v>
      </c>
      <c r="B717" s="418" t="s">
        <v>966</v>
      </c>
      <c r="C717" s="419"/>
      <c r="D717" s="419"/>
      <c r="E717" s="419"/>
      <c r="F717" s="68"/>
      <c r="G717" s="84">
        <v>2.1459227E-4</v>
      </c>
      <c r="H717" s="37" t="s">
        <v>61</v>
      </c>
      <c r="I717" s="70" t="s">
        <v>4</v>
      </c>
      <c r="J717" s="73">
        <f>IF($K$13="Não Atende",0,IF(I717="","",IF(H717="",VLOOKUP(I717,Parâmetros!$B$3:$C$6,2,0),VLOOKUP(I717,Parâmetros!$B$3:$C$6,2,0)*VLOOKUP(H717,Parâmetros!$E$3:$G$5,2,0))))</f>
        <v>4</v>
      </c>
      <c r="K717" s="74">
        <f t="shared" si="277"/>
        <v>3.4763947740000002E-2</v>
      </c>
      <c r="L717" s="71"/>
      <c r="M717" s="71"/>
    </row>
    <row r="718" spans="1:13" ht="45.75" customHeight="1" outlineLevel="1" x14ac:dyDescent="0.2">
      <c r="A718" s="78" t="str">
        <f>CONCATENATE($A$30,".",COUNTA($A$30:A717))</f>
        <v>3.681</v>
      </c>
      <c r="B718" s="418" t="s">
        <v>967</v>
      </c>
      <c r="C718" s="419"/>
      <c r="D718" s="419"/>
      <c r="E718" s="419"/>
      <c r="F718" s="68"/>
      <c r="G718" s="84">
        <v>2.1459227E-4</v>
      </c>
      <c r="H718" s="37" t="s">
        <v>61</v>
      </c>
      <c r="I718" s="70" t="s">
        <v>4</v>
      </c>
      <c r="J718" s="73">
        <f>IF($K$13="Não Atende",0,IF(I718="","",IF(H718="",VLOOKUP(I718,Parâmetros!$B$3:$C$6,2,0),VLOOKUP(I718,Parâmetros!$B$3:$C$6,2,0)*VLOOKUP(H718,Parâmetros!$E$3:$G$5,2,0))))</f>
        <v>4</v>
      </c>
      <c r="K718" s="74">
        <f t="shared" si="277"/>
        <v>3.4763947740000002E-2</v>
      </c>
      <c r="L718" s="71"/>
      <c r="M718" s="71"/>
    </row>
    <row r="719" spans="1:13" ht="45.75" customHeight="1" outlineLevel="1" x14ac:dyDescent="0.2">
      <c r="A719" s="78" t="str">
        <f>CONCATENATE($A$30,".",COUNTA($A$30:A718))</f>
        <v>3.682</v>
      </c>
      <c r="B719" s="418" t="s">
        <v>968</v>
      </c>
      <c r="C719" s="419"/>
      <c r="D719" s="419"/>
      <c r="E719" s="419"/>
      <c r="F719" s="68"/>
      <c r="G719" s="84">
        <v>2.1459227E-4</v>
      </c>
      <c r="H719" s="37" t="s">
        <v>61</v>
      </c>
      <c r="I719" s="70" t="s">
        <v>4</v>
      </c>
      <c r="J719" s="73">
        <f>IF($K$13="Não Atende",0,IF(I719="","",IF(H719="",VLOOKUP(I719,Parâmetros!$B$3:$C$6,2,0),VLOOKUP(I719,Parâmetros!$B$3:$C$6,2,0)*VLOOKUP(H719,Parâmetros!$E$3:$G$5,2,0))))</f>
        <v>4</v>
      </c>
      <c r="K719" s="74">
        <f t="shared" si="277"/>
        <v>3.4763947740000002E-2</v>
      </c>
      <c r="L719" s="71"/>
      <c r="M719" s="71"/>
    </row>
    <row r="720" spans="1:13" ht="45.75" customHeight="1" outlineLevel="1" x14ac:dyDescent="0.2">
      <c r="A720" s="78" t="str">
        <f>CONCATENATE($A$30,".",COUNTA($A$30:A719))</f>
        <v>3.683</v>
      </c>
      <c r="B720" s="418" t="s">
        <v>969</v>
      </c>
      <c r="C720" s="419"/>
      <c r="D720" s="419"/>
      <c r="E720" s="419"/>
      <c r="F720" s="68"/>
      <c r="G720" s="84">
        <v>2.1459227E-4</v>
      </c>
      <c r="H720" s="37" t="s">
        <v>61</v>
      </c>
      <c r="I720" s="70" t="s">
        <v>4</v>
      </c>
      <c r="J720" s="73">
        <f>IF($K$13="Não Atende",0,IF(I720="","",IF(H720="",VLOOKUP(I720,Parâmetros!$B$3:$C$6,2,0),VLOOKUP(I720,Parâmetros!$B$3:$C$6,2,0)*VLOOKUP(H720,Parâmetros!$E$3:$G$5,2,0))))</f>
        <v>4</v>
      </c>
      <c r="K720" s="74">
        <f t="shared" si="277"/>
        <v>3.4763947740000002E-2</v>
      </c>
      <c r="L720" s="71"/>
      <c r="M720" s="71"/>
    </row>
    <row r="721" spans="1:13" ht="45.75" customHeight="1" outlineLevel="1" x14ac:dyDescent="0.2">
      <c r="A721" s="78" t="str">
        <f>CONCATENATE($A$30,".",COUNTA($A$30:A720))</f>
        <v>3.684</v>
      </c>
      <c r="B721" s="418" t="s">
        <v>970</v>
      </c>
      <c r="C721" s="419"/>
      <c r="D721" s="419"/>
      <c r="E721" s="419"/>
      <c r="F721" s="68"/>
      <c r="G721" s="84">
        <v>2.1459227E-4</v>
      </c>
      <c r="H721" s="37" t="s">
        <v>61</v>
      </c>
      <c r="I721" s="70" t="s">
        <v>4</v>
      </c>
      <c r="J721" s="73">
        <f>IF($K$13="Não Atende",0,IF(I721="","",IF(H721="",VLOOKUP(I721,Parâmetros!$B$3:$C$6,2,0),VLOOKUP(I721,Parâmetros!$B$3:$C$6,2,0)*VLOOKUP(H721,Parâmetros!$E$3:$G$5,2,0))))</f>
        <v>4</v>
      </c>
      <c r="K721" s="74">
        <f t="shared" si="277"/>
        <v>3.4763947740000002E-2</v>
      </c>
      <c r="L721" s="71"/>
      <c r="M721" s="71"/>
    </row>
    <row r="722" spans="1:13" ht="45.75" customHeight="1" outlineLevel="1" x14ac:dyDescent="0.2">
      <c r="A722" s="78" t="str">
        <f>CONCATENATE($A$30,".",COUNTA($A$30:A721))</f>
        <v>3.685</v>
      </c>
      <c r="B722" s="418" t="s">
        <v>971</v>
      </c>
      <c r="C722" s="419"/>
      <c r="D722" s="419"/>
      <c r="E722" s="419"/>
      <c r="F722" s="68"/>
      <c r="G722" s="84">
        <v>2.1459227E-4</v>
      </c>
      <c r="H722" s="37" t="s">
        <v>61</v>
      </c>
      <c r="I722" s="70" t="s">
        <v>4</v>
      </c>
      <c r="J722" s="73">
        <f>IF($K$13="Não Atende",0,IF(I722="","",IF(H722="",VLOOKUP(I722,Parâmetros!$B$3:$C$6,2,0),VLOOKUP(I722,Parâmetros!$B$3:$C$6,2,0)*VLOOKUP(H722,Parâmetros!$E$3:$G$5,2,0))))</f>
        <v>4</v>
      </c>
      <c r="K722" s="74">
        <f t="shared" si="277"/>
        <v>3.4763947740000002E-2</v>
      </c>
      <c r="L722" s="71"/>
      <c r="M722" s="71"/>
    </row>
    <row r="723" spans="1:13" ht="45.75" customHeight="1" outlineLevel="1" x14ac:dyDescent="0.2">
      <c r="A723" s="78" t="str">
        <f>CONCATENATE($A$30,".",COUNTA($A$30:A722))</f>
        <v>3.686</v>
      </c>
      <c r="B723" s="418" t="s">
        <v>972</v>
      </c>
      <c r="C723" s="419"/>
      <c r="D723" s="419"/>
      <c r="E723" s="419"/>
      <c r="F723" s="68"/>
      <c r="G723" s="84">
        <v>2.1459227E-4</v>
      </c>
      <c r="H723" s="37" t="s">
        <v>61</v>
      </c>
      <c r="I723" s="70" t="s">
        <v>4</v>
      </c>
      <c r="J723" s="73">
        <f>IF($K$13="Não Atende",0,IF(I723="","",IF(H723="",VLOOKUP(I723,Parâmetros!$B$3:$C$6,2,0),VLOOKUP(I723,Parâmetros!$B$3:$C$6,2,0)*VLOOKUP(H723,Parâmetros!$E$3:$G$5,2,0))))</f>
        <v>4</v>
      </c>
      <c r="K723" s="74">
        <f t="shared" si="277"/>
        <v>3.4763947740000002E-2</v>
      </c>
      <c r="L723" s="71"/>
      <c r="M723" s="71"/>
    </row>
    <row r="724" spans="1:13" ht="45.75" customHeight="1" outlineLevel="1" x14ac:dyDescent="0.2">
      <c r="A724" s="78" t="str">
        <f>CONCATENATE($A$30,".",COUNTA($A$30:A723))</f>
        <v>3.687</v>
      </c>
      <c r="B724" s="418" t="s">
        <v>973</v>
      </c>
      <c r="C724" s="419"/>
      <c r="D724" s="419"/>
      <c r="E724" s="419"/>
      <c r="F724" s="68"/>
      <c r="G724" s="84">
        <v>2.1459227E-4</v>
      </c>
      <c r="H724" s="37" t="s">
        <v>61</v>
      </c>
      <c r="I724" s="70" t="s">
        <v>4</v>
      </c>
      <c r="J724" s="73">
        <f>IF($K$13="Não Atende",0,IF(I724="","",IF(H724="",VLOOKUP(I724,Parâmetros!$B$3:$C$6,2,0),VLOOKUP(I724,Parâmetros!$B$3:$C$6,2,0)*VLOOKUP(H724,Parâmetros!$E$3:$G$5,2,0))))</f>
        <v>4</v>
      </c>
      <c r="K724" s="74">
        <f t="shared" si="277"/>
        <v>3.4763947740000002E-2</v>
      </c>
      <c r="L724" s="71"/>
      <c r="M724" s="71"/>
    </row>
    <row r="725" spans="1:13" ht="45.75" customHeight="1" outlineLevel="1" x14ac:dyDescent="0.2">
      <c r="A725" s="78" t="str">
        <f>CONCATENATE($A$30,".",COUNTA($A$30:A724))</f>
        <v>3.688</v>
      </c>
      <c r="B725" s="418" t="s">
        <v>974</v>
      </c>
      <c r="C725" s="419"/>
      <c r="D725" s="419"/>
      <c r="E725" s="419"/>
      <c r="F725" s="68"/>
      <c r="G725" s="84">
        <v>2.1459227E-4</v>
      </c>
      <c r="H725" s="37" t="s">
        <v>61</v>
      </c>
      <c r="I725" s="70" t="s">
        <v>4</v>
      </c>
      <c r="J725" s="73">
        <f>IF($K$13="Não Atende",0,IF(I725="","",IF(H725="",VLOOKUP(I725,Parâmetros!$B$3:$C$6,2,0),VLOOKUP(I725,Parâmetros!$B$3:$C$6,2,0)*VLOOKUP(H725,Parâmetros!$E$3:$G$5,2,0))))</f>
        <v>4</v>
      </c>
      <c r="K725" s="74">
        <f t="shared" si="277"/>
        <v>3.4763947740000002E-2</v>
      </c>
      <c r="L725" s="71"/>
      <c r="M725" s="71"/>
    </row>
    <row r="726" spans="1:13" ht="45.75" customHeight="1" outlineLevel="1" x14ac:dyDescent="0.2">
      <c r="A726" s="78" t="str">
        <f>CONCATENATE($A$30,".",COUNTA($A$30:A725))</f>
        <v>3.689</v>
      </c>
      <c r="B726" s="418" t="s">
        <v>1050</v>
      </c>
      <c r="C726" s="419"/>
      <c r="D726" s="419"/>
      <c r="E726" s="419"/>
      <c r="F726" s="68"/>
      <c r="G726" s="84">
        <v>2.1459227E-4</v>
      </c>
      <c r="H726" s="37" t="s">
        <v>61</v>
      </c>
      <c r="I726" s="70" t="s">
        <v>4</v>
      </c>
      <c r="J726" s="73">
        <f>IF($K$13="Não Atende",0,IF(I726="","",IF(H726="",VLOOKUP(I726,Parâmetros!$B$3:$C$6,2,0),VLOOKUP(I726,Parâmetros!$B$3:$C$6,2,0)*VLOOKUP(H726,Parâmetros!$E$3:$G$5,2,0))))</f>
        <v>4</v>
      </c>
      <c r="K726" s="74">
        <f t="shared" si="277"/>
        <v>3.4763947740000002E-2</v>
      </c>
      <c r="L726" s="71"/>
      <c r="M726" s="71"/>
    </row>
    <row r="727" spans="1:13" ht="45.75" customHeight="1" outlineLevel="1" x14ac:dyDescent="0.2">
      <c r="A727" s="78" t="str">
        <f>CONCATENATE($A$30,".",COUNTA($A$30:A726))</f>
        <v>3.690</v>
      </c>
      <c r="B727" s="418" t="s">
        <v>975</v>
      </c>
      <c r="C727" s="419"/>
      <c r="D727" s="419"/>
      <c r="E727" s="419"/>
      <c r="F727" s="68"/>
      <c r="G727" s="84">
        <v>2.1459227E-4</v>
      </c>
      <c r="H727" s="37" t="s">
        <v>61</v>
      </c>
      <c r="I727" s="70" t="s">
        <v>4</v>
      </c>
      <c r="J727" s="73">
        <f>IF($K$13="Não Atende",0,IF(I727="","",IF(H727="",VLOOKUP(I727,Parâmetros!$B$3:$C$6,2,0),VLOOKUP(I727,Parâmetros!$B$3:$C$6,2,0)*VLOOKUP(H727,Parâmetros!$E$3:$G$5,2,0))))</f>
        <v>4</v>
      </c>
      <c r="K727" s="74">
        <f t="shared" si="277"/>
        <v>3.4763947740000002E-2</v>
      </c>
      <c r="L727" s="71"/>
      <c r="M727" s="71"/>
    </row>
    <row r="728" spans="1:13" ht="45.75" customHeight="1" outlineLevel="1" x14ac:dyDescent="0.2">
      <c r="A728" s="78" t="str">
        <f>CONCATENATE($A$30,".",COUNTA($A$30:A727))</f>
        <v>3.691</v>
      </c>
      <c r="B728" s="418" t="s">
        <v>976</v>
      </c>
      <c r="C728" s="419"/>
      <c r="D728" s="419"/>
      <c r="E728" s="419"/>
      <c r="F728" s="68"/>
      <c r="G728" s="84">
        <v>2.1459227E-4</v>
      </c>
      <c r="H728" s="37" t="s">
        <v>61</v>
      </c>
      <c r="I728" s="70" t="s">
        <v>4</v>
      </c>
      <c r="J728" s="73">
        <f>IF($K$13="Não Atende",0,IF(I728="","",IF(H728="",VLOOKUP(I728,Parâmetros!$B$3:$C$6,2,0),VLOOKUP(I728,Parâmetros!$B$3:$C$6,2,0)*VLOOKUP(H728,Parâmetros!$E$3:$G$5,2,0))))</f>
        <v>4</v>
      </c>
      <c r="K728" s="74">
        <f t="shared" si="277"/>
        <v>3.4763947740000002E-2</v>
      </c>
      <c r="L728" s="71"/>
      <c r="M728" s="71"/>
    </row>
    <row r="729" spans="1:13" ht="45.75" customHeight="1" outlineLevel="1" x14ac:dyDescent="0.2">
      <c r="A729" s="78" t="str">
        <f>CONCATENATE($A$30,".",COUNTA($A$30:A728))</f>
        <v>3.692</v>
      </c>
      <c r="B729" s="418" t="s">
        <v>977</v>
      </c>
      <c r="C729" s="419"/>
      <c r="D729" s="419"/>
      <c r="E729" s="419"/>
      <c r="F729" s="68"/>
      <c r="G729" s="84">
        <v>2.1459227E-4</v>
      </c>
      <c r="H729" s="37" t="s">
        <v>61</v>
      </c>
      <c r="I729" s="70" t="s">
        <v>4</v>
      </c>
      <c r="J729" s="73">
        <f>IF($K$13="Não Atende",0,IF(I729="","",IF(H729="",VLOOKUP(I729,Parâmetros!$B$3:$C$6,2,0),VLOOKUP(I729,Parâmetros!$B$3:$C$6,2,0)*VLOOKUP(H729,Parâmetros!$E$3:$G$5,2,0))))</f>
        <v>4</v>
      </c>
      <c r="K729" s="74">
        <f t="shared" si="277"/>
        <v>3.4763947740000002E-2</v>
      </c>
      <c r="L729" s="71"/>
      <c r="M729" s="71"/>
    </row>
    <row r="730" spans="1:13" ht="45.75" customHeight="1" outlineLevel="1" x14ac:dyDescent="0.2">
      <c r="A730" s="78" t="str">
        <f>CONCATENATE($A$30,".",COUNTA($A$30:A729))</f>
        <v>3.693</v>
      </c>
      <c r="B730" s="418" t="s">
        <v>978</v>
      </c>
      <c r="C730" s="419"/>
      <c r="D730" s="419"/>
      <c r="E730" s="419"/>
      <c r="F730" s="68"/>
      <c r="G730" s="84">
        <v>2.1459227E-4</v>
      </c>
      <c r="H730" s="37" t="s">
        <v>61</v>
      </c>
      <c r="I730" s="70" t="s">
        <v>4</v>
      </c>
      <c r="J730" s="73">
        <f>IF($K$13="Não Atende",0,IF(I730="","",IF(H730="",VLOOKUP(I730,Parâmetros!$B$3:$C$6,2,0),VLOOKUP(I730,Parâmetros!$B$3:$C$6,2,0)*VLOOKUP(H730,Parâmetros!$E$3:$G$5,2,0))))</f>
        <v>4</v>
      </c>
      <c r="K730" s="74">
        <f t="shared" si="277"/>
        <v>3.4763947740000002E-2</v>
      </c>
      <c r="L730" s="71"/>
      <c r="M730" s="71"/>
    </row>
    <row r="731" spans="1:13" ht="45.75" customHeight="1" outlineLevel="1" x14ac:dyDescent="0.2">
      <c r="A731" s="78" t="str">
        <f>CONCATENATE($A$30,".",COUNTA($A$30:A730))</f>
        <v>3.694</v>
      </c>
      <c r="B731" s="418" t="s">
        <v>979</v>
      </c>
      <c r="C731" s="419"/>
      <c r="D731" s="419"/>
      <c r="E731" s="419"/>
      <c r="F731" s="68"/>
      <c r="G731" s="84">
        <v>2.1459227E-4</v>
      </c>
      <c r="H731" s="37" t="s">
        <v>61</v>
      </c>
      <c r="I731" s="70" t="s">
        <v>4</v>
      </c>
      <c r="J731" s="73">
        <f>IF($K$13="Não Atende",0,IF(I731="","",IF(H731="",VLOOKUP(I731,Parâmetros!$B$3:$C$6,2,0),VLOOKUP(I731,Parâmetros!$B$3:$C$6,2,0)*VLOOKUP(H731,Parâmetros!$E$3:$G$5,2,0))))</f>
        <v>4</v>
      </c>
      <c r="K731" s="74">
        <f t="shared" si="277"/>
        <v>3.4763947740000002E-2</v>
      </c>
      <c r="L731" s="71"/>
      <c r="M731" s="71"/>
    </row>
    <row r="732" spans="1:13" ht="45.75" customHeight="1" outlineLevel="1" x14ac:dyDescent="0.2">
      <c r="A732" s="78" t="str">
        <f>CONCATENATE($A$30,".",COUNTA($A$30:A731))</f>
        <v>3.695</v>
      </c>
      <c r="B732" s="418" t="s">
        <v>980</v>
      </c>
      <c r="C732" s="419"/>
      <c r="D732" s="419"/>
      <c r="E732" s="419"/>
      <c r="F732" s="68"/>
      <c r="G732" s="84">
        <v>2.1459227E-4</v>
      </c>
      <c r="H732" s="37" t="s">
        <v>61</v>
      </c>
      <c r="I732" s="70" t="s">
        <v>4</v>
      </c>
      <c r="J732" s="73">
        <f>IF($K$13="Não Atende",0,IF(I732="","",IF(H732="",VLOOKUP(I732,Parâmetros!$B$3:$C$6,2,0),VLOOKUP(I732,Parâmetros!$B$3:$C$6,2,0)*VLOOKUP(H732,Parâmetros!$E$3:$G$5,2,0))))</f>
        <v>4</v>
      </c>
      <c r="K732" s="74">
        <f t="shared" si="277"/>
        <v>3.4763947740000002E-2</v>
      </c>
      <c r="L732" s="71"/>
      <c r="M732" s="71"/>
    </row>
    <row r="733" spans="1:13" ht="45.75" customHeight="1" outlineLevel="1" x14ac:dyDescent="0.2">
      <c r="A733" s="78" t="str">
        <f>CONCATENATE($A$30,".",COUNTA($A$30:A732))</f>
        <v>3.696</v>
      </c>
      <c r="B733" s="418" t="s">
        <v>981</v>
      </c>
      <c r="C733" s="419"/>
      <c r="D733" s="419"/>
      <c r="E733" s="419"/>
      <c r="F733" s="68"/>
      <c r="G733" s="84">
        <v>2.1459227E-4</v>
      </c>
      <c r="H733" s="37" t="s">
        <v>61</v>
      </c>
      <c r="I733" s="70" t="s">
        <v>4</v>
      </c>
      <c r="J733" s="73">
        <f>IF($K$13="Não Atende",0,IF(I733="","",IF(H733="",VLOOKUP(I733,Parâmetros!$B$3:$C$6,2,0),VLOOKUP(I733,Parâmetros!$B$3:$C$6,2,0)*VLOOKUP(H733,Parâmetros!$E$3:$G$5,2,0))))</f>
        <v>4</v>
      </c>
      <c r="K733" s="74">
        <f t="shared" si="277"/>
        <v>3.4763947740000002E-2</v>
      </c>
      <c r="L733" s="71"/>
      <c r="M733" s="71"/>
    </row>
    <row r="734" spans="1:13" ht="45.75" customHeight="1" outlineLevel="1" x14ac:dyDescent="0.2">
      <c r="A734" s="78" t="str">
        <f>CONCATENATE($A$30,".",COUNTA($A$30:A733))</f>
        <v>3.697</v>
      </c>
      <c r="B734" s="418" t="s">
        <v>1051</v>
      </c>
      <c r="C734" s="419"/>
      <c r="D734" s="419"/>
      <c r="E734" s="419"/>
      <c r="F734" s="68"/>
      <c r="G734" s="84">
        <v>2.1459227E-4</v>
      </c>
      <c r="H734" s="37" t="s">
        <v>61</v>
      </c>
      <c r="I734" s="70" t="s">
        <v>4</v>
      </c>
      <c r="J734" s="73">
        <f>IF($K$13="Não Atende",0,IF(I734="","",IF(H734="",VLOOKUP(I734,Parâmetros!$B$3:$C$6,2,0),VLOOKUP(I734,Parâmetros!$B$3:$C$6,2,0)*VLOOKUP(H734,Parâmetros!$E$3:$G$5,2,0))))</f>
        <v>4</v>
      </c>
      <c r="K734" s="74">
        <f t="shared" si="277"/>
        <v>3.4763947740000002E-2</v>
      </c>
      <c r="L734" s="71"/>
      <c r="M734" s="71"/>
    </row>
    <row r="735" spans="1:13" ht="45.75" customHeight="1" outlineLevel="1" x14ac:dyDescent="0.2">
      <c r="A735" s="78" t="str">
        <f>CONCATENATE($A$30,".",COUNTA($A$30:A734))</f>
        <v>3.698</v>
      </c>
      <c r="B735" s="418" t="s">
        <v>982</v>
      </c>
      <c r="C735" s="419"/>
      <c r="D735" s="419"/>
      <c r="E735" s="419"/>
      <c r="F735" s="68"/>
      <c r="G735" s="84">
        <v>2.1459227E-4</v>
      </c>
      <c r="H735" s="37" t="s">
        <v>61</v>
      </c>
      <c r="I735" s="70" t="s">
        <v>4</v>
      </c>
      <c r="J735" s="73">
        <f>IF($K$13="Não Atende",0,IF(I735="","",IF(H735="",VLOOKUP(I735,Parâmetros!$B$3:$C$6,2,0),VLOOKUP(I735,Parâmetros!$B$3:$C$6,2,0)*VLOOKUP(H735,Parâmetros!$E$3:$G$5,2,0))))</f>
        <v>4</v>
      </c>
      <c r="K735" s="74">
        <f t="shared" si="277"/>
        <v>3.4763947740000002E-2</v>
      </c>
      <c r="L735" s="71"/>
      <c r="M735" s="71"/>
    </row>
    <row r="736" spans="1:13" ht="45.75" customHeight="1" outlineLevel="1" x14ac:dyDescent="0.2">
      <c r="A736" s="78" t="str">
        <f>CONCATENATE($A$30,".",COUNTA($A$30:A735))</f>
        <v>3.699</v>
      </c>
      <c r="B736" s="418" t="s">
        <v>983</v>
      </c>
      <c r="C736" s="419"/>
      <c r="D736" s="419"/>
      <c r="E736" s="419"/>
      <c r="F736" s="68"/>
      <c r="G736" s="84">
        <v>2.1459227E-4</v>
      </c>
      <c r="H736" s="37" t="s">
        <v>61</v>
      </c>
      <c r="I736" s="70" t="s">
        <v>4</v>
      </c>
      <c r="J736" s="73">
        <f>IF($K$13="Não Atende",0,IF(I736="","",IF(H736="",VLOOKUP(I736,Parâmetros!$B$3:$C$6,2,0),VLOOKUP(I736,Parâmetros!$B$3:$C$6,2,0)*VLOOKUP(H736,Parâmetros!$E$3:$G$5,2,0))))</f>
        <v>4</v>
      </c>
      <c r="K736" s="74">
        <f t="shared" si="277"/>
        <v>3.4763947740000002E-2</v>
      </c>
      <c r="L736" s="71"/>
      <c r="M736" s="71"/>
    </row>
    <row r="737" spans="1:13" ht="45.75" customHeight="1" outlineLevel="1" x14ac:dyDescent="0.2">
      <c r="A737" s="78" t="str">
        <f>CONCATENATE($A$30,".",COUNTA($A$30:A736))</f>
        <v>3.700</v>
      </c>
      <c r="B737" s="418" t="s">
        <v>984</v>
      </c>
      <c r="C737" s="419"/>
      <c r="D737" s="419"/>
      <c r="E737" s="419"/>
      <c r="F737" s="68"/>
      <c r="G737" s="84">
        <v>2.1459227E-4</v>
      </c>
      <c r="H737" s="37" t="s">
        <v>61</v>
      </c>
      <c r="I737" s="70" t="s">
        <v>4</v>
      </c>
      <c r="J737" s="73">
        <f>IF($K$13="Não Atende",0,IF(I737="","",IF(H737="",VLOOKUP(I737,Parâmetros!$B$3:$C$6,2,0),VLOOKUP(I737,Parâmetros!$B$3:$C$6,2,0)*VLOOKUP(H737,Parâmetros!$E$3:$G$5,2,0))))</f>
        <v>4</v>
      </c>
      <c r="K737" s="74">
        <f t="shared" si="277"/>
        <v>3.4763947740000002E-2</v>
      </c>
      <c r="L737" s="71"/>
      <c r="M737" s="71"/>
    </row>
    <row r="738" spans="1:13" ht="45.75" customHeight="1" outlineLevel="1" x14ac:dyDescent="0.2">
      <c r="A738" s="78" t="str">
        <f>CONCATENATE($A$30,".",COUNTA($A$30:A737))</f>
        <v>3.701</v>
      </c>
      <c r="B738" s="418" t="s">
        <v>985</v>
      </c>
      <c r="C738" s="419"/>
      <c r="D738" s="419"/>
      <c r="E738" s="419"/>
      <c r="F738" s="68"/>
      <c r="G738" s="84">
        <v>2.1459227E-4</v>
      </c>
      <c r="H738" s="37" t="s">
        <v>61</v>
      </c>
      <c r="I738" s="70" t="s">
        <v>4</v>
      </c>
      <c r="J738" s="73">
        <f>IF($K$13="Não Atende",0,IF(I738="","",IF(H738="",VLOOKUP(I738,Parâmetros!$B$3:$C$6,2,0),VLOOKUP(I738,Parâmetros!$B$3:$C$6,2,0)*VLOOKUP(H738,Parâmetros!$E$3:$G$5,2,0))))</f>
        <v>4</v>
      </c>
      <c r="K738" s="74">
        <f t="shared" si="277"/>
        <v>3.4763947740000002E-2</v>
      </c>
      <c r="L738" s="71"/>
      <c r="M738" s="71"/>
    </row>
    <row r="739" spans="1:13" ht="45.75" customHeight="1" outlineLevel="1" x14ac:dyDescent="0.2">
      <c r="A739" s="78" t="str">
        <f>CONCATENATE($A$30,".",COUNTA($A$30:A738))</f>
        <v>3.702</v>
      </c>
      <c r="B739" s="418" t="s">
        <v>986</v>
      </c>
      <c r="C739" s="419"/>
      <c r="D739" s="419"/>
      <c r="E739" s="419"/>
      <c r="F739" s="68"/>
      <c r="G739" s="84">
        <v>2.1459227E-4</v>
      </c>
      <c r="H739" s="37" t="s">
        <v>61</v>
      </c>
      <c r="I739" s="70" t="s">
        <v>4</v>
      </c>
      <c r="J739" s="73">
        <f>IF($K$13="Não Atende",0,IF(I739="","",IF(H739="",VLOOKUP(I739,Parâmetros!$B$3:$C$6,2,0),VLOOKUP(I739,Parâmetros!$B$3:$C$6,2,0)*VLOOKUP(H739,Parâmetros!$E$3:$G$5,2,0))))</f>
        <v>4</v>
      </c>
      <c r="K739" s="74">
        <f t="shared" si="277"/>
        <v>3.4763947740000002E-2</v>
      </c>
      <c r="L739" s="71"/>
      <c r="M739" s="71"/>
    </row>
    <row r="740" spans="1:13" ht="45.75" customHeight="1" outlineLevel="1" x14ac:dyDescent="0.2">
      <c r="A740" s="78" t="str">
        <f>CONCATENATE($A$30,".",COUNTA($A$30:A739))</f>
        <v>3.703</v>
      </c>
      <c r="B740" s="418" t="s">
        <v>987</v>
      </c>
      <c r="C740" s="419"/>
      <c r="D740" s="419"/>
      <c r="E740" s="419"/>
      <c r="F740" s="68"/>
      <c r="G740" s="84">
        <v>2.1459227E-4</v>
      </c>
      <c r="H740" s="37" t="s">
        <v>61</v>
      </c>
      <c r="I740" s="70" t="s">
        <v>4</v>
      </c>
      <c r="J740" s="73">
        <f>IF($K$13="Não Atende",0,IF(I740="","",IF(H740="",VLOOKUP(I740,Parâmetros!$B$3:$C$6,2,0),VLOOKUP(I740,Parâmetros!$B$3:$C$6,2,0)*VLOOKUP(H740,Parâmetros!$E$3:$G$5,2,0))))</f>
        <v>4</v>
      </c>
      <c r="K740" s="74">
        <f t="shared" si="277"/>
        <v>3.4763947740000002E-2</v>
      </c>
      <c r="L740" s="71"/>
      <c r="M740" s="71"/>
    </row>
    <row r="741" spans="1:13" ht="45.75" customHeight="1" outlineLevel="1" x14ac:dyDescent="0.2">
      <c r="A741" s="78" t="str">
        <f>CONCATENATE($A$30,".",COUNTA($A$30:A740))</f>
        <v>3.704</v>
      </c>
      <c r="B741" s="418" t="s">
        <v>988</v>
      </c>
      <c r="C741" s="419"/>
      <c r="D741" s="419"/>
      <c r="E741" s="419"/>
      <c r="F741" s="68"/>
      <c r="G741" s="84">
        <v>2.1459227E-4</v>
      </c>
      <c r="H741" s="37" t="s">
        <v>61</v>
      </c>
      <c r="I741" s="70" t="s">
        <v>4</v>
      </c>
      <c r="J741" s="73">
        <f>IF($K$13="Não Atende",0,IF(I741="","",IF(H741="",VLOOKUP(I741,Parâmetros!$B$3:$C$6,2,0),VLOOKUP(I741,Parâmetros!$B$3:$C$6,2,0)*VLOOKUP(H741,Parâmetros!$E$3:$G$5,2,0))))</f>
        <v>4</v>
      </c>
      <c r="K741" s="74">
        <f t="shared" si="277"/>
        <v>3.4763947740000002E-2</v>
      </c>
      <c r="L741" s="71"/>
      <c r="M741" s="71"/>
    </row>
    <row r="742" spans="1:13" ht="45.75" customHeight="1" outlineLevel="1" x14ac:dyDescent="0.2">
      <c r="A742" s="78" t="str">
        <f>CONCATENATE($A$30,".",COUNTA($A$30:A741))</f>
        <v>3.705</v>
      </c>
      <c r="B742" s="418" t="s">
        <v>989</v>
      </c>
      <c r="C742" s="419"/>
      <c r="D742" s="419"/>
      <c r="E742" s="419"/>
      <c r="F742" s="68"/>
      <c r="G742" s="84">
        <v>2.1459227E-4</v>
      </c>
      <c r="H742" s="37" t="s">
        <v>61</v>
      </c>
      <c r="I742" s="70" t="s">
        <v>4</v>
      </c>
      <c r="J742" s="73">
        <f>IF($K$13="Não Atende",0,IF(I742="","",IF(H742="",VLOOKUP(I742,Parâmetros!$B$3:$C$6,2,0),VLOOKUP(I742,Parâmetros!$B$3:$C$6,2,0)*VLOOKUP(H742,Parâmetros!$E$3:$G$5,2,0))))</f>
        <v>4</v>
      </c>
      <c r="K742" s="74">
        <f t="shared" si="277"/>
        <v>3.4763947740000002E-2</v>
      </c>
      <c r="L742" s="71"/>
      <c r="M742" s="71"/>
    </row>
    <row r="743" spans="1:13" ht="45.75" customHeight="1" outlineLevel="1" x14ac:dyDescent="0.2">
      <c r="A743" s="78" t="str">
        <f>CONCATENATE($A$30,".",COUNTA($A$30:A742))</f>
        <v>3.706</v>
      </c>
      <c r="B743" s="418" t="s">
        <v>990</v>
      </c>
      <c r="C743" s="419"/>
      <c r="D743" s="419"/>
      <c r="E743" s="419"/>
      <c r="F743" s="68"/>
      <c r="G743" s="84">
        <v>2.1459227E-4</v>
      </c>
      <c r="H743" s="37" t="s">
        <v>61</v>
      </c>
      <c r="I743" s="70" t="s">
        <v>4</v>
      </c>
      <c r="J743" s="73">
        <f>IF($K$13="Não Atende",0,IF(I743="","",IF(H743="",VLOOKUP(I743,Parâmetros!$B$3:$C$6,2,0),VLOOKUP(I743,Parâmetros!$B$3:$C$6,2,0)*VLOOKUP(H743,Parâmetros!$E$3:$G$5,2,0))))</f>
        <v>4</v>
      </c>
      <c r="K743" s="74">
        <f t="shared" si="277"/>
        <v>3.4763947740000002E-2</v>
      </c>
      <c r="L743" s="71"/>
      <c r="M743" s="71"/>
    </row>
    <row r="744" spans="1:13" ht="45.75" customHeight="1" outlineLevel="1" x14ac:dyDescent="0.2">
      <c r="A744" s="78" t="str">
        <f>CONCATENATE($A$30,".",COUNTA($A$30:A743))</f>
        <v>3.707</v>
      </c>
      <c r="B744" s="418" t="s">
        <v>991</v>
      </c>
      <c r="C744" s="419"/>
      <c r="D744" s="419"/>
      <c r="E744" s="419"/>
      <c r="F744" s="68"/>
      <c r="G744" s="84">
        <v>2.1459227E-4</v>
      </c>
      <c r="H744" s="37" t="s">
        <v>61</v>
      </c>
      <c r="I744" s="70" t="s">
        <v>4</v>
      </c>
      <c r="J744" s="73">
        <f>IF($K$13="Não Atende",0,IF(I744="","",IF(H744="",VLOOKUP(I744,Parâmetros!$B$3:$C$6,2,0),VLOOKUP(I744,Parâmetros!$B$3:$C$6,2,0)*VLOOKUP(H744,Parâmetros!$E$3:$G$5,2,0))))</f>
        <v>4</v>
      </c>
      <c r="K744" s="74">
        <f t="shared" si="277"/>
        <v>3.4763947740000002E-2</v>
      </c>
      <c r="L744" s="71"/>
      <c r="M744" s="71"/>
    </row>
    <row r="745" spans="1:13" ht="45.75" customHeight="1" outlineLevel="1" x14ac:dyDescent="0.2">
      <c r="A745" s="78" t="str">
        <f>CONCATENATE($A$30,".",COUNTA($A$30:A744))</f>
        <v>3.708</v>
      </c>
      <c r="B745" s="418" t="s">
        <v>992</v>
      </c>
      <c r="C745" s="419"/>
      <c r="D745" s="419"/>
      <c r="E745" s="419"/>
      <c r="F745" s="68"/>
      <c r="G745" s="84">
        <v>2.1459227E-4</v>
      </c>
      <c r="H745" s="37" t="s">
        <v>61</v>
      </c>
      <c r="I745" s="70" t="s">
        <v>4</v>
      </c>
      <c r="J745" s="73">
        <f>IF($K$13="Não Atende",0,IF(I745="","",IF(H745="",VLOOKUP(I745,Parâmetros!$B$3:$C$6,2,0),VLOOKUP(I745,Parâmetros!$B$3:$C$6,2,0)*VLOOKUP(H745,Parâmetros!$E$3:$G$5,2,0))))</f>
        <v>4</v>
      </c>
      <c r="K745" s="74">
        <f t="shared" ref="K745" si="278">IF(J745="",0,((G745*J745)*$F$30)*0.9*100)</f>
        <v>3.4763947740000002E-2</v>
      </c>
      <c r="L745" s="71"/>
      <c r="M745" s="71"/>
    </row>
    <row r="746" spans="1:13" ht="45.75" customHeight="1" outlineLevel="1" x14ac:dyDescent="0.2">
      <c r="A746" s="78" t="str">
        <f>CONCATENATE($A$30,".",COUNTA($A$30:A745))</f>
        <v>3.709</v>
      </c>
      <c r="B746" s="418" t="s">
        <v>993</v>
      </c>
      <c r="C746" s="419"/>
      <c r="D746" s="419"/>
      <c r="E746" s="419"/>
      <c r="F746" s="68"/>
      <c r="G746" s="84">
        <v>2.1459227E-4</v>
      </c>
      <c r="H746" s="37" t="s">
        <v>61</v>
      </c>
      <c r="I746" s="70" t="s">
        <v>4</v>
      </c>
      <c r="J746" s="73">
        <f>IF($K$13="Não Atende",0,IF(I746="","",IF(H746="",VLOOKUP(I746,Parâmetros!$B$3:$C$6,2,0),VLOOKUP(I746,Parâmetros!$B$3:$C$6,2,0)*VLOOKUP(H746,Parâmetros!$E$3:$G$5,2,0))))</f>
        <v>4</v>
      </c>
      <c r="K746" s="74">
        <f t="shared" ref="K746" si="279">IF(J746="",0,((G746*J746)*$F$30)*0.9*100)</f>
        <v>3.4763947740000002E-2</v>
      </c>
      <c r="L746" s="71"/>
      <c r="M746" s="71"/>
    </row>
    <row r="747" spans="1:13" ht="45.75" customHeight="1" outlineLevel="1" x14ac:dyDescent="0.2">
      <c r="A747" s="78" t="str">
        <f>CONCATENATE($A$30,".",COUNTA($A$30:A746))</f>
        <v>3.710</v>
      </c>
      <c r="B747" s="418" t="s">
        <v>994</v>
      </c>
      <c r="C747" s="419"/>
      <c r="D747" s="419"/>
      <c r="E747" s="419"/>
      <c r="F747" s="68"/>
      <c r="G747" s="84">
        <v>2.1459227E-4</v>
      </c>
      <c r="H747" s="37" t="s">
        <v>61</v>
      </c>
      <c r="I747" s="70" t="s">
        <v>4</v>
      </c>
      <c r="J747" s="73">
        <f>IF($K$13="Não Atende",0,IF(I747="","",IF(H747="",VLOOKUP(I747,Parâmetros!$B$3:$C$6,2,0),VLOOKUP(I747,Parâmetros!$B$3:$C$6,2,0)*VLOOKUP(H747,Parâmetros!$E$3:$G$5,2,0))))</f>
        <v>4</v>
      </c>
      <c r="K747" s="74">
        <f t="shared" ref="K747" si="280">IF(J747="",0,((G747*J747)*$F$30)*0.9*100)</f>
        <v>3.4763947740000002E-2</v>
      </c>
      <c r="L747" s="71"/>
      <c r="M747" s="71"/>
    </row>
    <row r="748" spans="1:13" ht="45.75" customHeight="1" outlineLevel="1" x14ac:dyDescent="0.2">
      <c r="A748" s="78" t="str">
        <f>CONCATENATE($A$30,".",COUNTA($A$30:A747))</f>
        <v>3.711</v>
      </c>
      <c r="B748" s="418" t="s">
        <v>995</v>
      </c>
      <c r="C748" s="419"/>
      <c r="D748" s="419"/>
      <c r="E748" s="419"/>
      <c r="F748" s="68"/>
      <c r="G748" s="84">
        <v>2.1459227E-4</v>
      </c>
      <c r="H748" s="37" t="s">
        <v>61</v>
      </c>
      <c r="I748" s="70" t="s">
        <v>4</v>
      </c>
      <c r="J748" s="73">
        <f>IF($K$13="Não Atende",0,IF(I748="","",IF(H748="",VLOOKUP(I748,Parâmetros!$B$3:$C$6,2,0),VLOOKUP(I748,Parâmetros!$B$3:$C$6,2,0)*VLOOKUP(H748,Parâmetros!$E$3:$G$5,2,0))))</f>
        <v>4</v>
      </c>
      <c r="K748" s="74">
        <f t="shared" ref="K748" si="281">IF(J748="",0,((G748*J748)*$F$30)*0.9*100)</f>
        <v>3.4763947740000002E-2</v>
      </c>
      <c r="L748" s="71"/>
      <c r="M748" s="71"/>
    </row>
    <row r="749" spans="1:13" ht="45.75" customHeight="1" outlineLevel="1" x14ac:dyDescent="0.2">
      <c r="A749" s="78" t="str">
        <f>CONCATENATE($A$30,".",COUNTA($A$30:A748))</f>
        <v>3.712</v>
      </c>
      <c r="B749" s="418" t="s">
        <v>996</v>
      </c>
      <c r="C749" s="419"/>
      <c r="D749" s="419"/>
      <c r="E749" s="419"/>
      <c r="F749" s="68"/>
      <c r="G749" s="84">
        <v>2.1459227E-4</v>
      </c>
      <c r="H749" s="37" t="s">
        <v>61</v>
      </c>
      <c r="I749" s="70" t="s">
        <v>4</v>
      </c>
      <c r="J749" s="73">
        <f>IF($K$13="Não Atende",0,IF(I749="","",IF(H749="",VLOOKUP(I749,Parâmetros!$B$3:$C$6,2,0),VLOOKUP(I749,Parâmetros!$B$3:$C$6,2,0)*VLOOKUP(H749,Parâmetros!$E$3:$G$5,2,0))))</f>
        <v>4</v>
      </c>
      <c r="K749" s="74">
        <f t="shared" ref="K749" si="282">IF(J749="",0,((G749*J749)*$F$30)*0.9*100)</f>
        <v>3.4763947740000002E-2</v>
      </c>
      <c r="L749" s="71"/>
      <c r="M749" s="71"/>
    </row>
    <row r="750" spans="1:13" ht="45.75" customHeight="1" outlineLevel="1" x14ac:dyDescent="0.2">
      <c r="A750" s="78" t="str">
        <f>CONCATENATE($A$30,".",COUNTA($A$30:A749))</f>
        <v>3.713</v>
      </c>
      <c r="B750" s="418" t="s">
        <v>997</v>
      </c>
      <c r="C750" s="419"/>
      <c r="D750" s="419"/>
      <c r="E750" s="419"/>
      <c r="F750" s="68"/>
      <c r="G750" s="84">
        <v>2.1459227E-4</v>
      </c>
      <c r="H750" s="37" t="s">
        <v>61</v>
      </c>
      <c r="I750" s="70" t="s">
        <v>4</v>
      </c>
      <c r="J750" s="73">
        <f>IF($K$13="Não Atende",0,IF(I750="","",IF(H750="",VLOOKUP(I750,Parâmetros!$B$3:$C$6,2,0),VLOOKUP(I750,Parâmetros!$B$3:$C$6,2,0)*VLOOKUP(H750,Parâmetros!$E$3:$G$5,2,0))))</f>
        <v>4</v>
      </c>
      <c r="K750" s="74">
        <f t="shared" ref="K750" si="283">IF(J750="",0,((G750*J750)*$F$30)*0.9*100)</f>
        <v>3.4763947740000002E-2</v>
      </c>
      <c r="L750" s="71"/>
      <c r="M750" s="71"/>
    </row>
    <row r="751" spans="1:13" ht="45.75" customHeight="1" outlineLevel="1" x14ac:dyDescent="0.2">
      <c r="A751" s="78" t="str">
        <f>CONCATENATE($A$30,".",COUNTA($A$30:A750))</f>
        <v>3.714</v>
      </c>
      <c r="B751" s="418" t="s">
        <v>998</v>
      </c>
      <c r="C751" s="419"/>
      <c r="D751" s="419"/>
      <c r="E751" s="419"/>
      <c r="F751" s="68"/>
      <c r="G751" s="84">
        <v>2.1459227E-4</v>
      </c>
      <c r="H751" s="37" t="s">
        <v>61</v>
      </c>
      <c r="I751" s="70" t="s">
        <v>4</v>
      </c>
      <c r="J751" s="73">
        <f>IF($K$13="Não Atende",0,IF(I751="","",IF(H751="",VLOOKUP(I751,Parâmetros!$B$3:$C$6,2,0),VLOOKUP(I751,Parâmetros!$B$3:$C$6,2,0)*VLOOKUP(H751,Parâmetros!$E$3:$G$5,2,0))))</f>
        <v>4</v>
      </c>
      <c r="K751" s="74">
        <f t="shared" ref="K751" si="284">IF(J751="",0,((G751*J751)*$F$30)*0.9*100)</f>
        <v>3.4763947740000002E-2</v>
      </c>
      <c r="L751" s="71"/>
      <c r="M751" s="71"/>
    </row>
    <row r="752" spans="1:13" ht="45.75" customHeight="1" outlineLevel="1" x14ac:dyDescent="0.2">
      <c r="A752" s="78" t="str">
        <f>CONCATENATE($A$30,".",COUNTA($A$30:A751))</f>
        <v>3.715</v>
      </c>
      <c r="B752" s="418" t="s">
        <v>999</v>
      </c>
      <c r="C752" s="419"/>
      <c r="D752" s="419"/>
      <c r="E752" s="419"/>
      <c r="F752" s="68"/>
      <c r="G752" s="84">
        <v>2.1459227E-4</v>
      </c>
      <c r="H752" s="37" t="s">
        <v>61</v>
      </c>
      <c r="I752" s="70" t="s">
        <v>4</v>
      </c>
      <c r="J752" s="73">
        <f>IF($K$13="Não Atende",0,IF(I752="","",IF(H752="",VLOOKUP(I752,Parâmetros!$B$3:$C$6,2,0),VLOOKUP(I752,Parâmetros!$B$3:$C$6,2,0)*VLOOKUP(H752,Parâmetros!$E$3:$G$5,2,0))))</f>
        <v>4</v>
      </c>
      <c r="K752" s="74">
        <f t="shared" ref="K752" si="285">IF(J752="",0,((G752*J752)*$F$30)*0.9*100)</f>
        <v>3.4763947740000002E-2</v>
      </c>
      <c r="L752" s="71"/>
      <c r="M752" s="71"/>
    </row>
    <row r="753" spans="1:13" ht="45.75" customHeight="1" outlineLevel="1" x14ac:dyDescent="0.2">
      <c r="A753" s="78" t="str">
        <f>CONCATENATE($A$30,".",COUNTA($A$30:A752))</f>
        <v>3.716</v>
      </c>
      <c r="B753" s="418" t="s">
        <v>1000</v>
      </c>
      <c r="C753" s="419"/>
      <c r="D753" s="419"/>
      <c r="E753" s="419"/>
      <c r="F753" s="68"/>
      <c r="G753" s="84">
        <v>2.1459227E-4</v>
      </c>
      <c r="H753" s="37" t="s">
        <v>61</v>
      </c>
      <c r="I753" s="70" t="s">
        <v>4</v>
      </c>
      <c r="J753" s="73">
        <f>IF($K$13="Não Atende",0,IF(I753="","",IF(H753="",VLOOKUP(I753,Parâmetros!$B$3:$C$6,2,0),VLOOKUP(I753,Parâmetros!$B$3:$C$6,2,0)*VLOOKUP(H753,Parâmetros!$E$3:$G$5,2,0))))</f>
        <v>4</v>
      </c>
      <c r="K753" s="74">
        <f t="shared" ref="K753" si="286">IF(J753="",0,((G753*J753)*$F$30)*0.9*100)</f>
        <v>3.4763947740000002E-2</v>
      </c>
      <c r="L753" s="71"/>
      <c r="M753" s="71"/>
    </row>
    <row r="754" spans="1:13" ht="45.75" customHeight="1" outlineLevel="1" x14ac:dyDescent="0.2">
      <c r="A754" s="78" t="str">
        <f>CONCATENATE($A$30,".",COUNTA($A$30:A753))</f>
        <v>3.717</v>
      </c>
      <c r="B754" s="418" t="s">
        <v>1052</v>
      </c>
      <c r="C754" s="419"/>
      <c r="D754" s="419"/>
      <c r="E754" s="419"/>
      <c r="F754" s="68"/>
      <c r="G754" s="84">
        <v>2.1459227E-4</v>
      </c>
      <c r="H754" s="37" t="s">
        <v>61</v>
      </c>
      <c r="I754" s="70" t="s">
        <v>4</v>
      </c>
      <c r="J754" s="73">
        <f>IF($K$13="Não Atende",0,IF(I754="","",IF(H754="",VLOOKUP(I754,Parâmetros!$B$3:$C$6,2,0),VLOOKUP(I754,Parâmetros!$B$3:$C$6,2,0)*VLOOKUP(H754,Parâmetros!$E$3:$G$5,2,0))))</f>
        <v>4</v>
      </c>
      <c r="K754" s="74">
        <f t="shared" ref="K754" si="287">IF(J754="",0,((G754*J754)*$F$30)*0.9*100)</f>
        <v>3.4763947740000002E-2</v>
      </c>
      <c r="L754" s="71"/>
      <c r="M754" s="71"/>
    </row>
    <row r="755" spans="1:13" ht="45.75" customHeight="1" outlineLevel="1" x14ac:dyDescent="0.2">
      <c r="A755" s="78" t="str">
        <f>CONCATENATE($A$30,".",COUNTA($A$30:A754))</f>
        <v>3.718</v>
      </c>
      <c r="B755" s="418" t="s">
        <v>1001</v>
      </c>
      <c r="C755" s="419"/>
      <c r="D755" s="419"/>
      <c r="E755" s="419"/>
      <c r="F755" s="68"/>
      <c r="G755" s="84">
        <v>2.1459227E-4</v>
      </c>
      <c r="H755" s="37" t="s">
        <v>61</v>
      </c>
      <c r="I755" s="70" t="s">
        <v>4</v>
      </c>
      <c r="J755" s="73">
        <f>IF($K$13="Não Atende",0,IF(I755="","",IF(H755="",VLOOKUP(I755,Parâmetros!$B$3:$C$6,2,0),VLOOKUP(I755,Parâmetros!$B$3:$C$6,2,0)*VLOOKUP(H755,Parâmetros!$E$3:$G$5,2,0))))</f>
        <v>4</v>
      </c>
      <c r="K755" s="74">
        <f t="shared" ref="K755" si="288">IF(J755="",0,((G755*J755)*$F$30)*0.9*100)</f>
        <v>3.4763947740000002E-2</v>
      </c>
      <c r="L755" s="71"/>
      <c r="M755" s="71"/>
    </row>
    <row r="756" spans="1:13" ht="45.75" customHeight="1" outlineLevel="1" x14ac:dyDescent="0.2">
      <c r="A756" s="78" t="str">
        <f>CONCATENATE($A$30,".",COUNTA($A$30:A755))</f>
        <v>3.719</v>
      </c>
      <c r="B756" s="418" t="s">
        <v>1002</v>
      </c>
      <c r="C756" s="419"/>
      <c r="D756" s="419"/>
      <c r="E756" s="419"/>
      <c r="F756" s="68"/>
      <c r="G756" s="84">
        <v>2.1459227E-4</v>
      </c>
      <c r="H756" s="37" t="s">
        <v>61</v>
      </c>
      <c r="I756" s="70" t="s">
        <v>4</v>
      </c>
      <c r="J756" s="73">
        <f>IF($K$13="Não Atende",0,IF(I756="","",IF(H756="",VLOOKUP(I756,Parâmetros!$B$3:$C$6,2,0),VLOOKUP(I756,Parâmetros!$B$3:$C$6,2,0)*VLOOKUP(H756,Parâmetros!$E$3:$G$5,2,0))))</f>
        <v>4</v>
      </c>
      <c r="K756" s="74">
        <f t="shared" ref="K756" si="289">IF(J756="",0,((G756*J756)*$F$30)*0.9*100)</f>
        <v>3.4763947740000002E-2</v>
      </c>
      <c r="L756" s="71"/>
      <c r="M756" s="71"/>
    </row>
    <row r="757" spans="1:13" ht="45.75" customHeight="1" outlineLevel="1" x14ac:dyDescent="0.2">
      <c r="A757" s="78" t="str">
        <f>CONCATENATE($A$30,".",COUNTA($A$30:A756))</f>
        <v>3.720</v>
      </c>
      <c r="B757" s="418" t="s">
        <v>1003</v>
      </c>
      <c r="C757" s="419"/>
      <c r="D757" s="419"/>
      <c r="E757" s="419"/>
      <c r="F757" s="68"/>
      <c r="G757" s="84">
        <v>2.1459227E-4</v>
      </c>
      <c r="H757" s="37" t="s">
        <v>61</v>
      </c>
      <c r="I757" s="70" t="s">
        <v>4</v>
      </c>
      <c r="J757" s="73">
        <f>IF($K$13="Não Atende",0,IF(I757="","",IF(H757="",VLOOKUP(I757,Parâmetros!$B$3:$C$6,2,0),VLOOKUP(I757,Parâmetros!$B$3:$C$6,2,0)*VLOOKUP(H757,Parâmetros!$E$3:$G$5,2,0))))</f>
        <v>4</v>
      </c>
      <c r="K757" s="74">
        <f t="shared" ref="K757" si="290">IF(J757="",0,((G757*J757)*$F$30)*0.9*100)</f>
        <v>3.4763947740000002E-2</v>
      </c>
      <c r="L757" s="71"/>
      <c r="M757" s="71"/>
    </row>
    <row r="758" spans="1:13" ht="45.75" customHeight="1" outlineLevel="1" x14ac:dyDescent="0.2">
      <c r="A758" s="78" t="str">
        <f>CONCATENATE($A$30,".",COUNTA($A$30:A757))</f>
        <v>3.721</v>
      </c>
      <c r="B758" s="418" t="s">
        <v>1004</v>
      </c>
      <c r="C758" s="419"/>
      <c r="D758" s="419"/>
      <c r="E758" s="419"/>
      <c r="F758" s="68"/>
      <c r="G758" s="84">
        <v>2.1459227E-4</v>
      </c>
      <c r="H758" s="37" t="s">
        <v>61</v>
      </c>
      <c r="I758" s="70" t="s">
        <v>4</v>
      </c>
      <c r="J758" s="73">
        <f>IF($K$13="Não Atende",0,IF(I758="","",IF(H758="",VLOOKUP(I758,Parâmetros!$B$3:$C$6,2,0),VLOOKUP(I758,Parâmetros!$B$3:$C$6,2,0)*VLOOKUP(H758,Parâmetros!$E$3:$G$5,2,0))))</f>
        <v>4</v>
      </c>
      <c r="K758" s="74">
        <f t="shared" ref="K758" si="291">IF(J758="",0,((G758*J758)*$F$30)*0.9*100)</f>
        <v>3.4763947740000002E-2</v>
      </c>
      <c r="L758" s="71"/>
      <c r="M758" s="71"/>
    </row>
    <row r="759" spans="1:13" ht="45.75" customHeight="1" outlineLevel="1" x14ac:dyDescent="0.2">
      <c r="A759" s="78" t="str">
        <f>CONCATENATE($A$30,".",COUNTA($A$30:A758))</f>
        <v>3.722</v>
      </c>
      <c r="B759" s="418" t="s">
        <v>1005</v>
      </c>
      <c r="C759" s="419"/>
      <c r="D759" s="419"/>
      <c r="E759" s="419"/>
      <c r="F759" s="68"/>
      <c r="G759" s="84">
        <v>2.1459227E-4</v>
      </c>
      <c r="H759" s="37" t="s">
        <v>61</v>
      </c>
      <c r="I759" s="70" t="s">
        <v>4</v>
      </c>
      <c r="J759" s="73">
        <f>IF($K$13="Não Atende",0,IF(I759="","",IF(H759="",VLOOKUP(I759,Parâmetros!$B$3:$C$6,2,0),VLOOKUP(I759,Parâmetros!$B$3:$C$6,2,0)*VLOOKUP(H759,Parâmetros!$E$3:$G$5,2,0))))</f>
        <v>4</v>
      </c>
      <c r="K759" s="74">
        <f t="shared" ref="K759" si="292">IF(J759="",0,((G759*J759)*$F$30)*0.9*100)</f>
        <v>3.4763947740000002E-2</v>
      </c>
      <c r="L759" s="71"/>
      <c r="M759" s="71"/>
    </row>
    <row r="760" spans="1:13" ht="45.75" customHeight="1" outlineLevel="1" x14ac:dyDescent="0.2">
      <c r="A760" s="78" t="str">
        <f>CONCATENATE($A$30,".",COUNTA($A$30:A759))</f>
        <v>3.723</v>
      </c>
      <c r="B760" s="418" t="s">
        <v>1006</v>
      </c>
      <c r="C760" s="419"/>
      <c r="D760" s="419"/>
      <c r="E760" s="419"/>
      <c r="F760" s="68"/>
      <c r="G760" s="84">
        <v>2.1459227E-4</v>
      </c>
      <c r="H760" s="37" t="s">
        <v>61</v>
      </c>
      <c r="I760" s="70" t="s">
        <v>4</v>
      </c>
      <c r="J760" s="73">
        <f>IF($K$13="Não Atende",0,IF(I760="","",IF(H760="",VLOOKUP(I760,Parâmetros!$B$3:$C$6,2,0),VLOOKUP(I760,Parâmetros!$B$3:$C$6,2,0)*VLOOKUP(H760,Parâmetros!$E$3:$G$5,2,0))))</f>
        <v>4</v>
      </c>
      <c r="K760" s="74">
        <f t="shared" ref="K760" si="293">IF(J760="",0,((G760*J760)*$F$30)*0.9*100)</f>
        <v>3.4763947740000002E-2</v>
      </c>
      <c r="L760" s="71"/>
      <c r="M760" s="71"/>
    </row>
    <row r="761" spans="1:13" ht="45.75" customHeight="1" outlineLevel="1" x14ac:dyDescent="0.2">
      <c r="A761" s="78" t="str">
        <f>CONCATENATE($A$30,".",COUNTA($A$30:A760))</f>
        <v>3.724</v>
      </c>
      <c r="B761" s="418" t="s">
        <v>1007</v>
      </c>
      <c r="C761" s="419"/>
      <c r="D761" s="419"/>
      <c r="E761" s="419"/>
      <c r="F761" s="68"/>
      <c r="G761" s="84">
        <v>2.1459227E-4</v>
      </c>
      <c r="H761" s="37" t="s">
        <v>61</v>
      </c>
      <c r="I761" s="70" t="s">
        <v>4</v>
      </c>
      <c r="J761" s="73">
        <f>IF($K$13="Não Atende",0,IF(I761="","",IF(H761="",VLOOKUP(I761,Parâmetros!$B$3:$C$6,2,0),VLOOKUP(I761,Parâmetros!$B$3:$C$6,2,0)*VLOOKUP(H761,Parâmetros!$E$3:$G$5,2,0))))</f>
        <v>4</v>
      </c>
      <c r="K761" s="74">
        <f t="shared" ref="K761" si="294">IF(J761="",0,((G761*J761)*$F$30)*0.9*100)</f>
        <v>3.4763947740000002E-2</v>
      </c>
      <c r="L761" s="71"/>
      <c r="M761" s="71"/>
    </row>
    <row r="762" spans="1:13" ht="45.75" customHeight="1" outlineLevel="1" x14ac:dyDescent="0.2">
      <c r="A762" s="78" t="str">
        <f>CONCATENATE($A$30,".",COUNTA($A$30:A761))</f>
        <v>3.725</v>
      </c>
      <c r="B762" s="418" t="s">
        <v>1008</v>
      </c>
      <c r="C762" s="419"/>
      <c r="D762" s="419"/>
      <c r="E762" s="419"/>
      <c r="F762" s="68"/>
      <c r="G762" s="84">
        <v>2.1459227E-4</v>
      </c>
      <c r="H762" s="37" t="s">
        <v>61</v>
      </c>
      <c r="I762" s="70" t="s">
        <v>4</v>
      </c>
      <c r="J762" s="73">
        <f>IF($K$13="Não Atende",0,IF(I762="","",IF(H762="",VLOOKUP(I762,Parâmetros!$B$3:$C$6,2,0),VLOOKUP(I762,Parâmetros!$B$3:$C$6,2,0)*VLOOKUP(H762,Parâmetros!$E$3:$G$5,2,0))))</f>
        <v>4</v>
      </c>
      <c r="K762" s="74">
        <f t="shared" ref="K762" si="295">IF(J762="",0,((G762*J762)*$F$30)*0.9*100)</f>
        <v>3.4763947740000002E-2</v>
      </c>
      <c r="L762" s="71"/>
      <c r="M762" s="71"/>
    </row>
    <row r="763" spans="1:13" ht="45.75" customHeight="1" outlineLevel="1" x14ac:dyDescent="0.2">
      <c r="A763" s="78" t="str">
        <f>CONCATENATE($A$30,".",COUNTA($A$30:A762))</f>
        <v>3.726</v>
      </c>
      <c r="B763" s="418" t="s">
        <v>1009</v>
      </c>
      <c r="C763" s="419"/>
      <c r="D763" s="419"/>
      <c r="E763" s="419"/>
      <c r="F763" s="68"/>
      <c r="G763" s="84">
        <v>2.1459227E-4</v>
      </c>
      <c r="H763" s="37" t="s">
        <v>61</v>
      </c>
      <c r="I763" s="70" t="s">
        <v>4</v>
      </c>
      <c r="J763" s="73">
        <f>IF($K$13="Não Atende",0,IF(I763="","",IF(H763="",VLOOKUP(I763,Parâmetros!$B$3:$C$6,2,0),VLOOKUP(I763,Parâmetros!$B$3:$C$6,2,0)*VLOOKUP(H763,Parâmetros!$E$3:$G$5,2,0))))</f>
        <v>4</v>
      </c>
      <c r="K763" s="74">
        <f t="shared" ref="K763" si="296">IF(J763="",0,((G763*J763)*$F$30)*0.9*100)</f>
        <v>3.4763947740000002E-2</v>
      </c>
      <c r="L763" s="71"/>
      <c r="M763" s="71"/>
    </row>
    <row r="764" spans="1:13" ht="45.75" customHeight="1" outlineLevel="1" x14ac:dyDescent="0.2">
      <c r="A764" s="78" t="str">
        <f>CONCATENATE($A$30,".",COUNTA($A$30:A763))</f>
        <v>3.727</v>
      </c>
      <c r="B764" s="418" t="s">
        <v>1010</v>
      </c>
      <c r="C764" s="419"/>
      <c r="D764" s="419"/>
      <c r="E764" s="419"/>
      <c r="F764" s="68"/>
      <c r="G764" s="84">
        <v>2.1459227E-4</v>
      </c>
      <c r="H764" s="37" t="s">
        <v>61</v>
      </c>
      <c r="I764" s="70" t="s">
        <v>4</v>
      </c>
      <c r="J764" s="73">
        <f>IF($K$13="Não Atende",0,IF(I764="","",IF(H764="",VLOOKUP(I764,Parâmetros!$B$3:$C$6,2,0),VLOOKUP(I764,Parâmetros!$B$3:$C$6,2,0)*VLOOKUP(H764,Parâmetros!$E$3:$G$5,2,0))))</f>
        <v>4</v>
      </c>
      <c r="K764" s="74">
        <f t="shared" ref="K764" si="297">IF(J764="",0,((G764*J764)*$F$30)*0.9*100)</f>
        <v>3.4763947740000002E-2</v>
      </c>
      <c r="L764" s="71"/>
      <c r="M764" s="71"/>
    </row>
    <row r="765" spans="1:13" ht="45.75" customHeight="1" outlineLevel="1" x14ac:dyDescent="0.2">
      <c r="A765" s="78" t="str">
        <f>CONCATENATE($A$30,".",COUNTA($A$30:A764))</f>
        <v>3.728</v>
      </c>
      <c r="B765" s="418" t="s">
        <v>1011</v>
      </c>
      <c r="C765" s="419"/>
      <c r="D765" s="419"/>
      <c r="E765" s="419"/>
      <c r="F765" s="68"/>
      <c r="G765" s="84">
        <v>2.1459227E-4</v>
      </c>
      <c r="H765" s="37" t="s">
        <v>61</v>
      </c>
      <c r="I765" s="70" t="s">
        <v>4</v>
      </c>
      <c r="J765" s="73">
        <f>IF($K$13="Não Atende",0,IF(I765="","",IF(H765="",VLOOKUP(I765,Parâmetros!$B$3:$C$6,2,0),VLOOKUP(I765,Parâmetros!$B$3:$C$6,2,0)*VLOOKUP(H765,Parâmetros!$E$3:$G$5,2,0))))</f>
        <v>4</v>
      </c>
      <c r="K765" s="74">
        <f t="shared" ref="K765" si="298">IF(J765="",0,((G765*J765)*$F$30)*0.9*100)</f>
        <v>3.4763947740000002E-2</v>
      </c>
      <c r="L765" s="71"/>
      <c r="M765" s="71"/>
    </row>
    <row r="766" spans="1:13" ht="45.75" customHeight="1" outlineLevel="1" x14ac:dyDescent="0.2">
      <c r="A766" s="78" t="str">
        <f>CONCATENATE($A$30,".",COUNTA($A$30:A765))</f>
        <v>3.729</v>
      </c>
      <c r="B766" s="418" t="s">
        <v>1053</v>
      </c>
      <c r="C766" s="419"/>
      <c r="D766" s="419"/>
      <c r="E766" s="419"/>
      <c r="F766" s="68"/>
      <c r="G766" s="84">
        <v>2.1459227E-4</v>
      </c>
      <c r="H766" s="37" t="s">
        <v>61</v>
      </c>
      <c r="I766" s="70" t="s">
        <v>4</v>
      </c>
      <c r="J766" s="73">
        <f>IF($K$13="Não Atende",0,IF(I766="","",IF(H766="",VLOOKUP(I766,Parâmetros!$B$3:$C$6,2,0),VLOOKUP(I766,Parâmetros!$B$3:$C$6,2,0)*VLOOKUP(H766,Parâmetros!$E$3:$G$5,2,0))))</f>
        <v>4</v>
      </c>
      <c r="K766" s="74">
        <f t="shared" ref="K766" si="299">IF(J766="",0,((G766*J766)*$F$30)*0.9*100)</f>
        <v>3.4763947740000002E-2</v>
      </c>
      <c r="L766" s="71"/>
      <c r="M766" s="71"/>
    </row>
    <row r="767" spans="1:13" ht="45.75" customHeight="1" outlineLevel="1" x14ac:dyDescent="0.2">
      <c r="A767" s="78" t="str">
        <f>CONCATENATE($A$30,".",COUNTA($A$30:A766))</f>
        <v>3.730</v>
      </c>
      <c r="B767" s="418" t="s">
        <v>1012</v>
      </c>
      <c r="C767" s="419"/>
      <c r="D767" s="419"/>
      <c r="E767" s="419"/>
      <c r="F767" s="68"/>
      <c r="G767" s="84">
        <v>2.1459227E-4</v>
      </c>
      <c r="H767" s="37" t="s">
        <v>61</v>
      </c>
      <c r="I767" s="70" t="s">
        <v>4</v>
      </c>
      <c r="J767" s="73">
        <f>IF($K$13="Não Atende",0,IF(I767="","",IF(H767="",VLOOKUP(I767,Parâmetros!$B$3:$C$6,2,0),VLOOKUP(I767,Parâmetros!$B$3:$C$6,2,0)*VLOOKUP(H767,Parâmetros!$E$3:$G$5,2,0))))</f>
        <v>4</v>
      </c>
      <c r="K767" s="74">
        <f t="shared" ref="K767" si="300">IF(J767="",0,((G767*J767)*$F$30)*0.9*100)</f>
        <v>3.4763947740000002E-2</v>
      </c>
      <c r="L767" s="71"/>
      <c r="M767" s="71"/>
    </row>
    <row r="768" spans="1:13" ht="45.75" customHeight="1" outlineLevel="1" x14ac:dyDescent="0.2">
      <c r="A768" s="78" t="str">
        <f>CONCATENATE($A$30,".",COUNTA($A$30:A767))</f>
        <v>3.731</v>
      </c>
      <c r="B768" s="418" t="s">
        <v>1054</v>
      </c>
      <c r="C768" s="419"/>
      <c r="D768" s="419"/>
      <c r="E768" s="419"/>
      <c r="F768" s="68"/>
      <c r="G768" s="84">
        <v>2.1459227E-4</v>
      </c>
      <c r="H768" s="37" t="s">
        <v>61</v>
      </c>
      <c r="I768" s="70" t="s">
        <v>4</v>
      </c>
      <c r="J768" s="73">
        <f>IF($K$13="Não Atende",0,IF(I768="","",IF(H768="",VLOOKUP(I768,Parâmetros!$B$3:$C$6,2,0),VLOOKUP(I768,Parâmetros!$B$3:$C$6,2,0)*VLOOKUP(H768,Parâmetros!$E$3:$G$5,2,0))))</f>
        <v>4</v>
      </c>
      <c r="K768" s="74">
        <f t="shared" ref="K768" si="301">IF(J768="",0,((G768*J768)*$F$30)*0.9*100)</f>
        <v>3.4763947740000002E-2</v>
      </c>
      <c r="L768" s="71"/>
      <c r="M768" s="71"/>
    </row>
    <row r="769" spans="1:13" ht="45.75" customHeight="1" outlineLevel="1" x14ac:dyDescent="0.2">
      <c r="A769" s="78" t="str">
        <f>CONCATENATE($A$30,".",COUNTA($A$30:A768))</f>
        <v>3.732</v>
      </c>
      <c r="B769" s="418" t="s">
        <v>1055</v>
      </c>
      <c r="C769" s="419"/>
      <c r="D769" s="419"/>
      <c r="E769" s="419"/>
      <c r="F769" s="68"/>
      <c r="G769" s="84">
        <v>2.1459227E-4</v>
      </c>
      <c r="H769" s="37" t="s">
        <v>61</v>
      </c>
      <c r="I769" s="70" t="s">
        <v>4</v>
      </c>
      <c r="J769" s="73">
        <f>IF($K$13="Não Atende",0,IF(I769="","",IF(H769="",VLOOKUP(I769,Parâmetros!$B$3:$C$6,2,0),VLOOKUP(I769,Parâmetros!$B$3:$C$6,2,0)*VLOOKUP(H769,Parâmetros!$E$3:$G$5,2,0))))</f>
        <v>4</v>
      </c>
      <c r="K769" s="74">
        <f t="shared" ref="K769" si="302">IF(J769="",0,((G769*J769)*$F$30)*0.9*100)</f>
        <v>3.4763947740000002E-2</v>
      </c>
      <c r="L769" s="71"/>
      <c r="M769" s="71"/>
    </row>
    <row r="770" spans="1:13" ht="45.75" customHeight="1" outlineLevel="1" x14ac:dyDescent="0.2">
      <c r="A770" s="78" t="str">
        <f>CONCATENATE($A$30,".",COUNTA($A$30:A769))</f>
        <v>3.733</v>
      </c>
      <c r="B770" s="418" t="s">
        <v>1013</v>
      </c>
      <c r="C770" s="419"/>
      <c r="D770" s="419"/>
      <c r="E770" s="419"/>
      <c r="F770" s="68"/>
      <c r="G770" s="84">
        <v>2.1459227E-4</v>
      </c>
      <c r="H770" s="37" t="s">
        <v>61</v>
      </c>
      <c r="I770" s="70" t="s">
        <v>4</v>
      </c>
      <c r="J770" s="73">
        <f>IF($K$13="Não Atende",0,IF(I770="","",IF(H770="",VLOOKUP(I770,Parâmetros!$B$3:$C$6,2,0),VLOOKUP(I770,Parâmetros!$B$3:$C$6,2,0)*VLOOKUP(H770,Parâmetros!$E$3:$G$5,2,0))))</f>
        <v>4</v>
      </c>
      <c r="K770" s="74">
        <f t="shared" ref="K770" si="303">IF(J770="",0,((G770*J770)*$F$30)*0.9*100)</f>
        <v>3.4763947740000002E-2</v>
      </c>
      <c r="L770" s="71"/>
      <c r="M770" s="71"/>
    </row>
    <row r="771" spans="1:13" ht="45.75" customHeight="1" outlineLevel="1" x14ac:dyDescent="0.2">
      <c r="A771" s="78" t="str">
        <f>CONCATENATE($A$30,".",COUNTA($A$30:A770))</f>
        <v>3.734</v>
      </c>
      <c r="B771" s="418" t="s">
        <v>1014</v>
      </c>
      <c r="C771" s="419"/>
      <c r="D771" s="419"/>
      <c r="E771" s="419"/>
      <c r="F771" s="68"/>
      <c r="G771" s="84">
        <v>2.1459227E-4</v>
      </c>
      <c r="H771" s="37" t="s">
        <v>61</v>
      </c>
      <c r="I771" s="70" t="s">
        <v>4</v>
      </c>
      <c r="J771" s="73">
        <f>IF($K$13="Não Atende",0,IF(I771="","",IF(H771="",VLOOKUP(I771,Parâmetros!$B$3:$C$6,2,0),VLOOKUP(I771,Parâmetros!$B$3:$C$6,2,0)*VLOOKUP(H771,Parâmetros!$E$3:$G$5,2,0))))</f>
        <v>4</v>
      </c>
      <c r="K771" s="74">
        <f t="shared" ref="K771" si="304">IF(J771="",0,((G771*J771)*$F$30)*0.9*100)</f>
        <v>3.4763947740000002E-2</v>
      </c>
      <c r="L771" s="71"/>
      <c r="M771" s="71"/>
    </row>
    <row r="772" spans="1:13" ht="45.75" customHeight="1" outlineLevel="1" x14ac:dyDescent="0.2">
      <c r="A772" s="78" t="str">
        <f>CONCATENATE($A$30,".",COUNTA($A$30:A771))</f>
        <v>3.735</v>
      </c>
      <c r="B772" s="418" t="s">
        <v>1015</v>
      </c>
      <c r="C772" s="419"/>
      <c r="D772" s="419"/>
      <c r="E772" s="419"/>
      <c r="F772" s="68"/>
      <c r="G772" s="84">
        <v>2.1459227E-4</v>
      </c>
      <c r="H772" s="37" t="s">
        <v>61</v>
      </c>
      <c r="I772" s="70" t="s">
        <v>4</v>
      </c>
      <c r="J772" s="73">
        <f>IF($K$13="Não Atende",0,IF(I772="","",IF(H772="",VLOOKUP(I772,Parâmetros!$B$3:$C$6,2,0),VLOOKUP(I772,Parâmetros!$B$3:$C$6,2,0)*VLOOKUP(H772,Parâmetros!$E$3:$G$5,2,0))))</f>
        <v>4</v>
      </c>
      <c r="K772" s="74">
        <f t="shared" ref="K772" si="305">IF(J772="",0,((G772*J772)*$F$30)*0.9*100)</f>
        <v>3.4763947740000002E-2</v>
      </c>
      <c r="L772" s="71"/>
      <c r="M772" s="71"/>
    </row>
    <row r="773" spans="1:13" ht="45.75" customHeight="1" outlineLevel="1" x14ac:dyDescent="0.2">
      <c r="A773" s="78" t="str">
        <f>CONCATENATE($A$30,".",COUNTA($A$30:A772))</f>
        <v>3.736</v>
      </c>
      <c r="B773" s="418" t="s">
        <v>1016</v>
      </c>
      <c r="C773" s="419"/>
      <c r="D773" s="419"/>
      <c r="E773" s="419"/>
      <c r="F773" s="68"/>
      <c r="G773" s="84">
        <v>2.1459227E-4</v>
      </c>
      <c r="H773" s="37" t="s">
        <v>61</v>
      </c>
      <c r="I773" s="70" t="s">
        <v>4</v>
      </c>
      <c r="J773" s="73">
        <f>IF($K$13="Não Atende",0,IF(I773="","",IF(H773="",VLOOKUP(I773,Parâmetros!$B$3:$C$6,2,0),VLOOKUP(I773,Parâmetros!$B$3:$C$6,2,0)*VLOOKUP(H773,Parâmetros!$E$3:$G$5,2,0))))</f>
        <v>4</v>
      </c>
      <c r="K773" s="74">
        <f t="shared" ref="K773" si="306">IF(J773="",0,((G773*J773)*$F$30)*0.9*100)</f>
        <v>3.4763947740000002E-2</v>
      </c>
      <c r="L773" s="71"/>
      <c r="M773" s="71"/>
    </row>
    <row r="774" spans="1:13" ht="45.75" customHeight="1" outlineLevel="1" x14ac:dyDescent="0.2">
      <c r="A774" s="78" t="str">
        <f>CONCATENATE($A$30,".",COUNTA($A$30:A773))</f>
        <v>3.737</v>
      </c>
      <c r="B774" s="418" t="s">
        <v>1017</v>
      </c>
      <c r="C774" s="419"/>
      <c r="D774" s="419"/>
      <c r="E774" s="419"/>
      <c r="F774" s="68"/>
      <c r="G774" s="84">
        <v>2.1459227E-4</v>
      </c>
      <c r="H774" s="37" t="s">
        <v>61</v>
      </c>
      <c r="I774" s="70" t="s">
        <v>4</v>
      </c>
      <c r="J774" s="73">
        <f>IF($K$13="Não Atende",0,IF(I774="","",IF(H774="",VLOOKUP(I774,Parâmetros!$B$3:$C$6,2,0),VLOOKUP(I774,Parâmetros!$B$3:$C$6,2,0)*VLOOKUP(H774,Parâmetros!$E$3:$G$5,2,0))))</f>
        <v>4</v>
      </c>
      <c r="K774" s="74">
        <f t="shared" ref="K774" si="307">IF(J774="",0,((G774*J774)*$F$30)*0.9*100)</f>
        <v>3.4763947740000002E-2</v>
      </c>
      <c r="L774" s="71"/>
      <c r="M774" s="71"/>
    </row>
    <row r="775" spans="1:13" ht="45.75" customHeight="1" outlineLevel="1" x14ac:dyDescent="0.2">
      <c r="A775" s="78" t="str">
        <f>CONCATENATE($A$30,".",COUNTA($A$30:A774))</f>
        <v>3.738</v>
      </c>
      <c r="B775" s="418" t="s">
        <v>1056</v>
      </c>
      <c r="C775" s="419"/>
      <c r="D775" s="419"/>
      <c r="E775" s="419"/>
      <c r="F775" s="68"/>
      <c r="G775" s="84">
        <v>2.1459227E-4</v>
      </c>
      <c r="H775" s="37" t="s">
        <v>61</v>
      </c>
      <c r="I775" s="70" t="s">
        <v>4</v>
      </c>
      <c r="J775" s="73">
        <f>IF($K$13="Não Atende",0,IF(I775="","",IF(H775="",VLOOKUP(I775,Parâmetros!$B$3:$C$6,2,0),VLOOKUP(I775,Parâmetros!$B$3:$C$6,2,0)*VLOOKUP(H775,Parâmetros!$E$3:$G$5,2,0))))</f>
        <v>4</v>
      </c>
      <c r="K775" s="74">
        <f t="shared" ref="K775" si="308">IF(J775="",0,((G775*J775)*$F$30)*0.9*100)</f>
        <v>3.4763947740000002E-2</v>
      </c>
      <c r="L775" s="71"/>
      <c r="M775" s="71"/>
    </row>
    <row r="776" spans="1:13" ht="45.75" customHeight="1" outlineLevel="1" x14ac:dyDescent="0.2">
      <c r="A776" s="78" t="str">
        <f>CONCATENATE($A$30,".",COUNTA($A$30:A775))</f>
        <v>3.739</v>
      </c>
      <c r="B776" s="418" t="s">
        <v>1057</v>
      </c>
      <c r="C776" s="419"/>
      <c r="D776" s="419"/>
      <c r="E776" s="419"/>
      <c r="F776" s="68"/>
      <c r="G776" s="84">
        <v>2.1459227E-4</v>
      </c>
      <c r="H776" s="37" t="s">
        <v>61</v>
      </c>
      <c r="I776" s="70" t="s">
        <v>4</v>
      </c>
      <c r="J776" s="73">
        <f>IF($K$13="Não Atende",0,IF(I776="","",IF(H776="",VLOOKUP(I776,Parâmetros!$B$3:$C$6,2,0),VLOOKUP(I776,Parâmetros!$B$3:$C$6,2,0)*VLOOKUP(H776,Parâmetros!$E$3:$G$5,2,0))))</f>
        <v>4</v>
      </c>
      <c r="K776" s="74">
        <f t="shared" ref="K776" si="309">IF(J776="",0,((G776*J776)*$F$30)*0.9*100)</f>
        <v>3.4763947740000002E-2</v>
      </c>
      <c r="L776" s="71"/>
      <c r="M776" s="71"/>
    </row>
    <row r="777" spans="1:13" ht="45.75" customHeight="1" outlineLevel="1" x14ac:dyDescent="0.2">
      <c r="A777" s="78" t="str">
        <f>CONCATENATE($A$30,".",COUNTA($A$30:A776))</f>
        <v>3.740</v>
      </c>
      <c r="B777" s="418" t="s">
        <v>1058</v>
      </c>
      <c r="C777" s="419"/>
      <c r="D777" s="419"/>
      <c r="E777" s="419"/>
      <c r="F777" s="68"/>
      <c r="G777" s="84">
        <v>2.1459227E-4</v>
      </c>
      <c r="H777" s="37" t="s">
        <v>61</v>
      </c>
      <c r="I777" s="70" t="s">
        <v>4</v>
      </c>
      <c r="J777" s="73">
        <f>IF($K$13="Não Atende",0,IF(I777="","",IF(H777="",VLOOKUP(I777,Parâmetros!$B$3:$C$6,2,0),VLOOKUP(I777,Parâmetros!$B$3:$C$6,2,0)*VLOOKUP(H777,Parâmetros!$E$3:$G$5,2,0))))</f>
        <v>4</v>
      </c>
      <c r="K777" s="74">
        <f t="shared" ref="K777" si="310">IF(J777="",0,((G777*J777)*$F$30)*0.9*100)</f>
        <v>3.4763947740000002E-2</v>
      </c>
      <c r="L777" s="71"/>
      <c r="M777" s="71"/>
    </row>
    <row r="778" spans="1:13" ht="45.75" customHeight="1" outlineLevel="1" x14ac:dyDescent="0.2">
      <c r="A778" s="78" t="str">
        <f>CONCATENATE($A$30,".",COUNTA($A$30:A777))</f>
        <v>3.741</v>
      </c>
      <c r="B778" s="418" t="s">
        <v>1059</v>
      </c>
      <c r="C778" s="419"/>
      <c r="D778" s="419"/>
      <c r="E778" s="419"/>
      <c r="F778" s="68"/>
      <c r="G778" s="84">
        <v>2.1459227E-4</v>
      </c>
      <c r="H778" s="37" t="s">
        <v>61</v>
      </c>
      <c r="I778" s="70" t="s">
        <v>4</v>
      </c>
      <c r="J778" s="73">
        <f>IF($K$13="Não Atende",0,IF(I778="","",IF(H778="",VLOOKUP(I778,Parâmetros!$B$3:$C$6,2,0),VLOOKUP(I778,Parâmetros!$B$3:$C$6,2,0)*VLOOKUP(H778,Parâmetros!$E$3:$G$5,2,0))))</f>
        <v>4</v>
      </c>
      <c r="K778" s="74">
        <f t="shared" ref="K778" si="311">IF(J778="",0,((G778*J778)*$F$30)*0.9*100)</f>
        <v>3.4763947740000002E-2</v>
      </c>
      <c r="L778" s="71"/>
      <c r="M778" s="71"/>
    </row>
    <row r="779" spans="1:13" ht="18" x14ac:dyDescent="0.2">
      <c r="A779" s="61">
        <v>4</v>
      </c>
      <c r="B779" s="249" t="s">
        <v>192</v>
      </c>
      <c r="C779" s="250"/>
      <c r="D779" s="250"/>
      <c r="E779" s="251"/>
      <c r="F779" s="85">
        <v>0.18</v>
      </c>
      <c r="G779" s="65">
        <f>IF(SUM(G780:G785)&lt;&gt;200%,"ERRO!",1)</f>
        <v>1</v>
      </c>
      <c r="H779" s="63"/>
      <c r="I779" s="63"/>
      <c r="J779" s="66"/>
      <c r="K779" s="67">
        <f>SUM(K780:K785)-K785</f>
        <v>64.8</v>
      </c>
      <c r="L779" s="227"/>
      <c r="M779" s="228"/>
    </row>
    <row r="780" spans="1:13" ht="45.75" customHeight="1" outlineLevel="1" x14ac:dyDescent="0.2">
      <c r="A780" s="78" t="str">
        <f>CONCATENATE($A$779,".",COUNTA($A$779:A779))</f>
        <v>4.1</v>
      </c>
      <c r="B780" s="418" t="s">
        <v>220</v>
      </c>
      <c r="C780" s="419"/>
      <c r="D780" s="419"/>
      <c r="E780" s="419"/>
      <c r="F780" s="68"/>
      <c r="G780" s="410">
        <v>0.125</v>
      </c>
      <c r="H780" s="37" t="s">
        <v>61</v>
      </c>
      <c r="I780" s="70" t="s">
        <v>4</v>
      </c>
      <c r="J780" s="73">
        <f>IF($K$13="Não Atende",0,IF(I780="","",IF(H780="",VLOOKUP(I780,Parâmetros!$B$3:$C$6,2,0),VLOOKUP(I780,Parâmetros!$B$3:$C$6,2,0)*VLOOKUP(H780,Parâmetros!$E$3:$G$5,2,0))))</f>
        <v>4</v>
      </c>
      <c r="K780" s="74">
        <f>IF(J780="",0,((G780*J780)*$F$779)*0.9*100)</f>
        <v>8.1</v>
      </c>
      <c r="L780" s="71"/>
      <c r="M780" s="71"/>
    </row>
    <row r="781" spans="1:13" ht="45.75" customHeight="1" outlineLevel="1" x14ac:dyDescent="0.2">
      <c r="A781" s="78" t="str">
        <f>CONCATENATE($A$779,".",COUNTA($A$779:A780))</f>
        <v>4.2</v>
      </c>
      <c r="B781" s="418" t="s">
        <v>221</v>
      </c>
      <c r="C781" s="419"/>
      <c r="D781" s="419"/>
      <c r="E781" s="419"/>
      <c r="F781" s="68"/>
      <c r="G781" s="410">
        <v>0.125</v>
      </c>
      <c r="H781" s="37" t="s">
        <v>61</v>
      </c>
      <c r="I781" s="70" t="s">
        <v>4</v>
      </c>
      <c r="J781" s="73">
        <f>IF($K$13="Não Atende",0,IF(I781="","",IF(H781="",VLOOKUP(I781,Parâmetros!$B$3:$C$6,2,0),VLOOKUP(I781,Parâmetros!$B$3:$C$6,2,0)*VLOOKUP(H781,Parâmetros!$E$3:$G$5,2,0))))</f>
        <v>4</v>
      </c>
      <c r="K781" s="74">
        <f>IF(J781="",0,((G781*J781)*$F$779)*0.9*100)</f>
        <v>8.1</v>
      </c>
      <c r="L781" s="71"/>
      <c r="M781" s="71"/>
    </row>
    <row r="782" spans="1:13" ht="45.75" customHeight="1" outlineLevel="1" x14ac:dyDescent="0.2">
      <c r="A782" s="78" t="str">
        <f>CONCATENATE($A$779,".",COUNTA($A$779:A781))</f>
        <v>4.3</v>
      </c>
      <c r="B782" s="418" t="s">
        <v>223</v>
      </c>
      <c r="C782" s="419"/>
      <c r="D782" s="419"/>
      <c r="E782" s="419"/>
      <c r="F782" s="68"/>
      <c r="G782" s="410">
        <v>0.2</v>
      </c>
      <c r="H782" s="37" t="s">
        <v>61</v>
      </c>
      <c r="I782" s="70" t="s">
        <v>4</v>
      </c>
      <c r="J782" s="73">
        <f>IF($K$13="Não Atende",0,IF(I782="","",IF(H782="",VLOOKUP(I782,Parâmetros!$B$3:$C$6,2,0),VLOOKUP(I782,Parâmetros!$B$3:$C$6,2,0)*VLOOKUP(H782,Parâmetros!$E$3:$G$5,2,0))))</f>
        <v>4</v>
      </c>
      <c r="K782" s="74">
        <f>IF(J782="",0,((G782*J782)*$F$779)*0.9*100)</f>
        <v>12.959999999999999</v>
      </c>
      <c r="L782" s="71"/>
      <c r="M782" s="71"/>
    </row>
    <row r="783" spans="1:13" ht="45.75" customHeight="1" outlineLevel="1" x14ac:dyDescent="0.2">
      <c r="A783" s="78" t="str">
        <f>CONCATENATE($A$779,".",COUNTA($A$779:A782))</f>
        <v>4.4</v>
      </c>
      <c r="B783" s="418" t="s">
        <v>224</v>
      </c>
      <c r="C783" s="419"/>
      <c r="D783" s="419"/>
      <c r="E783" s="419"/>
      <c r="F783" s="68"/>
      <c r="G783" s="410">
        <v>0.5</v>
      </c>
      <c r="H783" s="37" t="s">
        <v>61</v>
      </c>
      <c r="I783" s="70" t="s">
        <v>4</v>
      </c>
      <c r="J783" s="73">
        <f>IF($K$13="Não Atende",0,IF(I783="","",IF(H783="",VLOOKUP(I783,Parâmetros!$B$3:$C$6,2,0),VLOOKUP(I783,Parâmetros!$B$3:$C$6,2,0)*VLOOKUP(H783,Parâmetros!$E$3:$G$5,2,0))))</f>
        <v>4</v>
      </c>
      <c r="K783" s="74">
        <f>IF(J783="",0,((G783*J783)*$F$779)*0.9*100)</f>
        <v>32.4</v>
      </c>
      <c r="L783" s="71"/>
      <c r="M783" s="71"/>
    </row>
    <row r="784" spans="1:13" ht="45.75" customHeight="1" outlineLevel="1" x14ac:dyDescent="0.2">
      <c r="A784" s="78" t="str">
        <f>CONCATENATE($A$779,".",COUNTA($A$779:A783))</f>
        <v>4.5</v>
      </c>
      <c r="B784" s="418" t="s">
        <v>222</v>
      </c>
      <c r="C784" s="419"/>
      <c r="D784" s="419"/>
      <c r="E784" s="419"/>
      <c r="F784" s="68"/>
      <c r="G784" s="410">
        <v>0.05</v>
      </c>
      <c r="H784" s="37" t="s">
        <v>61</v>
      </c>
      <c r="I784" s="70" t="s">
        <v>4</v>
      </c>
      <c r="J784" s="73">
        <f>IF($K$13="Não Atende",0,IF(I784="","",IF(H784="",VLOOKUP(I784,Parâmetros!$B$3:$C$6,2,0),VLOOKUP(I784,Parâmetros!$B$3:$C$6,2,0)*VLOOKUP(H784,Parâmetros!$E$3:$G$5,2,0))))</f>
        <v>4</v>
      </c>
      <c r="K784" s="74">
        <f>IF(J784="",0,((G784*J784)*$F$779)*0.9*100)</f>
        <v>3.2399999999999998</v>
      </c>
      <c r="L784" s="71"/>
      <c r="M784" s="71"/>
    </row>
    <row r="785" spans="1:16" ht="18" x14ac:dyDescent="0.2">
      <c r="A785" s="61">
        <v>5</v>
      </c>
      <c r="B785" s="249" t="s">
        <v>119</v>
      </c>
      <c r="C785" s="250"/>
      <c r="D785" s="250"/>
      <c r="E785" s="251"/>
      <c r="F785" s="85">
        <v>0.02</v>
      </c>
      <c r="G785" s="65">
        <f>IF(SUM(G786:G787)&lt;&gt;100%,"ERRO!",1)</f>
        <v>1</v>
      </c>
      <c r="H785" s="63"/>
      <c r="I785" s="63"/>
      <c r="J785" s="66"/>
      <c r="K785" s="67">
        <f>SUM(K786:K787)</f>
        <v>7.2000000000000011</v>
      </c>
      <c r="L785" s="227"/>
      <c r="M785" s="228"/>
    </row>
    <row r="786" spans="1:16" ht="45.75" customHeight="1" outlineLevel="1" x14ac:dyDescent="0.2">
      <c r="A786" s="78" t="str">
        <f>CONCATENATE($A$785,".",COUNTA($A$785:A785))</f>
        <v>5.1</v>
      </c>
      <c r="B786" s="419" t="s">
        <v>13</v>
      </c>
      <c r="C786" s="419"/>
      <c r="D786" s="419"/>
      <c r="E786" s="419"/>
      <c r="F786" s="68"/>
      <c r="G786" s="84">
        <v>1</v>
      </c>
      <c r="H786" s="37" t="s">
        <v>61</v>
      </c>
      <c r="I786" s="70" t="s">
        <v>4</v>
      </c>
      <c r="J786" s="73">
        <f>IF($K$13="Não Atende",0,IF(I786="","",IF(H786="",VLOOKUP(I786,Parâmetros!$B$3:$C$6,2,0),VLOOKUP(I786,Parâmetros!$B$3:$C$6,2,0)*VLOOKUP(H786,Parâmetros!$E$3:$G$5,2,0))))</f>
        <v>4</v>
      </c>
      <c r="K786" s="74">
        <f t="shared" ref="K786" si="312">IF(J786="",0,((G786*J786)*$F$785)*0.9*100)</f>
        <v>7.2000000000000011</v>
      </c>
      <c r="L786" s="71"/>
      <c r="M786" s="71"/>
    </row>
    <row r="787" spans="1:16" outlineLevel="1" x14ac:dyDescent="0.2">
      <c r="D787" s="6"/>
      <c r="E787" s="6"/>
      <c r="H787" s="7"/>
    </row>
    <row r="788" spans="1:16" outlineLevel="1" x14ac:dyDescent="0.2"/>
    <row r="789" spans="1:16" ht="18" outlineLevel="1" x14ac:dyDescent="0.25">
      <c r="A789" s="439" t="s">
        <v>141</v>
      </c>
      <c r="B789" s="439"/>
      <c r="C789" s="439"/>
      <c r="D789" s="439"/>
      <c r="E789" s="439"/>
      <c r="F789" s="439"/>
      <c r="G789" s="439"/>
      <c r="H789" s="439"/>
      <c r="I789" s="439"/>
      <c r="J789" s="439"/>
      <c r="K789" s="439"/>
      <c r="L789" s="439"/>
      <c r="M789" s="439"/>
      <c r="N789" s="439"/>
      <c r="O789" s="145"/>
      <c r="P789" s="145"/>
    </row>
    <row r="790" spans="1:16" outlineLevel="1" x14ac:dyDescent="0.2"/>
    <row r="791" spans="1:16" ht="25.5" outlineLevel="1" x14ac:dyDescent="0.2">
      <c r="A791" s="255" t="s">
        <v>2</v>
      </c>
      <c r="B791" s="444" t="s">
        <v>1</v>
      </c>
      <c r="C791" s="444"/>
      <c r="D791" s="444"/>
      <c r="E791" s="444"/>
      <c r="F791" s="117" t="s">
        <v>20</v>
      </c>
      <c r="G791" s="118" t="s">
        <v>21</v>
      </c>
      <c r="H791" s="254" t="s">
        <v>59</v>
      </c>
      <c r="I791" s="254" t="s">
        <v>7</v>
      </c>
      <c r="J791" s="119" t="s">
        <v>0</v>
      </c>
      <c r="K791" s="120" t="s">
        <v>10</v>
      </c>
      <c r="L791" s="255" t="s">
        <v>92</v>
      </c>
      <c r="M791" s="255" t="s">
        <v>93</v>
      </c>
    </row>
    <row r="792" spans="1:16" ht="18" x14ac:dyDescent="0.2">
      <c r="A792" s="61">
        <v>6</v>
      </c>
      <c r="B792" s="443" t="s">
        <v>200</v>
      </c>
      <c r="C792" s="443"/>
      <c r="D792" s="443"/>
      <c r="E792" s="443"/>
      <c r="F792" s="85">
        <v>0.02</v>
      </c>
      <c r="G792" s="149">
        <v>1</v>
      </c>
      <c r="H792" s="63"/>
      <c r="I792" s="63" t="s">
        <v>4</v>
      </c>
      <c r="J792" s="262">
        <f>IF($K$13="Não Atende",0,IF(I792="","",IF(H792="",VLOOKUP(I792,Parâmetros!$B$3:$C$6,2,0),VLOOKUP(I792,Parâmetros!$B$3:$C$6,2,0)*VLOOKUP(H792,Parâmetros!$E$3:$G$5,2,0))))</f>
        <v>2</v>
      </c>
      <c r="K792" s="67">
        <f>IF(J792="",0,((G792*J792)*$F$792)*0.9*100)</f>
        <v>3.6000000000000005</v>
      </c>
      <c r="L792" s="262"/>
      <c r="M792" s="262"/>
    </row>
    <row r="793" spans="1:16" outlineLevel="1" x14ac:dyDescent="0.2"/>
    <row r="794" spans="1:16" outlineLevel="1" x14ac:dyDescent="0.2">
      <c r="A794" s="5"/>
      <c r="B794" s="426" t="s">
        <v>139</v>
      </c>
      <c r="C794" s="426"/>
      <c r="D794" s="427"/>
      <c r="E794" s="288" t="s">
        <v>23</v>
      </c>
      <c r="F794"/>
      <c r="G794" s="484"/>
      <c r="H794" s="484"/>
      <c r="I794" s="484"/>
      <c r="J794" s="484"/>
      <c r="L794"/>
    </row>
    <row r="795" spans="1:16" outlineLevel="1" x14ac:dyDescent="0.2">
      <c r="A795" s="5"/>
      <c r="B795" s="108"/>
      <c r="C795" s="108"/>
      <c r="D795" s="129"/>
      <c r="E795" s="35"/>
      <c r="F795"/>
      <c r="G795" s="111"/>
      <c r="H795" s="111"/>
      <c r="I795" s="111"/>
      <c r="J795" s="111"/>
      <c r="K795" s="35"/>
      <c r="L795"/>
    </row>
    <row r="796" spans="1:16" ht="26.25" customHeight="1" outlineLevel="1" x14ac:dyDescent="0.2">
      <c r="A796" s="5"/>
      <c r="B796" s="426" t="s">
        <v>167</v>
      </c>
      <c r="C796" s="426"/>
      <c r="D796" s="426"/>
      <c r="E796" s="521"/>
      <c r="F796" s="522"/>
      <c r="G796" s="522"/>
      <c r="H796" s="522"/>
      <c r="I796" s="522"/>
      <c r="J796" s="523"/>
      <c r="L796"/>
    </row>
    <row r="797" spans="1:16" outlineLevel="1" x14ac:dyDescent="0.2">
      <c r="A797" s="5"/>
      <c r="B797" s="5"/>
      <c r="C797" s="109"/>
      <c r="D797" s="110"/>
      <c r="E797" s="524"/>
      <c r="F797" s="525"/>
      <c r="G797" s="525"/>
      <c r="H797" s="525"/>
      <c r="I797" s="525"/>
      <c r="J797" s="526"/>
      <c r="L797"/>
    </row>
    <row r="798" spans="1:16" outlineLevel="1" x14ac:dyDescent="0.2">
      <c r="A798" s="5"/>
      <c r="B798" s="5"/>
      <c r="C798" s="109"/>
      <c r="D798" s="110"/>
      <c r="E798" s="146"/>
      <c r="F798" s="146"/>
      <c r="G798" s="146"/>
      <c r="H798" s="146"/>
      <c r="I798" s="146"/>
      <c r="J798" s="146"/>
      <c r="L798"/>
    </row>
    <row r="799" spans="1:16" ht="25.5" outlineLevel="1" x14ac:dyDescent="0.2">
      <c r="A799" s="255" t="s">
        <v>2</v>
      </c>
      <c r="B799" s="444" t="s">
        <v>1</v>
      </c>
      <c r="C799" s="444"/>
      <c r="D799" s="444"/>
      <c r="E799" s="444"/>
      <c r="F799" s="117" t="s">
        <v>20</v>
      </c>
      <c r="G799" s="118" t="s">
        <v>21</v>
      </c>
      <c r="H799" s="254" t="s">
        <v>59</v>
      </c>
      <c r="I799" s="254" t="s">
        <v>7</v>
      </c>
      <c r="J799" s="119" t="s">
        <v>0</v>
      </c>
      <c r="K799" s="120" t="s">
        <v>10</v>
      </c>
      <c r="L799" s="255" t="s">
        <v>92</v>
      </c>
      <c r="M799" s="255" t="s">
        <v>93</v>
      </c>
    </row>
    <row r="800" spans="1:16" ht="18" x14ac:dyDescent="0.2">
      <c r="A800" s="61">
        <v>7</v>
      </c>
      <c r="B800" s="443" t="s">
        <v>175</v>
      </c>
      <c r="C800" s="443"/>
      <c r="D800" s="443"/>
      <c r="E800" s="443"/>
      <c r="F800" s="85">
        <v>0.02</v>
      </c>
      <c r="G800" s="149">
        <v>1</v>
      </c>
      <c r="H800" s="63"/>
      <c r="I800" s="63" t="s">
        <v>4</v>
      </c>
      <c r="J800" s="262">
        <f>IF($K$13="Não Atende",0,IF(I800="","",IF(H800="",VLOOKUP(I800,Parâmetros!$B$3:$C$6,2,0),VLOOKUP(I800,Parâmetros!$B$3:$C$6,2,0)*VLOOKUP(H800,Parâmetros!$E$3:$G$5,2,0))))</f>
        <v>2</v>
      </c>
      <c r="K800" s="67">
        <f>IF(J800="",0,((G800*J800)*$F$800)*0.9*100)</f>
        <v>3.6000000000000005</v>
      </c>
      <c r="L800" s="262"/>
      <c r="M800" s="262"/>
    </row>
    <row r="801" spans="1:13" outlineLevel="1" x14ac:dyDescent="0.2">
      <c r="A801" s="5"/>
      <c r="B801" s="5"/>
      <c r="C801" s="109"/>
      <c r="D801" s="110"/>
      <c r="E801" s="146"/>
      <c r="F801" s="146"/>
      <c r="G801" s="146"/>
      <c r="H801" s="146"/>
      <c r="I801" s="146"/>
      <c r="J801" s="146"/>
      <c r="L801"/>
    </row>
    <row r="802" spans="1:13" ht="27" customHeight="1" outlineLevel="1" x14ac:dyDescent="0.2">
      <c r="A802" s="484" t="s">
        <v>104</v>
      </c>
      <c r="B802" s="484"/>
      <c r="C802" s="484"/>
      <c r="D802" s="484"/>
      <c r="E802" s="288"/>
      <c r="F802"/>
      <c r="G802"/>
      <c r="H802" s="5"/>
      <c r="I802" s="5"/>
      <c r="K802"/>
      <c r="L802"/>
    </row>
    <row r="803" spans="1:13" outlineLevel="1" x14ac:dyDescent="0.2">
      <c r="A803" s="5"/>
      <c r="B803" s="5"/>
      <c r="F803"/>
      <c r="G803"/>
      <c r="H803" s="5"/>
      <c r="I803" s="5"/>
      <c r="K803"/>
      <c r="L803"/>
    </row>
    <row r="804" spans="1:13" ht="12.75" customHeight="1" outlineLevel="1" x14ac:dyDescent="0.2">
      <c r="A804" s="5"/>
      <c r="B804" s="484" t="s">
        <v>105</v>
      </c>
      <c r="C804" s="484"/>
      <c r="D804" s="456"/>
      <c r="E804" s="289"/>
      <c r="F804" s="101"/>
      <c r="G804" s="140"/>
      <c r="H804" s="140"/>
      <c r="I804" s="484" t="s">
        <v>106</v>
      </c>
      <c r="J804" s="484"/>
      <c r="K804" s="474"/>
      <c r="L804" s="475"/>
      <c r="M804" s="476"/>
    </row>
    <row r="805" spans="1:13" outlineLevel="1" x14ac:dyDescent="0.2">
      <c r="A805" s="5"/>
      <c r="B805" s="152"/>
      <c r="C805" s="153"/>
      <c r="D805" s="114"/>
      <c r="E805" s="101"/>
      <c r="F805" s="101"/>
      <c r="G805" s="101"/>
      <c r="H805" s="140"/>
      <c r="I805" s="140"/>
      <c r="J805" s="101"/>
      <c r="K805" s="477"/>
      <c r="L805" s="478"/>
      <c r="M805" s="479"/>
    </row>
    <row r="806" spans="1:13" outlineLevel="1" x14ac:dyDescent="0.2">
      <c r="A806" s="5"/>
      <c r="B806" s="152"/>
      <c r="C806" s="153"/>
      <c r="D806" s="114"/>
      <c r="E806" s="101"/>
      <c r="F806" s="101"/>
      <c r="G806" s="101"/>
      <c r="H806" s="140"/>
      <c r="I806" s="140"/>
      <c r="J806" s="101"/>
      <c r="K806" s="480"/>
      <c r="L806" s="481"/>
      <c r="M806" s="482"/>
    </row>
    <row r="807" spans="1:13" outlineLevel="1" x14ac:dyDescent="0.2">
      <c r="A807" s="5"/>
      <c r="B807" s="152"/>
      <c r="C807" s="153"/>
      <c r="D807" s="114"/>
      <c r="E807" s="101"/>
      <c r="F807" s="101"/>
      <c r="G807" s="101"/>
      <c r="H807" s="140"/>
      <c r="I807" s="140"/>
      <c r="J807" s="101"/>
      <c r="K807" s="101"/>
      <c r="L807" s="101"/>
      <c r="M807" s="140"/>
    </row>
    <row r="808" spans="1:13" ht="27" customHeight="1" outlineLevel="1" x14ac:dyDescent="0.2">
      <c r="A808" s="5"/>
      <c r="B808" s="484" t="s">
        <v>107</v>
      </c>
      <c r="C808" s="484"/>
      <c r="D808" s="456"/>
      <c r="E808" s="289"/>
      <c r="F808" s="101"/>
      <c r="G808" s="447" t="s">
        <v>124</v>
      </c>
      <c r="H808" s="447"/>
      <c r="I808" s="447"/>
      <c r="J808" s="447"/>
      <c r="K808" s="289"/>
      <c r="L808" s="101"/>
      <c r="M808" s="140"/>
    </row>
    <row r="809" spans="1:13" outlineLevel="1" x14ac:dyDescent="0.2">
      <c r="A809" s="5"/>
      <c r="B809" s="152"/>
      <c r="C809" s="153"/>
      <c r="D809" s="114"/>
      <c r="E809" s="101"/>
      <c r="F809" s="101"/>
      <c r="G809" s="101"/>
      <c r="H809" s="140"/>
      <c r="I809" s="140"/>
      <c r="J809" s="101"/>
      <c r="K809" s="101"/>
      <c r="L809" s="101"/>
      <c r="M809" s="140"/>
    </row>
    <row r="810" spans="1:13" ht="27" customHeight="1" outlineLevel="1" x14ac:dyDescent="0.2">
      <c r="A810" s="5"/>
      <c r="B810" s="447" t="s">
        <v>108</v>
      </c>
      <c r="C810" s="447"/>
      <c r="D810" s="483"/>
      <c r="E810" s="289"/>
      <c r="F810" s="101"/>
      <c r="G810" s="447"/>
      <c r="H810" s="447"/>
      <c r="I810" s="447"/>
      <c r="J810" s="447"/>
      <c r="K810" s="140"/>
      <c r="L810" s="101"/>
      <c r="M810" s="140"/>
    </row>
    <row r="811" spans="1:13" outlineLevel="1" x14ac:dyDescent="0.2">
      <c r="A811" s="5"/>
      <c r="B811" s="132"/>
      <c r="C811" s="132"/>
      <c r="D811" s="132"/>
      <c r="E811" s="35"/>
      <c r="F811"/>
      <c r="G811" s="133"/>
      <c r="H811" s="133"/>
      <c r="I811" s="133"/>
      <c r="J811" s="133"/>
      <c r="K811" s="35"/>
      <c r="L811"/>
    </row>
    <row r="812" spans="1:13" ht="25.5" outlineLevel="1" x14ac:dyDescent="0.2">
      <c r="A812" s="255" t="s">
        <v>2</v>
      </c>
      <c r="B812" s="444" t="s">
        <v>1</v>
      </c>
      <c r="C812" s="444"/>
      <c r="D812" s="444"/>
      <c r="E812" s="444"/>
      <c r="F812" s="117" t="s">
        <v>20</v>
      </c>
      <c r="G812" s="118" t="s">
        <v>21</v>
      </c>
      <c r="H812" s="254" t="s">
        <v>59</v>
      </c>
      <c r="I812" s="254" t="s">
        <v>7</v>
      </c>
      <c r="J812" s="119" t="s">
        <v>0</v>
      </c>
      <c r="K812" s="120" t="s">
        <v>10</v>
      </c>
      <c r="L812" s="255" t="s">
        <v>92</v>
      </c>
      <c r="M812" s="255" t="s">
        <v>93</v>
      </c>
    </row>
    <row r="813" spans="1:13" ht="18" x14ac:dyDescent="0.2">
      <c r="A813" s="61">
        <v>8</v>
      </c>
      <c r="B813" s="443" t="s">
        <v>182</v>
      </c>
      <c r="C813" s="443"/>
      <c r="D813" s="443"/>
      <c r="E813" s="443"/>
      <c r="F813" s="85">
        <v>0.02</v>
      </c>
      <c r="G813" s="149">
        <v>1</v>
      </c>
      <c r="H813" s="63"/>
      <c r="I813" s="63" t="s">
        <v>4</v>
      </c>
      <c r="J813" s="262">
        <f>IF($K$13="Não Atende",0,IF(I813="","",IF(H813="",VLOOKUP(I813,Parâmetros!$B$3:$C$6,2,0),VLOOKUP(I813,Parâmetros!$B$3:$C$6,2,0)*VLOOKUP(H813,Parâmetros!$E$3:$G$5,2,0))))</f>
        <v>2</v>
      </c>
      <c r="K813" s="67">
        <f>IF(J813="",0,((G813*J813)*$F$813)*0.9*100)</f>
        <v>3.6000000000000005</v>
      </c>
      <c r="L813" s="261"/>
      <c r="M813" s="261"/>
    </row>
    <row r="814" spans="1:13" outlineLevel="1" x14ac:dyDescent="0.2">
      <c r="A814" s="102"/>
      <c r="E814" s="5"/>
      <c r="G814"/>
      <c r="J814" s="5"/>
    </row>
    <row r="815" spans="1:13" ht="29.25" customHeight="1" outlineLevel="1" x14ac:dyDescent="0.2">
      <c r="A815" s="447" t="s">
        <v>120</v>
      </c>
      <c r="B815" s="447"/>
      <c r="C815" s="447"/>
      <c r="D815" s="447"/>
      <c r="E815" s="288"/>
      <c r="G815" s="447" t="s">
        <v>281</v>
      </c>
      <c r="H815" s="447"/>
      <c r="I815" s="447"/>
      <c r="J815" s="447"/>
      <c r="K815" s="289"/>
    </row>
    <row r="816" spans="1:13" outlineLevel="1" x14ac:dyDescent="0.2">
      <c r="A816" s="102"/>
      <c r="E816" s="5"/>
      <c r="G816"/>
      <c r="J816" s="5"/>
    </row>
    <row r="817" spans="1:11" ht="12.75" customHeight="1" outlineLevel="1" x14ac:dyDescent="0.2">
      <c r="A817" s="126"/>
      <c r="B817" s="154" t="s">
        <v>121</v>
      </c>
      <c r="C817" s="126"/>
      <c r="D817" s="126"/>
      <c r="E817" s="126"/>
      <c r="G817"/>
      <c r="J817" s="5"/>
    </row>
    <row r="818" spans="1:11" ht="12.75" customHeight="1" outlineLevel="1" x14ac:dyDescent="0.2">
      <c r="A818" s="5"/>
      <c r="B818" s="113"/>
      <c r="C818" s="113"/>
      <c r="D818" s="113"/>
      <c r="E818" s="113"/>
      <c r="F818" s="113"/>
    </row>
    <row r="819" spans="1:11" outlineLevel="1" x14ac:dyDescent="0.2">
      <c r="A819" s="5"/>
      <c r="B819" s="102"/>
      <c r="C819" s="102"/>
      <c r="D819" s="124"/>
      <c r="E819" s="124"/>
      <c r="F819" s="112" t="s">
        <v>181</v>
      </c>
      <c r="G819" s="124"/>
      <c r="H819" s="124"/>
      <c r="I819" s="124"/>
      <c r="J819" s="5"/>
    </row>
    <row r="820" spans="1:11" ht="25.5" outlineLevel="1" x14ac:dyDescent="0.2">
      <c r="A820" s="5"/>
      <c r="B820" s="485" t="s">
        <v>109</v>
      </c>
      <c r="C820" s="485"/>
      <c r="D820" s="106" t="s">
        <v>137</v>
      </c>
      <c r="E820" s="106" t="s">
        <v>278</v>
      </c>
      <c r="F820" s="106" t="s">
        <v>279</v>
      </c>
      <c r="G820" s="106" t="s">
        <v>280</v>
      </c>
      <c r="H820" s="106" t="s">
        <v>138</v>
      </c>
      <c r="I820" s="107" t="s">
        <v>6</v>
      </c>
    </row>
    <row r="821" spans="1:11" outlineLevel="1" x14ac:dyDescent="0.2">
      <c r="A821" s="5"/>
      <c r="B821" s="437" t="s">
        <v>110</v>
      </c>
      <c r="C821" s="437"/>
      <c r="D821" s="290"/>
      <c r="E821" s="290"/>
      <c r="F821" s="290"/>
      <c r="G821" s="290"/>
      <c r="H821" s="290"/>
      <c r="I821" s="165"/>
    </row>
    <row r="822" spans="1:11" outlineLevel="1" x14ac:dyDescent="0.2">
      <c r="A822" s="5"/>
      <c r="B822" s="437" t="s">
        <v>111</v>
      </c>
      <c r="C822" s="437"/>
      <c r="D822" s="290"/>
      <c r="E822" s="290"/>
      <c r="F822" s="290"/>
      <c r="G822" s="290"/>
      <c r="H822" s="290"/>
      <c r="I822" s="165"/>
    </row>
    <row r="823" spans="1:11" ht="12.75" customHeight="1" outlineLevel="1" x14ac:dyDescent="0.2">
      <c r="A823" s="5"/>
      <c r="B823" s="437" t="s">
        <v>112</v>
      </c>
      <c r="C823" s="437"/>
      <c r="D823" s="290"/>
      <c r="E823" s="290"/>
      <c r="F823" s="290"/>
      <c r="G823" s="290"/>
      <c r="H823" s="290"/>
      <c r="I823" s="165"/>
    </row>
    <row r="824" spans="1:11" ht="12.75" customHeight="1" outlineLevel="1" x14ac:dyDescent="0.2">
      <c r="A824" s="5"/>
      <c r="B824" s="437" t="s">
        <v>113</v>
      </c>
      <c r="C824" s="437"/>
      <c r="D824" s="290"/>
      <c r="E824" s="290"/>
      <c r="F824" s="290"/>
      <c r="G824" s="290"/>
      <c r="H824" s="290"/>
      <c r="I824" s="165"/>
    </row>
    <row r="825" spans="1:11" ht="12.75" customHeight="1" outlineLevel="1" x14ac:dyDescent="0.2">
      <c r="A825" s="5"/>
      <c r="B825" s="437" t="s">
        <v>114</v>
      </c>
      <c r="C825" s="437"/>
      <c r="D825" s="290"/>
      <c r="E825" s="290"/>
      <c r="F825" s="290"/>
      <c r="G825" s="290"/>
      <c r="H825" s="290"/>
      <c r="I825" s="165"/>
    </row>
    <row r="826" spans="1:11" ht="12.75" customHeight="1" outlineLevel="1" x14ac:dyDescent="0.2">
      <c r="A826" s="5"/>
      <c r="B826" s="437" t="s">
        <v>115</v>
      </c>
      <c r="C826" s="437"/>
      <c r="D826" s="290"/>
      <c r="E826" s="290"/>
      <c r="F826" s="290"/>
      <c r="G826" s="290"/>
      <c r="H826" s="290"/>
      <c r="I826" s="165"/>
    </row>
    <row r="827" spans="1:11" ht="12.75" customHeight="1" outlineLevel="1" x14ac:dyDescent="0.2">
      <c r="A827" s="5"/>
      <c r="B827" s="437" t="s">
        <v>116</v>
      </c>
      <c r="C827" s="437"/>
      <c r="D827" s="290"/>
      <c r="E827" s="290"/>
      <c r="F827" s="290"/>
      <c r="G827" s="290"/>
      <c r="H827" s="290"/>
      <c r="I827" s="165"/>
    </row>
    <row r="828" spans="1:11" ht="12.75" customHeight="1" outlineLevel="1" x14ac:dyDescent="0.2">
      <c r="A828" s="5"/>
      <c r="B828" s="437" t="s">
        <v>117</v>
      </c>
      <c r="C828" s="437"/>
      <c r="D828" s="290"/>
      <c r="E828" s="290"/>
      <c r="F828" s="290"/>
      <c r="G828" s="290"/>
      <c r="H828" s="290"/>
      <c r="I828" s="165"/>
    </row>
    <row r="829" spans="1:11" ht="12.75" customHeight="1" outlineLevel="1" x14ac:dyDescent="0.2">
      <c r="A829" s="5"/>
      <c r="B829" s="437" t="s">
        <v>118</v>
      </c>
      <c r="C829" s="437"/>
      <c r="D829" s="290"/>
      <c r="E829" s="290"/>
      <c r="F829" s="290"/>
      <c r="G829" s="290"/>
      <c r="H829" s="290"/>
      <c r="I829" s="165"/>
    </row>
    <row r="830" spans="1:11" ht="12.75" customHeight="1" outlineLevel="1" x14ac:dyDescent="0.2">
      <c r="A830" s="5"/>
      <c r="B830" s="437" t="s">
        <v>119</v>
      </c>
      <c r="C830" s="437"/>
      <c r="D830" s="290"/>
      <c r="E830" s="290"/>
      <c r="F830" s="290"/>
      <c r="G830" s="290"/>
      <c r="H830" s="290"/>
      <c r="I830" s="165"/>
    </row>
    <row r="831" spans="1:11" outlineLevel="1" x14ac:dyDescent="0.2">
      <c r="A831" s="5"/>
      <c r="B831" s="438" t="s">
        <v>6</v>
      </c>
      <c r="C831" s="438"/>
      <c r="D831" s="165"/>
      <c r="E831" s="165"/>
      <c r="F831" s="165"/>
      <c r="G831" s="165"/>
      <c r="H831" s="165"/>
      <c r="I831" s="165"/>
      <c r="J831" s="5"/>
    </row>
    <row r="832" spans="1:11" outlineLevel="1" x14ac:dyDescent="0.2">
      <c r="A832" s="5"/>
      <c r="C832" s="102"/>
      <c r="F832"/>
      <c r="H832" s="5"/>
      <c r="K832"/>
    </row>
    <row r="833" spans="1:12" outlineLevel="1" x14ac:dyDescent="0.2">
      <c r="H833" s="5"/>
      <c r="I833" s="5"/>
      <c r="K833"/>
      <c r="L833"/>
    </row>
    <row r="834" spans="1:12" ht="27" customHeight="1" outlineLevel="1" x14ac:dyDescent="0.2">
      <c r="A834" s="484" t="s">
        <v>122</v>
      </c>
      <c r="B834" s="484"/>
      <c r="C834" s="484"/>
      <c r="D834" s="456"/>
      <c r="E834" s="288"/>
    </row>
    <row r="835" spans="1:12" outlineLevel="1" x14ac:dyDescent="0.2">
      <c r="B835" s="102"/>
    </row>
    <row r="836" spans="1:12" ht="12.75" customHeight="1" outlineLevel="1" x14ac:dyDescent="0.2">
      <c r="A836" s="5"/>
      <c r="B836" s="154" t="s">
        <v>123</v>
      </c>
      <c r="C836" s="125"/>
      <c r="D836" s="125"/>
      <c r="E836" s="125"/>
      <c r="F836" s="125"/>
      <c r="H836" s="5"/>
      <c r="K836"/>
    </row>
    <row r="837" spans="1:12" outlineLevel="1" x14ac:dyDescent="0.2">
      <c r="A837" s="5"/>
      <c r="C837" s="102"/>
      <c r="F837"/>
      <c r="H837" s="5"/>
      <c r="K837"/>
    </row>
    <row r="838" spans="1:12" outlineLevel="1" x14ac:dyDescent="0.2">
      <c r="A838" s="5"/>
      <c r="C838" s="102"/>
      <c r="D838" s="124"/>
      <c r="E838" s="112"/>
      <c r="F838" s="112" t="s">
        <v>181</v>
      </c>
      <c r="G838" s="124"/>
      <c r="H838" s="124"/>
      <c r="I838" s="124"/>
      <c r="J838" s="5"/>
    </row>
    <row r="839" spans="1:12" ht="25.5" outlineLevel="1" x14ac:dyDescent="0.2">
      <c r="A839" s="5"/>
      <c r="B839" s="485" t="s">
        <v>109</v>
      </c>
      <c r="C839" s="485"/>
      <c r="D839" s="106" t="s">
        <v>137</v>
      </c>
      <c r="E839" s="106" t="s">
        <v>278</v>
      </c>
      <c r="F839" s="106" t="s">
        <v>279</v>
      </c>
      <c r="G839" s="106" t="s">
        <v>280</v>
      </c>
      <c r="H839" s="106" t="s">
        <v>138</v>
      </c>
      <c r="I839" s="107" t="s">
        <v>6</v>
      </c>
    </row>
    <row r="840" spans="1:12" outlineLevel="1" x14ac:dyDescent="0.2">
      <c r="A840" s="5"/>
      <c r="B840" s="437" t="s">
        <v>110</v>
      </c>
      <c r="C840" s="437"/>
      <c r="D840" s="290"/>
      <c r="E840" s="290"/>
      <c r="F840" s="290"/>
      <c r="G840" s="290"/>
      <c r="H840" s="290"/>
      <c r="I840" s="165"/>
    </row>
    <row r="841" spans="1:12" outlineLevel="1" x14ac:dyDescent="0.2">
      <c r="A841" s="5"/>
      <c r="B841" s="437" t="s">
        <v>111</v>
      </c>
      <c r="C841" s="437"/>
      <c r="D841" s="290"/>
      <c r="E841" s="290"/>
      <c r="F841" s="290"/>
      <c r="G841" s="290"/>
      <c r="H841" s="290"/>
      <c r="I841" s="165"/>
    </row>
    <row r="842" spans="1:12" outlineLevel="1" x14ac:dyDescent="0.2">
      <c r="A842" s="5"/>
      <c r="B842" s="437" t="s">
        <v>112</v>
      </c>
      <c r="C842" s="437"/>
      <c r="D842" s="290"/>
      <c r="E842" s="290"/>
      <c r="F842" s="290"/>
      <c r="G842" s="290"/>
      <c r="H842" s="290"/>
      <c r="I842" s="165"/>
    </row>
    <row r="843" spans="1:12" outlineLevel="1" x14ac:dyDescent="0.2">
      <c r="A843" s="5"/>
      <c r="B843" s="437" t="s">
        <v>113</v>
      </c>
      <c r="C843" s="437"/>
      <c r="D843" s="290"/>
      <c r="E843" s="290"/>
      <c r="F843" s="290"/>
      <c r="G843" s="290"/>
      <c r="H843" s="290"/>
      <c r="I843" s="165"/>
    </row>
    <row r="844" spans="1:12" outlineLevel="1" x14ac:dyDescent="0.2">
      <c r="A844" s="5"/>
      <c r="B844" s="437" t="s">
        <v>114</v>
      </c>
      <c r="C844" s="437"/>
      <c r="D844" s="290"/>
      <c r="E844" s="290"/>
      <c r="F844" s="290"/>
      <c r="G844" s="290"/>
      <c r="H844" s="290"/>
      <c r="I844" s="165"/>
    </row>
    <row r="845" spans="1:12" outlineLevel="1" x14ac:dyDescent="0.2">
      <c r="A845" s="5"/>
      <c r="B845" s="437" t="s">
        <v>115</v>
      </c>
      <c r="C845" s="437"/>
      <c r="D845" s="290"/>
      <c r="E845" s="290"/>
      <c r="F845" s="290"/>
      <c r="G845" s="290"/>
      <c r="H845" s="290"/>
      <c r="I845" s="165"/>
    </row>
    <row r="846" spans="1:12" outlineLevel="1" x14ac:dyDescent="0.2">
      <c r="A846" s="5"/>
      <c r="B846" s="437" t="s">
        <v>116</v>
      </c>
      <c r="C846" s="437"/>
      <c r="D846" s="290"/>
      <c r="E846" s="290"/>
      <c r="F846" s="290"/>
      <c r="G846" s="290"/>
      <c r="H846" s="290"/>
      <c r="I846" s="165"/>
    </row>
    <row r="847" spans="1:12" outlineLevel="1" x14ac:dyDescent="0.2">
      <c r="A847" s="5"/>
      <c r="B847" s="437" t="s">
        <v>117</v>
      </c>
      <c r="C847" s="437"/>
      <c r="D847" s="290"/>
      <c r="E847" s="290"/>
      <c r="F847" s="290"/>
      <c r="G847" s="290"/>
      <c r="H847" s="290"/>
      <c r="I847" s="165"/>
    </row>
    <row r="848" spans="1:12" outlineLevel="1" x14ac:dyDescent="0.2">
      <c r="A848" s="5"/>
      <c r="B848" s="437" t="s">
        <v>118</v>
      </c>
      <c r="C848" s="437"/>
      <c r="D848" s="290"/>
      <c r="E848" s="290"/>
      <c r="F848" s="290"/>
      <c r="G848" s="290"/>
      <c r="H848" s="290"/>
      <c r="I848" s="165"/>
    </row>
    <row r="849" spans="1:13" outlineLevel="1" x14ac:dyDescent="0.2">
      <c r="A849" s="5"/>
      <c r="B849" s="437" t="s">
        <v>119</v>
      </c>
      <c r="C849" s="437"/>
      <c r="D849" s="290"/>
      <c r="E849" s="290"/>
      <c r="F849" s="290"/>
      <c r="G849" s="290"/>
      <c r="H849" s="290"/>
      <c r="I849" s="165"/>
    </row>
    <row r="850" spans="1:13" outlineLevel="1" x14ac:dyDescent="0.2">
      <c r="A850" s="5"/>
      <c r="B850" s="438" t="s">
        <v>6</v>
      </c>
      <c r="C850" s="438"/>
      <c r="D850" s="165"/>
      <c r="E850" s="165"/>
      <c r="F850" s="165"/>
      <c r="G850" s="165"/>
      <c r="H850" s="165"/>
      <c r="I850" s="165"/>
      <c r="J850" s="5"/>
    </row>
    <row r="851" spans="1:13" outlineLevel="1" x14ac:dyDescent="0.2">
      <c r="A851" s="5"/>
      <c r="C851" s="102"/>
      <c r="F851"/>
      <c r="H851" s="5"/>
      <c r="K851"/>
    </row>
    <row r="852" spans="1:13" outlineLevel="1" x14ac:dyDescent="0.2">
      <c r="B852" s="102"/>
    </row>
    <row r="853" spans="1:13" ht="25.5" outlineLevel="1" x14ac:dyDescent="0.2">
      <c r="A853" s="255" t="s">
        <v>2</v>
      </c>
      <c r="B853" s="444" t="s">
        <v>1</v>
      </c>
      <c r="C853" s="444"/>
      <c r="D853" s="444"/>
      <c r="E853" s="444"/>
      <c r="F853" s="117" t="s">
        <v>20</v>
      </c>
      <c r="G853" s="118" t="s">
        <v>21</v>
      </c>
      <c r="H853" s="254" t="s">
        <v>59</v>
      </c>
      <c r="I853" s="254" t="s">
        <v>7</v>
      </c>
      <c r="J853" s="119" t="s">
        <v>0</v>
      </c>
      <c r="K853" s="120" t="s">
        <v>10</v>
      </c>
      <c r="L853" s="255" t="s">
        <v>92</v>
      </c>
      <c r="M853" s="255" t="s">
        <v>93</v>
      </c>
    </row>
    <row r="854" spans="1:13" ht="18" x14ac:dyDescent="0.2">
      <c r="A854" s="61">
        <v>9</v>
      </c>
      <c r="B854" s="443" t="s">
        <v>193</v>
      </c>
      <c r="C854" s="443"/>
      <c r="D854" s="443"/>
      <c r="E854" s="443"/>
      <c r="F854" s="85">
        <v>0.02</v>
      </c>
      <c r="G854" s="149">
        <v>1</v>
      </c>
      <c r="H854" s="63"/>
      <c r="I854" s="63" t="s">
        <v>4</v>
      </c>
      <c r="J854" s="262">
        <f>IF($K$13="Não Atende",0,IF(I854="","",IF(H854="",VLOOKUP(I854,Parâmetros!$B$3:$C$6,2,0),VLOOKUP(I854,Parâmetros!$B$3:$C$6,2,0)*VLOOKUP(H854,Parâmetros!$E$3:$G$5,2,0))))</f>
        <v>2</v>
      </c>
      <c r="K854" s="67">
        <f>IF(J854="",0,((G854*J854)*$F$854)*0.9*100)</f>
        <v>3.6000000000000005</v>
      </c>
      <c r="L854" s="262"/>
      <c r="M854" s="262"/>
    </row>
    <row r="855" spans="1:13" outlineLevel="1" x14ac:dyDescent="0.2">
      <c r="C855" s="4"/>
    </row>
    <row r="856" spans="1:13" outlineLevel="1" x14ac:dyDescent="0.2">
      <c r="B856" s="447" t="s">
        <v>198</v>
      </c>
      <c r="C856" s="447"/>
      <c r="D856" s="447"/>
      <c r="E856" s="447"/>
      <c r="F856" s="288" t="s">
        <v>23</v>
      </c>
    </row>
    <row r="857" spans="1:13" outlineLevel="1" x14ac:dyDescent="0.2">
      <c r="B857" s="155"/>
      <c r="C857" s="155"/>
      <c r="D857" s="155"/>
      <c r="E857" s="155"/>
      <c r="F857"/>
    </row>
    <row r="858" spans="1:13" outlineLevel="1" x14ac:dyDescent="0.2">
      <c r="A858" s="445" t="s">
        <v>125</v>
      </c>
      <c r="B858" s="445"/>
      <c r="C858" s="445"/>
      <c r="D858" s="445"/>
      <c r="E858" s="445"/>
      <c r="F858" s="512"/>
      <c r="G858" s="513"/>
      <c r="H858" s="513"/>
      <c r="I858" s="513"/>
      <c r="J858" s="514"/>
    </row>
    <row r="859" spans="1:13" outlineLevel="1" x14ac:dyDescent="0.2">
      <c r="F859" s="515"/>
      <c r="G859" s="516"/>
      <c r="H859" s="516"/>
      <c r="I859" s="516"/>
      <c r="J859" s="517"/>
    </row>
    <row r="860" spans="1:13" outlineLevel="1" x14ac:dyDescent="0.2">
      <c r="F860" s="518"/>
      <c r="G860" s="519"/>
      <c r="H860" s="519"/>
      <c r="I860" s="519"/>
      <c r="J860" s="520"/>
    </row>
    <row r="861" spans="1:13" outlineLevel="1" x14ac:dyDescent="0.2"/>
    <row r="862" spans="1:13" outlineLevel="1" x14ac:dyDescent="0.2"/>
    <row r="863" spans="1:13" ht="25.5" outlineLevel="1" x14ac:dyDescent="0.2">
      <c r="A863" s="255" t="s">
        <v>2</v>
      </c>
      <c r="B863" s="444" t="s">
        <v>1</v>
      </c>
      <c r="C863" s="444"/>
      <c r="D863" s="444"/>
      <c r="E863" s="444"/>
      <c r="F863" s="117" t="s">
        <v>20</v>
      </c>
      <c r="G863" s="118" t="s">
        <v>21</v>
      </c>
      <c r="H863" s="254" t="s">
        <v>59</v>
      </c>
      <c r="I863" s="254" t="s">
        <v>7</v>
      </c>
      <c r="J863" s="119" t="s">
        <v>0</v>
      </c>
      <c r="K863" s="120" t="s">
        <v>10</v>
      </c>
      <c r="L863" s="255" t="s">
        <v>92</v>
      </c>
      <c r="M863" s="255" t="s">
        <v>93</v>
      </c>
    </row>
    <row r="864" spans="1:13" ht="18" x14ac:dyDescent="0.2">
      <c r="A864" s="61">
        <v>10</v>
      </c>
      <c r="B864" s="443" t="s">
        <v>282</v>
      </c>
      <c r="C864" s="443"/>
      <c r="D864" s="443"/>
      <c r="E864" s="443"/>
      <c r="F864" s="85">
        <v>0.02</v>
      </c>
      <c r="G864" s="149">
        <v>1</v>
      </c>
      <c r="H864" s="63"/>
      <c r="I864" s="63" t="s">
        <v>4</v>
      </c>
      <c r="J864" s="262">
        <f>IF($K$13="Não Atende",0,IF(I864="","",IF(H864="",VLOOKUP(I864,Parâmetros!$B$3:$C$6,2,0),VLOOKUP(I864,Parâmetros!$B$3:$C$6,2,0)*VLOOKUP(H864,Parâmetros!$E$3:$G$5,2,0))))</f>
        <v>2</v>
      </c>
      <c r="K864" s="67">
        <f>IF(J864="",0,((G864*J864)*$F$864)*0.9*100)</f>
        <v>3.6000000000000005</v>
      </c>
      <c r="L864" s="261"/>
      <c r="M864" s="261"/>
    </row>
    <row r="865" spans="1:13" outlineLevel="1" x14ac:dyDescent="0.2">
      <c r="E865" s="5"/>
      <c r="G865"/>
      <c r="J865" s="5"/>
    </row>
    <row r="866" spans="1:13" outlineLevel="1" x14ac:dyDescent="0.2">
      <c r="A866" s="426" t="s">
        <v>199</v>
      </c>
      <c r="B866" s="426"/>
      <c r="C866" s="427"/>
      <c r="D866" s="291" t="s">
        <v>23</v>
      </c>
      <c r="E866" s="5"/>
    </row>
    <row r="867" spans="1:13" outlineLevel="1" x14ac:dyDescent="0.2">
      <c r="E867" s="5"/>
    </row>
    <row r="868" spans="1:13" outlineLevel="1" x14ac:dyDescent="0.2">
      <c r="A868" s="440" t="s">
        <v>126</v>
      </c>
      <c r="B868" s="440"/>
      <c r="C868" s="511"/>
      <c r="D868" s="292"/>
      <c r="E868" s="101"/>
      <c r="F868" s="140"/>
      <c r="G868" s="140"/>
      <c r="H868" s="200"/>
      <c r="I868" s="200"/>
      <c r="J868" s="271" t="s">
        <v>127</v>
      </c>
      <c r="K868" s="504"/>
      <c r="L868" s="505"/>
      <c r="M868" s="506"/>
    </row>
    <row r="869" spans="1:13" outlineLevel="1" x14ac:dyDescent="0.2">
      <c r="A869" s="101"/>
      <c r="B869" s="101"/>
      <c r="C869" s="101"/>
      <c r="D869" s="101"/>
      <c r="E869" s="101"/>
      <c r="F869" s="140"/>
      <c r="G869" s="140"/>
      <c r="H869" s="101"/>
      <c r="I869" s="101"/>
      <c r="J869" s="101"/>
      <c r="K869" s="140"/>
      <c r="L869" s="140"/>
      <c r="M869" s="140"/>
    </row>
    <row r="870" spans="1:13" outlineLevel="1" x14ac:dyDescent="0.2">
      <c r="A870" s="101"/>
      <c r="B870" s="440" t="s">
        <v>128</v>
      </c>
      <c r="C870" s="440"/>
      <c r="D870" s="292"/>
      <c r="E870" s="314"/>
      <c r="F870" s="140"/>
      <c r="G870" s="140"/>
      <c r="H870" s="200"/>
      <c r="I870" s="200"/>
      <c r="J870" s="271" t="s">
        <v>129</v>
      </c>
      <c r="K870" s="504"/>
      <c r="L870" s="505"/>
      <c r="M870" s="506"/>
    </row>
    <row r="871" spans="1:13" outlineLevel="1" x14ac:dyDescent="0.2">
      <c r="A871" s="101"/>
      <c r="B871" s="101"/>
      <c r="C871" s="101"/>
      <c r="D871" s="101"/>
      <c r="E871" s="101"/>
      <c r="F871" s="140"/>
      <c r="G871" s="140"/>
      <c r="H871" s="101"/>
      <c r="I871" s="101"/>
      <c r="J871" s="101"/>
      <c r="K871" s="140"/>
      <c r="L871" s="140"/>
      <c r="M871" s="140"/>
    </row>
    <row r="872" spans="1:13" outlineLevel="1" x14ac:dyDescent="0.2">
      <c r="A872" s="101"/>
      <c r="B872" s="440" t="s">
        <v>130</v>
      </c>
      <c r="C872" s="440"/>
      <c r="D872" s="428"/>
      <c r="E872" s="476"/>
      <c r="F872" s="140"/>
      <c r="G872" s="140"/>
      <c r="H872" s="140"/>
      <c r="I872" s="200"/>
      <c r="J872" s="271" t="s">
        <v>153</v>
      </c>
      <c r="K872" s="291" t="s">
        <v>23</v>
      </c>
      <c r="L872" s="140"/>
      <c r="M872" s="140"/>
    </row>
    <row r="873" spans="1:13" outlineLevel="1" x14ac:dyDescent="0.2">
      <c r="A873" s="101"/>
      <c r="B873" s="272"/>
      <c r="C873" s="272"/>
      <c r="D873" s="477"/>
      <c r="E873" s="479"/>
      <c r="F873" s="140"/>
      <c r="G873" s="140"/>
      <c r="H873" s="272"/>
      <c r="I873" s="272"/>
      <c r="J873" s="272"/>
      <c r="K873" s="274"/>
      <c r="L873" s="140"/>
      <c r="M873" s="140"/>
    </row>
    <row r="874" spans="1:13" outlineLevel="1" x14ac:dyDescent="0.2">
      <c r="A874" s="101"/>
      <c r="B874" s="272"/>
      <c r="C874" s="272"/>
      <c r="D874" s="477"/>
      <c r="E874" s="479"/>
      <c r="F874" s="140"/>
      <c r="G874" s="140"/>
      <c r="H874" s="272"/>
      <c r="I874" s="272"/>
      <c r="J874" s="273" t="s">
        <v>148</v>
      </c>
      <c r="K874" s="291" t="s">
        <v>23</v>
      </c>
      <c r="L874" s="140"/>
      <c r="M874" s="140"/>
    </row>
    <row r="875" spans="1:13" outlineLevel="1" x14ac:dyDescent="0.2">
      <c r="A875" s="101"/>
      <c r="B875" s="272"/>
      <c r="C875" s="272"/>
      <c r="D875" s="477"/>
      <c r="E875" s="479"/>
      <c r="F875" s="140"/>
      <c r="G875" s="140"/>
      <c r="H875" s="272"/>
      <c r="I875" s="272"/>
      <c r="J875" s="272"/>
      <c r="K875" s="274"/>
      <c r="L875" s="140"/>
      <c r="M875" s="140"/>
    </row>
    <row r="876" spans="1:13" outlineLevel="1" x14ac:dyDescent="0.2">
      <c r="A876" s="101"/>
      <c r="B876" s="272"/>
      <c r="C876" s="272"/>
      <c r="D876" s="480"/>
      <c r="E876" s="482"/>
      <c r="F876" s="140"/>
      <c r="G876" s="140"/>
      <c r="H876" s="101"/>
      <c r="I876" s="197"/>
      <c r="J876" s="101"/>
      <c r="K876" s="140"/>
      <c r="L876" s="140"/>
      <c r="M876" s="140"/>
    </row>
    <row r="877" spans="1:13" outlineLevel="1" x14ac:dyDescent="0.2">
      <c r="A877" s="101"/>
      <c r="B877" s="272"/>
      <c r="C877" s="272"/>
      <c r="D877" s="151"/>
      <c r="E877" s="101"/>
      <c r="F877" s="140"/>
      <c r="G877" s="140"/>
      <c r="H877" s="272"/>
      <c r="I877" s="272"/>
      <c r="J877" s="272"/>
      <c r="K877" s="274"/>
      <c r="L877" s="140"/>
      <c r="M877" s="140"/>
    </row>
    <row r="878" spans="1:13" outlineLevel="1" x14ac:dyDescent="0.2">
      <c r="A878" s="200"/>
      <c r="B878" s="200"/>
      <c r="C878" s="272" t="s">
        <v>204</v>
      </c>
      <c r="D878" s="428"/>
      <c r="E878" s="475"/>
      <c r="F878" s="476"/>
      <c r="G878" s="275"/>
      <c r="H878" s="200"/>
      <c r="I878" s="200"/>
      <c r="J878" s="271" t="s">
        <v>147</v>
      </c>
      <c r="K878" s="474"/>
      <c r="L878" s="475"/>
      <c r="M878" s="476"/>
    </row>
    <row r="879" spans="1:13" outlineLevel="1" x14ac:dyDescent="0.2">
      <c r="A879" s="101"/>
      <c r="B879" s="272"/>
      <c r="C879" s="272"/>
      <c r="D879" s="477"/>
      <c r="E879" s="478"/>
      <c r="F879" s="479"/>
      <c r="G879" s="275"/>
      <c r="H879" s="272"/>
      <c r="I879" s="272"/>
      <c r="J879" s="272"/>
      <c r="K879" s="477"/>
      <c r="L879" s="478"/>
      <c r="M879" s="479"/>
    </row>
    <row r="880" spans="1:13" outlineLevel="1" x14ac:dyDescent="0.2">
      <c r="A880" s="101"/>
      <c r="B880" s="272"/>
      <c r="C880" s="272"/>
      <c r="D880" s="477"/>
      <c r="E880" s="478"/>
      <c r="F880" s="479"/>
      <c r="G880" s="275"/>
      <c r="H880" s="272"/>
      <c r="I880" s="272"/>
      <c r="J880" s="272"/>
      <c r="K880" s="477"/>
      <c r="L880" s="478"/>
      <c r="M880" s="479"/>
    </row>
    <row r="881" spans="1:13" outlineLevel="1" x14ac:dyDescent="0.2">
      <c r="A881" s="101"/>
      <c r="B881" s="272"/>
      <c r="C881" s="272"/>
      <c r="D881" s="477"/>
      <c r="E881" s="478"/>
      <c r="F881" s="479"/>
      <c r="G881" s="275"/>
      <c r="H881" s="272"/>
      <c r="I881" s="272"/>
      <c r="J881" s="272"/>
      <c r="K881" s="477"/>
      <c r="L881" s="478"/>
      <c r="M881" s="479"/>
    </row>
    <row r="882" spans="1:13" outlineLevel="1" x14ac:dyDescent="0.2">
      <c r="A882" s="101"/>
      <c r="B882" s="272"/>
      <c r="C882" s="272"/>
      <c r="D882" s="477"/>
      <c r="E882" s="478"/>
      <c r="F882" s="479"/>
      <c r="G882" s="275"/>
      <c r="H882" s="272"/>
      <c r="I882" s="272"/>
      <c r="J882" s="272"/>
      <c r="K882" s="477"/>
      <c r="L882" s="478"/>
      <c r="M882" s="479"/>
    </row>
    <row r="883" spans="1:13" outlineLevel="1" x14ac:dyDescent="0.2">
      <c r="A883" s="101"/>
      <c r="B883" s="272"/>
      <c r="C883" s="272"/>
      <c r="D883" s="477"/>
      <c r="E883" s="478"/>
      <c r="F883" s="479"/>
      <c r="G883" s="275"/>
      <c r="H883" s="272"/>
      <c r="I883" s="272"/>
      <c r="J883" s="272"/>
      <c r="K883" s="477"/>
      <c r="L883" s="478"/>
      <c r="M883" s="479"/>
    </row>
    <row r="884" spans="1:13" outlineLevel="1" x14ac:dyDescent="0.2">
      <c r="A884" s="101"/>
      <c r="B884" s="272"/>
      <c r="C884" s="272"/>
      <c r="D884" s="477"/>
      <c r="E884" s="478"/>
      <c r="F884" s="479"/>
      <c r="G884" s="275"/>
      <c r="H884" s="272"/>
      <c r="I884" s="272"/>
      <c r="J884" s="272"/>
      <c r="K884" s="477"/>
      <c r="L884" s="478"/>
      <c r="M884" s="479"/>
    </row>
    <row r="885" spans="1:13" outlineLevel="1" x14ac:dyDescent="0.2">
      <c r="A885" s="101"/>
      <c r="B885" s="272"/>
      <c r="C885" s="272"/>
      <c r="D885" s="480"/>
      <c r="E885" s="481"/>
      <c r="F885" s="482"/>
      <c r="G885" s="275"/>
      <c r="H885" s="272"/>
      <c r="I885" s="272"/>
      <c r="J885" s="272"/>
      <c r="K885" s="480"/>
      <c r="L885" s="481"/>
      <c r="M885" s="482"/>
    </row>
    <row r="886" spans="1:13" outlineLevel="1" x14ac:dyDescent="0.2">
      <c r="B886" s="191"/>
      <c r="C886" s="191"/>
      <c r="D886" s="35"/>
      <c r="F886" s="191"/>
      <c r="G886" s="191"/>
      <c r="H886" s="191"/>
      <c r="I886" s="191"/>
      <c r="J886" s="191"/>
      <c r="K886" s="193"/>
      <c r="L886" s="193"/>
      <c r="M886" s="193"/>
    </row>
    <row r="887" spans="1:13" ht="28.5" customHeight="1" outlineLevel="1" x14ac:dyDescent="0.2">
      <c r="A887" s="441" t="s">
        <v>203</v>
      </c>
      <c r="B887" s="441"/>
      <c r="C887" s="442"/>
      <c r="D887" s="293"/>
      <c r="E887" s="101"/>
      <c r="F887" s="140"/>
      <c r="G887" s="140"/>
      <c r="H887" s="197"/>
      <c r="I887" s="197"/>
      <c r="J887" s="273" t="s">
        <v>150</v>
      </c>
      <c r="K887" s="295" t="s">
        <v>23</v>
      </c>
      <c r="L887" s="193"/>
      <c r="M887" s="193"/>
    </row>
    <row r="888" spans="1:13" outlineLevel="1" x14ac:dyDescent="0.2">
      <c r="A888" s="101"/>
      <c r="B888" s="272"/>
      <c r="C888" s="272"/>
      <c r="D888" s="277"/>
      <c r="E888" s="101"/>
      <c r="F888" s="272"/>
      <c r="G888" s="272"/>
      <c r="H888" s="272"/>
      <c r="I888" s="272"/>
      <c r="J888" s="272"/>
      <c r="K888" s="181"/>
    </row>
    <row r="889" spans="1:13" ht="21.75" customHeight="1" outlineLevel="1" x14ac:dyDescent="0.2">
      <c r="A889" s="441" t="s">
        <v>151</v>
      </c>
      <c r="B889" s="441"/>
      <c r="C889" s="442"/>
      <c r="D889" s="294" t="s">
        <v>23</v>
      </c>
      <c r="E889" s="101"/>
      <c r="F889" s="140"/>
      <c r="G889" s="140"/>
      <c r="H889" s="197"/>
      <c r="I889" s="197"/>
      <c r="J889" s="271" t="s">
        <v>152</v>
      </c>
      <c r="K889" s="295" t="s">
        <v>23</v>
      </c>
    </row>
    <row r="890" spans="1:13" outlineLevel="1" x14ac:dyDescent="0.2">
      <c r="A890" s="101"/>
      <c r="B890" s="272"/>
      <c r="C890" s="272"/>
      <c r="D890" s="277"/>
      <c r="E890" s="101"/>
      <c r="F890" s="272"/>
      <c r="G890" s="272"/>
      <c r="H890" s="272"/>
      <c r="I890" s="272"/>
      <c r="J890" s="272"/>
      <c r="K890" s="115"/>
      <c r="M890" s="115"/>
    </row>
    <row r="891" spans="1:13" outlineLevel="1" x14ac:dyDescent="0.2">
      <c r="A891" s="197"/>
      <c r="B891" s="197"/>
      <c r="C891" s="367" t="s">
        <v>146</v>
      </c>
      <c r="D891" s="474"/>
      <c r="E891" s="513"/>
      <c r="F891" s="514"/>
      <c r="G891" s="272"/>
      <c r="H891" s="369"/>
      <c r="I891" s="369"/>
      <c r="J891" s="369"/>
      <c r="K891" s="369"/>
      <c r="L891" s="369"/>
      <c r="M891" s="370"/>
    </row>
    <row r="892" spans="1:13" outlineLevel="1" x14ac:dyDescent="0.2">
      <c r="A892" s="151"/>
      <c r="B892" s="368"/>
      <c r="C892" s="368"/>
      <c r="D892" s="515"/>
      <c r="E892" s="516"/>
      <c r="F892" s="517"/>
      <c r="G892" s="272"/>
      <c r="H892" s="369"/>
      <c r="I892" s="369"/>
      <c r="J892" s="369"/>
      <c r="K892" s="369"/>
      <c r="L892" s="369"/>
      <c r="M892" s="370"/>
    </row>
    <row r="893" spans="1:13" outlineLevel="1" x14ac:dyDescent="0.2">
      <c r="A893" s="151"/>
      <c r="B893" s="368"/>
      <c r="C893" s="368"/>
      <c r="D893" s="515"/>
      <c r="E893" s="516"/>
      <c r="F893" s="517"/>
      <c r="G893" s="272"/>
      <c r="H893" s="369"/>
      <c r="I893" s="369"/>
      <c r="J893" s="369"/>
      <c r="K893" s="369"/>
      <c r="L893" s="369"/>
      <c r="M893" s="370"/>
    </row>
    <row r="894" spans="1:13" ht="12" customHeight="1" outlineLevel="1" x14ac:dyDescent="0.2">
      <c r="A894" s="35"/>
      <c r="B894" s="368"/>
      <c r="C894" s="368"/>
      <c r="D894" s="518"/>
      <c r="E894" s="519"/>
      <c r="F894" s="520"/>
      <c r="G894" s="191"/>
      <c r="H894" s="369"/>
      <c r="I894" s="369"/>
      <c r="J894" s="369"/>
      <c r="K894" s="369"/>
      <c r="L894" s="369"/>
      <c r="M894" s="370"/>
    </row>
    <row r="895" spans="1:13" ht="12" customHeight="1" outlineLevel="1" x14ac:dyDescent="0.2">
      <c r="A895" s="35"/>
      <c r="B895" s="308"/>
      <c r="C895" s="308"/>
      <c r="D895" s="35"/>
      <c r="E895" s="147"/>
      <c r="F895" s="308"/>
      <c r="G895" s="308"/>
      <c r="H895" s="308"/>
      <c r="I895" s="308"/>
      <c r="J895" s="308"/>
      <c r="K895" s="308"/>
      <c r="L895" s="308"/>
      <c r="M895" s="308"/>
    </row>
    <row r="896" spans="1:13" outlineLevel="1" x14ac:dyDescent="0.2">
      <c r="A896" s="35"/>
      <c r="B896" s="191"/>
      <c r="C896" s="191"/>
      <c r="D896" s="35"/>
      <c r="E896" s="191"/>
      <c r="F896" s="191"/>
      <c r="G896" s="191"/>
      <c r="H896" s="191"/>
      <c r="I896" s="191"/>
      <c r="J896" s="191"/>
      <c r="K896" s="193"/>
      <c r="L896" s="193"/>
      <c r="M896" s="193"/>
    </row>
    <row r="897" spans="1:16" ht="25.5" outlineLevel="1" x14ac:dyDescent="0.2">
      <c r="A897" s="255" t="s">
        <v>2</v>
      </c>
      <c r="B897" s="444" t="s">
        <v>1</v>
      </c>
      <c r="C897" s="444"/>
      <c r="D897" s="444"/>
      <c r="E897" s="444"/>
      <c r="F897" s="117" t="s">
        <v>20</v>
      </c>
      <c r="G897" s="118" t="s">
        <v>21</v>
      </c>
      <c r="H897" s="254" t="s">
        <v>59</v>
      </c>
      <c r="I897" s="254" t="s">
        <v>7</v>
      </c>
      <c r="J897" s="119" t="s">
        <v>0</v>
      </c>
      <c r="K897" s="120" t="s">
        <v>10</v>
      </c>
      <c r="L897" s="255" t="s">
        <v>92</v>
      </c>
      <c r="M897" s="255" t="s">
        <v>93</v>
      </c>
    </row>
    <row r="898" spans="1:16" ht="18" x14ac:dyDescent="0.2">
      <c r="A898" s="61">
        <v>11</v>
      </c>
      <c r="B898" s="443" t="s">
        <v>189</v>
      </c>
      <c r="C898" s="443"/>
      <c r="D898" s="443"/>
      <c r="E898" s="443"/>
      <c r="F898" s="65"/>
      <c r="G898" s="65"/>
      <c r="H898" s="63"/>
      <c r="I898" s="63"/>
      <c r="J898" s="66"/>
      <c r="K898" s="67">
        <f>SUM(SUMIF(I31:I313,"Supera",K31:K313),SUMIF(I786:I786,"Supera",K786:K786),SUMIF(I25:I29,"Supera",K25:K29),SUMIF(I780:I780,"Supera",K780:K780),SUMIF(K792,K792,K792),,SUMIF(K800,K800,K800),SUMIF(K813,K813,K813),SUMIF(K854,K854,K854),SUMIF(K864,K864,K864))*(0.1/0.9)</f>
        <v>2.0000000000000004</v>
      </c>
      <c r="L898" s="252"/>
      <c r="M898" s="257"/>
    </row>
    <row r="899" spans="1:16" ht="18" x14ac:dyDescent="0.25">
      <c r="A899" s="258"/>
      <c r="B899" s="443" t="s">
        <v>6</v>
      </c>
      <c r="C899" s="443"/>
      <c r="D899" s="443"/>
      <c r="E899" s="443"/>
      <c r="F899" s="259">
        <f>IF((F24+F785+F30+F779+F792+F800+F813+F854+F864)&lt;&gt;100%,"ERRO!",1)</f>
        <v>1</v>
      </c>
      <c r="G899" s="259" t="s">
        <v>9</v>
      </c>
      <c r="H899" s="260"/>
      <c r="I899" s="260"/>
      <c r="J899" s="257"/>
      <c r="K899" s="257"/>
      <c r="L899" s="260"/>
      <c r="M899" s="260"/>
    </row>
    <row r="900" spans="1:16" ht="12" customHeight="1" x14ac:dyDescent="0.2"/>
    <row r="901" spans="1:16" ht="18" x14ac:dyDescent="0.25">
      <c r="A901" s="439" t="s">
        <v>144</v>
      </c>
      <c r="B901" s="439"/>
      <c r="C901" s="439"/>
      <c r="D901" s="439"/>
      <c r="E901" s="439"/>
      <c r="F901" s="439"/>
      <c r="G901" s="439"/>
      <c r="H901" s="439"/>
      <c r="I901" s="439"/>
      <c r="J901" s="439"/>
      <c r="K901" s="439"/>
      <c r="L901" s="439"/>
      <c r="M901" s="439"/>
      <c r="N901" s="439"/>
      <c r="O901" s="145"/>
      <c r="P901" s="145"/>
    </row>
    <row r="902" spans="1:16" x14ac:dyDescent="0.2">
      <c r="A902" s="5"/>
      <c r="F902"/>
      <c r="H902" s="5"/>
      <c r="K902"/>
    </row>
    <row r="903" spans="1:16" s="127" customFormat="1" ht="15" x14ac:dyDescent="0.25">
      <c r="B903" s="128" t="s">
        <v>156</v>
      </c>
      <c r="C903" s="128" t="s">
        <v>157</v>
      </c>
      <c r="D903" s="128" t="s">
        <v>158</v>
      </c>
      <c r="E903" s="128" t="s">
        <v>159</v>
      </c>
      <c r="F903" s="128" t="s">
        <v>160</v>
      </c>
      <c r="G903" s="128" t="s">
        <v>161</v>
      </c>
      <c r="H903" s="128" t="s">
        <v>162</v>
      </c>
      <c r="I903" s="128" t="s">
        <v>163</v>
      </c>
    </row>
    <row r="904" spans="1:16" customFormat="1" x14ac:dyDescent="0.2">
      <c r="B904" s="296"/>
      <c r="C904" s="296"/>
      <c r="D904" s="296"/>
      <c r="E904" s="296"/>
      <c r="F904" s="296"/>
      <c r="G904" s="296"/>
      <c r="H904" s="296"/>
      <c r="I904" s="296"/>
    </row>
    <row r="905" spans="1:16" customFormat="1" x14ac:dyDescent="0.2">
      <c r="B905" s="296"/>
      <c r="C905" s="296"/>
      <c r="D905" s="296"/>
      <c r="E905" s="296"/>
      <c r="F905" s="296"/>
      <c r="G905" s="296"/>
      <c r="H905" s="296"/>
      <c r="I905" s="296"/>
    </row>
    <row r="906" spans="1:16" customFormat="1" x14ac:dyDescent="0.2">
      <c r="B906" s="296"/>
      <c r="C906" s="296"/>
      <c r="D906" s="296"/>
      <c r="E906" s="296"/>
      <c r="F906" s="296"/>
      <c r="G906" s="296"/>
      <c r="H906" s="296"/>
      <c r="I906" s="296"/>
    </row>
    <row r="907" spans="1:16" customFormat="1" x14ac:dyDescent="0.2">
      <c r="B907" s="296"/>
      <c r="C907" s="296"/>
      <c r="D907" s="296"/>
      <c r="E907" s="296"/>
      <c r="F907" s="296"/>
      <c r="G907" s="296"/>
      <c r="H907" s="296"/>
      <c r="I907" s="296"/>
    </row>
    <row r="908" spans="1:16" customFormat="1" x14ac:dyDescent="0.2">
      <c r="B908" s="296"/>
      <c r="C908" s="296"/>
      <c r="D908" s="296"/>
      <c r="E908" s="296"/>
      <c r="F908" s="296"/>
      <c r="G908" s="296"/>
      <c r="H908" s="296"/>
      <c r="I908" s="296"/>
    </row>
    <row r="909" spans="1:16" customFormat="1" x14ac:dyDescent="0.2">
      <c r="B909" s="296"/>
      <c r="C909" s="296"/>
      <c r="D909" s="296"/>
      <c r="E909" s="296"/>
      <c r="F909" s="296"/>
      <c r="G909" s="296"/>
      <c r="H909" s="296"/>
      <c r="I909" s="296"/>
    </row>
    <row r="910" spans="1:16" customFormat="1" x14ac:dyDescent="0.2">
      <c r="B910" s="296"/>
      <c r="C910" s="296"/>
      <c r="D910" s="296"/>
      <c r="E910" s="296"/>
      <c r="F910" s="296"/>
      <c r="G910" s="296"/>
      <c r="H910" s="296"/>
      <c r="I910" s="296"/>
    </row>
    <row r="911" spans="1:16" customFormat="1" x14ac:dyDescent="0.2">
      <c r="B911" s="296"/>
      <c r="C911" s="296"/>
      <c r="D911" s="296"/>
      <c r="E911" s="296"/>
      <c r="F911" s="296"/>
      <c r="G911" s="296"/>
      <c r="H911" s="296"/>
      <c r="I911" s="296"/>
    </row>
    <row r="912" spans="1:16" customFormat="1" x14ac:dyDescent="0.2">
      <c r="B912" s="296"/>
      <c r="C912" s="296"/>
      <c r="D912" s="296"/>
      <c r="E912" s="296"/>
      <c r="F912" s="296"/>
      <c r="G912" s="296"/>
      <c r="H912" s="296"/>
      <c r="I912" s="296"/>
    </row>
    <row r="913" spans="1:16" customFormat="1" x14ac:dyDescent="0.2">
      <c r="B913" s="296"/>
      <c r="C913" s="296"/>
      <c r="D913" s="296"/>
      <c r="E913" s="296"/>
      <c r="F913" s="296"/>
      <c r="G913" s="296"/>
      <c r="H913" s="296"/>
      <c r="I913" s="296"/>
    </row>
    <row r="914" spans="1:16" customFormat="1" x14ac:dyDescent="0.2">
      <c r="B914" s="296"/>
      <c r="C914" s="296"/>
      <c r="D914" s="296"/>
      <c r="E914" s="296"/>
      <c r="F914" s="296"/>
      <c r="G914" s="296"/>
      <c r="H914" s="296"/>
      <c r="I914" s="296"/>
    </row>
    <row r="915" spans="1:16" x14ac:dyDescent="0.2">
      <c r="A915" s="5"/>
      <c r="F915"/>
      <c r="H915" s="5"/>
      <c r="K915"/>
    </row>
    <row r="916" spans="1:16" ht="18" x14ac:dyDescent="0.25">
      <c r="A916" s="439" t="s">
        <v>142</v>
      </c>
      <c r="B916" s="439"/>
      <c r="C916" s="439"/>
      <c r="D916" s="439"/>
      <c r="E916" s="439"/>
      <c r="F916" s="439"/>
      <c r="G916" s="439"/>
      <c r="H916" s="439"/>
      <c r="I916" s="439"/>
      <c r="J916" s="439"/>
      <c r="K916" s="439"/>
      <c r="L916" s="439"/>
      <c r="M916" s="439"/>
      <c r="N916" s="439"/>
      <c r="O916" s="344">
        <v>10</v>
      </c>
      <c r="P916" s="145"/>
    </row>
    <row r="917" spans="1:16" x14ac:dyDescent="0.2">
      <c r="E917" s="5"/>
    </row>
    <row r="918" spans="1:16" ht="28.5" customHeight="1" x14ac:dyDescent="0.2">
      <c r="A918" s="426" t="s">
        <v>257</v>
      </c>
      <c r="B918" s="426"/>
      <c r="C918" s="427"/>
      <c r="D918" s="294" t="s">
        <v>23</v>
      </c>
      <c r="E918" s="5"/>
      <c r="G918" s="455" t="s">
        <v>239</v>
      </c>
      <c r="H918" s="455"/>
      <c r="I918" s="455"/>
      <c r="J918" s="456"/>
      <c r="K918" s="428"/>
      <c r="L918" s="429"/>
      <c r="M918" s="430"/>
    </row>
    <row r="919" spans="1:16" x14ac:dyDescent="0.2">
      <c r="A919" s="323"/>
      <c r="B919" s="323"/>
      <c r="C919" s="325"/>
      <c r="D919" s="277"/>
      <c r="E919" s="5"/>
      <c r="J919" s="326"/>
      <c r="K919" s="431"/>
      <c r="L919" s="432"/>
      <c r="M919" s="433"/>
    </row>
    <row r="920" spans="1:16" x14ac:dyDescent="0.2">
      <c r="A920" s="323"/>
      <c r="B920" s="323"/>
      <c r="C920" s="325"/>
      <c r="D920" s="277"/>
      <c r="E920" s="5"/>
      <c r="J920" s="326"/>
      <c r="K920" s="431"/>
      <c r="L920" s="432"/>
      <c r="M920" s="433"/>
    </row>
    <row r="921" spans="1:16" x14ac:dyDescent="0.2">
      <c r="A921" s="323"/>
      <c r="B921" s="323"/>
      <c r="C921" s="325"/>
      <c r="D921" s="277"/>
      <c r="E921" s="5"/>
      <c r="J921" s="326"/>
      <c r="K921" s="431"/>
      <c r="L921" s="432"/>
      <c r="M921" s="433"/>
    </row>
    <row r="922" spans="1:16" x14ac:dyDescent="0.2">
      <c r="A922" s="323"/>
      <c r="B922" s="323"/>
      <c r="C922" s="325"/>
      <c r="D922" s="277"/>
      <c r="E922" s="5"/>
      <c r="J922" s="326"/>
      <c r="K922" s="434"/>
      <c r="L922" s="435"/>
      <c r="M922" s="436"/>
    </row>
    <row r="923" spans="1:16" x14ac:dyDescent="0.2">
      <c r="A923" s="323"/>
      <c r="B923" s="323"/>
      <c r="C923" s="325"/>
      <c r="D923" s="277"/>
      <c r="E923" s="5"/>
    </row>
    <row r="924" spans="1:16" x14ac:dyDescent="0.2">
      <c r="B924" s="334" t="s">
        <v>258</v>
      </c>
      <c r="E924" s="5"/>
    </row>
    <row r="925" spans="1:16" ht="60" x14ac:dyDescent="0.2">
      <c r="B925" s="324" t="s">
        <v>260</v>
      </c>
      <c r="C925" s="324" t="s">
        <v>36</v>
      </c>
      <c r="D925" s="324" t="s">
        <v>231</v>
      </c>
      <c r="E925" s="324" t="s">
        <v>232</v>
      </c>
      <c r="F925" s="324" t="s">
        <v>233</v>
      </c>
      <c r="G925" s="324" t="s">
        <v>234</v>
      </c>
      <c r="H925" s="324" t="s">
        <v>240</v>
      </c>
      <c r="I925" s="324" t="s">
        <v>225</v>
      </c>
      <c r="J925" s="324" t="s">
        <v>241</v>
      </c>
      <c r="K925" s="324" t="s">
        <v>226</v>
      </c>
      <c r="L925" s="324" t="s">
        <v>235</v>
      </c>
      <c r="M925" s="324" t="s">
        <v>236</v>
      </c>
      <c r="N925" s="324" t="s">
        <v>237</v>
      </c>
      <c r="O925" s="324" t="s">
        <v>238</v>
      </c>
    </row>
    <row r="926" spans="1:16" x14ac:dyDescent="0.2">
      <c r="B926" s="315"/>
      <c r="C926" s="315"/>
      <c r="D926" s="315"/>
      <c r="E926" s="315"/>
      <c r="F926" s="315"/>
      <c r="G926" s="315"/>
      <c r="H926" s="315"/>
      <c r="I926" s="315"/>
      <c r="J926" s="315"/>
      <c r="K926" s="315"/>
      <c r="L926" s="315"/>
      <c r="M926" s="316"/>
      <c r="N926" s="316"/>
      <c r="O926" s="315"/>
    </row>
    <row r="927" spans="1:16" x14ac:dyDescent="0.2">
      <c r="B927" s="315"/>
      <c r="C927" s="315"/>
      <c r="D927" s="315"/>
      <c r="E927" s="315"/>
      <c r="F927" s="315"/>
      <c r="G927" s="315"/>
      <c r="H927" s="315"/>
      <c r="I927" s="315"/>
      <c r="J927" s="315"/>
      <c r="K927" s="315"/>
      <c r="L927" s="315"/>
      <c r="M927" s="316"/>
      <c r="N927" s="316"/>
      <c r="O927" s="315"/>
    </row>
    <row r="928" spans="1:16" x14ac:dyDescent="0.2">
      <c r="B928" s="315"/>
      <c r="C928" s="315"/>
      <c r="D928" s="315"/>
      <c r="E928" s="315"/>
      <c r="F928" s="315"/>
      <c r="G928" s="315"/>
      <c r="H928" s="315"/>
      <c r="I928" s="315"/>
      <c r="J928" s="315"/>
      <c r="K928" s="315"/>
      <c r="L928" s="315"/>
      <c r="M928" s="316"/>
      <c r="N928" s="316"/>
      <c r="O928" s="315"/>
    </row>
    <row r="929" spans="1:15" x14ac:dyDescent="0.2">
      <c r="B929" s="315"/>
      <c r="C929" s="315"/>
      <c r="D929" s="315"/>
      <c r="E929" s="315"/>
      <c r="F929" s="315"/>
      <c r="G929" s="315"/>
      <c r="H929" s="315"/>
      <c r="I929" s="315"/>
      <c r="J929" s="315"/>
      <c r="K929" s="315"/>
      <c r="L929" s="315"/>
      <c r="M929" s="316"/>
      <c r="N929" s="316"/>
      <c r="O929" s="315"/>
    </row>
    <row r="930" spans="1:15" x14ac:dyDescent="0.2">
      <c r="B930" s="315"/>
      <c r="C930" s="315"/>
      <c r="D930" s="315"/>
      <c r="E930" s="315"/>
      <c r="F930" s="315"/>
      <c r="G930" s="315"/>
      <c r="H930" s="315"/>
      <c r="I930" s="315"/>
      <c r="J930" s="315"/>
      <c r="K930" s="315"/>
      <c r="L930" s="315"/>
      <c r="M930" s="316"/>
      <c r="N930" s="316"/>
      <c r="O930" s="315"/>
    </row>
    <row r="931" spans="1:15" x14ac:dyDescent="0.2">
      <c r="B931" s="315"/>
      <c r="C931" s="315"/>
      <c r="D931" s="315"/>
      <c r="E931" s="315"/>
      <c r="F931" s="315"/>
      <c r="G931" s="315"/>
      <c r="H931" s="315"/>
      <c r="I931" s="315"/>
      <c r="J931" s="315"/>
      <c r="K931" s="315"/>
      <c r="L931" s="315"/>
      <c r="M931" s="316"/>
      <c r="N931" s="316"/>
      <c r="O931" s="315"/>
    </row>
    <row r="932" spans="1:15" x14ac:dyDescent="0.2">
      <c r="B932" s="315"/>
      <c r="C932" s="315"/>
      <c r="D932" s="315"/>
      <c r="E932" s="315"/>
      <c r="F932" s="315"/>
      <c r="G932" s="315"/>
      <c r="H932" s="315"/>
      <c r="I932" s="315"/>
      <c r="J932" s="315"/>
      <c r="K932" s="315"/>
      <c r="L932" s="315"/>
      <c r="M932" s="316"/>
      <c r="N932" s="316"/>
      <c r="O932" s="315"/>
    </row>
    <row r="933" spans="1:15" x14ac:dyDescent="0.2">
      <c r="B933" s="315"/>
      <c r="C933" s="315"/>
      <c r="D933" s="315"/>
      <c r="E933" s="315"/>
      <c r="F933" s="315"/>
      <c r="G933" s="315"/>
      <c r="H933" s="315"/>
      <c r="I933" s="315"/>
      <c r="J933" s="315"/>
      <c r="K933" s="315"/>
      <c r="L933" s="315"/>
      <c r="M933" s="316"/>
      <c r="N933" s="316"/>
      <c r="O933" s="315"/>
    </row>
    <row r="934" spans="1:15" x14ac:dyDescent="0.2">
      <c r="B934" s="315"/>
      <c r="C934" s="315"/>
      <c r="D934" s="315"/>
      <c r="E934" s="315"/>
      <c r="F934" s="315"/>
      <c r="G934" s="315"/>
      <c r="H934" s="315"/>
      <c r="I934" s="315"/>
      <c r="J934" s="315"/>
      <c r="K934" s="315"/>
      <c r="L934" s="315"/>
      <c r="M934" s="316"/>
      <c r="N934" s="316"/>
      <c r="O934" s="315"/>
    </row>
    <row r="935" spans="1:15" x14ac:dyDescent="0.2">
      <c r="B935" s="315"/>
      <c r="C935" s="315"/>
      <c r="D935" s="315"/>
      <c r="E935" s="315"/>
      <c r="F935" s="315"/>
      <c r="G935" s="315"/>
      <c r="H935" s="315"/>
      <c r="I935" s="315"/>
      <c r="J935" s="315"/>
      <c r="K935" s="315"/>
      <c r="L935" s="315"/>
      <c r="M935" s="316"/>
      <c r="N935" s="316"/>
      <c r="O935" s="315"/>
    </row>
    <row r="936" spans="1:15" x14ac:dyDescent="0.2">
      <c r="E936" s="5"/>
    </row>
    <row r="937" spans="1:15" x14ac:dyDescent="0.2">
      <c r="E937" s="5"/>
    </row>
    <row r="938" spans="1:15" ht="12.75" customHeight="1" x14ac:dyDescent="0.2">
      <c r="A938" s="457" t="s">
        <v>242</v>
      </c>
      <c r="B938" s="457"/>
      <c r="C938" s="458"/>
      <c r="D938" s="459"/>
      <c r="E938" s="429"/>
      <c r="F938" s="430"/>
      <c r="G938" s="460" t="s">
        <v>263</v>
      </c>
      <c r="H938" s="461"/>
      <c r="I938" s="461"/>
      <c r="J938" s="427"/>
      <c r="K938" s="428"/>
      <c r="L938" s="429"/>
      <c r="M938" s="430"/>
      <c r="N938" s="140"/>
    </row>
    <row r="939" spans="1:15" x14ac:dyDescent="0.2">
      <c r="A939" s="457"/>
      <c r="B939" s="457"/>
      <c r="C939" s="458"/>
      <c r="D939" s="431"/>
      <c r="E939" s="432"/>
      <c r="F939" s="433"/>
      <c r="G939" s="460"/>
      <c r="H939" s="461"/>
      <c r="I939" s="461"/>
      <c r="J939" s="427"/>
      <c r="K939" s="431"/>
      <c r="L939" s="432"/>
      <c r="M939" s="433"/>
    </row>
    <row r="940" spans="1:15" x14ac:dyDescent="0.2">
      <c r="A940" s="457"/>
      <c r="B940" s="457"/>
      <c r="C940" s="458"/>
      <c r="D940" s="431"/>
      <c r="E940" s="432"/>
      <c r="F940" s="433"/>
      <c r="G940" s="460"/>
      <c r="H940" s="461"/>
      <c r="I940" s="461"/>
      <c r="J940" s="427"/>
      <c r="K940" s="431"/>
      <c r="L940" s="432"/>
      <c r="M940" s="433"/>
    </row>
    <row r="941" spans="1:15" x14ac:dyDescent="0.2">
      <c r="A941" s="326"/>
      <c r="B941" s="326"/>
      <c r="C941" s="326"/>
      <c r="D941" s="431"/>
      <c r="E941" s="432"/>
      <c r="F941" s="433"/>
      <c r="G941" s="327"/>
      <c r="H941" s="327"/>
      <c r="I941" s="327"/>
      <c r="J941" s="327"/>
      <c r="K941" s="431"/>
      <c r="L941" s="432"/>
      <c r="M941" s="433"/>
    </row>
    <row r="942" spans="1:15" x14ac:dyDescent="0.2">
      <c r="A942" s="326"/>
      <c r="B942" s="326"/>
      <c r="C942" s="326"/>
      <c r="D942" s="434"/>
      <c r="E942" s="435"/>
      <c r="F942" s="436"/>
      <c r="G942" s="327"/>
      <c r="H942" s="327"/>
      <c r="I942" s="327"/>
      <c r="J942" s="327"/>
      <c r="K942" s="434"/>
      <c r="L942" s="435"/>
      <c r="M942" s="436"/>
    </row>
    <row r="943" spans="1:15" x14ac:dyDescent="0.2">
      <c r="D943" s="183"/>
      <c r="E943" s="5"/>
      <c r="K943" s="185"/>
    </row>
    <row r="944" spans="1:15" x14ac:dyDescent="0.2">
      <c r="A944" s="455" t="s">
        <v>154</v>
      </c>
      <c r="B944" s="455"/>
      <c r="C944" s="455"/>
      <c r="D944" s="428"/>
      <c r="E944" s="429"/>
      <c r="F944" s="430"/>
      <c r="G944" s="140"/>
      <c r="H944" s="197"/>
      <c r="I944" s="197"/>
      <c r="J944" s="329" t="s">
        <v>155</v>
      </c>
      <c r="K944" s="428"/>
      <c r="L944" s="429"/>
      <c r="M944" s="430"/>
      <c r="N944" s="140"/>
    </row>
    <row r="945" spans="1:16" x14ac:dyDescent="0.2">
      <c r="A945" s="323"/>
      <c r="B945" s="323"/>
      <c r="C945" s="323"/>
      <c r="D945" s="431"/>
      <c r="E945" s="432"/>
      <c r="F945" s="433"/>
      <c r="H945" s="197"/>
      <c r="I945" s="197"/>
      <c r="J945" s="326"/>
      <c r="K945" s="431"/>
      <c r="L945" s="432"/>
      <c r="M945" s="433"/>
    </row>
    <row r="946" spans="1:16" x14ac:dyDescent="0.2">
      <c r="A946" s="323"/>
      <c r="B946" s="323"/>
      <c r="C946" s="323"/>
      <c r="D946" s="431"/>
      <c r="E946" s="432"/>
      <c r="F946" s="433"/>
      <c r="H946" s="197"/>
      <c r="I946" s="197"/>
      <c r="J946" s="326"/>
      <c r="K946" s="431"/>
      <c r="L946" s="432"/>
      <c r="M946" s="433"/>
    </row>
    <row r="947" spans="1:16" x14ac:dyDescent="0.2">
      <c r="A947" s="323"/>
      <c r="B947" s="323"/>
      <c r="C947" s="323"/>
      <c r="D947" s="431"/>
      <c r="E947" s="432"/>
      <c r="F947" s="433"/>
      <c r="H947" s="197"/>
      <c r="I947" s="197"/>
      <c r="J947" s="326"/>
      <c r="K947" s="431"/>
      <c r="L947" s="432"/>
      <c r="M947" s="433"/>
    </row>
    <row r="948" spans="1:16" x14ac:dyDescent="0.2">
      <c r="A948" s="323"/>
      <c r="B948" s="323"/>
      <c r="C948" s="323"/>
      <c r="D948" s="434"/>
      <c r="E948" s="435"/>
      <c r="F948" s="436"/>
      <c r="H948" s="197"/>
      <c r="I948" s="197"/>
      <c r="J948" s="326"/>
      <c r="K948" s="434"/>
      <c r="L948" s="435"/>
      <c r="M948" s="436"/>
    </row>
    <row r="949" spans="1:16" ht="12" customHeight="1" x14ac:dyDescent="0.2">
      <c r="D949" s="183"/>
      <c r="E949" s="5"/>
      <c r="K949" s="185"/>
    </row>
    <row r="950" spans="1:16" x14ac:dyDescent="0.2">
      <c r="A950" s="101"/>
      <c r="D950" s="183"/>
      <c r="E950" s="5"/>
      <c r="K950" s="185"/>
    </row>
    <row r="951" spans="1:16" ht="18" x14ac:dyDescent="0.25">
      <c r="A951" s="439" t="s">
        <v>143</v>
      </c>
      <c r="B951" s="439"/>
      <c r="C951" s="439"/>
      <c r="D951" s="439"/>
      <c r="E951" s="439"/>
      <c r="F951" s="439"/>
      <c r="G951" s="439"/>
      <c r="H951" s="439"/>
      <c r="I951" s="439"/>
      <c r="J951" s="439"/>
      <c r="K951" s="439"/>
      <c r="L951" s="439"/>
      <c r="M951" s="439"/>
      <c r="N951" s="439"/>
      <c r="O951" s="344">
        <v>10</v>
      </c>
      <c r="P951" s="145"/>
    </row>
    <row r="952" spans="1:16" x14ac:dyDescent="0.2">
      <c r="E952" s="5"/>
      <c r="G952"/>
      <c r="J952" s="5"/>
    </row>
    <row r="953" spans="1:16" ht="39.75" customHeight="1" x14ac:dyDescent="0.2">
      <c r="A953" s="426" t="s">
        <v>132</v>
      </c>
      <c r="B953" s="426"/>
      <c r="C953" s="426"/>
      <c r="D953" s="295" t="s">
        <v>23</v>
      </c>
      <c r="E953" s="180"/>
      <c r="G953" s="426" t="s">
        <v>133</v>
      </c>
      <c r="H953" s="426"/>
      <c r="I953" s="426"/>
      <c r="J953" s="427"/>
      <c r="K953" s="295" t="s">
        <v>23</v>
      </c>
    </row>
    <row r="954" spans="1:16" x14ac:dyDescent="0.2">
      <c r="D954" s="183"/>
      <c r="E954" s="183"/>
      <c r="K954" s="185"/>
    </row>
    <row r="955" spans="1:16" ht="51.75" customHeight="1" x14ac:dyDescent="0.2">
      <c r="A955" s="445" t="s">
        <v>131</v>
      </c>
      <c r="B955" s="445"/>
      <c r="C955" s="445"/>
      <c r="D955" s="428"/>
      <c r="E955" s="429"/>
      <c r="F955" s="430"/>
      <c r="H955" s="426" t="s">
        <v>212</v>
      </c>
      <c r="I955" s="426"/>
      <c r="J955" s="427"/>
      <c r="K955" s="428"/>
      <c r="L955" s="429"/>
      <c r="M955" s="430"/>
    </row>
    <row r="956" spans="1:16" x14ac:dyDescent="0.2">
      <c r="D956" s="431"/>
      <c r="E956" s="432"/>
      <c r="F956" s="433"/>
      <c r="K956" s="431"/>
      <c r="L956" s="432"/>
      <c r="M956" s="433"/>
    </row>
    <row r="957" spans="1:16" x14ac:dyDescent="0.2">
      <c r="D957" s="431"/>
      <c r="E957" s="432"/>
      <c r="F957" s="433"/>
      <c r="K957" s="431"/>
      <c r="L957" s="432"/>
      <c r="M957" s="433"/>
    </row>
    <row r="958" spans="1:16" x14ac:dyDescent="0.2">
      <c r="D958" s="431"/>
      <c r="E958" s="432"/>
      <c r="F958" s="433"/>
      <c r="K958" s="431"/>
      <c r="L958" s="432"/>
      <c r="M958" s="433"/>
    </row>
    <row r="959" spans="1:16" x14ac:dyDescent="0.2">
      <c r="D959" s="434"/>
      <c r="E959" s="435"/>
      <c r="F959" s="436"/>
      <c r="K959" s="434"/>
      <c r="L959" s="435"/>
      <c r="M959" s="436"/>
    </row>
    <row r="960" spans="1:16" x14ac:dyDescent="0.2">
      <c r="D960" s="183"/>
      <c r="E960" s="183"/>
      <c r="K960" s="185"/>
    </row>
    <row r="961" spans="1:13" ht="41.25" customHeight="1" x14ac:dyDescent="0.2">
      <c r="A961" s="426" t="s">
        <v>134</v>
      </c>
      <c r="B961" s="426"/>
      <c r="C961" s="426"/>
      <c r="D961" s="295" t="s">
        <v>23</v>
      </c>
      <c r="E961" s="180"/>
      <c r="G961" s="426" t="s">
        <v>135</v>
      </c>
      <c r="H961" s="426"/>
      <c r="I961" s="426"/>
      <c r="J961" s="426"/>
      <c r="K961" s="295" t="s">
        <v>23</v>
      </c>
    </row>
    <row r="962" spans="1:13" x14ac:dyDescent="0.2">
      <c r="D962" s="183"/>
      <c r="E962" s="183"/>
      <c r="K962" s="185"/>
    </row>
    <row r="963" spans="1:13" ht="37.5" customHeight="1" x14ac:dyDescent="0.2">
      <c r="A963" s="426" t="s">
        <v>264</v>
      </c>
      <c r="B963" s="426"/>
      <c r="C963" s="426"/>
      <c r="D963" s="295" t="s">
        <v>23</v>
      </c>
      <c r="E963" s="180"/>
      <c r="G963" s="426" t="s">
        <v>136</v>
      </c>
      <c r="H963" s="426"/>
      <c r="I963" s="426"/>
      <c r="J963" s="426"/>
      <c r="K963" s="295" t="s">
        <v>23</v>
      </c>
    </row>
    <row r="964" spans="1:13" x14ac:dyDescent="0.2">
      <c r="D964" s="183"/>
      <c r="E964" s="183"/>
      <c r="K964" s="185"/>
    </row>
    <row r="965" spans="1:13" x14ac:dyDescent="0.2">
      <c r="A965" s="426" t="s">
        <v>164</v>
      </c>
      <c r="B965" s="426"/>
      <c r="C965" s="426"/>
      <c r="D965" s="428"/>
      <c r="E965" s="429"/>
      <c r="F965" s="430"/>
      <c r="G965" s="448" t="s">
        <v>165</v>
      </c>
      <c r="H965" s="448"/>
      <c r="I965" s="448"/>
      <c r="J965" s="448"/>
      <c r="K965" s="449"/>
      <c r="L965" s="450"/>
      <c r="M965" s="451"/>
    </row>
    <row r="966" spans="1:13" x14ac:dyDescent="0.2">
      <c r="A966" s="323"/>
      <c r="B966" s="323"/>
      <c r="C966" s="323"/>
      <c r="D966" s="431"/>
      <c r="E966" s="432"/>
      <c r="F966" s="433"/>
      <c r="G966" s="329"/>
      <c r="H966" s="329"/>
      <c r="I966" s="329"/>
      <c r="J966" s="329"/>
      <c r="K966" s="181"/>
    </row>
    <row r="967" spans="1:13" x14ac:dyDescent="0.2">
      <c r="A967" s="323"/>
      <c r="B967" s="323"/>
      <c r="C967" s="323"/>
      <c r="D967" s="431"/>
      <c r="E967" s="432"/>
      <c r="F967" s="433"/>
      <c r="G967" s="329"/>
      <c r="H967" s="329"/>
      <c r="I967" s="329"/>
      <c r="J967" s="329"/>
      <c r="K967" s="181"/>
    </row>
    <row r="968" spans="1:13" x14ac:dyDescent="0.2">
      <c r="A968" s="323"/>
      <c r="B968" s="323"/>
      <c r="C968" s="323"/>
      <c r="D968" s="431"/>
      <c r="E968" s="432"/>
      <c r="F968" s="433"/>
      <c r="G968" s="329"/>
      <c r="H968" s="329"/>
      <c r="I968" s="329"/>
      <c r="J968" s="329"/>
      <c r="K968" s="181"/>
    </row>
    <row r="969" spans="1:13" x14ac:dyDescent="0.2">
      <c r="A969" s="323"/>
      <c r="B969" s="323"/>
      <c r="C969" s="323"/>
      <c r="D969" s="434"/>
      <c r="E969" s="435"/>
      <c r="F969" s="436"/>
      <c r="G969" s="329"/>
      <c r="H969" s="329"/>
      <c r="I969" s="329"/>
      <c r="J969" s="329"/>
      <c r="K969" s="181"/>
    </row>
    <row r="970" spans="1:13" x14ac:dyDescent="0.2">
      <c r="A970" s="323"/>
      <c r="B970" s="323"/>
      <c r="C970" s="323"/>
      <c r="D970" s="180"/>
      <c r="E970" s="180"/>
      <c r="G970" s="329"/>
      <c r="H970" s="329"/>
      <c r="I970" s="329"/>
      <c r="J970" s="329"/>
      <c r="K970" s="181"/>
    </row>
    <row r="971" spans="1:13" ht="29.25" customHeight="1" x14ac:dyDescent="0.2">
      <c r="A971" s="426" t="s">
        <v>166</v>
      </c>
      <c r="B971" s="426"/>
      <c r="C971" s="427"/>
      <c r="D971" s="452"/>
      <c r="E971" s="453"/>
      <c r="F971" s="454"/>
      <c r="G971" s="455" t="s">
        <v>244</v>
      </c>
      <c r="H971" s="455"/>
      <c r="I971" s="455"/>
      <c r="J971" s="455"/>
      <c r="K971" s="428"/>
      <c r="L971" s="429"/>
      <c r="M971" s="430"/>
    </row>
    <row r="972" spans="1:13" x14ac:dyDescent="0.2">
      <c r="A972" s="327"/>
      <c r="B972" s="327"/>
      <c r="C972" s="327"/>
      <c r="D972" s="180"/>
      <c r="E972" s="180"/>
      <c r="G972" s="328"/>
      <c r="H972" s="328"/>
      <c r="I972" s="328"/>
      <c r="J972" s="328"/>
      <c r="K972" s="431"/>
      <c r="L972" s="432"/>
      <c r="M972" s="433"/>
    </row>
    <row r="973" spans="1:13" x14ac:dyDescent="0.2">
      <c r="A973" s="327"/>
      <c r="B973" s="327"/>
      <c r="C973" s="327"/>
      <c r="D973" s="180"/>
      <c r="E973" s="180"/>
      <c r="G973" s="328"/>
      <c r="H973" s="328"/>
      <c r="I973" s="328"/>
      <c r="J973" s="328"/>
      <c r="K973" s="431"/>
      <c r="L973" s="432"/>
      <c r="M973" s="433"/>
    </row>
    <row r="974" spans="1:13" x14ac:dyDescent="0.2">
      <c r="A974" s="327"/>
      <c r="B974" s="327"/>
      <c r="C974" s="327"/>
      <c r="D974" s="180"/>
      <c r="E974" s="180"/>
      <c r="G974" s="328"/>
      <c r="H974" s="328"/>
      <c r="I974" s="328"/>
      <c r="J974" s="328"/>
      <c r="K974" s="431"/>
      <c r="L974" s="432"/>
      <c r="M974" s="433"/>
    </row>
    <row r="975" spans="1:13" x14ac:dyDescent="0.2">
      <c r="A975" s="327"/>
      <c r="B975" s="327"/>
      <c r="C975" s="327"/>
      <c r="D975" s="180"/>
      <c r="E975" s="180"/>
      <c r="G975" s="328"/>
      <c r="H975" s="328"/>
      <c r="I975" s="328"/>
      <c r="J975" s="328"/>
      <c r="K975" s="434"/>
      <c r="L975" s="435"/>
      <c r="M975" s="436"/>
    </row>
    <row r="976" spans="1:13" x14ac:dyDescent="0.2">
      <c r="A976" s="327"/>
      <c r="B976" s="327"/>
      <c r="C976" s="327"/>
      <c r="D976" s="180"/>
      <c r="E976" s="180"/>
      <c r="G976" s="328"/>
      <c r="H976" s="328"/>
      <c r="I976" s="328"/>
      <c r="J976" s="328"/>
      <c r="K976" s="181"/>
    </row>
    <row r="977" spans="1:16" ht="12.75" customHeight="1" x14ac:dyDescent="0.2">
      <c r="A977" s="426" t="s">
        <v>245</v>
      </c>
      <c r="B977" s="426"/>
      <c r="C977" s="427"/>
      <c r="D977" s="428"/>
      <c r="E977" s="429"/>
      <c r="F977" s="430"/>
      <c r="G977" s="460" t="s">
        <v>243</v>
      </c>
      <c r="H977" s="426"/>
      <c r="I977" s="426"/>
      <c r="J977" s="427"/>
      <c r="K977" s="428"/>
      <c r="L977" s="429"/>
      <c r="M977" s="430"/>
    </row>
    <row r="978" spans="1:16" x14ac:dyDescent="0.2">
      <c r="A978" s="426"/>
      <c r="B978" s="426"/>
      <c r="C978" s="427"/>
      <c r="D978" s="431"/>
      <c r="E978" s="432"/>
      <c r="F978" s="433"/>
      <c r="G978" s="460"/>
      <c r="H978" s="426"/>
      <c r="I978" s="426"/>
      <c r="J978" s="427"/>
      <c r="K978" s="431"/>
      <c r="L978" s="432"/>
      <c r="M978" s="433"/>
    </row>
    <row r="979" spans="1:16" x14ac:dyDescent="0.2">
      <c r="A979" s="426"/>
      <c r="B979" s="426"/>
      <c r="C979" s="427"/>
      <c r="D979" s="431"/>
      <c r="E979" s="432"/>
      <c r="F979" s="433"/>
      <c r="G979" s="460"/>
      <c r="H979" s="426"/>
      <c r="I979" s="426"/>
      <c r="J979" s="427"/>
      <c r="K979" s="431"/>
      <c r="L979" s="432"/>
      <c r="M979" s="433"/>
    </row>
    <row r="980" spans="1:16" x14ac:dyDescent="0.2">
      <c r="A980" s="426"/>
      <c r="B980" s="426"/>
      <c r="C980" s="427"/>
      <c r="D980" s="431"/>
      <c r="E980" s="432"/>
      <c r="F980" s="433"/>
      <c r="G980" s="460"/>
      <c r="H980" s="426"/>
      <c r="I980" s="426"/>
      <c r="J980" s="427"/>
      <c r="K980" s="431"/>
      <c r="L980" s="432"/>
      <c r="M980" s="433"/>
    </row>
    <row r="981" spans="1:16" x14ac:dyDescent="0.2">
      <c r="A981" s="426"/>
      <c r="B981" s="426"/>
      <c r="C981" s="427"/>
      <c r="D981" s="434"/>
      <c r="E981" s="435"/>
      <c r="F981" s="436"/>
      <c r="G981" s="460"/>
      <c r="H981" s="426"/>
      <c r="I981" s="426"/>
      <c r="J981" s="427"/>
      <c r="K981" s="434"/>
      <c r="L981" s="435"/>
      <c r="M981" s="436"/>
    </row>
    <row r="982" spans="1:16" x14ac:dyDescent="0.2">
      <c r="A982" s="327"/>
      <c r="B982" s="327"/>
      <c r="C982" s="327"/>
      <c r="D982" s="180"/>
      <c r="E982" s="180"/>
      <c r="G982" s="328"/>
      <c r="H982" s="328"/>
      <c r="I982" s="328"/>
      <c r="J982" s="328"/>
      <c r="K982" s="181"/>
    </row>
    <row r="983" spans="1:16" ht="52.5" customHeight="1" x14ac:dyDescent="0.2">
      <c r="A983" s="426" t="s">
        <v>246</v>
      </c>
      <c r="B983" s="426"/>
      <c r="C983" s="426"/>
      <c r="D983" s="295" t="s">
        <v>23</v>
      </c>
      <c r="E983" s="180"/>
      <c r="G983" s="426" t="s">
        <v>247</v>
      </c>
      <c r="H983" s="426"/>
      <c r="I983" s="426"/>
      <c r="J983" s="427"/>
      <c r="K983" s="295" t="s">
        <v>23</v>
      </c>
    </row>
    <row r="984" spans="1:16" x14ac:dyDescent="0.2">
      <c r="A984" s="327"/>
      <c r="B984" s="327"/>
      <c r="C984" s="327"/>
      <c r="D984" s="180"/>
      <c r="E984" s="180"/>
      <c r="G984" s="328"/>
      <c r="H984" s="328"/>
      <c r="I984" s="328"/>
      <c r="J984" s="328"/>
      <c r="K984" s="181"/>
    </row>
    <row r="985" spans="1:16" ht="51.75" customHeight="1" x14ac:dyDescent="0.2">
      <c r="A985" s="426" t="s">
        <v>283</v>
      </c>
      <c r="B985" s="426"/>
      <c r="C985" s="426"/>
      <c r="D985" s="295" t="s">
        <v>23</v>
      </c>
      <c r="E985" s="180"/>
      <c r="G985" s="328"/>
      <c r="H985" s="328"/>
      <c r="I985" s="328"/>
      <c r="J985" s="328"/>
      <c r="K985" s="181"/>
    </row>
    <row r="986" spans="1:16" x14ac:dyDescent="0.2">
      <c r="A986" s="327"/>
      <c r="B986" s="327"/>
      <c r="C986" s="327"/>
      <c r="D986" s="180"/>
      <c r="E986" s="180"/>
      <c r="G986" s="328"/>
      <c r="H986" s="328"/>
      <c r="I986" s="328"/>
      <c r="J986" s="328"/>
      <c r="K986" s="181"/>
    </row>
    <row r="987" spans="1:16" x14ac:dyDescent="0.2">
      <c r="A987" s="327"/>
      <c r="B987" s="327"/>
      <c r="C987" s="327"/>
      <c r="D987" s="180"/>
      <c r="E987" s="180"/>
      <c r="G987" s="328"/>
      <c r="H987" s="328"/>
      <c r="I987" s="328"/>
      <c r="J987" s="328"/>
      <c r="K987" s="181"/>
    </row>
    <row r="988" spans="1:16" ht="18" x14ac:dyDescent="0.25">
      <c r="A988" s="439" t="s">
        <v>94</v>
      </c>
      <c r="B988" s="439"/>
      <c r="C988" s="439"/>
      <c r="D988" s="439"/>
      <c r="E988" s="439"/>
      <c r="F988" s="439"/>
      <c r="G988" s="439"/>
      <c r="H988" s="439"/>
      <c r="I988" s="439"/>
      <c r="J988" s="439"/>
      <c r="K988" s="439"/>
      <c r="L988" s="439"/>
      <c r="M988" s="439"/>
      <c r="N988" s="439"/>
      <c r="O988" s="344"/>
      <c r="P988" s="145"/>
    </row>
    <row r="989" spans="1:16" x14ac:dyDescent="0.2">
      <c r="A989" s="5"/>
    </row>
    <row r="990" spans="1:16" x14ac:dyDescent="0.2">
      <c r="B990" s="446" t="s">
        <v>95</v>
      </c>
      <c r="C990" s="446"/>
      <c r="D990" s="198"/>
      <c r="E990" s="198"/>
      <c r="F990" s="198"/>
      <c r="G990" s="198"/>
      <c r="H990" s="79" t="s">
        <v>96</v>
      </c>
      <c r="I990" s="45"/>
      <c r="J990" s="45"/>
      <c r="K990"/>
    </row>
    <row r="991" spans="1:16" x14ac:dyDescent="0.2">
      <c r="B991" s="486"/>
      <c r="C991" s="487"/>
      <c r="D991" s="487"/>
      <c r="E991" s="487"/>
      <c r="F991" s="488"/>
      <c r="G991" s="4"/>
      <c r="H991" s="495"/>
      <c r="I991" s="496"/>
      <c r="J991" s="496"/>
      <c r="K991" s="496"/>
      <c r="L991" s="496"/>
      <c r="M991" s="497"/>
    </row>
    <row r="992" spans="1:16" x14ac:dyDescent="0.2">
      <c r="B992" s="489"/>
      <c r="C992" s="490"/>
      <c r="D992" s="490"/>
      <c r="E992" s="490"/>
      <c r="F992" s="491"/>
      <c r="G992" s="4"/>
      <c r="H992" s="498"/>
      <c r="I992" s="499"/>
      <c r="J992" s="499"/>
      <c r="K992" s="499"/>
      <c r="L992" s="499"/>
      <c r="M992" s="500"/>
    </row>
    <row r="993" spans="1:16" x14ac:dyDescent="0.2">
      <c r="B993" s="489"/>
      <c r="C993" s="490"/>
      <c r="D993" s="490"/>
      <c r="E993" s="490"/>
      <c r="F993" s="491"/>
      <c r="G993" s="4"/>
      <c r="H993" s="498"/>
      <c r="I993" s="499"/>
      <c r="J993" s="499"/>
      <c r="K993" s="499"/>
      <c r="L993" s="499"/>
      <c r="M993" s="500"/>
    </row>
    <row r="994" spans="1:16" x14ac:dyDescent="0.2">
      <c r="B994" s="489"/>
      <c r="C994" s="490"/>
      <c r="D994" s="490"/>
      <c r="E994" s="490"/>
      <c r="F994" s="491"/>
      <c r="G994" s="4"/>
      <c r="H994" s="498"/>
      <c r="I994" s="499"/>
      <c r="J994" s="499"/>
      <c r="K994" s="499"/>
      <c r="L994" s="499"/>
      <c r="M994" s="500"/>
    </row>
    <row r="995" spans="1:16" x14ac:dyDescent="0.2">
      <c r="B995" s="489"/>
      <c r="C995" s="490"/>
      <c r="D995" s="490"/>
      <c r="E995" s="490"/>
      <c r="F995" s="491"/>
      <c r="G995" s="4"/>
      <c r="H995" s="498"/>
      <c r="I995" s="499"/>
      <c r="J995" s="499"/>
      <c r="K995" s="499"/>
      <c r="L995" s="499"/>
      <c r="M995" s="500"/>
    </row>
    <row r="996" spans="1:16" x14ac:dyDescent="0.2">
      <c r="B996" s="489"/>
      <c r="C996" s="490"/>
      <c r="D996" s="490"/>
      <c r="E996" s="490"/>
      <c r="F996" s="491"/>
      <c r="G996" s="4"/>
      <c r="H996" s="498"/>
      <c r="I996" s="499"/>
      <c r="J996" s="499"/>
      <c r="K996" s="499"/>
      <c r="L996" s="499"/>
      <c r="M996" s="500"/>
    </row>
    <row r="997" spans="1:16" x14ac:dyDescent="0.2">
      <c r="B997" s="492"/>
      <c r="C997" s="493"/>
      <c r="D997" s="493"/>
      <c r="E997" s="493"/>
      <c r="F997" s="494"/>
      <c r="G997" s="4"/>
      <c r="H997" s="501"/>
      <c r="I997" s="502"/>
      <c r="J997" s="502"/>
      <c r="K997" s="502"/>
      <c r="L997" s="502"/>
      <c r="M997" s="503"/>
    </row>
    <row r="998" spans="1:16" x14ac:dyDescent="0.2">
      <c r="B998" s="199"/>
      <c r="C998" s="199"/>
      <c r="D998" s="199"/>
      <c r="E998" s="199"/>
      <c r="F998" s="199"/>
      <c r="G998" s="4"/>
      <c r="H998" s="199"/>
      <c r="I998" s="199"/>
      <c r="J998" s="199"/>
      <c r="K998" s="199"/>
      <c r="L998" s="199"/>
    </row>
    <row r="999" spans="1:16" x14ac:dyDescent="0.2">
      <c r="B999" s="199"/>
      <c r="C999" s="199"/>
      <c r="D999" s="4"/>
      <c r="E999" s="199"/>
      <c r="F999" s="199"/>
      <c r="G999" s="199"/>
      <c r="H999" s="199"/>
      <c r="I999" s="199"/>
      <c r="J999" s="5"/>
    </row>
    <row r="1000" spans="1:16" x14ac:dyDescent="0.2">
      <c r="C1000" s="5"/>
      <c r="D1000" s="5"/>
      <c r="F1000"/>
      <c r="G1000"/>
      <c r="H1000" s="5"/>
      <c r="I1000" s="5"/>
      <c r="J1000" s="5"/>
    </row>
    <row r="1001" spans="1:16" ht="18" x14ac:dyDescent="0.25">
      <c r="A1001" s="439" t="s">
        <v>102</v>
      </c>
      <c r="B1001" s="439"/>
      <c r="C1001" s="439"/>
      <c r="D1001" s="439"/>
      <c r="E1001" s="439"/>
      <c r="F1001" s="439"/>
      <c r="G1001" s="439"/>
      <c r="H1001" s="439"/>
      <c r="I1001" s="439"/>
      <c r="J1001" s="439"/>
      <c r="K1001" s="439"/>
      <c r="L1001" s="439"/>
      <c r="M1001" s="439"/>
      <c r="N1001" s="439"/>
      <c r="O1001" s="145"/>
      <c r="P1001" s="145"/>
    </row>
    <row r="1003" spans="1:16" x14ac:dyDescent="0.2">
      <c r="F1003"/>
      <c r="H1003" s="5"/>
      <c r="K1003"/>
    </row>
    <row r="1004" spans="1:16" ht="15" x14ac:dyDescent="0.2">
      <c r="B1004" s="466" t="s">
        <v>230</v>
      </c>
      <c r="C1004" s="467"/>
      <c r="E1004" s="464" t="s">
        <v>248</v>
      </c>
      <c r="F1004" s="464"/>
      <c r="H1004" s="128" t="s">
        <v>249</v>
      </c>
      <c r="K1004"/>
    </row>
    <row r="1005" spans="1:16" x14ac:dyDescent="0.2">
      <c r="B1005" s="468"/>
      <c r="C1005" s="469"/>
      <c r="E1005" s="465">
        <v>0.1</v>
      </c>
      <c r="F1005" s="465"/>
      <c r="H1005" s="296"/>
      <c r="K1005"/>
    </row>
    <row r="1006" spans="1:16" x14ac:dyDescent="0.2">
      <c r="B1006" s="470"/>
      <c r="C1006" s="471"/>
      <c r="F1006"/>
      <c r="H1006" s="5"/>
      <c r="K1006"/>
    </row>
    <row r="1007" spans="1:16" x14ac:dyDescent="0.2">
      <c r="B1007" s="470"/>
      <c r="C1007" s="471"/>
      <c r="F1007"/>
      <c r="H1007" s="5"/>
      <c r="K1007"/>
    </row>
    <row r="1008" spans="1:16" x14ac:dyDescent="0.2">
      <c r="B1008" s="472"/>
      <c r="C1008" s="473"/>
      <c r="F1008"/>
      <c r="H1008" s="5"/>
      <c r="K1008"/>
    </row>
    <row r="1009" spans="2:11" x14ac:dyDescent="0.2">
      <c r="F1009"/>
      <c r="H1009" s="5"/>
      <c r="K1009"/>
    </row>
    <row r="1010" spans="2:11" x14ac:dyDescent="0.2">
      <c r="F1010"/>
      <c r="H1010" s="5"/>
      <c r="K1010"/>
    </row>
    <row r="1011" spans="2:11" ht="15" x14ac:dyDescent="0.2">
      <c r="B1011" s="128" t="s">
        <v>250</v>
      </c>
      <c r="C1011" s="128" t="s">
        <v>251</v>
      </c>
      <c r="D1011" s="128" t="s">
        <v>252</v>
      </c>
      <c r="E1011" s="466" t="s">
        <v>253</v>
      </c>
      <c r="F1011" s="467"/>
      <c r="G1011" s="128" t="s">
        <v>254</v>
      </c>
      <c r="H1011" s="128" t="s">
        <v>255</v>
      </c>
      <c r="K1011"/>
    </row>
    <row r="1012" spans="2:11" x14ac:dyDescent="0.2">
      <c r="B1012" s="319">
        <v>1</v>
      </c>
      <c r="C1012" s="319"/>
      <c r="D1012" s="319"/>
      <c r="E1012" s="462"/>
      <c r="F1012" s="463"/>
      <c r="G1012" s="320"/>
      <c r="H1012" s="321" t="str">
        <f t="shared" ref="H1012:H1016" si="313">IF(OR(ISNUMBER(G1011),G1012=""),IF(G1012="","",1-(G1012/G1011)),"N/A")</f>
        <v/>
      </c>
      <c r="K1012"/>
    </row>
    <row r="1013" spans="2:11" x14ac:dyDescent="0.2">
      <c r="B1013" s="319">
        <v>2</v>
      </c>
      <c r="C1013" s="319"/>
      <c r="D1013" s="319"/>
      <c r="E1013" s="462"/>
      <c r="F1013" s="463"/>
      <c r="G1013" s="320"/>
      <c r="H1013" s="321" t="str">
        <f t="shared" si="313"/>
        <v/>
      </c>
      <c r="K1013"/>
    </row>
    <row r="1014" spans="2:11" x14ac:dyDescent="0.2">
      <c r="B1014" s="319">
        <v>3</v>
      </c>
      <c r="C1014" s="319"/>
      <c r="D1014" s="319"/>
      <c r="E1014" s="462"/>
      <c r="F1014" s="463"/>
      <c r="G1014" s="320"/>
      <c r="H1014" s="321" t="str">
        <f t="shared" si="313"/>
        <v/>
      </c>
      <c r="K1014"/>
    </row>
    <row r="1015" spans="2:11" x14ac:dyDescent="0.2">
      <c r="B1015" s="319">
        <v>4</v>
      </c>
      <c r="C1015" s="319"/>
      <c r="D1015" s="319"/>
      <c r="E1015" s="462"/>
      <c r="F1015" s="463"/>
      <c r="G1015" s="320"/>
      <c r="H1015" s="321" t="str">
        <f t="shared" si="313"/>
        <v/>
      </c>
      <c r="K1015"/>
    </row>
    <row r="1016" spans="2:11" x14ac:dyDescent="0.2">
      <c r="B1016" s="319">
        <v>5</v>
      </c>
      <c r="C1016" s="319"/>
      <c r="D1016" s="319"/>
      <c r="E1016" s="462"/>
      <c r="F1016" s="463"/>
      <c r="G1016" s="320"/>
      <c r="H1016" s="321" t="str">
        <f t="shared" si="313"/>
        <v/>
      </c>
      <c r="K1016"/>
    </row>
    <row r="1017" spans="2:11" x14ac:dyDescent="0.2">
      <c r="F1017"/>
      <c r="H1017" s="5"/>
      <c r="K1017"/>
    </row>
    <row r="1018" spans="2:11" x14ac:dyDescent="0.2">
      <c r="B1018" s="322" t="s">
        <v>256</v>
      </c>
      <c r="C1018" s="322"/>
      <c r="D1018" s="317"/>
      <c r="E1018" s="317"/>
      <c r="F1018" s="317"/>
      <c r="H1018" s="5"/>
      <c r="K1018"/>
    </row>
    <row r="1019" spans="2:11" x14ac:dyDescent="0.2">
      <c r="F1019"/>
      <c r="H1019" s="5"/>
      <c r="K1019"/>
    </row>
    <row r="1020" spans="2:11" x14ac:dyDescent="0.2">
      <c r="F1020"/>
      <c r="H1020" s="5"/>
      <c r="K1020"/>
    </row>
    <row r="1021" spans="2:11" x14ac:dyDescent="0.2">
      <c r="F1021"/>
      <c r="H1021" s="5"/>
      <c r="K1021"/>
    </row>
    <row r="1022" spans="2:11" x14ac:dyDescent="0.2">
      <c r="F1022"/>
      <c r="H1022" s="5"/>
      <c r="K1022"/>
    </row>
  </sheetData>
  <dataConsolidate/>
  <mergeCells count="884">
    <mergeCell ref="B772:E772"/>
    <mergeCell ref="B773:E773"/>
    <mergeCell ref="B774:E774"/>
    <mergeCell ref="B775:E775"/>
    <mergeCell ref="B776:E776"/>
    <mergeCell ref="B777:E777"/>
    <mergeCell ref="B778:E778"/>
    <mergeCell ref="B763:E763"/>
    <mergeCell ref="B764:E764"/>
    <mergeCell ref="B765:E765"/>
    <mergeCell ref="B766:E766"/>
    <mergeCell ref="B767:E767"/>
    <mergeCell ref="B768:E768"/>
    <mergeCell ref="B769:E769"/>
    <mergeCell ref="B770:E770"/>
    <mergeCell ref="B771:E771"/>
    <mergeCell ref="B754:E754"/>
    <mergeCell ref="B755:E755"/>
    <mergeCell ref="B756:E756"/>
    <mergeCell ref="B757:E757"/>
    <mergeCell ref="B758:E758"/>
    <mergeCell ref="B759:E759"/>
    <mergeCell ref="B760:E760"/>
    <mergeCell ref="B761:E761"/>
    <mergeCell ref="B762:E762"/>
    <mergeCell ref="B745:E745"/>
    <mergeCell ref="B746:E746"/>
    <mergeCell ref="B747:E747"/>
    <mergeCell ref="B748:E748"/>
    <mergeCell ref="B749:E749"/>
    <mergeCell ref="B750:E750"/>
    <mergeCell ref="B751:E751"/>
    <mergeCell ref="B752:E752"/>
    <mergeCell ref="B753:E753"/>
    <mergeCell ref="B822:C822"/>
    <mergeCell ref="D891:F894"/>
    <mergeCell ref="D878:F885"/>
    <mergeCell ref="D872:E876"/>
    <mergeCell ref="B863:E863"/>
    <mergeCell ref="B847:C847"/>
    <mergeCell ref="B848:C848"/>
    <mergeCell ref="B849:C849"/>
    <mergeCell ref="B856:E856"/>
    <mergeCell ref="A887:C887"/>
    <mergeCell ref="B826:C826"/>
    <mergeCell ref="B783:E783"/>
    <mergeCell ref="B784:E784"/>
    <mergeCell ref="B32:E32"/>
    <mergeCell ref="G794:J794"/>
    <mergeCell ref="I804:J804"/>
    <mergeCell ref="B796:D796"/>
    <mergeCell ref="E796:J797"/>
    <mergeCell ref="B813:E813"/>
    <mergeCell ref="B29:E29"/>
    <mergeCell ref="B35:E35"/>
    <mergeCell ref="B36:E36"/>
    <mergeCell ref="B37:E37"/>
    <mergeCell ref="B38:E38"/>
    <mergeCell ref="B39:E39"/>
    <mergeCell ref="B40:E40"/>
    <mergeCell ref="B41:E41"/>
    <mergeCell ref="B42:E42"/>
    <mergeCell ref="B43:E43"/>
    <mergeCell ref="B44:E44"/>
    <mergeCell ref="B45:E45"/>
    <mergeCell ref="B46:E46"/>
    <mergeCell ref="B47:E47"/>
    <mergeCell ref="B48:E48"/>
    <mergeCell ref="B49:E49"/>
    <mergeCell ref="K878:M885"/>
    <mergeCell ref="B842:C842"/>
    <mergeCell ref="A2:N5"/>
    <mergeCell ref="E8:I8"/>
    <mergeCell ref="A868:C868"/>
    <mergeCell ref="B870:C870"/>
    <mergeCell ref="B12:E12"/>
    <mergeCell ref="A834:D834"/>
    <mergeCell ref="A858:E858"/>
    <mergeCell ref="F858:J860"/>
    <mergeCell ref="A21:M21"/>
    <mergeCell ref="A10:N10"/>
    <mergeCell ref="B794:D794"/>
    <mergeCell ref="B804:D804"/>
    <mergeCell ref="B792:E792"/>
    <mergeCell ref="B124:E124"/>
    <mergeCell ref="B153:E153"/>
    <mergeCell ref="B791:E791"/>
    <mergeCell ref="B313:E313"/>
    <mergeCell ref="B781:E781"/>
    <mergeCell ref="B782:E782"/>
    <mergeCell ref="B799:E799"/>
    <mergeCell ref="B800:E800"/>
    <mergeCell ref="A802:D802"/>
    <mergeCell ref="A944:C944"/>
    <mergeCell ref="D944:F948"/>
    <mergeCell ref="B991:F997"/>
    <mergeCell ref="H991:M997"/>
    <mergeCell ref="A1001:N1001"/>
    <mergeCell ref="B14:E14"/>
    <mergeCell ref="B15:E15"/>
    <mergeCell ref="B16:E16"/>
    <mergeCell ref="B17:E17"/>
    <mergeCell ref="B18:E18"/>
    <mergeCell ref="A789:N789"/>
    <mergeCell ref="B284:E284"/>
    <mergeCell ref="B289:E289"/>
    <mergeCell ref="B786:E786"/>
    <mergeCell ref="B34:E34"/>
    <mergeCell ref="B23:E23"/>
    <mergeCell ref="B25:E25"/>
    <mergeCell ref="B26:E26"/>
    <mergeCell ref="B27:E27"/>
    <mergeCell ref="B780:E780"/>
    <mergeCell ref="B28:E28"/>
    <mergeCell ref="B827:C827"/>
    <mergeCell ref="K868:M868"/>
    <mergeCell ref="K870:M870"/>
    <mergeCell ref="K804:M806"/>
    <mergeCell ref="B864:E864"/>
    <mergeCell ref="B845:C845"/>
    <mergeCell ref="B846:C846"/>
    <mergeCell ref="G808:J808"/>
    <mergeCell ref="G810:J810"/>
    <mergeCell ref="B853:E853"/>
    <mergeCell ref="B854:E854"/>
    <mergeCell ref="B824:C824"/>
    <mergeCell ref="B825:C825"/>
    <mergeCell ref="B812:E812"/>
    <mergeCell ref="B810:D810"/>
    <mergeCell ref="B828:C828"/>
    <mergeCell ref="B829:C829"/>
    <mergeCell ref="B808:D808"/>
    <mergeCell ref="A815:D815"/>
    <mergeCell ref="B843:C843"/>
    <mergeCell ref="B830:C830"/>
    <mergeCell ref="B831:C831"/>
    <mergeCell ref="B839:C839"/>
    <mergeCell ref="B840:C840"/>
    <mergeCell ref="B841:C841"/>
    <mergeCell ref="B820:C820"/>
    <mergeCell ref="B821:C821"/>
    <mergeCell ref="E1016:F1016"/>
    <mergeCell ref="E1004:F1004"/>
    <mergeCell ref="E1005:F1005"/>
    <mergeCell ref="B1004:C1004"/>
    <mergeCell ref="B1005:C1008"/>
    <mergeCell ref="E1011:F1011"/>
    <mergeCell ref="E1012:F1012"/>
    <mergeCell ref="E1013:F1013"/>
    <mergeCell ref="E1014:F1014"/>
    <mergeCell ref="E1015:F1015"/>
    <mergeCell ref="B990:C990"/>
    <mergeCell ref="G815:J815"/>
    <mergeCell ref="G963:J963"/>
    <mergeCell ref="A965:C965"/>
    <mergeCell ref="D965:F969"/>
    <mergeCell ref="G965:J965"/>
    <mergeCell ref="K965:M965"/>
    <mergeCell ref="A971:C971"/>
    <mergeCell ref="D971:F971"/>
    <mergeCell ref="G971:J971"/>
    <mergeCell ref="K971:M975"/>
    <mergeCell ref="G918:J918"/>
    <mergeCell ref="K918:M922"/>
    <mergeCell ref="A938:C940"/>
    <mergeCell ref="D938:F942"/>
    <mergeCell ref="G938:J940"/>
    <mergeCell ref="K938:M942"/>
    <mergeCell ref="G977:J981"/>
    <mergeCell ref="K977:M981"/>
    <mergeCell ref="A983:C983"/>
    <mergeCell ref="G983:J983"/>
    <mergeCell ref="A985:C985"/>
    <mergeCell ref="A963:C963"/>
    <mergeCell ref="A901:N901"/>
    <mergeCell ref="A977:C981"/>
    <mergeCell ref="D977:F981"/>
    <mergeCell ref="B844:C844"/>
    <mergeCell ref="B850:C850"/>
    <mergeCell ref="A866:C866"/>
    <mergeCell ref="B823:C823"/>
    <mergeCell ref="A988:N988"/>
    <mergeCell ref="B872:C872"/>
    <mergeCell ref="A916:N916"/>
    <mergeCell ref="A889:C889"/>
    <mergeCell ref="B899:E899"/>
    <mergeCell ref="B897:E897"/>
    <mergeCell ref="B898:E898"/>
    <mergeCell ref="K944:M948"/>
    <mergeCell ref="A918:C918"/>
    <mergeCell ref="A951:N951"/>
    <mergeCell ref="A953:C953"/>
    <mergeCell ref="G953:J953"/>
    <mergeCell ref="A955:C955"/>
    <mergeCell ref="D955:F959"/>
    <mergeCell ref="H955:J955"/>
    <mergeCell ref="K955:M959"/>
    <mergeCell ref="A961:C961"/>
    <mergeCell ref="G961:J961"/>
    <mergeCell ref="B50:E50"/>
    <mergeCell ref="B51:E51"/>
    <mergeCell ref="B52:E52"/>
    <mergeCell ref="B53:E53"/>
    <mergeCell ref="B54:E54"/>
    <mergeCell ref="B55:E55"/>
    <mergeCell ref="B56:E56"/>
    <mergeCell ref="B57:E57"/>
    <mergeCell ref="B58:E58"/>
    <mergeCell ref="B59:E59"/>
    <mergeCell ref="B60:E60"/>
    <mergeCell ref="B61:E61"/>
    <mergeCell ref="B62:E62"/>
    <mergeCell ref="B63:E63"/>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B99:E99"/>
    <mergeCell ref="B100:E10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114:E114"/>
    <mergeCell ref="B115:E115"/>
    <mergeCell ref="B116:E116"/>
    <mergeCell ref="B117:E117"/>
    <mergeCell ref="B118:E118"/>
    <mergeCell ref="B119:E119"/>
    <mergeCell ref="B120:E120"/>
    <mergeCell ref="B290:E290"/>
    <mergeCell ref="B172:E172"/>
    <mergeCell ref="B173:E173"/>
    <mergeCell ref="B174:E174"/>
    <mergeCell ref="B175:E175"/>
    <mergeCell ref="B176:E176"/>
    <mergeCell ref="B177:E177"/>
    <mergeCell ref="B178:E178"/>
    <mergeCell ref="B179:E179"/>
    <mergeCell ref="B180:E180"/>
    <mergeCell ref="B181:E181"/>
    <mergeCell ref="B182:E182"/>
    <mergeCell ref="B183:E183"/>
    <mergeCell ref="B184:E184"/>
    <mergeCell ref="B185:E185"/>
    <mergeCell ref="B186:E186"/>
    <mergeCell ref="B291:E291"/>
    <mergeCell ref="B292:E292"/>
    <mergeCell ref="B293:E293"/>
    <mergeCell ref="B294:E294"/>
    <mergeCell ref="B295:E295"/>
    <mergeCell ref="B296:E296"/>
    <mergeCell ref="B297:E297"/>
    <mergeCell ref="B298:E298"/>
    <mergeCell ref="B299:E299"/>
    <mergeCell ref="B300:E300"/>
    <mergeCell ref="B301:E301"/>
    <mergeCell ref="B302:E302"/>
    <mergeCell ref="B303:E303"/>
    <mergeCell ref="B304:E304"/>
    <mergeCell ref="B305:E305"/>
    <mergeCell ref="B306:E306"/>
    <mergeCell ref="B307:E307"/>
    <mergeCell ref="B308:E308"/>
    <mergeCell ref="B309:E309"/>
    <mergeCell ref="B310:E310"/>
    <mergeCell ref="B311:E311"/>
    <mergeCell ref="B285:E285"/>
    <mergeCell ref="B286:E286"/>
    <mergeCell ref="B287:E287"/>
    <mergeCell ref="B154:E154"/>
    <mergeCell ref="B155:E155"/>
    <mergeCell ref="B156:E156"/>
    <mergeCell ref="B157:E157"/>
    <mergeCell ref="B158:E158"/>
    <mergeCell ref="B159:E159"/>
    <mergeCell ref="B160:E160"/>
    <mergeCell ref="B161:E161"/>
    <mergeCell ref="B162:E162"/>
    <mergeCell ref="B163:E163"/>
    <mergeCell ref="B164:E164"/>
    <mergeCell ref="B165:E165"/>
    <mergeCell ref="B166:E166"/>
    <mergeCell ref="B167:E167"/>
    <mergeCell ref="B168:E168"/>
    <mergeCell ref="B169:E169"/>
    <mergeCell ref="B170:E170"/>
    <mergeCell ref="B171:E171"/>
    <mergeCell ref="B187:E187"/>
    <mergeCell ref="B188:E188"/>
    <mergeCell ref="B189:E189"/>
    <mergeCell ref="B190:E190"/>
    <mergeCell ref="B191:E191"/>
    <mergeCell ref="B192:E192"/>
    <mergeCell ref="B193:E193"/>
    <mergeCell ref="B194:E194"/>
    <mergeCell ref="B195:E195"/>
    <mergeCell ref="B196:E196"/>
    <mergeCell ref="B197:E197"/>
    <mergeCell ref="B198:E198"/>
    <mergeCell ref="B199:E199"/>
    <mergeCell ref="B200:E200"/>
    <mergeCell ref="B201:E201"/>
    <mergeCell ref="B202:E202"/>
    <mergeCell ref="B203:E203"/>
    <mergeCell ref="B204:E204"/>
    <mergeCell ref="B205:E205"/>
    <mergeCell ref="B206:E206"/>
    <mergeCell ref="B207:E207"/>
    <mergeCell ref="B208:E208"/>
    <mergeCell ref="B209:E209"/>
    <mergeCell ref="B210:E210"/>
    <mergeCell ref="B211:E211"/>
    <mergeCell ref="B212:E212"/>
    <mergeCell ref="B213:E213"/>
    <mergeCell ref="B214:E214"/>
    <mergeCell ref="B215:E215"/>
    <mergeCell ref="B216:E216"/>
    <mergeCell ref="B217:E217"/>
    <mergeCell ref="B218:E218"/>
    <mergeCell ref="B219:E219"/>
    <mergeCell ref="B220:E220"/>
    <mergeCell ref="B221:E221"/>
    <mergeCell ref="B222:E222"/>
    <mergeCell ref="B223:E223"/>
    <mergeCell ref="B224:E224"/>
    <mergeCell ref="B225:E225"/>
    <mergeCell ref="B226:E226"/>
    <mergeCell ref="B227:E227"/>
    <mergeCell ref="B228:E228"/>
    <mergeCell ref="B229:E229"/>
    <mergeCell ref="B230:E230"/>
    <mergeCell ref="B231:E231"/>
    <mergeCell ref="B248:E248"/>
    <mergeCell ref="B249:E249"/>
    <mergeCell ref="B232:E232"/>
    <mergeCell ref="B233:E233"/>
    <mergeCell ref="B234:E234"/>
    <mergeCell ref="B235:E235"/>
    <mergeCell ref="B236:E236"/>
    <mergeCell ref="B237:E237"/>
    <mergeCell ref="B238:E238"/>
    <mergeCell ref="B239:E239"/>
    <mergeCell ref="B240:E240"/>
    <mergeCell ref="B269:E269"/>
    <mergeCell ref="B270:E270"/>
    <mergeCell ref="B271:E271"/>
    <mergeCell ref="B272:E272"/>
    <mergeCell ref="B273:E273"/>
    <mergeCell ref="B274:E274"/>
    <mergeCell ref="B275:E275"/>
    <mergeCell ref="B276:E276"/>
    <mergeCell ref="B259:E259"/>
    <mergeCell ref="B260:E260"/>
    <mergeCell ref="B261:E261"/>
    <mergeCell ref="B262:E262"/>
    <mergeCell ref="B263:E263"/>
    <mergeCell ref="B264:E264"/>
    <mergeCell ref="B265:E265"/>
    <mergeCell ref="B266:E266"/>
    <mergeCell ref="B267:E267"/>
    <mergeCell ref="B136:E136"/>
    <mergeCell ref="B137:E137"/>
    <mergeCell ref="B138:E138"/>
    <mergeCell ref="B139:E139"/>
    <mergeCell ref="B140:E140"/>
    <mergeCell ref="B141:E141"/>
    <mergeCell ref="B142:E142"/>
    <mergeCell ref="B268:E268"/>
    <mergeCell ref="B250:E250"/>
    <mergeCell ref="B251:E251"/>
    <mergeCell ref="B252:E252"/>
    <mergeCell ref="B253:E253"/>
    <mergeCell ref="B254:E254"/>
    <mergeCell ref="B255:E255"/>
    <mergeCell ref="B256:E256"/>
    <mergeCell ref="B257:E257"/>
    <mergeCell ref="B258:E258"/>
    <mergeCell ref="B241:E241"/>
    <mergeCell ref="B242:E242"/>
    <mergeCell ref="B243:E243"/>
    <mergeCell ref="B244:E244"/>
    <mergeCell ref="B245:E245"/>
    <mergeCell ref="B246:E246"/>
    <mergeCell ref="B247:E247"/>
    <mergeCell ref="B127:E127"/>
    <mergeCell ref="B128:E128"/>
    <mergeCell ref="B129:E129"/>
    <mergeCell ref="B130:E130"/>
    <mergeCell ref="B131:E131"/>
    <mergeCell ref="B132:E132"/>
    <mergeCell ref="B133:E133"/>
    <mergeCell ref="B134:E134"/>
    <mergeCell ref="B135:E135"/>
    <mergeCell ref="B121:E121"/>
    <mergeCell ref="B122:E122"/>
    <mergeCell ref="B314:E314"/>
    <mergeCell ref="B315:E315"/>
    <mergeCell ref="B316:E316"/>
    <mergeCell ref="B317:E317"/>
    <mergeCell ref="B318:E318"/>
    <mergeCell ref="B143:E143"/>
    <mergeCell ref="B144:E144"/>
    <mergeCell ref="B145:E145"/>
    <mergeCell ref="B146:E146"/>
    <mergeCell ref="B147:E147"/>
    <mergeCell ref="B148:E148"/>
    <mergeCell ref="B149:E149"/>
    <mergeCell ref="B150:E150"/>
    <mergeCell ref="B151:E151"/>
    <mergeCell ref="B277:E277"/>
    <mergeCell ref="B278:E278"/>
    <mergeCell ref="B279:E279"/>
    <mergeCell ref="B280:E280"/>
    <mergeCell ref="B281:E281"/>
    <mergeCell ref="B282:E282"/>
    <mergeCell ref="B125:E125"/>
    <mergeCell ref="B126:E126"/>
    <mergeCell ref="B319:E319"/>
    <mergeCell ref="B320:E320"/>
    <mergeCell ref="B321:E321"/>
    <mergeCell ref="B322:E322"/>
    <mergeCell ref="B323:E323"/>
    <mergeCell ref="B324:E324"/>
    <mergeCell ref="B325:E325"/>
    <mergeCell ref="B326:E326"/>
    <mergeCell ref="B327:E327"/>
    <mergeCell ref="B328:E328"/>
    <mergeCell ref="B329:E329"/>
    <mergeCell ref="B330:E330"/>
    <mergeCell ref="B331:E331"/>
    <mergeCell ref="B332:E332"/>
    <mergeCell ref="B333:E333"/>
    <mergeCell ref="B334:E334"/>
    <mergeCell ref="B335:E335"/>
    <mergeCell ref="B336:E336"/>
    <mergeCell ref="B337:E337"/>
    <mergeCell ref="B338:E338"/>
    <mergeCell ref="B339:E339"/>
    <mergeCell ref="B340:E340"/>
    <mergeCell ref="B341:E341"/>
    <mergeCell ref="B342:E342"/>
    <mergeCell ref="B343:E343"/>
    <mergeCell ref="B344:E344"/>
    <mergeCell ref="B345:E345"/>
    <mergeCell ref="B346:E346"/>
    <mergeCell ref="B347:E347"/>
    <mergeCell ref="B348:E348"/>
    <mergeCell ref="B349:E349"/>
    <mergeCell ref="B350:E350"/>
    <mergeCell ref="B351:E351"/>
    <mergeCell ref="B352:E352"/>
    <mergeCell ref="B353:E353"/>
    <mergeCell ref="B354:E354"/>
    <mergeCell ref="B355:E355"/>
    <mergeCell ref="B356:E356"/>
    <mergeCell ref="B357:E357"/>
    <mergeCell ref="B358:E358"/>
    <mergeCell ref="B359:E359"/>
    <mergeCell ref="B360:E360"/>
    <mergeCell ref="B361:E361"/>
    <mergeCell ref="B362:E362"/>
    <mergeCell ref="B363:E363"/>
    <mergeCell ref="B364:E364"/>
    <mergeCell ref="B365:E365"/>
    <mergeCell ref="B366:E366"/>
    <mergeCell ref="B367:E367"/>
    <mergeCell ref="B368:E368"/>
    <mergeCell ref="B369:E369"/>
    <mergeCell ref="B370:E370"/>
    <mergeCell ref="B371:E371"/>
    <mergeCell ref="B372:E372"/>
    <mergeCell ref="B373:E373"/>
    <mergeCell ref="B374:E374"/>
    <mergeCell ref="B375:E375"/>
    <mergeCell ref="B376:E376"/>
    <mergeCell ref="B377:E377"/>
    <mergeCell ref="B378:E378"/>
    <mergeCell ref="B379:E379"/>
    <mergeCell ref="B380:E380"/>
    <mergeCell ref="B381:E381"/>
    <mergeCell ref="B382:E382"/>
    <mergeCell ref="B383:E383"/>
    <mergeCell ref="B384:E384"/>
    <mergeCell ref="B385:E385"/>
    <mergeCell ref="B386:E386"/>
    <mergeCell ref="B387:E387"/>
    <mergeCell ref="B388:E388"/>
    <mergeCell ref="B389:E389"/>
    <mergeCell ref="B390:E390"/>
    <mergeCell ref="B391:E391"/>
    <mergeCell ref="B392:E392"/>
    <mergeCell ref="B393:E393"/>
    <mergeCell ref="B394:E394"/>
    <mergeCell ref="B395:E395"/>
    <mergeCell ref="B396:E396"/>
    <mergeCell ref="B397:E397"/>
    <mergeCell ref="B398:E398"/>
    <mergeCell ref="B399:E399"/>
    <mergeCell ref="B400:E400"/>
    <mergeCell ref="B401:E401"/>
    <mergeCell ref="B402:E402"/>
    <mergeCell ref="B403:E403"/>
    <mergeCell ref="B404:E404"/>
    <mergeCell ref="B405:E405"/>
    <mergeCell ref="B406:E406"/>
    <mergeCell ref="B407:E407"/>
    <mergeCell ref="B408:E408"/>
    <mergeCell ref="B409:E409"/>
    <mergeCell ref="B410:E410"/>
    <mergeCell ref="B411:E411"/>
    <mergeCell ref="B412:E412"/>
    <mergeCell ref="B413:E413"/>
    <mergeCell ref="B414:E414"/>
    <mergeCell ref="B415:E415"/>
    <mergeCell ref="B416:E416"/>
    <mergeCell ref="B417:E417"/>
    <mergeCell ref="B418:E418"/>
    <mergeCell ref="B419:E419"/>
    <mergeCell ref="B420:E420"/>
    <mergeCell ref="B421:E421"/>
    <mergeCell ref="B422:E422"/>
    <mergeCell ref="B423:E423"/>
    <mergeCell ref="B424:E424"/>
    <mergeCell ref="B425:E425"/>
    <mergeCell ref="B426:E426"/>
    <mergeCell ref="B427:E427"/>
    <mergeCell ref="B428:E428"/>
    <mergeCell ref="B429:E429"/>
    <mergeCell ref="B430:E430"/>
    <mergeCell ref="B431:E431"/>
    <mergeCell ref="B432:E432"/>
    <mergeCell ref="B433:E433"/>
    <mergeCell ref="B434:E434"/>
    <mergeCell ref="B435:E435"/>
    <mergeCell ref="B436:E436"/>
    <mergeCell ref="B437:E437"/>
    <mergeCell ref="B438:E438"/>
    <mergeCell ref="B439:E439"/>
    <mergeCell ref="B440:E440"/>
    <mergeCell ref="B441:E441"/>
    <mergeCell ref="B442:E442"/>
    <mergeCell ref="B443:E443"/>
    <mergeCell ref="B444:E444"/>
    <mergeCell ref="B445:E445"/>
    <mergeCell ref="B446:E446"/>
    <mergeCell ref="B447:E447"/>
    <mergeCell ref="B448:E448"/>
    <mergeCell ref="B449:E449"/>
    <mergeCell ref="B450:E450"/>
    <mergeCell ref="B451:E451"/>
    <mergeCell ref="B452:E452"/>
    <mergeCell ref="B453:E453"/>
    <mergeCell ref="B454:E454"/>
    <mergeCell ref="B455:E455"/>
    <mergeCell ref="B456:E456"/>
    <mergeCell ref="B457:E457"/>
    <mergeCell ref="B458:E458"/>
    <mergeCell ref="B459:E459"/>
    <mergeCell ref="B460:E460"/>
    <mergeCell ref="B461:E461"/>
    <mergeCell ref="B462:E462"/>
    <mergeCell ref="B463:E463"/>
    <mergeCell ref="B464:E464"/>
    <mergeCell ref="B465:E465"/>
    <mergeCell ref="B466:E466"/>
    <mergeCell ref="B467:E467"/>
    <mergeCell ref="B468:E468"/>
    <mergeCell ref="B469:E469"/>
    <mergeCell ref="B470:E470"/>
    <mergeCell ref="B471:E471"/>
    <mergeCell ref="B472:E472"/>
    <mergeCell ref="B473:E473"/>
    <mergeCell ref="B474:E474"/>
    <mergeCell ref="B475:E475"/>
    <mergeCell ref="B476:E476"/>
    <mergeCell ref="B477:E477"/>
    <mergeCell ref="B478:E478"/>
    <mergeCell ref="B479:E479"/>
    <mergeCell ref="B480:E480"/>
    <mergeCell ref="B481:E481"/>
    <mergeCell ref="B482:E482"/>
    <mergeCell ref="B483:E483"/>
    <mergeCell ref="B484:E484"/>
    <mergeCell ref="B485:E485"/>
    <mergeCell ref="B486:E486"/>
    <mergeCell ref="B487:E487"/>
    <mergeCell ref="B488:E488"/>
    <mergeCell ref="B489:E489"/>
    <mergeCell ref="B490:E490"/>
    <mergeCell ref="B491:E491"/>
    <mergeCell ref="B492:E492"/>
    <mergeCell ref="B493:E493"/>
    <mergeCell ref="B494:E494"/>
    <mergeCell ref="B495:E495"/>
    <mergeCell ref="B496:E496"/>
    <mergeCell ref="B497:E497"/>
    <mergeCell ref="B498:E498"/>
    <mergeCell ref="B499:E499"/>
    <mergeCell ref="B500:E500"/>
    <mergeCell ref="B501:E501"/>
    <mergeCell ref="B502:E502"/>
    <mergeCell ref="B503:E503"/>
    <mergeCell ref="B504:E504"/>
    <mergeCell ref="B505:E505"/>
    <mergeCell ref="B506:E506"/>
    <mergeCell ref="B507:E507"/>
    <mergeCell ref="B508:E508"/>
    <mergeCell ref="B509:E509"/>
    <mergeCell ref="B510:E510"/>
    <mergeCell ref="B511:E511"/>
    <mergeCell ref="B512:E512"/>
    <mergeCell ref="B513:E513"/>
    <mergeCell ref="B514:E514"/>
    <mergeCell ref="B515:E515"/>
    <mergeCell ref="B516:E516"/>
    <mergeCell ref="B517:E517"/>
    <mergeCell ref="B518:E518"/>
    <mergeCell ref="B519:E519"/>
    <mergeCell ref="B520:E520"/>
    <mergeCell ref="B521:E521"/>
    <mergeCell ref="B522:E522"/>
    <mergeCell ref="B523:E523"/>
    <mergeCell ref="B524:E524"/>
    <mergeCell ref="B525:E525"/>
    <mergeCell ref="B526:E526"/>
    <mergeCell ref="B527:E527"/>
    <mergeCell ref="B528:E528"/>
    <mergeCell ref="B529:E529"/>
    <mergeCell ref="B530:E530"/>
    <mergeCell ref="B531:E531"/>
    <mergeCell ref="B532:E532"/>
    <mergeCell ref="B533:E533"/>
    <mergeCell ref="B534:E534"/>
    <mergeCell ref="B535:E535"/>
    <mergeCell ref="B536:E536"/>
    <mergeCell ref="B537:E537"/>
    <mergeCell ref="B538:E538"/>
    <mergeCell ref="B539:E539"/>
    <mergeCell ref="B540:E540"/>
    <mergeCell ref="B541:E541"/>
    <mergeCell ref="B542:E542"/>
    <mergeCell ref="B543:E543"/>
    <mergeCell ref="B544:E544"/>
    <mergeCell ref="B545:E545"/>
    <mergeCell ref="B546:E546"/>
    <mergeCell ref="B547:E547"/>
    <mergeCell ref="B548:E548"/>
    <mergeCell ref="B549:E549"/>
    <mergeCell ref="B550:E550"/>
    <mergeCell ref="B551:E551"/>
    <mergeCell ref="B552:E552"/>
    <mergeCell ref="B553:E553"/>
    <mergeCell ref="B554:E554"/>
    <mergeCell ref="B555:E555"/>
    <mergeCell ref="B556:E556"/>
    <mergeCell ref="B557:E557"/>
    <mergeCell ref="B558:E558"/>
    <mergeCell ref="B559:E559"/>
    <mergeCell ref="B560:E560"/>
    <mergeCell ref="B561:E561"/>
    <mergeCell ref="B562:E562"/>
    <mergeCell ref="B563:E563"/>
    <mergeCell ref="B564:E564"/>
    <mergeCell ref="B565:E565"/>
    <mergeCell ref="B566:E566"/>
    <mergeCell ref="B567:E567"/>
    <mergeCell ref="B568:E568"/>
    <mergeCell ref="B569:E569"/>
    <mergeCell ref="B570:E570"/>
    <mergeCell ref="B571:E571"/>
    <mergeCell ref="B572:E572"/>
    <mergeCell ref="B573:E573"/>
    <mergeCell ref="B574:E574"/>
    <mergeCell ref="B575:E575"/>
    <mergeCell ref="B576:E576"/>
    <mergeCell ref="B577:E577"/>
    <mergeCell ref="B578:E578"/>
    <mergeCell ref="B579:E579"/>
    <mergeCell ref="B580:E580"/>
    <mergeCell ref="B581:E581"/>
    <mergeCell ref="B582:E582"/>
    <mergeCell ref="B583:E583"/>
    <mergeCell ref="B584:E584"/>
    <mergeCell ref="B585:E585"/>
    <mergeCell ref="B586:E586"/>
    <mergeCell ref="B587:E587"/>
    <mergeCell ref="B588:E588"/>
    <mergeCell ref="B589:E589"/>
    <mergeCell ref="B590:E590"/>
    <mergeCell ref="B591:E591"/>
    <mergeCell ref="B592:E592"/>
    <mergeCell ref="B593:E593"/>
    <mergeCell ref="B594:E594"/>
    <mergeCell ref="B595:E595"/>
    <mergeCell ref="B596:E596"/>
    <mergeCell ref="B597:E597"/>
    <mergeCell ref="B598:E598"/>
    <mergeCell ref="B599:E599"/>
    <mergeCell ref="B600:E600"/>
    <mergeCell ref="B601:E601"/>
    <mergeCell ref="B602:E602"/>
    <mergeCell ref="B603:E603"/>
    <mergeCell ref="B604:E604"/>
    <mergeCell ref="B605:E605"/>
    <mergeCell ref="B606:E606"/>
    <mergeCell ref="B607:E607"/>
    <mergeCell ref="B608:E608"/>
    <mergeCell ref="B609:E609"/>
    <mergeCell ref="B610:E610"/>
    <mergeCell ref="B611:E611"/>
    <mergeCell ref="B612:E612"/>
    <mergeCell ref="B613:E613"/>
    <mergeCell ref="B614:E614"/>
    <mergeCell ref="B615:E615"/>
    <mergeCell ref="B616:E616"/>
    <mergeCell ref="B617:E617"/>
    <mergeCell ref="B618:E618"/>
    <mergeCell ref="B619:E619"/>
    <mergeCell ref="B620:E620"/>
    <mergeCell ref="B621:E621"/>
    <mergeCell ref="B622:E622"/>
    <mergeCell ref="B623:E623"/>
    <mergeCell ref="B624:E624"/>
    <mergeCell ref="B625:E625"/>
    <mergeCell ref="B626:E626"/>
    <mergeCell ref="B627:E627"/>
    <mergeCell ref="B628:E628"/>
    <mergeCell ref="B629:E629"/>
    <mergeCell ref="B630:E630"/>
    <mergeCell ref="B631:E631"/>
    <mergeCell ref="B632:E632"/>
    <mergeCell ref="B633:E633"/>
    <mergeCell ref="B634:E634"/>
    <mergeCell ref="B635:E635"/>
    <mergeCell ref="B636:E636"/>
    <mergeCell ref="B637:E637"/>
    <mergeCell ref="B638:E638"/>
    <mergeCell ref="B639:E639"/>
    <mergeCell ref="B640:E640"/>
    <mergeCell ref="B641:E641"/>
    <mergeCell ref="B642:E642"/>
    <mergeCell ref="B643:E643"/>
    <mergeCell ref="B644:E644"/>
    <mergeCell ref="B645:E645"/>
    <mergeCell ref="B646:E646"/>
    <mergeCell ref="B647:E647"/>
    <mergeCell ref="B648:E648"/>
    <mergeCell ref="B649:E649"/>
    <mergeCell ref="B650:E650"/>
    <mergeCell ref="B651:E651"/>
    <mergeCell ref="B652:E652"/>
    <mergeCell ref="B653:E653"/>
    <mergeCell ref="B654:E654"/>
    <mergeCell ref="B655:E655"/>
    <mergeCell ref="B656:E656"/>
    <mergeCell ref="B657:E657"/>
    <mergeCell ref="B658:E658"/>
    <mergeCell ref="B659:E659"/>
    <mergeCell ref="B660:E660"/>
    <mergeCell ref="B661:E661"/>
    <mergeCell ref="B662:E662"/>
    <mergeCell ref="B663:E663"/>
    <mergeCell ref="B664:E664"/>
    <mergeCell ref="B665:E665"/>
    <mergeCell ref="B666:E666"/>
    <mergeCell ref="B667:E667"/>
    <mergeCell ref="B668:E668"/>
    <mergeCell ref="B669:E669"/>
    <mergeCell ref="B670:E670"/>
    <mergeCell ref="B671:E671"/>
    <mergeCell ref="B672:E672"/>
    <mergeCell ref="B673:E673"/>
    <mergeCell ref="B674:E674"/>
    <mergeCell ref="B675:E675"/>
    <mergeCell ref="B676:E676"/>
    <mergeCell ref="B677:E677"/>
    <mergeCell ref="B678:E678"/>
    <mergeCell ref="B679:E679"/>
    <mergeCell ref="B680:E680"/>
    <mergeCell ref="B681:E681"/>
    <mergeCell ref="B682:E682"/>
    <mergeCell ref="B683:E683"/>
    <mergeCell ref="B684:E684"/>
    <mergeCell ref="B685:E685"/>
    <mergeCell ref="B686:E686"/>
    <mergeCell ref="B687:E687"/>
    <mergeCell ref="B688:E688"/>
    <mergeCell ref="B689:E689"/>
    <mergeCell ref="B690:E690"/>
    <mergeCell ref="B691:E691"/>
    <mergeCell ref="B692:E692"/>
    <mergeCell ref="B693:E693"/>
    <mergeCell ref="B694:E694"/>
    <mergeCell ref="B695:E695"/>
    <mergeCell ref="B696:E696"/>
    <mergeCell ref="B697:E697"/>
    <mergeCell ref="B698:E698"/>
    <mergeCell ref="B699:E699"/>
    <mergeCell ref="B700:E700"/>
    <mergeCell ref="B701:E701"/>
    <mergeCell ref="B702:E702"/>
    <mergeCell ref="B703:E703"/>
    <mergeCell ref="B704:E704"/>
    <mergeCell ref="B705:E705"/>
    <mergeCell ref="B706:E706"/>
    <mergeCell ref="B707:E707"/>
    <mergeCell ref="B708:E708"/>
    <mergeCell ref="B709:E709"/>
    <mergeCell ref="B710:E710"/>
    <mergeCell ref="B711:E711"/>
    <mergeCell ref="B712:E712"/>
    <mergeCell ref="B713:E713"/>
    <mergeCell ref="B714:E714"/>
    <mergeCell ref="B715:E715"/>
    <mergeCell ref="B716:E716"/>
    <mergeCell ref="B717:E717"/>
    <mergeCell ref="B718:E718"/>
    <mergeCell ref="B719:E719"/>
    <mergeCell ref="B720:E720"/>
    <mergeCell ref="B721:E721"/>
    <mergeCell ref="B722:E722"/>
    <mergeCell ref="B723:E723"/>
    <mergeCell ref="B724:E724"/>
    <mergeCell ref="B725:E725"/>
    <mergeCell ref="B726:E726"/>
    <mergeCell ref="B727:E727"/>
    <mergeCell ref="B728:E728"/>
    <mergeCell ref="B729:E729"/>
    <mergeCell ref="B730:E730"/>
    <mergeCell ref="B731:E731"/>
    <mergeCell ref="B732:E732"/>
    <mergeCell ref="B742:E742"/>
    <mergeCell ref="B743:E743"/>
    <mergeCell ref="B744:E744"/>
    <mergeCell ref="B733:E733"/>
    <mergeCell ref="B734:E734"/>
    <mergeCell ref="B735:E735"/>
    <mergeCell ref="B736:E736"/>
    <mergeCell ref="B737:E737"/>
    <mergeCell ref="B738:E738"/>
    <mergeCell ref="B739:E739"/>
    <mergeCell ref="B740:E740"/>
    <mergeCell ref="B741:E741"/>
  </mergeCells>
  <conditionalFormatting sqref="K13">
    <cfRule type="cellIs" dxfId="133" priority="1" stopIfTrue="1" operator="equal">
      <formula>"Não Atende"</formula>
    </cfRule>
    <cfRule type="cellIs" dxfId="132" priority="2" stopIfTrue="1" operator="equal">
      <formula>"Atende"</formula>
    </cfRule>
  </conditionalFormatting>
  <dataValidations count="8">
    <dataValidation type="list" allowBlank="1" showInputMessage="1" showErrorMessage="1" sqref="I25:I29 I780:I784 I786 I32 I864 I792 I800 I813 I854 I34:I778">
      <formula1>requerimentos</formula1>
    </dataValidation>
    <dataValidation type="list" allowBlank="1" showInputMessage="1" showErrorMessage="1" sqref="I14:I18">
      <formula1>Req_exclusão</formula1>
    </dataValidation>
    <dataValidation type="list" allowBlank="1" showInputMessage="1" showErrorMessage="1" sqref="E904:E914 IW904:IW914 SS904:SS914 ACO904:ACO914 AMK904:AMK914 AWG904:AWG914 BGC904:BGC914 BPY904:BPY914 BZU904:BZU914 CJQ904:CJQ914 CTM904:CTM914 DDI904:DDI914 DNE904:DNE914 DXA904:DXA914 EGW904:EGW914 EQS904:EQS914 FAO904:FAO914 FKK904:FKK914 FUG904:FUG914 GEC904:GEC914 GNY904:GNY914 GXU904:GXU914 HHQ904:HHQ914 HRM904:HRM914 IBI904:IBI914 ILE904:ILE914 IVA904:IVA914 JEW904:JEW914 JOS904:JOS914 JYO904:JYO914 KIK904:KIK914 KSG904:KSG914 LCC904:LCC914 LLY904:LLY914 LVU904:LVU914 MFQ904:MFQ914 MPM904:MPM914 MZI904:MZI914 NJE904:NJE914 NTA904:NTA914 OCW904:OCW914 OMS904:OMS914 OWO904:OWO914 PGK904:PGK914 PQG904:PQG914 QAC904:QAC914 QJY904:QJY914 QTU904:QTU914 RDQ904:RDQ914 RNM904:RNM914 RXI904:RXI914 SHE904:SHE914 SRA904:SRA914 TAW904:TAW914 TKS904:TKS914 TUO904:TUO914 UEK904:UEK914 UOG904:UOG914 UYC904:UYC914 VHY904:VHY914 VRU904:VRU914 WBQ904:WBQ914 WLM904:WLM914 WVI904:WVI914">
      <formula1>"RISC, x86"</formula1>
    </dataValidation>
    <dataValidation type="list" allowBlank="1" showInputMessage="1" showErrorMessage="1" sqref="C904:C914 IU904:IU914 SQ904:SQ914 ACM904:ACM914 AMI904:AMI914 AWE904:AWE914 BGA904:BGA914 BPW904:BPW914 BZS904:BZS914 CJO904:CJO914 CTK904:CTK914 DDG904:DDG914 DNC904:DNC914 DWY904:DWY914 EGU904:EGU914 EQQ904:EQQ914 FAM904:FAM914 FKI904:FKI914 FUE904:FUE914 GEA904:GEA914 GNW904:GNW914 GXS904:GXS914 HHO904:HHO914 HRK904:HRK914 IBG904:IBG914 ILC904:ILC914 IUY904:IUY914 JEU904:JEU914 JOQ904:JOQ914 JYM904:JYM914 KII904:KII914 KSE904:KSE914 LCA904:LCA914 LLW904:LLW914 LVS904:LVS914 MFO904:MFO914 MPK904:MPK914 MZG904:MZG914 NJC904:NJC914 NSY904:NSY914 OCU904:OCU914 OMQ904:OMQ914 OWM904:OWM914 PGI904:PGI914 PQE904:PQE914 QAA904:QAA914 QJW904:QJW914 QTS904:QTS914 RDO904:RDO914 RNK904:RNK914 RXG904:RXG914 SHC904:SHC914 SQY904:SQY914 TAU904:TAU914 TKQ904:TKQ914 TUM904:TUM914 UEI904:UEI914 UOE904:UOE914 UYA904:UYA914 VHW904:VHW914 VRS904:VRS914 WBO904:WBO914 WLK904:WLK914 WVG904:WVG914">
      <formula1>"Aplicação, Apresentação, Banco de Dados"</formula1>
    </dataValidation>
    <dataValidation type="list" allowBlank="1" showInputMessage="1" showErrorMessage="1" sqref="D904:D914 IV904:IV914 SR904:SR914 ACN904:ACN914 AMJ904:AMJ914 AWF904:AWF914 BGB904:BGB914 BPX904:BPX914 BZT904:BZT914 CJP904:CJP914 CTL904:CTL914 DDH904:DDH914 DND904:DND914 DWZ904:DWZ914 EGV904:EGV914 EQR904:EQR914 FAN904:FAN914 FKJ904:FKJ914 FUF904:FUF914 GEB904:GEB914 GNX904:GNX914 GXT904:GXT914 HHP904:HHP914 HRL904:HRL914 IBH904:IBH914 ILD904:ILD914 IUZ904:IUZ914 JEV904:JEV914 JOR904:JOR914 JYN904:JYN914 KIJ904:KIJ914 KSF904:KSF914 LCB904:LCB914 LLX904:LLX914 LVT904:LVT914 MFP904:MFP914 MPL904:MPL914 MZH904:MZH914 NJD904:NJD914 NSZ904:NSZ914 OCV904:OCV914 OMR904:OMR914 OWN904:OWN914 PGJ904:PGJ914 PQF904:PQF914 QAB904:QAB914 QJX904:QJX914 QTT904:QTT914 RDP904:RDP914 RNL904:RNL914 RXH904:RXH914 SHD904:SHD914 SQZ904:SQZ914 TAV904:TAV914 TKR904:TKR914 TUN904:TUN914 UEJ904:UEJ914 UOF904:UOF914 UYB904:UYB914 VHX904:VHX914 VRT904:VRT914 WBP904:WBP914 WLL904:WLL914 WVH904:WVH914">
      <formula1>"On Line, Batch, Misto"</formula1>
    </dataValidation>
    <dataValidation type="list" allowBlank="1" showInputMessage="1" showErrorMessage="1" sqref="B904:B914 IT904:IT914 SP904:SP914 ACL904:ACL914 AMH904:AMH914 AWD904:AWD914 BFZ904:BFZ914 BPV904:BPV914 BZR904:BZR914 CJN904:CJN914 CTJ904:CTJ914 DDF904:DDF914 DNB904:DNB914 DWX904:DWX914 EGT904:EGT914 EQP904:EQP914 FAL904:FAL914 FKH904:FKH914 FUD904:FUD914 GDZ904:GDZ914 GNV904:GNV914 GXR904:GXR914 HHN904:HHN914 HRJ904:HRJ914 IBF904:IBF914 ILB904:ILB914 IUX904:IUX914 JET904:JET914 JOP904:JOP914 JYL904:JYL914 KIH904:KIH914 KSD904:KSD914 LBZ904:LBZ914 LLV904:LLV914 LVR904:LVR914 MFN904:MFN914 MPJ904:MPJ914 MZF904:MZF914 NJB904:NJB914 NSX904:NSX914 OCT904:OCT914 OMP904:OMP914 OWL904:OWL914 PGH904:PGH914 PQD904:PQD914 PZZ904:PZZ914 QJV904:QJV914 QTR904:QTR914 RDN904:RDN914 RNJ904:RNJ914 RXF904:RXF914 SHB904:SHB914 SQX904:SQX914 TAT904:TAT914 TKP904:TKP914 TUL904:TUL914 UEH904:UEH914 UOD904:UOD914 UXZ904:UXZ914 VHV904:VHV914 VRR904:VRR914 WBN904:WBN914 WLJ904:WLJ914 WVF904:WVF914">
      <formula1>"Produção, Disaster Recovery, Desenvolvimento, Homologação, Testes"</formula1>
    </dataValidation>
    <dataValidation type="list" allowBlank="1" showInputMessage="1" showErrorMessage="1" sqref="E794 F856 D918:D923 K872 K874 D866 D889 K887 K889 K963 K953 D961 K961 D963 D953 D983 D985">
      <formula1>"Sim,Não"</formula1>
    </dataValidation>
    <dataValidation type="list" allowBlank="1" showInputMessage="1" showErrorMessage="1" sqref="K983">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controls>
    <mc:AlternateContent xmlns:mc="http://schemas.openxmlformats.org/markup-compatibility/2006">
      <mc:Choice Requires="x14">
        <control shapeId="49166" r:id="rId4" name="TextBox12">
          <controlPr locked="0" defaultSize="0" autoLine="0" r:id="rId5">
            <anchor moveWithCells="1" sizeWithCells="1">
              <from>
                <xdr:col>4</xdr:col>
                <xdr:colOff>400050</xdr:colOff>
                <xdr:row>784</xdr:row>
                <xdr:rowOff>19050</xdr:rowOff>
              </from>
              <to>
                <xdr:col>4</xdr:col>
                <xdr:colOff>1038225</xdr:colOff>
                <xdr:row>784</xdr:row>
                <xdr:rowOff>209550</xdr:rowOff>
              </to>
            </anchor>
          </controlPr>
        </control>
      </mc:Choice>
      <mc:Fallback>
        <control shapeId="49166" r:id="rId4" name="TextBox12"/>
      </mc:Fallback>
    </mc:AlternateContent>
    <mc:AlternateContent xmlns:mc="http://schemas.openxmlformats.org/markup-compatibility/2006">
      <mc:Choice Requires="x14">
        <control shapeId="49165" r:id="rId6" name="TextBox11">
          <controlPr locked="0" defaultSize="0" autoLine="0" r:id="rId7">
            <anchor moveWithCells="1" sizeWithCells="1">
              <from>
                <xdr:col>4</xdr:col>
                <xdr:colOff>400050</xdr:colOff>
                <xdr:row>778</xdr:row>
                <xdr:rowOff>19050</xdr:rowOff>
              </from>
              <to>
                <xdr:col>4</xdr:col>
                <xdr:colOff>1038225</xdr:colOff>
                <xdr:row>778</xdr:row>
                <xdr:rowOff>209550</xdr:rowOff>
              </to>
            </anchor>
          </controlPr>
        </control>
      </mc:Choice>
      <mc:Fallback>
        <control shapeId="49165" r:id="rId6" name="TextBox11"/>
      </mc:Fallback>
    </mc:AlternateContent>
    <mc:AlternateContent xmlns:mc="http://schemas.openxmlformats.org/markup-compatibility/2006">
      <mc:Choice Requires="x14">
        <control shapeId="49164" r:id="rId8" name="TextBox10">
          <controlPr locked="0" defaultSize="0" autoLine="0" r:id="rId9">
            <anchor moveWithCells="1" sizeWithCells="1">
              <from>
                <xdr:col>4</xdr:col>
                <xdr:colOff>400050</xdr:colOff>
                <xdr:row>23</xdr:row>
                <xdr:rowOff>19050</xdr:rowOff>
              </from>
              <to>
                <xdr:col>4</xdr:col>
                <xdr:colOff>1038225</xdr:colOff>
                <xdr:row>23</xdr:row>
                <xdr:rowOff>209550</xdr:rowOff>
              </to>
            </anchor>
          </controlPr>
        </control>
      </mc:Choice>
      <mc:Fallback>
        <control shapeId="49164" r:id="rId8" name="TextBox10"/>
      </mc:Fallback>
    </mc:AlternateContent>
    <mc:AlternateContent xmlns:mc="http://schemas.openxmlformats.org/markup-compatibility/2006">
      <mc:Choice Requires="x14">
        <control shapeId="49163" r:id="rId10" name="TextBox9">
          <controlPr defaultSize="0" disabled="1" autoLine="0" r:id="rId11">
            <anchor moveWithCells="1" sizeWithCells="1">
              <from>
                <xdr:col>4</xdr:col>
                <xdr:colOff>400050</xdr:colOff>
                <xdr:row>29</xdr:row>
                <xdr:rowOff>19050</xdr:rowOff>
              </from>
              <to>
                <xdr:col>4</xdr:col>
                <xdr:colOff>1038225</xdr:colOff>
                <xdr:row>29</xdr:row>
                <xdr:rowOff>209550</xdr:rowOff>
              </to>
            </anchor>
          </controlPr>
        </control>
      </mc:Choice>
      <mc:Fallback>
        <control shapeId="49163" r:id="rId10" name="TextBox9"/>
      </mc:Fallback>
    </mc:AlternateContent>
    <mc:AlternateContent xmlns:mc="http://schemas.openxmlformats.org/markup-compatibility/2006">
      <mc:Choice Requires="x14">
        <control shapeId="49162" r:id="rId12" name="TextBox8">
          <controlPr locked="0" defaultSize="0" autoLine="0" autoPict="0" r:id="rId13">
            <anchor moveWithCells="1" sizeWithCells="1">
              <from>
                <xdr:col>4</xdr:col>
                <xdr:colOff>400050</xdr:colOff>
                <xdr:row>30</xdr:row>
                <xdr:rowOff>0</xdr:rowOff>
              </from>
              <to>
                <xdr:col>4</xdr:col>
                <xdr:colOff>1038225</xdr:colOff>
                <xdr:row>30</xdr:row>
                <xdr:rowOff>0</xdr:rowOff>
              </to>
            </anchor>
          </controlPr>
        </control>
      </mc:Choice>
      <mc:Fallback>
        <control shapeId="49162" r:id="rId12" name="TextBox8"/>
      </mc:Fallback>
    </mc:AlternateContent>
    <mc:AlternateContent xmlns:mc="http://schemas.openxmlformats.org/markup-compatibility/2006">
      <mc:Choice Requires="x14">
        <control shapeId="49160" r:id="rId14" name="TextBox6">
          <controlPr locked="0" defaultSize="0" autoLine="0" autoPict="0" r:id="rId15">
            <anchor moveWithCells="1" sizeWithCells="1">
              <from>
                <xdr:col>4</xdr:col>
                <xdr:colOff>400050</xdr:colOff>
                <xdr:row>30</xdr:row>
                <xdr:rowOff>0</xdr:rowOff>
              </from>
              <to>
                <xdr:col>4</xdr:col>
                <xdr:colOff>1038225</xdr:colOff>
                <xdr:row>30</xdr:row>
                <xdr:rowOff>0</xdr:rowOff>
              </to>
            </anchor>
          </controlPr>
        </control>
      </mc:Choice>
      <mc:Fallback>
        <control shapeId="49160" r:id="rId14" name="TextBox6"/>
      </mc:Fallback>
    </mc:AlternateContent>
    <mc:AlternateContent xmlns:mc="http://schemas.openxmlformats.org/markup-compatibility/2006">
      <mc:Choice Requires="x14">
        <control shapeId="49159" r:id="rId16" name="TextBox5">
          <controlPr locked="0" defaultSize="0" autoLine="0" autoPict="0" r:id="rId17">
            <anchor moveWithCells="1" sizeWithCells="1">
              <from>
                <xdr:col>4</xdr:col>
                <xdr:colOff>400050</xdr:colOff>
                <xdr:row>30</xdr:row>
                <xdr:rowOff>0</xdr:rowOff>
              </from>
              <to>
                <xdr:col>4</xdr:col>
                <xdr:colOff>1038225</xdr:colOff>
                <xdr:row>30</xdr:row>
                <xdr:rowOff>0</xdr:rowOff>
              </to>
            </anchor>
          </controlPr>
        </control>
      </mc:Choice>
      <mc:Fallback>
        <control shapeId="49159" r:id="rId16" name="TextBox5"/>
      </mc:Fallback>
    </mc:AlternateContent>
    <mc:AlternateContent xmlns:mc="http://schemas.openxmlformats.org/markup-compatibility/2006">
      <mc:Choice Requires="x14">
        <control shapeId="49158" r:id="rId18" name="TextBox4">
          <controlPr locked="0" defaultSize="0" autoLine="0" autoPict="0" r:id="rId19">
            <anchor moveWithCells="1" sizeWithCells="1">
              <from>
                <xdr:col>4</xdr:col>
                <xdr:colOff>400050</xdr:colOff>
                <xdr:row>30</xdr:row>
                <xdr:rowOff>0</xdr:rowOff>
              </from>
              <to>
                <xdr:col>4</xdr:col>
                <xdr:colOff>1038225</xdr:colOff>
                <xdr:row>30</xdr:row>
                <xdr:rowOff>0</xdr:rowOff>
              </to>
            </anchor>
          </controlPr>
        </control>
      </mc:Choice>
      <mc:Fallback>
        <control shapeId="49158" r:id="rId18" name="TextBox4"/>
      </mc:Fallback>
    </mc:AlternateContent>
    <mc:AlternateContent xmlns:mc="http://schemas.openxmlformats.org/markup-compatibility/2006">
      <mc:Choice Requires="x14">
        <control shapeId="49157" r:id="rId20" name="TextBox3">
          <controlPr locked="0" defaultSize="0" autoLine="0" autoPict="0" r:id="rId21">
            <anchor moveWithCells="1" sizeWithCells="1">
              <from>
                <xdr:col>4</xdr:col>
                <xdr:colOff>400050</xdr:colOff>
                <xdr:row>30</xdr:row>
                <xdr:rowOff>0</xdr:rowOff>
              </from>
              <to>
                <xdr:col>4</xdr:col>
                <xdr:colOff>1038225</xdr:colOff>
                <xdr:row>30</xdr:row>
                <xdr:rowOff>0</xdr:rowOff>
              </to>
            </anchor>
          </controlPr>
        </control>
      </mc:Choice>
      <mc:Fallback>
        <control shapeId="49157" r:id="rId20" name="TextBox3"/>
      </mc:Fallback>
    </mc:AlternateContent>
    <mc:AlternateContent xmlns:mc="http://schemas.openxmlformats.org/markup-compatibility/2006">
      <mc:Choice Requires="x14">
        <control shapeId="49156" r:id="rId22" name="TextBox2">
          <controlPr locked="0" defaultSize="0" autoLine="0" autoPict="0" r:id="rId23">
            <anchor moveWithCells="1" sizeWithCells="1">
              <from>
                <xdr:col>4</xdr:col>
                <xdr:colOff>400050</xdr:colOff>
                <xdr:row>30</xdr:row>
                <xdr:rowOff>0</xdr:rowOff>
              </from>
              <to>
                <xdr:col>4</xdr:col>
                <xdr:colOff>1038225</xdr:colOff>
                <xdr:row>30</xdr:row>
                <xdr:rowOff>0</xdr:rowOff>
              </to>
            </anchor>
          </controlPr>
        </control>
      </mc:Choice>
      <mc:Fallback>
        <control shapeId="49156" r:id="rId22" name="TextBox2"/>
      </mc:Fallback>
    </mc:AlternateContent>
    <mc:AlternateContent xmlns:mc="http://schemas.openxmlformats.org/markup-compatibility/2006">
      <mc:Choice Requires="x14">
        <control shapeId="49155" r:id="rId24" name="TextBox1">
          <controlPr locked="0" defaultSize="0" autoLine="0" autoPict="0" r:id="rId25">
            <anchor moveWithCells="1" sizeWithCells="1">
              <from>
                <xdr:col>4</xdr:col>
                <xdr:colOff>400050</xdr:colOff>
                <xdr:row>30</xdr:row>
                <xdr:rowOff>0</xdr:rowOff>
              </from>
              <to>
                <xdr:col>4</xdr:col>
                <xdr:colOff>1038225</xdr:colOff>
                <xdr:row>30</xdr:row>
                <xdr:rowOff>0</xdr:rowOff>
              </to>
            </anchor>
          </controlPr>
        </control>
      </mc:Choice>
      <mc:Fallback>
        <control shapeId="49155" r:id="rId24" name="TextBox1"/>
      </mc:Fallback>
    </mc:AlternateContent>
    <mc:AlternateContent xmlns:mc="http://schemas.openxmlformats.org/markup-compatibility/2006">
      <mc:Choice Requires="x14">
        <control shapeId="49161" r:id="rId26" name="TextBox7">
          <controlPr locked="0" defaultSize="0" autoLine="0" r:id="rId27">
            <anchor moveWithCells="1" sizeWithCells="1">
              <from>
                <xdr:col>4</xdr:col>
                <xdr:colOff>400050</xdr:colOff>
                <xdr:row>12</xdr:row>
                <xdr:rowOff>19050</xdr:rowOff>
              </from>
              <to>
                <xdr:col>4</xdr:col>
                <xdr:colOff>1038225</xdr:colOff>
                <xdr:row>12</xdr:row>
                <xdr:rowOff>209550</xdr:rowOff>
              </to>
            </anchor>
          </controlPr>
        </control>
      </mc:Choice>
      <mc:Fallback>
        <control shapeId="49161" r:id="rId26" name="TextBox7"/>
      </mc:Fallback>
    </mc:AlternateContent>
    <mc:AlternateContent xmlns:mc="http://schemas.openxmlformats.org/markup-compatibility/2006">
      <mc:Choice Requires="x14">
        <control shapeId="49180" r:id="rId28" name="TextBox13">
          <controlPr locked="0" defaultSize="0" autoLine="0" r:id="rId29">
            <anchor moveWithCells="1" sizeWithCells="1">
              <from>
                <xdr:col>4</xdr:col>
                <xdr:colOff>400050</xdr:colOff>
                <xdr:row>30</xdr:row>
                <xdr:rowOff>19050</xdr:rowOff>
              </from>
              <to>
                <xdr:col>4</xdr:col>
                <xdr:colOff>1038225</xdr:colOff>
                <xdr:row>30</xdr:row>
                <xdr:rowOff>209550</xdr:rowOff>
              </to>
            </anchor>
          </controlPr>
        </control>
      </mc:Choice>
      <mc:Fallback>
        <control shapeId="49180" r:id="rId28" name="TextBox13"/>
      </mc:Fallback>
    </mc:AlternateContent>
    <mc:AlternateContent xmlns:mc="http://schemas.openxmlformats.org/markup-compatibility/2006">
      <mc:Choice Requires="x14">
        <control shapeId="49181" r:id="rId30" name="TextBox14">
          <controlPr locked="0" defaultSize="0" autoLine="0" r:id="rId31">
            <anchor moveWithCells="1" sizeWithCells="1">
              <from>
                <xdr:col>4</xdr:col>
                <xdr:colOff>400050</xdr:colOff>
                <xdr:row>32</xdr:row>
                <xdr:rowOff>19050</xdr:rowOff>
              </from>
              <to>
                <xdr:col>4</xdr:col>
                <xdr:colOff>1038225</xdr:colOff>
                <xdr:row>32</xdr:row>
                <xdr:rowOff>209550</xdr:rowOff>
              </to>
            </anchor>
          </controlPr>
        </control>
      </mc:Choice>
      <mc:Fallback>
        <control shapeId="49181" r:id="rId30" name="TextBox14"/>
      </mc:Fallback>
    </mc:AlternateContent>
    <mc:AlternateContent xmlns:mc="http://schemas.openxmlformats.org/markup-compatibility/2006">
      <mc:Choice Requires="x14">
        <control shapeId="49182" r:id="rId32" name="TextBox15">
          <controlPr locked="0" defaultSize="0" autoLine="0" r:id="rId33">
            <anchor moveWithCells="1" sizeWithCells="1">
              <from>
                <xdr:col>4</xdr:col>
                <xdr:colOff>400050</xdr:colOff>
                <xdr:row>122</xdr:row>
                <xdr:rowOff>19050</xdr:rowOff>
              </from>
              <to>
                <xdr:col>4</xdr:col>
                <xdr:colOff>1038225</xdr:colOff>
                <xdr:row>122</xdr:row>
                <xdr:rowOff>209550</xdr:rowOff>
              </to>
            </anchor>
          </controlPr>
        </control>
      </mc:Choice>
      <mc:Fallback>
        <control shapeId="49182" r:id="rId32" name="TextBox15"/>
      </mc:Fallback>
    </mc:AlternateContent>
    <mc:AlternateContent xmlns:mc="http://schemas.openxmlformats.org/markup-compatibility/2006">
      <mc:Choice Requires="x14">
        <control shapeId="49183" r:id="rId34" name="TextBox16">
          <controlPr locked="0" defaultSize="0" autoLine="0" r:id="rId35">
            <anchor moveWithCells="1" sizeWithCells="1">
              <from>
                <xdr:col>4</xdr:col>
                <xdr:colOff>400050</xdr:colOff>
                <xdr:row>151</xdr:row>
                <xdr:rowOff>19050</xdr:rowOff>
              </from>
              <to>
                <xdr:col>4</xdr:col>
                <xdr:colOff>1038225</xdr:colOff>
                <xdr:row>151</xdr:row>
                <xdr:rowOff>209550</xdr:rowOff>
              </to>
            </anchor>
          </controlPr>
        </control>
      </mc:Choice>
      <mc:Fallback>
        <control shapeId="49183" r:id="rId34" name="TextBox16"/>
      </mc:Fallback>
    </mc:AlternateContent>
    <mc:AlternateContent xmlns:mc="http://schemas.openxmlformats.org/markup-compatibility/2006">
      <mc:Choice Requires="x14">
        <control shapeId="49184" r:id="rId36" name="TextBox17">
          <controlPr locked="0" defaultSize="0" autoLine="0" r:id="rId37">
            <anchor moveWithCells="1" sizeWithCells="1">
              <from>
                <xdr:col>4</xdr:col>
                <xdr:colOff>400050</xdr:colOff>
                <xdr:row>282</xdr:row>
                <xdr:rowOff>19050</xdr:rowOff>
              </from>
              <to>
                <xdr:col>4</xdr:col>
                <xdr:colOff>1038225</xdr:colOff>
                <xdr:row>282</xdr:row>
                <xdr:rowOff>209550</xdr:rowOff>
              </to>
            </anchor>
          </controlPr>
        </control>
      </mc:Choice>
      <mc:Fallback>
        <control shapeId="49184" r:id="rId36" name="TextBox17"/>
      </mc:Fallback>
    </mc:AlternateContent>
    <mc:AlternateContent xmlns:mc="http://schemas.openxmlformats.org/markup-compatibility/2006">
      <mc:Choice Requires="x14">
        <control shapeId="49185" r:id="rId38" name="TextBox18">
          <controlPr locked="0" defaultSize="0" autoLine="0" r:id="rId39">
            <anchor moveWithCells="1" sizeWithCells="1">
              <from>
                <xdr:col>4</xdr:col>
                <xdr:colOff>400050</xdr:colOff>
                <xdr:row>287</xdr:row>
                <xdr:rowOff>19050</xdr:rowOff>
              </from>
              <to>
                <xdr:col>4</xdr:col>
                <xdr:colOff>1038225</xdr:colOff>
                <xdr:row>287</xdr:row>
                <xdr:rowOff>209550</xdr:rowOff>
              </to>
            </anchor>
          </controlPr>
        </control>
      </mc:Choice>
      <mc:Fallback>
        <control shapeId="49185" r:id="rId38" name="TextBox18"/>
      </mc:Fallback>
    </mc:AlternateContent>
    <mc:AlternateContent xmlns:mc="http://schemas.openxmlformats.org/markup-compatibility/2006">
      <mc:Choice Requires="x14">
        <control shapeId="49186" r:id="rId40" name="TextBox19">
          <controlPr locked="0" defaultSize="0" autoLine="0" r:id="rId41">
            <anchor moveWithCells="1" sizeWithCells="1">
              <from>
                <xdr:col>4</xdr:col>
                <xdr:colOff>400050</xdr:colOff>
                <xdr:row>311</xdr:row>
                <xdr:rowOff>19050</xdr:rowOff>
              </from>
              <to>
                <xdr:col>4</xdr:col>
                <xdr:colOff>1038225</xdr:colOff>
                <xdr:row>311</xdr:row>
                <xdr:rowOff>209550</xdr:rowOff>
              </to>
            </anchor>
          </controlPr>
        </control>
      </mc:Choice>
      <mc:Fallback>
        <control shapeId="49186" r:id="rId40" name="TextBox19"/>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H32 H786 E901 E793 H780:H784 H25:H29 F902 H34:H778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2:P33"/>
  <sheetViews>
    <sheetView showGridLines="0" showRowColHeaders="0" zoomScale="80" zoomScaleNormal="80" workbookViewId="0"/>
  </sheetViews>
  <sheetFormatPr defaultRowHeight="12.75" x14ac:dyDescent="0.2"/>
  <cols>
    <col min="1" max="1" width="1.7109375" customWidth="1"/>
    <col min="2" max="2" width="5.28515625" customWidth="1"/>
    <col min="3" max="3" width="14" customWidth="1"/>
    <col min="4" max="4" width="17.42578125" customWidth="1"/>
    <col min="5" max="5" width="4" customWidth="1"/>
    <col min="6" max="6" width="10.140625" customWidth="1"/>
    <col min="7" max="7" width="11.85546875" customWidth="1"/>
    <col min="8" max="8" width="20" customWidth="1"/>
    <col min="9" max="9" width="8.28515625" customWidth="1"/>
    <col min="10" max="10" width="20.140625" customWidth="1"/>
    <col min="11" max="11" width="13.28515625" customWidth="1"/>
  </cols>
  <sheetData>
    <row r="2" spans="1:16" x14ac:dyDescent="0.2">
      <c r="A2" s="507" t="s">
        <v>80</v>
      </c>
      <c r="B2" s="507"/>
      <c r="C2" s="507"/>
      <c r="D2" s="507"/>
      <c r="E2" s="507"/>
      <c r="F2" s="507"/>
      <c r="G2" s="507"/>
      <c r="H2" s="507"/>
      <c r="I2" s="507"/>
      <c r="J2" s="507"/>
      <c r="K2" s="507"/>
      <c r="L2" s="507"/>
      <c r="M2" s="507"/>
      <c r="N2" s="507"/>
      <c r="O2" s="507"/>
      <c r="P2" s="507"/>
    </row>
    <row r="3" spans="1:16" x14ac:dyDescent="0.2">
      <c r="A3" s="507"/>
      <c r="B3" s="507"/>
      <c r="C3" s="507"/>
      <c r="D3" s="507"/>
      <c r="E3" s="507"/>
      <c r="F3" s="507"/>
      <c r="G3" s="507"/>
      <c r="H3" s="507"/>
      <c r="I3" s="507"/>
      <c r="J3" s="507"/>
      <c r="K3" s="507"/>
      <c r="L3" s="507"/>
      <c r="M3" s="507"/>
      <c r="N3" s="507"/>
      <c r="O3" s="507"/>
      <c r="P3" s="507"/>
    </row>
    <row r="4" spans="1:16" x14ac:dyDescent="0.2">
      <c r="A4" s="507"/>
      <c r="B4" s="507"/>
      <c r="C4" s="507"/>
      <c r="D4" s="507"/>
      <c r="E4" s="507"/>
      <c r="F4" s="507"/>
      <c r="G4" s="507"/>
      <c r="H4" s="507"/>
      <c r="I4" s="507"/>
      <c r="J4" s="507"/>
      <c r="K4" s="507"/>
      <c r="L4" s="507"/>
      <c r="M4" s="507"/>
      <c r="N4" s="507"/>
      <c r="O4" s="507"/>
      <c r="P4" s="507"/>
    </row>
    <row r="5" spans="1:16" x14ac:dyDescent="0.2">
      <c r="A5" s="507"/>
      <c r="B5" s="507"/>
      <c r="C5" s="507"/>
      <c r="D5" s="507"/>
      <c r="E5" s="507"/>
      <c r="F5" s="507"/>
      <c r="G5" s="507"/>
      <c r="H5" s="507"/>
      <c r="I5" s="507"/>
      <c r="J5" s="507"/>
      <c r="K5" s="507"/>
      <c r="L5" s="507"/>
      <c r="M5" s="507"/>
      <c r="N5" s="507"/>
      <c r="O5" s="507"/>
      <c r="P5" s="507"/>
    </row>
    <row r="7" spans="1:16" x14ac:dyDescent="0.2">
      <c r="A7" s="54"/>
      <c r="C7" s="547" t="s">
        <v>67</v>
      </c>
      <c r="D7" s="547"/>
      <c r="E7" s="530"/>
      <c r="F7" s="531"/>
      <c r="J7" s="365" t="s">
        <v>69</v>
      </c>
      <c r="K7" s="81"/>
    </row>
    <row r="8" spans="1:16" x14ac:dyDescent="0.2">
      <c r="A8" s="57"/>
      <c r="C8" s="58"/>
      <c r="D8" s="58"/>
      <c r="E8" s="58"/>
      <c r="F8" s="45"/>
    </row>
    <row r="9" spans="1:16" x14ac:dyDescent="0.2">
      <c r="A9" s="54"/>
      <c r="C9" s="54"/>
      <c r="D9" s="57" t="s">
        <v>68</v>
      </c>
      <c r="E9" s="541" t="s">
        <v>308</v>
      </c>
      <c r="F9" s="542"/>
      <c r="G9" s="542"/>
      <c r="H9" s="542"/>
      <c r="I9" s="542"/>
      <c r="J9" s="542"/>
      <c r="K9" s="542"/>
      <c r="L9" s="543"/>
    </row>
    <row r="10" spans="1:16" x14ac:dyDescent="0.2">
      <c r="A10" s="54"/>
      <c r="B10" s="54"/>
      <c r="C10" s="54"/>
      <c r="D10" s="54"/>
      <c r="E10" s="45"/>
      <c r="F10" s="45"/>
      <c r="J10" s="45"/>
    </row>
    <row r="11" spans="1:16" x14ac:dyDescent="0.2">
      <c r="A11" s="57"/>
      <c r="B11" s="547" t="s">
        <v>277</v>
      </c>
      <c r="C11" s="547"/>
      <c r="D11" s="547"/>
      <c r="E11" s="532" t="s">
        <v>1022</v>
      </c>
      <c r="F11" s="533"/>
      <c r="G11" s="533"/>
      <c r="H11" s="533"/>
      <c r="I11" s="533"/>
      <c r="J11" s="533"/>
      <c r="K11" s="533"/>
      <c r="L11" s="534"/>
    </row>
    <row r="12" spans="1:16" x14ac:dyDescent="0.2">
      <c r="A12" s="57"/>
      <c r="E12" s="535"/>
      <c r="F12" s="536"/>
      <c r="G12" s="536"/>
      <c r="H12" s="536"/>
      <c r="I12" s="536"/>
      <c r="J12" s="536"/>
      <c r="K12" s="536"/>
      <c r="L12" s="537"/>
    </row>
    <row r="13" spans="1:16" x14ac:dyDescent="0.2">
      <c r="A13" s="57"/>
      <c r="E13" s="538"/>
      <c r="F13" s="539"/>
      <c r="G13" s="539"/>
      <c r="H13" s="539"/>
      <c r="I13" s="539"/>
      <c r="J13" s="539"/>
      <c r="K13" s="539"/>
      <c r="L13" s="540"/>
    </row>
    <row r="14" spans="1:16" x14ac:dyDescent="0.2">
      <c r="A14" s="57"/>
      <c r="J14" s="45"/>
    </row>
    <row r="15" spans="1:16" x14ac:dyDescent="0.2">
      <c r="A15" s="57"/>
      <c r="B15" s="548" t="s">
        <v>78</v>
      </c>
      <c r="C15" s="548"/>
      <c r="D15" s="548"/>
      <c r="E15" s="45">
        <v>7</v>
      </c>
      <c r="F15" s="45"/>
      <c r="J15" s="45"/>
    </row>
    <row r="16" spans="1:16" x14ac:dyDescent="0.2">
      <c r="A16" s="57"/>
      <c r="C16" s="58"/>
      <c r="D16" s="58"/>
      <c r="J16" s="45"/>
    </row>
    <row r="17" spans="1:15" ht="12.75" customHeight="1" x14ac:dyDescent="0.2">
      <c r="A17" s="57"/>
      <c r="B17" s="426" t="s">
        <v>79</v>
      </c>
      <c r="C17" s="426"/>
      <c r="D17" s="426"/>
      <c r="E17" s="59" t="s">
        <v>81</v>
      </c>
      <c r="F17" s="544" t="s">
        <v>298</v>
      </c>
      <c r="G17" s="545"/>
      <c r="H17" s="546"/>
      <c r="J17" s="365" t="s">
        <v>145</v>
      </c>
      <c r="K17" s="527" t="s">
        <v>302</v>
      </c>
      <c r="L17" s="528"/>
      <c r="M17" s="528"/>
      <c r="N17" s="528"/>
      <c r="O17" s="529"/>
    </row>
    <row r="18" spans="1:15" x14ac:dyDescent="0.2">
      <c r="A18" s="57"/>
      <c r="E18" s="59" t="s">
        <v>82</v>
      </c>
      <c r="F18" s="544" t="s">
        <v>1019</v>
      </c>
      <c r="G18" s="545"/>
      <c r="H18" s="546"/>
      <c r="K18" s="527" t="s">
        <v>303</v>
      </c>
      <c r="L18" s="528"/>
      <c r="M18" s="528"/>
      <c r="N18" s="528"/>
      <c r="O18" s="529"/>
    </row>
    <row r="19" spans="1:15" x14ac:dyDescent="0.2">
      <c r="A19" s="57"/>
      <c r="E19" s="59" t="s">
        <v>83</v>
      </c>
      <c r="F19" s="544" t="s">
        <v>299</v>
      </c>
      <c r="G19" s="545"/>
      <c r="H19" s="546"/>
      <c r="K19" s="527" t="s">
        <v>304</v>
      </c>
      <c r="L19" s="528"/>
      <c r="M19" s="528"/>
      <c r="N19" s="528"/>
      <c r="O19" s="529"/>
    </row>
    <row r="20" spans="1:15" x14ac:dyDescent="0.2">
      <c r="A20" s="57"/>
      <c r="E20" s="59" t="s">
        <v>84</v>
      </c>
      <c r="F20" s="544" t="s">
        <v>1018</v>
      </c>
      <c r="G20" s="544"/>
      <c r="H20" s="551"/>
      <c r="K20" s="527" t="s">
        <v>1021</v>
      </c>
      <c r="L20" s="528"/>
      <c r="M20" s="528"/>
      <c r="N20" s="528"/>
      <c r="O20" s="529"/>
    </row>
    <row r="21" spans="1:15" ht="12.75" customHeight="1" x14ac:dyDescent="0.2">
      <c r="A21" s="57"/>
      <c r="E21" s="59" t="s">
        <v>85</v>
      </c>
      <c r="F21" s="544" t="s">
        <v>300</v>
      </c>
      <c r="G21" s="544"/>
      <c r="H21" s="551"/>
      <c r="K21" s="527" t="s">
        <v>305</v>
      </c>
      <c r="L21" s="528"/>
      <c r="M21" s="528"/>
      <c r="N21" s="528"/>
      <c r="O21" s="529"/>
    </row>
    <row r="22" spans="1:15" x14ac:dyDescent="0.2">
      <c r="A22" s="57"/>
      <c r="E22" s="59" t="s">
        <v>86</v>
      </c>
      <c r="F22" s="544" t="s">
        <v>1020</v>
      </c>
      <c r="G22" s="544"/>
      <c r="H22" s="551"/>
      <c r="K22" s="527" t="s">
        <v>306</v>
      </c>
      <c r="L22" s="528"/>
      <c r="M22" s="528"/>
      <c r="N22" s="528"/>
      <c r="O22" s="529"/>
    </row>
    <row r="23" spans="1:15" ht="12.75" customHeight="1" x14ac:dyDescent="0.2">
      <c r="A23" s="57"/>
      <c r="E23" s="59" t="s">
        <v>87</v>
      </c>
      <c r="F23" s="544" t="s">
        <v>301</v>
      </c>
      <c r="G23" s="545"/>
      <c r="H23" s="546"/>
      <c r="K23" s="527" t="s">
        <v>307</v>
      </c>
      <c r="L23" s="528"/>
      <c r="M23" s="528"/>
      <c r="N23" s="528"/>
      <c r="O23" s="529"/>
    </row>
    <row r="24" spans="1:15" hidden="1" x14ac:dyDescent="0.2">
      <c r="E24" s="59" t="s">
        <v>88</v>
      </c>
      <c r="F24" s="544"/>
      <c r="G24" s="545"/>
      <c r="H24" s="546"/>
      <c r="K24" s="527"/>
      <c r="L24" s="528"/>
      <c r="M24" s="528"/>
      <c r="N24" s="528"/>
      <c r="O24" s="529"/>
    </row>
    <row r="25" spans="1:15" hidden="1" x14ac:dyDescent="0.2">
      <c r="A25" s="53"/>
      <c r="E25" s="59" t="s">
        <v>89</v>
      </c>
      <c r="F25" s="544"/>
      <c r="G25" s="545"/>
      <c r="H25" s="546"/>
      <c r="K25" s="527"/>
      <c r="L25" s="528"/>
      <c r="M25" s="528"/>
      <c r="N25" s="528"/>
      <c r="O25" s="529"/>
    </row>
    <row r="26" spans="1:15" hidden="1" x14ac:dyDescent="0.2">
      <c r="A26" s="53"/>
      <c r="E26" s="59" t="s">
        <v>90</v>
      </c>
      <c r="F26" s="544"/>
      <c r="G26" s="545"/>
      <c r="H26" s="546"/>
      <c r="K26" s="527"/>
      <c r="L26" s="528"/>
      <c r="M26" s="528"/>
      <c r="N26" s="528"/>
      <c r="O26" s="529"/>
    </row>
    <row r="27" spans="1:15" x14ac:dyDescent="0.2">
      <c r="A27" s="53"/>
    </row>
    <row r="28" spans="1:15" x14ac:dyDescent="0.2">
      <c r="A28" s="53"/>
      <c r="B28" s="426" t="s">
        <v>97</v>
      </c>
      <c r="C28" s="426"/>
      <c r="D28" s="426"/>
      <c r="E28" s="549">
        <v>0.75</v>
      </c>
      <c r="F28" s="550"/>
    </row>
    <row r="29" spans="1:15" x14ac:dyDescent="0.2">
      <c r="A29" s="56"/>
      <c r="B29" s="56"/>
      <c r="C29" s="56"/>
    </row>
    <row r="30" spans="1:15" x14ac:dyDescent="0.2">
      <c r="A30" s="56"/>
      <c r="B30" s="56"/>
      <c r="C30" s="56"/>
    </row>
    <row r="31" spans="1:15" x14ac:dyDescent="0.2">
      <c r="A31" s="56"/>
      <c r="B31" s="56"/>
      <c r="C31" s="56"/>
    </row>
    <row r="32" spans="1:15" x14ac:dyDescent="0.2">
      <c r="A32" s="56"/>
      <c r="B32" s="56"/>
      <c r="C32" s="56"/>
    </row>
    <row r="33" spans="1:3" x14ac:dyDescent="0.2">
      <c r="A33" s="56"/>
      <c r="B33" s="56"/>
      <c r="C33" s="56"/>
    </row>
  </sheetData>
  <mergeCells count="30">
    <mergeCell ref="F18:H18"/>
    <mergeCell ref="F19:H19"/>
    <mergeCell ref="B28:D28"/>
    <mergeCell ref="E28:F28"/>
    <mergeCell ref="B17:D17"/>
    <mergeCell ref="F20:H20"/>
    <mergeCell ref="F21:H21"/>
    <mergeCell ref="F22:H22"/>
    <mergeCell ref="F23:H23"/>
    <mergeCell ref="F24:H24"/>
    <mergeCell ref="F25:H25"/>
    <mergeCell ref="F26:H26"/>
    <mergeCell ref="A2:P5"/>
    <mergeCell ref="E7:F7"/>
    <mergeCell ref="E11:L13"/>
    <mergeCell ref="E9:L9"/>
    <mergeCell ref="F17:H17"/>
    <mergeCell ref="C7:D7"/>
    <mergeCell ref="B11:D11"/>
    <mergeCell ref="B15:D15"/>
    <mergeCell ref="K17:O17"/>
    <mergeCell ref="K23:O23"/>
    <mergeCell ref="K24:O24"/>
    <mergeCell ref="K25:O25"/>
    <mergeCell ref="K26:O26"/>
    <mergeCell ref="K18:O18"/>
    <mergeCell ref="K19:O19"/>
    <mergeCell ref="K20:O20"/>
    <mergeCell ref="K21:O21"/>
    <mergeCell ref="K22:O22"/>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Drop Down 1">
              <controlPr defaultSize="0" autoLine="0" autoPict="0" macro="[0]!Ajuste_Plan">
                <anchor moveWithCells="1">
                  <from>
                    <xdr:col>4</xdr:col>
                    <xdr:colOff>0</xdr:colOff>
                    <xdr:row>14</xdr:row>
                    <xdr:rowOff>0</xdr:rowOff>
                  </from>
                  <to>
                    <xdr:col>6</xdr:col>
                    <xdr:colOff>28575</xdr:colOff>
                    <xdr:row>15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7">
    <pageSetUpPr fitToPage="1"/>
  </sheetPr>
  <dimension ref="A2:P1019"/>
  <sheetViews>
    <sheetView showGridLines="0" zoomScale="80" zoomScaleNormal="80" workbookViewId="0"/>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507" t="s">
        <v>91</v>
      </c>
      <c r="B2" s="507"/>
      <c r="C2" s="507"/>
      <c r="D2" s="507"/>
      <c r="E2" s="507"/>
      <c r="F2" s="507"/>
      <c r="G2" s="507"/>
      <c r="H2" s="507"/>
      <c r="I2" s="507"/>
      <c r="J2" s="507"/>
      <c r="K2" s="507"/>
      <c r="L2" s="507"/>
      <c r="M2" s="507"/>
      <c r="N2" s="507"/>
      <c r="O2" s="145"/>
      <c r="P2" s="145"/>
    </row>
    <row r="3" spans="1:16" ht="12.75" customHeight="1" x14ac:dyDescent="0.2">
      <c r="A3" s="507"/>
      <c r="B3" s="507"/>
      <c r="C3" s="507"/>
      <c r="D3" s="507"/>
      <c r="E3" s="507"/>
      <c r="F3" s="507"/>
      <c r="G3" s="507"/>
      <c r="H3" s="507"/>
      <c r="I3" s="507"/>
      <c r="J3" s="507"/>
      <c r="K3" s="507"/>
      <c r="L3" s="507"/>
      <c r="M3" s="507"/>
      <c r="N3" s="507"/>
      <c r="O3" s="145"/>
      <c r="P3" s="145"/>
    </row>
    <row r="4" spans="1:16" ht="12.75" customHeight="1" x14ac:dyDescent="0.2">
      <c r="A4" s="507"/>
      <c r="B4" s="507"/>
      <c r="C4" s="507"/>
      <c r="D4" s="507"/>
      <c r="E4" s="507"/>
      <c r="F4" s="507"/>
      <c r="G4" s="507"/>
      <c r="H4" s="507"/>
      <c r="I4" s="507"/>
      <c r="J4" s="507"/>
      <c r="K4" s="507"/>
      <c r="L4" s="507"/>
      <c r="M4" s="507"/>
      <c r="N4" s="507"/>
      <c r="O4" s="145"/>
      <c r="P4" s="145"/>
    </row>
    <row r="5" spans="1:16" ht="12.75" customHeight="1" x14ac:dyDescent="0.2">
      <c r="A5" s="507"/>
      <c r="B5" s="507"/>
      <c r="C5" s="507"/>
      <c r="D5" s="507"/>
      <c r="E5" s="507"/>
      <c r="F5" s="507"/>
      <c r="G5" s="507"/>
      <c r="H5" s="507"/>
      <c r="I5" s="507"/>
      <c r="J5" s="507"/>
      <c r="K5" s="507"/>
      <c r="L5" s="507"/>
      <c r="M5" s="507"/>
      <c r="N5" s="507"/>
      <c r="O5" s="145"/>
      <c r="P5" s="145"/>
    </row>
    <row r="7" spans="1:16" x14ac:dyDescent="0.2">
      <c r="F7"/>
      <c r="G7"/>
      <c r="K7"/>
      <c r="L7"/>
      <c r="M7"/>
      <c r="N7"/>
      <c r="O7"/>
    </row>
    <row r="8" spans="1:16" ht="15.75" x14ac:dyDescent="0.2">
      <c r="A8" s="5"/>
      <c r="B8" s="5"/>
      <c r="C8" s="5"/>
      <c r="D8" s="75" t="s">
        <v>3</v>
      </c>
      <c r="E8" s="508" t="str">
        <f>IF('Informações Gerais'!$F$17="","Prop A",'Informações Gerais'!$F$17)</f>
        <v>AMDOcs</v>
      </c>
      <c r="F8" s="509"/>
      <c r="G8" s="509"/>
      <c r="H8" s="509"/>
      <c r="I8" s="510"/>
      <c r="K8"/>
      <c r="L8" s="2"/>
    </row>
    <row r="9" spans="1:16" x14ac:dyDescent="0.2">
      <c r="A9" s="1"/>
      <c r="F9"/>
      <c r="G9"/>
      <c r="J9" s="1"/>
    </row>
    <row r="10" spans="1:16" ht="18" x14ac:dyDescent="0.25">
      <c r="A10" s="439" t="s">
        <v>103</v>
      </c>
      <c r="B10" s="439"/>
      <c r="C10" s="439"/>
      <c r="D10" s="439"/>
      <c r="E10" s="439"/>
      <c r="F10" s="439"/>
      <c r="G10" s="439"/>
      <c r="H10" s="439"/>
      <c r="I10" s="439"/>
      <c r="J10" s="439"/>
      <c r="K10" s="439"/>
      <c r="L10" s="439"/>
      <c r="M10" s="439"/>
      <c r="N10" s="439"/>
      <c r="O10" s="145"/>
      <c r="P10" s="145"/>
    </row>
    <row r="11" spans="1:16" x14ac:dyDescent="0.2">
      <c r="A11" s="1"/>
      <c r="F11"/>
      <c r="G11"/>
      <c r="J11" s="1"/>
    </row>
    <row r="12" spans="1:16" ht="25.5" x14ac:dyDescent="0.2">
      <c r="A12" s="235" t="s">
        <v>2</v>
      </c>
      <c r="B12" s="444" t="s">
        <v>1</v>
      </c>
      <c r="C12" s="444"/>
      <c r="D12" s="444"/>
      <c r="E12" s="444"/>
      <c r="F12" s="117" t="s">
        <v>20</v>
      </c>
      <c r="G12" s="118" t="s">
        <v>21</v>
      </c>
      <c r="H12" s="76" t="s">
        <v>59</v>
      </c>
      <c r="I12" s="76" t="s">
        <v>7</v>
      </c>
      <c r="J12" s="119" t="s">
        <v>0</v>
      </c>
      <c r="K12" s="120" t="s">
        <v>10</v>
      </c>
      <c r="L12" s="134" t="s">
        <v>92</v>
      </c>
      <c r="M12" s="134" t="s">
        <v>93</v>
      </c>
    </row>
    <row r="13" spans="1:16" ht="18" x14ac:dyDescent="0.2">
      <c r="A13" s="61">
        <v>1</v>
      </c>
      <c r="B13" s="249" t="str">
        <f>Máximo!B13:E13</f>
        <v>Critérios de Inclusão</v>
      </c>
      <c r="C13" s="250"/>
      <c r="D13" s="250"/>
      <c r="E13" s="251"/>
      <c r="F13" s="62" t="s">
        <v>9</v>
      </c>
      <c r="G13" s="62" t="s">
        <v>9</v>
      </c>
      <c r="H13" s="63"/>
      <c r="I13" s="63"/>
      <c r="J13" s="63"/>
      <c r="K13" s="64" t="str">
        <f>IF(COUNTA(I14:I19)=0,"",IF(COUNTIF(I14:I19,"Não Atende")&gt;2,"Não Atende","Atende"))</f>
        <v>Atende</v>
      </c>
      <c r="L13" s="135"/>
      <c r="M13" s="136"/>
    </row>
    <row r="14" spans="1:16" ht="45.75" customHeight="1" outlineLevel="1" x14ac:dyDescent="0.2">
      <c r="A14" s="78" t="str">
        <f>CONCATENATE($A$13,".",COUNTA($A$13:A13))</f>
        <v>1.1</v>
      </c>
      <c r="B14" s="607" t="str">
        <f>Máximo!B14:E14</f>
        <v>Experiência comprovada em projetos de Telecom.</v>
      </c>
      <c r="C14" s="607"/>
      <c r="D14" s="607"/>
      <c r="E14" s="607"/>
      <c r="F14" s="68" t="s">
        <v>9</v>
      </c>
      <c r="G14" s="68" t="s">
        <v>9</v>
      </c>
      <c r="H14" s="69" t="s">
        <v>9</v>
      </c>
      <c r="I14" s="37" t="s">
        <v>4</v>
      </c>
      <c r="J14" s="69" t="s">
        <v>9</v>
      </c>
      <c r="K14" s="71" t="s">
        <v>9</v>
      </c>
      <c r="L14" s="3"/>
      <c r="M14" s="38"/>
    </row>
    <row r="15" spans="1:16" ht="45.75" customHeight="1" outlineLevel="1" x14ac:dyDescent="0.2">
      <c r="A15" s="78" t="str">
        <f>CONCATENATE($A$13,".",COUNTA($A$13:A14))</f>
        <v>1.2</v>
      </c>
      <c r="B15" s="608" t="str">
        <f>Máximo!B15:E15</f>
        <v>Demonstrar a capacidade, identificando estrutura e currículos, para projetos de grande porte.</v>
      </c>
      <c r="C15" s="609"/>
      <c r="D15" s="609"/>
      <c r="E15" s="610"/>
      <c r="F15" s="68" t="s">
        <v>9</v>
      </c>
      <c r="G15" s="68" t="s">
        <v>9</v>
      </c>
      <c r="H15" s="69" t="s">
        <v>9</v>
      </c>
      <c r="I15" s="37" t="s">
        <v>4</v>
      </c>
      <c r="J15" s="69" t="s">
        <v>9</v>
      </c>
      <c r="K15" s="71" t="s">
        <v>9</v>
      </c>
      <c r="L15" s="3"/>
      <c r="M15" s="38"/>
    </row>
    <row r="16" spans="1:16" ht="45.75" customHeight="1" outlineLevel="1" x14ac:dyDescent="0.2">
      <c r="A16" s="78" t="str">
        <f>CONCATENATE($A$13,".",COUNTA($A$13:A15))</f>
        <v>1.3</v>
      </c>
      <c r="B16" s="608" t="str">
        <f>Máximo!B16:E16</f>
        <v>A solução ofertada presente nos relatórios de mercado (Quadrante e reports Gartner ou Big Wave do Forrester, etc)</v>
      </c>
      <c r="C16" s="609"/>
      <c r="D16" s="609"/>
      <c r="E16" s="610"/>
      <c r="F16" s="68" t="s">
        <v>9</v>
      </c>
      <c r="G16" s="68" t="s">
        <v>9</v>
      </c>
      <c r="H16" s="69" t="s">
        <v>9</v>
      </c>
      <c r="I16" s="37" t="s">
        <v>4</v>
      </c>
      <c r="J16" s="69" t="s">
        <v>9</v>
      </c>
      <c r="K16" s="71" t="s">
        <v>9</v>
      </c>
      <c r="L16" s="3"/>
      <c r="M16" s="38"/>
    </row>
    <row r="17" spans="1:16" ht="45.75" customHeight="1" outlineLevel="1" x14ac:dyDescent="0.2">
      <c r="A17" s="78" t="str">
        <f>CONCATENATE($A$13,".",COUNTA($A$13:A16))</f>
        <v>1.4</v>
      </c>
      <c r="B17" s="608" t="str">
        <f>Máximo!B17:E17</f>
        <v>Proponente possui case(s) de sucesso na implementação de projetos de Gestão de Fraudes com a solução ofertada</v>
      </c>
      <c r="C17" s="609"/>
      <c r="D17" s="609"/>
      <c r="E17" s="610"/>
      <c r="F17" s="68" t="s">
        <v>9</v>
      </c>
      <c r="G17" s="68" t="s">
        <v>9</v>
      </c>
      <c r="H17" s="69" t="s">
        <v>9</v>
      </c>
      <c r="I17" s="37" t="s">
        <v>4</v>
      </c>
      <c r="J17" s="69" t="s">
        <v>9</v>
      </c>
      <c r="K17" s="71" t="s">
        <v>9</v>
      </c>
      <c r="L17" s="3"/>
      <c r="M17" s="38"/>
    </row>
    <row r="18" spans="1:16" ht="45.75" customHeight="1" outlineLevel="1" x14ac:dyDescent="0.2">
      <c r="A18" s="78" t="str">
        <f>CONCATENATE($A$13,".",COUNTA($A$13:A17))</f>
        <v>1.5</v>
      </c>
      <c r="B18" s="608" t="str">
        <f>Máximo!B18:E18</f>
        <v>Proponente deve possuir equipe com experiência comprovada na implementação de projetos de Gestão de Fraudes em Telecom no mercado nacional</v>
      </c>
      <c r="C18" s="609"/>
      <c r="D18" s="609"/>
      <c r="E18" s="610"/>
      <c r="F18" s="68" t="s">
        <v>9</v>
      </c>
      <c r="G18" s="68" t="s">
        <v>9</v>
      </c>
      <c r="H18" s="69" t="s">
        <v>9</v>
      </c>
      <c r="I18" s="37" t="s">
        <v>5</v>
      </c>
      <c r="J18" s="69" t="s">
        <v>9</v>
      </c>
      <c r="K18" s="71" t="s">
        <v>9</v>
      </c>
      <c r="L18" s="3"/>
      <c r="M18" s="38"/>
    </row>
    <row r="19" spans="1:16" outlineLevel="1" x14ac:dyDescent="0.2">
      <c r="A19" s="35"/>
      <c r="B19" s="35"/>
      <c r="C19" s="35"/>
      <c r="D19" s="35"/>
      <c r="E19" s="35"/>
      <c r="F19" s="115"/>
      <c r="G19" s="115"/>
      <c r="H19" s="35"/>
      <c r="I19" s="35"/>
      <c r="J19" s="35"/>
    </row>
    <row r="20" spans="1:16" outlineLevel="1" x14ac:dyDescent="0.2"/>
    <row r="21" spans="1:16" ht="18" outlineLevel="1" x14ac:dyDescent="0.25">
      <c r="A21" s="439" t="s">
        <v>140</v>
      </c>
      <c r="B21" s="439"/>
      <c r="C21" s="439"/>
      <c r="D21" s="439"/>
      <c r="E21" s="439"/>
      <c r="F21" s="439"/>
      <c r="G21" s="439"/>
      <c r="H21" s="439"/>
      <c r="I21" s="439"/>
      <c r="J21" s="439"/>
      <c r="K21" s="439"/>
      <c r="L21" s="439"/>
      <c r="M21" s="439"/>
      <c r="N21" s="145"/>
      <c r="O21" s="145"/>
      <c r="P21" s="145"/>
    </row>
    <row r="22" spans="1:16" outlineLevel="1" x14ac:dyDescent="0.2"/>
    <row r="23" spans="1:16" ht="25.5" outlineLevel="1" x14ac:dyDescent="0.2">
      <c r="A23" s="224" t="s">
        <v>2</v>
      </c>
      <c r="B23" s="444" t="s">
        <v>1</v>
      </c>
      <c r="C23" s="444"/>
      <c r="D23" s="444"/>
      <c r="E23" s="444"/>
      <c r="F23" s="117" t="s">
        <v>20</v>
      </c>
      <c r="G23" s="118" t="s">
        <v>21</v>
      </c>
      <c r="H23" s="229" t="s">
        <v>59</v>
      </c>
      <c r="I23" s="229" t="s">
        <v>7</v>
      </c>
      <c r="J23" s="119" t="s">
        <v>0</v>
      </c>
      <c r="K23" s="120" t="s">
        <v>10</v>
      </c>
      <c r="L23" s="224" t="s">
        <v>92</v>
      </c>
      <c r="M23" s="224" t="s">
        <v>93</v>
      </c>
    </row>
    <row r="24" spans="1:16" ht="18" customHeight="1" x14ac:dyDescent="0.2">
      <c r="A24" s="61">
        <f>Máximo!A24</f>
        <v>2</v>
      </c>
      <c r="B24" s="249" t="str">
        <f>Máximo!B24:E24</f>
        <v>Qualificação do Fornecedor</v>
      </c>
      <c r="C24" s="250"/>
      <c r="D24" s="250"/>
      <c r="E24" s="251"/>
      <c r="F24" s="65">
        <f>IF(Máximo!F24="","",Máximo!F24)</f>
        <v>0.25</v>
      </c>
      <c r="G24" s="65">
        <f>IF(Máximo!G24="","",Máximo!G24)</f>
        <v>1</v>
      </c>
      <c r="H24" s="63" t="str">
        <f>IF(Máximo!H24="","",Máximo!H24)</f>
        <v/>
      </c>
      <c r="I24" s="63"/>
      <c r="J24" s="66"/>
      <c r="K24" s="67">
        <f>SUM(K25:K30)-K30</f>
        <v>49.5</v>
      </c>
      <c r="L24" s="227"/>
      <c r="M24" s="228"/>
    </row>
    <row r="25" spans="1:16" ht="45.75" customHeight="1" outlineLevel="1" x14ac:dyDescent="0.2">
      <c r="A25" s="78" t="str">
        <f>Máximo!A25</f>
        <v>2.1</v>
      </c>
      <c r="B25" s="552" t="str">
        <f>Máximo!B25:E25</f>
        <v>Sizing (hardware) da solução otimizado</v>
      </c>
      <c r="C25" s="552"/>
      <c r="D25" s="552"/>
      <c r="E25" s="552"/>
      <c r="F25" s="68" t="str">
        <f>IF(Máximo!F25:I25="","",Máximo!F25:I25)</f>
        <v/>
      </c>
      <c r="G25" s="72">
        <f>Máximo!G25:J25</f>
        <v>0.05</v>
      </c>
      <c r="H25" s="70" t="str">
        <f>IF(Máximo!H25="","",Máximo!H25)</f>
        <v>Obrigatório</v>
      </c>
      <c r="I25" s="37" t="s">
        <v>4</v>
      </c>
      <c r="J25" s="73">
        <f>IF($K$13="Não Atende",0,IF(I25="","",IF(H25="",VLOOKUP(I25,Parâmetros!$B$3:$C$6,2,0),VLOOKUP(I25,Parâmetros!$B$3:$C$6,2,0)*VLOOKUP(H25,Parâmetros!$E$3:$G$5,2,0))))</f>
        <v>4</v>
      </c>
      <c r="K25" s="74">
        <f>IF(J25="",0,((G25*J25)*$F$24)*0.9*100)</f>
        <v>4.5000000000000009</v>
      </c>
      <c r="L25" s="3"/>
      <c r="M25" s="38"/>
    </row>
    <row r="26" spans="1:16" ht="45.75" customHeight="1" outlineLevel="1" x14ac:dyDescent="0.2">
      <c r="A26" s="170" t="str">
        <f>Máximo!A26</f>
        <v>2.2</v>
      </c>
      <c r="B26" s="552" t="str">
        <f>Máximo!B26:E26</f>
        <v>Aderência às Etapas do projeto previstas pela Oi</v>
      </c>
      <c r="C26" s="552"/>
      <c r="D26" s="552"/>
      <c r="E26" s="552"/>
      <c r="F26" s="68" t="str">
        <f>IF(Máximo!F26:I26="","",Máximo!F26:I26)</f>
        <v/>
      </c>
      <c r="G26" s="72">
        <f>Máximo!G26:J26</f>
        <v>0.05</v>
      </c>
      <c r="H26" s="70" t="str">
        <f>IF(Máximo!H26="","",Máximo!H26)</f>
        <v>Obrigatório</v>
      </c>
      <c r="I26" s="37" t="s">
        <v>17</v>
      </c>
      <c r="J26" s="73">
        <f>IF($K$13="Não Atende",0,IF(I26="","",IF(H26="",VLOOKUP(I26,Parâmetros!$B$3:$C$6,2,0),VLOOKUP(I26,Parâmetros!$B$3:$C$6,2,0)*VLOOKUP(H26,Parâmetros!$E$3:$G$5,2,0))))</f>
        <v>2</v>
      </c>
      <c r="K26" s="74">
        <f t="shared" ref="K26:K29" si="0">IF(J26="",0,((G26*J26)*$F$24)*0.9*100)</f>
        <v>2.2500000000000004</v>
      </c>
      <c r="L26" s="3"/>
      <c r="M26" s="38"/>
    </row>
    <row r="27" spans="1:16" ht="45.75" customHeight="1" outlineLevel="1" x14ac:dyDescent="0.2">
      <c r="A27" s="78" t="str">
        <f>Máximo!A27</f>
        <v>2.3</v>
      </c>
      <c r="B27" s="552" t="str">
        <f>Máximo!B27:E27</f>
        <v>Disponibilizar de local próprio na região de prestação do serviço para alocação dos seus recursos.</v>
      </c>
      <c r="C27" s="552"/>
      <c r="D27" s="552"/>
      <c r="E27" s="552"/>
      <c r="F27" s="68" t="str">
        <f>IF(Máximo!F27:I27="","",Máximo!F27:I27)</f>
        <v/>
      </c>
      <c r="G27" s="72">
        <f>Máximo!G27:J27</f>
        <v>0.05</v>
      </c>
      <c r="H27" s="70" t="str">
        <f>IF(Máximo!H27="","",Máximo!H27)</f>
        <v>Obrigatório</v>
      </c>
      <c r="I27" s="37" t="s">
        <v>4</v>
      </c>
      <c r="J27" s="73">
        <f>IF($K$13="Não Atende",0,IF(I27="","",IF(H27="",VLOOKUP(I27,Parâmetros!$B$3:$C$6,2,0),VLOOKUP(I27,Parâmetros!$B$3:$C$6,2,0)*VLOOKUP(H27,Parâmetros!$E$3:$G$5,2,0))))</f>
        <v>4</v>
      </c>
      <c r="K27" s="74">
        <f t="shared" si="0"/>
        <v>4.5000000000000009</v>
      </c>
      <c r="L27" s="3"/>
      <c r="M27" s="38"/>
    </row>
    <row r="28" spans="1:16" ht="45.75" customHeight="1" outlineLevel="1" x14ac:dyDescent="0.2">
      <c r="A28" s="170" t="str">
        <f>Máximo!A28</f>
        <v>2.4</v>
      </c>
      <c r="B28" s="552" t="str">
        <f>Máximo!B28:E28</f>
        <v>Atendimento à provas de conceito da solução proposta</v>
      </c>
      <c r="C28" s="552"/>
      <c r="D28" s="552"/>
      <c r="E28" s="552"/>
      <c r="F28" s="68" t="str">
        <f>IF(Máximo!F28:I28="","",Máximo!F28:I28)</f>
        <v/>
      </c>
      <c r="G28" s="72">
        <f>Máximo!G28:J28</f>
        <v>0.5</v>
      </c>
      <c r="H28" s="70" t="str">
        <f>IF(Máximo!H28="","",Máximo!H28)</f>
        <v>Obrigatório</v>
      </c>
      <c r="I28" s="37" t="s">
        <v>17</v>
      </c>
      <c r="J28" s="73">
        <f>IF($K$13="Não Atende",0,IF(I28="","",IF(H28="",VLOOKUP(I28,Parâmetros!$B$3:$C$6,2,0),VLOOKUP(I28,Parâmetros!$B$3:$C$6,2,0)*VLOOKUP(H28,Parâmetros!$E$3:$G$5,2,0))))</f>
        <v>2</v>
      </c>
      <c r="K28" s="74">
        <f t="shared" si="0"/>
        <v>22.5</v>
      </c>
      <c r="L28" s="3"/>
      <c r="M28" s="38"/>
    </row>
    <row r="29" spans="1:16" ht="45.75" customHeight="1" outlineLevel="1" x14ac:dyDescent="0.2">
      <c r="A29" s="78" t="str">
        <f>Máximo!A29</f>
        <v>2.5</v>
      </c>
      <c r="B29" s="552" t="str">
        <f>Máximo!B29:E29</f>
        <v>Especialistas da solução proposta em território nacional</v>
      </c>
      <c r="C29" s="552"/>
      <c r="D29" s="552"/>
      <c r="E29" s="552"/>
      <c r="F29" s="68" t="str">
        <f>IF(Máximo!F29:I29="","",Máximo!F29:I29)</f>
        <v/>
      </c>
      <c r="G29" s="72">
        <f>Máximo!G29:J29</f>
        <v>0.35</v>
      </c>
      <c r="H29" s="70" t="str">
        <f>IF(Máximo!H29="","",Máximo!H29)</f>
        <v>Obrigatório</v>
      </c>
      <c r="I29" s="37" t="s">
        <v>17</v>
      </c>
      <c r="J29" s="73">
        <f>IF($K$13="Não Atende",0,IF(I29="","",IF(H29="",VLOOKUP(I29,Parâmetros!$B$3:$C$6,2,0),VLOOKUP(I29,Parâmetros!$B$3:$C$6,2,0)*VLOOKUP(H29,Parâmetros!$E$3:$G$5,2,0))))</f>
        <v>2</v>
      </c>
      <c r="K29" s="74">
        <f t="shared" si="0"/>
        <v>15.75</v>
      </c>
      <c r="L29" s="3"/>
      <c r="M29" s="38"/>
    </row>
    <row r="30" spans="1:16" ht="18" x14ac:dyDescent="0.2">
      <c r="A30" s="61">
        <f>Máximo!A30</f>
        <v>3</v>
      </c>
      <c r="B30" s="249" t="str">
        <f>Máximo!B30:E30</f>
        <v>Produto</v>
      </c>
      <c r="C30" s="250"/>
      <c r="D30" s="250"/>
      <c r="E30" s="251"/>
      <c r="F30" s="65">
        <f>IF(Máximo!F30="","",Máximo!F30)</f>
        <v>0.45</v>
      </c>
      <c r="G30" s="65">
        <f>IF(Máximo!G30="","",Máximo!G30)</f>
        <v>1</v>
      </c>
      <c r="H30" s="63" t="str">
        <f>IF(Máximo!H30="","",Máximo!H30)</f>
        <v/>
      </c>
      <c r="I30" s="63"/>
      <c r="J30" s="66"/>
      <c r="K30" s="67">
        <f>SUM(K31:K779)-K779</f>
        <v>120.96156364884297</v>
      </c>
      <c r="L30" s="227"/>
      <c r="M30" s="228"/>
    </row>
    <row r="31" spans="1:16" s="168" customFormat="1" ht="15" customHeight="1" outlineLevel="1" x14ac:dyDescent="0.2">
      <c r="A31" s="239"/>
      <c r="B31" s="240" t="s">
        <v>214</v>
      </c>
      <c r="C31" s="241"/>
      <c r="D31" s="241"/>
      <c r="E31" s="242"/>
      <c r="F31" s="239"/>
      <c r="G31" s="239"/>
      <c r="H31" s="239"/>
      <c r="I31" s="239"/>
      <c r="J31" s="239"/>
      <c r="K31" s="239"/>
      <c r="L31" s="239"/>
      <c r="M31" s="239"/>
    </row>
    <row r="32" spans="1:16" ht="84.95" customHeight="1" outlineLevel="1" x14ac:dyDescent="0.2">
      <c r="A32" s="170" t="str">
        <f>Máximo!A32</f>
        <v>3.1</v>
      </c>
      <c r="B32" s="552" t="str">
        <f>Máximo!B32:E32</f>
        <v>Aderência aos níveis de customização da Oi (preenchimento a partir da aba "3. Req Produto")
Faixas
de 0 a 5% - Supera
de 6 a 10% - Atende
de 11 a 15% - Atende Parcialmente
a cima de 16% - Não atende</v>
      </c>
      <c r="C32" s="552"/>
      <c r="D32" s="552"/>
      <c r="E32" s="552"/>
      <c r="F32" s="68" t="str">
        <f>IF(Máximo!F32:I32="","",Máximo!F32:I32)</f>
        <v/>
      </c>
      <c r="G32" s="72">
        <f>Máximo!G32:J32</f>
        <v>5.0000002250017002E-2</v>
      </c>
      <c r="H32" s="70" t="str">
        <f>IF(Máximo!H32="","",Máximo!H32)</f>
        <v>Obrigatório</v>
      </c>
      <c r="I32" s="37" t="s">
        <v>17</v>
      </c>
      <c r="J32" s="73">
        <f>IF($K$13="Não Atende",0,IF(I32="","",IF(H32="",VLOOKUP(I32,Parâmetros!$B$3:$C$6,2,0),VLOOKUP(I32,Parâmetros!$B$3:$C$6,2,0)*VLOOKUP(H32,Parâmetros!$E$3:$G$5,2,0))))</f>
        <v>2</v>
      </c>
      <c r="K32" s="74">
        <f>IF(J32="",0,((G32*J32)*$F$30)*0.9*100)</f>
        <v>4.0500001822513774</v>
      </c>
      <c r="L32" s="3"/>
      <c r="M32" s="38"/>
    </row>
    <row r="33" spans="1:13" s="168" customFormat="1" ht="15" customHeight="1" outlineLevel="1" x14ac:dyDescent="0.2">
      <c r="A33" s="239"/>
      <c r="B33" s="240" t="s">
        <v>168</v>
      </c>
      <c r="C33" s="241"/>
      <c r="D33" s="241"/>
      <c r="E33" s="242"/>
      <c r="F33" s="239"/>
      <c r="G33" s="239"/>
      <c r="H33" s="239"/>
      <c r="I33" s="239"/>
      <c r="J33" s="239"/>
      <c r="K33" s="239"/>
      <c r="L33" s="239"/>
      <c r="M33" s="239"/>
    </row>
    <row r="34" spans="1:13" ht="45" customHeight="1" outlineLevel="1" x14ac:dyDescent="0.2">
      <c r="A34" s="170" t="str">
        <f>Máximo!A34</f>
        <v>3.2</v>
      </c>
      <c r="B34" s="552" t="str">
        <f>Máximo!B34:E34</f>
        <v>A ferramenta deverá ser capaz de previnir cenários de fraudes de subscrição através de ações automáticas conforme regras parametrizáveis. Por exemplo, ações automáticas contra returning fraudsters</v>
      </c>
      <c r="C34" s="552"/>
      <c r="D34" s="552"/>
      <c r="E34" s="552"/>
      <c r="F34" s="68" t="str">
        <f>IF(Máximo!F34:I34="","",Máximo!F34:I34)</f>
        <v/>
      </c>
      <c r="G34" s="72">
        <f>Máximo!G34:J34</f>
        <v>7.4999999999999997E-3</v>
      </c>
      <c r="H34" s="70" t="str">
        <f>IF(Máximo!H34="","",Máximo!H34)</f>
        <v>Obrigatório</v>
      </c>
      <c r="I34" s="37" t="s">
        <v>5</v>
      </c>
      <c r="J34" s="73">
        <f>IF($K$13="Não Atende",0,IF(I34="","",IF(H34="",VLOOKUP(I34,Parâmetros!$B$3:$C$6,2,0),VLOOKUP(I34,Parâmetros!$B$3:$C$6,2,0)*VLOOKUP(H34,Parâmetros!$E$3:$G$5,2,0))))</f>
        <v>0</v>
      </c>
      <c r="K34" s="74">
        <f t="shared" ref="K34" si="1">IF(J34="",0,((G34*J34)*$F$30)*0.9*100)</f>
        <v>0</v>
      </c>
      <c r="L34" s="3"/>
      <c r="M34" s="38"/>
    </row>
    <row r="35" spans="1:13" ht="45" customHeight="1" outlineLevel="1" x14ac:dyDescent="0.2">
      <c r="A35" s="170" t="str">
        <f>Máximo!A35</f>
        <v>3.3</v>
      </c>
      <c r="B35" s="552" t="str">
        <f>Máximo!B35:E35</f>
        <v>A ferramenta deve identificar no momento da venda o risco de fraude para bloqueio atumotático (negação da venda), derivação para análise humanda e aprovação automática</v>
      </c>
      <c r="C35" s="552"/>
      <c r="D35" s="552"/>
      <c r="E35" s="552"/>
      <c r="F35" s="68" t="str">
        <f>IF(Máximo!F35:I35="","",Máximo!F35:I35)</f>
        <v/>
      </c>
      <c r="G35" s="72">
        <f>Máximo!G35:J35</f>
        <v>7.4999999999999997E-3</v>
      </c>
      <c r="H35" s="70" t="str">
        <f>IF(Máximo!H35="","",Máximo!H35)</f>
        <v>Obrigatório</v>
      </c>
      <c r="I35" s="37" t="s">
        <v>4</v>
      </c>
      <c r="J35" s="73">
        <f>IF($K$13="Não Atende",0,IF(I35="","",IF(H35="",VLOOKUP(I35,Parâmetros!$B$3:$C$6,2,0),VLOOKUP(I35,Parâmetros!$B$3:$C$6,2,0)*VLOOKUP(H35,Parâmetros!$E$3:$G$5,2,0))))</f>
        <v>4</v>
      </c>
      <c r="K35" s="74">
        <f t="shared" ref="K35" si="2">IF(J35="",0,((G35*J35)*$F$30)*0.9*100)</f>
        <v>1.2149999999999999</v>
      </c>
      <c r="L35" s="3"/>
      <c r="M35" s="38"/>
    </row>
    <row r="36" spans="1:13" ht="45" customHeight="1" outlineLevel="1" x14ac:dyDescent="0.2">
      <c r="A36" s="170" t="str">
        <f>Máximo!A36</f>
        <v>3.4</v>
      </c>
      <c r="B36" s="552" t="str">
        <f>Máximo!B36:E36</f>
        <v xml:space="preserve">A ferramenta deverá disponibilizar uma interface para consulta de dados cadastrais (telefones de contatos, endereço, etc) dos clientes para tratativa da análise de crédito. </v>
      </c>
      <c r="C36" s="552"/>
      <c r="D36" s="552"/>
      <c r="E36" s="552"/>
      <c r="F36" s="68" t="str">
        <f>IF(Máximo!F36:I36="","",Máximo!F36:I36)</f>
        <v/>
      </c>
      <c r="G36" s="72">
        <f>Máximo!G36:J36</f>
        <v>7.4999999999999997E-3</v>
      </c>
      <c r="H36" s="70" t="str">
        <f>IF(Máximo!H36="","",Máximo!H36)</f>
        <v>Obrigatório</v>
      </c>
      <c r="I36" s="37" t="s">
        <v>4</v>
      </c>
      <c r="J36" s="73">
        <f>IF($K$13="Não Atende",0,IF(I36="","",IF(H36="",VLOOKUP(I36,Parâmetros!$B$3:$C$6,2,0),VLOOKUP(I36,Parâmetros!$B$3:$C$6,2,0)*VLOOKUP(H36,Parâmetros!$E$3:$G$5,2,0))))</f>
        <v>4</v>
      </c>
      <c r="K36" s="74">
        <f t="shared" ref="K36" si="3">IF(J36="",0,((G36*J36)*$F$30)*0.9*100)</f>
        <v>1.2149999999999999</v>
      </c>
      <c r="L36" s="3"/>
      <c r="M36" s="38"/>
    </row>
    <row r="37" spans="1:13" ht="45" customHeight="1" outlineLevel="1" x14ac:dyDescent="0.2">
      <c r="A37" s="170" t="str">
        <f>Máximo!A37</f>
        <v>3.5</v>
      </c>
      <c r="B37" s="552" t="str">
        <f>Máximo!B37:E37</f>
        <v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v>
      </c>
      <c r="C37" s="552"/>
      <c r="D37" s="552"/>
      <c r="E37" s="552"/>
      <c r="F37" s="68" t="str">
        <f>IF(Máximo!F37:I37="","",Máximo!F37:I37)</f>
        <v/>
      </c>
      <c r="G37" s="72">
        <f>Máximo!G37:J37</f>
        <v>7.4999999999999997E-3</v>
      </c>
      <c r="H37" s="70" t="str">
        <f>IF(Máximo!H37="","",Máximo!H37)</f>
        <v>Obrigatório</v>
      </c>
      <c r="I37" s="37" t="s">
        <v>17</v>
      </c>
      <c r="J37" s="73">
        <f>IF($K$13="Não Atende",0,IF(I37="","",IF(H37="",VLOOKUP(I37,Parâmetros!$B$3:$C$6,2,0),VLOOKUP(I37,Parâmetros!$B$3:$C$6,2,0)*VLOOKUP(H37,Parâmetros!$E$3:$G$5,2,0))))</f>
        <v>2</v>
      </c>
      <c r="K37" s="74">
        <f t="shared" ref="K37" si="4">IF(J37="",0,((G37*J37)*$F$30)*0.9*100)</f>
        <v>0.60749999999999993</v>
      </c>
      <c r="L37" s="3"/>
      <c r="M37" s="38"/>
    </row>
    <row r="38" spans="1:13" ht="45" customHeight="1" outlineLevel="1" x14ac:dyDescent="0.2">
      <c r="A38" s="170" t="str">
        <f>Máximo!A38</f>
        <v>3.6</v>
      </c>
      <c r="B38" s="552" t="str">
        <f>Máximo!B38:E38</f>
        <v>A ferramenta deverá ser capaz de emitir parecer/laudo com o score de risco de fraude no momento da venda (validando as informações passadas pelo cliente com dos dados cadastrais e/ou fazendo score com ferramentas de terceiros - integração webservice)</v>
      </c>
      <c r="C38" s="552"/>
      <c r="D38" s="552"/>
      <c r="E38" s="552"/>
      <c r="F38" s="68" t="str">
        <f>IF(Máximo!F38:I38="","",Máximo!F38:I38)</f>
        <v/>
      </c>
      <c r="G38" s="72">
        <f>Máximo!G38:J38</f>
        <v>7.4999999999999997E-3</v>
      </c>
      <c r="H38" s="70" t="str">
        <f>IF(Máximo!H38="","",Máximo!H38)</f>
        <v>Obrigatório</v>
      </c>
      <c r="I38" s="37" t="s">
        <v>4</v>
      </c>
      <c r="J38" s="73">
        <f>IF($K$13="Não Atende",0,IF(I38="","",IF(H38="",VLOOKUP(I38,Parâmetros!$B$3:$C$6,2,0),VLOOKUP(I38,Parâmetros!$B$3:$C$6,2,0)*VLOOKUP(H38,Parâmetros!$E$3:$G$5,2,0))))</f>
        <v>4</v>
      </c>
      <c r="K38" s="74">
        <f t="shared" ref="K38" si="5">IF(J38="",0,((G38*J38)*$F$30)*0.9*100)</f>
        <v>1.2149999999999999</v>
      </c>
      <c r="L38" s="3"/>
      <c r="M38" s="38"/>
    </row>
    <row r="39" spans="1:13" ht="45" customHeight="1" outlineLevel="1" x14ac:dyDescent="0.2">
      <c r="A39" s="170" t="str">
        <f>Máximo!A39</f>
        <v>3.7</v>
      </c>
      <c r="B39" s="552" t="str">
        <f>Máximo!B39:E39</f>
        <v>A ferramenta deverá permitir a configuração de regras para prevenir novas ativações de clientes Oi através da análise de dados cadastrais, tais como: CPF, RG, Nome, Endereço, Cidade, UF etc.</v>
      </c>
      <c r="C39" s="552"/>
      <c r="D39" s="552"/>
      <c r="E39" s="552"/>
      <c r="F39" s="68" t="str">
        <f>IF(Máximo!F39:I39="","",Máximo!F39:I39)</f>
        <v/>
      </c>
      <c r="G39" s="72">
        <f>Máximo!G39:J39</f>
        <v>7.4999999999999997E-3</v>
      </c>
      <c r="H39" s="70" t="str">
        <f>IF(Máximo!H39="","",Máximo!H39)</f>
        <v>Obrigatório</v>
      </c>
      <c r="I39" s="37" t="s">
        <v>5</v>
      </c>
      <c r="J39" s="73">
        <f>IF($K$13="Não Atende",0,IF(I39="","",IF(H39="",VLOOKUP(I39,Parâmetros!$B$3:$C$6,2,0),VLOOKUP(I39,Parâmetros!$B$3:$C$6,2,0)*VLOOKUP(H39,Parâmetros!$E$3:$G$5,2,0))))</f>
        <v>0</v>
      </c>
      <c r="K39" s="74">
        <f t="shared" ref="K39" si="6">IF(J39="",0,((G39*J39)*$F$30)*0.9*100)</f>
        <v>0</v>
      </c>
      <c r="L39" s="3"/>
      <c r="M39" s="38"/>
    </row>
    <row r="40" spans="1:13" ht="45" customHeight="1" outlineLevel="1" x14ac:dyDescent="0.2">
      <c r="A40" s="170" t="str">
        <f>Máximo!A40</f>
        <v>3.8</v>
      </c>
      <c r="B40" s="552" t="str">
        <f>Máximo!B40:E40</f>
        <v>A ferramenta deverá permitir a configuração de regras para prevenir novas ativações de clientes Oi através da análise de tráfego (mal uso/margem negativa/baseado em volumede  dados, voz ou sms)</v>
      </c>
      <c r="C40" s="552"/>
      <c r="D40" s="552"/>
      <c r="E40" s="552"/>
      <c r="F40" s="68" t="str">
        <f>IF(Máximo!F40:I40="","",Máximo!F40:I40)</f>
        <v/>
      </c>
      <c r="G40" s="72">
        <f>Máximo!G40:J40</f>
        <v>7.4999999999999997E-3</v>
      </c>
      <c r="H40" s="70" t="str">
        <f>IF(Máximo!H40="","",Máximo!H40)</f>
        <v>Obrigatório</v>
      </c>
      <c r="I40" s="37" t="s">
        <v>5</v>
      </c>
      <c r="J40" s="73">
        <f>IF($K$13="Não Atende",0,IF(I40="","",IF(H40="",VLOOKUP(I40,Parâmetros!$B$3:$C$6,2,0),VLOOKUP(I40,Parâmetros!$B$3:$C$6,2,0)*VLOOKUP(H40,Parâmetros!$E$3:$G$5,2,0))))</f>
        <v>0</v>
      </c>
      <c r="K40" s="74">
        <f t="shared" ref="K40" si="7">IF(J40="",0,((G40*J40)*$F$30)*0.9*100)</f>
        <v>0</v>
      </c>
      <c r="L40" s="3"/>
      <c r="M40" s="38"/>
    </row>
    <row r="41" spans="1:13" ht="45" customHeight="1" outlineLevel="1" x14ac:dyDescent="0.2">
      <c r="A41" s="170" t="str">
        <f>Máximo!A41</f>
        <v>3.9</v>
      </c>
      <c r="B41" s="552" t="str">
        <f>Máximo!B41:E41</f>
        <v>Capacidade de adicionar informações (documentos, contatos, endereço, etc) dos assinantes e dealers em hotlists (graylists, whitelists e blacklists)</v>
      </c>
      <c r="C41" s="552"/>
      <c r="D41" s="552"/>
      <c r="E41" s="552"/>
      <c r="F41" s="68" t="str">
        <f>IF(Máximo!F41:I41="","",Máximo!F41:I41)</f>
        <v/>
      </c>
      <c r="G41" s="72">
        <f>Máximo!G41:J41</f>
        <v>7.4999999999999997E-3</v>
      </c>
      <c r="H41" s="70" t="str">
        <f>IF(Máximo!H41="","",Máximo!H41)</f>
        <v>Obrigatório</v>
      </c>
      <c r="I41" s="37" t="s">
        <v>4</v>
      </c>
      <c r="J41" s="73">
        <f>IF($K$13="Não Atende",0,IF(I41="","",IF(H41="",VLOOKUP(I41,Parâmetros!$B$3:$C$6,2,0),VLOOKUP(I41,Parâmetros!$B$3:$C$6,2,0)*VLOOKUP(H41,Parâmetros!$E$3:$G$5,2,0))))</f>
        <v>4</v>
      </c>
      <c r="K41" s="74">
        <f t="shared" ref="K41" si="8">IF(J41="",0,((G41*J41)*$F$30)*0.9*100)</f>
        <v>1.2149999999999999</v>
      </c>
      <c r="L41" s="3"/>
      <c r="M41" s="38"/>
    </row>
    <row r="42" spans="1:13" ht="45" customHeight="1" outlineLevel="1" x14ac:dyDescent="0.2">
      <c r="A42" s="170" t="str">
        <f>Máximo!A42</f>
        <v>3.10</v>
      </c>
      <c r="B42" s="552" t="str">
        <f>Máximo!B42:E42</f>
        <v>A ferramenta deverá ser capaz de previnir a fraude gerada pelo próprio vendedor ou dealers para ganho de comissionamento fraudulento (visando utilizar o histórico de vendas do próprio dealer/vendedor) com base em modelos estatísticos</v>
      </c>
      <c r="C42" s="552"/>
      <c r="D42" s="552"/>
      <c r="E42" s="552"/>
      <c r="F42" s="68" t="str">
        <f>IF(Máximo!F42:I42="","",Máximo!F42:I42)</f>
        <v/>
      </c>
      <c r="G42" s="72">
        <f>Máximo!G42:J42</f>
        <v>7.4999999999999997E-3</v>
      </c>
      <c r="H42" s="70" t="str">
        <f>IF(Máximo!H42="","",Máximo!H42)</f>
        <v>Obrigatório</v>
      </c>
      <c r="I42" s="37" t="s">
        <v>5</v>
      </c>
      <c r="J42" s="73">
        <f>IF($K$13="Não Atende",0,IF(I42="","",IF(H42="",VLOOKUP(I42,Parâmetros!$B$3:$C$6,2,0),VLOOKUP(I42,Parâmetros!$B$3:$C$6,2,0)*VLOOKUP(H42,Parâmetros!$E$3:$G$5,2,0))))</f>
        <v>0</v>
      </c>
      <c r="K42" s="74">
        <f t="shared" ref="K42" si="9">IF(J42="",0,((G42*J42)*$F$30)*0.9*100)</f>
        <v>0</v>
      </c>
      <c r="L42" s="3"/>
      <c r="M42" s="38"/>
    </row>
    <row r="43" spans="1:13" ht="45" customHeight="1" outlineLevel="1" x14ac:dyDescent="0.2">
      <c r="A43" s="170" t="str">
        <f>Máximo!A43</f>
        <v>3.11</v>
      </c>
      <c r="B43" s="552" t="str">
        <f>Máximo!B43:E43</f>
        <v>A ferramenta deverá ser capaz de identificar fraude através de controles estatisticos dos processos através dos trâmites de OS's dos sistemas legados de cadastro (ex: Migração de Plano, Troca de CHIP, Troca de Número,  ativação, etc)</v>
      </c>
      <c r="C43" s="552"/>
      <c r="D43" s="552"/>
      <c r="E43" s="552"/>
      <c r="F43" s="68" t="str">
        <f>IF(Máximo!F43:I43="","",Máximo!F43:I43)</f>
        <v/>
      </c>
      <c r="G43" s="72">
        <f>Máximo!G43:J43</f>
        <v>7.4999999999999997E-3</v>
      </c>
      <c r="H43" s="70" t="str">
        <f>IF(Máximo!H43="","",Máximo!H43)</f>
        <v>Obrigatório</v>
      </c>
      <c r="I43" s="37" t="s">
        <v>5</v>
      </c>
      <c r="J43" s="73">
        <f>IF($K$13="Não Atende",0,IF(I43="","",IF(H43="",VLOOKUP(I43,Parâmetros!$B$3:$C$6,2,0),VLOOKUP(I43,Parâmetros!$B$3:$C$6,2,0)*VLOOKUP(H43,Parâmetros!$E$3:$G$5,2,0))))</f>
        <v>0</v>
      </c>
      <c r="K43" s="74">
        <f t="shared" ref="K43" si="10">IF(J43="",0,((G43*J43)*$F$30)*0.9*100)</f>
        <v>0</v>
      </c>
      <c r="L43" s="3"/>
      <c r="M43" s="38"/>
    </row>
    <row r="44" spans="1:13" ht="62.25" customHeight="1" outlineLevel="1" x14ac:dyDescent="0.2">
      <c r="A44" s="170" t="str">
        <f>Máximo!A44</f>
        <v>3.12</v>
      </c>
      <c r="B44" s="552" t="str">
        <f>Máximo!B44:E44</f>
        <v>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v>
      </c>
      <c r="C44" s="552"/>
      <c r="D44" s="552"/>
      <c r="E44" s="552"/>
      <c r="F44" s="68" t="str">
        <f>IF(Máximo!F44:I44="","",Máximo!F44:I44)</f>
        <v/>
      </c>
      <c r="G44" s="72">
        <f>Máximo!G44:J44</f>
        <v>7.4999999999999997E-3</v>
      </c>
      <c r="H44" s="70" t="str">
        <f>IF(Máximo!H44="","",Máximo!H44)</f>
        <v>Obrigatório</v>
      </c>
      <c r="I44" s="37" t="s">
        <v>5</v>
      </c>
      <c r="J44" s="73">
        <f>IF($K$13="Não Atende",0,IF(I44="","",IF(H44="",VLOOKUP(I44,Parâmetros!$B$3:$C$6,2,0),VLOOKUP(I44,Parâmetros!$B$3:$C$6,2,0)*VLOOKUP(H44,Parâmetros!$E$3:$G$5,2,0))))</f>
        <v>0</v>
      </c>
      <c r="K44" s="74">
        <f t="shared" ref="K44" si="11">IF(J44="",0,((G44*J44)*$F$30)*0.9*100)</f>
        <v>0</v>
      </c>
      <c r="L44" s="3"/>
      <c r="M44" s="38"/>
    </row>
    <row r="45" spans="1:13" ht="45" customHeight="1" outlineLevel="1" x14ac:dyDescent="0.2">
      <c r="A45" s="170" t="str">
        <f>Máximo!A45</f>
        <v>3.13</v>
      </c>
      <c r="B45" s="552" t="str">
        <f>Máximo!B45:E45</f>
        <v xml:space="preserve">A ferramenta deverá ser capaz de detectar cenários de fraudes de subscrição através de regras e alertas parametrizáveis </v>
      </c>
      <c r="C45" s="552"/>
      <c r="D45" s="552"/>
      <c r="E45" s="552"/>
      <c r="F45" s="68" t="str">
        <f>IF(Máximo!F45:I45="","",Máximo!F45:I45)</f>
        <v/>
      </c>
      <c r="G45" s="72">
        <f>Máximo!G45:J45</f>
        <v>3.69318182E-3</v>
      </c>
      <c r="H45" s="70" t="str">
        <f>IF(Máximo!H45="","",Máximo!H45)</f>
        <v>Obrigatório</v>
      </c>
      <c r="I45" s="37" t="s">
        <v>17</v>
      </c>
      <c r="J45" s="73">
        <f>IF($K$13="Não Atende",0,IF(I45="","",IF(H45="",VLOOKUP(I45,Parâmetros!$B$3:$C$6,2,0),VLOOKUP(I45,Parâmetros!$B$3:$C$6,2,0)*VLOOKUP(H45,Parâmetros!$E$3:$G$5,2,0))))</f>
        <v>2</v>
      </c>
      <c r="K45" s="74">
        <f t="shared" ref="K45" si="12">IF(J45="",0,((G45*J45)*$F$30)*0.9*100)</f>
        <v>0.29914772742000001</v>
      </c>
      <c r="L45" s="3"/>
      <c r="M45" s="38"/>
    </row>
    <row r="46" spans="1:13" ht="45" customHeight="1" outlineLevel="1" x14ac:dyDescent="0.2">
      <c r="A46" s="170" t="str">
        <f>Máximo!A46</f>
        <v>3.14</v>
      </c>
      <c r="B46" s="552" t="str">
        <f>Máximo!B46:E46</f>
        <v>A ferramenta deverá ser capaz de detectar cenários de Spam (SMS) através de regras e alertas parametrizáveis, tais como: volumes de terminais distintos, volumes de CNs distintos, tipos de tráfego (on net ou off net), fingerprinting de tráfego, entre outros</v>
      </c>
      <c r="C46" s="552"/>
      <c r="D46" s="552"/>
      <c r="E46" s="552"/>
      <c r="F46" s="68" t="str">
        <f>IF(Máximo!F46:I46="","",Máximo!F46:I46)</f>
        <v/>
      </c>
      <c r="G46" s="72">
        <f>Máximo!G46:J46</f>
        <v>3.69318182E-3</v>
      </c>
      <c r="H46" s="70" t="str">
        <f>IF(Máximo!H46="","",Máximo!H46)</f>
        <v>Obrigatório</v>
      </c>
      <c r="I46" s="37" t="s">
        <v>17</v>
      </c>
      <c r="J46" s="73">
        <f>IF($K$13="Não Atende",0,IF(I46="","",IF(H46="",VLOOKUP(I46,Parâmetros!$B$3:$C$6,2,0),VLOOKUP(I46,Parâmetros!$B$3:$C$6,2,0)*VLOOKUP(H46,Parâmetros!$E$3:$G$5,2,0))))</f>
        <v>2</v>
      </c>
      <c r="K46" s="74">
        <f t="shared" ref="K46" si="13">IF(J46="",0,((G46*J46)*$F$30)*0.9*100)</f>
        <v>0.29914772742000001</v>
      </c>
      <c r="L46" s="3"/>
      <c r="M46" s="38"/>
    </row>
    <row r="47" spans="1:13" ht="45" customHeight="1" outlineLevel="1" x14ac:dyDescent="0.2">
      <c r="A47" s="170" t="str">
        <f>Máximo!A47</f>
        <v>3.15</v>
      </c>
      <c r="B47" s="552" t="str">
        <f>Máximo!B47:E47</f>
        <v>A ferramenta deverá ser capaz de detectar cenários de Tráfego Zero (assinantes que não realizam chamadas e consumo de dados) através de regras e alertas e alertas parametrizáveis</v>
      </c>
      <c r="C47" s="552"/>
      <c r="D47" s="552"/>
      <c r="E47" s="552"/>
      <c r="F47" s="68" t="str">
        <f>IF(Máximo!F47:I47="","",Máximo!F47:I47)</f>
        <v/>
      </c>
      <c r="G47" s="72">
        <f>Máximo!G47:J47</f>
        <v>3.69318182E-3</v>
      </c>
      <c r="H47" s="70" t="str">
        <f>IF(Máximo!H47="","",Máximo!H47)</f>
        <v>Obrigatório</v>
      </c>
      <c r="I47" s="37" t="s">
        <v>17</v>
      </c>
      <c r="J47" s="73">
        <f>IF($K$13="Não Atende",0,IF(I47="","",IF(H47="",VLOOKUP(I47,Parâmetros!$B$3:$C$6,2,0),VLOOKUP(I47,Parâmetros!$B$3:$C$6,2,0)*VLOOKUP(H47,Parâmetros!$E$3:$G$5,2,0))))</f>
        <v>2</v>
      </c>
      <c r="K47" s="74">
        <f t="shared" ref="K47" si="14">IF(J47="",0,((G47*J47)*$F$30)*0.9*100)</f>
        <v>0.29914772742000001</v>
      </c>
      <c r="L47" s="3"/>
      <c r="M47" s="38"/>
    </row>
    <row r="48" spans="1:13" ht="45" customHeight="1" outlineLevel="1" x14ac:dyDescent="0.2">
      <c r="A48" s="170" t="str">
        <f>Máximo!A48</f>
        <v>3.16</v>
      </c>
      <c r="B48" s="552" t="str">
        <f>Máximo!B48:E48</f>
        <v>A ferramenta deverá ser capaz de detectar cenários de Recargas Fraudulentas (bônus concedidos manualmente - fraude interna) através de regras e alertas e alertas parametrizáveis</v>
      </c>
      <c r="C48" s="552"/>
      <c r="D48" s="552"/>
      <c r="E48" s="552"/>
      <c r="F48" s="68" t="str">
        <f>IF(Máximo!F48:I48="","",Máximo!F48:I48)</f>
        <v/>
      </c>
      <c r="G48" s="72">
        <f>Máximo!G48:J48</f>
        <v>3.69318182E-3</v>
      </c>
      <c r="H48" s="70" t="str">
        <f>IF(Máximo!H48="","",Máximo!H48)</f>
        <v>Obrigatório</v>
      </c>
      <c r="I48" s="37" t="s">
        <v>17</v>
      </c>
      <c r="J48" s="73">
        <f>IF($K$13="Não Atende",0,IF(I48="","",IF(H48="",VLOOKUP(I48,Parâmetros!$B$3:$C$6,2,0),VLOOKUP(I48,Parâmetros!$B$3:$C$6,2,0)*VLOOKUP(H48,Parâmetros!$E$3:$G$5,2,0))))</f>
        <v>2</v>
      </c>
      <c r="K48" s="74">
        <f t="shared" ref="K48" si="15">IF(J48="",0,((G48*J48)*$F$30)*0.9*100)</f>
        <v>0.29914772742000001</v>
      </c>
      <c r="L48" s="3"/>
      <c r="M48" s="38"/>
    </row>
    <row r="49" spans="1:13" ht="45" customHeight="1" outlineLevel="1" x14ac:dyDescent="0.2">
      <c r="A49" s="170" t="str">
        <f>Máximo!A49</f>
        <v>3.17</v>
      </c>
      <c r="B49" s="552" t="str">
        <f>Máximo!B49:E49</f>
        <v>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v>
      </c>
      <c r="C49" s="552"/>
      <c r="D49" s="552"/>
      <c r="E49" s="552"/>
      <c r="F49" s="68" t="str">
        <f>IF(Máximo!F49:I49="","",Máximo!F49:I49)</f>
        <v/>
      </c>
      <c r="G49" s="72">
        <f>Máximo!G49:J49</f>
        <v>3.69318182E-3</v>
      </c>
      <c r="H49" s="70" t="str">
        <f>IF(Máximo!H49="","",Máximo!H49)</f>
        <v>Obrigatório</v>
      </c>
      <c r="I49" s="37" t="s">
        <v>17</v>
      </c>
      <c r="J49" s="73">
        <f>IF($K$13="Não Atende",0,IF(I49="","",IF(H49="",VLOOKUP(I49,Parâmetros!$B$3:$C$6,2,0),VLOOKUP(I49,Parâmetros!$B$3:$C$6,2,0)*VLOOKUP(H49,Parâmetros!$E$3:$G$5,2,0))))</f>
        <v>2</v>
      </c>
      <c r="K49" s="74">
        <f t="shared" ref="K49" si="16">IF(J49="",0,((G49*J49)*$F$30)*0.9*100)</f>
        <v>0.29914772742000001</v>
      </c>
      <c r="L49" s="3"/>
      <c r="M49" s="38"/>
    </row>
    <row r="50" spans="1:13" ht="45" customHeight="1" outlineLevel="1" x14ac:dyDescent="0.2">
      <c r="A50" s="170" t="str">
        <f>Máximo!A50</f>
        <v>3.18</v>
      </c>
      <c r="B50" s="552" t="str">
        <f>Máximo!B50:E50</f>
        <v>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v>
      </c>
      <c r="C50" s="552"/>
      <c r="D50" s="552"/>
      <c r="E50" s="552"/>
      <c r="F50" s="68" t="str">
        <f>IF(Máximo!F50:I50="","",Máximo!F50:I50)</f>
        <v/>
      </c>
      <c r="G50" s="72">
        <f>Máximo!G50:J50</f>
        <v>3.69318182E-3</v>
      </c>
      <c r="H50" s="70" t="str">
        <f>IF(Máximo!H50="","",Máximo!H50)</f>
        <v>Obrigatório</v>
      </c>
      <c r="I50" s="37" t="s">
        <v>17</v>
      </c>
      <c r="J50" s="73">
        <f>IF($K$13="Não Atende",0,IF(I50="","",IF(H50="",VLOOKUP(I50,Parâmetros!$B$3:$C$6,2,0),VLOOKUP(I50,Parâmetros!$B$3:$C$6,2,0)*VLOOKUP(H50,Parâmetros!$E$3:$G$5,2,0))))</f>
        <v>2</v>
      </c>
      <c r="K50" s="74">
        <f t="shared" ref="K50" si="17">IF(J50="",0,((G50*J50)*$F$30)*0.9*100)</f>
        <v>0.29914772742000001</v>
      </c>
      <c r="L50" s="3"/>
      <c r="M50" s="38"/>
    </row>
    <row r="51" spans="1:13" ht="45" customHeight="1" outlineLevel="1" x14ac:dyDescent="0.2">
      <c r="A51" s="170" t="str">
        <f>Máximo!A51</f>
        <v>3.19</v>
      </c>
      <c r="B51" s="552" t="str">
        <f>Máximo!B51:E51</f>
        <v>A ferramenta deverá ser capaz de detectar a fraude gerada pelo próprio vendedor ou dealers para ganho de comissionamento fraudulento (visando utilizar o histórico de vendas do próprio dealer/vendedor) através de regras e alertas parametrizáveis</v>
      </c>
      <c r="C51" s="552"/>
      <c r="D51" s="552"/>
      <c r="E51" s="552"/>
      <c r="F51" s="68" t="str">
        <f>IF(Máximo!F51:I51="","",Máximo!F51:I51)</f>
        <v/>
      </c>
      <c r="G51" s="72">
        <f>Máximo!G51:J51</f>
        <v>3.69318182E-3</v>
      </c>
      <c r="H51" s="70" t="str">
        <f>IF(Máximo!H51="","",Máximo!H51)</f>
        <v>Obrigatório</v>
      </c>
      <c r="I51" s="37" t="s">
        <v>17</v>
      </c>
      <c r="J51" s="73">
        <f>IF($K$13="Não Atende",0,IF(I51="","",IF(H51="",VLOOKUP(I51,Parâmetros!$B$3:$C$6,2,0),VLOOKUP(I51,Parâmetros!$B$3:$C$6,2,0)*VLOOKUP(H51,Parâmetros!$E$3:$G$5,2,0))))</f>
        <v>2</v>
      </c>
      <c r="K51" s="74">
        <f t="shared" ref="K51" si="18">IF(J51="",0,((G51*J51)*$F$30)*0.9*100)</f>
        <v>0.29914772742000001</v>
      </c>
      <c r="L51" s="3"/>
      <c r="M51" s="38"/>
    </row>
    <row r="52" spans="1:13" ht="45" customHeight="1" outlineLevel="1" x14ac:dyDescent="0.2">
      <c r="A52" s="170" t="str">
        <f>Máximo!A52</f>
        <v>3.20</v>
      </c>
      <c r="B52" s="552" t="str">
        <f>Máximo!B52:E52</f>
        <v>A ferramenta deverá ser capaz de detectar cenários de fraudes de Co-Billing (detectar terminais de outras operadoras utilizando CSP Oi) através de regras e alertas e alertas parametrizáveis e deverá integrar com os elementos de rede para bloqueio.</v>
      </c>
      <c r="C52" s="552"/>
      <c r="D52" s="552"/>
      <c r="E52" s="552"/>
      <c r="F52" s="68" t="str">
        <f>IF(Máximo!F52:I52="","",Máximo!F52:I52)</f>
        <v/>
      </c>
      <c r="G52" s="72">
        <f>Máximo!G52:J52</f>
        <v>3.69318182E-3</v>
      </c>
      <c r="H52" s="70" t="str">
        <f>IF(Máximo!H52="","",Máximo!H52)</f>
        <v>Obrigatório</v>
      </c>
      <c r="I52" s="37" t="s">
        <v>17</v>
      </c>
      <c r="J52" s="73">
        <f>IF($K$13="Não Atende",0,IF(I52="","",IF(H52="",VLOOKUP(I52,Parâmetros!$B$3:$C$6,2,0),VLOOKUP(I52,Parâmetros!$B$3:$C$6,2,0)*VLOOKUP(H52,Parâmetros!$E$3:$G$5,2,0))))</f>
        <v>2</v>
      </c>
      <c r="K52" s="74">
        <f t="shared" ref="K52" si="19">IF(J52="",0,((G52*J52)*$F$30)*0.9*100)</f>
        <v>0.29914772742000001</v>
      </c>
      <c r="L52" s="3"/>
      <c r="M52" s="38"/>
    </row>
    <row r="53" spans="1:13" ht="45" customHeight="1" outlineLevel="1" x14ac:dyDescent="0.2">
      <c r="A53" s="170" t="str">
        <f>Máximo!A53</f>
        <v>3.21</v>
      </c>
      <c r="B53" s="552" t="str">
        <f>Máximo!B53:E53</f>
        <v>A ferramenta deverá ser capaz de detectar cenários de fraudes de Sequestro/Hijacking/Bypass (Siga-me/Call Foward) através de regras e alertas parametrizáveis e executar ações de bloqueios automáticos</v>
      </c>
      <c r="C53" s="552"/>
      <c r="D53" s="552"/>
      <c r="E53" s="552"/>
      <c r="F53" s="68" t="str">
        <f>IF(Máximo!F53:I53="","",Máximo!F53:I53)</f>
        <v/>
      </c>
      <c r="G53" s="72">
        <f>Máximo!G53:J53</f>
        <v>3.69318182E-3</v>
      </c>
      <c r="H53" s="70" t="str">
        <f>IF(Máximo!H53="","",Máximo!H53)</f>
        <v>Obrigatório</v>
      </c>
      <c r="I53" s="37" t="s">
        <v>17</v>
      </c>
      <c r="J53" s="73">
        <f>IF($K$13="Não Atende",0,IF(I53="","",IF(H53="",VLOOKUP(I53,Parâmetros!$B$3:$C$6,2,0),VLOOKUP(I53,Parâmetros!$B$3:$C$6,2,0)*VLOOKUP(H53,Parâmetros!$E$3:$G$5,2,0))))</f>
        <v>2</v>
      </c>
      <c r="K53" s="74">
        <f t="shared" ref="K53" si="20">IF(J53="",0,((G53*J53)*$F$30)*0.9*100)</f>
        <v>0.29914772742000001</v>
      </c>
      <c r="L53" s="3"/>
      <c r="M53" s="38"/>
    </row>
    <row r="54" spans="1:13" ht="45" customHeight="1" outlineLevel="1" x14ac:dyDescent="0.2">
      <c r="A54" s="170" t="str">
        <f>Máximo!A54</f>
        <v>3.22</v>
      </c>
      <c r="B54" s="552" t="str">
        <f>Máximo!B54:E54</f>
        <v>A ferramenta deverá ser capaz de detectar cenários de fraudes de Wangiri/Fishing (chamadas "one-ring" para que o subscritor realize o retorno a números premium) através de regras e alertas parametrizáveis</v>
      </c>
      <c r="C54" s="552"/>
      <c r="D54" s="552"/>
      <c r="E54" s="552"/>
      <c r="F54" s="68" t="str">
        <f>IF(Máximo!F54:I54="","",Máximo!F54:I54)</f>
        <v/>
      </c>
      <c r="G54" s="72">
        <f>Máximo!G54:J54</f>
        <v>3.69318182E-3</v>
      </c>
      <c r="H54" s="70" t="str">
        <f>IF(Máximo!H54="","",Máximo!H54)</f>
        <v>Obrigatório</v>
      </c>
      <c r="I54" s="37" t="s">
        <v>17</v>
      </c>
      <c r="J54" s="73">
        <f>IF($K$13="Não Atende",0,IF(I54="","",IF(H54="",VLOOKUP(I54,Parâmetros!$B$3:$C$6,2,0),VLOOKUP(I54,Parâmetros!$B$3:$C$6,2,0)*VLOOKUP(H54,Parâmetros!$E$3:$G$5,2,0))))</f>
        <v>2</v>
      </c>
      <c r="K54" s="74">
        <f t="shared" ref="K54" si="21">IF(J54="",0,((G54*J54)*$F$30)*0.9*100)</f>
        <v>0.29914772742000001</v>
      </c>
      <c r="L54" s="3"/>
      <c r="M54" s="38"/>
    </row>
    <row r="55" spans="1:13" ht="45" customHeight="1" outlineLevel="1" x14ac:dyDescent="0.2">
      <c r="A55" s="170" t="str">
        <f>Máximo!A55</f>
        <v>3.23</v>
      </c>
      <c r="B55" s="552" t="str">
        <f>Máximo!B55:E55</f>
        <v>A ferramenta deverá ser capaz de detectar cenários de fraudes de IMSI Stuffing (quando 1 MSISDN/IMEI possui mais de 1 IMSI trafegando na rede) através de regras e alertas parametrizáveis e executar ações de bloqueios automáticos</v>
      </c>
      <c r="C55" s="552"/>
      <c r="D55" s="552"/>
      <c r="E55" s="552"/>
      <c r="F55" s="68" t="str">
        <f>IF(Máximo!F55:I55="","",Máximo!F55:I55)</f>
        <v/>
      </c>
      <c r="G55" s="72">
        <f>Máximo!G55:J55</f>
        <v>3.69318182E-3</v>
      </c>
      <c r="H55" s="70" t="str">
        <f>IF(Máximo!H55="","",Máximo!H55)</f>
        <v>Obrigatório</v>
      </c>
      <c r="I55" s="37" t="s">
        <v>17</v>
      </c>
      <c r="J55" s="73">
        <f>IF($K$13="Não Atende",0,IF(I55="","",IF(H55="",VLOOKUP(I55,Parâmetros!$B$3:$C$6,2,0),VLOOKUP(I55,Parâmetros!$B$3:$C$6,2,0)*VLOOKUP(H55,Parâmetros!$E$3:$G$5,2,0))))</f>
        <v>2</v>
      </c>
      <c r="K55" s="74">
        <f t="shared" ref="K55" si="22">IF(J55="",0,((G55*J55)*$F$30)*0.9*100)</f>
        <v>0.29914772742000001</v>
      </c>
      <c r="L55" s="3"/>
      <c r="M55" s="38"/>
    </row>
    <row r="56" spans="1:13" ht="45" customHeight="1" outlineLevel="1" x14ac:dyDescent="0.2">
      <c r="A56" s="170" t="str">
        <f>Máximo!A56</f>
        <v>3.24</v>
      </c>
      <c r="B56" s="552" t="str">
        <f>Máximo!B56:E56</f>
        <v>A ferramenta deverá ser capaz de detectar cenários de fraudes de Clonagem (tráfego ocorrendo em um mesmo MSIDN, IMEI, IMSI em locais diferentes e distantes ao mesmo tempo) através de regras e alertas parametrizáveis e executar ações de bloqueios automáticos</v>
      </c>
      <c r="C56" s="552"/>
      <c r="D56" s="552"/>
      <c r="E56" s="552"/>
      <c r="F56" s="68" t="str">
        <f>IF(Máximo!F56:I56="","",Máximo!F56:I56)</f>
        <v/>
      </c>
      <c r="G56" s="72">
        <f>Máximo!G56:J56</f>
        <v>3.69318182E-3</v>
      </c>
      <c r="H56" s="70" t="str">
        <f>IF(Máximo!H56="","",Máximo!H56)</f>
        <v>Obrigatório</v>
      </c>
      <c r="I56" s="37" t="s">
        <v>17</v>
      </c>
      <c r="J56" s="73">
        <f>IF($K$13="Não Atende",0,IF(I56="","",IF(H56="",VLOOKUP(I56,Parâmetros!$B$3:$C$6,2,0),VLOOKUP(I56,Parâmetros!$B$3:$C$6,2,0)*VLOOKUP(H56,Parâmetros!$E$3:$G$5,2,0))))</f>
        <v>2</v>
      </c>
      <c r="K56" s="74">
        <f t="shared" ref="K56" si="23">IF(J56="",0,((G56*J56)*$F$30)*0.9*100)</f>
        <v>0.29914772742000001</v>
      </c>
      <c r="L56" s="3"/>
      <c r="M56" s="38"/>
    </row>
    <row r="57" spans="1:13" ht="45" customHeight="1" outlineLevel="1" x14ac:dyDescent="0.2">
      <c r="A57" s="170" t="str">
        <f>Máximo!A57</f>
        <v>3.25</v>
      </c>
      <c r="B57" s="552" t="str">
        <f>Máximo!B57:E57</f>
        <v>A ferramenta deverá prover mecanismos para analisar cenários de fraudes de subscrição com flexibilidade de realizar cruzamento de informações pertinentes ao caso (gestão de casos) para balizar medidas de atuação</v>
      </c>
      <c r="C57" s="552"/>
      <c r="D57" s="552"/>
      <c r="E57" s="552"/>
      <c r="F57" s="68" t="str">
        <f>IF(Máximo!F57:I57="","",Máximo!F57:I57)</f>
        <v/>
      </c>
      <c r="G57" s="72">
        <f>Máximo!G57:J57</f>
        <v>3.69318182E-3</v>
      </c>
      <c r="H57" s="70" t="str">
        <f>IF(Máximo!H57="","",Máximo!H57)</f>
        <v>Obrigatório</v>
      </c>
      <c r="I57" s="37" t="s">
        <v>5</v>
      </c>
      <c r="J57" s="73">
        <f>IF($K$13="Não Atende",0,IF(I57="","",IF(H57="",VLOOKUP(I57,Parâmetros!$B$3:$C$6,2,0),VLOOKUP(I57,Parâmetros!$B$3:$C$6,2,0)*VLOOKUP(H57,Parâmetros!$E$3:$G$5,2,0))))</f>
        <v>0</v>
      </c>
      <c r="K57" s="74">
        <f t="shared" ref="K57" si="24">IF(J57="",0,((G57*J57)*$F$30)*0.9*100)</f>
        <v>0</v>
      </c>
      <c r="L57" s="3"/>
      <c r="M57" s="38"/>
    </row>
    <row r="58" spans="1:13" ht="45" customHeight="1" outlineLevel="1" x14ac:dyDescent="0.2">
      <c r="A58" s="170" t="str">
        <f>Máximo!A58</f>
        <v>3.26</v>
      </c>
      <c r="B58" s="552" t="str">
        <f>Máximo!B58:E58</f>
        <v>A ferramenta deverá prover mecanismos para analisar cenários de Spam (SMS) com flexibilidade de realizar cruzamento de informações pertinentes ao caso (gestão de casos) para balizar medidas de atuação e executar ações de bloqueios automáticos</v>
      </c>
      <c r="C58" s="552"/>
      <c r="D58" s="552"/>
      <c r="E58" s="552"/>
      <c r="F58" s="68" t="str">
        <f>IF(Máximo!F58:I58="","",Máximo!F58:I58)</f>
        <v/>
      </c>
      <c r="G58" s="72">
        <f>Máximo!G58:J58</f>
        <v>3.69318182E-3</v>
      </c>
      <c r="H58" s="70" t="str">
        <f>IF(Máximo!H58="","",Máximo!H58)</f>
        <v>Obrigatório</v>
      </c>
      <c r="I58" s="37" t="s">
        <v>5</v>
      </c>
      <c r="J58" s="73">
        <f>IF($K$13="Não Atende",0,IF(I58="","",IF(H58="",VLOOKUP(I58,Parâmetros!$B$3:$C$6,2,0),VLOOKUP(I58,Parâmetros!$B$3:$C$6,2,0)*VLOOKUP(H58,Parâmetros!$E$3:$G$5,2,0))))</f>
        <v>0</v>
      </c>
      <c r="K58" s="74">
        <f t="shared" ref="K58" si="25">IF(J58="",0,((G58*J58)*$F$30)*0.9*100)</f>
        <v>0</v>
      </c>
      <c r="L58" s="3"/>
      <c r="M58" s="38"/>
    </row>
    <row r="59" spans="1:13" ht="45" customHeight="1" outlineLevel="1" x14ac:dyDescent="0.2">
      <c r="A59" s="170" t="str">
        <f>Máximo!A59</f>
        <v>3.27</v>
      </c>
      <c r="B59" s="552" t="str">
        <f>Máximo!B59:E59</f>
        <v>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v>
      </c>
      <c r="C59" s="552"/>
      <c r="D59" s="552"/>
      <c r="E59" s="552"/>
      <c r="F59" s="68" t="str">
        <f>IF(Máximo!F59:I59="","",Máximo!F59:I59)</f>
        <v/>
      </c>
      <c r="G59" s="72">
        <f>Máximo!G59:J59</f>
        <v>3.69318182E-3</v>
      </c>
      <c r="H59" s="70" t="str">
        <f>IF(Máximo!H59="","",Máximo!H59)</f>
        <v>Obrigatório</v>
      </c>
      <c r="I59" s="37" t="s">
        <v>5</v>
      </c>
      <c r="J59" s="73">
        <f>IF($K$13="Não Atende",0,IF(I59="","",IF(H59="",VLOOKUP(I59,Parâmetros!$B$3:$C$6,2,0),VLOOKUP(I59,Parâmetros!$B$3:$C$6,2,0)*VLOOKUP(H59,Parâmetros!$E$3:$G$5,2,0))))</f>
        <v>0</v>
      </c>
      <c r="K59" s="74">
        <f t="shared" ref="K59" si="26">IF(J59="",0,((G59*J59)*$F$30)*0.9*100)</f>
        <v>0</v>
      </c>
      <c r="L59" s="3"/>
      <c r="M59" s="38"/>
    </row>
    <row r="60" spans="1:13" ht="45" customHeight="1" outlineLevel="1" x14ac:dyDescent="0.2">
      <c r="A60" s="170" t="str">
        <f>Máximo!A60</f>
        <v>3.28</v>
      </c>
      <c r="B60" s="552" t="str">
        <f>Máximo!B60:E60</f>
        <v>A ferramenta deverá prover mecanismos para analisar cenários de Recargas Fraudulentas (bônus concedidos manualmente - fraude interna) com flexibilidade de realizar cruzamento de informações pertinentes ao caso (gestão de casos) para balizar medidas de atuação e executar ações de bloqueios automáticos e remoção do crédito indevido</v>
      </c>
      <c r="C60" s="552"/>
      <c r="D60" s="552"/>
      <c r="E60" s="552"/>
      <c r="F60" s="68" t="str">
        <f>IF(Máximo!F60:I60="","",Máximo!F60:I60)</f>
        <v/>
      </c>
      <c r="G60" s="72">
        <f>Máximo!G60:J60</f>
        <v>3.69318182E-3</v>
      </c>
      <c r="H60" s="70" t="str">
        <f>IF(Máximo!H60="","",Máximo!H60)</f>
        <v>Obrigatório</v>
      </c>
      <c r="I60" s="37" t="s">
        <v>5</v>
      </c>
      <c r="J60" s="73">
        <f>IF($K$13="Não Atende",0,IF(I60="","",IF(H60="",VLOOKUP(I60,Parâmetros!$B$3:$C$6,2,0),VLOOKUP(I60,Parâmetros!$B$3:$C$6,2,0)*VLOOKUP(H60,Parâmetros!$E$3:$G$5,2,0))))</f>
        <v>0</v>
      </c>
      <c r="K60" s="74">
        <f t="shared" ref="K60" si="27">IF(J60="",0,((G60*J60)*$F$30)*0.9*100)</f>
        <v>0</v>
      </c>
      <c r="L60" s="3"/>
      <c r="M60" s="38"/>
    </row>
    <row r="61" spans="1:13" ht="45" customHeight="1" outlineLevel="1" x14ac:dyDescent="0.2">
      <c r="A61" s="170" t="str">
        <f>Máximo!A61</f>
        <v>3.29</v>
      </c>
      <c r="B61" s="552" t="str">
        <f>Máximo!B61:E61</f>
        <v>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v>
      </c>
      <c r="C61" s="552"/>
      <c r="D61" s="552"/>
      <c r="E61" s="552"/>
      <c r="F61" s="68" t="str">
        <f>IF(Máximo!F61:I61="","",Máximo!F61:I61)</f>
        <v/>
      </c>
      <c r="G61" s="72">
        <f>Máximo!G61:J61</f>
        <v>3.69318182E-3</v>
      </c>
      <c r="H61" s="70" t="str">
        <f>IF(Máximo!H61="","",Máximo!H61)</f>
        <v>Obrigatório</v>
      </c>
      <c r="I61" s="37" t="s">
        <v>5</v>
      </c>
      <c r="J61" s="73">
        <f>IF($K$13="Não Atende",0,IF(I61="","",IF(H61="",VLOOKUP(I61,Parâmetros!$B$3:$C$6,2,0),VLOOKUP(I61,Parâmetros!$B$3:$C$6,2,0)*VLOOKUP(H61,Parâmetros!$E$3:$G$5,2,0))))</f>
        <v>0</v>
      </c>
      <c r="K61" s="74">
        <f t="shared" ref="K61" si="28">IF(J61="",0,((G61*J61)*$F$30)*0.9*100)</f>
        <v>0</v>
      </c>
      <c r="L61" s="3"/>
      <c r="M61" s="38"/>
    </row>
    <row r="62" spans="1:13" ht="45" customHeight="1" outlineLevel="1" x14ac:dyDescent="0.2">
      <c r="A62" s="170" t="str">
        <f>Máximo!A62</f>
        <v>3.30</v>
      </c>
      <c r="B62" s="552" t="str">
        <f>Máximo!B62:E62</f>
        <v>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v>
      </c>
      <c r="C62" s="552"/>
      <c r="D62" s="552"/>
      <c r="E62" s="552"/>
      <c r="F62" s="68" t="str">
        <f>IF(Máximo!F62:I62="","",Máximo!F62:I62)</f>
        <v/>
      </c>
      <c r="G62" s="72">
        <f>Máximo!G62:J62</f>
        <v>3.69318182E-3</v>
      </c>
      <c r="H62" s="70" t="str">
        <f>IF(Máximo!H62="","",Máximo!H62)</f>
        <v>Obrigatório</v>
      </c>
      <c r="I62" s="37" t="s">
        <v>5</v>
      </c>
      <c r="J62" s="73">
        <f>IF($K$13="Não Atende",0,IF(I62="","",IF(H62="",VLOOKUP(I62,Parâmetros!$B$3:$C$6,2,0),VLOOKUP(I62,Parâmetros!$B$3:$C$6,2,0)*VLOOKUP(H62,Parâmetros!$E$3:$G$5,2,0))))</f>
        <v>0</v>
      </c>
      <c r="K62" s="74">
        <f t="shared" ref="K62" si="29">IF(J62="",0,((G62*J62)*$F$30)*0.9*100)</f>
        <v>0</v>
      </c>
      <c r="L62" s="3"/>
      <c r="M62" s="38"/>
    </row>
    <row r="63" spans="1:13" ht="45" customHeight="1" outlineLevel="1" x14ac:dyDescent="0.2">
      <c r="A63" s="170" t="str">
        <f>Máximo!A63</f>
        <v>3.31</v>
      </c>
      <c r="B63" s="552" t="str">
        <f>Máximo!B63:E63</f>
        <v>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v>
      </c>
      <c r="C63" s="552"/>
      <c r="D63" s="552"/>
      <c r="E63" s="552"/>
      <c r="F63" s="68" t="str">
        <f>IF(Máximo!F63:I63="","",Máximo!F63:I63)</f>
        <v/>
      </c>
      <c r="G63" s="72">
        <f>Máximo!G63:J63</f>
        <v>3.69318182E-3</v>
      </c>
      <c r="H63" s="70" t="str">
        <f>IF(Máximo!H63="","",Máximo!H63)</f>
        <v>Obrigatório</v>
      </c>
      <c r="I63" s="37" t="s">
        <v>5</v>
      </c>
      <c r="J63" s="73">
        <f>IF($K$13="Não Atende",0,IF(I63="","",IF(H63="",VLOOKUP(I63,Parâmetros!$B$3:$C$6,2,0),VLOOKUP(I63,Parâmetros!$B$3:$C$6,2,0)*VLOOKUP(H63,Parâmetros!$E$3:$G$5,2,0))))</f>
        <v>0</v>
      </c>
      <c r="K63" s="74">
        <f t="shared" ref="K63" si="30">IF(J63="",0,((G63*J63)*$F$30)*0.9*100)</f>
        <v>0</v>
      </c>
      <c r="L63" s="3"/>
      <c r="M63" s="38"/>
    </row>
    <row r="64" spans="1:13" ht="45" customHeight="1" outlineLevel="1" x14ac:dyDescent="0.2">
      <c r="A64" s="170" t="str">
        <f>Máximo!A64</f>
        <v>3.32</v>
      </c>
      <c r="B64" s="552" t="str">
        <f>Máximo!B64:E64</f>
        <v>A ferramenta deverá prover mecanismos para analisar cenários de fraudes de Co-Billing (detectar terminais de outras operadoras utilizando CSP Oi) com flexibilidade de realizar cruzamento de iinformações pertinentes ao caso (gestão de casos) para balizar medidas de atuação</v>
      </c>
      <c r="C64" s="552"/>
      <c r="D64" s="552"/>
      <c r="E64" s="552"/>
      <c r="F64" s="68" t="str">
        <f>IF(Máximo!F64:I64="","",Máximo!F64:I64)</f>
        <v/>
      </c>
      <c r="G64" s="72">
        <f>Máximo!G64:J64</f>
        <v>3.69318182E-3</v>
      </c>
      <c r="H64" s="70" t="str">
        <f>IF(Máximo!H64="","",Máximo!H64)</f>
        <v>Obrigatório</v>
      </c>
      <c r="I64" s="37" t="s">
        <v>5</v>
      </c>
      <c r="J64" s="73">
        <f>IF($K$13="Não Atende",0,IF(I64="","",IF(H64="",VLOOKUP(I64,Parâmetros!$B$3:$C$6,2,0),VLOOKUP(I64,Parâmetros!$B$3:$C$6,2,0)*VLOOKUP(H64,Parâmetros!$E$3:$G$5,2,0))))</f>
        <v>0</v>
      </c>
      <c r="K64" s="74">
        <f t="shared" ref="K64" si="31">IF(J64="",0,((G64*J64)*$F$30)*0.9*100)</f>
        <v>0</v>
      </c>
      <c r="L64" s="3"/>
      <c r="M64" s="38"/>
    </row>
    <row r="65" spans="1:13" ht="45" customHeight="1" outlineLevel="1" x14ac:dyDescent="0.2">
      <c r="A65" s="170" t="str">
        <f>Máximo!A65</f>
        <v>3.33</v>
      </c>
      <c r="B65" s="552" t="str">
        <f>Máximo!B65:E65</f>
        <v>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v>
      </c>
      <c r="C65" s="552"/>
      <c r="D65" s="552"/>
      <c r="E65" s="552"/>
      <c r="F65" s="68" t="str">
        <f>IF(Máximo!F65:I65="","",Máximo!F65:I65)</f>
        <v/>
      </c>
      <c r="G65" s="72">
        <f>Máximo!G65:J65</f>
        <v>3.69318182E-3</v>
      </c>
      <c r="H65" s="70" t="str">
        <f>IF(Máximo!H65="","",Máximo!H65)</f>
        <v>Obrigatório</v>
      </c>
      <c r="I65" s="37" t="s">
        <v>5</v>
      </c>
      <c r="J65" s="73">
        <f>IF($K$13="Não Atende",0,IF(I65="","",IF(H65="",VLOOKUP(I65,Parâmetros!$B$3:$C$6,2,0),VLOOKUP(I65,Parâmetros!$B$3:$C$6,2,0)*VLOOKUP(H65,Parâmetros!$E$3:$G$5,2,0))))</f>
        <v>0</v>
      </c>
      <c r="K65" s="74">
        <f t="shared" ref="K65" si="32">IF(J65="",0,((G65*J65)*$F$30)*0.9*100)</f>
        <v>0</v>
      </c>
      <c r="L65" s="3"/>
      <c r="M65" s="38"/>
    </row>
    <row r="66" spans="1:13" ht="63.75" customHeight="1" outlineLevel="1" x14ac:dyDescent="0.2">
      <c r="A66" s="170" t="str">
        <f>Máximo!A66</f>
        <v>3.34</v>
      </c>
      <c r="B66" s="552" t="str">
        <f>Máximo!B66:E66</f>
        <v>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v>
      </c>
      <c r="C66" s="552"/>
      <c r="D66" s="552"/>
      <c r="E66" s="552"/>
      <c r="F66" s="68" t="str">
        <f>IF(Máximo!F66:I66="","",Máximo!F66:I66)</f>
        <v/>
      </c>
      <c r="G66" s="72">
        <f>Máximo!G66:J66</f>
        <v>3.69318182E-3</v>
      </c>
      <c r="H66" s="70" t="str">
        <f>IF(Máximo!H66="","",Máximo!H66)</f>
        <v>Obrigatório</v>
      </c>
      <c r="I66" s="37" t="s">
        <v>5</v>
      </c>
      <c r="J66" s="73">
        <f>IF($K$13="Não Atende",0,IF(I66="","",IF(H66="",VLOOKUP(I66,Parâmetros!$B$3:$C$6,2,0),VLOOKUP(I66,Parâmetros!$B$3:$C$6,2,0)*VLOOKUP(H66,Parâmetros!$E$3:$G$5,2,0))))</f>
        <v>0</v>
      </c>
      <c r="K66" s="74">
        <f t="shared" ref="K66" si="33">IF(J66="",0,((G66*J66)*$F$30)*0.9*100)</f>
        <v>0</v>
      </c>
      <c r="L66" s="3"/>
      <c r="M66" s="38"/>
    </row>
    <row r="67" spans="1:13" ht="45" customHeight="1" outlineLevel="1" x14ac:dyDescent="0.2">
      <c r="A67" s="170" t="str">
        <f>Máximo!A67</f>
        <v>3.35</v>
      </c>
      <c r="B67" s="552" t="str">
        <f>Máximo!B67:E67</f>
        <v>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v>
      </c>
      <c r="C67" s="552"/>
      <c r="D67" s="552"/>
      <c r="E67" s="552"/>
      <c r="F67" s="68" t="str">
        <f>IF(Máximo!F67:I67="","",Máximo!F67:I67)</f>
        <v/>
      </c>
      <c r="G67" s="72">
        <f>Máximo!G67:J67</f>
        <v>3.69318182E-3</v>
      </c>
      <c r="H67" s="70" t="str">
        <f>IF(Máximo!H67="","",Máximo!H67)</f>
        <v>Obrigatório</v>
      </c>
      <c r="I67" s="37" t="s">
        <v>5</v>
      </c>
      <c r="J67" s="73">
        <f>IF($K$13="Não Atende",0,IF(I67="","",IF(H67="",VLOOKUP(I67,Parâmetros!$B$3:$C$6,2,0),VLOOKUP(I67,Parâmetros!$B$3:$C$6,2,0)*VLOOKUP(H67,Parâmetros!$E$3:$G$5,2,0))))</f>
        <v>0</v>
      </c>
      <c r="K67" s="74">
        <f t="shared" ref="K67" si="34">IF(J67="",0,((G67*J67)*$F$30)*0.9*100)</f>
        <v>0</v>
      </c>
      <c r="L67" s="3"/>
      <c r="M67" s="38"/>
    </row>
    <row r="68" spans="1:13" ht="45" customHeight="1" outlineLevel="1" x14ac:dyDescent="0.2">
      <c r="A68" s="170" t="str">
        <f>Máximo!A68</f>
        <v>3.36</v>
      </c>
      <c r="B68" s="552" t="str">
        <f>Máximo!B68:E68</f>
        <v>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v>
      </c>
      <c r="C68" s="552"/>
      <c r="D68" s="552"/>
      <c r="E68" s="552"/>
      <c r="F68" s="68" t="str">
        <f>IF(Máximo!F68:I68="","",Máximo!F68:I68)</f>
        <v/>
      </c>
      <c r="G68" s="72">
        <f>Máximo!G68:J68</f>
        <v>3.69318182E-3</v>
      </c>
      <c r="H68" s="70" t="str">
        <f>IF(Máximo!H68="","",Máximo!H68)</f>
        <v>Obrigatório</v>
      </c>
      <c r="I68" s="37" t="s">
        <v>5</v>
      </c>
      <c r="J68" s="73">
        <f>IF($K$13="Não Atende",0,IF(I68="","",IF(H68="",VLOOKUP(I68,Parâmetros!$B$3:$C$6,2,0),VLOOKUP(I68,Parâmetros!$B$3:$C$6,2,0)*VLOOKUP(H68,Parâmetros!$E$3:$G$5,2,0))))</f>
        <v>0</v>
      </c>
      <c r="K68" s="74">
        <f t="shared" ref="K68" si="35">IF(J68="",0,((G68*J68)*$F$30)*0.9*100)</f>
        <v>0</v>
      </c>
      <c r="L68" s="3"/>
      <c r="M68" s="38"/>
    </row>
    <row r="69" spans="1:13" ht="45" customHeight="1" outlineLevel="1" x14ac:dyDescent="0.2">
      <c r="A69" s="170" t="str">
        <f>Máximo!A69</f>
        <v>3.37</v>
      </c>
      <c r="B69" s="552" t="str">
        <f>Máximo!B69:E69</f>
        <v>A ferramenta deverá ser capaz de estimar a perda financeira gerada pelos casos de fraude através das variáveis existentes no banco (faturamento, inadimplência, custo de Interconexão, etc)</v>
      </c>
      <c r="C69" s="552"/>
      <c r="D69" s="552"/>
      <c r="E69" s="552"/>
      <c r="F69" s="68" t="str">
        <f>IF(Máximo!F69:I69="","",Máximo!F69:I69)</f>
        <v/>
      </c>
      <c r="G69" s="72">
        <f>Máximo!G69:J69</f>
        <v>3.69318182E-3</v>
      </c>
      <c r="H69" s="70" t="str">
        <f>IF(Máximo!H69="","",Máximo!H69)</f>
        <v>Obrigatório</v>
      </c>
      <c r="I69" s="37" t="s">
        <v>4</v>
      </c>
      <c r="J69" s="73">
        <f>IF($K$13="Não Atende",0,IF(I69="","",IF(H69="",VLOOKUP(I69,Parâmetros!$B$3:$C$6,2,0),VLOOKUP(I69,Parâmetros!$B$3:$C$6,2,0)*VLOOKUP(H69,Parâmetros!$E$3:$G$5,2,0))))</f>
        <v>4</v>
      </c>
      <c r="K69" s="74">
        <f t="shared" ref="K69" si="36">IF(J69="",0,((G69*J69)*$F$30)*0.9*100)</f>
        <v>0.59829545484000002</v>
      </c>
      <c r="L69" s="3"/>
      <c r="M69" s="38"/>
    </row>
    <row r="70" spans="1:13" ht="45" customHeight="1" outlineLevel="1" x14ac:dyDescent="0.2">
      <c r="A70" s="170" t="str">
        <f>Máximo!A70</f>
        <v>3.38</v>
      </c>
      <c r="B70" s="552" t="str">
        <f>Máximo!B70:E70</f>
        <v>A ferramenta deverá ser capaz de reportar (emitir parecer/laudo) cenários de fraudes de subscrição por tipificações/atributos parametrizáveis</v>
      </c>
      <c r="C70" s="552"/>
      <c r="D70" s="552"/>
      <c r="E70" s="552"/>
      <c r="F70" s="68" t="str">
        <f>IF(Máximo!F70:I70="","",Máximo!F70:I70)</f>
        <v/>
      </c>
      <c r="G70" s="72">
        <f>Máximo!G70:J70</f>
        <v>3.69318182E-3</v>
      </c>
      <c r="H70" s="70" t="str">
        <f>IF(Máximo!H70="","",Máximo!H70)</f>
        <v>Obrigatório</v>
      </c>
      <c r="I70" s="37" t="s">
        <v>17</v>
      </c>
      <c r="J70" s="73">
        <f>IF($K$13="Não Atende",0,IF(I70="","",IF(H70="",VLOOKUP(I70,Parâmetros!$B$3:$C$6,2,0),VLOOKUP(I70,Parâmetros!$B$3:$C$6,2,0)*VLOOKUP(H70,Parâmetros!$E$3:$G$5,2,0))))</f>
        <v>2</v>
      </c>
      <c r="K70" s="74">
        <f t="shared" ref="K70" si="37">IF(J70="",0,((G70*J70)*$F$30)*0.9*100)</f>
        <v>0.29914772742000001</v>
      </c>
      <c r="L70" s="3"/>
      <c r="M70" s="38"/>
    </row>
    <row r="71" spans="1:13" ht="45" customHeight="1" outlineLevel="1" x14ac:dyDescent="0.2">
      <c r="A71" s="170" t="str">
        <f>Máximo!A71</f>
        <v>3.39</v>
      </c>
      <c r="B71" s="552" t="str">
        <f>Máximo!B71:E71</f>
        <v>A ferramenta deverá ser capaz de reportar (emitir parecer/laudo) cenários de Spam (SMS) por tipificações/atributos parametrizáveis</v>
      </c>
      <c r="C71" s="552"/>
      <c r="D71" s="552"/>
      <c r="E71" s="552"/>
      <c r="F71" s="68" t="str">
        <f>IF(Máximo!F71:I71="","",Máximo!F71:I71)</f>
        <v/>
      </c>
      <c r="G71" s="72">
        <f>Máximo!G71:J71</f>
        <v>3.69318182E-3</v>
      </c>
      <c r="H71" s="70" t="str">
        <f>IF(Máximo!H71="","",Máximo!H71)</f>
        <v>Obrigatório</v>
      </c>
      <c r="I71" s="37" t="s">
        <v>17</v>
      </c>
      <c r="J71" s="73">
        <f>IF($K$13="Não Atende",0,IF(I71="","",IF(H71="",VLOOKUP(I71,Parâmetros!$B$3:$C$6,2,0),VLOOKUP(I71,Parâmetros!$B$3:$C$6,2,0)*VLOOKUP(H71,Parâmetros!$E$3:$G$5,2,0))))</f>
        <v>2</v>
      </c>
      <c r="K71" s="74">
        <f t="shared" ref="K71" si="38">IF(J71="",0,((G71*J71)*$F$30)*0.9*100)</f>
        <v>0.29914772742000001</v>
      </c>
      <c r="L71" s="3"/>
      <c r="M71" s="38"/>
    </row>
    <row r="72" spans="1:13" ht="45" customHeight="1" outlineLevel="1" x14ac:dyDescent="0.2">
      <c r="A72" s="170" t="str">
        <f>Máximo!A72</f>
        <v>3.40</v>
      </c>
      <c r="B72" s="552" t="str">
        <f>Máximo!B72:E72</f>
        <v>A ferramenta deverá ser capaz de reportar (emitir parecer/laudo) cenários de Tráfego Zero (assinantes que não realizam chamadas e consumo de dados) por tipificações/atributos parametrizáveis</v>
      </c>
      <c r="C72" s="552"/>
      <c r="D72" s="552"/>
      <c r="E72" s="552"/>
      <c r="F72" s="68" t="str">
        <f>IF(Máximo!F72:I72="","",Máximo!F72:I72)</f>
        <v/>
      </c>
      <c r="G72" s="72">
        <f>Máximo!G72:J72</f>
        <v>3.69318182E-3</v>
      </c>
      <c r="H72" s="70" t="str">
        <f>IF(Máximo!H72="","",Máximo!H72)</f>
        <v>Obrigatório</v>
      </c>
      <c r="I72" s="37" t="s">
        <v>17</v>
      </c>
      <c r="J72" s="73">
        <f>IF($K$13="Não Atende",0,IF(I72="","",IF(H72="",VLOOKUP(I72,Parâmetros!$B$3:$C$6,2,0),VLOOKUP(I72,Parâmetros!$B$3:$C$6,2,0)*VLOOKUP(H72,Parâmetros!$E$3:$G$5,2,0))))</f>
        <v>2</v>
      </c>
      <c r="K72" s="74">
        <f t="shared" ref="K72" si="39">IF(J72="",0,((G72*J72)*$F$30)*0.9*100)</f>
        <v>0.29914772742000001</v>
      </c>
      <c r="L72" s="3"/>
      <c r="M72" s="38"/>
    </row>
    <row r="73" spans="1:13" ht="45" customHeight="1" outlineLevel="1" x14ac:dyDescent="0.2">
      <c r="A73" s="170" t="str">
        <f>Máximo!A73</f>
        <v>3.41</v>
      </c>
      <c r="B73" s="552" t="str">
        <f>Máximo!B73:E73</f>
        <v>A ferramenta deverá ser capaz de reportar (emitir parecer/laudo) cenários de Recargas Fraudulentas (bônus concedidos manualmente - fraude interna) por tipificações/atributos parametrizáveis</v>
      </c>
      <c r="C73" s="552"/>
      <c r="D73" s="552"/>
      <c r="E73" s="552"/>
      <c r="F73" s="68" t="str">
        <f>IF(Máximo!F73:I73="","",Máximo!F73:I73)</f>
        <v/>
      </c>
      <c r="G73" s="72">
        <f>Máximo!G73:J73</f>
        <v>3.69318182E-3</v>
      </c>
      <c r="H73" s="70" t="str">
        <f>IF(Máximo!H73="","",Máximo!H73)</f>
        <v>Obrigatório</v>
      </c>
      <c r="I73" s="37" t="s">
        <v>17</v>
      </c>
      <c r="J73" s="73">
        <f>IF($K$13="Não Atende",0,IF(I73="","",IF(H73="",VLOOKUP(I73,Parâmetros!$B$3:$C$6,2,0),VLOOKUP(I73,Parâmetros!$B$3:$C$6,2,0)*VLOOKUP(H73,Parâmetros!$E$3:$G$5,2,0))))</f>
        <v>2</v>
      </c>
      <c r="K73" s="74">
        <f t="shared" ref="K73" si="40">IF(J73="",0,((G73*J73)*$F$30)*0.9*100)</f>
        <v>0.29914772742000001</v>
      </c>
      <c r="L73" s="3"/>
      <c r="M73" s="38"/>
    </row>
    <row r="74" spans="1:13" ht="45" customHeight="1" outlineLevel="1" x14ac:dyDescent="0.2">
      <c r="A74" s="170" t="str">
        <f>Máximo!A74</f>
        <v>3.42</v>
      </c>
      <c r="B74" s="552" t="str">
        <f>Máximo!B74:E74</f>
        <v>A ferramenta deverá  ser capaz de reportar (emitir parecer/laudo) cenários de fraudes de PBX (Fraudadores invadem um sistema telefônico automatizado que lhes permite discar para o PBX e gerar tráfego de saída do PBX para qualquer número de telefone às custas das empresas) por tipificações/atributos parametrizáveis</v>
      </c>
      <c r="C74" s="552"/>
      <c r="D74" s="552"/>
      <c r="E74" s="552"/>
      <c r="F74" s="68" t="str">
        <f>IF(Máximo!F74:I74="","",Máximo!F74:I74)</f>
        <v/>
      </c>
      <c r="G74" s="72">
        <f>Máximo!G74:J74</f>
        <v>3.69318182E-3</v>
      </c>
      <c r="H74" s="70" t="str">
        <f>IF(Máximo!H74="","",Máximo!H74)</f>
        <v>Obrigatório</v>
      </c>
      <c r="I74" s="37" t="s">
        <v>17</v>
      </c>
      <c r="J74" s="73">
        <f>IF($K$13="Não Atende",0,IF(I74="","",IF(H74="",VLOOKUP(I74,Parâmetros!$B$3:$C$6,2,0),VLOOKUP(I74,Parâmetros!$B$3:$C$6,2,0)*VLOOKUP(H74,Parâmetros!$E$3:$G$5,2,0))))</f>
        <v>2</v>
      </c>
      <c r="K74" s="74">
        <f t="shared" ref="K74" si="41">IF(J74="",0,((G74*J74)*$F$30)*0.9*100)</f>
        <v>0.29914772742000001</v>
      </c>
      <c r="L74" s="3"/>
      <c r="M74" s="38"/>
    </row>
    <row r="75" spans="1:13" ht="45" customHeight="1" outlineLevel="1" x14ac:dyDescent="0.2">
      <c r="A75" s="170" t="str">
        <f>Máximo!A75</f>
        <v>3.43</v>
      </c>
      <c r="B75" s="552" t="str">
        <f>Máximo!B75:E75</f>
        <v>A ferramenta deverá ser capaz de reportar (emitir parecer/laudo) cenários de fraudes de LDI (Longa Distância Internacional - utilizando blacklists de países, parametrizações de minutagem por país ou por A number/B number) por tipificações/atributos parametrizáveis e executar ações de bloqueios automáticos</v>
      </c>
      <c r="C75" s="552"/>
      <c r="D75" s="552"/>
      <c r="E75" s="552"/>
      <c r="F75" s="68" t="str">
        <f>IF(Máximo!F75:I75="","",Máximo!F75:I75)</f>
        <v/>
      </c>
      <c r="G75" s="72">
        <f>Máximo!G75:J75</f>
        <v>3.69318182E-3</v>
      </c>
      <c r="H75" s="70" t="str">
        <f>IF(Máximo!H75="","",Máximo!H75)</f>
        <v>Obrigatório</v>
      </c>
      <c r="I75" s="37" t="s">
        <v>17</v>
      </c>
      <c r="J75" s="73">
        <f>IF($K$13="Não Atende",0,IF(I75="","",IF(H75="",VLOOKUP(I75,Parâmetros!$B$3:$C$6,2,0),VLOOKUP(I75,Parâmetros!$B$3:$C$6,2,0)*VLOOKUP(H75,Parâmetros!$E$3:$G$5,2,0))))</f>
        <v>2</v>
      </c>
      <c r="K75" s="74">
        <f t="shared" ref="K75" si="42">IF(J75="",0,((G75*J75)*$F$30)*0.9*100)</f>
        <v>0.29914772742000001</v>
      </c>
      <c r="L75" s="3"/>
      <c r="M75" s="38"/>
    </row>
    <row r="76" spans="1:13" ht="45" customHeight="1" outlineLevel="1" x14ac:dyDescent="0.2">
      <c r="A76" s="170" t="str">
        <f>Máximo!A76</f>
        <v>3.44</v>
      </c>
      <c r="B76" s="552" t="str">
        <f>Máximo!B76:E76</f>
        <v>A ferramenta deverá ser capaz de reportar (emitir parecer/laudo) a fraude gerada pelo próprio vendedor ou dealers para ganho de comissionamento fraudulento (visando utilizar o histórico de vendas do próprio dealer/vendedor) por tipificações/atributos parametrizáveis e executar ações de bloqueios automáticos</v>
      </c>
      <c r="C76" s="552"/>
      <c r="D76" s="552"/>
      <c r="E76" s="552"/>
      <c r="F76" s="68" t="str">
        <f>IF(Máximo!F76:I76="","",Máximo!F76:I76)</f>
        <v/>
      </c>
      <c r="G76" s="72">
        <f>Máximo!G76:J76</f>
        <v>3.69318182E-3</v>
      </c>
      <c r="H76" s="70" t="str">
        <f>IF(Máximo!H76="","",Máximo!H76)</f>
        <v>Obrigatório</v>
      </c>
      <c r="I76" s="37" t="s">
        <v>17</v>
      </c>
      <c r="J76" s="73">
        <f>IF($K$13="Não Atende",0,IF(I76="","",IF(H76="",VLOOKUP(I76,Parâmetros!$B$3:$C$6,2,0),VLOOKUP(I76,Parâmetros!$B$3:$C$6,2,0)*VLOOKUP(H76,Parâmetros!$E$3:$G$5,2,0))))</f>
        <v>2</v>
      </c>
      <c r="K76" s="74">
        <f t="shared" ref="K76" si="43">IF(J76="",0,((G76*J76)*$F$30)*0.9*100)</f>
        <v>0.29914772742000001</v>
      </c>
      <c r="L76" s="3"/>
      <c r="M76" s="38"/>
    </row>
    <row r="77" spans="1:13" ht="45" customHeight="1" outlineLevel="1" x14ac:dyDescent="0.2">
      <c r="A77" s="170" t="str">
        <f>Máximo!A77</f>
        <v>3.45</v>
      </c>
      <c r="B77" s="552" t="str">
        <f>Máximo!B77:E77</f>
        <v>A ferramenta deverá ser capaz de reportar (emitir parecer/laudo) cenários de fraudes de Co-Billing (detectar terminais de outras operadoras utilizando CSP Oi) por tipificações/atributos parametrizáveis e executar ações de bloqueios automáticos</v>
      </c>
      <c r="C77" s="552"/>
      <c r="D77" s="552"/>
      <c r="E77" s="552"/>
      <c r="F77" s="68" t="str">
        <f>IF(Máximo!F77:I77="","",Máximo!F77:I77)</f>
        <v/>
      </c>
      <c r="G77" s="72">
        <f>Máximo!G77:J77</f>
        <v>3.69318182E-3</v>
      </c>
      <c r="H77" s="70" t="str">
        <f>IF(Máximo!H77="","",Máximo!H77)</f>
        <v>Obrigatório</v>
      </c>
      <c r="I77" s="37" t="s">
        <v>17</v>
      </c>
      <c r="J77" s="73">
        <f>IF($K$13="Não Atende",0,IF(I77="","",IF(H77="",VLOOKUP(I77,Parâmetros!$B$3:$C$6,2,0),VLOOKUP(I77,Parâmetros!$B$3:$C$6,2,0)*VLOOKUP(H77,Parâmetros!$E$3:$G$5,2,0))))</f>
        <v>2</v>
      </c>
      <c r="K77" s="74">
        <f t="shared" ref="K77" si="44">IF(J77="",0,((G77*J77)*$F$30)*0.9*100)</f>
        <v>0.29914772742000001</v>
      </c>
      <c r="L77" s="3"/>
      <c r="M77" s="38"/>
    </row>
    <row r="78" spans="1:13" ht="45" customHeight="1" outlineLevel="1" x14ac:dyDescent="0.2">
      <c r="A78" s="170" t="str">
        <f>Máximo!A78</f>
        <v>3.46</v>
      </c>
      <c r="B78" s="552" t="str">
        <f>Máximo!B78:E78</f>
        <v>A ferramenta deverá ser capaz de reportar (emitir parecer/laudo) cenários de fraudes de Sequestro/Hijacking/Bypass (Siga-me/Call Foward) por tipificações/atributos parametrizáveis e executar ações de bloqueios automáticos</v>
      </c>
      <c r="C78" s="552"/>
      <c r="D78" s="552"/>
      <c r="E78" s="552"/>
      <c r="F78" s="68" t="str">
        <f>IF(Máximo!F78:I78="","",Máximo!F78:I78)</f>
        <v/>
      </c>
      <c r="G78" s="72">
        <f>Máximo!G78:J78</f>
        <v>3.69318182E-3</v>
      </c>
      <c r="H78" s="70" t="str">
        <f>IF(Máximo!H78="","",Máximo!H78)</f>
        <v>Obrigatório</v>
      </c>
      <c r="I78" s="37" t="s">
        <v>17</v>
      </c>
      <c r="J78" s="73">
        <f>IF($K$13="Não Atende",0,IF(I78="","",IF(H78="",VLOOKUP(I78,Parâmetros!$B$3:$C$6,2,0),VLOOKUP(I78,Parâmetros!$B$3:$C$6,2,0)*VLOOKUP(H78,Parâmetros!$E$3:$G$5,2,0))))</f>
        <v>2</v>
      </c>
      <c r="K78" s="74">
        <f t="shared" ref="K78" si="45">IF(J78="",0,((G78*J78)*$F$30)*0.9*100)</f>
        <v>0.29914772742000001</v>
      </c>
      <c r="L78" s="3"/>
      <c r="M78" s="38"/>
    </row>
    <row r="79" spans="1:13" ht="45" customHeight="1" outlineLevel="1" x14ac:dyDescent="0.2">
      <c r="A79" s="170" t="str">
        <f>Máximo!A79</f>
        <v>3.47</v>
      </c>
      <c r="B79" s="552" t="str">
        <f>Máximo!B79:E79</f>
        <v>A ferramenta deverá ser capaz de reportar (emitir parecer/laudo) cenários de fraudes de Wangiri/Fishing (chamadas "one-ring" para que o subscritor realize o retorno a números premium) por tipificações/atributos parametrizáveis</v>
      </c>
      <c r="C79" s="552"/>
      <c r="D79" s="552"/>
      <c r="E79" s="552"/>
      <c r="F79" s="68" t="str">
        <f>IF(Máximo!F79:I79="","",Máximo!F79:I79)</f>
        <v/>
      </c>
      <c r="G79" s="72">
        <f>Máximo!G79:J79</f>
        <v>3.69318182E-3</v>
      </c>
      <c r="H79" s="70" t="str">
        <f>IF(Máximo!H79="","",Máximo!H79)</f>
        <v>Obrigatório</v>
      </c>
      <c r="I79" s="37" t="s">
        <v>17</v>
      </c>
      <c r="J79" s="73">
        <f>IF($K$13="Não Atende",0,IF(I79="","",IF(H79="",VLOOKUP(I79,Parâmetros!$B$3:$C$6,2,0),VLOOKUP(I79,Parâmetros!$B$3:$C$6,2,0)*VLOOKUP(H79,Parâmetros!$E$3:$G$5,2,0))))</f>
        <v>2</v>
      </c>
      <c r="K79" s="74">
        <f t="shared" ref="K79" si="46">IF(J79="",0,((G79*J79)*$F$30)*0.9*100)</f>
        <v>0.29914772742000001</v>
      </c>
      <c r="L79" s="3"/>
      <c r="M79" s="38"/>
    </row>
    <row r="80" spans="1:13" ht="45" customHeight="1" outlineLevel="1" x14ac:dyDescent="0.2">
      <c r="A80" s="170" t="str">
        <f>Máximo!A80</f>
        <v>3.48</v>
      </c>
      <c r="B80" s="552" t="str">
        <f>Máximo!B80:E80</f>
        <v>A ferramenta deverá ser capaz de reportar (emitir parecer/laudo) cenários de fraudes de IMSI Stuffing (quando 1 MSISDN/IMEI possui mais de 1 IMSI trafegando na rede) por tipificações/atributos parametrizáveis</v>
      </c>
      <c r="C80" s="552"/>
      <c r="D80" s="552"/>
      <c r="E80" s="552"/>
      <c r="F80" s="68" t="str">
        <f>IF(Máximo!F80:I80="","",Máximo!F80:I80)</f>
        <v/>
      </c>
      <c r="G80" s="72">
        <f>Máximo!G80:J80</f>
        <v>3.69318182E-3</v>
      </c>
      <c r="H80" s="70" t="str">
        <f>IF(Máximo!H80="","",Máximo!H80)</f>
        <v>Obrigatório</v>
      </c>
      <c r="I80" s="37" t="s">
        <v>17</v>
      </c>
      <c r="J80" s="73">
        <f>IF($K$13="Não Atende",0,IF(I80="","",IF(H80="",VLOOKUP(I80,Parâmetros!$B$3:$C$6,2,0),VLOOKUP(I80,Parâmetros!$B$3:$C$6,2,0)*VLOOKUP(H80,Parâmetros!$E$3:$G$5,2,0))))</f>
        <v>2</v>
      </c>
      <c r="K80" s="74">
        <f t="shared" ref="K80" si="47">IF(J80="",0,((G80*J80)*$F$30)*0.9*100)</f>
        <v>0.29914772742000001</v>
      </c>
      <c r="L80" s="3"/>
      <c r="M80" s="38"/>
    </row>
    <row r="81" spans="1:13" ht="45" customHeight="1" outlineLevel="1" x14ac:dyDescent="0.2">
      <c r="A81" s="170" t="str">
        <f>Máximo!A81</f>
        <v>3.49</v>
      </c>
      <c r="B81" s="552" t="str">
        <f>Máximo!B81:E81</f>
        <v>A ferramenta deverá ser capaz de reportar (emitir parecer/laudo) cenários de fraudes de Clonagem (tráfego ocorrendo em um mesmo MSIDN, IMEI, IMSI em locais diferentes e distantes ao mesmo tempo) por tipificações/atributos parametrizáveis</v>
      </c>
      <c r="C81" s="552"/>
      <c r="D81" s="552"/>
      <c r="E81" s="552"/>
      <c r="F81" s="68" t="str">
        <f>IF(Máximo!F81:I81="","",Máximo!F81:I81)</f>
        <v/>
      </c>
      <c r="G81" s="72">
        <f>Máximo!G81:J81</f>
        <v>3.69318182E-3</v>
      </c>
      <c r="H81" s="70" t="str">
        <f>IF(Máximo!H81="","",Máximo!H81)</f>
        <v>Obrigatório</v>
      </c>
      <c r="I81" s="37" t="s">
        <v>17</v>
      </c>
      <c r="J81" s="73">
        <f>IF($K$13="Não Atende",0,IF(I81="","",IF(H81="",VLOOKUP(I81,Parâmetros!$B$3:$C$6,2,0),VLOOKUP(I81,Parâmetros!$B$3:$C$6,2,0)*VLOOKUP(H81,Parâmetros!$E$3:$G$5,2,0))))</f>
        <v>2</v>
      </c>
      <c r="K81" s="74">
        <f t="shared" ref="K81" si="48">IF(J81="",0,((G81*J81)*$F$30)*0.9*100)</f>
        <v>0.29914772742000001</v>
      </c>
      <c r="L81" s="3"/>
      <c r="M81" s="38"/>
    </row>
    <row r="82" spans="1:13" ht="45" customHeight="1" outlineLevel="1" x14ac:dyDescent="0.2">
      <c r="A82" s="170" t="str">
        <f>Máximo!A82</f>
        <v>3.50</v>
      </c>
      <c r="B82" s="552" t="str">
        <f>Máximo!B82:E82</f>
        <v>A ferramenta deverá ter capacidade de receber e ler (input na base de dados) os CDR's (binários) da Mediação, habilitando a detecção de fraudes de uso near real-time</v>
      </c>
      <c r="C82" s="552"/>
      <c r="D82" s="552"/>
      <c r="E82" s="552"/>
      <c r="F82" s="68" t="str">
        <f>IF(Máximo!F82:I82="","",Máximo!F82:I82)</f>
        <v/>
      </c>
      <c r="G82" s="72">
        <f>Máximo!G82:J82</f>
        <v>7.4999999999999997E-3</v>
      </c>
      <c r="H82" s="70" t="str">
        <f>IF(Máximo!H82="","",Máximo!H82)</f>
        <v>Obrigatório</v>
      </c>
      <c r="I82" s="37" t="s">
        <v>4</v>
      </c>
      <c r="J82" s="73">
        <f>IF($K$13="Não Atende",0,IF(I82="","",IF(H82="",VLOOKUP(I82,Parâmetros!$B$3:$C$6,2,0),VLOOKUP(I82,Parâmetros!$B$3:$C$6,2,0)*VLOOKUP(H82,Parâmetros!$E$3:$G$5,2,0))))</f>
        <v>4</v>
      </c>
      <c r="K82" s="74">
        <f t="shared" ref="K82" si="49">IF(J82="",0,((G82*J82)*$F$30)*0.9*100)</f>
        <v>1.2149999999999999</v>
      </c>
      <c r="L82" s="3"/>
      <c r="M82" s="38"/>
    </row>
    <row r="83" spans="1:13" ht="45" customHeight="1" outlineLevel="1" x14ac:dyDescent="0.2">
      <c r="A83" s="170" t="str">
        <f>Máximo!A83</f>
        <v>3.51</v>
      </c>
      <c r="B83" s="552" t="str">
        <f>Máximo!B83:E83</f>
        <v>A ferramenta deverá ter capacidade de receber periodicamente o cadastro full de clientes (e seus produtos/campanhas) dos CRM's (Siebel 6.3, Siebel 8, Oracle Service Cloud, SAC, STC e SINN) via Oracle SOA Suite, Informática Power Center ou integração ponto a ponto)</v>
      </c>
      <c r="C83" s="552"/>
      <c r="D83" s="552"/>
      <c r="E83" s="552"/>
      <c r="F83" s="68" t="str">
        <f>IF(Máximo!F83:I83="","",Máximo!F83:I83)</f>
        <v/>
      </c>
      <c r="G83" s="72">
        <f>Máximo!G83:J83</f>
        <v>7.4999999999999997E-3</v>
      </c>
      <c r="H83" s="70" t="str">
        <f>IF(Máximo!H83="","",Máximo!H83)</f>
        <v>Obrigatório</v>
      </c>
      <c r="I83" s="37" t="s">
        <v>4</v>
      </c>
      <c r="J83" s="73">
        <f>IF($K$13="Não Atende",0,IF(I83="","",IF(H83="",VLOOKUP(I83,Parâmetros!$B$3:$C$6,2,0),VLOOKUP(I83,Parâmetros!$B$3:$C$6,2,0)*VLOOKUP(H83,Parâmetros!$E$3:$G$5,2,0))))</f>
        <v>4</v>
      </c>
      <c r="K83" s="74">
        <f t="shared" ref="K83" si="50">IF(J83="",0,((G83*J83)*$F$30)*0.9*100)</f>
        <v>1.2149999999999999</v>
      </c>
      <c r="L83" s="3"/>
      <c r="M83" s="38"/>
    </row>
    <row r="84" spans="1:13" ht="45" customHeight="1" outlineLevel="1" x14ac:dyDescent="0.2">
      <c r="A84" s="170" t="str">
        <f>Máximo!A84</f>
        <v>3.52</v>
      </c>
      <c r="B84" s="552" t="str">
        <f>Máximo!B84:E84</f>
        <v>A ferramenta deverá ter capacidade de receber a atualização de cadastro de novos clientes (e seus produtos/campanhas) dos CRM's (Siebel 6.3, Siebel 8, Oracle Service Cloud, SAC, STC e SINN) via Oracle SOA Suite, Informática Power Center ou integração ponto a ponto)</v>
      </c>
      <c r="C84" s="552"/>
      <c r="D84" s="552"/>
      <c r="E84" s="552"/>
      <c r="F84" s="68" t="str">
        <f>IF(Máximo!F84:I84="","",Máximo!F84:I84)</f>
        <v/>
      </c>
      <c r="G84" s="72">
        <f>Máximo!G84:J84</f>
        <v>7.4999999999999997E-3</v>
      </c>
      <c r="H84" s="70" t="str">
        <f>IF(Máximo!H84="","",Máximo!H84)</f>
        <v>Obrigatório</v>
      </c>
      <c r="I84" s="37" t="s">
        <v>4</v>
      </c>
      <c r="J84" s="73">
        <f>IF($K$13="Não Atende",0,IF(I84="","",IF(H84="",VLOOKUP(I84,Parâmetros!$B$3:$C$6,2,0),VLOOKUP(I84,Parâmetros!$B$3:$C$6,2,0)*VLOOKUP(H84,Parâmetros!$E$3:$G$5,2,0))))</f>
        <v>4</v>
      </c>
      <c r="K84" s="74">
        <f t="shared" ref="K84" si="51">IF(J84="",0,((G84*J84)*$F$30)*0.9*100)</f>
        <v>1.2149999999999999</v>
      </c>
      <c r="L84" s="3"/>
      <c r="M84" s="38"/>
    </row>
    <row r="85" spans="1:13" ht="45" customHeight="1" outlineLevel="1" x14ac:dyDescent="0.2">
      <c r="A85" s="170" t="str">
        <f>Máximo!A85</f>
        <v>3.53</v>
      </c>
      <c r="B85" s="552" t="str">
        <f>Máximo!B85:E85</f>
        <v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v>
      </c>
      <c r="C85" s="552"/>
      <c r="D85" s="552"/>
      <c r="E85" s="552"/>
      <c r="F85" s="68" t="str">
        <f>IF(Máximo!F85:I85="","",Máximo!F85:I85)</f>
        <v/>
      </c>
      <c r="G85" s="72">
        <f>Máximo!G85:J85</f>
        <v>7.4999999999999997E-3</v>
      </c>
      <c r="H85" s="70" t="str">
        <f>IF(Máximo!H85="","",Máximo!H85)</f>
        <v>Obrigatório</v>
      </c>
      <c r="I85" s="37" t="s">
        <v>4</v>
      </c>
      <c r="J85" s="73">
        <f>IF($K$13="Não Atende",0,IF(I85="","",IF(H85="",VLOOKUP(I85,Parâmetros!$B$3:$C$6,2,0),VLOOKUP(I85,Parâmetros!$B$3:$C$6,2,0)*VLOOKUP(H85,Parâmetros!$E$3:$G$5,2,0))))</f>
        <v>4</v>
      </c>
      <c r="K85" s="74">
        <f t="shared" ref="K85" si="52">IF(J85="",0,((G85*J85)*$F$30)*0.9*100)</f>
        <v>1.2149999999999999</v>
      </c>
      <c r="L85" s="3"/>
      <c r="M85" s="38"/>
    </row>
    <row r="86" spans="1:13" ht="45" customHeight="1" outlineLevel="1" x14ac:dyDescent="0.2">
      <c r="A86" s="170" t="str">
        <f>Máximo!A86</f>
        <v>3.54</v>
      </c>
      <c r="B86" s="552" t="str">
        <f>Máximo!B86:E86</f>
        <v>A ferramenta deverá prever e checar padrões de análise de comportamento dos clientes na base de dados gerando alertas e relatórios com base em tráfego e informações de cadastro</v>
      </c>
      <c r="C86" s="552"/>
      <c r="D86" s="552"/>
      <c r="E86" s="552"/>
      <c r="F86" s="68" t="str">
        <f>IF(Máximo!F86:I86="","",Máximo!F86:I86)</f>
        <v/>
      </c>
      <c r="G86" s="72">
        <f>Máximo!G86:J86</f>
        <v>7.4999999999999997E-3</v>
      </c>
      <c r="H86" s="70" t="str">
        <f>IF(Máximo!H86="","",Máximo!H86)</f>
        <v>Obrigatório</v>
      </c>
      <c r="I86" s="37" t="s">
        <v>4</v>
      </c>
      <c r="J86" s="73">
        <f>IF($K$13="Não Atende",0,IF(I86="","",IF(H86="",VLOOKUP(I86,Parâmetros!$B$3:$C$6,2,0),VLOOKUP(I86,Parâmetros!$B$3:$C$6,2,0)*VLOOKUP(H86,Parâmetros!$E$3:$G$5,2,0))))</f>
        <v>4</v>
      </c>
      <c r="K86" s="74">
        <f t="shared" ref="K86" si="53">IF(J86="",0,((G86*J86)*$F$30)*0.9*100)</f>
        <v>1.2149999999999999</v>
      </c>
      <c r="L86" s="3"/>
      <c r="M86" s="38"/>
    </row>
    <row r="87" spans="1:13" ht="45" customHeight="1" outlineLevel="1" x14ac:dyDescent="0.2">
      <c r="A87" s="170" t="str">
        <f>Máximo!A87</f>
        <v>3.55</v>
      </c>
      <c r="B87" s="552" t="str">
        <f>Máximo!B87:E87</f>
        <v>A ferramenta deverá prever e checar padrões de comportamento dos clientes através de todos os touchpoints (loja, mobile, web, mail, etc) cruzando com os seu perfis nas redes sociais (social footprint) gerando alertas e relatórios</v>
      </c>
      <c r="C87" s="552"/>
      <c r="D87" s="552"/>
      <c r="E87" s="552"/>
      <c r="F87" s="68" t="str">
        <f>IF(Máximo!F87:I87="","",Máximo!F87:I87)</f>
        <v/>
      </c>
      <c r="G87" s="72">
        <f>Máximo!G87:J87</f>
        <v>7.4999999999999997E-3</v>
      </c>
      <c r="H87" s="70" t="str">
        <f>IF(Máximo!H87="","",Máximo!H87)</f>
        <v>Desejável</v>
      </c>
      <c r="I87" s="37" t="s">
        <v>17</v>
      </c>
      <c r="J87" s="73">
        <f>IF($K$13="Não Atende",0,IF(I87="","",IF(H87="",VLOOKUP(I87,Parâmetros!$B$3:$C$6,2,0),VLOOKUP(I87,Parâmetros!$B$3:$C$6,2,0)*VLOOKUP(H87,Parâmetros!$E$3:$G$5,2,0))))</f>
        <v>1</v>
      </c>
      <c r="K87" s="74">
        <f t="shared" ref="K87" si="54">IF(J87="",0,((G87*J87)*$F$30)*0.9*100)</f>
        <v>0.30374999999999996</v>
      </c>
      <c r="L87" s="3"/>
      <c r="M87" s="38"/>
    </row>
    <row r="88" spans="1:13" ht="45" customHeight="1" outlineLevel="1" x14ac:dyDescent="0.2">
      <c r="A88" s="170" t="str">
        <f>Máximo!A88</f>
        <v>3.56</v>
      </c>
      <c r="B88" s="552" t="str">
        <f>Máximo!B88:E88</f>
        <v>Capacidade de realizar análise de causa raiz da fraude através de drill down (data mining) das análises das regras e atributos</v>
      </c>
      <c r="C88" s="552"/>
      <c r="D88" s="552"/>
      <c r="E88" s="552"/>
      <c r="F88" s="68" t="str">
        <f>IF(Máximo!F88:I88="","",Máximo!F88:I88)</f>
        <v/>
      </c>
      <c r="G88" s="72">
        <f>Máximo!G88:J88</f>
        <v>7.4999999999999997E-3</v>
      </c>
      <c r="H88" s="70" t="str">
        <f>IF(Máximo!H88="","",Máximo!H88)</f>
        <v>Obrigatório</v>
      </c>
      <c r="I88" s="37" t="s">
        <v>4</v>
      </c>
      <c r="J88" s="73">
        <f>IF($K$13="Não Atende",0,IF(I88="","",IF(H88="",VLOOKUP(I88,Parâmetros!$B$3:$C$6,2,0),VLOOKUP(I88,Parâmetros!$B$3:$C$6,2,0)*VLOOKUP(H88,Parâmetros!$E$3:$G$5,2,0))))</f>
        <v>4</v>
      </c>
      <c r="K88" s="74">
        <f t="shared" ref="K88" si="55">IF(J88="",0,((G88*J88)*$F$30)*0.9*100)</f>
        <v>1.2149999999999999</v>
      </c>
      <c r="L88" s="3"/>
      <c r="M88" s="38"/>
    </row>
    <row r="89" spans="1:13" ht="45" customHeight="1" outlineLevel="1" x14ac:dyDescent="0.2">
      <c r="A89" s="170" t="str">
        <f>Máximo!A89</f>
        <v>3.57</v>
      </c>
      <c r="B89" s="552" t="str">
        <f>Máximo!B89:E89</f>
        <v>Case Management colaborativo (com comentários e anexos) e adaptativo (podendo visualizar todas as informações relevantes sobre a entidade suspeita - investigation carts and workbenchs) para habilitar resoluções de casos de forma mais eficaz</v>
      </c>
      <c r="C89" s="552"/>
      <c r="D89" s="552"/>
      <c r="E89" s="552"/>
      <c r="F89" s="68" t="str">
        <f>IF(Máximo!F89:I89="","",Máximo!F89:I89)</f>
        <v/>
      </c>
      <c r="G89" s="72">
        <f>Máximo!G89:J89</f>
        <v>7.4999999999999997E-3</v>
      </c>
      <c r="H89" s="70" t="str">
        <f>IF(Máximo!H89="","",Máximo!H89)</f>
        <v>Obrigatório</v>
      </c>
      <c r="I89" s="37" t="s">
        <v>4</v>
      </c>
      <c r="J89" s="73">
        <f>IF($K$13="Não Atende",0,IF(I89="","",IF(H89="",VLOOKUP(I89,Parâmetros!$B$3:$C$6,2,0),VLOOKUP(I89,Parâmetros!$B$3:$C$6,2,0)*VLOOKUP(H89,Parâmetros!$E$3:$G$5,2,0))))</f>
        <v>4</v>
      </c>
      <c r="K89" s="74">
        <f t="shared" ref="K89" si="56">IF(J89="",0,((G89*J89)*$F$30)*0.9*100)</f>
        <v>1.2149999999999999</v>
      </c>
      <c r="L89" s="3"/>
      <c r="M89" s="38"/>
    </row>
    <row r="90" spans="1:13" ht="45" customHeight="1" outlineLevel="1" x14ac:dyDescent="0.2">
      <c r="A90" s="170" t="str">
        <f>Máximo!A90</f>
        <v>3.58</v>
      </c>
      <c r="B90" s="552" t="str">
        <f>Máximo!B90:E90</f>
        <v>A ferramenta deverá ser capaz de expandir a visibilidade dos dados relacionados ao caso investigado ao nível dos xDR's</v>
      </c>
      <c r="C90" s="552"/>
      <c r="D90" s="552"/>
      <c r="E90" s="552"/>
      <c r="F90" s="68" t="str">
        <f>IF(Máximo!F90:I90="","",Máximo!F90:I90)</f>
        <v/>
      </c>
      <c r="G90" s="72">
        <f>Máximo!G90:J90</f>
        <v>7.4999999999999997E-3</v>
      </c>
      <c r="H90" s="70" t="str">
        <f>IF(Máximo!H90="","",Máximo!H90)</f>
        <v>Obrigatório</v>
      </c>
      <c r="I90" s="37" t="s">
        <v>4</v>
      </c>
      <c r="J90" s="73">
        <f>IF($K$13="Não Atende",0,IF(I90="","",IF(H90="",VLOOKUP(I90,Parâmetros!$B$3:$C$6,2,0),VLOOKUP(I90,Parâmetros!$B$3:$C$6,2,0)*VLOOKUP(H90,Parâmetros!$E$3:$G$5,2,0))))</f>
        <v>4</v>
      </c>
      <c r="K90" s="74">
        <f t="shared" ref="K90" si="57">IF(J90="",0,((G90*J90)*$F$30)*0.9*100)</f>
        <v>1.2149999999999999</v>
      </c>
      <c r="L90" s="3"/>
      <c r="M90" s="38"/>
    </row>
    <row r="91" spans="1:13" ht="45" customHeight="1" outlineLevel="1" x14ac:dyDescent="0.2">
      <c r="A91" s="170" t="str">
        <f>Máximo!A91</f>
        <v>3.59</v>
      </c>
      <c r="B91" s="552" t="str">
        <f>Máximo!B91:E91</f>
        <v>Capacidade de adicionar subscribers em hotlists (graylists, whitelists e blacklists) de dealers e assinantes de acordo com a análise dos casos</v>
      </c>
      <c r="C91" s="552"/>
      <c r="D91" s="552"/>
      <c r="E91" s="552"/>
      <c r="F91" s="68" t="str">
        <f>IF(Máximo!F91:I91="","",Máximo!F91:I91)</f>
        <v/>
      </c>
      <c r="G91" s="72">
        <f>Máximo!G91:J91</f>
        <v>7.4999999999999997E-3</v>
      </c>
      <c r="H91" s="70" t="str">
        <f>IF(Máximo!H91="","",Máximo!H91)</f>
        <v>Obrigatório</v>
      </c>
      <c r="I91" s="37" t="s">
        <v>4</v>
      </c>
      <c r="J91" s="73">
        <f>IF($K$13="Não Atende",0,IF(I91="","",IF(H91="",VLOOKUP(I91,Parâmetros!$B$3:$C$6,2,0),VLOOKUP(I91,Parâmetros!$B$3:$C$6,2,0)*VLOOKUP(H91,Parâmetros!$E$3:$G$5,2,0))))</f>
        <v>4</v>
      </c>
      <c r="K91" s="74">
        <f t="shared" ref="K91" si="58">IF(J91="",0,((G91*J91)*$F$30)*0.9*100)</f>
        <v>1.2149999999999999</v>
      </c>
      <c r="L91" s="3"/>
      <c r="M91" s="38"/>
    </row>
    <row r="92" spans="1:13" ht="45" customHeight="1" outlineLevel="1" x14ac:dyDescent="0.2">
      <c r="A92" s="170" t="str">
        <f>Máximo!A92</f>
        <v>3.60</v>
      </c>
      <c r="B92" s="552" t="str">
        <f>Máximo!B92:E92</f>
        <v>A ferramenta deverá identificar padrões de novos cenários de fraude através de análise preditiva e machine learning (baseado em novas fontes de dados e base histórica)</v>
      </c>
      <c r="C92" s="552"/>
      <c r="D92" s="552"/>
      <c r="E92" s="552"/>
      <c r="F92" s="68" t="str">
        <f>IF(Máximo!F92:I92="","",Máximo!F92:I92)</f>
        <v/>
      </c>
      <c r="G92" s="72">
        <f>Máximo!G92:J92</f>
        <v>7.4999999999999997E-3</v>
      </c>
      <c r="H92" s="70" t="str">
        <f>IF(Máximo!H92="","",Máximo!H92)</f>
        <v>Obrigatório</v>
      </c>
      <c r="I92" s="37" t="s">
        <v>4</v>
      </c>
      <c r="J92" s="73">
        <f>IF($K$13="Não Atende",0,IF(I92="","",IF(H92="",VLOOKUP(I92,Parâmetros!$B$3:$C$6,2,0),VLOOKUP(I92,Parâmetros!$B$3:$C$6,2,0)*VLOOKUP(H92,Parâmetros!$E$3:$G$5,2,0))))</f>
        <v>4</v>
      </c>
      <c r="K92" s="74">
        <f t="shared" ref="K92" si="59">IF(J92="",0,((G92*J92)*$F$30)*0.9*100)</f>
        <v>1.2149999999999999</v>
      </c>
      <c r="L92" s="3"/>
      <c r="M92" s="38"/>
    </row>
    <row r="93" spans="1:13" ht="67.5" customHeight="1" outlineLevel="1" x14ac:dyDescent="0.2">
      <c r="A93" s="170" t="str">
        <f>Máximo!A93</f>
        <v>3.61</v>
      </c>
      <c r="B93" s="552" t="str">
        <f>Máximo!B93:E93</f>
        <v>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v>
      </c>
      <c r="C93" s="552"/>
      <c r="D93" s="552"/>
      <c r="E93" s="552"/>
      <c r="F93" s="68" t="str">
        <f>IF(Máximo!F93:I93="","",Máximo!F93:I93)</f>
        <v/>
      </c>
      <c r="G93" s="72">
        <f>Máximo!G93:J93</f>
        <v>7.4999999999999997E-3</v>
      </c>
      <c r="H93" s="70" t="str">
        <f>IF(Máximo!H93="","",Máximo!H93)</f>
        <v>Obrigatório</v>
      </c>
      <c r="I93" s="37" t="s">
        <v>4</v>
      </c>
      <c r="J93" s="73">
        <f>IF($K$13="Não Atende",0,IF(I93="","",IF(H93="",VLOOKUP(I93,Parâmetros!$B$3:$C$6,2,0),VLOOKUP(I93,Parâmetros!$B$3:$C$6,2,0)*VLOOKUP(H93,Parâmetros!$E$3:$G$5,2,0))))</f>
        <v>4</v>
      </c>
      <c r="K93" s="74">
        <f t="shared" ref="K93" si="60">IF(J93="",0,((G93*J93)*$F$30)*0.9*100)</f>
        <v>1.2149999999999999</v>
      </c>
      <c r="L93" s="3"/>
      <c r="M93" s="38"/>
    </row>
    <row r="94" spans="1:13" ht="45" customHeight="1" outlineLevel="1" x14ac:dyDescent="0.2">
      <c r="A94" s="170" t="str">
        <f>Máximo!A94</f>
        <v>3.62</v>
      </c>
      <c r="B94" s="552" t="str">
        <f>Máximo!B94:E94</f>
        <v>Durante a analise humana se o caso é fraude ou não, a ferramenta deverá ser capaz de registrar uma nota explicativa com a tomada de decisão dentro do workflow definido (ações humanas no processo prevenção da venda, detectação da fraude, desbloqueio, fraude interna, etc)</v>
      </c>
      <c r="C94" s="552"/>
      <c r="D94" s="552"/>
      <c r="E94" s="552"/>
      <c r="F94" s="68" t="str">
        <f>IF(Máximo!F94:I94="","",Máximo!F94:I94)</f>
        <v/>
      </c>
      <c r="G94" s="72">
        <f>Máximo!G94:J94</f>
        <v>7.4999999999999997E-3</v>
      </c>
      <c r="H94" s="70" t="str">
        <f>IF(Máximo!H94="","",Máximo!H94)</f>
        <v>Obrigatório</v>
      </c>
      <c r="I94" s="37" t="s">
        <v>4</v>
      </c>
      <c r="J94" s="73">
        <f>IF($K$13="Não Atende",0,IF(I94="","",IF(H94="",VLOOKUP(I94,Parâmetros!$B$3:$C$6,2,0),VLOOKUP(I94,Parâmetros!$B$3:$C$6,2,0)*VLOOKUP(H94,Parâmetros!$E$3:$G$5,2,0))))</f>
        <v>4</v>
      </c>
      <c r="K94" s="74">
        <f t="shared" ref="K94" si="61">IF(J94="",0,((G94*J94)*$F$30)*0.9*100)</f>
        <v>1.2149999999999999</v>
      </c>
      <c r="L94" s="3"/>
      <c r="M94" s="38"/>
    </row>
    <row r="95" spans="1:13" ht="45" customHeight="1" outlineLevel="1" x14ac:dyDescent="0.2">
      <c r="A95" s="170" t="str">
        <f>Máximo!A95</f>
        <v>3.63</v>
      </c>
      <c r="B95" s="552" t="str">
        <f>Máximo!B95:E95</f>
        <v>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v>
      </c>
      <c r="C95" s="552"/>
      <c r="D95" s="552"/>
      <c r="E95" s="552"/>
      <c r="F95" s="68" t="str">
        <f>IF(Máximo!F95:I95="","",Máximo!F95:I95)</f>
        <v/>
      </c>
      <c r="G95" s="72">
        <f>Máximo!G95:J95</f>
        <v>7.4999999999999997E-3</v>
      </c>
      <c r="H95" s="70" t="str">
        <f>IF(Máximo!H95="","",Máximo!H95)</f>
        <v>Obrigatório</v>
      </c>
      <c r="I95" s="37" t="s">
        <v>4</v>
      </c>
      <c r="J95" s="73">
        <f>IF($K$13="Não Atende",0,IF(I95="","",IF(H95="",VLOOKUP(I95,Parâmetros!$B$3:$C$6,2,0),VLOOKUP(I95,Parâmetros!$B$3:$C$6,2,0)*VLOOKUP(H95,Parâmetros!$E$3:$G$5,2,0))))</f>
        <v>4</v>
      </c>
      <c r="K95" s="74">
        <f t="shared" ref="K95" si="62">IF(J95="",0,((G95*J95)*$F$30)*0.9*100)</f>
        <v>1.2149999999999999</v>
      </c>
      <c r="L95" s="3"/>
      <c r="M95" s="38"/>
    </row>
    <row r="96" spans="1:13" ht="45" customHeight="1" outlineLevel="1" x14ac:dyDescent="0.2">
      <c r="A96" s="170" t="str">
        <f>Máximo!A96</f>
        <v>3.64</v>
      </c>
      <c r="B96" s="552" t="str">
        <f>Máximo!B96:E96</f>
        <v>A ferramenta deverá disponibilizar acesso a usuários com diferentes perfis parametrizáveis no módulo de admnistração da ferramenta (Equipes de Crédito, RA, SI, Anti-fraude, Auditoria, Jurídico, etc)</v>
      </c>
      <c r="C96" s="552"/>
      <c r="D96" s="552"/>
      <c r="E96" s="552"/>
      <c r="F96" s="68" t="str">
        <f>IF(Máximo!F96:I96="","",Máximo!F96:I96)</f>
        <v/>
      </c>
      <c r="G96" s="72">
        <f>Máximo!G96:J96</f>
        <v>7.4999999999999997E-3</v>
      </c>
      <c r="H96" s="70" t="str">
        <f>IF(Máximo!H96="","",Máximo!H96)</f>
        <v>Obrigatório</v>
      </c>
      <c r="I96" s="37" t="s">
        <v>4</v>
      </c>
      <c r="J96" s="73">
        <f>IF($K$13="Não Atende",0,IF(I96="","",IF(H96="",VLOOKUP(I96,Parâmetros!$B$3:$C$6,2,0),VLOOKUP(I96,Parâmetros!$B$3:$C$6,2,0)*VLOOKUP(H96,Parâmetros!$E$3:$G$5,2,0))))</f>
        <v>4</v>
      </c>
      <c r="K96" s="74">
        <f t="shared" ref="K96" si="63">IF(J96="",0,((G96*J96)*$F$30)*0.9*100)</f>
        <v>1.2149999999999999</v>
      </c>
      <c r="L96" s="3"/>
      <c r="M96" s="38"/>
    </row>
    <row r="97" spans="1:13" ht="54.75" customHeight="1" outlineLevel="1" x14ac:dyDescent="0.2">
      <c r="A97" s="170" t="str">
        <f>Máximo!A97</f>
        <v>3.65</v>
      </c>
      <c r="B97" s="552" t="str">
        <f>Máximo!B97:E97</f>
        <v>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v>
      </c>
      <c r="C97" s="552"/>
      <c r="D97" s="552"/>
      <c r="E97" s="552"/>
      <c r="F97" s="68" t="str">
        <f>IF(Máximo!F97:I97="","",Máximo!F97:I97)</f>
        <v/>
      </c>
      <c r="G97" s="72">
        <f>Máximo!G97:J97</f>
        <v>7.4999999999999997E-3</v>
      </c>
      <c r="H97" s="70" t="str">
        <f>IF(Máximo!H97="","",Máximo!H97)</f>
        <v>Obrigatório</v>
      </c>
      <c r="I97" s="37" t="s">
        <v>5</v>
      </c>
      <c r="J97" s="73">
        <f>IF($K$13="Não Atende",0,IF(I97="","",IF(H97="",VLOOKUP(I97,Parâmetros!$B$3:$C$6,2,0),VLOOKUP(I97,Parâmetros!$B$3:$C$6,2,0)*VLOOKUP(H97,Parâmetros!$E$3:$G$5,2,0))))</f>
        <v>0</v>
      </c>
      <c r="K97" s="74">
        <f t="shared" ref="K97" si="64">IF(J97="",0,((G97*J97)*$F$30)*0.9*100)</f>
        <v>0</v>
      </c>
      <c r="L97" s="3"/>
      <c r="M97" s="38"/>
    </row>
    <row r="98" spans="1:13" ht="45" customHeight="1" outlineLevel="1" x14ac:dyDescent="0.2">
      <c r="A98" s="170" t="str">
        <f>Máximo!A98</f>
        <v>3.66</v>
      </c>
      <c r="B98" s="552" t="str">
        <f>Máximo!B98:E98</f>
        <v>A ferramenta deve permitir que o usuário crie alertas para as regras criadas (sem limites de regras). Por exemplo, alarme para uma venda efetuada para um endereço conhecido como fraude.</v>
      </c>
      <c r="C98" s="552"/>
      <c r="D98" s="552"/>
      <c r="E98" s="552"/>
      <c r="F98" s="68" t="str">
        <f>IF(Máximo!F98:I98="","",Máximo!F98:I98)</f>
        <v/>
      </c>
      <c r="G98" s="72">
        <f>Máximo!G98:J98</f>
        <v>7.4999999999999997E-3</v>
      </c>
      <c r="H98" s="70" t="str">
        <f>IF(Máximo!H98="","",Máximo!H98)</f>
        <v>Obrigatório</v>
      </c>
      <c r="I98" s="37" t="s">
        <v>4</v>
      </c>
      <c r="J98" s="73">
        <f>IF($K$13="Não Atende",0,IF(I98="","",IF(H98="",VLOOKUP(I98,Parâmetros!$B$3:$C$6,2,0),VLOOKUP(I98,Parâmetros!$B$3:$C$6,2,0)*VLOOKUP(H98,Parâmetros!$E$3:$G$5,2,0))))</f>
        <v>4</v>
      </c>
      <c r="K98" s="74">
        <f t="shared" ref="K98" si="65">IF(J98="",0,((G98*J98)*$F$30)*0.9*100)</f>
        <v>1.2149999999999999</v>
      </c>
      <c r="L98" s="3"/>
      <c r="M98" s="38"/>
    </row>
    <row r="99" spans="1:13" ht="45" customHeight="1" outlineLevel="1" x14ac:dyDescent="0.2">
      <c r="A99" s="170" t="str">
        <f>Máximo!A99</f>
        <v>3.67</v>
      </c>
      <c r="B99" s="552" t="str">
        <f>Máximo!B99:E99</f>
        <v>A ferramenta deve permitir que o usuário crie dashboards para exposição dos casos</v>
      </c>
      <c r="C99" s="552"/>
      <c r="D99" s="552"/>
      <c r="E99" s="552"/>
      <c r="F99" s="68" t="str">
        <f>IF(Máximo!F99:I99="","",Máximo!F99:I99)</f>
        <v/>
      </c>
      <c r="G99" s="72">
        <f>Máximo!G99:J99</f>
        <v>3.69318182E-3</v>
      </c>
      <c r="H99" s="70" t="str">
        <f>IF(Máximo!H99="","",Máximo!H99)</f>
        <v>Obrigatório</v>
      </c>
      <c r="I99" s="37" t="s">
        <v>5</v>
      </c>
      <c r="J99" s="73">
        <f>IF($K$13="Não Atende",0,IF(I99="","",IF(H99="",VLOOKUP(I99,Parâmetros!$B$3:$C$6,2,0),VLOOKUP(I99,Parâmetros!$B$3:$C$6,2,0)*VLOOKUP(H99,Parâmetros!$E$3:$G$5,2,0))))</f>
        <v>0</v>
      </c>
      <c r="K99" s="74">
        <f t="shared" ref="K99" si="66">IF(J99="",0,((G99*J99)*$F$30)*0.9*100)</f>
        <v>0</v>
      </c>
      <c r="L99" s="3"/>
      <c r="M99" s="38"/>
    </row>
    <row r="100" spans="1:13" ht="45" customHeight="1" outlineLevel="1" x14ac:dyDescent="0.2">
      <c r="A100" s="170" t="str">
        <f>Máximo!A100</f>
        <v>3.68</v>
      </c>
      <c r="B100" s="552" t="str">
        <f>Máximo!B100:E100</f>
        <v>A ferramenta deve permitir que o usuário crie relatórios para report dos casos</v>
      </c>
      <c r="C100" s="552"/>
      <c r="D100" s="552"/>
      <c r="E100" s="552"/>
      <c r="F100" s="68" t="str">
        <f>IF(Máximo!F100:I100="","",Máximo!F100:I100)</f>
        <v/>
      </c>
      <c r="G100" s="72">
        <f>Máximo!G100:J100</f>
        <v>3.69318182E-3</v>
      </c>
      <c r="H100" s="70" t="str">
        <f>IF(Máximo!H100="","",Máximo!H100)</f>
        <v>Obrigatório</v>
      </c>
      <c r="I100" s="37" t="s">
        <v>4</v>
      </c>
      <c r="J100" s="73">
        <f>IF($K$13="Não Atende",0,IF(I100="","",IF(H100="",VLOOKUP(I100,Parâmetros!$B$3:$C$6,2,0),VLOOKUP(I100,Parâmetros!$B$3:$C$6,2,0)*VLOOKUP(H100,Parâmetros!$E$3:$G$5,2,0))))</f>
        <v>4</v>
      </c>
      <c r="K100" s="74">
        <f t="shared" ref="K100" si="67">IF(J100="",0,((G100*J100)*$F$30)*0.9*100)</f>
        <v>0.59829545484000002</v>
      </c>
      <c r="L100" s="3"/>
      <c r="M100" s="38"/>
    </row>
    <row r="101" spans="1:13" ht="45" customHeight="1" outlineLevel="1" x14ac:dyDescent="0.2">
      <c r="A101" s="170" t="str">
        <f>Máximo!A101</f>
        <v>3.69</v>
      </c>
      <c r="B101" s="552" t="str">
        <f>Máximo!B101:E101</f>
        <v>A ferramenta deverá de ser capaz de enviar SMS diretamente para o cliente ou analista de fraude através de alarmes pre-definidos</v>
      </c>
      <c r="C101" s="552"/>
      <c r="D101" s="552"/>
      <c r="E101" s="552"/>
      <c r="F101" s="68" t="str">
        <f>IF(Máximo!F101:I101="","",Máximo!F101:I101)</f>
        <v/>
      </c>
      <c r="G101" s="72">
        <f>Máximo!G101:J101</f>
        <v>7.4999999999999997E-3</v>
      </c>
      <c r="H101" s="70" t="str">
        <f>IF(Máximo!H101="","",Máximo!H101)</f>
        <v>Obrigatório</v>
      </c>
      <c r="I101" s="37" t="s">
        <v>4</v>
      </c>
      <c r="J101" s="73">
        <f>IF($K$13="Não Atende",0,IF(I101="","",IF(H101="",VLOOKUP(I101,Parâmetros!$B$3:$C$6,2,0),VLOOKUP(I101,Parâmetros!$B$3:$C$6,2,0)*VLOOKUP(H101,Parâmetros!$E$3:$G$5,2,0))))</f>
        <v>4</v>
      </c>
      <c r="K101" s="74">
        <f t="shared" ref="K101" si="68">IF(J101="",0,((G101*J101)*$F$30)*0.9*100)</f>
        <v>1.2149999999999999</v>
      </c>
      <c r="L101" s="3"/>
      <c r="M101" s="38"/>
    </row>
    <row r="102" spans="1:13" ht="45" customHeight="1" outlineLevel="1" x14ac:dyDescent="0.2">
      <c r="A102" s="170" t="str">
        <f>Máximo!A102</f>
        <v>3.70</v>
      </c>
      <c r="B102" s="552" t="str">
        <f>Máximo!B102:E102</f>
        <v>A ferramenta deverá de ser capaz de enviar email diretamente para o cliente ou analista de fraude através de alarmes pre-definidos</v>
      </c>
      <c r="C102" s="552"/>
      <c r="D102" s="552"/>
      <c r="E102" s="552"/>
      <c r="F102" s="68" t="str">
        <f>IF(Máximo!F102:I102="","",Máximo!F102:I102)</f>
        <v/>
      </c>
      <c r="G102" s="72">
        <f>Máximo!G102:J102</f>
        <v>7.4999999999999997E-3</v>
      </c>
      <c r="H102" s="70" t="str">
        <f>IF(Máximo!H102="","",Máximo!H102)</f>
        <v>Obrigatório</v>
      </c>
      <c r="I102" s="37" t="s">
        <v>4</v>
      </c>
      <c r="J102" s="73">
        <f>IF($K$13="Não Atende",0,IF(I102="","",IF(H102="",VLOOKUP(I102,Parâmetros!$B$3:$C$6,2,0),VLOOKUP(I102,Parâmetros!$B$3:$C$6,2,0)*VLOOKUP(H102,Parâmetros!$E$3:$G$5,2,0))))</f>
        <v>4</v>
      </c>
      <c r="K102" s="74">
        <f t="shared" ref="K102" si="69">IF(J102="",0,((G102*J102)*$F$30)*0.9*100)</f>
        <v>1.2149999999999999</v>
      </c>
      <c r="L102" s="3"/>
      <c r="M102" s="38"/>
    </row>
    <row r="103" spans="1:13" ht="45" customHeight="1" outlineLevel="1" x14ac:dyDescent="0.2">
      <c r="A103" s="170" t="str">
        <f>Máximo!A103</f>
        <v>3.71</v>
      </c>
      <c r="B103" s="552" t="str">
        <f>Máximo!B103:E103</f>
        <v>A ferramenta deve permitir que o usuário crie simuladores de regras para teste</v>
      </c>
      <c r="C103" s="552"/>
      <c r="D103" s="552"/>
      <c r="E103" s="552"/>
      <c r="F103" s="68" t="str">
        <f>IF(Máximo!F103:I103="","",Máximo!F103:I103)</f>
        <v/>
      </c>
      <c r="G103" s="72">
        <f>Máximo!G103:J103</f>
        <v>7.4999999999999997E-3</v>
      </c>
      <c r="H103" s="70" t="str">
        <f>IF(Máximo!H103="","",Máximo!H103)</f>
        <v>Obrigatório</v>
      </c>
      <c r="I103" s="37" t="s">
        <v>4</v>
      </c>
      <c r="J103" s="73">
        <f>IF($K$13="Não Atende",0,IF(I103="","",IF(H103="",VLOOKUP(I103,Parâmetros!$B$3:$C$6,2,0),VLOOKUP(I103,Parâmetros!$B$3:$C$6,2,0)*VLOOKUP(H103,Parâmetros!$E$3:$G$5,2,0))))</f>
        <v>4</v>
      </c>
      <c r="K103" s="74">
        <f t="shared" ref="K103" si="70">IF(J103="",0,((G103*J103)*$F$30)*0.9*100)</f>
        <v>1.2149999999999999</v>
      </c>
      <c r="L103" s="3"/>
      <c r="M103" s="38"/>
    </row>
    <row r="104" spans="1:13" ht="45" customHeight="1" outlineLevel="1" x14ac:dyDescent="0.2">
      <c r="A104" s="170" t="str">
        <f>Máximo!A104</f>
        <v>3.72</v>
      </c>
      <c r="B104" s="552" t="str">
        <f>Máximo!B104:E104</f>
        <v>A ferramenta deve permitir busca (Google-Like) de atributos e expressões na base de dados e exibí-los de acordo com a sua relevância e tipificação</v>
      </c>
      <c r="C104" s="552"/>
      <c r="D104" s="552"/>
      <c r="E104" s="552"/>
      <c r="F104" s="68" t="str">
        <f>IF(Máximo!F104:I104="","",Máximo!F104:I104)</f>
        <v/>
      </c>
      <c r="G104" s="72">
        <f>Máximo!G104:J104</f>
        <v>3.69318182E-3</v>
      </c>
      <c r="H104" s="70" t="str">
        <f>IF(Máximo!H104="","",Máximo!H104)</f>
        <v>Obrigatório</v>
      </c>
      <c r="I104" s="37" t="s">
        <v>5</v>
      </c>
      <c r="J104" s="73">
        <f>IF($K$13="Não Atende",0,IF(I104="","",IF(H104="",VLOOKUP(I104,Parâmetros!$B$3:$C$6,2,0),VLOOKUP(I104,Parâmetros!$B$3:$C$6,2,0)*VLOOKUP(H104,Parâmetros!$E$3:$G$5,2,0))))</f>
        <v>0</v>
      </c>
      <c r="K104" s="74">
        <f t="shared" ref="K104" si="71">IF(J104="",0,((G104*J104)*$F$30)*0.9*100)</f>
        <v>0</v>
      </c>
      <c r="L104" s="3"/>
      <c r="M104" s="38"/>
    </row>
    <row r="105" spans="1:13" ht="45" customHeight="1" outlineLevel="1" x14ac:dyDescent="0.2">
      <c r="A105" s="170" t="str">
        <f>Máximo!A105</f>
        <v>3.73</v>
      </c>
      <c r="B105" s="552" t="str">
        <f>Máximo!B105:E105</f>
        <v>Capacidade de bloquear subscribers nos CRM's via ação do analista (comunicação com Siebel 6.3, Siebel 8, Oracle Service Cloud, SAC, STC e SINN via Oracle SOA Suite ou Informática Power Center)</v>
      </c>
      <c r="C105" s="552"/>
      <c r="D105" s="552"/>
      <c r="E105" s="552"/>
      <c r="F105" s="68" t="str">
        <f>IF(Máximo!F105:I105="","",Máximo!F105:I105)</f>
        <v/>
      </c>
      <c r="G105" s="72">
        <f>Máximo!G105:J105</f>
        <v>7.4999999999999997E-3</v>
      </c>
      <c r="H105" s="70" t="str">
        <f>IF(Máximo!H105="","",Máximo!H105)</f>
        <v>Obrigatório</v>
      </c>
      <c r="I105" s="37" t="s">
        <v>4</v>
      </c>
      <c r="J105" s="73">
        <f>IF($K$13="Não Atende",0,IF(I105="","",IF(H105="",VLOOKUP(I105,Parâmetros!$B$3:$C$6,2,0),VLOOKUP(I105,Parâmetros!$B$3:$C$6,2,0)*VLOOKUP(H105,Parâmetros!$E$3:$G$5,2,0))))</f>
        <v>4</v>
      </c>
      <c r="K105" s="74">
        <f t="shared" ref="K105" si="72">IF(J105="",0,((G105*J105)*$F$30)*0.9*100)</f>
        <v>1.2149999999999999</v>
      </c>
      <c r="L105" s="3"/>
      <c r="M105" s="38"/>
    </row>
    <row r="106" spans="1:13" ht="45" customHeight="1" outlineLevel="1" x14ac:dyDescent="0.2">
      <c r="A106" s="170" t="str">
        <f>Máximo!A106</f>
        <v>3.74</v>
      </c>
      <c r="B106" s="552" t="str">
        <f>Máximo!B106:E106</f>
        <v>Capacidade de bloquear subscribers na Rede da Oi via ação do analista (comunicação com HLR via protocolo SSH, Telnet e comunicação com a rede fixa através do loader)</v>
      </c>
      <c r="C106" s="552"/>
      <c r="D106" s="552"/>
      <c r="E106" s="552"/>
      <c r="F106" s="68" t="str">
        <f>IF(Máximo!F106:I106="","",Máximo!F106:I106)</f>
        <v/>
      </c>
      <c r="G106" s="72">
        <f>Máximo!G106:J106</f>
        <v>7.4999999999999997E-3</v>
      </c>
      <c r="H106" s="70" t="str">
        <f>IF(Máximo!H106="","",Máximo!H106)</f>
        <v>Obrigatório</v>
      </c>
      <c r="I106" s="37" t="s">
        <v>4</v>
      </c>
      <c r="J106" s="73">
        <f>IF($K$13="Não Atende",0,IF(I106="","",IF(H106="",VLOOKUP(I106,Parâmetros!$B$3:$C$6,2,0),VLOOKUP(I106,Parâmetros!$B$3:$C$6,2,0)*VLOOKUP(H106,Parâmetros!$E$3:$G$5,2,0))))</f>
        <v>4</v>
      </c>
      <c r="K106" s="74">
        <f t="shared" ref="K106" si="73">IF(J106="",0,((G106*J106)*$F$30)*0.9*100)</f>
        <v>1.2149999999999999</v>
      </c>
      <c r="L106" s="3"/>
      <c r="M106" s="38"/>
    </row>
    <row r="107" spans="1:13" ht="45" customHeight="1" outlineLevel="1" x14ac:dyDescent="0.2">
      <c r="A107" s="170" t="str">
        <f>Máximo!A107</f>
        <v>3.75</v>
      </c>
      <c r="B107" s="552" t="str">
        <f>Máximo!B107:E107</f>
        <v>A ferramenta deverá reconhecer assiantes bloqueados na rede e nos CRM's para não alarmar mais as regras cujo esteja no caso</v>
      </c>
      <c r="C107" s="552"/>
      <c r="D107" s="552"/>
      <c r="E107" s="552"/>
      <c r="F107" s="68" t="str">
        <f>IF(Máximo!F107:I107="","",Máximo!F107:I107)</f>
        <v/>
      </c>
      <c r="G107" s="72">
        <f>Máximo!G107:J107</f>
        <v>7.4999999999999997E-3</v>
      </c>
      <c r="H107" s="70" t="str">
        <f>IF(Máximo!H107="","",Máximo!H107)</f>
        <v>Obrigatório</v>
      </c>
      <c r="I107" s="37" t="s">
        <v>5</v>
      </c>
      <c r="J107" s="73">
        <f>IF($K$13="Não Atende",0,IF(I107="","",IF(H107="",VLOOKUP(I107,Parâmetros!$B$3:$C$6,2,0),VLOOKUP(I107,Parâmetros!$B$3:$C$6,2,0)*VLOOKUP(H107,Parâmetros!$E$3:$G$5,2,0))))</f>
        <v>0</v>
      </c>
      <c r="K107" s="74">
        <f t="shared" ref="K107" si="74">IF(J107="",0,((G107*J107)*$F$30)*0.9*100)</f>
        <v>0</v>
      </c>
      <c r="L107" s="3"/>
      <c r="M107" s="38"/>
    </row>
    <row r="108" spans="1:13" ht="45" customHeight="1" outlineLevel="1" x14ac:dyDescent="0.2">
      <c r="A108" s="170" t="str">
        <f>Máximo!A108</f>
        <v>3.76</v>
      </c>
      <c r="B108" s="552" t="str">
        <f>Máximo!B108:E108</f>
        <v>A ferramenta deverá ser extensível às premissas dos dealers concetando com POS's para verificar as credenciais do cliente antes da ativação do(s) produto(s)</v>
      </c>
      <c r="C108" s="552"/>
      <c r="D108" s="552"/>
      <c r="E108" s="552"/>
      <c r="F108" s="68" t="str">
        <f>IF(Máximo!F108:I108="","",Máximo!F108:I108)</f>
        <v/>
      </c>
      <c r="G108" s="72">
        <f>Máximo!G108:J108</f>
        <v>3.69318182E-3</v>
      </c>
      <c r="H108" s="70" t="str">
        <f>IF(Máximo!H108="","",Máximo!H108)</f>
        <v>Obrigatório</v>
      </c>
      <c r="I108" s="37" t="s">
        <v>4</v>
      </c>
      <c r="J108" s="73">
        <f>IF($K$13="Não Atende",0,IF(I108="","",IF(H108="",VLOOKUP(I108,Parâmetros!$B$3:$C$6,2,0),VLOOKUP(I108,Parâmetros!$B$3:$C$6,2,0)*VLOOKUP(H108,Parâmetros!$E$3:$G$5,2,0))))</f>
        <v>4</v>
      </c>
      <c r="K108" s="74">
        <f t="shared" ref="K108" si="75">IF(J108="",0,((G108*J108)*$F$30)*0.9*100)</f>
        <v>0.59829545484000002</v>
      </c>
      <c r="L108" s="3"/>
      <c r="M108" s="38"/>
    </row>
    <row r="109" spans="1:13" ht="45" customHeight="1" outlineLevel="1" x14ac:dyDescent="0.2">
      <c r="A109" s="170" t="str">
        <f>Máximo!A109</f>
        <v>3.77</v>
      </c>
      <c r="B109" s="552" t="str">
        <f>Máximo!B109:E109</f>
        <v>A ferramenta deverá prover de mecanismos de georeferenciamento dos casos analisados</v>
      </c>
      <c r="C109" s="552"/>
      <c r="D109" s="552"/>
      <c r="E109" s="552"/>
      <c r="F109" s="68" t="str">
        <f>IF(Máximo!F109:I109="","",Máximo!F109:I109)</f>
        <v/>
      </c>
      <c r="G109" s="72">
        <f>Máximo!G109:J109</f>
        <v>7.4999999999999997E-3</v>
      </c>
      <c r="H109" s="70" t="str">
        <f>IF(Máximo!H109="","",Máximo!H109)</f>
        <v>Obrigatório</v>
      </c>
      <c r="I109" s="37" t="s">
        <v>4</v>
      </c>
      <c r="J109" s="73">
        <f>IF($K$13="Não Atende",0,IF(I109="","",IF(H109="",VLOOKUP(I109,Parâmetros!$B$3:$C$6,2,0),VLOOKUP(I109,Parâmetros!$B$3:$C$6,2,0)*VLOOKUP(H109,Parâmetros!$E$3:$G$5,2,0))))</f>
        <v>4</v>
      </c>
      <c r="K109" s="74">
        <f t="shared" ref="K109" si="76">IF(J109="",0,((G109*J109)*$F$30)*0.9*100)</f>
        <v>1.2149999999999999</v>
      </c>
      <c r="L109" s="3"/>
      <c r="M109" s="38"/>
    </row>
    <row r="110" spans="1:13" ht="45" customHeight="1" outlineLevel="1" x14ac:dyDescent="0.2">
      <c r="A110" s="170" t="str">
        <f>Máximo!A110</f>
        <v>3.78</v>
      </c>
      <c r="B110" s="552" t="str">
        <f>Máximo!B110:E110</f>
        <v>Capacidade de leitura biométrica para cruzamento de reconhecimento biométrico (facial, iris, digitais, etc) para as iniciativas de anti-fraude de frente de loja e cruzamento com perfil de mídias sociais (reconhecimento facial)</v>
      </c>
      <c r="C110" s="552"/>
      <c r="D110" s="552"/>
      <c r="E110" s="552"/>
      <c r="F110" s="68" t="str">
        <f>IF(Máximo!F110:I110="","",Máximo!F110:I110)</f>
        <v/>
      </c>
      <c r="G110" s="72">
        <f>Máximo!G110:J110</f>
        <v>3.69318182E-3</v>
      </c>
      <c r="H110" s="70" t="str">
        <f>IF(Máximo!H110="","",Máximo!H110)</f>
        <v>Obrigatório</v>
      </c>
      <c r="I110" s="37" t="s">
        <v>5</v>
      </c>
      <c r="J110" s="73">
        <f>IF($K$13="Não Atende",0,IF(I110="","",IF(H110="",VLOOKUP(I110,Parâmetros!$B$3:$C$6,2,0),VLOOKUP(I110,Parâmetros!$B$3:$C$6,2,0)*VLOOKUP(H110,Parâmetros!$E$3:$G$5,2,0))))</f>
        <v>0</v>
      </c>
      <c r="K110" s="74">
        <f t="shared" ref="K110" si="77">IF(J110="",0,((G110*J110)*$F$30)*0.9*100)</f>
        <v>0</v>
      </c>
      <c r="L110" s="3"/>
      <c r="M110" s="38"/>
    </row>
    <row r="111" spans="1:13" ht="45" customHeight="1" outlineLevel="1" x14ac:dyDescent="0.2">
      <c r="A111" s="170" t="str">
        <f>Máximo!A111</f>
        <v>3.79</v>
      </c>
      <c r="B111" s="552" t="str">
        <f>Máximo!B111:E111</f>
        <v>Capacidade de leitura biométrica para reconhecimento biométrico (facial, iris, digitais, etc) em documentos digitalizados.</v>
      </c>
      <c r="C111" s="552"/>
      <c r="D111" s="552"/>
      <c r="E111" s="552"/>
      <c r="F111" s="68" t="str">
        <f>IF(Máximo!F111:I111="","",Máximo!F111:I111)</f>
        <v/>
      </c>
      <c r="G111" s="72">
        <f>Máximo!G111:J111</f>
        <v>3.69318182E-3</v>
      </c>
      <c r="H111" s="70" t="str">
        <f>IF(Máximo!H111="","",Máximo!H111)</f>
        <v>Obrigatório</v>
      </c>
      <c r="I111" s="37" t="s">
        <v>4</v>
      </c>
      <c r="J111" s="73">
        <f>IF($K$13="Não Atende",0,IF(I111="","",IF(H111="",VLOOKUP(I111,Parâmetros!$B$3:$C$6,2,0),VLOOKUP(I111,Parâmetros!$B$3:$C$6,2,0)*VLOOKUP(H111,Parâmetros!$E$3:$G$5,2,0))))</f>
        <v>4</v>
      </c>
      <c r="K111" s="74">
        <f t="shared" ref="K111" si="78">IF(J111="",0,((G111*J111)*$F$30)*0.9*100)</f>
        <v>0.59829545484000002</v>
      </c>
      <c r="L111" s="3"/>
      <c r="M111" s="38"/>
    </row>
    <row r="112" spans="1:13" ht="45" customHeight="1" outlineLevel="1" x14ac:dyDescent="0.2">
      <c r="A112" s="170" t="str">
        <f>Máximo!A112</f>
        <v>3.80</v>
      </c>
      <c r="B112" s="552" t="str">
        <f>Máximo!B112:E112</f>
        <v>Capacidade de leitura OCR (para habilitar checagem de assinatura e leitura de contratos)</v>
      </c>
      <c r="C112" s="552"/>
      <c r="D112" s="552"/>
      <c r="E112" s="552"/>
      <c r="F112" s="68" t="str">
        <f>IF(Máximo!F112:I112="","",Máximo!F112:I112)</f>
        <v/>
      </c>
      <c r="G112" s="72">
        <f>Máximo!G112:J112</f>
        <v>3.69318182E-3</v>
      </c>
      <c r="H112" s="70" t="str">
        <f>IF(Máximo!H112="","",Máximo!H112)</f>
        <v>Obrigatório</v>
      </c>
      <c r="I112" s="37" t="s">
        <v>5</v>
      </c>
      <c r="J112" s="73">
        <f>IF($K$13="Não Atende",0,IF(I112="","",IF(H112="",VLOOKUP(I112,Parâmetros!$B$3:$C$6,2,0),VLOOKUP(I112,Parâmetros!$B$3:$C$6,2,0)*VLOOKUP(H112,Parâmetros!$E$3:$G$5,2,0))))</f>
        <v>0</v>
      </c>
      <c r="K112" s="74">
        <f t="shared" ref="K112" si="79">IF(J112="",0,((G112*J112)*$F$30)*0.9*100)</f>
        <v>0</v>
      </c>
      <c r="L112" s="3"/>
      <c r="M112" s="38"/>
    </row>
    <row r="113" spans="1:13" ht="45" customHeight="1" outlineLevel="1" x14ac:dyDescent="0.2">
      <c r="A113" s="170" t="str">
        <f>Máximo!A113</f>
        <v>3.81</v>
      </c>
      <c r="B113" s="552" t="str">
        <f>Máximo!B113:E113</f>
        <v>Capacidade de conectar com scores externos (ClearSale, M4U Serasa, ABR, Receita Federal, etc) via webservices</v>
      </c>
      <c r="C113" s="552"/>
      <c r="D113" s="552"/>
      <c r="E113" s="552"/>
      <c r="F113" s="68" t="str">
        <f>IF(Máximo!F113:I113="","",Máximo!F113:I113)</f>
        <v/>
      </c>
      <c r="G113" s="72">
        <f>Máximo!G113:J113</f>
        <v>7.4999999999999997E-3</v>
      </c>
      <c r="H113" s="70" t="str">
        <f>IF(Máximo!H113="","",Máximo!H113)</f>
        <v>Obrigatório</v>
      </c>
      <c r="I113" s="37" t="s">
        <v>4</v>
      </c>
      <c r="J113" s="73">
        <f>IF($K$13="Não Atende",0,IF(I113="","",IF(H113="",VLOOKUP(I113,Parâmetros!$B$3:$C$6,2,0),VLOOKUP(I113,Parâmetros!$B$3:$C$6,2,0)*VLOOKUP(H113,Parâmetros!$E$3:$G$5,2,0))))</f>
        <v>4</v>
      </c>
      <c r="K113" s="74">
        <f t="shared" ref="K113" si="80">IF(J113="",0,((G113*J113)*$F$30)*0.9*100)</f>
        <v>1.2149999999999999</v>
      </c>
      <c r="L113" s="3"/>
      <c r="M113" s="38"/>
    </row>
    <row r="114" spans="1:13" ht="45" customHeight="1" outlineLevel="1" x14ac:dyDescent="0.2">
      <c r="A114" s="170" t="str">
        <f>Máximo!A114</f>
        <v>3.82</v>
      </c>
      <c r="B114" s="552" t="str">
        <f>Máximo!B114:E114</f>
        <v>A ferramenta deverá permitir ao analista e ao adminstrador do sistema a configuração e desenvolvimento de procedures para transformação dos dados (flexibilizando a criação de novas regras)</v>
      </c>
      <c r="C114" s="552"/>
      <c r="D114" s="552"/>
      <c r="E114" s="552"/>
      <c r="F114" s="68" t="str">
        <f>IF(Máximo!F114:I114="","",Máximo!F114:I114)</f>
        <v/>
      </c>
      <c r="G114" s="72">
        <f>Máximo!G114:J114</f>
        <v>7.4999999999999997E-3</v>
      </c>
      <c r="H114" s="70" t="str">
        <f>IF(Máximo!H114="","",Máximo!H114)</f>
        <v>Obrigatório</v>
      </c>
      <c r="I114" s="37" t="s">
        <v>5</v>
      </c>
      <c r="J114" s="73">
        <f>IF($K$13="Não Atende",0,IF(I114="","",IF(H114="",VLOOKUP(I114,Parâmetros!$B$3:$C$6,2,0),VLOOKUP(I114,Parâmetros!$B$3:$C$6,2,0)*VLOOKUP(H114,Parâmetros!$E$3:$G$5,2,0))))</f>
        <v>0</v>
      </c>
      <c r="K114" s="74">
        <f t="shared" ref="K114" si="81">IF(J114="",0,((G114*J114)*$F$30)*0.9*100)</f>
        <v>0</v>
      </c>
      <c r="L114" s="3"/>
      <c r="M114" s="38"/>
    </row>
    <row r="115" spans="1:13" ht="45" customHeight="1" outlineLevel="1" x14ac:dyDescent="0.2">
      <c r="A115" s="170" t="str">
        <f>Máximo!A115</f>
        <v>3.83</v>
      </c>
      <c r="B115" s="552" t="str">
        <f>Máximo!B115:E115</f>
        <v>A ferramenta deverá permitir ao analista e ao administrador do sistema o input de dados de diversas fontes (configuração de dblink's, construção de etl's, etc)</v>
      </c>
      <c r="C115" s="552"/>
      <c r="D115" s="552"/>
      <c r="E115" s="552"/>
      <c r="F115" s="68" t="str">
        <f>IF(Máximo!F115:I115="","",Máximo!F115:I115)</f>
        <v/>
      </c>
      <c r="G115" s="72">
        <f>Máximo!G115:J115</f>
        <v>7.4999999999999997E-3</v>
      </c>
      <c r="H115" s="70" t="str">
        <f>IF(Máximo!H115="","",Máximo!H115)</f>
        <v>Obrigatório</v>
      </c>
      <c r="I115" s="37" t="s">
        <v>4</v>
      </c>
      <c r="J115" s="73">
        <f>IF($K$13="Não Atende",0,IF(I115="","",IF(H115="",VLOOKUP(I115,Parâmetros!$B$3:$C$6,2,0),VLOOKUP(I115,Parâmetros!$B$3:$C$6,2,0)*VLOOKUP(H115,Parâmetros!$E$3:$G$5,2,0))))</f>
        <v>4</v>
      </c>
      <c r="K115" s="74">
        <f t="shared" ref="K115" si="82">IF(J115="",0,((G115*J115)*$F$30)*0.9*100)</f>
        <v>1.2149999999999999</v>
      </c>
      <c r="L115" s="3"/>
      <c r="M115" s="38"/>
    </row>
    <row r="116" spans="1:13" ht="45" customHeight="1" outlineLevel="1" x14ac:dyDescent="0.2">
      <c r="A116" s="170" t="str">
        <f>Máximo!A116</f>
        <v>3.84</v>
      </c>
      <c r="B116" s="552" t="str">
        <f>Máximo!B116:E116</f>
        <v>A ferramenta deverá permitir ao administrador do sistema a configuração dos perfis de acesso e criação de usuários</v>
      </c>
      <c r="C116" s="552"/>
      <c r="D116" s="552"/>
      <c r="E116" s="552"/>
      <c r="F116" s="68" t="str">
        <f>IF(Máximo!F116:I116="","",Máximo!F116:I116)</f>
        <v/>
      </c>
      <c r="G116" s="72">
        <f>Máximo!G116:J116</f>
        <v>7.4999999999999997E-3</v>
      </c>
      <c r="H116" s="70" t="str">
        <f>IF(Máximo!H116="","",Máximo!H116)</f>
        <v>Obrigatório</v>
      </c>
      <c r="I116" s="37" t="s">
        <v>4</v>
      </c>
      <c r="J116" s="73">
        <f>IF($K$13="Não Atende",0,IF(I116="","",IF(H116="",VLOOKUP(I116,Parâmetros!$B$3:$C$6,2,0),VLOOKUP(I116,Parâmetros!$B$3:$C$6,2,0)*VLOOKUP(H116,Parâmetros!$E$3:$G$5,2,0))))</f>
        <v>4</v>
      </c>
      <c r="K116" s="74">
        <f t="shared" ref="K116" si="83">IF(J116="",0,((G116*J116)*$F$30)*0.9*100)</f>
        <v>1.2149999999999999</v>
      </c>
      <c r="L116" s="3"/>
      <c r="M116" s="38"/>
    </row>
    <row r="117" spans="1:13" ht="45" customHeight="1" outlineLevel="1" x14ac:dyDescent="0.2">
      <c r="A117" s="170" t="str">
        <f>Máximo!A117</f>
        <v>3.85</v>
      </c>
      <c r="B117" s="552" t="str">
        <f>Máximo!B117:E117</f>
        <v>A ferramenta deverá permitir ao analista e ao administrador do sistema a configuração de novas telas e fluxos de informação e aprovação dos casos (derivação, detecção e desbloqueio)</v>
      </c>
      <c r="C117" s="552"/>
      <c r="D117" s="552"/>
      <c r="E117" s="552"/>
      <c r="F117" s="68" t="str">
        <f>IF(Máximo!F117:I117="","",Máximo!F117:I117)</f>
        <v/>
      </c>
      <c r="G117" s="72">
        <f>Máximo!G117:J117</f>
        <v>7.4999999999999997E-3</v>
      </c>
      <c r="H117" s="70" t="str">
        <f>IF(Máximo!H117="","",Máximo!H117)</f>
        <v>Obrigatório</v>
      </c>
      <c r="I117" s="37" t="s">
        <v>5</v>
      </c>
      <c r="J117" s="73">
        <f>IF($K$13="Não Atende",0,IF(I117="","",IF(H117="",VLOOKUP(I117,Parâmetros!$B$3:$C$6,2,0),VLOOKUP(I117,Parâmetros!$B$3:$C$6,2,0)*VLOOKUP(H117,Parâmetros!$E$3:$G$5,2,0))))</f>
        <v>0</v>
      </c>
      <c r="K117" s="74">
        <f t="shared" ref="K117" si="84">IF(J117="",0,((G117*J117)*$F$30)*0.9*100)</f>
        <v>0</v>
      </c>
      <c r="L117" s="3"/>
      <c r="M117" s="38"/>
    </row>
    <row r="118" spans="1:13" ht="45" customHeight="1" outlineLevel="1" x14ac:dyDescent="0.2">
      <c r="A118" s="170" t="str">
        <f>Máximo!A118</f>
        <v>3.86</v>
      </c>
      <c r="B118" s="552" t="str">
        <f>Máximo!B118:E118</f>
        <v>A ferramenta deverá permitir ao analista e ao administrador do sistema a configuração dos relatórios e suas fontes de dados</v>
      </c>
      <c r="C118" s="552"/>
      <c r="D118" s="552"/>
      <c r="E118" s="552"/>
      <c r="F118" s="68" t="str">
        <f>IF(Máximo!F118:I118="","",Máximo!F118:I118)</f>
        <v/>
      </c>
      <c r="G118" s="72">
        <f>Máximo!G118:J118</f>
        <v>7.4999999999999997E-3</v>
      </c>
      <c r="H118" s="70" t="str">
        <f>IF(Máximo!H118="","",Máximo!H118)</f>
        <v>Obrigatório</v>
      </c>
      <c r="I118" s="37" t="s">
        <v>4</v>
      </c>
      <c r="J118" s="73">
        <f>IF($K$13="Não Atende",0,IF(I118="","",IF(H118="",VLOOKUP(I118,Parâmetros!$B$3:$C$6,2,0),VLOOKUP(I118,Parâmetros!$B$3:$C$6,2,0)*VLOOKUP(H118,Parâmetros!$E$3:$G$5,2,0))))</f>
        <v>4</v>
      </c>
      <c r="K118" s="74">
        <f t="shared" ref="K118" si="85">IF(J118="",0,((G118*J118)*$F$30)*0.9*100)</f>
        <v>1.2149999999999999</v>
      </c>
      <c r="L118" s="3"/>
      <c r="M118" s="38"/>
    </row>
    <row r="119" spans="1:13" ht="45" customHeight="1" outlineLevel="1" x14ac:dyDescent="0.2">
      <c r="A119" s="170" t="str">
        <f>Máximo!A119</f>
        <v>3.87</v>
      </c>
      <c r="B119" s="552" t="str">
        <f>Máximo!B119:E119</f>
        <v>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v>
      </c>
      <c r="C119" s="552"/>
      <c r="D119" s="552"/>
      <c r="E119" s="552"/>
      <c r="F119" s="68" t="str">
        <f>IF(Máximo!F119:I119="","",Máximo!F119:I119)</f>
        <v/>
      </c>
      <c r="G119" s="72">
        <f>Máximo!G119:J119</f>
        <v>7.4999999999999997E-3</v>
      </c>
      <c r="H119" s="70" t="str">
        <f>IF(Máximo!H119="","",Máximo!H119)</f>
        <v>Obrigatório</v>
      </c>
      <c r="I119" s="37" t="s">
        <v>4</v>
      </c>
      <c r="J119" s="73">
        <f>IF($K$13="Não Atende",0,IF(I119="","",IF(H119="",VLOOKUP(I119,Parâmetros!$B$3:$C$6,2,0),VLOOKUP(I119,Parâmetros!$B$3:$C$6,2,0)*VLOOKUP(H119,Parâmetros!$E$3:$G$5,2,0))))</f>
        <v>4</v>
      </c>
      <c r="K119" s="74">
        <f t="shared" ref="K119" si="86">IF(J119="",0,((G119*J119)*$F$30)*0.9*100)</f>
        <v>1.2149999999999999</v>
      </c>
      <c r="L119" s="3"/>
      <c r="M119" s="38"/>
    </row>
    <row r="120" spans="1:13" ht="45" customHeight="1" outlineLevel="1" x14ac:dyDescent="0.2">
      <c r="A120" s="170" t="str">
        <f>Máximo!A120</f>
        <v>3.88</v>
      </c>
      <c r="B120" s="552" t="str">
        <f>Máximo!B120:E120</f>
        <v>A ferramenta deverá ser capaz de identificar cenários de suppressed usage e missing usage nos dados através dos switches/ERB's (configurações de rede fraudulentas), emitindo alertas e relatórios</v>
      </c>
      <c r="C120" s="552"/>
      <c r="D120" s="552"/>
      <c r="E120" s="552"/>
      <c r="F120" s="68" t="str">
        <f>IF(Máximo!F120:I120="","",Máximo!F120:I120)</f>
        <v/>
      </c>
      <c r="G120" s="72">
        <f>Máximo!G120:J120</f>
        <v>7.4999999999999997E-3</v>
      </c>
      <c r="H120" s="70" t="str">
        <f>IF(Máximo!H120="","",Máximo!H120)</f>
        <v>Obrigatório</v>
      </c>
      <c r="I120" s="37" t="s">
        <v>4</v>
      </c>
      <c r="J120" s="73">
        <f>IF($K$13="Não Atende",0,IF(I120="","",IF(H120="",VLOOKUP(I120,Parâmetros!$B$3:$C$6,2,0),VLOOKUP(I120,Parâmetros!$B$3:$C$6,2,0)*VLOOKUP(H120,Parâmetros!$E$3:$G$5,2,0))))</f>
        <v>4</v>
      </c>
      <c r="K120" s="74">
        <f t="shared" ref="K120" si="87">IF(J120="",0,((G120*J120)*$F$30)*0.9*100)</f>
        <v>1.2149999999999999</v>
      </c>
      <c r="L120" s="3"/>
      <c r="M120" s="38"/>
    </row>
    <row r="121" spans="1:13" ht="60.75" customHeight="1" outlineLevel="1" x14ac:dyDescent="0.2">
      <c r="A121" s="170" t="str">
        <f>Máximo!A121</f>
        <v>3.89</v>
      </c>
      <c r="B121" s="552" t="str">
        <f>Máximo!B121:E121</f>
        <v>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v>
      </c>
      <c r="C121" s="552"/>
      <c r="D121" s="552"/>
      <c r="E121" s="552"/>
      <c r="F121" s="68" t="str">
        <f>IF(Máximo!F121:I121="","",Máximo!F121:I121)</f>
        <v/>
      </c>
      <c r="G121" s="72">
        <f>Máximo!G121:J121</f>
        <v>7.4999999999999997E-3</v>
      </c>
      <c r="H121" s="70" t="str">
        <f>IF(Máximo!H121="","",Máximo!H121)</f>
        <v>Obrigatório</v>
      </c>
      <c r="I121" s="37" t="s">
        <v>5</v>
      </c>
      <c r="J121" s="73">
        <f>IF($K$13="Não Atende",0,IF(I121="","",IF(H121="",VLOOKUP(I121,Parâmetros!$B$3:$C$6,2,0),VLOOKUP(I121,Parâmetros!$B$3:$C$6,2,0)*VLOOKUP(H121,Parâmetros!$E$3:$G$5,2,0))))</f>
        <v>0</v>
      </c>
      <c r="K121" s="74">
        <f t="shared" ref="K121" si="88">IF(J121="",0,((G121*J121)*$F$30)*0.9*100)</f>
        <v>0</v>
      </c>
      <c r="L121" s="3"/>
      <c r="M121" s="38"/>
    </row>
    <row r="122" spans="1:13" ht="45" customHeight="1" outlineLevel="1" x14ac:dyDescent="0.2">
      <c r="A122" s="170" t="str">
        <f>Máximo!A122</f>
        <v>3.90</v>
      </c>
      <c r="B122" s="552" t="str">
        <f>Máximo!B122:E122</f>
        <v>No momento da conclusão da análise do caso (ação do analista) a ferramenta deverá possuir workflow para o sistema de tarifação e faturamento (SIN, Sisraf, SFA e Arbor) enviando comando para cancelamento da fatura e de chamadas (No Bill)</v>
      </c>
      <c r="C122" s="552"/>
      <c r="D122" s="552"/>
      <c r="E122" s="552"/>
      <c r="F122" s="68" t="str">
        <f>IF(Máximo!F122:I122="","",Máximo!F122:I122)</f>
        <v/>
      </c>
      <c r="G122" s="72">
        <f>Máximo!G122:J122</f>
        <v>7.4999999999999997E-3</v>
      </c>
      <c r="H122" s="70" t="str">
        <f>IF(Máximo!H122="","",Máximo!H122)</f>
        <v>Obrigatório</v>
      </c>
      <c r="I122" s="37" t="s">
        <v>17</v>
      </c>
      <c r="J122" s="73">
        <f>IF($K$13="Não Atende",0,IF(I122="","",IF(H122="",VLOOKUP(I122,Parâmetros!$B$3:$C$6,2,0),VLOOKUP(I122,Parâmetros!$B$3:$C$6,2,0)*VLOOKUP(H122,Parâmetros!$E$3:$G$5,2,0))))</f>
        <v>2</v>
      </c>
      <c r="K122" s="74">
        <f t="shared" ref="K122" si="89">IF(J122="",0,((G122*J122)*$F$30)*0.9*100)</f>
        <v>0.60749999999999993</v>
      </c>
      <c r="L122" s="3"/>
      <c r="M122" s="38"/>
    </row>
    <row r="123" spans="1:13" s="168" customFormat="1" ht="15" customHeight="1" outlineLevel="1" x14ac:dyDescent="0.2">
      <c r="A123" s="239"/>
      <c r="B123" s="240" t="s">
        <v>169</v>
      </c>
      <c r="C123" s="241"/>
      <c r="D123" s="241"/>
      <c r="E123" s="242"/>
      <c r="F123" s="239"/>
      <c r="G123" s="239"/>
      <c r="H123" s="239"/>
      <c r="I123" s="239"/>
      <c r="J123" s="239"/>
      <c r="K123" s="239"/>
      <c r="L123" s="239"/>
      <c r="M123" s="239"/>
    </row>
    <row r="124" spans="1:13" ht="45" customHeight="1" outlineLevel="1" x14ac:dyDescent="0.2">
      <c r="A124" s="170" t="str">
        <f>Máximo!A124</f>
        <v>3.91</v>
      </c>
      <c r="B124" s="552" t="str">
        <f>Máximo!B124:E124</f>
        <v>A ferramenta deverá armazenar o histórico de transações de análise de crédito dos últimos 8 meses (histórico de fraude e alarmes) e de forma consolidado por 5 anos para permitir reports</v>
      </c>
      <c r="C124" s="552"/>
      <c r="D124" s="552"/>
      <c r="E124" s="552"/>
      <c r="F124" s="68" t="str">
        <f>IF(Máximo!F124:I124="","",Máximo!F124:I124)</f>
        <v/>
      </c>
      <c r="G124" s="72">
        <f>Máximo!G124:J124</f>
        <v>5.3571428599999997E-3</v>
      </c>
      <c r="H124" s="70" t="str">
        <f>IF(Máximo!H124="","",Máximo!H124)</f>
        <v>Obrigatório</v>
      </c>
      <c r="I124" s="37" t="s">
        <v>4</v>
      </c>
      <c r="J124" s="73">
        <f>IF($K$13="Não Atende",0,IF(I124="","",IF(H124="",VLOOKUP(I124,Parâmetros!$B$3:$C$6,2,0),VLOOKUP(I124,Parâmetros!$B$3:$C$6,2,0)*VLOOKUP(H124,Parâmetros!$E$3:$G$5,2,0))))</f>
        <v>4</v>
      </c>
      <c r="K124" s="74">
        <f t="shared" ref="K124" si="90">IF(J124="",0,((G124*J124)*$F$30)*0.9*100)</f>
        <v>0.86785714331999997</v>
      </c>
      <c r="L124" s="3"/>
      <c r="M124" s="38"/>
    </row>
    <row r="125" spans="1:13" ht="45" customHeight="1" outlineLevel="1" x14ac:dyDescent="0.2">
      <c r="A125" s="170" t="str">
        <f>Máximo!A125</f>
        <v>3.92</v>
      </c>
      <c r="B125" s="552" t="str">
        <f>Máximo!B125:E125</f>
        <v>A ferramenta deverá armazenar a base histórica de tráfego (Voz, Gprs, SMS, MMS, recarga, VOIP) detalhado CDR a CDR dos últimos 3 meses e de forma consolidado por 5 anos para permitir reports</v>
      </c>
      <c r="C125" s="552"/>
      <c r="D125" s="552"/>
      <c r="E125" s="552"/>
      <c r="F125" s="68" t="str">
        <f>IF(Máximo!F125:I125="","",Máximo!F125:I125)</f>
        <v/>
      </c>
      <c r="G125" s="72">
        <f>Máximo!G125:J125</f>
        <v>5.3571428599999997E-3</v>
      </c>
      <c r="H125" s="70" t="str">
        <f>IF(Máximo!H125="","",Máximo!H125)</f>
        <v>Obrigatório</v>
      </c>
      <c r="I125" s="37" t="s">
        <v>4</v>
      </c>
      <c r="J125" s="73">
        <f>IF($K$13="Não Atende",0,IF(I125="","",IF(H125="",VLOOKUP(I125,Parâmetros!$B$3:$C$6,2,0),VLOOKUP(I125,Parâmetros!$B$3:$C$6,2,0)*VLOOKUP(H125,Parâmetros!$E$3:$G$5,2,0))))</f>
        <v>4</v>
      </c>
      <c r="K125" s="74">
        <f t="shared" ref="K125" si="91">IF(J125="",0,((G125*J125)*$F$30)*0.9*100)</f>
        <v>0.86785714331999997</v>
      </c>
      <c r="L125" s="3"/>
      <c r="M125" s="38"/>
    </row>
    <row r="126" spans="1:13" ht="45" customHeight="1" outlineLevel="1" x14ac:dyDescent="0.2">
      <c r="A126" s="170" t="str">
        <f>Máximo!A126</f>
        <v>3.93</v>
      </c>
      <c r="B126" s="552" t="str">
        <f>Máximo!B126:E126</f>
        <v>A ferramenta deverá possibilitar o backup das bases históricas e acesso de consulta</v>
      </c>
      <c r="C126" s="552"/>
      <c r="D126" s="552"/>
      <c r="E126" s="552"/>
      <c r="F126" s="68" t="str">
        <f>IF(Máximo!F126:I126="","",Máximo!F126:I126)</f>
        <v/>
      </c>
      <c r="G126" s="72">
        <f>Máximo!G126:J126</f>
        <v>5.3571428599999997E-3</v>
      </c>
      <c r="H126" s="70" t="str">
        <f>IF(Máximo!H126="","",Máximo!H126)</f>
        <v>Obrigatório</v>
      </c>
      <c r="I126" s="37" t="s">
        <v>4</v>
      </c>
      <c r="J126" s="73">
        <f>IF($K$13="Não Atende",0,IF(I126="","",IF(H126="",VLOOKUP(I126,Parâmetros!$B$3:$C$6,2,0),VLOOKUP(I126,Parâmetros!$B$3:$C$6,2,0)*VLOOKUP(H126,Parâmetros!$E$3:$G$5,2,0))))</f>
        <v>4</v>
      </c>
      <c r="K126" s="74">
        <f t="shared" ref="K126" si="92">IF(J126="",0,((G126*J126)*$F$30)*0.9*100)</f>
        <v>0.86785714331999997</v>
      </c>
      <c r="L126" s="3"/>
      <c r="M126" s="38"/>
    </row>
    <row r="127" spans="1:13" ht="45" customHeight="1" outlineLevel="1" x14ac:dyDescent="0.2">
      <c r="A127" s="170" t="str">
        <f>Máximo!A127</f>
        <v>3.94</v>
      </c>
      <c r="B127" s="552" t="str">
        <f>Máximo!B127:E127</f>
        <v>A ferramenta deverá armazenar os dados cadastrais da base de assiantes Oi (aproximadamente 70 milhões, com estimativa de crescimento de 5 milhões nos próximos 3 anos)</v>
      </c>
      <c r="C127" s="552"/>
      <c r="D127" s="552"/>
      <c r="E127" s="552"/>
      <c r="F127" s="68" t="str">
        <f>IF(Máximo!F127:I127="","",Máximo!F127:I127)</f>
        <v/>
      </c>
      <c r="G127" s="72">
        <f>Máximo!G127:J127</f>
        <v>5.3571428599999997E-3</v>
      </c>
      <c r="H127" s="70" t="str">
        <f>IF(Máximo!H127="","",Máximo!H127)</f>
        <v>Obrigatório</v>
      </c>
      <c r="I127" s="37" t="s">
        <v>4</v>
      </c>
      <c r="J127" s="73">
        <f>IF($K$13="Não Atende",0,IF(I127="","",IF(H127="",VLOOKUP(I127,Parâmetros!$B$3:$C$6,2,0),VLOOKUP(I127,Parâmetros!$B$3:$C$6,2,0)*VLOOKUP(H127,Parâmetros!$E$3:$G$5,2,0))))</f>
        <v>4</v>
      </c>
      <c r="K127" s="74">
        <f t="shared" ref="K127" si="93">IF(J127="",0,((G127*J127)*$F$30)*0.9*100)</f>
        <v>0.86785714331999997</v>
      </c>
      <c r="L127" s="3"/>
      <c r="M127" s="38"/>
    </row>
    <row r="128" spans="1:13" ht="45" customHeight="1" outlineLevel="1" x14ac:dyDescent="0.2">
      <c r="A128" s="170" t="str">
        <f>Máximo!A128</f>
        <v>3.95</v>
      </c>
      <c r="B128" s="552" t="str">
        <f>Máximo!B128:E128</f>
        <v>A ferramenta deverá possuir um repositório central de fraude com todas as informações das análises de casos, com capacidade de armazenamento de histórico de 5 anos para consultas (via interface)</v>
      </c>
      <c r="C128" s="552"/>
      <c r="D128" s="552"/>
      <c r="E128" s="552"/>
      <c r="F128" s="68" t="str">
        <f>IF(Máximo!F128:I128="","",Máximo!F128:I128)</f>
        <v/>
      </c>
      <c r="G128" s="72">
        <f>Máximo!G128:J128</f>
        <v>5.3571428599999997E-3</v>
      </c>
      <c r="H128" s="70" t="str">
        <f>IF(Máximo!H128="","",Máximo!H128)</f>
        <v>Obrigatório</v>
      </c>
      <c r="I128" s="37" t="s">
        <v>4</v>
      </c>
      <c r="J128" s="73">
        <f>IF($K$13="Não Atende",0,IF(I128="","",IF(H128="",VLOOKUP(I128,Parâmetros!$B$3:$C$6,2,0),VLOOKUP(I128,Parâmetros!$B$3:$C$6,2,0)*VLOOKUP(H128,Parâmetros!$E$3:$G$5,2,0))))</f>
        <v>4</v>
      </c>
      <c r="K128" s="74">
        <f t="shared" ref="K128" si="94">IF(J128="",0,((G128*J128)*$F$30)*0.9*100)</f>
        <v>0.86785714331999997</v>
      </c>
      <c r="L128" s="3"/>
      <c r="M128" s="38"/>
    </row>
    <row r="129" spans="1:13" ht="45" customHeight="1" outlineLevel="1" x14ac:dyDescent="0.2">
      <c r="A129" s="170" t="str">
        <f>Máximo!A129</f>
        <v>3.96</v>
      </c>
      <c r="B129" s="552" t="str">
        <f>Máximo!B129:E129</f>
        <v>Ser compatível com ferramentas e frameworks Big Data de mercado, como Hadoop e Spark</v>
      </c>
      <c r="C129" s="552"/>
      <c r="D129" s="552"/>
      <c r="E129" s="552"/>
      <c r="F129" s="68" t="str">
        <f>IF(Máximo!F129:I129="","",Máximo!F129:I129)</f>
        <v/>
      </c>
      <c r="G129" s="72">
        <f>Máximo!G129:J129</f>
        <v>5.3571428599999997E-3</v>
      </c>
      <c r="H129" s="70" t="str">
        <f>IF(Máximo!H129="","",Máximo!H129)</f>
        <v>Obrigatório</v>
      </c>
      <c r="I129" s="37" t="s">
        <v>4</v>
      </c>
      <c r="J129" s="73">
        <f>IF($K$13="Não Atende",0,IF(I129="","",IF(H129="",VLOOKUP(I129,Parâmetros!$B$3:$C$6,2,0),VLOOKUP(I129,Parâmetros!$B$3:$C$6,2,0)*VLOOKUP(H129,Parâmetros!$E$3:$G$5,2,0))))</f>
        <v>4</v>
      </c>
      <c r="K129" s="74">
        <f t="shared" ref="K129" si="95">IF(J129="",0,((G129*J129)*$F$30)*0.9*100)</f>
        <v>0.86785714331999997</v>
      </c>
      <c r="L129" s="3"/>
      <c r="M129" s="38"/>
    </row>
    <row r="130" spans="1:13" ht="45" customHeight="1" outlineLevel="1" x14ac:dyDescent="0.2">
      <c r="A130" s="170" t="str">
        <f>Máximo!A130</f>
        <v>3.97</v>
      </c>
      <c r="B130" s="552" t="str">
        <f>Máximo!B130:E130</f>
        <v>Possibilitar data loading e data connection via DBLink com BDs Oracle</v>
      </c>
      <c r="C130" s="552"/>
      <c r="D130" s="552"/>
      <c r="E130" s="552"/>
      <c r="F130" s="68" t="str">
        <f>IF(Máximo!F130:I130="","",Máximo!F130:I130)</f>
        <v/>
      </c>
      <c r="G130" s="72">
        <f>Máximo!G130:J130</f>
        <v>5.3571428599999997E-3</v>
      </c>
      <c r="H130" s="70" t="str">
        <f>IF(Máximo!H130="","",Máximo!H130)</f>
        <v>Obrigatório</v>
      </c>
      <c r="I130" s="37" t="s">
        <v>4</v>
      </c>
      <c r="J130" s="73">
        <f>IF($K$13="Não Atende",0,IF(I130="","",IF(H130="",VLOOKUP(I130,Parâmetros!$B$3:$C$6,2,0),VLOOKUP(I130,Parâmetros!$B$3:$C$6,2,0)*VLOOKUP(H130,Parâmetros!$E$3:$G$5,2,0))))</f>
        <v>4</v>
      </c>
      <c r="K130" s="74">
        <f t="shared" ref="K130" si="96">IF(J130="",0,((G130*J130)*$F$30)*0.9*100)</f>
        <v>0.86785714331999997</v>
      </c>
      <c r="L130" s="3"/>
      <c r="M130" s="38"/>
    </row>
    <row r="131" spans="1:13" ht="45" customHeight="1" outlineLevel="1" x14ac:dyDescent="0.2">
      <c r="A131" s="170" t="str">
        <f>Máximo!A131</f>
        <v>3.98</v>
      </c>
      <c r="B131" s="552" t="str">
        <f>Máximo!B131:E131</f>
        <v>Possibilitar data loading e data connection via DBLink com BDs SQL Server</v>
      </c>
      <c r="C131" s="552"/>
      <c r="D131" s="552"/>
      <c r="E131" s="552"/>
      <c r="F131" s="68" t="str">
        <f>IF(Máximo!F131:I131="","",Máximo!F131:I131)</f>
        <v/>
      </c>
      <c r="G131" s="72">
        <f>Máximo!G131:J131</f>
        <v>5.3571428599999997E-3</v>
      </c>
      <c r="H131" s="70" t="str">
        <f>IF(Máximo!H131="","",Máximo!H131)</f>
        <v>Obrigatório</v>
      </c>
      <c r="I131" s="37" t="s">
        <v>4</v>
      </c>
      <c r="J131" s="73">
        <f>IF($K$13="Não Atende",0,IF(I131="","",IF(H131="",VLOOKUP(I131,Parâmetros!$B$3:$C$6,2,0),VLOOKUP(I131,Parâmetros!$B$3:$C$6,2,0)*VLOOKUP(H131,Parâmetros!$E$3:$G$5,2,0))))</f>
        <v>4</v>
      </c>
      <c r="K131" s="74">
        <f t="shared" ref="K131" si="97">IF(J131="",0,((G131*J131)*$F$30)*0.9*100)</f>
        <v>0.86785714331999997</v>
      </c>
      <c r="L131" s="3"/>
      <c r="M131" s="38"/>
    </row>
    <row r="132" spans="1:13" ht="45" customHeight="1" outlineLevel="1" x14ac:dyDescent="0.2">
      <c r="A132" s="170" t="str">
        <f>Máximo!A132</f>
        <v>3.99</v>
      </c>
      <c r="B132" s="552" t="str">
        <f>Máximo!B132:E132</f>
        <v>Possibilitar data loading e data connection via DBLink com BDs PostGree</v>
      </c>
      <c r="C132" s="552"/>
      <c r="D132" s="552"/>
      <c r="E132" s="552"/>
      <c r="F132" s="68" t="str">
        <f>IF(Máximo!F132:I132="","",Máximo!F132:I132)</f>
        <v/>
      </c>
      <c r="G132" s="72">
        <f>Máximo!G132:J132</f>
        <v>5.3571428599999997E-3</v>
      </c>
      <c r="H132" s="70" t="str">
        <f>IF(Máximo!H132="","",Máximo!H132)</f>
        <v>Obrigatório</v>
      </c>
      <c r="I132" s="37" t="s">
        <v>4</v>
      </c>
      <c r="J132" s="73">
        <f>IF($K$13="Não Atende",0,IF(I132="","",IF(H132="",VLOOKUP(I132,Parâmetros!$B$3:$C$6,2,0),VLOOKUP(I132,Parâmetros!$B$3:$C$6,2,0)*VLOOKUP(H132,Parâmetros!$E$3:$G$5,2,0))))</f>
        <v>4</v>
      </c>
      <c r="K132" s="74">
        <f t="shared" ref="K132" si="98">IF(J132="",0,((G132*J132)*$F$30)*0.9*100)</f>
        <v>0.86785714331999997</v>
      </c>
      <c r="L132" s="3"/>
      <c r="M132" s="38"/>
    </row>
    <row r="133" spans="1:13" ht="45" customHeight="1" outlineLevel="1" x14ac:dyDescent="0.2">
      <c r="A133" s="170" t="str">
        <f>Máximo!A133</f>
        <v>3.100</v>
      </c>
      <c r="B133" s="552" t="str">
        <f>Máximo!B133:E133</f>
        <v>Todas as funcionalidades, telas, ajuda (manual), relatório e outros deverão estar em português.</v>
      </c>
      <c r="C133" s="552"/>
      <c r="D133" s="552"/>
      <c r="E133" s="552"/>
      <c r="F133" s="68" t="str">
        <f>IF(Máximo!F133:I133="","",Máximo!F133:I133)</f>
        <v/>
      </c>
      <c r="G133" s="72">
        <f>Máximo!G133:J133</f>
        <v>5.3571428599999997E-3</v>
      </c>
      <c r="H133" s="70" t="str">
        <f>IF(Máximo!H133="","",Máximo!H133)</f>
        <v>Obrigatório</v>
      </c>
      <c r="I133" s="37" t="s">
        <v>17</v>
      </c>
      <c r="J133" s="73">
        <f>IF($K$13="Não Atende",0,IF(I133="","",IF(H133="",VLOOKUP(I133,Parâmetros!$B$3:$C$6,2,0),VLOOKUP(I133,Parâmetros!$B$3:$C$6,2,0)*VLOOKUP(H133,Parâmetros!$E$3:$G$5,2,0))))</f>
        <v>2</v>
      </c>
      <c r="K133" s="74">
        <f t="shared" ref="K133" si="99">IF(J133="",0,((G133*J133)*$F$30)*0.9*100)</f>
        <v>0.43392857165999998</v>
      </c>
      <c r="L133" s="3"/>
      <c r="M133" s="38"/>
    </row>
    <row r="134" spans="1:13" ht="45" customHeight="1" outlineLevel="1" x14ac:dyDescent="0.2">
      <c r="A134" s="170" t="str">
        <f>Máximo!A134</f>
        <v>3.101</v>
      </c>
      <c r="B134" s="552" t="str">
        <f>Máximo!B134:E134</f>
        <v>Front-end (telas) com botões de help/auto-ajuda.</v>
      </c>
      <c r="C134" s="552"/>
      <c r="D134" s="552"/>
      <c r="E134" s="552"/>
      <c r="F134" s="68" t="str">
        <f>IF(Máximo!F134:I134="","",Máximo!F134:I134)</f>
        <v/>
      </c>
      <c r="G134" s="72">
        <f>Máximo!G134:J134</f>
        <v>5.3571428599999997E-3</v>
      </c>
      <c r="H134" s="70" t="str">
        <f>IF(Máximo!H134="","",Máximo!H134)</f>
        <v>Obrigatório</v>
      </c>
      <c r="I134" s="37" t="s">
        <v>4</v>
      </c>
      <c r="J134" s="73">
        <f>IF($K$13="Não Atende",0,IF(I134="","",IF(H134="",VLOOKUP(I134,Parâmetros!$B$3:$C$6,2,0),VLOOKUP(I134,Parâmetros!$B$3:$C$6,2,0)*VLOOKUP(H134,Parâmetros!$E$3:$G$5,2,0))))</f>
        <v>4</v>
      </c>
      <c r="K134" s="74">
        <f t="shared" ref="K134" si="100">IF(J134="",0,((G134*J134)*$F$30)*0.9*100)</f>
        <v>0.86785714331999997</v>
      </c>
      <c r="L134" s="3"/>
      <c r="M134" s="38"/>
    </row>
    <row r="135" spans="1:13" ht="45" customHeight="1" outlineLevel="1" x14ac:dyDescent="0.2">
      <c r="A135" s="170" t="str">
        <f>Máximo!A135</f>
        <v>3.102</v>
      </c>
      <c r="B135" s="552" t="str">
        <f>Máximo!B135:E135</f>
        <v>A aplicação deverá ter a identidade visual dos padrões de sistemas da Oi (logomarca, aparência, etc.)</v>
      </c>
      <c r="C135" s="552"/>
      <c r="D135" s="552"/>
      <c r="E135" s="552"/>
      <c r="F135" s="68" t="str">
        <f>IF(Máximo!F135:I135="","",Máximo!F135:I135)</f>
        <v/>
      </c>
      <c r="G135" s="72">
        <f>Máximo!G135:J135</f>
        <v>5.3571428599999997E-3</v>
      </c>
      <c r="H135" s="70" t="str">
        <f>IF(Máximo!H135="","",Máximo!H135)</f>
        <v>Obrigatório</v>
      </c>
      <c r="I135" s="37" t="s">
        <v>4</v>
      </c>
      <c r="J135" s="73">
        <f>IF($K$13="Não Atende",0,IF(I135="","",IF(H135="",VLOOKUP(I135,Parâmetros!$B$3:$C$6,2,0),VLOOKUP(I135,Parâmetros!$B$3:$C$6,2,0)*VLOOKUP(H135,Parâmetros!$E$3:$G$5,2,0))))</f>
        <v>4</v>
      </c>
      <c r="K135" s="74">
        <f t="shared" ref="K135" si="101">IF(J135="",0,((G135*J135)*$F$30)*0.9*100)</f>
        <v>0.86785714331999997</v>
      </c>
      <c r="L135" s="3"/>
      <c r="M135" s="38"/>
    </row>
    <row r="136" spans="1:13" ht="45" customHeight="1" outlineLevel="1" x14ac:dyDescent="0.2">
      <c r="A136" s="170" t="str">
        <f>Máximo!A136</f>
        <v>3.103</v>
      </c>
      <c r="B136" s="552" t="str">
        <f>Máximo!B136:E136</f>
        <v>A solução deverá ter front end web com design responsivo usando HTML 5 de forma que possa ser multidevices executado em Web Browser e dispositivos móveis</v>
      </c>
      <c r="C136" s="552"/>
      <c r="D136" s="552"/>
      <c r="E136" s="552"/>
      <c r="F136" s="68" t="str">
        <f>IF(Máximo!F136:I136="","",Máximo!F136:I136)</f>
        <v/>
      </c>
      <c r="G136" s="72">
        <f>Máximo!G136:J136</f>
        <v>5.3571428599999997E-3</v>
      </c>
      <c r="H136" s="70" t="str">
        <f>IF(Máximo!H136="","",Máximo!H136)</f>
        <v>Obrigatório</v>
      </c>
      <c r="I136" s="37" t="s">
        <v>4</v>
      </c>
      <c r="J136" s="73">
        <f>IF($K$13="Não Atende",0,IF(I136="","",IF(H136="",VLOOKUP(I136,Parâmetros!$B$3:$C$6,2,0),VLOOKUP(I136,Parâmetros!$B$3:$C$6,2,0)*VLOOKUP(H136,Parâmetros!$E$3:$G$5,2,0))))</f>
        <v>4</v>
      </c>
      <c r="K136" s="74">
        <f t="shared" ref="K136" si="102">IF(J136="",0,((G136*J136)*$F$30)*0.9*100)</f>
        <v>0.86785714331999997</v>
      </c>
      <c r="L136" s="3"/>
      <c r="M136" s="38"/>
    </row>
    <row r="137" spans="1:13" ht="45" customHeight="1" outlineLevel="1" x14ac:dyDescent="0.2">
      <c r="A137" s="170" t="str">
        <f>Máximo!A137</f>
        <v>3.104</v>
      </c>
      <c r="B137" s="552" t="str">
        <f>Máximo!B137:E137</f>
        <v>Criação/alteração de workflows e formulários deve ser possível de ser realizada sem a necessidade de conhecimento de linguagem de programação ou codificada (Ex: PHP, Java Script)</v>
      </c>
      <c r="C137" s="552"/>
      <c r="D137" s="552"/>
      <c r="E137" s="552"/>
      <c r="F137" s="68" t="str">
        <f>IF(Máximo!F137:I137="","",Máximo!F137:I137)</f>
        <v/>
      </c>
      <c r="G137" s="72">
        <f>Máximo!G137:J137</f>
        <v>5.3571428599999997E-3</v>
      </c>
      <c r="H137" s="70" t="str">
        <f>IF(Máximo!H137="","",Máximo!H137)</f>
        <v>Obrigatório</v>
      </c>
      <c r="I137" s="37" t="s">
        <v>4</v>
      </c>
      <c r="J137" s="73">
        <f>IF($K$13="Não Atende",0,IF(I137="","",IF(H137="",VLOOKUP(I137,Parâmetros!$B$3:$C$6,2,0),VLOOKUP(I137,Parâmetros!$B$3:$C$6,2,0)*VLOOKUP(H137,Parâmetros!$E$3:$G$5,2,0))))</f>
        <v>4</v>
      </c>
      <c r="K137" s="74">
        <f t="shared" ref="K137" si="103">IF(J137="",0,((G137*J137)*$F$30)*0.9*100)</f>
        <v>0.86785714331999997</v>
      </c>
      <c r="L137" s="3"/>
      <c r="M137" s="38"/>
    </row>
    <row r="138" spans="1:13" ht="45" customHeight="1" outlineLevel="1" x14ac:dyDescent="0.2">
      <c r="A138" s="170" t="str">
        <f>Máximo!A138</f>
        <v>3.105</v>
      </c>
      <c r="B138" s="552" t="str">
        <f>Máximo!B138:E138</f>
        <v>Demonstrar habilidade para configurar novas regras, lógicas e fluxos de negócio usando ferramentas drag and drop (interfaces de consultas, dashboards, etc.)</v>
      </c>
      <c r="C138" s="552"/>
      <c r="D138" s="552"/>
      <c r="E138" s="552"/>
      <c r="F138" s="68" t="str">
        <f>IF(Máximo!F138:I138="","",Máximo!F138:I138)</f>
        <v/>
      </c>
      <c r="G138" s="72">
        <f>Máximo!G138:J138</f>
        <v>5.3571428599999997E-3</v>
      </c>
      <c r="H138" s="70" t="str">
        <f>IF(Máximo!H138="","",Máximo!H138)</f>
        <v>Obrigatório</v>
      </c>
      <c r="I138" s="37" t="s">
        <v>4</v>
      </c>
      <c r="J138" s="73">
        <f>IF($K$13="Não Atende",0,IF(I138="","",IF(H138="",VLOOKUP(I138,Parâmetros!$B$3:$C$6,2,0),VLOOKUP(I138,Parâmetros!$B$3:$C$6,2,0)*VLOOKUP(H138,Parâmetros!$E$3:$G$5,2,0))))</f>
        <v>4</v>
      </c>
      <c r="K138" s="74">
        <f t="shared" ref="K138" si="104">IF(J138="",0,((G138*J138)*$F$30)*0.9*100)</f>
        <v>0.86785714331999997</v>
      </c>
      <c r="L138" s="3"/>
      <c r="M138" s="38"/>
    </row>
    <row r="139" spans="1:13" ht="45" customHeight="1" outlineLevel="1" x14ac:dyDescent="0.2">
      <c r="A139" s="170" t="str">
        <f>Máximo!A139</f>
        <v>3.106</v>
      </c>
      <c r="B139" s="552" t="str">
        <f>Máximo!B139:E139</f>
        <v xml:space="preserve">Demonstrar habilidade para trabalhar com dados estruturados e não estruturados (SQL and No-SQL)
</v>
      </c>
      <c r="C139" s="552"/>
      <c r="D139" s="552"/>
      <c r="E139" s="552"/>
      <c r="F139" s="68" t="str">
        <f>IF(Máximo!F139:I139="","",Máximo!F139:I139)</f>
        <v/>
      </c>
      <c r="G139" s="72">
        <f>Máximo!G139:J139</f>
        <v>5.3571428599999997E-3</v>
      </c>
      <c r="H139" s="70" t="str">
        <f>IF(Máximo!H139="","",Máximo!H139)</f>
        <v>Obrigatório</v>
      </c>
      <c r="I139" s="37" t="s">
        <v>4</v>
      </c>
      <c r="J139" s="73">
        <f>IF($K$13="Não Atende",0,IF(I139="","",IF(H139="",VLOOKUP(I139,Parâmetros!$B$3:$C$6,2,0),VLOOKUP(I139,Parâmetros!$B$3:$C$6,2,0)*VLOOKUP(H139,Parâmetros!$E$3:$G$5,2,0))))</f>
        <v>4</v>
      </c>
      <c r="K139" s="74">
        <f t="shared" ref="K139" si="105">IF(J139="",0,((G139*J139)*$F$30)*0.9*100)</f>
        <v>0.86785714331999997</v>
      </c>
      <c r="L139" s="3"/>
      <c r="M139" s="38"/>
    </row>
    <row r="140" spans="1:13" ht="45" customHeight="1" outlineLevel="1" x14ac:dyDescent="0.2">
      <c r="A140" s="170" t="str">
        <f>Máximo!A140</f>
        <v>3.107</v>
      </c>
      <c r="B140" s="552" t="str">
        <f>Máximo!B140:E140</f>
        <v>Habilitar machine learning para aplicação em métodos, algorítimos e modelos de Gestão de Fraudes</v>
      </c>
      <c r="C140" s="552"/>
      <c r="D140" s="552"/>
      <c r="E140" s="552"/>
      <c r="F140" s="68" t="str">
        <f>IF(Máximo!F140:I140="","",Máximo!F140:I140)</f>
        <v/>
      </c>
      <c r="G140" s="72">
        <f>Máximo!G140:J140</f>
        <v>5.3571428599999997E-3</v>
      </c>
      <c r="H140" s="70" t="str">
        <f>IF(Máximo!H140="","",Máximo!H140)</f>
        <v>Obrigatório</v>
      </c>
      <c r="I140" s="37" t="s">
        <v>4</v>
      </c>
      <c r="J140" s="73">
        <f>IF($K$13="Não Atende",0,IF(I140="","",IF(H140="",VLOOKUP(I140,Parâmetros!$B$3:$C$6,2,0),VLOOKUP(I140,Parâmetros!$B$3:$C$6,2,0)*VLOOKUP(H140,Parâmetros!$E$3:$G$5,2,0))))</f>
        <v>4</v>
      </c>
      <c r="K140" s="74">
        <f t="shared" ref="K140" si="106">IF(J140="",0,((G140*J140)*$F$30)*0.9*100)</f>
        <v>0.86785714331999997</v>
      </c>
      <c r="L140" s="3"/>
      <c r="M140" s="38"/>
    </row>
    <row r="141" spans="1:13" ht="45" customHeight="1" outlineLevel="1" x14ac:dyDescent="0.2">
      <c r="A141" s="170" t="str">
        <f>Máximo!A141</f>
        <v>3.108</v>
      </c>
      <c r="B141" s="552" t="str">
        <f>Máximo!B141:E141</f>
        <v>Habilitar análise preditiva para aplicação em métodos, algorítimos e modelos de Gestão de Fraudes</v>
      </c>
      <c r="C141" s="552"/>
      <c r="D141" s="552"/>
      <c r="E141" s="552"/>
      <c r="F141" s="68" t="str">
        <f>IF(Máximo!F141:I141="","",Máximo!F141:I141)</f>
        <v/>
      </c>
      <c r="G141" s="72">
        <f>Máximo!G141:J141</f>
        <v>5.3571428599999997E-3</v>
      </c>
      <c r="H141" s="70" t="str">
        <f>IF(Máximo!H141="","",Máximo!H141)</f>
        <v>Obrigatório</v>
      </c>
      <c r="I141" s="37" t="s">
        <v>4</v>
      </c>
      <c r="J141" s="73">
        <f>IF($K$13="Não Atende",0,IF(I141="","",IF(H141="",VLOOKUP(I141,Parâmetros!$B$3:$C$6,2,0),VLOOKUP(I141,Parâmetros!$B$3:$C$6,2,0)*VLOOKUP(H141,Parâmetros!$E$3:$G$5,2,0))))</f>
        <v>4</v>
      </c>
      <c r="K141" s="74">
        <f t="shared" ref="K141" si="107">IF(J141="",0,((G141*J141)*$F$30)*0.9*100)</f>
        <v>0.86785714331999997</v>
      </c>
      <c r="L141" s="3"/>
      <c r="M141" s="38"/>
    </row>
    <row r="142" spans="1:13" ht="45" customHeight="1" outlineLevel="1" x14ac:dyDescent="0.2">
      <c r="A142" s="170" t="str">
        <f>Máximo!A142</f>
        <v>3.109</v>
      </c>
      <c r="B142" s="552" t="str">
        <f>Máximo!B142:E142</f>
        <v>Criação/alteração de relatórios, dashboards e indicadores deve ser possível de ser realizada sem a necessidade de conhecimento de linguagem de programação ou codificada (Ex: PHP, Java Script</v>
      </c>
      <c r="C142" s="552"/>
      <c r="D142" s="552"/>
      <c r="E142" s="552"/>
      <c r="F142" s="68" t="str">
        <f>IF(Máximo!F142:I142="","",Máximo!F142:I142)</f>
        <v/>
      </c>
      <c r="G142" s="72">
        <f>Máximo!G142:J142</f>
        <v>5.3571428599999997E-3</v>
      </c>
      <c r="H142" s="70" t="str">
        <f>IF(Máximo!H142="","",Máximo!H142)</f>
        <v>Obrigatório</v>
      </c>
      <c r="I142" s="37" t="s">
        <v>4</v>
      </c>
      <c r="J142" s="73">
        <f>IF($K$13="Não Atende",0,IF(I142="","",IF(H142="",VLOOKUP(I142,Parâmetros!$B$3:$C$6,2,0),VLOOKUP(I142,Parâmetros!$B$3:$C$6,2,0)*VLOOKUP(H142,Parâmetros!$E$3:$G$5,2,0))))</f>
        <v>4</v>
      </c>
      <c r="K142" s="74">
        <f t="shared" ref="K142" si="108">IF(J142="",0,((G142*J142)*$F$30)*0.9*100)</f>
        <v>0.86785714331999997</v>
      </c>
      <c r="L142" s="3"/>
      <c r="M142" s="38"/>
    </row>
    <row r="143" spans="1:13" ht="45" customHeight="1" outlineLevel="1" x14ac:dyDescent="0.2">
      <c r="A143" s="170" t="str">
        <f>Máximo!A143</f>
        <v>3.110</v>
      </c>
      <c r="B143" s="552" t="str">
        <f>Máximo!B143:E143</f>
        <v>A análise da proposta na venda (comunicação/integração com o Transact) deverá ser near real time, com um delay máximo de 5 segundos</v>
      </c>
      <c r="C143" s="552"/>
      <c r="D143" s="552"/>
      <c r="E143" s="552"/>
      <c r="F143" s="68" t="str">
        <f>IF(Máximo!F143:I143="","",Máximo!F143:I143)</f>
        <v/>
      </c>
      <c r="G143" s="72">
        <f>Máximo!G143:J143</f>
        <v>5.3571428599999997E-3</v>
      </c>
      <c r="H143" s="70" t="str">
        <f>IF(Máximo!H143="","",Máximo!H143)</f>
        <v>Obrigatório</v>
      </c>
      <c r="I143" s="37" t="s">
        <v>17</v>
      </c>
      <c r="J143" s="73">
        <f>IF($K$13="Não Atende",0,IF(I143="","",IF(H143="",VLOOKUP(I143,Parâmetros!$B$3:$C$6,2,0),VLOOKUP(I143,Parâmetros!$B$3:$C$6,2,0)*VLOOKUP(H143,Parâmetros!$E$3:$G$5,2,0))))</f>
        <v>2</v>
      </c>
      <c r="K143" s="74">
        <f t="shared" ref="K143" si="109">IF(J143="",0,((G143*J143)*$F$30)*0.9*100)</f>
        <v>0.43392857165999998</v>
      </c>
      <c r="L143" s="3"/>
      <c r="M143" s="38"/>
    </row>
    <row r="144" spans="1:13" ht="45" customHeight="1" outlineLevel="1" x14ac:dyDescent="0.2">
      <c r="A144" s="170" t="str">
        <f>Máximo!A144</f>
        <v>3.111</v>
      </c>
      <c r="B144" s="552" t="str">
        <f>Máximo!B144:E144</f>
        <v>Habilidade para trabalhar com processamento de dados in-memory</v>
      </c>
      <c r="C144" s="552"/>
      <c r="D144" s="552"/>
      <c r="E144" s="552"/>
      <c r="F144" s="68" t="str">
        <f>IF(Máximo!F144:I144="","",Máximo!F144:I144)</f>
        <v/>
      </c>
      <c r="G144" s="72">
        <f>Máximo!G144:J144</f>
        <v>5.3571428599999997E-3</v>
      </c>
      <c r="H144" s="70" t="str">
        <f>IF(Máximo!H144="","",Máximo!H144)</f>
        <v>Obrigatório</v>
      </c>
      <c r="I144" s="37" t="s">
        <v>4</v>
      </c>
      <c r="J144" s="73">
        <f>IF($K$13="Não Atende",0,IF(I144="","",IF(H144="",VLOOKUP(I144,Parâmetros!$B$3:$C$6,2,0),VLOOKUP(I144,Parâmetros!$B$3:$C$6,2,0)*VLOOKUP(H144,Parâmetros!$E$3:$G$5,2,0))))</f>
        <v>4</v>
      </c>
      <c r="K144" s="74">
        <f t="shared" ref="K144" si="110">IF(J144="",0,((G144*J144)*$F$30)*0.9*100)</f>
        <v>0.86785714331999997</v>
      </c>
      <c r="L144" s="3"/>
      <c r="M144" s="38"/>
    </row>
    <row r="145" spans="1:13" ht="45" customHeight="1" outlineLevel="1" x14ac:dyDescent="0.2">
      <c r="A145" s="170" t="str">
        <f>Máximo!A145</f>
        <v>3.112</v>
      </c>
      <c r="B145" s="552" t="str">
        <f>Máximo!B145:E145</f>
        <v>A ferramenta deverá ser capaz de processar aproximadamente 200 mil transações/requisições de cadastro de assiantes por dia</v>
      </c>
      <c r="C145" s="552"/>
      <c r="D145" s="552"/>
      <c r="E145" s="552"/>
      <c r="F145" s="68" t="str">
        <f>IF(Máximo!F145:I145="","",Máximo!F145:I145)</f>
        <v/>
      </c>
      <c r="G145" s="72">
        <f>Máximo!G145:J145</f>
        <v>5.3571428599999997E-3</v>
      </c>
      <c r="H145" s="70" t="str">
        <f>IF(Máximo!H145="","",Máximo!H145)</f>
        <v>Obrigatório</v>
      </c>
      <c r="I145" s="37" t="s">
        <v>4</v>
      </c>
      <c r="J145" s="73">
        <f>IF($K$13="Não Atende",0,IF(I145="","",IF(H145="",VLOOKUP(I145,Parâmetros!$B$3:$C$6,2,0),VLOOKUP(I145,Parâmetros!$B$3:$C$6,2,0)*VLOOKUP(H145,Parâmetros!$E$3:$G$5,2,0))))</f>
        <v>4</v>
      </c>
      <c r="K145" s="74">
        <f t="shared" ref="K145" si="111">IF(J145="",0,((G145*J145)*$F$30)*0.9*100)</f>
        <v>0.86785714331999997</v>
      </c>
      <c r="L145" s="3"/>
      <c r="M145" s="38"/>
    </row>
    <row r="146" spans="1:13" ht="45" customHeight="1" outlineLevel="1" x14ac:dyDescent="0.2">
      <c r="A146" s="170" t="str">
        <f>Máximo!A146</f>
        <v>3.113</v>
      </c>
      <c r="B146" s="552" t="str">
        <f>Máximo!B146:E146</f>
        <v>A ferramenta deverá ser capaz de processar aproximadamente 500 milhões de xDR's por dia</v>
      </c>
      <c r="C146" s="552"/>
      <c r="D146" s="552"/>
      <c r="E146" s="552"/>
      <c r="F146" s="68" t="str">
        <f>IF(Máximo!F146:I146="","",Máximo!F146:I146)</f>
        <v/>
      </c>
      <c r="G146" s="72">
        <f>Máximo!G146:J146</f>
        <v>5.3571428599999997E-3</v>
      </c>
      <c r="H146" s="70" t="str">
        <f>IF(Máximo!H146="","",Máximo!H146)</f>
        <v>Obrigatório</v>
      </c>
      <c r="I146" s="37" t="s">
        <v>4</v>
      </c>
      <c r="J146" s="73">
        <f>IF($K$13="Não Atende",0,IF(I146="","",IF(H146="",VLOOKUP(I146,Parâmetros!$B$3:$C$6,2,0),VLOOKUP(I146,Parâmetros!$B$3:$C$6,2,0)*VLOOKUP(H146,Parâmetros!$E$3:$G$5,2,0))))</f>
        <v>4</v>
      </c>
      <c r="K146" s="74">
        <f t="shared" ref="K146" si="112">IF(J146="",0,((G146*J146)*$F$30)*0.9*100)</f>
        <v>0.86785714331999997</v>
      </c>
      <c r="L146" s="3"/>
      <c r="M146" s="38"/>
    </row>
    <row r="147" spans="1:13" ht="45" customHeight="1" outlineLevel="1" x14ac:dyDescent="0.2">
      <c r="A147" s="170" t="str">
        <f>Máximo!A147</f>
        <v>3.114</v>
      </c>
      <c r="B147" s="552" t="str">
        <f>Máximo!B147:E147</f>
        <v>A ferramenta deverá ser capaz de processar altos volumes (casa de milhões) de transações/requisições de update de dados de assinantes por dia (alterações de dados, produtos, serviços, etc) dos legados Oi por dia</v>
      </c>
      <c r="C147" s="552"/>
      <c r="D147" s="552"/>
      <c r="E147" s="552"/>
      <c r="F147" s="68" t="str">
        <f>IF(Máximo!F147:I147="","",Máximo!F147:I147)</f>
        <v/>
      </c>
      <c r="G147" s="72">
        <f>Máximo!G147:J147</f>
        <v>5.3571428599999997E-3</v>
      </c>
      <c r="H147" s="70" t="str">
        <f>IF(Máximo!H147="","",Máximo!H147)</f>
        <v>Obrigatório</v>
      </c>
      <c r="I147" s="37" t="s">
        <v>4</v>
      </c>
      <c r="J147" s="73">
        <f>IF($K$13="Não Atende",0,IF(I147="","",IF(H147="",VLOOKUP(I147,Parâmetros!$B$3:$C$6,2,0),VLOOKUP(I147,Parâmetros!$B$3:$C$6,2,0)*VLOOKUP(H147,Parâmetros!$E$3:$G$5,2,0))))</f>
        <v>4</v>
      </c>
      <c r="K147" s="74">
        <f t="shared" ref="K147" si="113">IF(J147="",0,((G147*J147)*$F$30)*0.9*100)</f>
        <v>0.86785714331999997</v>
      </c>
      <c r="L147" s="3"/>
      <c r="M147" s="38"/>
    </row>
    <row r="148" spans="1:13" ht="45" customHeight="1" outlineLevel="1" x14ac:dyDescent="0.2">
      <c r="A148" s="170" t="str">
        <f>Máximo!A148</f>
        <v>3.115</v>
      </c>
      <c r="B148" s="552" t="str">
        <f>Máximo!B148:E148</f>
        <v>A ferramenta deverá ser capaz de processar aproximadamente 17 mil transações de crédito (POS, M4U, Transact, etc) por dia</v>
      </c>
      <c r="C148" s="552"/>
      <c r="D148" s="552"/>
      <c r="E148" s="552"/>
      <c r="F148" s="68" t="str">
        <f>IF(Máximo!F148:I148="","",Máximo!F148:I148)</f>
        <v/>
      </c>
      <c r="G148" s="72">
        <f>Máximo!G148:J148</f>
        <v>5.3571428599999997E-3</v>
      </c>
      <c r="H148" s="70" t="str">
        <f>IF(Máximo!H148="","",Máximo!H148)</f>
        <v>Obrigatório</v>
      </c>
      <c r="I148" s="37" t="s">
        <v>4</v>
      </c>
      <c r="J148" s="73">
        <f>IF($K$13="Não Atende",0,IF(I148="","",IF(H148="",VLOOKUP(I148,Parâmetros!$B$3:$C$6,2,0),VLOOKUP(I148,Parâmetros!$B$3:$C$6,2,0)*VLOOKUP(H148,Parâmetros!$E$3:$G$5,2,0))))</f>
        <v>4</v>
      </c>
      <c r="K148" s="74">
        <f t="shared" ref="K148" si="114">IF(J148="",0,((G148*J148)*$F$30)*0.9*100)</f>
        <v>0.86785714331999997</v>
      </c>
      <c r="L148" s="3"/>
      <c r="M148" s="38"/>
    </row>
    <row r="149" spans="1:13" ht="45" customHeight="1" outlineLevel="1" x14ac:dyDescent="0.2">
      <c r="A149" s="170" t="str">
        <f>Máximo!A149</f>
        <v>3.116</v>
      </c>
      <c r="B149" s="552" t="str">
        <f>Máximo!B149:E149</f>
        <v>Ser possível realizar automação de rotinas como teste de performance e teste unitário</v>
      </c>
      <c r="C149" s="552"/>
      <c r="D149" s="552"/>
      <c r="E149" s="552"/>
      <c r="F149" s="68" t="str">
        <f>IF(Máximo!F149:I149="","",Máximo!F149:I149)</f>
        <v/>
      </c>
      <c r="G149" s="72">
        <f>Máximo!G149:J149</f>
        <v>5.3571428599999997E-3</v>
      </c>
      <c r="H149" s="70" t="str">
        <f>IF(Máximo!H149="","",Máximo!H149)</f>
        <v>Obrigatório</v>
      </c>
      <c r="I149" s="37" t="s">
        <v>4</v>
      </c>
      <c r="J149" s="73">
        <f>IF($K$13="Não Atende",0,IF(I149="","",IF(H149="",VLOOKUP(I149,Parâmetros!$B$3:$C$6,2,0),VLOOKUP(I149,Parâmetros!$B$3:$C$6,2,0)*VLOOKUP(H149,Parâmetros!$E$3:$G$5,2,0))))</f>
        <v>4</v>
      </c>
      <c r="K149" s="74">
        <f t="shared" ref="K149" si="115">IF(J149="",0,((G149*J149)*$F$30)*0.9*100)</f>
        <v>0.86785714331999997</v>
      </c>
      <c r="L149" s="3"/>
      <c r="M149" s="38"/>
    </row>
    <row r="150" spans="1:13" ht="45" customHeight="1" outlineLevel="1" x14ac:dyDescent="0.2">
      <c r="A150" s="170" t="str">
        <f>Máximo!A150</f>
        <v>3.117</v>
      </c>
      <c r="B150" s="552" t="str">
        <f>Máximo!B150:E150</f>
        <v>Coletar, processar e disponibilizar em tempo real, os eventos e dados de uso e interação dos cenários que envolvem os requsitos de tráfego e cadastro</v>
      </c>
      <c r="C150" s="552"/>
      <c r="D150" s="552"/>
      <c r="E150" s="552"/>
      <c r="F150" s="68" t="str">
        <f>IF(Máximo!F150:I150="","",Máximo!F150:I150)</f>
        <v/>
      </c>
      <c r="G150" s="72">
        <f>Máximo!G150:J150</f>
        <v>5.3571428599999997E-3</v>
      </c>
      <c r="H150" s="70" t="str">
        <f>IF(Máximo!H150="","",Máximo!H150)</f>
        <v>Obrigatório</v>
      </c>
      <c r="I150" s="37" t="s">
        <v>4</v>
      </c>
      <c r="J150" s="73">
        <f>IF($K$13="Não Atende",0,IF(I150="","",IF(H150="",VLOOKUP(I150,Parâmetros!$B$3:$C$6,2,0),VLOOKUP(I150,Parâmetros!$B$3:$C$6,2,0)*VLOOKUP(H150,Parâmetros!$E$3:$G$5,2,0))))</f>
        <v>4</v>
      </c>
      <c r="K150" s="74">
        <f t="shared" ref="K150" si="116">IF(J150="",0,((G150*J150)*$F$30)*0.9*100)</f>
        <v>0.86785714331999997</v>
      </c>
      <c r="L150" s="3"/>
      <c r="M150" s="38"/>
    </row>
    <row r="151" spans="1:13" ht="45" customHeight="1" outlineLevel="1" x14ac:dyDescent="0.2">
      <c r="A151" s="170" t="str">
        <f>Máximo!A151</f>
        <v>3.118</v>
      </c>
      <c r="B151" s="552" t="str">
        <f>Máximo!B151:E151</f>
        <v>Guiar e suportar ações em tempo real para atuar nos problemas identificados na análise de alarmes, casos e tickets diversos</v>
      </c>
      <c r="C151" s="552"/>
      <c r="D151" s="552"/>
      <c r="E151" s="552"/>
      <c r="F151" s="68" t="str">
        <f>IF(Máximo!F151:I151="","",Máximo!F151:I151)</f>
        <v/>
      </c>
      <c r="G151" s="72">
        <f>Máximo!G151:J151</f>
        <v>5.3571428599999997E-3</v>
      </c>
      <c r="H151" s="70" t="str">
        <f>IF(Máximo!H151="","",Máximo!H151)</f>
        <v>Obrigatório</v>
      </c>
      <c r="I151" s="37" t="s">
        <v>4</v>
      </c>
      <c r="J151" s="73">
        <f>IF($K$13="Não Atende",0,IF(I151="","",IF(H151="",VLOOKUP(I151,Parâmetros!$B$3:$C$6,2,0),VLOOKUP(I151,Parâmetros!$B$3:$C$6,2,0)*VLOOKUP(H151,Parâmetros!$E$3:$G$5,2,0))))</f>
        <v>4</v>
      </c>
      <c r="K151" s="74">
        <f t="shared" ref="K151" si="117">IF(J151="",0,((G151*J151)*$F$30)*0.9*100)</f>
        <v>0.86785714331999997</v>
      </c>
      <c r="L151" s="3"/>
      <c r="M151" s="38"/>
    </row>
    <row r="152" spans="1:13" s="168" customFormat="1" ht="15" customHeight="1" outlineLevel="1" x14ac:dyDescent="0.2">
      <c r="A152" s="239"/>
      <c r="B152" s="240" t="s">
        <v>170</v>
      </c>
      <c r="C152" s="241"/>
      <c r="D152" s="241"/>
      <c r="E152" s="242"/>
      <c r="F152" s="239"/>
      <c r="G152" s="239"/>
      <c r="H152" s="239"/>
      <c r="I152" s="239"/>
      <c r="J152" s="239"/>
      <c r="K152" s="239"/>
      <c r="L152" s="239"/>
      <c r="M152" s="239"/>
    </row>
    <row r="153" spans="1:13" ht="45" customHeight="1" outlineLevel="1" x14ac:dyDescent="0.2">
      <c r="A153" s="170" t="str">
        <f>Máximo!A153</f>
        <v>3.119</v>
      </c>
      <c r="B153" s="552" t="str">
        <f>Máximo!B153:E153</f>
        <v>A solução deve ser capaz de garantir o sigilo e integridade na transmissão de dados.</v>
      </c>
      <c r="C153" s="552"/>
      <c r="D153" s="552"/>
      <c r="E153" s="552"/>
      <c r="F153" s="68" t="str">
        <f>IF(Máximo!F153:I153="","",Máximo!F153:I153)</f>
        <v/>
      </c>
      <c r="G153" s="72">
        <f>Máximo!G153:J153</f>
        <v>6.9230769000000003E-4</v>
      </c>
      <c r="H153" s="70" t="str">
        <f>IF(Máximo!H153="","",Máximo!H153)</f>
        <v>Obrigatório</v>
      </c>
      <c r="I153" s="37" t="s">
        <v>4</v>
      </c>
      <c r="J153" s="73">
        <f>IF($K$13="Não Atende",0,IF(I153="","",IF(H153="",VLOOKUP(I153,Parâmetros!$B$3:$C$6,2,0),VLOOKUP(I153,Parâmetros!$B$3:$C$6,2,0)*VLOOKUP(H153,Parâmetros!$E$3:$G$5,2,0))))</f>
        <v>4</v>
      </c>
      <c r="K153" s="74">
        <f t="shared" ref="K153" si="118">IF(J153="",0,((G153*J153)*$F$30)*0.9*100)</f>
        <v>0.11215384578000002</v>
      </c>
      <c r="L153" s="3"/>
      <c r="M153" s="38"/>
    </row>
    <row r="154" spans="1:13" ht="45" customHeight="1" outlineLevel="1" x14ac:dyDescent="0.2">
      <c r="A154" s="170" t="str">
        <f>Máximo!A154</f>
        <v>3.120</v>
      </c>
      <c r="B154" s="552" t="str">
        <f>Máximo!B154:E154</f>
        <v xml:space="preserve">As soluções que estejam disponíveis na Internet e trafeguem informações deverão utilizar mecanismos criptográficos (TLS 1.2 OU SUPERIOR) para a proteção das mesmas. A classificação de confiabilidade das informações será definida durante o projeto (no mínimo, todas as senhas de usuários são dados confidenciais). </v>
      </c>
      <c r="C154" s="552"/>
      <c r="D154" s="552"/>
      <c r="E154" s="552"/>
      <c r="F154" s="68" t="str">
        <f>IF(Máximo!F154:I154="","",Máximo!F154:I154)</f>
        <v/>
      </c>
      <c r="G154" s="72">
        <f>Máximo!G154:J154</f>
        <v>6.9230769000000003E-4</v>
      </c>
      <c r="H154" s="70" t="str">
        <f>IF(Máximo!H154="","",Máximo!H154)</f>
        <v>Obrigatório</v>
      </c>
      <c r="I154" s="37" t="s">
        <v>4</v>
      </c>
      <c r="J154" s="73">
        <f>IF($K$13="Não Atende",0,IF(I154="","",IF(H154="",VLOOKUP(I154,Parâmetros!$B$3:$C$6,2,0),VLOOKUP(I154,Parâmetros!$B$3:$C$6,2,0)*VLOOKUP(H154,Parâmetros!$E$3:$G$5,2,0))))</f>
        <v>4</v>
      </c>
      <c r="K154" s="74">
        <f t="shared" ref="K154" si="119">IF(J154="",0,((G154*J154)*$F$30)*0.9*100)</f>
        <v>0.11215384578000002</v>
      </c>
      <c r="L154" s="3"/>
      <c r="M154" s="38"/>
    </row>
    <row r="155" spans="1:13" ht="45" customHeight="1" outlineLevel="1" x14ac:dyDescent="0.2">
      <c r="A155" s="170" t="str">
        <f>Máximo!A155</f>
        <v>3.121</v>
      </c>
      <c r="B155" s="552" t="str">
        <f>Máximo!B155:E155</f>
        <v>A solução deverá utilizar mecanismos criptográficos para transmissão e armazenamento de dados, baseados em padrões provados matematicamente, atualizados e reconhecidos publicamente pelo mercado. Ex.: Hash: SHA2-512, Simétrico: AES-256, Assimétrico: RSA-2048.</v>
      </c>
      <c r="C155" s="552"/>
      <c r="D155" s="552"/>
      <c r="E155" s="552"/>
      <c r="F155" s="68" t="str">
        <f>IF(Máximo!F155:I155="","",Máximo!F155:I155)</f>
        <v/>
      </c>
      <c r="G155" s="72">
        <f>Máximo!G155:J155</f>
        <v>6.9230769000000003E-4</v>
      </c>
      <c r="H155" s="70" t="str">
        <f>IF(Máximo!H155="","",Máximo!H155)</f>
        <v>Obrigatório</v>
      </c>
      <c r="I155" s="37" t="s">
        <v>4</v>
      </c>
      <c r="J155" s="73">
        <f>IF($K$13="Não Atende",0,IF(I155="","",IF(H155="",VLOOKUP(I155,Parâmetros!$B$3:$C$6,2,0),VLOOKUP(I155,Parâmetros!$B$3:$C$6,2,0)*VLOOKUP(H155,Parâmetros!$E$3:$G$5,2,0))))</f>
        <v>4</v>
      </c>
      <c r="K155" s="74">
        <f t="shared" ref="K155" si="120">IF(J155="",0,((G155*J155)*$F$30)*0.9*100)</f>
        <v>0.11215384578000002</v>
      </c>
      <c r="L155" s="3"/>
      <c r="M155" s="38"/>
    </row>
    <row r="156" spans="1:13" ht="45" customHeight="1" outlineLevel="1" x14ac:dyDescent="0.2">
      <c r="A156" s="170" t="str">
        <f>Máximo!A156</f>
        <v>3.122</v>
      </c>
      <c r="B156" s="552" t="str">
        <f>Máximo!B156:E156</f>
        <v>Garantir transmissão segura de dados de alta confidencialidade dos sistemas disponíveis na internet, utilizando protocolos seguros (Ex.: HTTPS, SSH, SCP, SFTP, LDAPS, POP3-SSL, SMTP-SSL, IMAP-SSL e etc.) para ações/telas de entrada e/ou saída de dados.</v>
      </c>
      <c r="C156" s="552"/>
      <c r="D156" s="552"/>
      <c r="E156" s="552"/>
      <c r="F156" s="68" t="str">
        <f>IF(Máximo!F156:I156="","",Máximo!F156:I156)</f>
        <v/>
      </c>
      <c r="G156" s="72">
        <f>Máximo!G156:J156</f>
        <v>6.9230769000000003E-4</v>
      </c>
      <c r="H156" s="70" t="str">
        <f>IF(Máximo!H156="","",Máximo!H156)</f>
        <v>Obrigatório</v>
      </c>
      <c r="I156" s="37" t="s">
        <v>4</v>
      </c>
      <c r="J156" s="73">
        <f>IF($K$13="Não Atende",0,IF(I156="","",IF(H156="",VLOOKUP(I156,Parâmetros!$B$3:$C$6,2,0),VLOOKUP(I156,Parâmetros!$B$3:$C$6,2,0)*VLOOKUP(H156,Parâmetros!$E$3:$G$5,2,0))))</f>
        <v>4</v>
      </c>
      <c r="K156" s="74">
        <f t="shared" ref="K156" si="121">IF(J156="",0,((G156*J156)*$F$30)*0.9*100)</f>
        <v>0.11215384578000002</v>
      </c>
      <c r="L156" s="3"/>
      <c r="M156" s="38"/>
    </row>
    <row r="157" spans="1:13" ht="45" customHeight="1" outlineLevel="1" x14ac:dyDescent="0.2">
      <c r="A157" s="170" t="str">
        <f>Máximo!A157</f>
        <v>3.123</v>
      </c>
      <c r="B157" s="552" t="str">
        <f>Máximo!B157:E157</f>
        <v>As chaves criptográficas utilizadas não devem ser armazenadas diretamente no código do aplicativo, devendo ser dada preferência ao uso de dispositivos de segurança externos (HSM) para armazenamento e gerenciamento das mesmas.</v>
      </c>
      <c r="C157" s="552"/>
      <c r="D157" s="552"/>
      <c r="E157" s="552"/>
      <c r="F157" s="68" t="str">
        <f>IF(Máximo!F157:I157="","",Máximo!F157:I157)</f>
        <v/>
      </c>
      <c r="G157" s="72">
        <f>Máximo!G157:J157</f>
        <v>6.9230769000000003E-4</v>
      </c>
      <c r="H157" s="70" t="str">
        <f>IF(Máximo!H157="","",Máximo!H157)</f>
        <v>Obrigatório</v>
      </c>
      <c r="I157" s="37" t="s">
        <v>4</v>
      </c>
      <c r="J157" s="73">
        <f>IF($K$13="Não Atende",0,IF(I157="","",IF(H157="",VLOOKUP(I157,Parâmetros!$B$3:$C$6,2,0),VLOOKUP(I157,Parâmetros!$B$3:$C$6,2,0)*VLOOKUP(H157,Parâmetros!$E$3:$G$5,2,0))))</f>
        <v>4</v>
      </c>
      <c r="K157" s="74">
        <f t="shared" ref="K157" si="122">IF(J157="",0,((G157*J157)*$F$30)*0.9*100)</f>
        <v>0.11215384578000002</v>
      </c>
      <c r="L157" s="3"/>
      <c r="M157" s="38"/>
    </row>
    <row r="158" spans="1:13" ht="45" customHeight="1" outlineLevel="1" x14ac:dyDescent="0.2">
      <c r="A158" s="170" t="str">
        <f>Máximo!A158</f>
        <v>3.124</v>
      </c>
      <c r="B158" s="552" t="str">
        <f>Máximo!B158:E158</f>
        <v>As senhas devem ser armazenadas sempre como hash não reversível com salt, para impedir a leitura das senhas por quem tiver acesso à base com credenciais de acesso.</v>
      </c>
      <c r="C158" s="552"/>
      <c r="D158" s="552"/>
      <c r="E158" s="552"/>
      <c r="F158" s="68" t="str">
        <f>IF(Máximo!F158:I158="","",Máximo!F158:I158)</f>
        <v/>
      </c>
      <c r="G158" s="72">
        <f>Máximo!G158:J158</f>
        <v>6.9230769000000003E-4</v>
      </c>
      <c r="H158" s="70" t="str">
        <f>IF(Máximo!H158="","",Máximo!H158)</f>
        <v>Obrigatório</v>
      </c>
      <c r="I158" s="37" t="s">
        <v>4</v>
      </c>
      <c r="J158" s="73">
        <f>IF($K$13="Não Atende",0,IF(I158="","",IF(H158="",VLOOKUP(I158,Parâmetros!$B$3:$C$6,2,0),VLOOKUP(I158,Parâmetros!$B$3:$C$6,2,0)*VLOOKUP(H158,Parâmetros!$E$3:$G$5,2,0))))</f>
        <v>4</v>
      </c>
      <c r="K158" s="74">
        <f t="shared" ref="K158" si="123">IF(J158="",0,((G158*J158)*$F$30)*0.9*100)</f>
        <v>0.11215384578000002</v>
      </c>
      <c r="L158" s="3"/>
      <c r="M158" s="38"/>
    </row>
    <row r="159" spans="1:13" ht="45" customHeight="1" outlineLevel="1" x14ac:dyDescent="0.2">
      <c r="A159" s="170" t="str">
        <f>Máximo!A159</f>
        <v>3.125</v>
      </c>
      <c r="B159" s="552" t="str">
        <f>Máximo!B159:E159</f>
        <v>A extração massiva de dados (Ex.: toda a base de clientes, toda a base de funcionários, todas as transações realizadas, etc.) necessita de aprovação prévia e formal pela área de Segurança da Informação.</v>
      </c>
      <c r="C159" s="552"/>
      <c r="D159" s="552"/>
      <c r="E159" s="552"/>
      <c r="F159" s="68" t="str">
        <f>IF(Máximo!F159:I159="","",Máximo!F159:I159)</f>
        <v/>
      </c>
      <c r="G159" s="72">
        <f>Máximo!G159:J159</f>
        <v>6.9230769000000003E-4</v>
      </c>
      <c r="H159" s="70" t="str">
        <f>IF(Máximo!H159="","",Máximo!H159)</f>
        <v>Obrigatório</v>
      </c>
      <c r="I159" s="37" t="s">
        <v>4</v>
      </c>
      <c r="J159" s="73">
        <f>IF($K$13="Não Atende",0,IF(I159="","",IF(H159="",VLOOKUP(I159,Parâmetros!$B$3:$C$6,2,0),VLOOKUP(I159,Parâmetros!$B$3:$C$6,2,0)*VLOOKUP(H159,Parâmetros!$E$3:$G$5,2,0))))</f>
        <v>4</v>
      </c>
      <c r="K159" s="74">
        <f t="shared" ref="K159" si="124">IF(J159="",0,((G159*J159)*$F$30)*0.9*100)</f>
        <v>0.11215384578000002</v>
      </c>
      <c r="L159" s="3"/>
      <c r="M159" s="38"/>
    </row>
    <row r="160" spans="1:13" ht="45" customHeight="1" outlineLevel="1" x14ac:dyDescent="0.2">
      <c r="A160" s="170" t="str">
        <f>Máximo!A160</f>
        <v>3.126</v>
      </c>
      <c r="B160" s="552" t="str">
        <f>Máximo!B160:E160</f>
        <v>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v>
      </c>
      <c r="C160" s="552"/>
      <c r="D160" s="552"/>
      <c r="E160" s="552"/>
      <c r="F160" s="68" t="str">
        <f>IF(Máximo!F160:I160="","",Máximo!F160:I160)</f>
        <v/>
      </c>
      <c r="G160" s="72">
        <f>Máximo!G160:J160</f>
        <v>6.9230769000000003E-4</v>
      </c>
      <c r="H160" s="70" t="str">
        <f>IF(Máximo!H160="","",Máximo!H160)</f>
        <v>Obrigatório</v>
      </c>
      <c r="I160" s="37" t="s">
        <v>4</v>
      </c>
      <c r="J160" s="73">
        <f>IF($K$13="Não Atende",0,IF(I160="","",IF(H160="",VLOOKUP(I160,Parâmetros!$B$3:$C$6,2,0),VLOOKUP(I160,Parâmetros!$B$3:$C$6,2,0)*VLOOKUP(H160,Parâmetros!$E$3:$G$5,2,0))))</f>
        <v>4</v>
      </c>
      <c r="K160" s="74">
        <f t="shared" ref="K160" si="125">IF(J160="",0,((G160*J160)*$F$30)*0.9*100)</f>
        <v>0.11215384578000002</v>
      </c>
      <c r="L160" s="3"/>
      <c r="M160" s="38"/>
    </row>
    <row r="161" spans="1:13" ht="45" customHeight="1" outlineLevel="1" x14ac:dyDescent="0.2">
      <c r="A161" s="170" t="str">
        <f>Máximo!A161</f>
        <v>3.127</v>
      </c>
      <c r="B161" s="552" t="str">
        <f>Máximo!B161:E161</f>
        <v>Caso haja necessidade de armazenamento de senhas em arquivos de sistema operacional, estes arquivos não deverão ser alocados em diretórios de servidores web, FTP e similares. O acesso a esses arquivos deve ser restrito para acesso apenas pela aplicação e pelos usuários de sistema operacional que efetivamente tenham necessidade de acessá-los para manutenção da solução, não devendo haver privilégios nem mesmo de leitura sobre eles para outros usuários.</v>
      </c>
      <c r="C161" s="552"/>
      <c r="D161" s="552"/>
      <c r="E161" s="552"/>
      <c r="F161" s="68" t="str">
        <f>IF(Máximo!F161:I161="","",Máximo!F161:I161)</f>
        <v/>
      </c>
      <c r="G161" s="72">
        <f>Máximo!G161:J161</f>
        <v>6.9230769000000003E-4</v>
      </c>
      <c r="H161" s="70" t="str">
        <f>IF(Máximo!H161="","",Máximo!H161)</f>
        <v>Obrigatório</v>
      </c>
      <c r="I161" s="37" t="s">
        <v>4</v>
      </c>
      <c r="J161" s="73">
        <f>IF($K$13="Não Atende",0,IF(I161="","",IF(H161="",VLOOKUP(I161,Parâmetros!$B$3:$C$6,2,0),VLOOKUP(I161,Parâmetros!$B$3:$C$6,2,0)*VLOOKUP(H161,Parâmetros!$E$3:$G$5,2,0))))</f>
        <v>4</v>
      </c>
      <c r="K161" s="74">
        <f t="shared" ref="K161" si="126">IF(J161="",0,((G161*J161)*$F$30)*0.9*100)</f>
        <v>0.11215384578000002</v>
      </c>
      <c r="L161" s="3"/>
      <c r="M161" s="38"/>
    </row>
    <row r="162" spans="1:13" ht="45" customHeight="1" outlineLevel="1" x14ac:dyDescent="0.2">
      <c r="A162" s="170" t="str">
        <f>Máximo!A162</f>
        <v>3.128</v>
      </c>
      <c r="B162" s="552" t="str">
        <f>Máximo!B162:E162</f>
        <v>Toda solução deve ser desenvolvida de forma componentizada, permitindo a distribuição destes componentes (ex.: front-end, aplicativo e banco de dados) por diferentes áreas da rede da Oi (ex.: DMZ, rede interna).</v>
      </c>
      <c r="C162" s="552"/>
      <c r="D162" s="552"/>
      <c r="E162" s="552"/>
      <c r="F162" s="68" t="str">
        <f>IF(Máximo!F162:I162="","",Máximo!F162:I162)</f>
        <v/>
      </c>
      <c r="G162" s="72">
        <f>Máximo!G162:J162</f>
        <v>6.9230769000000003E-4</v>
      </c>
      <c r="H162" s="70" t="str">
        <f>IF(Máximo!H162="","",Máximo!H162)</f>
        <v>Obrigatório</v>
      </c>
      <c r="I162" s="37" t="s">
        <v>4</v>
      </c>
      <c r="J162" s="73">
        <f>IF($K$13="Não Atende",0,IF(I162="","",IF(H162="",VLOOKUP(I162,Parâmetros!$B$3:$C$6,2,0),VLOOKUP(I162,Parâmetros!$B$3:$C$6,2,0)*VLOOKUP(H162,Parâmetros!$E$3:$G$5,2,0))))</f>
        <v>4</v>
      </c>
      <c r="K162" s="74">
        <f t="shared" ref="K162" si="127">IF(J162="",0,((G162*J162)*$F$30)*0.9*100)</f>
        <v>0.11215384578000002</v>
      </c>
      <c r="L162" s="3"/>
      <c r="M162" s="38"/>
    </row>
    <row r="163" spans="1:13" ht="45" customHeight="1" outlineLevel="1" x14ac:dyDescent="0.2">
      <c r="A163" s="170" t="str">
        <f>Máximo!A163</f>
        <v>3.129</v>
      </c>
      <c r="B163" s="552" t="str">
        <f>Máximo!B163:E163</f>
        <v>Nos casos em que seja obrigatória a garantia de privacidade dos dados manipulados pela solução, a mesma deve permitir que uma política de privacidade seja publicada e exibida aos usuários, devendo ser observados os aspectos legais e de negócio envolvidos.</v>
      </c>
      <c r="C163" s="552"/>
      <c r="D163" s="552"/>
      <c r="E163" s="552"/>
      <c r="F163" s="68" t="str">
        <f>IF(Máximo!F163:I163="","",Máximo!F163:I163)</f>
        <v/>
      </c>
      <c r="G163" s="72">
        <f>Máximo!G163:J163</f>
        <v>6.9230769000000003E-4</v>
      </c>
      <c r="H163" s="70" t="str">
        <f>IF(Máximo!H163="","",Máximo!H163)</f>
        <v>Obrigatório</v>
      </c>
      <c r="I163" s="37" t="s">
        <v>4</v>
      </c>
      <c r="J163" s="73">
        <f>IF($K$13="Não Atende",0,IF(I163="","",IF(H163="",VLOOKUP(I163,Parâmetros!$B$3:$C$6,2,0),VLOOKUP(I163,Parâmetros!$B$3:$C$6,2,0)*VLOOKUP(H163,Parâmetros!$E$3:$G$5,2,0))))</f>
        <v>4</v>
      </c>
      <c r="K163" s="74">
        <f t="shared" ref="K163" si="128">IF(J163="",0,((G163*J163)*$F$30)*0.9*100)</f>
        <v>0.11215384578000002</v>
      </c>
      <c r="L163" s="3"/>
      <c r="M163" s="38"/>
    </row>
    <row r="164" spans="1:13" ht="45" customHeight="1" outlineLevel="1" x14ac:dyDescent="0.2">
      <c r="A164" s="170" t="str">
        <f>Máximo!A164</f>
        <v>3.130</v>
      </c>
      <c r="B164" s="552" t="str">
        <f>Máximo!B164:E164</f>
        <v>Nos casos em que ocorram armazenamento de informações a respeito dos usuários (incluindo informações fornecidas por eles e dados de navegação), principalmente quando forem de clientes da Oi, a solução deve permitir que sejam incluídos avisos ao usuário a respeito desse armazenamento de informações, devendo ser observados os aspectos legais e de negócio envolvidos.</v>
      </c>
      <c r="C164" s="552"/>
      <c r="D164" s="552"/>
      <c r="E164" s="552"/>
      <c r="F164" s="68" t="str">
        <f>IF(Máximo!F164:I164="","",Máximo!F164:I164)</f>
        <v/>
      </c>
      <c r="G164" s="72">
        <f>Máximo!G164:J164</f>
        <v>6.9230769000000003E-4</v>
      </c>
      <c r="H164" s="70" t="str">
        <f>IF(Máximo!H164="","",Máximo!H164)</f>
        <v>Obrigatório</v>
      </c>
      <c r="I164" s="37" t="s">
        <v>4</v>
      </c>
      <c r="J164" s="73">
        <f>IF($K$13="Não Atende",0,IF(I164="","",IF(H164="",VLOOKUP(I164,Parâmetros!$B$3:$C$6,2,0),VLOOKUP(I164,Parâmetros!$B$3:$C$6,2,0)*VLOOKUP(H164,Parâmetros!$E$3:$G$5,2,0))))</f>
        <v>4</v>
      </c>
      <c r="K164" s="74">
        <f t="shared" ref="K164" si="129">IF(J164="",0,((G164*J164)*$F$30)*0.9*100)</f>
        <v>0.11215384578000002</v>
      </c>
      <c r="L164" s="3"/>
      <c r="M164" s="38"/>
    </row>
    <row r="165" spans="1:13" ht="45" customHeight="1" outlineLevel="1" x14ac:dyDescent="0.2">
      <c r="A165" s="170" t="str">
        <f>Máximo!A165</f>
        <v>3.131</v>
      </c>
      <c r="B165" s="552" t="str">
        <f>Máximo!B165:E165</f>
        <v>As mensagens para o usuário final devem restringir-se ao indispensável para a perfeita utilização do mesmo, atentando para as seguintes situações: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v>
      </c>
      <c r="C165" s="552"/>
      <c r="D165" s="552"/>
      <c r="E165" s="552"/>
      <c r="F165" s="68" t="str">
        <f>IF(Máximo!F165:I165="","",Máximo!F165:I165)</f>
        <v/>
      </c>
      <c r="G165" s="72">
        <f>Máximo!G165:J165</f>
        <v>6.9230769000000003E-4</v>
      </c>
      <c r="H165" s="70" t="str">
        <f>IF(Máximo!H165="","",Máximo!H165)</f>
        <v>Obrigatório</v>
      </c>
      <c r="I165" s="37" t="s">
        <v>4</v>
      </c>
      <c r="J165" s="73">
        <f>IF($K$13="Não Atende",0,IF(I165="","",IF(H165="",VLOOKUP(I165,Parâmetros!$B$3:$C$6,2,0),VLOOKUP(I165,Parâmetros!$B$3:$C$6,2,0)*VLOOKUP(H165,Parâmetros!$E$3:$G$5,2,0))))</f>
        <v>4</v>
      </c>
      <c r="K165" s="74">
        <f t="shared" ref="K165" si="130">IF(J165="",0,((G165*J165)*$F$30)*0.9*100)</f>
        <v>0.11215384578000002</v>
      </c>
      <c r="L165" s="3"/>
      <c r="M165" s="38"/>
    </row>
    <row r="166" spans="1:13" ht="45" customHeight="1" outlineLevel="1" x14ac:dyDescent="0.2">
      <c r="A166" s="170" t="str">
        <f>Máximo!A166</f>
        <v>3.132</v>
      </c>
      <c r="B166" s="552" t="str">
        <f>Máximo!B166:E166</f>
        <v>Toda transmissão de arquivos deve utilizar os softwares homologados pela Oi. A saber: ConnectDirect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da Fábrica ou do fornecedor da aplicação.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a responsabilidade será do CSOL, da Fábrica ou do fornecedor da aplicação, essa responsabilidade deve estar formalmente definida bem como os processos inerentes.</v>
      </c>
      <c r="C166" s="552"/>
      <c r="D166" s="552"/>
      <c r="E166" s="552"/>
      <c r="F166" s="68" t="str">
        <f>IF(Máximo!F166:I166="","",Máximo!F166:I166)</f>
        <v/>
      </c>
      <c r="G166" s="72">
        <f>Máximo!G166:J166</f>
        <v>6.9230769000000003E-4</v>
      </c>
      <c r="H166" s="70" t="str">
        <f>IF(Máximo!H166="","",Máximo!H166)</f>
        <v>Obrigatório</v>
      </c>
      <c r="I166" s="37" t="s">
        <v>4</v>
      </c>
      <c r="J166" s="73">
        <f>IF($K$13="Não Atende",0,IF(I166="","",IF(H166="",VLOOKUP(I166,Parâmetros!$B$3:$C$6,2,0),VLOOKUP(I166,Parâmetros!$B$3:$C$6,2,0)*VLOOKUP(H166,Parâmetros!$E$3:$G$5,2,0))))</f>
        <v>4</v>
      </c>
      <c r="K166" s="74">
        <f t="shared" ref="K166" si="131">IF(J166="",0,((G166*J166)*$F$30)*0.9*100)</f>
        <v>0.11215384578000002</v>
      </c>
      <c r="L166" s="3"/>
      <c r="M166" s="38"/>
    </row>
    <row r="167" spans="1:13" ht="45" customHeight="1" outlineLevel="1" x14ac:dyDescent="0.2">
      <c r="A167" s="170" t="str">
        <f>Máximo!A167</f>
        <v>3.133</v>
      </c>
      <c r="B167" s="552" t="str">
        <f>Máximo!B167:E167</f>
        <v>O envio de e-mail deve utilizar exclusivamente os relays de e-mail oficiais da empresa.</v>
      </c>
      <c r="C167" s="552"/>
      <c r="D167" s="552"/>
      <c r="E167" s="552"/>
      <c r="F167" s="68" t="str">
        <f>IF(Máximo!F167:I167="","",Máximo!F167:I167)</f>
        <v/>
      </c>
      <c r="G167" s="72">
        <f>Máximo!G167:J167</f>
        <v>6.9230769000000003E-4</v>
      </c>
      <c r="H167" s="70" t="str">
        <f>IF(Máximo!H167="","",Máximo!H167)</f>
        <v>Obrigatório</v>
      </c>
      <c r="I167" s="37" t="s">
        <v>4</v>
      </c>
      <c r="J167" s="73">
        <f>IF($K$13="Não Atende",0,IF(I167="","",IF(H167="",VLOOKUP(I167,Parâmetros!$B$3:$C$6,2,0),VLOOKUP(I167,Parâmetros!$B$3:$C$6,2,0)*VLOOKUP(H167,Parâmetros!$E$3:$G$5,2,0))))</f>
        <v>4</v>
      </c>
      <c r="K167" s="74">
        <f t="shared" ref="K167" si="132">IF(J167="",0,((G167*J167)*$F$30)*0.9*100)</f>
        <v>0.11215384578000002</v>
      </c>
      <c r="L167" s="3"/>
      <c r="M167" s="38"/>
    </row>
    <row r="168" spans="1:13" ht="45" customHeight="1" outlineLevel="1" x14ac:dyDescent="0.2">
      <c r="A168" s="170" t="str">
        <f>Máximo!A168</f>
        <v>3.134</v>
      </c>
      <c r="B168" s="552" t="str">
        <f>Máximo!B168:E168</f>
        <v>Toda solução desenvolvida ou adquirida pela Oi deve possuir mecanismos de validação de todas as entradas e saídas de dados (de usuários e/ou interfaces com outros sistemas) quanto ao formato dos dados e valores/caracteres esperados.</v>
      </c>
      <c r="C168" s="552"/>
      <c r="D168" s="552"/>
      <c r="E168" s="552"/>
      <c r="F168" s="68" t="str">
        <f>IF(Máximo!F168:I168="","",Máximo!F168:I168)</f>
        <v/>
      </c>
      <c r="G168" s="72">
        <f>Máximo!G168:J168</f>
        <v>6.9230769000000003E-4</v>
      </c>
      <c r="H168" s="70" t="str">
        <f>IF(Máximo!H168="","",Máximo!H168)</f>
        <v>Obrigatório</v>
      </c>
      <c r="I168" s="37" t="s">
        <v>4</v>
      </c>
      <c r="J168" s="73">
        <f>IF($K$13="Não Atende",0,IF(I168="","",IF(H168="",VLOOKUP(I168,Parâmetros!$B$3:$C$6,2,0),VLOOKUP(I168,Parâmetros!$B$3:$C$6,2,0)*VLOOKUP(H168,Parâmetros!$E$3:$G$5,2,0))))</f>
        <v>4</v>
      </c>
      <c r="K168" s="74">
        <f t="shared" ref="K168" si="133">IF(J168="",0,((G168*J168)*$F$30)*0.9*100)</f>
        <v>0.11215384578000002</v>
      </c>
      <c r="L168" s="3"/>
      <c r="M168" s="38"/>
    </row>
    <row r="169" spans="1:13" ht="45" customHeight="1" outlineLevel="1" x14ac:dyDescent="0.2">
      <c r="A169" s="170" t="str">
        <f>Máximo!A169</f>
        <v>3.135</v>
      </c>
      <c r="B169" s="552" t="str">
        <f>Máximo!B169:E169</f>
        <v>Em soluções que possuam múltiplas camadas, todas as validações de permissões e regras de negócio devem ser realizadas pela camada de aplicação e apresentação.</v>
      </c>
      <c r="C169" s="552"/>
      <c r="D169" s="552"/>
      <c r="E169" s="552"/>
      <c r="F169" s="68" t="str">
        <f>IF(Máximo!F169:I169="","",Máximo!F169:I169)</f>
        <v/>
      </c>
      <c r="G169" s="72">
        <f>Máximo!G169:J169</f>
        <v>6.9230769000000003E-4</v>
      </c>
      <c r="H169" s="70" t="str">
        <f>IF(Máximo!H169="","",Máximo!H169)</f>
        <v>Obrigatório</v>
      </c>
      <c r="I169" s="37" t="s">
        <v>4</v>
      </c>
      <c r="J169" s="73">
        <f>IF($K$13="Não Atende",0,IF(I169="","",IF(H169="",VLOOKUP(I169,Parâmetros!$B$3:$C$6,2,0),VLOOKUP(I169,Parâmetros!$B$3:$C$6,2,0)*VLOOKUP(H169,Parâmetros!$E$3:$G$5,2,0))))</f>
        <v>4</v>
      </c>
      <c r="K169" s="74">
        <f t="shared" ref="K169" si="134">IF(J169="",0,((G169*J169)*$F$30)*0.9*100)</f>
        <v>0.11215384578000002</v>
      </c>
      <c r="L169" s="3"/>
      <c r="M169" s="38"/>
    </row>
    <row r="170" spans="1:13" ht="45" customHeight="1" outlineLevel="1" x14ac:dyDescent="0.2">
      <c r="A170" s="170" t="str">
        <f>Máximo!A170</f>
        <v>3.136</v>
      </c>
      <c r="B170" s="552" t="str">
        <f>Máximo!B170:E170</f>
        <v>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e/ou falha de acesso de usuário. Em caso de falha, será necessária informação adicional de número de tentativas inválidas desde a última tentativa válida;
- Sucesso e/ou falha na alteração em dados confidenciais (vide  regulamento de Classificação da Informação) utilizados pelos sistemas;
- Sucesso e/ou falha na criação ou remoção de usuários;
- Sucesso e/ou falha na atribuição ou remoção de direitos (perfis) do usuário;
- Sucesso e/ou falha na concessão, remoção, alteração de valores financeiros (créditos, alçadas, benefícios, bônus, orçamentos, salários, etc.) relativos a clientes, colaboradores, fornecedores ou a própria Oi;
- Sucesso e/ou falha na alteração de informações de usuários, inclusive senha;
- Término da utilização do ambiente ou sistema pelo usuário.</v>
      </c>
      <c r="C170" s="552"/>
      <c r="D170" s="552"/>
      <c r="E170" s="552"/>
      <c r="F170" s="68" t="str">
        <f>IF(Máximo!F170:I170="","",Máximo!F170:I170)</f>
        <v/>
      </c>
      <c r="G170" s="72">
        <f>Máximo!G170:J170</f>
        <v>6.9230769000000003E-4</v>
      </c>
      <c r="H170" s="70" t="str">
        <f>IF(Máximo!H170="","",Máximo!H170)</f>
        <v>Obrigatório</v>
      </c>
      <c r="I170" s="37" t="s">
        <v>4</v>
      </c>
      <c r="J170" s="73">
        <f>IF($K$13="Não Atende",0,IF(I170="","",IF(H170="",VLOOKUP(I170,Parâmetros!$B$3:$C$6,2,0),VLOOKUP(I170,Parâmetros!$B$3:$C$6,2,0)*VLOOKUP(H170,Parâmetros!$E$3:$G$5,2,0))))</f>
        <v>4</v>
      </c>
      <c r="K170" s="74">
        <f t="shared" ref="K170" si="135">IF(J170="",0,((G170*J170)*$F$30)*0.9*100)</f>
        <v>0.11215384578000002</v>
      </c>
      <c r="L170" s="3"/>
      <c r="M170" s="38"/>
    </row>
    <row r="171" spans="1:13" ht="45" customHeight="1" outlineLevel="1" x14ac:dyDescent="0.2">
      <c r="A171" s="170" t="str">
        <f>Máximo!A171</f>
        <v>3.137</v>
      </c>
      <c r="B171" s="552" t="str">
        <f>Máximo!B171:E171</f>
        <v>Deve haver uma interface amigável para consulta dos logs e permitir consulta em tempo real. </v>
      </c>
      <c r="C171" s="552"/>
      <c r="D171" s="552"/>
      <c r="E171" s="552"/>
      <c r="F171" s="68" t="str">
        <f>IF(Máximo!F171:I171="","",Máximo!F171:I171)</f>
        <v/>
      </c>
      <c r="G171" s="72">
        <f>Máximo!G171:J171</f>
        <v>6.9230769000000003E-4</v>
      </c>
      <c r="H171" s="70" t="str">
        <f>IF(Máximo!H171="","",Máximo!H171)</f>
        <v>Obrigatório</v>
      </c>
      <c r="I171" s="37" t="s">
        <v>4</v>
      </c>
      <c r="J171" s="73">
        <f>IF($K$13="Não Atende",0,IF(I171="","",IF(H171="",VLOOKUP(I171,Parâmetros!$B$3:$C$6,2,0),VLOOKUP(I171,Parâmetros!$B$3:$C$6,2,0)*VLOOKUP(H171,Parâmetros!$E$3:$G$5,2,0))))</f>
        <v>4</v>
      </c>
      <c r="K171" s="74">
        <f t="shared" ref="K171" si="136">IF(J171="",0,((G171*J171)*$F$30)*0.9*100)</f>
        <v>0.11215384578000002</v>
      </c>
      <c r="L171" s="3"/>
      <c r="M171" s="38"/>
    </row>
    <row r="172" spans="1:13" ht="45" customHeight="1" outlineLevel="1" x14ac:dyDescent="0.2">
      <c r="A172" s="170" t="str">
        <f>Máximo!A172</f>
        <v>3.138</v>
      </c>
      <c r="B172" s="552" t="str">
        <f>Máximo!B172:E172</f>
        <v>Todos os logs devem ser protegidos, cabendo apenas a usuários com perfis específicos e restritos a deleção destes dados.</v>
      </c>
      <c r="C172" s="552"/>
      <c r="D172" s="552"/>
      <c r="E172" s="552"/>
      <c r="F172" s="68" t="str">
        <f>IF(Máximo!F172:I172="","",Máximo!F172:I172)</f>
        <v/>
      </c>
      <c r="G172" s="72">
        <f>Máximo!G172:J172</f>
        <v>6.9230769000000003E-4</v>
      </c>
      <c r="H172" s="70" t="str">
        <f>IF(Máximo!H172="","",Máximo!H172)</f>
        <v>Obrigatório</v>
      </c>
      <c r="I172" s="37" t="s">
        <v>4</v>
      </c>
      <c r="J172" s="73">
        <f>IF($K$13="Não Atende",0,IF(I172="","",IF(H172="",VLOOKUP(I172,Parâmetros!$B$3:$C$6,2,0),VLOOKUP(I172,Parâmetros!$B$3:$C$6,2,0)*VLOOKUP(H172,Parâmetros!$E$3:$G$5,2,0))))</f>
        <v>4</v>
      </c>
      <c r="K172" s="74">
        <f t="shared" ref="K172" si="137">IF(J172="",0,((G172*J172)*$F$30)*0.9*100)</f>
        <v>0.11215384578000002</v>
      </c>
      <c r="L172" s="3"/>
      <c r="M172" s="38"/>
    </row>
    <row r="173" spans="1:13" ht="45" customHeight="1" outlineLevel="1" x14ac:dyDescent="0.2">
      <c r="A173" s="170" t="str">
        <f>Máximo!A173</f>
        <v>3.139</v>
      </c>
      <c r="B173" s="552" t="str">
        <f>Máximo!B173:E173</f>
        <v>Preferencialmente, somente a solução poderá gravar informações nos registros de log. Os mesmos não podem ser alterados por usuários, independente de seu perfil.</v>
      </c>
      <c r="C173" s="552"/>
      <c r="D173" s="552"/>
      <c r="E173" s="552"/>
      <c r="F173" s="68" t="str">
        <f>IF(Máximo!F173:I173="","",Máximo!F173:I173)</f>
        <v/>
      </c>
      <c r="G173" s="72">
        <f>Máximo!G173:J173</f>
        <v>6.9230769000000003E-4</v>
      </c>
      <c r="H173" s="70" t="str">
        <f>IF(Máximo!H173="","",Máximo!H173)</f>
        <v>Obrigatório</v>
      </c>
      <c r="I173" s="37" t="s">
        <v>4</v>
      </c>
      <c r="J173" s="73">
        <f>IF($K$13="Não Atende",0,IF(I173="","",IF(H173="",VLOOKUP(I173,Parâmetros!$B$3:$C$6,2,0),VLOOKUP(I173,Parâmetros!$B$3:$C$6,2,0)*VLOOKUP(H173,Parâmetros!$E$3:$G$5,2,0))))</f>
        <v>4</v>
      </c>
      <c r="K173" s="74">
        <f t="shared" ref="K173" si="138">IF(J173="",0,((G173*J173)*$F$30)*0.9*100)</f>
        <v>0.11215384578000002</v>
      </c>
      <c r="L173" s="3"/>
      <c r="M173" s="38"/>
    </row>
    <row r="174" spans="1:13" ht="45" customHeight="1" outlineLevel="1" x14ac:dyDescent="0.2">
      <c r="A174" s="170" t="str">
        <f>Máximo!A174</f>
        <v>3.140</v>
      </c>
      <c r="B174" s="552" t="str">
        <f>Máximo!B174:E174</f>
        <v>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v>
      </c>
      <c r="C174" s="552"/>
      <c r="D174" s="552"/>
      <c r="E174" s="552"/>
      <c r="F174" s="68" t="str">
        <f>IF(Máximo!F174:I174="","",Máximo!F174:I174)</f>
        <v/>
      </c>
      <c r="G174" s="72">
        <f>Máximo!G174:J174</f>
        <v>6.9230769000000003E-4</v>
      </c>
      <c r="H174" s="70" t="str">
        <f>IF(Máximo!H174="","",Máximo!H174)</f>
        <v>Obrigatório</v>
      </c>
      <c r="I174" s="37" t="s">
        <v>4</v>
      </c>
      <c r="J174" s="73">
        <f>IF($K$13="Não Atende",0,IF(I174="","",IF(H174="",VLOOKUP(I174,Parâmetros!$B$3:$C$6,2,0),VLOOKUP(I174,Parâmetros!$B$3:$C$6,2,0)*VLOOKUP(H174,Parâmetros!$E$3:$G$5,2,0))))</f>
        <v>4</v>
      </c>
      <c r="K174" s="74">
        <f t="shared" ref="K174" si="139">IF(J174="",0,((G174*J174)*$F$30)*0.9*100)</f>
        <v>0.11215384578000002</v>
      </c>
      <c r="L174" s="3"/>
      <c r="M174" s="38"/>
    </row>
    <row r="175" spans="1:13" ht="45" customHeight="1" outlineLevel="1" x14ac:dyDescent="0.2">
      <c r="A175" s="170" t="str">
        <f>Máximo!A175</f>
        <v>3.141</v>
      </c>
      <c r="B175" s="552" t="str">
        <f>Máximo!B175:E175</f>
        <v>Os logs, preferencialmente, não devem ser armazenados somente em ativos segregados a fim de evitar a perda dos mesmos. Já a exportação dos logs para ambientes externos (Syslog Server, SIEM, Big Data, etc.) é obrigatória, independente se exista armazenamento local ou segregado.</v>
      </c>
      <c r="C175" s="552"/>
      <c r="D175" s="552"/>
      <c r="E175" s="552"/>
      <c r="F175" s="68" t="str">
        <f>IF(Máximo!F175:I175="","",Máximo!F175:I175)</f>
        <v/>
      </c>
      <c r="G175" s="72">
        <f>Máximo!G175:J175</f>
        <v>6.9230769000000003E-4</v>
      </c>
      <c r="H175" s="70" t="str">
        <f>IF(Máximo!H175="","",Máximo!H175)</f>
        <v>Obrigatório</v>
      </c>
      <c r="I175" s="37" t="s">
        <v>4</v>
      </c>
      <c r="J175" s="73">
        <f>IF($K$13="Não Atende",0,IF(I175="","",IF(H175="",VLOOKUP(I175,Parâmetros!$B$3:$C$6,2,0),VLOOKUP(I175,Parâmetros!$B$3:$C$6,2,0)*VLOOKUP(H175,Parâmetros!$E$3:$G$5,2,0))))</f>
        <v>4</v>
      </c>
      <c r="K175" s="74">
        <f t="shared" ref="K175" si="140">IF(J175="",0,((G175*J175)*$F$30)*0.9*100)</f>
        <v>0.11215384578000002</v>
      </c>
      <c r="L175" s="3"/>
      <c r="M175" s="38"/>
    </row>
    <row r="176" spans="1:13" ht="45" customHeight="1" outlineLevel="1" x14ac:dyDescent="0.2">
      <c r="A176" s="170" t="str">
        <f>Máximo!A176</f>
        <v>3.142</v>
      </c>
      <c r="B176" s="552" t="str">
        <f>Máximo!B176:E176</f>
        <v>Todo acesso aos componentes da solução deve ser realizado através de identificação de usuário individual e deve obrigatoriamente utilizar senha. A identificação e a senha são pessoais e intransferíveis.</v>
      </c>
      <c r="C176" s="552"/>
      <c r="D176" s="552"/>
      <c r="E176" s="552"/>
      <c r="F176" s="68" t="str">
        <f>IF(Máximo!F176:I176="","",Máximo!F176:I176)</f>
        <v/>
      </c>
      <c r="G176" s="72">
        <f>Máximo!G176:J176</f>
        <v>6.9230769000000003E-4</v>
      </c>
      <c r="H176" s="70" t="str">
        <f>IF(Máximo!H176="","",Máximo!H176)</f>
        <v>Obrigatório</v>
      </c>
      <c r="I176" s="37" t="s">
        <v>4</v>
      </c>
      <c r="J176" s="73">
        <f>IF($K$13="Não Atende",0,IF(I176="","",IF(H176="",VLOOKUP(I176,Parâmetros!$B$3:$C$6,2,0),VLOOKUP(I176,Parâmetros!$B$3:$C$6,2,0)*VLOOKUP(H176,Parâmetros!$E$3:$G$5,2,0))))</f>
        <v>4</v>
      </c>
      <c r="K176" s="74">
        <f t="shared" ref="K176" si="141">IF(J176="",0,((G176*J176)*$F$30)*0.9*100)</f>
        <v>0.11215384578000002</v>
      </c>
      <c r="L176" s="3"/>
      <c r="M176" s="38"/>
    </row>
    <row r="177" spans="1:13" ht="45" customHeight="1" outlineLevel="1" x14ac:dyDescent="0.2">
      <c r="A177" s="170" t="str">
        <f>Máximo!A177</f>
        <v>3.143</v>
      </c>
      <c r="B177" s="552" t="str">
        <f>Máximo!B177:E177</f>
        <v>O controle de acesso deve ser uniforme em toda a solução, utilizando-se uma única rotina de verificação e gerenciamento centralizado.</v>
      </c>
      <c r="C177" s="552"/>
      <c r="D177" s="552"/>
      <c r="E177" s="552"/>
      <c r="F177" s="68" t="str">
        <f>IF(Máximo!F177:I177="","",Máximo!F177:I177)</f>
        <v/>
      </c>
      <c r="G177" s="72">
        <f>Máximo!G177:J177</f>
        <v>6.9230769000000003E-4</v>
      </c>
      <c r="H177" s="70" t="str">
        <f>IF(Máximo!H177="","",Máximo!H177)</f>
        <v>Obrigatório</v>
      </c>
      <c r="I177" s="37" t="s">
        <v>4</v>
      </c>
      <c r="J177" s="73">
        <f>IF($K$13="Não Atende",0,IF(I177="","",IF(H177="",VLOOKUP(I177,Parâmetros!$B$3:$C$6,2,0),VLOOKUP(I177,Parâmetros!$B$3:$C$6,2,0)*VLOOKUP(H177,Parâmetros!$E$3:$G$5,2,0))))</f>
        <v>4</v>
      </c>
      <c r="K177" s="74">
        <f t="shared" ref="K177" si="142">IF(J177="",0,((G177*J177)*$F$30)*0.9*100)</f>
        <v>0.11215384578000002</v>
      </c>
      <c r="L177" s="3"/>
      <c r="M177" s="38"/>
    </row>
    <row r="178" spans="1:13" ht="45" customHeight="1" outlineLevel="1" x14ac:dyDescent="0.2">
      <c r="A178" s="170" t="str">
        <f>Máximo!A178</f>
        <v>3.144</v>
      </c>
      <c r="B178" s="552" t="str">
        <f>Máximo!B178:E178</f>
        <v>As contas com privilégios administrativos nos sistemas, aplicativos ou bases de dados devem ser concedidas apenas aos usuários com perfil de suporte técnico e/ou administração, devendo haver distinção entre usuários com perfil administrativo e de gestão de perfis.</v>
      </c>
      <c r="C178" s="552"/>
      <c r="D178" s="552"/>
      <c r="E178" s="552"/>
      <c r="F178" s="68" t="str">
        <f>IF(Máximo!F178:I178="","",Máximo!F178:I178)</f>
        <v/>
      </c>
      <c r="G178" s="72">
        <f>Máximo!G178:J178</f>
        <v>6.9230769000000003E-4</v>
      </c>
      <c r="H178" s="70" t="str">
        <f>IF(Máximo!H178="","",Máximo!H178)</f>
        <v>Obrigatório</v>
      </c>
      <c r="I178" s="37" t="s">
        <v>4</v>
      </c>
      <c r="J178" s="73">
        <f>IF($K$13="Não Atende",0,IF(I178="","",IF(H178="",VLOOKUP(I178,Parâmetros!$B$3:$C$6,2,0),VLOOKUP(I178,Parâmetros!$B$3:$C$6,2,0)*VLOOKUP(H178,Parâmetros!$E$3:$G$5,2,0))))</f>
        <v>4</v>
      </c>
      <c r="K178" s="74">
        <f t="shared" ref="K178" si="143">IF(J178="",0,((G178*J178)*$F$30)*0.9*100)</f>
        <v>0.11215384578000002</v>
      </c>
      <c r="L178" s="3"/>
      <c r="M178" s="38"/>
    </row>
    <row r="179" spans="1:13" ht="45" customHeight="1" outlineLevel="1" x14ac:dyDescent="0.2">
      <c r="A179" s="170" t="str">
        <f>Máximo!A179</f>
        <v>3.145</v>
      </c>
      <c r="B179" s="552" t="str">
        <f>Máximo!B179:E179</f>
        <v>Toda solução desenvolvida ou adquirida pela Oi deverá ter o Gerenciamento de Contas de usuários integrado ao serviço de diretório Novell da Oi (IDM/NDS). Caso a integração seja feita através do protocolo LDAP nativo, a comunicação deve ser criptografada (LDAPS) e a mesma deverá ser capaz realizar a autenticação, autorização e obtenção de perfil de usuários diretamente do NDS. Nenhum dado crítico de usuários deve ser replicado para a base local da aplicação especialmente a senha, ainda que criptografada.</v>
      </c>
      <c r="C179" s="552"/>
      <c r="D179" s="552"/>
      <c r="E179" s="552"/>
      <c r="F179" s="68" t="str">
        <f>IF(Máximo!F179:I179="","",Máximo!F179:I179)</f>
        <v/>
      </c>
      <c r="G179" s="72">
        <f>Máximo!G179:J179</f>
        <v>6.9230769000000003E-4</v>
      </c>
      <c r="H179" s="70" t="str">
        <f>IF(Máximo!H179="","",Máximo!H179)</f>
        <v>Obrigatório</v>
      </c>
      <c r="I179" s="37" t="s">
        <v>17</v>
      </c>
      <c r="J179" s="73">
        <f>IF($K$13="Não Atende",0,IF(I179="","",IF(H179="",VLOOKUP(I179,Parâmetros!$B$3:$C$6,2,0),VLOOKUP(I179,Parâmetros!$B$3:$C$6,2,0)*VLOOKUP(H179,Parâmetros!$E$3:$G$5,2,0))))</f>
        <v>2</v>
      </c>
      <c r="K179" s="74">
        <f t="shared" ref="K179" si="144">IF(J179="",0,((G179*J179)*$F$30)*0.9*100)</f>
        <v>5.6076922890000012E-2</v>
      </c>
      <c r="L179" s="3"/>
      <c r="M179" s="38"/>
    </row>
    <row r="180" spans="1:13" ht="45" customHeight="1" outlineLevel="1" x14ac:dyDescent="0.2">
      <c r="A180" s="170" t="str">
        <f>Máximo!A180</f>
        <v>3.146</v>
      </c>
      <c r="B180" s="552" t="str">
        <f>Máximo!B180:E180</f>
        <v>Todo elemento de rede adquirido pela Oi deverá obrigatoriamente suportar os protocolos TACACS+ e RADIUS e deve ser integrado ao NDS (base de usuários única) para realizar autenticação, autorização e auditoria dos acessos utilizando um desses um desses protocolos.</v>
      </c>
      <c r="C180" s="552"/>
      <c r="D180" s="552"/>
      <c r="E180" s="552"/>
      <c r="F180" s="68" t="str">
        <f>IF(Máximo!F180:I180="","",Máximo!F180:I180)</f>
        <v/>
      </c>
      <c r="G180" s="72">
        <f>Máximo!G180:J180</f>
        <v>6.9230769000000003E-4</v>
      </c>
      <c r="H180" s="70" t="str">
        <f>IF(Máximo!H180="","",Máximo!H180)</f>
        <v>Obrigatório</v>
      </c>
      <c r="I180" s="37" t="s">
        <v>4</v>
      </c>
      <c r="J180" s="73">
        <f>IF($K$13="Não Atende",0,IF(I180="","",IF(H180="",VLOOKUP(I180,Parâmetros!$B$3:$C$6,2,0),VLOOKUP(I180,Parâmetros!$B$3:$C$6,2,0)*VLOOKUP(H180,Parâmetros!$E$3:$G$5,2,0))))</f>
        <v>4</v>
      </c>
      <c r="K180" s="74">
        <f t="shared" ref="K180" si="145">IF(J180="",0,((G180*J180)*$F$30)*0.9*100)</f>
        <v>0.11215384578000002</v>
      </c>
      <c r="L180" s="3"/>
      <c r="M180" s="38"/>
    </row>
    <row r="181" spans="1:13" ht="45" customHeight="1" outlineLevel="1" x14ac:dyDescent="0.2">
      <c r="A181" s="170" t="str">
        <f>Máximo!A181</f>
        <v>3.147</v>
      </c>
      <c r="B181" s="552" t="str">
        <f>Máximo!B181:E181</f>
        <v>Soluções Web devem ser protegidas, autenticadas e autorizadas pelo Proxy reverso Novell Access Manager.</v>
      </c>
      <c r="C181" s="552"/>
      <c r="D181" s="552"/>
      <c r="E181" s="552"/>
      <c r="F181" s="68" t="str">
        <f>IF(Máximo!F181:I181="","",Máximo!F181:I181)</f>
        <v/>
      </c>
      <c r="G181" s="72">
        <f>Máximo!G181:J181</f>
        <v>6.9230769000000003E-4</v>
      </c>
      <c r="H181" s="70" t="str">
        <f>IF(Máximo!H181="","",Máximo!H181)</f>
        <v>Obrigatório</v>
      </c>
      <c r="I181" s="37" t="s">
        <v>4</v>
      </c>
      <c r="J181" s="73">
        <f>IF($K$13="Não Atende",0,IF(I181="","",IF(H181="",VLOOKUP(I181,Parâmetros!$B$3:$C$6,2,0),VLOOKUP(I181,Parâmetros!$B$3:$C$6,2,0)*VLOOKUP(H181,Parâmetros!$E$3:$G$5,2,0))))</f>
        <v>4</v>
      </c>
      <c r="K181" s="74">
        <f t="shared" ref="K181" si="146">IF(J181="",0,((G181*J181)*$F$30)*0.9*100)</f>
        <v>0.11215384578000002</v>
      </c>
      <c r="L181" s="3"/>
      <c r="M181" s="38"/>
    </row>
    <row r="182" spans="1:13" ht="45" customHeight="1" outlineLevel="1" x14ac:dyDescent="0.2">
      <c r="A182" s="170" t="str">
        <f>Máximo!A182</f>
        <v>3.148</v>
      </c>
      <c r="B182" s="552" t="str">
        <f>Máximo!B182:E182</f>
        <v>As contas de sistema (usuários de serviço ou de aplicação-nativa) devem ser cadastradas no serviço de diretório Novell da Oi (IDM/NDS).</v>
      </c>
      <c r="C182" s="552"/>
      <c r="D182" s="552"/>
      <c r="E182" s="552"/>
      <c r="F182" s="68" t="str">
        <f>IF(Máximo!F182:I182="","",Máximo!F182:I182)</f>
        <v/>
      </c>
      <c r="G182" s="72">
        <f>Máximo!G182:J182</f>
        <v>6.9230769000000003E-4</v>
      </c>
      <c r="H182" s="70" t="str">
        <f>IF(Máximo!H182="","",Máximo!H182)</f>
        <v>Obrigatório</v>
      </c>
      <c r="I182" s="37" t="s">
        <v>4</v>
      </c>
      <c r="J182" s="73">
        <f>IF($K$13="Não Atende",0,IF(I182="","",IF(H182="",VLOOKUP(I182,Parâmetros!$B$3:$C$6,2,0),VLOOKUP(I182,Parâmetros!$B$3:$C$6,2,0)*VLOOKUP(H182,Parâmetros!$E$3:$G$5,2,0))))</f>
        <v>4</v>
      </c>
      <c r="K182" s="74">
        <f t="shared" ref="K182" si="147">IF(J182="",0,((G182*J182)*$F$30)*0.9*100)</f>
        <v>0.11215384578000002</v>
      </c>
      <c r="L182" s="3"/>
      <c r="M182" s="38"/>
    </row>
    <row r="183" spans="1:13" ht="45" customHeight="1" outlineLevel="1" x14ac:dyDescent="0.2">
      <c r="A183" s="170" t="str">
        <f>Máximo!A183</f>
        <v>3.149</v>
      </c>
      <c r="B183" s="552" t="str">
        <f>Máximo!B183:E183</f>
        <v>As contas de sistema não devem permitir conexão de usuários.</v>
      </c>
      <c r="C183" s="552"/>
      <c r="D183" s="552"/>
      <c r="E183" s="552"/>
      <c r="F183" s="68" t="str">
        <f>IF(Máximo!F183:I183="","",Máximo!F183:I183)</f>
        <v/>
      </c>
      <c r="G183" s="72">
        <f>Máximo!G183:J183</f>
        <v>6.9230769000000003E-4</v>
      </c>
      <c r="H183" s="70" t="str">
        <f>IF(Máximo!H183="","",Máximo!H183)</f>
        <v>Obrigatório</v>
      </c>
      <c r="I183" s="37" t="s">
        <v>4</v>
      </c>
      <c r="J183" s="73">
        <f>IF($K$13="Não Atende",0,IF(I183="","",IF(H183="",VLOOKUP(I183,Parâmetros!$B$3:$C$6,2,0),VLOOKUP(I183,Parâmetros!$B$3:$C$6,2,0)*VLOOKUP(H183,Parâmetros!$E$3:$G$5,2,0))))</f>
        <v>4</v>
      </c>
      <c r="K183" s="74">
        <f t="shared" ref="K183" si="148">IF(J183="",0,((G183*J183)*$F$30)*0.9*100)</f>
        <v>0.11215384578000002</v>
      </c>
      <c r="L183" s="3"/>
      <c r="M183" s="38"/>
    </row>
    <row r="184" spans="1:13" ht="45" customHeight="1" outlineLevel="1" x14ac:dyDescent="0.2">
      <c r="A184" s="170" t="str">
        <f>Máximo!A184</f>
        <v>3.150</v>
      </c>
      <c r="B184" s="552" t="str">
        <f>Máximo!B184:E184</f>
        <v>As soluções desenvolvidas ou adquiridas pela Oi não devem utilizar contas administrativas ou privilegiadas (Ex.: root, administrators, power users, dba, etc.) em sistemas operacionais, servidores web ou bancos de dados.</v>
      </c>
      <c r="C184" s="552"/>
      <c r="D184" s="552"/>
      <c r="E184" s="552"/>
      <c r="F184" s="68" t="str">
        <f>IF(Máximo!F184:I184="","",Máximo!F184:I184)</f>
        <v/>
      </c>
      <c r="G184" s="72">
        <f>Máximo!G184:J184</f>
        <v>6.9230769000000003E-4</v>
      </c>
      <c r="H184" s="70" t="str">
        <f>IF(Máximo!H184="","",Máximo!H184)</f>
        <v>Obrigatório</v>
      </c>
      <c r="I184" s="37" t="s">
        <v>4</v>
      </c>
      <c r="J184" s="73">
        <f>IF($K$13="Não Atende",0,IF(I184="","",IF(H184="",VLOOKUP(I184,Parâmetros!$B$3:$C$6,2,0),VLOOKUP(I184,Parâmetros!$B$3:$C$6,2,0)*VLOOKUP(H184,Parâmetros!$E$3:$G$5,2,0))))</f>
        <v>4</v>
      </c>
      <c r="K184" s="74">
        <f t="shared" ref="K184" si="149">IF(J184="",0,((G184*J184)*$F$30)*0.9*100)</f>
        <v>0.11215384578000002</v>
      </c>
      <c r="L184" s="3"/>
      <c r="M184" s="38"/>
    </row>
    <row r="185" spans="1:13" ht="45" customHeight="1" outlineLevel="1" x14ac:dyDescent="0.2">
      <c r="A185" s="170" t="str">
        <f>Máximo!A185</f>
        <v>3.151</v>
      </c>
      <c r="B185" s="552" t="str">
        <f>Máximo!B185:E185</f>
        <v>A solução deve impossibilitar conexões simultâneas efetuadas um único login.</v>
      </c>
      <c r="C185" s="552"/>
      <c r="D185" s="552"/>
      <c r="E185" s="552"/>
      <c r="F185" s="68" t="str">
        <f>IF(Máximo!F185:I185="","",Máximo!F185:I185)</f>
        <v/>
      </c>
      <c r="G185" s="72">
        <f>Máximo!G185:J185</f>
        <v>6.9230769000000003E-4</v>
      </c>
      <c r="H185" s="70" t="str">
        <f>IF(Máximo!H185="","",Máximo!H185)</f>
        <v>Obrigatório</v>
      </c>
      <c r="I185" s="37" t="s">
        <v>4</v>
      </c>
      <c r="J185" s="73">
        <f>IF($K$13="Não Atende",0,IF(I185="","",IF(H185="",VLOOKUP(I185,Parâmetros!$B$3:$C$6,2,0),VLOOKUP(I185,Parâmetros!$B$3:$C$6,2,0)*VLOOKUP(H185,Parâmetros!$E$3:$G$5,2,0))))</f>
        <v>4</v>
      </c>
      <c r="K185" s="74">
        <f t="shared" ref="K185" si="150">IF(J185="",0,((G185*J185)*$F$30)*0.9*100)</f>
        <v>0.11215384578000002</v>
      </c>
      <c r="L185" s="3"/>
      <c r="M185" s="38"/>
    </row>
    <row r="186" spans="1:13" ht="45" customHeight="1" outlineLevel="1" x14ac:dyDescent="0.2">
      <c r="A186" s="170" t="str">
        <f>Máximo!A186</f>
        <v>3.152</v>
      </c>
      <c r="B186" s="552" t="str">
        <f>Máximo!B186:E186</f>
        <v xml:space="preserve"> A solução deve desconectar o usuário por tempo de inatividade configurável na solução.</v>
      </c>
      <c r="C186" s="552"/>
      <c r="D186" s="552"/>
      <c r="E186" s="552"/>
      <c r="F186" s="68" t="str">
        <f>IF(Máximo!F186:I186="","",Máximo!F186:I186)</f>
        <v/>
      </c>
      <c r="G186" s="72">
        <f>Máximo!G186:J186</f>
        <v>6.9230769000000003E-4</v>
      </c>
      <c r="H186" s="70" t="str">
        <f>IF(Máximo!H186="","",Máximo!H186)</f>
        <v>Obrigatório</v>
      </c>
      <c r="I186" s="37" t="s">
        <v>4</v>
      </c>
      <c r="J186" s="73">
        <f>IF($K$13="Não Atende",0,IF(I186="","",IF(H186="",VLOOKUP(I186,Parâmetros!$B$3:$C$6,2,0),VLOOKUP(I186,Parâmetros!$B$3:$C$6,2,0)*VLOOKUP(H186,Parâmetros!$E$3:$G$5,2,0))))</f>
        <v>4</v>
      </c>
      <c r="K186" s="74">
        <f t="shared" ref="K186" si="151">IF(J186="",0,((G186*J186)*$F$30)*0.9*100)</f>
        <v>0.11215384578000002</v>
      </c>
      <c r="L186" s="3"/>
      <c r="M186" s="38"/>
    </row>
    <row r="187" spans="1:13" ht="45" customHeight="1" outlineLevel="1" x14ac:dyDescent="0.2">
      <c r="A187" s="170" t="str">
        <f>Máximo!A187</f>
        <v>3.153</v>
      </c>
      <c r="B187" s="552" t="str">
        <f>Máximo!B187:E187</f>
        <v>Os usuários devem ter acessos concedidos apenas através de perfil e, preferencialmente, nenhum usuário deve pertencer a mais de um perfil. A necessidade de usuário multiperfil deverá ser previamente justificada e aprovada pela equipe de Segurança da Informação.</v>
      </c>
      <c r="C187" s="552"/>
      <c r="D187" s="552"/>
      <c r="E187" s="552"/>
      <c r="F187" s="68" t="str">
        <f>IF(Máximo!F187:I187="","",Máximo!F187:I187)</f>
        <v/>
      </c>
      <c r="G187" s="72">
        <f>Máximo!G187:J187</f>
        <v>6.9230769000000003E-4</v>
      </c>
      <c r="H187" s="70" t="str">
        <f>IF(Máximo!H187="","",Máximo!H187)</f>
        <v>Obrigatório</v>
      </c>
      <c r="I187" s="37" t="s">
        <v>4</v>
      </c>
      <c r="J187" s="73">
        <f>IF($K$13="Não Atende",0,IF(I187="","",IF(H187="",VLOOKUP(I187,Parâmetros!$B$3:$C$6,2,0),VLOOKUP(I187,Parâmetros!$B$3:$C$6,2,0)*VLOOKUP(H187,Parâmetros!$E$3:$G$5,2,0))))</f>
        <v>4</v>
      </c>
      <c r="K187" s="74">
        <f t="shared" ref="K187" si="152">IF(J187="",0,((G187*J187)*$F$30)*0.9*100)</f>
        <v>0.11215384578000002</v>
      </c>
      <c r="L187" s="3"/>
      <c r="M187" s="38"/>
    </row>
    <row r="188" spans="1:13" ht="45" customHeight="1" outlineLevel="1" x14ac:dyDescent="0.2">
      <c r="A188" s="170" t="str">
        <f>Máximo!A188</f>
        <v>3.154</v>
      </c>
      <c r="B188" s="552" t="str">
        <f>Máximo!B188:E188</f>
        <v>Ao alterar as permissões de um perfil esta deve ser aplicada para todos os usuários deste perfil.</v>
      </c>
      <c r="C188" s="552"/>
      <c r="D188" s="552"/>
      <c r="E188" s="552"/>
      <c r="F188" s="68" t="str">
        <f>IF(Máximo!F188:I188="","",Máximo!F188:I188)</f>
        <v/>
      </c>
      <c r="G188" s="72">
        <f>Máximo!G188:J188</f>
        <v>6.9230769000000003E-4</v>
      </c>
      <c r="H188" s="70" t="str">
        <f>IF(Máximo!H188="","",Máximo!H188)</f>
        <v>Obrigatório</v>
      </c>
      <c r="I188" s="37" t="s">
        <v>4</v>
      </c>
      <c r="J188" s="73">
        <f>IF($K$13="Não Atende",0,IF(I188="","",IF(H188="",VLOOKUP(I188,Parâmetros!$B$3:$C$6,2,0),VLOOKUP(I188,Parâmetros!$B$3:$C$6,2,0)*VLOOKUP(H188,Parâmetros!$E$3:$G$5,2,0))))</f>
        <v>4</v>
      </c>
      <c r="K188" s="74">
        <f t="shared" ref="K188" si="153">IF(J188="",0,((G188*J188)*$F$30)*0.9*100)</f>
        <v>0.11215384578000002</v>
      </c>
      <c r="L188" s="3"/>
      <c r="M188" s="38"/>
    </row>
    <row r="189" spans="1:13" ht="45" customHeight="1" outlineLevel="1" x14ac:dyDescent="0.2">
      <c r="A189" s="170" t="str">
        <f>Máximo!A189</f>
        <v>3.155</v>
      </c>
      <c r="B189" s="552" t="str">
        <f>Máximo!B189:E189</f>
        <v>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com a Oi.</v>
      </c>
      <c r="C189" s="552"/>
      <c r="D189" s="552"/>
      <c r="E189" s="552"/>
      <c r="F189" s="68" t="str">
        <f>IF(Máximo!F189:I189="","",Máximo!F189:I189)</f>
        <v/>
      </c>
      <c r="G189" s="72">
        <f>Máximo!G189:J189</f>
        <v>6.9230769000000003E-4</v>
      </c>
      <c r="H189" s="70" t="str">
        <f>IF(Máximo!H189="","",Máximo!H189)</f>
        <v>Obrigatório</v>
      </c>
      <c r="I189" s="37" t="s">
        <v>4</v>
      </c>
      <c r="J189" s="73">
        <f>IF($K$13="Não Atende",0,IF(I189="","",IF(H189="",VLOOKUP(I189,Parâmetros!$B$3:$C$6,2,0),VLOOKUP(I189,Parâmetros!$B$3:$C$6,2,0)*VLOOKUP(H189,Parâmetros!$E$3:$G$5,2,0))))</f>
        <v>4</v>
      </c>
      <c r="K189" s="74">
        <f t="shared" ref="K189" si="154">IF(J189="",0,((G189*J189)*$F$30)*0.9*100)</f>
        <v>0.11215384578000002</v>
      </c>
      <c r="L189" s="3"/>
      <c r="M189" s="38"/>
    </row>
    <row r="190" spans="1:13" ht="45" customHeight="1" outlineLevel="1" x14ac:dyDescent="0.2">
      <c r="A190" s="170" t="str">
        <f>Máximo!A190</f>
        <v>3.156</v>
      </c>
      <c r="B190" s="552" t="str">
        <f>Máximo!B190:E190</f>
        <v>Os desenvolvedores e testadores devem ser autenticados lógica e fisicamente ao acessar os ambientes de desenvolvimento e homologação. Não é permitido, mesmo nestes ambientes, acesso não identificado, com conta genérica e/ou com conta compartilhada.</v>
      </c>
      <c r="C190" s="552"/>
      <c r="D190" s="552"/>
      <c r="E190" s="552"/>
      <c r="F190" s="68" t="str">
        <f>IF(Máximo!F190:I190="","",Máximo!F190:I190)</f>
        <v/>
      </c>
      <c r="G190" s="72">
        <f>Máximo!G190:J190</f>
        <v>6.9230769000000003E-4</v>
      </c>
      <c r="H190" s="70" t="str">
        <f>IF(Máximo!H190="","",Máximo!H190)</f>
        <v>Obrigatório</v>
      </c>
      <c r="I190" s="37" t="s">
        <v>4</v>
      </c>
      <c r="J190" s="73">
        <f>IF($K$13="Não Atende",0,IF(I190="","",IF(H190="",VLOOKUP(I190,Parâmetros!$B$3:$C$6,2,0),VLOOKUP(I190,Parâmetros!$B$3:$C$6,2,0)*VLOOKUP(H190,Parâmetros!$E$3:$G$5,2,0))))</f>
        <v>4</v>
      </c>
      <c r="K190" s="74">
        <f t="shared" ref="K190" si="155">IF(J190="",0,((G190*J190)*$F$30)*0.9*100)</f>
        <v>0.11215384578000002</v>
      </c>
      <c r="L190" s="3"/>
      <c r="M190" s="38"/>
    </row>
    <row r="191" spans="1:13" ht="45" customHeight="1" outlineLevel="1" x14ac:dyDescent="0.2">
      <c r="A191" s="170" t="str">
        <f>Máximo!A191</f>
        <v>3.157</v>
      </c>
      <c r="B191" s="552" t="str">
        <f>Máximo!B191:E191</f>
        <v>Aplicações Cliente Servidor devem sempre autenticar as entidades com as quais se comunicam. Ex.: Cliente -&gt; Servidor -&gt; Banco de dados.</v>
      </c>
      <c r="C191" s="552"/>
      <c r="D191" s="552"/>
      <c r="E191" s="552"/>
      <c r="F191" s="68" t="str">
        <f>IF(Máximo!F191:I191="","",Máximo!F191:I191)</f>
        <v/>
      </c>
      <c r="G191" s="72">
        <f>Máximo!G191:J191</f>
        <v>6.9230769000000003E-4</v>
      </c>
      <c r="H191" s="70" t="str">
        <f>IF(Máximo!H191="","",Máximo!H191)</f>
        <v>Obrigatório</v>
      </c>
      <c r="I191" s="37" t="s">
        <v>4</v>
      </c>
      <c r="J191" s="73">
        <f>IF($K$13="Não Atende",0,IF(I191="","",IF(H191="",VLOOKUP(I191,Parâmetros!$B$3:$C$6,2,0),VLOOKUP(I191,Parâmetros!$B$3:$C$6,2,0)*VLOOKUP(H191,Parâmetros!$E$3:$G$5,2,0))))</f>
        <v>4</v>
      </c>
      <c r="K191" s="74">
        <f t="shared" ref="K191" si="156">IF(J191="",0,((G191*J191)*$F$30)*0.9*100)</f>
        <v>0.11215384578000002</v>
      </c>
      <c r="L191" s="3"/>
      <c r="M191" s="38"/>
    </row>
    <row r="192" spans="1:13" ht="45" customHeight="1" outlineLevel="1" x14ac:dyDescent="0.2">
      <c r="A192" s="170" t="str">
        <f>Máximo!A192</f>
        <v>3.158</v>
      </c>
      <c r="B192" s="552" t="str">
        <f>Máximo!B192:E192</f>
        <v>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gerados novamente antes da realização de transações sensíveis, sempre que o framework utilizado permitir.</v>
      </c>
      <c r="C192" s="552"/>
      <c r="D192" s="552"/>
      <c r="E192" s="552"/>
      <c r="F192" s="68" t="str">
        <f>IF(Máximo!F192:I192="","",Máximo!F192:I192)</f>
        <v/>
      </c>
      <c r="G192" s="72">
        <f>Máximo!G192:J192</f>
        <v>6.9230769000000003E-4</v>
      </c>
      <c r="H192" s="70" t="str">
        <f>IF(Máximo!H192="","",Máximo!H192)</f>
        <v>Obrigatório</v>
      </c>
      <c r="I192" s="37" t="s">
        <v>4</v>
      </c>
      <c r="J192" s="73">
        <f>IF($K$13="Não Atende",0,IF(I192="","",IF(H192="",VLOOKUP(I192,Parâmetros!$B$3:$C$6,2,0),VLOOKUP(I192,Parâmetros!$B$3:$C$6,2,0)*VLOOKUP(H192,Parâmetros!$E$3:$G$5,2,0))))</f>
        <v>4</v>
      </c>
      <c r="K192" s="74">
        <f t="shared" ref="K192" si="157">IF(J192="",0,((G192*J192)*$F$30)*0.9*100)</f>
        <v>0.11215384578000002</v>
      </c>
      <c r="L192" s="3"/>
      <c r="M192" s="38"/>
    </row>
    <row r="193" spans="1:13" ht="45" customHeight="1" outlineLevel="1" x14ac:dyDescent="0.2">
      <c r="A193" s="170" t="str">
        <f>Máximo!A193</f>
        <v>3.159</v>
      </c>
      <c r="B193" s="552" t="str">
        <f>Máximo!B193:E193</f>
        <v>Toda solução que implemente captcha deve ser validada  pela equipe de segurança da informação.</v>
      </c>
      <c r="C193" s="552"/>
      <c r="D193" s="552"/>
      <c r="E193" s="552"/>
      <c r="F193" s="68" t="str">
        <f>IF(Máximo!F193:I193="","",Máximo!F193:I193)</f>
        <v/>
      </c>
      <c r="G193" s="72">
        <f>Máximo!G193:J193</f>
        <v>6.9230769000000003E-4</v>
      </c>
      <c r="H193" s="70" t="str">
        <f>IF(Máximo!H193="","",Máximo!H193)</f>
        <v>Obrigatório</v>
      </c>
      <c r="I193" s="37" t="s">
        <v>4</v>
      </c>
      <c r="J193" s="73">
        <f>IF($K$13="Não Atende",0,IF(I193="","",IF(H193="",VLOOKUP(I193,Parâmetros!$B$3:$C$6,2,0),VLOOKUP(I193,Parâmetros!$B$3:$C$6,2,0)*VLOOKUP(H193,Parâmetros!$E$3:$G$5,2,0))))</f>
        <v>4</v>
      </c>
      <c r="K193" s="74">
        <f t="shared" ref="K193" si="158">IF(J193="",0,((G193*J193)*$F$30)*0.9*100)</f>
        <v>0.11215384578000002</v>
      </c>
      <c r="L193" s="3"/>
      <c r="M193" s="38"/>
    </row>
    <row r="194" spans="1:13" ht="45" customHeight="1" outlineLevel="1" x14ac:dyDescent="0.2">
      <c r="A194" s="170" t="str">
        <f>Máximo!A194</f>
        <v>3.160</v>
      </c>
      <c r="B194" s="552" t="str">
        <f>Máximo!B194:E194</f>
        <v>Toda solução desenvolvida ou adquirida pela Oi deverá garantir que perfis administrativos só serão usados em situações específicas que necessitem desse privilégio.</v>
      </c>
      <c r="C194" s="552"/>
      <c r="D194" s="552"/>
      <c r="E194" s="552"/>
      <c r="F194" s="68" t="str">
        <f>IF(Máximo!F194:I194="","",Máximo!F194:I194)</f>
        <v/>
      </c>
      <c r="G194" s="72">
        <f>Máximo!G194:J194</f>
        <v>6.9230769000000003E-4</v>
      </c>
      <c r="H194" s="70" t="str">
        <f>IF(Máximo!H194="","",Máximo!H194)</f>
        <v>Obrigatório</v>
      </c>
      <c r="I194" s="37" t="s">
        <v>4</v>
      </c>
      <c r="J194" s="73">
        <f>IF($K$13="Não Atende",0,IF(I194="","",IF(H194="",VLOOKUP(I194,Parâmetros!$B$3:$C$6,2,0),VLOOKUP(I194,Parâmetros!$B$3:$C$6,2,0)*VLOOKUP(H194,Parâmetros!$E$3:$G$5,2,0))))</f>
        <v>4</v>
      </c>
      <c r="K194" s="74">
        <f t="shared" ref="K194" si="159">IF(J194="",0,((G194*J194)*$F$30)*0.9*100)</f>
        <v>0.11215384578000002</v>
      </c>
      <c r="L194" s="3"/>
      <c r="M194" s="38"/>
    </row>
    <row r="195" spans="1:13" ht="45" customHeight="1" outlineLevel="1" x14ac:dyDescent="0.2">
      <c r="A195" s="170" t="str">
        <f>Máximo!A195</f>
        <v>3.161</v>
      </c>
      <c r="B195" s="552" t="str">
        <f>Máximo!B195:E195</f>
        <v>Todas as soluções desenvolvidas ou adquiridas pela Oi deverão seguir o Regulamento de Senhas de Acesso registrado no IBPMS (sistema utilizado para gestão dos regulamentos da Oi).</v>
      </c>
      <c r="C195" s="552"/>
      <c r="D195" s="552"/>
      <c r="E195" s="552"/>
      <c r="F195" s="68" t="str">
        <f>IF(Máximo!F195:I195="","",Máximo!F195:I195)</f>
        <v/>
      </c>
      <c r="G195" s="72">
        <f>Máximo!G195:J195</f>
        <v>6.9230769000000003E-4</v>
      </c>
      <c r="H195" s="70" t="str">
        <f>IF(Máximo!H195="","",Máximo!H195)</f>
        <v>Obrigatório</v>
      </c>
      <c r="I195" s="37" t="s">
        <v>4</v>
      </c>
      <c r="J195" s="73">
        <f>IF($K$13="Não Atende",0,IF(I195="","",IF(H195="",VLOOKUP(I195,Parâmetros!$B$3:$C$6,2,0),VLOOKUP(I195,Parâmetros!$B$3:$C$6,2,0)*VLOOKUP(H195,Parâmetros!$E$3:$G$5,2,0))))</f>
        <v>4</v>
      </c>
      <c r="K195" s="74">
        <f t="shared" ref="K195" si="160">IF(J195="",0,((G195*J195)*$F$30)*0.9*100)</f>
        <v>0.11215384578000002</v>
      </c>
      <c r="L195" s="3"/>
      <c r="M195" s="38"/>
    </row>
    <row r="196" spans="1:13" ht="45" customHeight="1" outlineLevel="1" x14ac:dyDescent="0.2">
      <c r="A196" s="170" t="str">
        <f>Máximo!A196</f>
        <v>3.162</v>
      </c>
      <c r="B196" s="552" t="str">
        <f>Máximo!B196:E196</f>
        <v>A criação de usuários deverá prever a associação de perfis e alçadas (restrições em privilégios/limites de operações), definindo a abrangência de transações críticas permitidas para cada perfil. Determinar especificamente para cada solução os níveis de alçadas sob a avaliação da segurança da informação.</v>
      </c>
      <c r="C196" s="552"/>
      <c r="D196" s="552"/>
      <c r="E196" s="552"/>
      <c r="F196" s="68" t="str">
        <f>IF(Máximo!F196:I196="","",Máximo!F196:I196)</f>
        <v/>
      </c>
      <c r="G196" s="72">
        <f>Máximo!G196:J196</f>
        <v>6.9230769000000003E-4</v>
      </c>
      <c r="H196" s="70" t="str">
        <f>IF(Máximo!H196="","",Máximo!H196)</f>
        <v>Obrigatório</v>
      </c>
      <c r="I196" s="37" t="s">
        <v>4</v>
      </c>
      <c r="J196" s="73">
        <f>IF($K$13="Não Atende",0,IF(I196="","",IF(H196="",VLOOKUP(I196,Parâmetros!$B$3:$C$6,2,0),VLOOKUP(I196,Parâmetros!$B$3:$C$6,2,0)*VLOOKUP(H196,Parâmetros!$E$3:$G$5,2,0))))</f>
        <v>4</v>
      </c>
      <c r="K196" s="74">
        <f t="shared" ref="K196" si="161">IF(J196="",0,((G196*J196)*$F$30)*0.9*100)</f>
        <v>0.11215384578000002</v>
      </c>
      <c r="L196" s="3"/>
      <c r="M196" s="38"/>
    </row>
    <row r="197" spans="1:13" ht="45" customHeight="1" outlineLevel="1" x14ac:dyDescent="0.2">
      <c r="A197" s="170" t="str">
        <f>Máximo!A197</f>
        <v>3.163</v>
      </c>
      <c r="B197" s="552" t="str">
        <f>Máximo!B197:E197</f>
        <v>Nos casos em que a solução não esteja integrada com o Sistema de Gestão de Acessos / NDS deve ser garantida a politica de senha alinhada com a politica definida para todos os sistemas da Oi.</v>
      </c>
      <c r="C197" s="552"/>
      <c r="D197" s="552"/>
      <c r="E197" s="552"/>
      <c r="F197" s="68" t="str">
        <f>IF(Máximo!F197:I197="","",Máximo!F197:I197)</f>
        <v/>
      </c>
      <c r="G197" s="72">
        <f>Máximo!G197:J197</f>
        <v>6.9230769000000003E-4</v>
      </c>
      <c r="H197" s="70" t="str">
        <f>IF(Máximo!H197="","",Máximo!H197)</f>
        <v>Obrigatório</v>
      </c>
      <c r="I197" s="37" t="s">
        <v>4</v>
      </c>
      <c r="J197" s="73">
        <f>IF($K$13="Não Atende",0,IF(I197="","",IF(H197="",VLOOKUP(I197,Parâmetros!$B$3:$C$6,2,0),VLOOKUP(I197,Parâmetros!$B$3:$C$6,2,0)*VLOOKUP(H197,Parâmetros!$E$3:$G$5,2,0))))</f>
        <v>4</v>
      </c>
      <c r="K197" s="74">
        <f t="shared" ref="K197" si="162">IF(J197="",0,((G197*J197)*$F$30)*0.9*100)</f>
        <v>0.11215384578000002</v>
      </c>
      <c r="L197" s="3"/>
      <c r="M197" s="38"/>
    </row>
    <row r="198" spans="1:13" ht="45" customHeight="1" outlineLevel="1" x14ac:dyDescent="0.2">
      <c r="A198" s="170" t="str">
        <f>Máximo!A198</f>
        <v>3.164</v>
      </c>
      <c r="B198" s="552" t="str">
        <f>Máximo!B198:E198</f>
        <v>Não deverá haver portas lógicas ou meios alternativos (ex: backdoors, maintenance hooks) de acesso às soluções desenvolvidas ou adquiridas pela Oi.</v>
      </c>
      <c r="C198" s="552"/>
      <c r="D198" s="552"/>
      <c r="E198" s="552"/>
      <c r="F198" s="68" t="str">
        <f>IF(Máximo!F198:I198="","",Máximo!F198:I198)</f>
        <v/>
      </c>
      <c r="G198" s="72">
        <f>Máximo!G198:J198</f>
        <v>6.9230769000000003E-4</v>
      </c>
      <c r="H198" s="70" t="str">
        <f>IF(Máximo!H198="","",Máximo!H198)</f>
        <v>Obrigatório</v>
      </c>
      <c r="I198" s="37" t="s">
        <v>4</v>
      </c>
      <c r="J198" s="73">
        <f>IF($K$13="Não Atende",0,IF(I198="","",IF(H198="",VLOOKUP(I198,Parâmetros!$B$3:$C$6,2,0),VLOOKUP(I198,Parâmetros!$B$3:$C$6,2,0)*VLOOKUP(H198,Parâmetros!$E$3:$G$5,2,0))))</f>
        <v>4</v>
      </c>
      <c r="K198" s="74">
        <f t="shared" ref="K198" si="163">IF(J198="",0,((G198*J198)*$F$30)*0.9*100)</f>
        <v>0.11215384578000002</v>
      </c>
      <c r="L198" s="3"/>
      <c r="M198" s="38"/>
    </row>
    <row r="199" spans="1:13" ht="45" customHeight="1" outlineLevel="1" x14ac:dyDescent="0.2">
      <c r="A199" s="170" t="str">
        <f>Máximo!A199</f>
        <v>3.165</v>
      </c>
      <c r="B199" s="552" t="str">
        <f>Máximo!B199:E199</f>
        <v>Caso o parceiro ou fornecedor tenha necessidade de realizar conectividade com a OI através de links ou similares deverá atender aos requisitos do documento de conectividade de Parceiros.</v>
      </c>
      <c r="C199" s="552"/>
      <c r="D199" s="552"/>
      <c r="E199" s="552"/>
      <c r="F199" s="68" t="str">
        <f>IF(Máximo!F199:I199="","",Máximo!F199:I199)</f>
        <v/>
      </c>
      <c r="G199" s="72">
        <f>Máximo!G199:J199</f>
        <v>6.9230769000000003E-4</v>
      </c>
      <c r="H199" s="70" t="str">
        <f>IF(Máximo!H199="","",Máximo!H199)</f>
        <v>Obrigatório</v>
      </c>
      <c r="I199" s="37" t="s">
        <v>4</v>
      </c>
      <c r="J199" s="73">
        <f>IF($K$13="Não Atende",0,IF(I199="","",IF(H199="",VLOOKUP(I199,Parâmetros!$B$3:$C$6,2,0),VLOOKUP(I199,Parâmetros!$B$3:$C$6,2,0)*VLOOKUP(H199,Parâmetros!$E$3:$G$5,2,0))))</f>
        <v>4</v>
      </c>
      <c r="K199" s="74">
        <f t="shared" ref="K199" si="164">IF(J199="",0,((G199*J199)*$F$30)*0.9*100)</f>
        <v>0.11215384578000002</v>
      </c>
      <c r="L199" s="3"/>
      <c r="M199" s="38"/>
    </row>
    <row r="200" spans="1:13" ht="45" customHeight="1" outlineLevel="1" x14ac:dyDescent="0.2">
      <c r="A200" s="170" t="str">
        <f>Máximo!A200</f>
        <v>3.166</v>
      </c>
      <c r="B200" s="552" t="str">
        <f>Máximo!B200:E200</f>
        <v>Os acessos realizados à Oi através de VPN client-to-site devem ser realizados somente por pessoas previamente autorizadas pela Oi e adotando os mecanismos de segurança exigidos pela mesma. A credencial para o acesso deve ser individual e intransferível, sendo proibido compartilhamento do mesmo para acesso de múltiplas pessoas.</v>
      </c>
      <c r="C200" s="552"/>
      <c r="D200" s="552"/>
      <c r="E200" s="552"/>
      <c r="F200" s="68" t="str">
        <f>IF(Máximo!F200:I200="","",Máximo!F200:I200)</f>
        <v/>
      </c>
      <c r="G200" s="72">
        <f>Máximo!G200:J200</f>
        <v>6.9230769000000003E-4</v>
      </c>
      <c r="H200" s="70" t="str">
        <f>IF(Máximo!H200="","",Máximo!H200)</f>
        <v>Obrigatório</v>
      </c>
      <c r="I200" s="37" t="s">
        <v>4</v>
      </c>
      <c r="J200" s="73">
        <f>IF($K$13="Não Atende",0,IF(I200="","",IF(H200="",VLOOKUP(I200,Parâmetros!$B$3:$C$6,2,0),VLOOKUP(I200,Parâmetros!$B$3:$C$6,2,0)*VLOOKUP(H200,Parâmetros!$E$3:$G$5,2,0))))</f>
        <v>4</v>
      </c>
      <c r="K200" s="74">
        <f t="shared" ref="K200" si="165">IF(J200="",0,((G200*J200)*$F$30)*0.9*100)</f>
        <v>0.11215384578000002</v>
      </c>
      <c r="L200" s="3"/>
      <c r="M200" s="38"/>
    </row>
    <row r="201" spans="1:13" ht="45" customHeight="1" outlineLevel="1" x14ac:dyDescent="0.2">
      <c r="A201" s="170" t="str">
        <f>Máximo!A201</f>
        <v>3.167</v>
      </c>
      <c r="B201" s="552" t="str">
        <f>Máximo!B201:E201</f>
        <v>O desenvolvedor, parceiro ou fornecedor não deve ter acesso ao ambiente de produção dos sistemas, ficando restrito somente aos ambientes de desenvolvimento ou homologação. Se, excepcionalmente em caso de troubleshooting, for necessário o acesso do fornecedor ao ambiente de produção, este deve ser necessariamente assistido por colaborador OI, com as credenciais para o fornecedor/parceiro sendo criadas no início da atividade e removidas ao final da mesma.</v>
      </c>
      <c r="C201" s="552"/>
      <c r="D201" s="552"/>
      <c r="E201" s="552"/>
      <c r="F201" s="68" t="str">
        <f>IF(Máximo!F201:I201="","",Máximo!F201:I201)</f>
        <v/>
      </c>
      <c r="G201" s="72">
        <f>Máximo!G201:J201</f>
        <v>6.9230769000000003E-4</v>
      </c>
      <c r="H201" s="70" t="str">
        <f>IF(Máximo!H201="","",Máximo!H201)</f>
        <v>Obrigatório</v>
      </c>
      <c r="I201" s="37" t="s">
        <v>4</v>
      </c>
      <c r="J201" s="73">
        <f>IF($K$13="Não Atende",0,IF(I201="","",IF(H201="",VLOOKUP(I201,Parâmetros!$B$3:$C$6,2,0),VLOOKUP(I201,Parâmetros!$B$3:$C$6,2,0)*VLOOKUP(H201,Parâmetros!$E$3:$G$5,2,0))))</f>
        <v>4</v>
      </c>
      <c r="K201" s="74">
        <f t="shared" ref="K201" si="166">IF(J201="",0,((G201*J201)*$F$30)*0.9*100)</f>
        <v>0.11215384578000002</v>
      </c>
      <c r="L201" s="3"/>
      <c r="M201" s="38"/>
    </row>
    <row r="202" spans="1:13" ht="45" customHeight="1" outlineLevel="1" x14ac:dyDescent="0.2">
      <c r="A202" s="170" t="str">
        <f>Máximo!A202</f>
        <v>3.168</v>
      </c>
      <c r="B202" s="552" t="str">
        <f>Máximo!B202:E202</f>
        <v>O desenvolvimento de software, ainda que terceirizado, deve ser realizado em conformidade com os controles definidos nas Políticas de Segurança da Oi e nos 3P's.</v>
      </c>
      <c r="C202" s="552"/>
      <c r="D202" s="552"/>
      <c r="E202" s="552"/>
      <c r="F202" s="68" t="str">
        <f>IF(Máximo!F202:I202="","",Máximo!F202:I202)</f>
        <v/>
      </c>
      <c r="G202" s="72">
        <f>Máximo!G202:J202</f>
        <v>6.9230769000000003E-4</v>
      </c>
      <c r="H202" s="70" t="str">
        <f>IF(Máximo!H202="","",Máximo!H202)</f>
        <v>Obrigatório</v>
      </c>
      <c r="I202" s="37" t="s">
        <v>4</v>
      </c>
      <c r="J202" s="73">
        <f>IF($K$13="Não Atende",0,IF(I202="","",IF(H202="",VLOOKUP(I202,Parâmetros!$B$3:$C$6,2,0),VLOOKUP(I202,Parâmetros!$B$3:$C$6,2,0)*VLOOKUP(H202,Parâmetros!$E$3:$G$5,2,0))))</f>
        <v>4</v>
      </c>
      <c r="K202" s="74">
        <f t="shared" ref="K202" si="167">IF(J202="",0,((G202*J202)*$F$30)*0.9*100)</f>
        <v>0.11215384578000002</v>
      </c>
      <c r="L202" s="3"/>
      <c r="M202" s="38"/>
    </row>
    <row r="203" spans="1:13" ht="45" customHeight="1" outlineLevel="1" x14ac:dyDescent="0.2">
      <c r="A203" s="170" t="str">
        <f>Máximo!A203</f>
        <v>3.169</v>
      </c>
      <c r="B203" s="552" t="str">
        <f>Máximo!B203:E203</f>
        <v>Toda solução desenvolvida ou adquirida pela Oi deverá ser aderente aos padrões de hardening estabelecidos pela Segurança da Informação.</v>
      </c>
      <c r="C203" s="552"/>
      <c r="D203" s="552"/>
      <c r="E203" s="552"/>
      <c r="F203" s="68" t="str">
        <f>IF(Máximo!F203:I203="","",Máximo!F203:I203)</f>
        <v/>
      </c>
      <c r="G203" s="72">
        <f>Máximo!G203:J203</f>
        <v>6.9230769000000003E-4</v>
      </c>
      <c r="H203" s="70" t="str">
        <f>IF(Máximo!H203="","",Máximo!H203)</f>
        <v>Obrigatório</v>
      </c>
      <c r="I203" s="37" t="s">
        <v>4</v>
      </c>
      <c r="J203" s="73">
        <f>IF($K$13="Não Atende",0,IF(I203="","",IF(H203="",VLOOKUP(I203,Parâmetros!$B$3:$C$6,2,0),VLOOKUP(I203,Parâmetros!$B$3:$C$6,2,0)*VLOOKUP(H203,Parâmetros!$E$3:$G$5,2,0))))</f>
        <v>4</v>
      </c>
      <c r="K203" s="74">
        <f t="shared" ref="K203" si="168">IF(J203="",0,((G203*J203)*$F$30)*0.9*100)</f>
        <v>0.11215384578000002</v>
      </c>
      <c r="L203" s="3"/>
      <c r="M203" s="38"/>
    </row>
    <row r="204" spans="1:13" ht="45" customHeight="1" outlineLevel="1" x14ac:dyDescent="0.2">
      <c r="A204" s="170" t="str">
        <f>Máximo!A204</f>
        <v>3.170</v>
      </c>
      <c r="B204" s="552" t="str">
        <f>Máximo!B204:E204</f>
        <v>Nos casos em que a aplicação necessite estar conectada diretamente à Internet (ex: portais web), a mesma deve estar segregada da rede corporativa (ex.: através de firewall).</v>
      </c>
      <c r="C204" s="552"/>
      <c r="D204" s="552"/>
      <c r="E204" s="552"/>
      <c r="F204" s="68" t="str">
        <f>IF(Máximo!F204:I204="","",Máximo!F204:I204)</f>
        <v/>
      </c>
      <c r="G204" s="72">
        <f>Máximo!G204:J204</f>
        <v>6.9230769000000003E-4</v>
      </c>
      <c r="H204" s="70" t="str">
        <f>IF(Máximo!H204="","",Máximo!H204)</f>
        <v>Obrigatório</v>
      </c>
      <c r="I204" s="37" t="s">
        <v>4</v>
      </c>
      <c r="J204" s="73">
        <f>IF($K$13="Não Atende",0,IF(I204="","",IF(H204="",VLOOKUP(I204,Parâmetros!$B$3:$C$6,2,0),VLOOKUP(I204,Parâmetros!$B$3:$C$6,2,0)*VLOOKUP(H204,Parâmetros!$E$3:$G$5,2,0))))</f>
        <v>4</v>
      </c>
      <c r="K204" s="74">
        <f t="shared" ref="K204" si="169">IF(J204="",0,((G204*J204)*$F$30)*0.9*100)</f>
        <v>0.11215384578000002</v>
      </c>
      <c r="L204" s="3"/>
      <c r="M204" s="38"/>
    </row>
    <row r="205" spans="1:13" ht="45" customHeight="1" outlineLevel="1" x14ac:dyDescent="0.2">
      <c r="A205" s="170" t="str">
        <f>Máximo!A205</f>
        <v>3.171</v>
      </c>
      <c r="B205" s="552" t="str">
        <f>Máximo!B205:E205</f>
        <v>Toda solução desenvolvida ou adquirida pela Oi deve ter o mapeamento do fluxo de comunicações, incluindo IPs e portas (origem e destino), além de protocolos e serviços. Este mapeamento deverá ser encaminhado para área de Segurança da Informação para validação.</v>
      </c>
      <c r="C205" s="552"/>
      <c r="D205" s="552"/>
      <c r="E205" s="552"/>
      <c r="F205" s="68" t="str">
        <f>IF(Máximo!F205:I205="","",Máximo!F205:I205)</f>
        <v/>
      </c>
      <c r="G205" s="72">
        <f>Máximo!G205:J205</f>
        <v>6.9230769000000003E-4</v>
      </c>
      <c r="H205" s="70" t="str">
        <f>IF(Máximo!H205="","",Máximo!H205)</f>
        <v>Obrigatório</v>
      </c>
      <c r="I205" s="37" t="s">
        <v>4</v>
      </c>
      <c r="J205" s="73">
        <f>IF($K$13="Não Atende",0,IF(I205="","",IF(H205="",VLOOKUP(I205,Parâmetros!$B$3:$C$6,2,0),VLOOKUP(I205,Parâmetros!$B$3:$C$6,2,0)*VLOOKUP(H205,Parâmetros!$E$3:$G$5,2,0))))</f>
        <v>4</v>
      </c>
      <c r="K205" s="74">
        <f t="shared" ref="K205" si="170">IF(J205="",0,((G205*J205)*$F$30)*0.9*100)</f>
        <v>0.11215384578000002</v>
      </c>
      <c r="L205" s="3"/>
      <c r="M205" s="38"/>
    </row>
    <row r="206" spans="1:13" ht="45" customHeight="1" outlineLevel="1" x14ac:dyDescent="0.2">
      <c r="A206" s="170" t="str">
        <f>Máximo!A206</f>
        <v>3.172</v>
      </c>
      <c r="B206" s="552" t="str">
        <f>Máximo!B206:E206</f>
        <v>Todas as soluções a serem disponibilizadas deverão sofrer análise de vulnerabilidades e teste de invasão na fase de homologação. Esta análise será realizada pela Equipe de Segurança da Informação e o fornecedor deverá corrigir todas as não conformidades encontradas, sem custo adicional, antes da solução passar para o ambiente de produção.</v>
      </c>
      <c r="C206" s="552"/>
      <c r="D206" s="552"/>
      <c r="E206" s="552"/>
      <c r="F206" s="68" t="str">
        <f>IF(Máximo!F206:I206="","",Máximo!F206:I206)</f>
        <v/>
      </c>
      <c r="G206" s="72">
        <f>Máximo!G206:J206</f>
        <v>6.9230769000000003E-4</v>
      </c>
      <c r="H206" s="70" t="str">
        <f>IF(Máximo!H206="","",Máximo!H206)</f>
        <v>Obrigatório</v>
      </c>
      <c r="I206" s="37" t="s">
        <v>4</v>
      </c>
      <c r="J206" s="73">
        <f>IF($K$13="Não Atende",0,IF(I206="","",IF(H206="",VLOOKUP(I206,Parâmetros!$B$3:$C$6,2,0),VLOOKUP(I206,Parâmetros!$B$3:$C$6,2,0)*VLOOKUP(H206,Parâmetros!$E$3:$G$5,2,0))))</f>
        <v>4</v>
      </c>
      <c r="K206" s="74">
        <f t="shared" ref="K206" si="171">IF(J206="",0,((G206*J206)*$F$30)*0.9*100)</f>
        <v>0.11215384578000002</v>
      </c>
      <c r="L206" s="3"/>
      <c r="M206" s="38"/>
    </row>
    <row r="207" spans="1:13" ht="45" customHeight="1" outlineLevel="1" x14ac:dyDescent="0.2">
      <c r="A207" s="170" t="str">
        <f>Máximo!A207</f>
        <v>3.173</v>
      </c>
      <c r="B207" s="552" t="str">
        <f>Máximo!B207:E207</f>
        <v>Toda solução desenvolvido ou adquirido pela Oi deverá possuir manual de administração, contendo:
. Procedimentos de instalação que contenham, no mínimo:
-  Garantia da origem do pacote de instalação (ex: hash do pacote de instalação);
-  Requisitos mínimos para instalação (ex: espaço mínimo em disco, memória, etc.);
-  Definições de configuração e primeiro uso (ex: parâmetros alteráveis/configuráveis para primeira utilização do sistema).
-  Detalhamento dos perfis utilizados;
. Procedimentos de Segurança que contenham, no mínimo:
-  Informações para recuperação em casos de erro, falhas ou incidentes;
-  Informações sobre como atualizar o SO sem afetar a aplicação.
-  Definições sobre atualização, backup, auditoria e monitoração (caso não atendam ao padrão estabelecido pela área de TI).</v>
      </c>
      <c r="C207" s="552"/>
      <c r="D207" s="552"/>
      <c r="E207" s="552"/>
      <c r="F207" s="68" t="str">
        <f>IF(Máximo!F207:I207="","",Máximo!F207:I207)</f>
        <v/>
      </c>
      <c r="G207" s="72">
        <f>Máximo!G207:J207</f>
        <v>6.9230769000000003E-4</v>
      </c>
      <c r="H207" s="70" t="str">
        <f>IF(Máximo!H207="","",Máximo!H207)</f>
        <v>Obrigatório</v>
      </c>
      <c r="I207" s="37" t="s">
        <v>4</v>
      </c>
      <c r="J207" s="73">
        <f>IF($K$13="Não Atende",0,IF(I207="","",IF(H207="",VLOOKUP(I207,Parâmetros!$B$3:$C$6,2,0),VLOOKUP(I207,Parâmetros!$B$3:$C$6,2,0)*VLOOKUP(H207,Parâmetros!$E$3:$G$5,2,0))))</f>
        <v>4</v>
      </c>
      <c r="K207" s="74">
        <f t="shared" ref="K207" si="172">IF(J207="",0,((G207*J207)*$F$30)*0.9*100)</f>
        <v>0.11215384578000002</v>
      </c>
      <c r="L207" s="3"/>
      <c r="M207" s="38"/>
    </row>
    <row r="208" spans="1:13" ht="45" customHeight="1" outlineLevel="1" x14ac:dyDescent="0.2">
      <c r="A208" s="170" t="str">
        <f>Máximo!A208</f>
        <v>3.174</v>
      </c>
      <c r="B208" s="552" t="str">
        <f>Máximo!B208:E208</f>
        <v>A solução deve ser passada do ambiente de homologação para produção somente após a conclusão bem sucedida de todos os testes funcionais e de segurança, sem a necessidade de correção.</v>
      </c>
      <c r="C208" s="552"/>
      <c r="D208" s="552"/>
      <c r="E208" s="552"/>
      <c r="F208" s="68" t="str">
        <f>IF(Máximo!F208:I208="","",Máximo!F208:I208)</f>
        <v/>
      </c>
      <c r="G208" s="72">
        <f>Máximo!G208:J208</f>
        <v>6.9230769000000003E-4</v>
      </c>
      <c r="H208" s="70" t="str">
        <f>IF(Máximo!H208="","",Máximo!H208)</f>
        <v>Obrigatório</v>
      </c>
      <c r="I208" s="37" t="s">
        <v>4</v>
      </c>
      <c r="J208" s="73">
        <f>IF($K$13="Não Atende",0,IF(I208="","",IF(H208="",VLOOKUP(I208,Parâmetros!$B$3:$C$6,2,0),VLOOKUP(I208,Parâmetros!$B$3:$C$6,2,0)*VLOOKUP(H208,Parâmetros!$E$3:$G$5,2,0))))</f>
        <v>4</v>
      </c>
      <c r="K208" s="74">
        <f t="shared" ref="K208" si="173">IF(J208="",0,((G208*J208)*$F$30)*0.9*100)</f>
        <v>0.11215384578000002</v>
      </c>
      <c r="L208" s="3"/>
      <c r="M208" s="38"/>
    </row>
    <row r="209" spans="1:13" ht="45" customHeight="1" outlineLevel="1" x14ac:dyDescent="0.2">
      <c r="A209" s="170" t="str">
        <f>Máximo!A209</f>
        <v>3.175</v>
      </c>
      <c r="B209" s="552" t="str">
        <f>Máximo!B209:E209</f>
        <v>Toda solução desenvolvida ou adquirida pela Oi deve conter mecanismos de backup e restauração dos dados processados, além de possuir capacidade de tolerância a falhas e retorno à operação.</v>
      </c>
      <c r="C209" s="552"/>
      <c r="D209" s="552"/>
      <c r="E209" s="552"/>
      <c r="F209" s="68" t="str">
        <f>IF(Máximo!F209:I209="","",Máximo!F209:I209)</f>
        <v/>
      </c>
      <c r="G209" s="72">
        <f>Máximo!G209:J209</f>
        <v>6.9230769000000003E-4</v>
      </c>
      <c r="H209" s="70" t="str">
        <f>IF(Máximo!H209="","",Máximo!H209)</f>
        <v>Obrigatório</v>
      </c>
      <c r="I209" s="37" t="s">
        <v>4</v>
      </c>
      <c r="J209" s="73">
        <f>IF($K$13="Não Atende",0,IF(I209="","",IF(H209="",VLOOKUP(I209,Parâmetros!$B$3:$C$6,2,0),VLOOKUP(I209,Parâmetros!$B$3:$C$6,2,0)*VLOOKUP(H209,Parâmetros!$E$3:$G$5,2,0))))</f>
        <v>4</v>
      </c>
      <c r="K209" s="74">
        <f t="shared" ref="K209" si="174">IF(J209="",0,((G209*J209)*$F$30)*0.9*100)</f>
        <v>0.11215384578000002</v>
      </c>
      <c r="L209" s="3"/>
      <c r="M209" s="38"/>
    </row>
    <row r="210" spans="1:13" ht="45" customHeight="1" outlineLevel="1" x14ac:dyDescent="0.2">
      <c r="A210" s="170" t="str">
        <f>Máximo!A210</f>
        <v>3.176</v>
      </c>
      <c r="B210" s="552" t="str">
        <f>Máximo!B210:E210</f>
        <v>O ambiente de produção deve ser configurado seguindo os padrões de segurança da informação da Oi, e deve ser atualizado sempre que uma nova atualização estiver disponível, atentando-se ao tempo de suporte do sistema operacional (EOL), garantindo assim o seu ciclo de vida, evitando a exposição as vulnerabilidades.</v>
      </c>
      <c r="C210" s="552"/>
      <c r="D210" s="552"/>
      <c r="E210" s="552"/>
      <c r="F210" s="68" t="str">
        <f>IF(Máximo!F210:I210="","",Máximo!F210:I210)</f>
        <v/>
      </c>
      <c r="G210" s="72">
        <f>Máximo!G210:J210</f>
        <v>6.9230769000000003E-4</v>
      </c>
      <c r="H210" s="70" t="str">
        <f>IF(Máximo!H210="","",Máximo!H210)</f>
        <v>Obrigatório</v>
      </c>
      <c r="I210" s="37" t="s">
        <v>4</v>
      </c>
      <c r="J210" s="73">
        <f>IF($K$13="Não Atende",0,IF(I210="","",IF(H210="",VLOOKUP(I210,Parâmetros!$B$3:$C$6,2,0),VLOOKUP(I210,Parâmetros!$B$3:$C$6,2,0)*VLOOKUP(H210,Parâmetros!$E$3:$G$5,2,0))))</f>
        <v>4</v>
      </c>
      <c r="K210" s="74">
        <f t="shared" ref="K210" si="175">IF(J210="",0,((G210*J210)*$F$30)*0.9*100)</f>
        <v>0.11215384578000002</v>
      </c>
      <c r="L210" s="3"/>
      <c r="M210" s="38"/>
    </row>
    <row r="211" spans="1:13" ht="45" customHeight="1" outlineLevel="1" x14ac:dyDescent="0.2">
      <c r="A211" s="170" t="str">
        <f>Máximo!A211</f>
        <v>3.177</v>
      </c>
      <c r="B211" s="552" t="str">
        <f>Máximo!B211:E211</f>
        <v>Deve haver uma documentação informando métodos de medida e avaliação do bom funcionamento do sistema, para que possa ser utilizado por ferramentas de monitoração (ITOC).</v>
      </c>
      <c r="C211" s="552"/>
      <c r="D211" s="552"/>
      <c r="E211" s="552"/>
      <c r="F211" s="68" t="str">
        <f>IF(Máximo!F211:I211="","",Máximo!F211:I211)</f>
        <v/>
      </c>
      <c r="G211" s="72">
        <f>Máximo!G211:J211</f>
        <v>6.9230769000000003E-4</v>
      </c>
      <c r="H211" s="70" t="str">
        <f>IF(Máximo!H211="","",Máximo!H211)</f>
        <v>Obrigatório</v>
      </c>
      <c r="I211" s="37" t="s">
        <v>4</v>
      </c>
      <c r="J211" s="73">
        <f>IF($K$13="Não Atende",0,IF(I211="","",IF(H211="",VLOOKUP(I211,Parâmetros!$B$3:$C$6,2,0),VLOOKUP(I211,Parâmetros!$B$3:$C$6,2,0)*VLOOKUP(H211,Parâmetros!$E$3:$G$5,2,0))))</f>
        <v>4</v>
      </c>
      <c r="K211" s="74">
        <f t="shared" ref="K211" si="176">IF(J211="",0,((G211*J211)*$F$30)*0.9*100)</f>
        <v>0.11215384578000002</v>
      </c>
      <c r="L211" s="3"/>
      <c r="M211" s="38"/>
    </row>
    <row r="212" spans="1:13" ht="45" customHeight="1" outlineLevel="1" x14ac:dyDescent="0.2">
      <c r="A212" s="170" t="str">
        <f>Máximo!A212</f>
        <v>3.178</v>
      </c>
      <c r="B212" s="552" t="str">
        <f>Máximo!B212:E212</f>
        <v xml:space="preserve">Deve haver na documentação a especificação dos(as):
.        Componentes Críticos (Hardware e Software);
.        Informações importantes e sensíveis ao sistema;
.        Possíveis ameaças ao sistema ;
.        Mecanismos de controles e mitigação de risco.
</v>
      </c>
      <c r="C212" s="552"/>
      <c r="D212" s="552"/>
      <c r="E212" s="552"/>
      <c r="F212" s="68" t="str">
        <f>IF(Máximo!F212:I212="","",Máximo!F212:I212)</f>
        <v/>
      </c>
      <c r="G212" s="72">
        <f>Máximo!G212:J212</f>
        <v>6.9230769000000003E-4</v>
      </c>
      <c r="H212" s="70" t="str">
        <f>IF(Máximo!H212="","",Máximo!H212)</f>
        <v>Obrigatório</v>
      </c>
      <c r="I212" s="37" t="s">
        <v>4</v>
      </c>
      <c r="J212" s="73">
        <f>IF($K$13="Não Atende",0,IF(I212="","",IF(H212="",VLOOKUP(I212,Parâmetros!$B$3:$C$6,2,0),VLOOKUP(I212,Parâmetros!$B$3:$C$6,2,0)*VLOOKUP(H212,Parâmetros!$E$3:$G$5,2,0))))</f>
        <v>4</v>
      </c>
      <c r="K212" s="74">
        <f t="shared" ref="K212" si="177">IF(J212="",0,((G212*J212)*$F$30)*0.9*100)</f>
        <v>0.11215384578000002</v>
      </c>
      <c r="L212" s="3"/>
      <c r="M212" s="38"/>
    </row>
    <row r="213" spans="1:13" ht="45" customHeight="1" outlineLevel="1" x14ac:dyDescent="0.2">
      <c r="A213" s="170" t="str">
        <f>Máximo!A213</f>
        <v>3.179</v>
      </c>
      <c r="B213" s="552" t="str">
        <f>Máximo!B213:E213</f>
        <v>O roteador deverá ser capaz de implementar filtros de pacotes em qualquer interface lógica do equipamento, nas direções de entrada e saída, simultaneamente, sem perda de pacotes, em qualquer condição de carga (de 0 a 100% de utilização da interface física). Esses filtros não devem utilizar o processador central do equipamento. Os filtros deverão ser construídos sobre inspeção dos seguintes campos do pacote:
. Protocolo
. Endereço IPv4 origem
. Endereço IPv4 destino
. Endereço IPv6 origem
. Endereço IPv6 destino
. Porta TCP/UDP de origem
. Porta TCP/UDP de destino
. Flags TCP
. Tipos de pacote ICMP
.  Flags de fragmentação
.  MPLS EXP bits
.  IPv4 DSCP bits
.  IPv4 Precedence
. IPv6 Traffic Class
. IPv6 next header type</v>
      </c>
      <c r="C213" s="552"/>
      <c r="D213" s="552"/>
      <c r="E213" s="552"/>
      <c r="F213" s="68" t="str">
        <f>IF(Máximo!F213:I213="","",Máximo!F213:I213)</f>
        <v/>
      </c>
      <c r="G213" s="72">
        <f>Máximo!G213:J213</f>
        <v>6.9230769000000003E-4</v>
      </c>
      <c r="H213" s="70" t="str">
        <f>IF(Máximo!H213="","",Máximo!H213)</f>
        <v>Obrigatório</v>
      </c>
      <c r="I213" s="37" t="s">
        <v>4</v>
      </c>
      <c r="J213" s="73">
        <f>IF($K$13="Não Atende",0,IF(I213="","",IF(H213="",VLOOKUP(I213,Parâmetros!$B$3:$C$6,2,0),VLOOKUP(I213,Parâmetros!$B$3:$C$6,2,0)*VLOOKUP(H213,Parâmetros!$E$3:$G$5,2,0))))</f>
        <v>4</v>
      </c>
      <c r="K213" s="74">
        <f t="shared" ref="K213" si="178">IF(J213="",0,((G213*J213)*$F$30)*0.9*100)</f>
        <v>0.11215384578000002</v>
      </c>
      <c r="L213" s="3"/>
      <c r="M213" s="38"/>
    </row>
    <row r="214" spans="1:13" ht="45" customHeight="1" outlineLevel="1" x14ac:dyDescent="0.2">
      <c r="A214" s="170" t="str">
        <f>Máximo!A214</f>
        <v>3.180</v>
      </c>
      <c r="B214" s="552" t="str">
        <f>Máximo!B214:E214</f>
        <v>O roteador deverá implementar contadores específicos para cada filtro, de forma que seja possível inspecionar a quantidade de pacotes que se encaixaram na regra do filtro. Esses contadores deverão ser únicos por interface lógica e os seus valores deverão ser visíveis através de interface de linha de comando.</v>
      </c>
      <c r="C214" s="552"/>
      <c r="D214" s="552"/>
      <c r="E214" s="552"/>
      <c r="F214" s="68" t="str">
        <f>IF(Máximo!F214:I214="","",Máximo!F214:I214)</f>
        <v/>
      </c>
      <c r="G214" s="72">
        <f>Máximo!G214:J214</f>
        <v>6.9230769000000003E-4</v>
      </c>
      <c r="H214" s="70" t="str">
        <f>IF(Máximo!H214="","",Máximo!H214)</f>
        <v>Obrigatório</v>
      </c>
      <c r="I214" s="37" t="s">
        <v>4</v>
      </c>
      <c r="J214" s="73">
        <f>IF($K$13="Não Atende",0,IF(I214="","",IF(H214="",VLOOKUP(I214,Parâmetros!$B$3:$C$6,2,0),VLOOKUP(I214,Parâmetros!$B$3:$C$6,2,0)*VLOOKUP(H214,Parâmetros!$E$3:$G$5,2,0))))</f>
        <v>4</v>
      </c>
      <c r="K214" s="74">
        <f t="shared" ref="K214" si="179">IF(J214="",0,((G214*J214)*$F$30)*0.9*100)</f>
        <v>0.11215384578000002</v>
      </c>
      <c r="L214" s="3"/>
      <c r="M214" s="38"/>
    </row>
    <row r="215" spans="1:13" ht="45" customHeight="1" outlineLevel="1" x14ac:dyDescent="0.2">
      <c r="A215" s="170" t="str">
        <f>Máximo!A215</f>
        <v>3.181</v>
      </c>
      <c r="B215" s="552" t="str">
        <f>Máximo!B215:E215</f>
        <v xml:space="preserve">Os roteadores devem ser capazes de verificar a validade da origem do pacote via mecanismo uRPF (Unicast Reverse Path Forwarding – RFC 2827 Network Ingress Filtering: Defeating Denial of Service Attacks Which Employ IP Source Address Spoofing). </v>
      </c>
      <c r="C215" s="552"/>
      <c r="D215" s="552"/>
      <c r="E215" s="552"/>
      <c r="F215" s="68" t="str">
        <f>IF(Máximo!F215:I215="","",Máximo!F215:I215)</f>
        <v/>
      </c>
      <c r="G215" s="72">
        <f>Máximo!G215:J215</f>
        <v>6.9230769000000003E-4</v>
      </c>
      <c r="H215" s="70" t="str">
        <f>IF(Máximo!H215="","",Máximo!H215)</f>
        <v>Obrigatório</v>
      </c>
      <c r="I215" s="37" t="s">
        <v>4</v>
      </c>
      <c r="J215" s="73">
        <f>IF($K$13="Não Atende",0,IF(I215="","",IF(H215="",VLOOKUP(I215,Parâmetros!$B$3:$C$6,2,0),VLOOKUP(I215,Parâmetros!$B$3:$C$6,2,0)*VLOOKUP(H215,Parâmetros!$E$3:$G$5,2,0))))</f>
        <v>4</v>
      </c>
      <c r="K215" s="74">
        <f t="shared" ref="K215" si="180">IF(J215="",0,((G215*J215)*$F$30)*0.9*100)</f>
        <v>0.11215384578000002</v>
      </c>
      <c r="L215" s="3"/>
      <c r="M215" s="38"/>
    </row>
    <row r="216" spans="1:13" ht="45" customHeight="1" outlineLevel="1" x14ac:dyDescent="0.2">
      <c r="A216" s="170" t="str">
        <f>Máximo!A216</f>
        <v>3.182</v>
      </c>
      <c r="B216" s="552" t="str">
        <f>Máximo!B216:E216</f>
        <v>O equipamento deverá ter algum mecanismo para limitar o número de pacotes enviados para placa processadora para proteger a caixa contra ataques de DDoS.</v>
      </c>
      <c r="C216" s="552"/>
      <c r="D216" s="552"/>
      <c r="E216" s="552"/>
      <c r="F216" s="68" t="str">
        <f>IF(Máximo!F216:I216="","",Máximo!F216:I216)</f>
        <v/>
      </c>
      <c r="G216" s="72">
        <f>Máximo!G216:J216</f>
        <v>6.9230769000000003E-4</v>
      </c>
      <c r="H216" s="70" t="str">
        <f>IF(Máximo!H216="","",Máximo!H216)</f>
        <v>Obrigatório</v>
      </c>
      <c r="I216" s="37" t="s">
        <v>4</v>
      </c>
      <c r="J216" s="73">
        <f>IF($K$13="Não Atende",0,IF(I216="","",IF(H216="",VLOOKUP(I216,Parâmetros!$B$3:$C$6,2,0),VLOOKUP(I216,Parâmetros!$B$3:$C$6,2,0)*VLOOKUP(H216,Parâmetros!$E$3:$G$5,2,0))))</f>
        <v>4</v>
      </c>
      <c r="K216" s="74">
        <f t="shared" ref="K216" si="181">IF(J216="",0,((G216*J216)*$F$30)*0.9*100)</f>
        <v>0.11215384578000002</v>
      </c>
      <c r="L216" s="3"/>
      <c r="M216" s="38"/>
    </row>
    <row r="217" spans="1:13" ht="45" customHeight="1" outlineLevel="1" x14ac:dyDescent="0.2">
      <c r="A217" s="170" t="str">
        <f>Máximo!A217</f>
        <v>3.183</v>
      </c>
      <c r="B217" s="552" t="str">
        <f>Máximo!B217:E217</f>
        <v>O equipamento deverá permitir associar uma lista de acesso aos pacotes que são enviados para a placa processadora e informar sua taxa.</v>
      </c>
      <c r="C217" s="552"/>
      <c r="D217" s="552"/>
      <c r="E217" s="552"/>
      <c r="F217" s="68" t="str">
        <f>IF(Máximo!F217:I217="","",Máximo!F217:I217)</f>
        <v/>
      </c>
      <c r="G217" s="72">
        <f>Máximo!G217:J217</f>
        <v>6.9230769000000003E-4</v>
      </c>
      <c r="H217" s="70" t="str">
        <f>IF(Máximo!H217="","",Máximo!H217)</f>
        <v>Obrigatório</v>
      </c>
      <c r="I217" s="37" t="s">
        <v>4</v>
      </c>
      <c r="J217" s="73">
        <f>IF($K$13="Não Atende",0,IF(I217="","",IF(H217="",VLOOKUP(I217,Parâmetros!$B$3:$C$6,2,0),VLOOKUP(I217,Parâmetros!$B$3:$C$6,2,0)*VLOOKUP(H217,Parâmetros!$E$3:$G$5,2,0))))</f>
        <v>4</v>
      </c>
      <c r="K217" s="74">
        <f t="shared" ref="K217" si="182">IF(J217="",0,((G217*J217)*$F$30)*0.9*100)</f>
        <v>0.11215384578000002</v>
      </c>
      <c r="L217" s="3"/>
      <c r="M217" s="38"/>
    </row>
    <row r="218" spans="1:13" ht="45" customHeight="1" outlineLevel="1" x14ac:dyDescent="0.2">
      <c r="A218" s="170" t="str">
        <f>Máximo!A218</f>
        <v>3.184</v>
      </c>
      <c r="B218" s="552" t="str">
        <f>Máximo!B218:E218</f>
        <v>O equipamento deverá possuir mecanismos de detecção e/ou proteção contra syn-floods, pacotes mal formados, com excesso de fragmentação e smurf-attacks;</v>
      </c>
      <c r="C218" s="552"/>
      <c r="D218" s="552"/>
      <c r="E218" s="552"/>
      <c r="F218" s="68" t="str">
        <f>IF(Máximo!F218:I218="","",Máximo!F218:I218)</f>
        <v/>
      </c>
      <c r="G218" s="72">
        <f>Máximo!G218:J218</f>
        <v>6.9230769000000003E-4</v>
      </c>
      <c r="H218" s="70" t="str">
        <f>IF(Máximo!H218="","",Máximo!H218)</f>
        <v>Obrigatório</v>
      </c>
      <c r="I218" s="37" t="s">
        <v>4</v>
      </c>
      <c r="J218" s="73">
        <f>IF($K$13="Não Atende",0,IF(I218="","",IF(H218="",VLOOKUP(I218,Parâmetros!$B$3:$C$6,2,0),VLOOKUP(I218,Parâmetros!$B$3:$C$6,2,0)*VLOOKUP(H218,Parâmetros!$E$3:$G$5,2,0))))</f>
        <v>4</v>
      </c>
      <c r="K218" s="74">
        <f t="shared" ref="K218" si="183">IF(J218="",0,((G218*J218)*$F$30)*0.9*100)</f>
        <v>0.11215384578000002</v>
      </c>
      <c r="L218" s="3"/>
      <c r="M218" s="38"/>
    </row>
    <row r="219" spans="1:13" ht="45" customHeight="1" outlineLevel="1" x14ac:dyDescent="0.2">
      <c r="A219" s="170" t="str">
        <f>Máximo!A219</f>
        <v>3.185</v>
      </c>
      <c r="B219" s="552" t="str">
        <f>Máximo!B219:E219</f>
        <v>Implementar autenticação, via MD5, para sessões OSPF, BGP-4 e LDP.</v>
      </c>
      <c r="C219" s="552"/>
      <c r="D219" s="552"/>
      <c r="E219" s="552"/>
      <c r="F219" s="68" t="str">
        <f>IF(Máximo!F219:I219="","",Máximo!F219:I219)</f>
        <v/>
      </c>
      <c r="G219" s="72">
        <f>Máximo!G219:J219</f>
        <v>6.9230769000000003E-4</v>
      </c>
      <c r="H219" s="70" t="str">
        <f>IF(Máximo!H219="","",Máximo!H219)</f>
        <v>Obrigatório</v>
      </c>
      <c r="I219" s="37" t="s">
        <v>4</v>
      </c>
      <c r="J219" s="73">
        <f>IF($K$13="Não Atende",0,IF(I219="","",IF(H219="",VLOOKUP(I219,Parâmetros!$B$3:$C$6,2,0),VLOOKUP(I219,Parâmetros!$B$3:$C$6,2,0)*VLOOKUP(H219,Parâmetros!$E$3:$G$5,2,0))))</f>
        <v>4</v>
      </c>
      <c r="K219" s="74">
        <f t="shared" ref="K219" si="184">IF(J219="",0,((G219*J219)*$F$30)*0.9*100)</f>
        <v>0.11215384578000002</v>
      </c>
      <c r="L219" s="3"/>
      <c r="M219" s="38"/>
    </row>
    <row r="220" spans="1:13" ht="45" customHeight="1" outlineLevel="1" x14ac:dyDescent="0.2">
      <c r="A220" s="170" t="str">
        <f>Máximo!A220</f>
        <v>3.186</v>
      </c>
      <c r="B220" s="552" t="str">
        <f>Máximo!B220:E220</f>
        <v>Deverá ser possível criar filtros com no mínimo 2000 regras e aplicar em qualquer tipo de interface lógica.</v>
      </c>
      <c r="C220" s="552"/>
      <c r="D220" s="552"/>
      <c r="E220" s="552"/>
      <c r="F220" s="68" t="str">
        <f>IF(Máximo!F220:I220="","",Máximo!F220:I220)</f>
        <v/>
      </c>
      <c r="G220" s="72">
        <f>Máximo!G220:J220</f>
        <v>6.9230769000000003E-4</v>
      </c>
      <c r="H220" s="70" t="str">
        <f>IF(Máximo!H220="","",Máximo!H220)</f>
        <v>Obrigatório</v>
      </c>
      <c r="I220" s="37" t="s">
        <v>4</v>
      </c>
      <c r="J220" s="73">
        <f>IF($K$13="Não Atende",0,IF(I220="","",IF(H220="",VLOOKUP(I220,Parâmetros!$B$3:$C$6,2,0),VLOOKUP(I220,Parâmetros!$B$3:$C$6,2,0)*VLOOKUP(H220,Parâmetros!$E$3:$G$5,2,0))))</f>
        <v>4</v>
      </c>
      <c r="K220" s="74">
        <f t="shared" ref="K220" si="185">IF(J220="",0,((G220*J220)*$F$30)*0.9*100)</f>
        <v>0.11215384578000002</v>
      </c>
      <c r="L220" s="3"/>
      <c r="M220" s="38"/>
    </row>
    <row r="221" spans="1:13" ht="45" customHeight="1" outlineLevel="1" x14ac:dyDescent="0.2">
      <c r="A221" s="170" t="str">
        <f>Máximo!A221</f>
        <v>3.187</v>
      </c>
      <c r="B221" s="552" t="str">
        <f>Máximo!B221:E221</f>
        <v>Aplicar controle de acesso, através de listas de acesso ou similar, baseadas em critérios de layer 3 e 4, em todas as interfaces lógicas.</v>
      </c>
      <c r="C221" s="552"/>
      <c r="D221" s="552"/>
      <c r="E221" s="552"/>
      <c r="F221" s="68" t="str">
        <f>IF(Máximo!F221:I221="","",Máximo!F221:I221)</f>
        <v/>
      </c>
      <c r="G221" s="72">
        <f>Máximo!G221:J221</f>
        <v>6.9230769000000003E-4</v>
      </c>
      <c r="H221" s="70" t="str">
        <f>IF(Máximo!H221="","",Máximo!H221)</f>
        <v>Obrigatório</v>
      </c>
      <c r="I221" s="37" t="s">
        <v>4</v>
      </c>
      <c r="J221" s="73">
        <f>IF($K$13="Não Atende",0,IF(I221="","",IF(H221="",VLOOKUP(I221,Parâmetros!$B$3:$C$6,2,0),VLOOKUP(I221,Parâmetros!$B$3:$C$6,2,0)*VLOOKUP(H221,Parâmetros!$E$3:$G$5,2,0))))</f>
        <v>4</v>
      </c>
      <c r="K221" s="74">
        <f t="shared" ref="K221" si="186">IF(J221="",0,((G221*J221)*$F$30)*0.9*100)</f>
        <v>0.11215384578000002</v>
      </c>
      <c r="L221" s="3"/>
      <c r="M221" s="38"/>
    </row>
    <row r="222" spans="1:13" ht="45" customHeight="1" outlineLevel="1" x14ac:dyDescent="0.2">
      <c r="A222" s="170" t="str">
        <f>Máximo!A222</f>
        <v>3.188</v>
      </c>
      <c r="B222" s="552" t="str">
        <f>Máximo!B222:E222</f>
        <v>Permitir o monitoramento de tentativas de violação de listas de acesso em um syslog server.</v>
      </c>
      <c r="C222" s="552"/>
      <c r="D222" s="552"/>
      <c r="E222" s="552"/>
      <c r="F222" s="68" t="str">
        <f>IF(Máximo!F222:I222="","",Máximo!F222:I222)</f>
        <v/>
      </c>
      <c r="G222" s="72">
        <f>Máximo!G222:J222</f>
        <v>6.9230769000000003E-4</v>
      </c>
      <c r="H222" s="70" t="str">
        <f>IF(Máximo!H222="","",Máximo!H222)</f>
        <v>Obrigatório</v>
      </c>
      <c r="I222" s="37" t="s">
        <v>4</v>
      </c>
      <c r="J222" s="73">
        <f>IF($K$13="Não Atende",0,IF(I222="","",IF(H222="",VLOOKUP(I222,Parâmetros!$B$3:$C$6,2,0),VLOOKUP(I222,Parâmetros!$B$3:$C$6,2,0)*VLOOKUP(H222,Parâmetros!$E$3:$G$5,2,0))))</f>
        <v>4</v>
      </c>
      <c r="K222" s="74">
        <f t="shared" ref="K222" si="187">IF(J222="",0,((G222*J222)*$F$30)*0.9*100)</f>
        <v>0.11215384578000002</v>
      </c>
      <c r="L222" s="3"/>
      <c r="M222" s="38"/>
    </row>
    <row r="223" spans="1:13" ht="45" customHeight="1" outlineLevel="1" x14ac:dyDescent="0.2">
      <c r="A223" s="170" t="str">
        <f>Máximo!A223</f>
        <v>3.189</v>
      </c>
      <c r="B223" s="552" t="str">
        <f>Máximo!B223:E223</f>
        <v>Exceto para informações classificadas como pública, deve haver mecanismos criptográficos para proteger a transmissão de dados com a nuvem pública, ou seja, data in transit (Ex.: TLS, VPN, SSH etc.).</v>
      </c>
      <c r="C223" s="552"/>
      <c r="D223" s="552"/>
      <c r="E223" s="552"/>
      <c r="F223" s="68" t="str">
        <f>IF(Máximo!F223:I223="","",Máximo!F223:I223)</f>
        <v/>
      </c>
      <c r="G223" s="72">
        <f>Máximo!G223:J223</f>
        <v>6.9230769000000003E-4</v>
      </c>
      <c r="H223" s="70" t="str">
        <f>IF(Máximo!H223="","",Máximo!H223)</f>
        <v>Obrigatório</v>
      </c>
      <c r="I223" s="37" t="s">
        <v>4</v>
      </c>
      <c r="J223" s="73">
        <f>IF($K$13="Não Atende",0,IF(I223="","",IF(H223="",VLOOKUP(I223,Parâmetros!$B$3:$C$6,2,0),VLOOKUP(I223,Parâmetros!$B$3:$C$6,2,0)*VLOOKUP(H223,Parâmetros!$E$3:$G$5,2,0))))</f>
        <v>4</v>
      </c>
      <c r="K223" s="74">
        <f t="shared" ref="K223" si="188">IF(J223="",0,((G223*J223)*$F$30)*0.9*100)</f>
        <v>0.11215384578000002</v>
      </c>
      <c r="L223" s="3"/>
      <c r="M223" s="38"/>
    </row>
    <row r="224" spans="1:13" ht="45" customHeight="1" outlineLevel="1" x14ac:dyDescent="0.2">
      <c r="A224" s="170" t="str">
        <f>Máximo!A224</f>
        <v>3.190</v>
      </c>
      <c r="B224" s="552" t="str">
        <f>Máximo!B224:E224</f>
        <v>As soluções hospedadas em nuvem pública devem estar isoladas em uma VPC (Virtual Private Cloud) de forma a segregar o tráfego de rede dos demais clientes do provedor. Além disso, deve-se isolar o tráfego dos ambientes de desenvolvimento, homologação e produção na nuvem em sub-redes específicas.</v>
      </c>
      <c r="C224" s="552"/>
      <c r="D224" s="552"/>
      <c r="E224" s="552"/>
      <c r="F224" s="68" t="str">
        <f>IF(Máximo!F224:I224="","",Máximo!F224:I224)</f>
        <v/>
      </c>
      <c r="G224" s="72">
        <f>Máximo!G224:J224</f>
        <v>6.9230769000000003E-4</v>
      </c>
      <c r="H224" s="70" t="str">
        <f>IF(Máximo!H224="","",Máximo!H224)</f>
        <v>Obrigatório</v>
      </c>
      <c r="I224" s="37" t="s">
        <v>4</v>
      </c>
      <c r="J224" s="73">
        <f>IF($K$13="Não Atende",0,IF(I224="","",IF(H224="",VLOOKUP(I224,Parâmetros!$B$3:$C$6,2,0),VLOOKUP(I224,Parâmetros!$B$3:$C$6,2,0)*VLOOKUP(H224,Parâmetros!$E$3:$G$5,2,0))))</f>
        <v>4</v>
      </c>
      <c r="K224" s="74">
        <f t="shared" ref="K224" si="189">IF(J224="",0,((G224*J224)*$F$30)*0.9*100)</f>
        <v>0.11215384578000002</v>
      </c>
      <c r="L224" s="3"/>
      <c r="M224" s="38"/>
    </row>
    <row r="225" spans="1:13" ht="45" customHeight="1" outlineLevel="1" x14ac:dyDescent="0.2">
      <c r="A225" s="170" t="str">
        <f>Máximo!A225</f>
        <v>3.191</v>
      </c>
      <c r="B225" s="552" t="str">
        <f>Máximo!B225:E225</f>
        <v>Os provedores de cloud pública deverão garantir um meio seguro para descarte de dados de forma a eliminar os riscos de vazamento por meio de recuperação indevida.</v>
      </c>
      <c r="C225" s="552"/>
      <c r="D225" s="552"/>
      <c r="E225" s="552"/>
      <c r="F225" s="68" t="str">
        <f>IF(Máximo!F225:I225="","",Máximo!F225:I225)</f>
        <v/>
      </c>
      <c r="G225" s="72">
        <f>Máximo!G225:J225</f>
        <v>6.9230769000000003E-4</v>
      </c>
      <c r="H225" s="70" t="str">
        <f>IF(Máximo!H225="","",Máximo!H225)</f>
        <v>Obrigatório</v>
      </c>
      <c r="I225" s="37" t="s">
        <v>4</v>
      </c>
      <c r="J225" s="73">
        <f>IF($K$13="Não Atende",0,IF(I225="","",IF(H225="",VLOOKUP(I225,Parâmetros!$B$3:$C$6,2,0),VLOOKUP(I225,Parâmetros!$B$3:$C$6,2,0)*VLOOKUP(H225,Parâmetros!$E$3:$G$5,2,0))))</f>
        <v>4</v>
      </c>
      <c r="K225" s="74">
        <f t="shared" ref="K225" si="190">IF(J225="",0,((G225*J225)*$F$30)*0.9*100)</f>
        <v>0.11215384578000002</v>
      </c>
      <c r="L225" s="3"/>
      <c r="M225" s="38"/>
    </row>
    <row r="226" spans="1:13" ht="45" customHeight="1" outlineLevel="1" x14ac:dyDescent="0.2">
      <c r="A226" s="170" t="str">
        <f>Máximo!A226</f>
        <v>3.192</v>
      </c>
      <c r="B226" s="552" t="str">
        <f>Máximo!B226:E226</f>
        <v>Deve haver filtragem de tráfego para os serviços hospedados em nuvem pública, de forma a permitir comunicação apenas aos serviços oferecidos (portas e protocolos) e as origens (endereços IP) permitidas.</v>
      </c>
      <c r="C226" s="552"/>
      <c r="D226" s="552"/>
      <c r="E226" s="552"/>
      <c r="F226" s="68" t="str">
        <f>IF(Máximo!F226:I226="","",Máximo!F226:I226)</f>
        <v/>
      </c>
      <c r="G226" s="72">
        <f>Máximo!G226:J226</f>
        <v>6.9230769000000003E-4</v>
      </c>
      <c r="H226" s="70" t="str">
        <f>IF(Máximo!H226="","",Máximo!H226)</f>
        <v>Obrigatório</v>
      </c>
      <c r="I226" s="37" t="s">
        <v>4</v>
      </c>
      <c r="J226" s="73">
        <f>IF($K$13="Não Atende",0,IF(I226="","",IF(H226="",VLOOKUP(I226,Parâmetros!$B$3:$C$6,2,0),VLOOKUP(I226,Parâmetros!$B$3:$C$6,2,0)*VLOOKUP(H226,Parâmetros!$E$3:$G$5,2,0))))</f>
        <v>4</v>
      </c>
      <c r="K226" s="74">
        <f t="shared" ref="K226" si="191">IF(J226="",0,((G226*J226)*$F$30)*0.9*100)</f>
        <v>0.11215384578000002</v>
      </c>
      <c r="L226" s="3"/>
      <c r="M226" s="38"/>
    </row>
    <row r="227" spans="1:13" ht="45" customHeight="1" outlineLevel="1" x14ac:dyDescent="0.2">
      <c r="A227" s="170" t="str">
        <f>Máximo!A227</f>
        <v>3.193</v>
      </c>
      <c r="B227" s="552" t="str">
        <f>Máximo!B227:E227</f>
        <v>As aplicações e serviços hospedados em nuvem pública devem estar expostas na Internet apenas se houver tal necessidade.</v>
      </c>
      <c r="C227" s="552"/>
      <c r="D227" s="552"/>
      <c r="E227" s="552"/>
      <c r="F227" s="68" t="str">
        <f>IF(Máximo!F227:I227="","",Máximo!F227:I227)</f>
        <v/>
      </c>
      <c r="G227" s="72">
        <f>Máximo!G227:J227</f>
        <v>6.9230769000000003E-4</v>
      </c>
      <c r="H227" s="70" t="str">
        <f>IF(Máximo!H227="","",Máximo!H227)</f>
        <v>Obrigatório</v>
      </c>
      <c r="I227" s="37" t="s">
        <v>4</v>
      </c>
      <c r="J227" s="73">
        <f>IF($K$13="Não Atende",0,IF(I227="","",IF(H227="",VLOOKUP(I227,Parâmetros!$B$3:$C$6,2,0),VLOOKUP(I227,Parâmetros!$B$3:$C$6,2,0)*VLOOKUP(H227,Parâmetros!$E$3:$G$5,2,0))))</f>
        <v>4</v>
      </c>
      <c r="K227" s="74">
        <f t="shared" ref="K227" si="192">IF(J227="",0,((G227*J227)*$F$30)*0.9*100)</f>
        <v>0.11215384578000002</v>
      </c>
      <c r="L227" s="3"/>
      <c r="M227" s="38"/>
    </row>
    <row r="228" spans="1:13" ht="45" customHeight="1" outlineLevel="1" x14ac:dyDescent="0.2">
      <c r="A228" s="170" t="str">
        <f>Máximo!A228</f>
        <v>3.194</v>
      </c>
      <c r="B228" s="552" t="str">
        <f>Máximo!B228:E228</f>
        <v>Para aplicações internas, o acesso deve estar limitados a rede corporativa estabelecendo-se um link dedicado ou VPN com a VPC (Virtual Private Cloud).</v>
      </c>
      <c r="C228" s="552"/>
      <c r="D228" s="552"/>
      <c r="E228" s="552"/>
      <c r="F228" s="68" t="str">
        <f>IF(Máximo!F228:I228="","",Máximo!F228:I228)</f>
        <v/>
      </c>
      <c r="G228" s="72">
        <f>Máximo!G228:J228</f>
        <v>6.9230769000000003E-4</v>
      </c>
      <c r="H228" s="70" t="str">
        <f>IF(Máximo!H228="","",Máximo!H228)</f>
        <v>Obrigatório</v>
      </c>
      <c r="I228" s="37" t="s">
        <v>4</v>
      </c>
      <c r="J228" s="73">
        <f>IF($K$13="Não Atende",0,IF(I228="","",IF(H228="",VLOOKUP(I228,Parâmetros!$B$3:$C$6,2,0),VLOOKUP(I228,Parâmetros!$B$3:$C$6,2,0)*VLOOKUP(H228,Parâmetros!$E$3:$G$5,2,0))))</f>
        <v>4</v>
      </c>
      <c r="K228" s="74">
        <f t="shared" ref="K228" si="193">IF(J228="",0,((G228*J228)*$F$30)*0.9*100)</f>
        <v>0.11215384578000002</v>
      </c>
      <c r="L228" s="3"/>
      <c r="M228" s="38"/>
    </row>
    <row r="229" spans="1:13" ht="45" customHeight="1" outlineLevel="1" x14ac:dyDescent="0.2">
      <c r="A229" s="170" t="str">
        <f>Máximo!A229</f>
        <v>3.195</v>
      </c>
      <c r="B229" s="552" t="str">
        <f>Máximo!B229:E229</f>
        <v>Aplicações e serviços hospedados em nuvem pública só poderão compartilhar infraestrutura com outros clientes do provedor (multi-tenancy) caso haja um mecanismo de segurança de isolamento baseado em hypervisor.</v>
      </c>
      <c r="C229" s="552"/>
      <c r="D229" s="552"/>
      <c r="E229" s="552"/>
      <c r="F229" s="68" t="str">
        <f>IF(Máximo!F229:I229="","",Máximo!F229:I229)</f>
        <v/>
      </c>
      <c r="G229" s="72">
        <f>Máximo!G229:J229</f>
        <v>6.9230769000000003E-4</v>
      </c>
      <c r="H229" s="70" t="str">
        <f>IF(Máximo!H229="","",Máximo!H229)</f>
        <v>Obrigatório</v>
      </c>
      <c r="I229" s="37" t="s">
        <v>4</v>
      </c>
      <c r="J229" s="73">
        <f>IF($K$13="Não Atende",0,IF(I229="","",IF(H229="",VLOOKUP(I229,Parâmetros!$B$3:$C$6,2,0),VLOOKUP(I229,Parâmetros!$B$3:$C$6,2,0)*VLOOKUP(H229,Parâmetros!$E$3:$G$5,2,0))))</f>
        <v>4</v>
      </c>
      <c r="K229" s="74">
        <f t="shared" ref="K229" si="194">IF(J229="",0,((G229*J229)*$F$30)*0.9*100)</f>
        <v>0.11215384578000002</v>
      </c>
      <c r="L229" s="3"/>
      <c r="M229" s="38"/>
    </row>
    <row r="230" spans="1:13" ht="45" customHeight="1" outlineLevel="1" x14ac:dyDescent="0.2">
      <c r="A230" s="170" t="str">
        <f>Máximo!A230</f>
        <v>3.196</v>
      </c>
      <c r="B230" s="552" t="str">
        <f>Máximo!B230:E230</f>
        <v>Os provedores de cloud pública devem implementar controles de segurança física e lógica em conformidade com as melhores práticas e normas internacionais.</v>
      </c>
      <c r="C230" s="552"/>
      <c r="D230" s="552"/>
      <c r="E230" s="552"/>
      <c r="F230" s="68" t="str">
        <f>IF(Máximo!F230:I230="","",Máximo!F230:I230)</f>
        <v/>
      </c>
      <c r="G230" s="72">
        <f>Máximo!G230:J230</f>
        <v>6.9230769000000003E-4</v>
      </c>
      <c r="H230" s="70" t="str">
        <f>IF(Máximo!H230="","",Máximo!H230)</f>
        <v>Obrigatório</v>
      </c>
      <c r="I230" s="37" t="s">
        <v>4</v>
      </c>
      <c r="J230" s="73">
        <f>IF($K$13="Não Atende",0,IF(I230="","",IF(H230="",VLOOKUP(I230,Parâmetros!$B$3:$C$6,2,0),VLOOKUP(I230,Parâmetros!$B$3:$C$6,2,0)*VLOOKUP(H230,Parâmetros!$E$3:$G$5,2,0))))</f>
        <v>4</v>
      </c>
      <c r="K230" s="74">
        <f t="shared" ref="K230" si="195">IF(J230="",0,((G230*J230)*$F$30)*0.9*100)</f>
        <v>0.11215384578000002</v>
      </c>
      <c r="L230" s="3"/>
      <c r="M230" s="38"/>
    </row>
    <row r="231" spans="1:13" ht="45" customHeight="1" outlineLevel="1" x14ac:dyDescent="0.2">
      <c r="A231" s="170" t="str">
        <f>Máximo!A231</f>
        <v>3.197</v>
      </c>
      <c r="B231" s="552" t="str">
        <f>Máximo!B231:E231</f>
        <v>As aplicações e serviços hospedados em nuvem pública devem estar integradas ao repositório de identidade da Oi (NDS) por meio de federação SAML2 de forma a garantir a utilização de tais serviços com as credenciais da Oi.</v>
      </c>
      <c r="C231" s="552"/>
      <c r="D231" s="552"/>
      <c r="E231" s="552"/>
      <c r="F231" s="68" t="str">
        <f>IF(Máximo!F231:I231="","",Máximo!F231:I231)</f>
        <v/>
      </c>
      <c r="G231" s="72">
        <f>Máximo!G231:J231</f>
        <v>6.9230769000000003E-4</v>
      </c>
      <c r="H231" s="70" t="str">
        <f>IF(Máximo!H231="","",Máximo!H231)</f>
        <v>Obrigatório</v>
      </c>
      <c r="I231" s="37" t="s">
        <v>17</v>
      </c>
      <c r="J231" s="73">
        <f>IF($K$13="Não Atende",0,IF(I231="","",IF(H231="",VLOOKUP(I231,Parâmetros!$B$3:$C$6,2,0),VLOOKUP(I231,Parâmetros!$B$3:$C$6,2,0)*VLOOKUP(H231,Parâmetros!$E$3:$G$5,2,0))))</f>
        <v>2</v>
      </c>
      <c r="K231" s="74">
        <f t="shared" ref="K231" si="196">IF(J231="",0,((G231*J231)*$F$30)*0.9*100)</f>
        <v>5.6076922890000012E-2</v>
      </c>
      <c r="L231" s="3"/>
      <c r="M231" s="38"/>
    </row>
    <row r="232" spans="1:13" ht="45" customHeight="1" outlineLevel="1" x14ac:dyDescent="0.2">
      <c r="A232" s="170" t="str">
        <f>Máximo!A232</f>
        <v>3.198</v>
      </c>
      <c r="B232" s="552" t="str">
        <f>Máximo!B232:E232</f>
        <v>As credenciais utilizadas para administração e operação dos ativos em nuvem pública devem estar integradas ao repositório de identidade da Oi (NDS) por meio de federação SAML2 de forma a garantir a utilização das credenciais da Oi.</v>
      </c>
      <c r="C232" s="552"/>
      <c r="D232" s="552"/>
      <c r="E232" s="552"/>
      <c r="F232" s="68" t="str">
        <f>IF(Máximo!F232:I232="","",Máximo!F232:I232)</f>
        <v/>
      </c>
      <c r="G232" s="72">
        <f>Máximo!G232:J232</f>
        <v>6.9230769000000003E-4</v>
      </c>
      <c r="H232" s="70" t="str">
        <f>IF(Máximo!H232="","",Máximo!H232)</f>
        <v>Obrigatório</v>
      </c>
      <c r="I232" s="37" t="s">
        <v>17</v>
      </c>
      <c r="J232" s="73">
        <f>IF($K$13="Não Atende",0,IF(I232="","",IF(H232="",VLOOKUP(I232,Parâmetros!$B$3:$C$6,2,0),VLOOKUP(I232,Parâmetros!$B$3:$C$6,2,0)*VLOOKUP(H232,Parâmetros!$E$3:$G$5,2,0))))</f>
        <v>2</v>
      </c>
      <c r="K232" s="74">
        <f t="shared" ref="K232" si="197">IF(J232="",0,((G232*J232)*$F$30)*0.9*100)</f>
        <v>5.6076922890000012E-2</v>
      </c>
      <c r="L232" s="3"/>
      <c r="M232" s="38"/>
    </row>
    <row r="233" spans="1:13" ht="45" customHeight="1" outlineLevel="1" x14ac:dyDescent="0.2">
      <c r="A233" s="170" t="str">
        <f>Máximo!A233</f>
        <v>3.199</v>
      </c>
      <c r="B233" s="552" t="str">
        <f>Máximo!B233:E233</f>
        <v>Os ativos em nuvem pública devem estar em conformidade com as políticas, procedimentos, padrões e requisitos estabelecidos para os ativos on premise como, por exemplo, a definição de um dono do ativo.</v>
      </c>
      <c r="C233" s="552"/>
      <c r="D233" s="552"/>
      <c r="E233" s="552"/>
      <c r="F233" s="68" t="str">
        <f>IF(Máximo!F233:I233="","",Máximo!F233:I233)</f>
        <v/>
      </c>
      <c r="G233" s="72">
        <f>Máximo!G233:J233</f>
        <v>6.9230769000000003E-4</v>
      </c>
      <c r="H233" s="70" t="str">
        <f>IF(Máximo!H233="","",Máximo!H233)</f>
        <v>Obrigatório</v>
      </c>
      <c r="I233" s="37" t="s">
        <v>4</v>
      </c>
      <c r="J233" s="73">
        <f>IF($K$13="Não Atende",0,IF(I233="","",IF(H233="",VLOOKUP(I233,Parâmetros!$B$3:$C$6,2,0),VLOOKUP(I233,Parâmetros!$B$3:$C$6,2,0)*VLOOKUP(H233,Parâmetros!$E$3:$G$5,2,0))))</f>
        <v>4</v>
      </c>
      <c r="K233" s="74">
        <f t="shared" ref="K233" si="198">IF(J233="",0,((G233*J233)*$F$30)*0.9*100)</f>
        <v>0.11215384578000002</v>
      </c>
      <c r="L233" s="3"/>
      <c r="M233" s="38"/>
    </row>
    <row r="234" spans="1:13" ht="45" customHeight="1" outlineLevel="1" x14ac:dyDescent="0.2">
      <c r="A234" s="170" t="str">
        <f>Máximo!A234</f>
        <v>3.200</v>
      </c>
      <c r="B234" s="552" t="str">
        <f>Máximo!B234:E234</f>
        <v>Deve haver hardening na infraestrutura em nuvem pública, tal qual acontece on premise, de forma a garantir a mitigação de riscos por meio de baseline de segurança, atualização de softwares, aplicação de patches de segurança e etc.</v>
      </c>
      <c r="C234" s="552"/>
      <c r="D234" s="552"/>
      <c r="E234" s="552"/>
      <c r="F234" s="68" t="str">
        <f>IF(Máximo!F234:I234="","",Máximo!F234:I234)</f>
        <v/>
      </c>
      <c r="G234" s="72">
        <f>Máximo!G234:J234</f>
        <v>6.9230769000000003E-4</v>
      </c>
      <c r="H234" s="70" t="str">
        <f>IF(Máximo!H234="","",Máximo!H234)</f>
        <v>Obrigatório</v>
      </c>
      <c r="I234" s="37" t="s">
        <v>4</v>
      </c>
      <c r="J234" s="73">
        <f>IF($K$13="Não Atende",0,IF(I234="","",IF(H234="",VLOOKUP(I234,Parâmetros!$B$3:$C$6,2,0),VLOOKUP(I234,Parâmetros!$B$3:$C$6,2,0)*VLOOKUP(H234,Parâmetros!$E$3:$G$5,2,0))))</f>
        <v>4</v>
      </c>
      <c r="K234" s="74">
        <f t="shared" ref="K234" si="199">IF(J234="",0,((G234*J234)*$F$30)*0.9*100)</f>
        <v>0.11215384578000002</v>
      </c>
      <c r="L234" s="3"/>
      <c r="M234" s="38"/>
    </row>
    <row r="235" spans="1:13" ht="45" customHeight="1" outlineLevel="1" x14ac:dyDescent="0.2">
      <c r="A235" s="170" t="str">
        <f>Máximo!A235</f>
        <v>3.201</v>
      </c>
      <c r="B235" s="552" t="str">
        <f>Máximo!B235:E235</f>
        <v>As contas de serviços utilizadas por aplicações e serviços em nuvem pública devem estar em conformidade com os mesmos padrões, políticas, procedimento e requisitos para as contas de serviços on premise como, por exemplo, ter um custodiante definido.</v>
      </c>
      <c r="C235" s="552"/>
      <c r="D235" s="552"/>
      <c r="E235" s="552"/>
      <c r="F235" s="68" t="str">
        <f>IF(Máximo!F235:I235="","",Máximo!F235:I235)</f>
        <v/>
      </c>
      <c r="G235" s="72">
        <f>Máximo!G235:J235</f>
        <v>6.9230769000000003E-4</v>
      </c>
      <c r="H235" s="70" t="str">
        <f>IF(Máximo!H235="","",Máximo!H235)</f>
        <v>Obrigatório</v>
      </c>
      <c r="I235" s="37" t="s">
        <v>4</v>
      </c>
      <c r="J235" s="73">
        <f>IF($K$13="Não Atende",0,IF(I235="","",IF(H235="",VLOOKUP(I235,Parâmetros!$B$3:$C$6,2,0),VLOOKUP(I235,Parâmetros!$B$3:$C$6,2,0)*VLOOKUP(H235,Parâmetros!$E$3:$G$5,2,0))))</f>
        <v>4</v>
      </c>
      <c r="K235" s="74">
        <f t="shared" ref="K235" si="200">IF(J235="",0,((G235*J235)*$F$30)*0.9*100)</f>
        <v>0.11215384578000002</v>
      </c>
      <c r="L235" s="3"/>
      <c r="M235" s="38"/>
    </row>
    <row r="236" spans="1:13" ht="45" customHeight="1" outlineLevel="1" x14ac:dyDescent="0.2">
      <c r="A236" s="170" t="str">
        <f>Máximo!A236</f>
        <v>3.202</v>
      </c>
      <c r="B236" s="552" t="str">
        <f>Máximo!B236:E236</f>
        <v>Para consumo de serviços (REST, SOAP etc.) em nuvem pública, devem ser implementados mecanismos de proteção criptográficos na transmissão dos dados (TLS v.1.2 ou superior) e mecanismos de autenticação, controle de acesso e segregação de funções (WS-Security, OAUTH2) de forma a respeitar o princípio do privilégio mínimo. O mesmo vale para o consumo dos serviços expostos no barramento de serviços da Oi pelos aplicativos e serviços em nuvem ou mobile.</v>
      </c>
      <c r="C236" s="552"/>
      <c r="D236" s="552"/>
      <c r="E236" s="552"/>
      <c r="F236" s="68" t="str">
        <f>IF(Máximo!F236:I236="","",Máximo!F236:I236)</f>
        <v/>
      </c>
      <c r="G236" s="72">
        <f>Máximo!G236:J236</f>
        <v>6.9230769000000003E-4</v>
      </c>
      <c r="H236" s="70" t="str">
        <f>IF(Máximo!H236="","",Máximo!H236)</f>
        <v>Obrigatório</v>
      </c>
      <c r="I236" s="37" t="s">
        <v>4</v>
      </c>
      <c r="J236" s="73">
        <f>IF($K$13="Não Atende",0,IF(I236="","",IF(H236="",VLOOKUP(I236,Parâmetros!$B$3:$C$6,2,0),VLOOKUP(I236,Parâmetros!$B$3:$C$6,2,0)*VLOOKUP(H236,Parâmetros!$E$3:$G$5,2,0))))</f>
        <v>4</v>
      </c>
      <c r="K236" s="74">
        <f t="shared" ref="K236" si="201">IF(J236="",0,((G236*J236)*$F$30)*0.9*100)</f>
        <v>0.11215384578000002</v>
      </c>
      <c r="L236" s="3"/>
      <c r="M236" s="38"/>
    </row>
    <row r="237" spans="1:13" ht="45" customHeight="1" outlineLevel="1" x14ac:dyDescent="0.2">
      <c r="A237" s="170" t="str">
        <f>Máximo!A237</f>
        <v>3.203</v>
      </c>
      <c r="B237" s="552" t="str">
        <f>Máximo!B237:E237</f>
        <v>Os dados em nuvem públicas devem ser armazenados preferencialmente em datacenters no Brasil e, caso não seja possível, em países cuja legislação não conflitem ou ponham em risco os interesses da Oi.</v>
      </c>
      <c r="C237" s="552"/>
      <c r="D237" s="552"/>
      <c r="E237" s="552"/>
      <c r="F237" s="68" t="str">
        <f>IF(Máximo!F237:I237="","",Máximo!F237:I237)</f>
        <v/>
      </c>
      <c r="G237" s="72">
        <f>Máximo!G237:J237</f>
        <v>6.9230769000000003E-4</v>
      </c>
      <c r="H237" s="70" t="str">
        <f>IF(Máximo!H237="","",Máximo!H237)</f>
        <v>Obrigatório</v>
      </c>
      <c r="I237" s="37" t="s">
        <v>4</v>
      </c>
      <c r="J237" s="73">
        <f>IF($K$13="Não Atende",0,IF(I237="","",IF(H237="",VLOOKUP(I237,Parâmetros!$B$3:$C$6,2,0),VLOOKUP(I237,Parâmetros!$B$3:$C$6,2,0)*VLOOKUP(H237,Parâmetros!$E$3:$G$5,2,0))))</f>
        <v>4</v>
      </c>
      <c r="K237" s="74">
        <f t="shared" ref="K237" si="202">IF(J237="",0,((G237*J237)*$F$30)*0.9*100)</f>
        <v>0.11215384578000002</v>
      </c>
      <c r="L237" s="3"/>
      <c r="M237" s="38"/>
    </row>
    <row r="238" spans="1:13" ht="45" customHeight="1" outlineLevel="1" x14ac:dyDescent="0.2">
      <c r="A238" s="170" t="str">
        <f>Máximo!A238</f>
        <v>3.204</v>
      </c>
      <c r="B238" s="552" t="str">
        <f>Máximo!B238:E238</f>
        <v>Para as informações sensíveis armazenadas em nuvem pública (data at rest) devem ser implementados controles de segurança por meio de criptografia com algoritmos fortes e padrões de mercado. Para informações sensíveis de maior criticidade a gestão das chaves criptográficas deve ser realizada pela Oi e para uma menor criticidade é admissível a gestão das chaves pelo provedor de cloud, desde que sejam realizados por meio de HSM (Hardware Security Module) que estejam em conformidade com os padrões internacionais.</v>
      </c>
      <c r="C238" s="552"/>
      <c r="D238" s="552"/>
      <c r="E238" s="552"/>
      <c r="F238" s="68" t="str">
        <f>IF(Máximo!F238:I238="","",Máximo!F238:I238)</f>
        <v/>
      </c>
      <c r="G238" s="72">
        <f>Máximo!G238:J238</f>
        <v>6.9230769000000003E-4</v>
      </c>
      <c r="H238" s="70" t="str">
        <f>IF(Máximo!H238="","",Máximo!H238)</f>
        <v>Obrigatório</v>
      </c>
      <c r="I238" s="37" t="s">
        <v>4</v>
      </c>
      <c r="J238" s="73">
        <f>IF($K$13="Não Atende",0,IF(I238="","",IF(H238="",VLOOKUP(I238,Parâmetros!$B$3:$C$6,2,0),VLOOKUP(I238,Parâmetros!$B$3:$C$6,2,0)*VLOOKUP(H238,Parâmetros!$E$3:$G$5,2,0))))</f>
        <v>4</v>
      </c>
      <c r="K238" s="74">
        <f t="shared" ref="K238" si="203">IF(J238="",0,((G238*J238)*$F$30)*0.9*100)</f>
        <v>0.11215384578000002</v>
      </c>
      <c r="L238" s="3"/>
      <c r="M238" s="38"/>
    </row>
    <row r="239" spans="1:13" ht="45" customHeight="1" outlineLevel="1" x14ac:dyDescent="0.2">
      <c r="A239" s="170" t="str">
        <f>Máximo!A239</f>
        <v>3.205</v>
      </c>
      <c r="B239" s="552" t="str">
        <f>Máximo!B239:E239</f>
        <v>Os dados armazenados em nuvem pública devem possuir uma política de backup segura de forma a garantir a confidencialidade das informações, sua integridade e recuperabilidade. Além disto, a política de backup definida deve suportar o RTO (Recovery Time Objective), RPO (Recovery Point Objective) e o SLA acordados com o negócio.</v>
      </c>
      <c r="C239" s="552"/>
      <c r="D239" s="552"/>
      <c r="E239" s="552"/>
      <c r="F239" s="68" t="str">
        <f>IF(Máximo!F239:I239="","",Máximo!F239:I239)</f>
        <v/>
      </c>
      <c r="G239" s="72">
        <f>Máximo!G239:J239</f>
        <v>6.9230769000000003E-4</v>
      </c>
      <c r="H239" s="70" t="str">
        <f>IF(Máximo!H239="","",Máximo!H239)</f>
        <v>Obrigatório</v>
      </c>
      <c r="I239" s="37" t="s">
        <v>4</v>
      </c>
      <c r="J239" s="73">
        <f>IF($K$13="Não Atende",0,IF(I239="","",IF(H239="",VLOOKUP(I239,Parâmetros!$B$3:$C$6,2,0),VLOOKUP(I239,Parâmetros!$B$3:$C$6,2,0)*VLOOKUP(H239,Parâmetros!$E$3:$G$5,2,0))))</f>
        <v>4</v>
      </c>
      <c r="K239" s="74">
        <f t="shared" ref="K239" si="204">IF(J239="",0,((G239*J239)*$F$30)*0.9*100)</f>
        <v>0.11215384578000002</v>
      </c>
      <c r="L239" s="3"/>
      <c r="M239" s="38"/>
    </row>
    <row r="240" spans="1:13" ht="45" customHeight="1" outlineLevel="1" x14ac:dyDescent="0.2">
      <c r="A240" s="170" t="str">
        <f>Máximo!A240</f>
        <v>3.206</v>
      </c>
      <c r="B240" s="552" t="str">
        <f>Máximo!B240:E240</f>
        <v>Os serviços e aplicações hospedados em nuvem pública ou mobile devem estar em conformidade com as políticas, padrões e requisitos de segurança estabelecidos para sistemas on premise (controle e gestão de acesso, gestão de identidade, segregação de função, segurança de aplicação e infraestrutura) sempre respeitando o princípio do privilégio mínimo.</v>
      </c>
      <c r="C240" s="552"/>
      <c r="D240" s="552"/>
      <c r="E240" s="552"/>
      <c r="F240" s="68" t="str">
        <f>IF(Máximo!F240:I240="","",Máximo!F240:I240)</f>
        <v/>
      </c>
      <c r="G240" s="72">
        <f>Máximo!G240:J240</f>
        <v>6.9230769000000003E-4</v>
      </c>
      <c r="H240" s="70" t="str">
        <f>IF(Máximo!H240="","",Máximo!H240)</f>
        <v>Obrigatório</v>
      </c>
      <c r="I240" s="37" t="s">
        <v>4</v>
      </c>
      <c r="J240" s="73">
        <f>IF($K$13="Não Atende",0,IF(I240="","",IF(H240="",VLOOKUP(I240,Parâmetros!$B$3:$C$6,2,0),VLOOKUP(I240,Parâmetros!$B$3:$C$6,2,0)*VLOOKUP(H240,Parâmetros!$E$3:$G$5,2,0))))</f>
        <v>4</v>
      </c>
      <c r="K240" s="74">
        <f t="shared" ref="K240" si="205">IF(J240="",0,((G240*J240)*$F$30)*0.9*100)</f>
        <v>0.11215384578000002</v>
      </c>
      <c r="L240" s="3"/>
      <c r="M240" s="38"/>
    </row>
    <row r="241" spans="1:13" ht="45" customHeight="1" outlineLevel="1" x14ac:dyDescent="0.2">
      <c r="A241" s="170" t="str">
        <f>Máximo!A241</f>
        <v>3.207</v>
      </c>
      <c r="B241" s="552" t="str">
        <f>Máximo!B241:E241</f>
        <v>Aplicações mobile não devem armazenar informações sensíveis no dispositivo móvel.</v>
      </c>
      <c r="C241" s="552"/>
      <c r="D241" s="552"/>
      <c r="E241" s="552"/>
      <c r="F241" s="68" t="str">
        <f>IF(Máximo!F241:I241="","",Máximo!F241:I241)</f>
        <v/>
      </c>
      <c r="G241" s="72">
        <f>Máximo!G241:J241</f>
        <v>6.9230769000000003E-4</v>
      </c>
      <c r="H241" s="70" t="str">
        <f>IF(Máximo!H241="","",Máximo!H241)</f>
        <v>Obrigatório</v>
      </c>
      <c r="I241" s="37" t="s">
        <v>4</v>
      </c>
      <c r="J241" s="73">
        <f>IF($K$13="Não Atende",0,IF(I241="","",IF(H241="",VLOOKUP(I241,Parâmetros!$B$3:$C$6,2,0),VLOOKUP(I241,Parâmetros!$B$3:$C$6,2,0)*VLOOKUP(H241,Parâmetros!$E$3:$G$5,2,0))))</f>
        <v>4</v>
      </c>
      <c r="K241" s="74">
        <f t="shared" ref="K241" si="206">IF(J241="",0,((G241*J241)*$F$30)*0.9*100)</f>
        <v>0.11215384578000002</v>
      </c>
      <c r="L241" s="3"/>
      <c r="M241" s="38"/>
    </row>
    <row r="242" spans="1:13" ht="45" customHeight="1" outlineLevel="1" x14ac:dyDescent="0.2">
      <c r="A242" s="170" t="str">
        <f>Máximo!A242</f>
        <v>3.208</v>
      </c>
      <c r="B242" s="552" t="str">
        <f>Máximo!B242:E242</f>
        <v>As aplicações mobile devem estar em conformidade com as mesmas políticas, padrões e procedimento definidos para sistemas web ou cliente/servidor, quando aplicáveis.</v>
      </c>
      <c r="C242" s="552"/>
      <c r="D242" s="552"/>
      <c r="E242" s="552"/>
      <c r="F242" s="68" t="str">
        <f>IF(Máximo!F242:I242="","",Máximo!F242:I242)</f>
        <v/>
      </c>
      <c r="G242" s="72">
        <f>Máximo!G242:J242</f>
        <v>6.9230769000000003E-4</v>
      </c>
      <c r="H242" s="70" t="str">
        <f>IF(Máximo!H242="","",Máximo!H242)</f>
        <v>Obrigatório</v>
      </c>
      <c r="I242" s="37" t="s">
        <v>4</v>
      </c>
      <c r="J242" s="73">
        <f>IF($K$13="Não Atende",0,IF(I242="","",IF(H242="",VLOOKUP(I242,Parâmetros!$B$3:$C$6,2,0),VLOOKUP(I242,Parâmetros!$B$3:$C$6,2,0)*VLOOKUP(H242,Parâmetros!$E$3:$G$5,2,0))))</f>
        <v>4</v>
      </c>
      <c r="K242" s="74">
        <f t="shared" ref="K242" si="207">IF(J242="",0,((G242*J242)*$F$30)*0.9*100)</f>
        <v>0.11215384578000002</v>
      </c>
      <c r="L242" s="3"/>
      <c r="M242" s="38"/>
    </row>
    <row r="243" spans="1:13" ht="45" customHeight="1" outlineLevel="1" x14ac:dyDescent="0.2">
      <c r="A243" s="170" t="str">
        <f>Máximo!A243</f>
        <v>3.209</v>
      </c>
      <c r="B243" s="552" t="str">
        <f>Máximo!B243:E243</f>
        <v>Para automação de rotinas operacionais por DevOps devem ser utilizados os mecanismos de segurança em termos de autenticação, confidencialidade, integridade por meio contas de serviços ou chaves públicas.</v>
      </c>
      <c r="C243" s="552"/>
      <c r="D243" s="552"/>
      <c r="E243" s="552"/>
      <c r="F243" s="68" t="str">
        <f>IF(Máximo!F243:I243="","",Máximo!F243:I243)</f>
        <v/>
      </c>
      <c r="G243" s="72">
        <f>Máximo!G243:J243</f>
        <v>6.9230769000000003E-4</v>
      </c>
      <c r="H243" s="70" t="str">
        <f>IF(Máximo!H243="","",Máximo!H243)</f>
        <v>Obrigatório</v>
      </c>
      <c r="I243" s="37" t="s">
        <v>4</v>
      </c>
      <c r="J243" s="73">
        <f>IF($K$13="Não Atende",0,IF(I243="","",IF(H243="",VLOOKUP(I243,Parâmetros!$B$3:$C$6,2,0),VLOOKUP(I243,Parâmetros!$B$3:$C$6,2,0)*VLOOKUP(H243,Parâmetros!$E$3:$G$5,2,0))))</f>
        <v>4</v>
      </c>
      <c r="K243" s="74">
        <f t="shared" ref="K243" si="208">IF(J243="",0,((G243*J243)*$F$30)*0.9*100)</f>
        <v>0.11215384578000002</v>
      </c>
      <c r="L243" s="3"/>
      <c r="M243" s="38"/>
    </row>
    <row r="244" spans="1:13" ht="45" customHeight="1" outlineLevel="1" x14ac:dyDescent="0.2">
      <c r="A244" s="170" t="str">
        <f>Máximo!A244</f>
        <v>3.210</v>
      </c>
      <c r="B244" s="552" t="str">
        <f>Máximo!B244:E244</f>
        <v>Para automação de rotinas operacionais DevOps que requerem a autenticação por chave pública, devem ser utilizadas chaves RSA de no mínimo 2048 bits.</v>
      </c>
      <c r="C244" s="552"/>
      <c r="D244" s="552"/>
      <c r="E244" s="552"/>
      <c r="F244" s="68" t="str">
        <f>IF(Máximo!F244:I244="","",Máximo!F244:I244)</f>
        <v/>
      </c>
      <c r="G244" s="72">
        <f>Máximo!G244:J244</f>
        <v>6.9230769000000003E-4</v>
      </c>
      <c r="H244" s="70" t="str">
        <f>IF(Máximo!H244="","",Máximo!H244)</f>
        <v>Obrigatório</v>
      </c>
      <c r="I244" s="37" t="s">
        <v>4</v>
      </c>
      <c r="J244" s="73">
        <f>IF($K$13="Não Atende",0,IF(I244="","",IF(H244="",VLOOKUP(I244,Parâmetros!$B$3:$C$6,2,0),VLOOKUP(I244,Parâmetros!$B$3:$C$6,2,0)*VLOOKUP(H244,Parâmetros!$E$3:$G$5,2,0))))</f>
        <v>4</v>
      </c>
      <c r="K244" s="74">
        <f t="shared" ref="K244" si="209">IF(J244="",0,((G244*J244)*$F$30)*0.9*100)</f>
        <v>0.11215384578000002</v>
      </c>
      <c r="L244" s="3"/>
      <c r="M244" s="38"/>
    </row>
    <row r="245" spans="1:13" ht="45" customHeight="1" outlineLevel="1" x14ac:dyDescent="0.2">
      <c r="A245" s="170" t="str">
        <f>Máximo!A245</f>
        <v>3.211</v>
      </c>
      <c r="B245" s="552" t="str">
        <f>Máximo!B245:E245</f>
        <v>Deve-se implementar a segregação de funções de forma a respeitar o princípio do privilégio mínimo.</v>
      </c>
      <c r="C245" s="552"/>
      <c r="D245" s="552"/>
      <c r="E245" s="552"/>
      <c r="F245" s="68" t="str">
        <f>IF(Máximo!F245:I245="","",Máximo!F245:I245)</f>
        <v/>
      </c>
      <c r="G245" s="72">
        <f>Máximo!G245:J245</f>
        <v>6.9230769000000003E-4</v>
      </c>
      <c r="H245" s="70" t="str">
        <f>IF(Máximo!H245="","",Máximo!H245)</f>
        <v>Obrigatório</v>
      </c>
      <c r="I245" s="37" t="s">
        <v>4</v>
      </c>
      <c r="J245" s="73">
        <f>IF($K$13="Não Atende",0,IF(I245="","",IF(H245="",VLOOKUP(I245,Parâmetros!$B$3:$C$6,2,0),VLOOKUP(I245,Parâmetros!$B$3:$C$6,2,0)*VLOOKUP(H245,Parâmetros!$E$3:$G$5,2,0))))</f>
        <v>4</v>
      </c>
      <c r="K245" s="74">
        <f t="shared" ref="K245" si="210">IF(J245="",0,((G245*J245)*$F$30)*0.9*100)</f>
        <v>0.11215384578000002</v>
      </c>
      <c r="L245" s="3"/>
      <c r="M245" s="38"/>
    </row>
    <row r="246" spans="1:13" ht="45" customHeight="1" outlineLevel="1" x14ac:dyDescent="0.2">
      <c r="A246" s="170" t="str">
        <f>Máximo!A246</f>
        <v>3.212</v>
      </c>
      <c r="B246" s="552" t="str">
        <f>Máximo!B246:E246</f>
        <v>Auditoria deve ser integrável com SIEM corporativo</v>
      </c>
      <c r="C246" s="552"/>
      <c r="D246" s="552"/>
      <c r="E246" s="552"/>
      <c r="F246" s="68" t="str">
        <f>IF(Máximo!F246:I246="","",Máximo!F246:I246)</f>
        <v/>
      </c>
      <c r="G246" s="72">
        <f>Máximo!G246:J246</f>
        <v>6.9230769000000003E-4</v>
      </c>
      <c r="H246" s="70" t="str">
        <f>IF(Máximo!H246="","",Máximo!H246)</f>
        <v>Obrigatório</v>
      </c>
      <c r="I246" s="37" t="s">
        <v>4</v>
      </c>
      <c r="J246" s="73">
        <f>IF($K$13="Não Atende",0,IF(I246="","",IF(H246="",VLOOKUP(I246,Parâmetros!$B$3:$C$6,2,0),VLOOKUP(I246,Parâmetros!$B$3:$C$6,2,0)*VLOOKUP(H246,Parâmetros!$E$3:$G$5,2,0))))</f>
        <v>4</v>
      </c>
      <c r="K246" s="74">
        <f t="shared" ref="K246" si="211">IF(J246="",0,((G246*J246)*$F$30)*0.9*100)</f>
        <v>0.11215384578000002</v>
      </c>
      <c r="L246" s="3"/>
      <c r="M246" s="38"/>
    </row>
    <row r="247" spans="1:13" ht="45" customHeight="1" outlineLevel="1" x14ac:dyDescent="0.2">
      <c r="A247" s="170" t="str">
        <f>Máximo!A247</f>
        <v>3.213</v>
      </c>
      <c r="B247" s="552" t="str">
        <f>Máximo!B247:E247</f>
        <v>Suporte a Autenticação em todos os cenarios OAUTH2 e OpenId Connect</v>
      </c>
      <c r="C247" s="552"/>
      <c r="D247" s="552"/>
      <c r="E247" s="552"/>
      <c r="F247" s="68" t="str">
        <f>IF(Máximo!F247:I247="","",Máximo!F247:I247)</f>
        <v/>
      </c>
      <c r="G247" s="72">
        <f>Máximo!G247:J247</f>
        <v>6.9230769000000003E-4</v>
      </c>
      <c r="H247" s="70" t="str">
        <f>IF(Máximo!H247="","",Máximo!H247)</f>
        <v>Obrigatório</v>
      </c>
      <c r="I247" s="37" t="s">
        <v>4</v>
      </c>
      <c r="J247" s="73">
        <f>IF($K$13="Não Atende",0,IF(I247="","",IF(H247="",VLOOKUP(I247,Parâmetros!$B$3:$C$6,2,0),VLOOKUP(I247,Parâmetros!$B$3:$C$6,2,0)*VLOOKUP(H247,Parâmetros!$E$3:$G$5,2,0))))</f>
        <v>4</v>
      </c>
      <c r="K247" s="74">
        <f t="shared" ref="K247" si="212">IF(J247="",0,((G247*J247)*$F$30)*0.9*100)</f>
        <v>0.11215384578000002</v>
      </c>
      <c r="L247" s="3"/>
      <c r="M247" s="38"/>
    </row>
    <row r="248" spans="1:13" ht="45" customHeight="1" outlineLevel="1" x14ac:dyDescent="0.2">
      <c r="A248" s="170" t="str">
        <f>Máximo!A248</f>
        <v>3.214</v>
      </c>
      <c r="B248" s="552" t="str">
        <f>Máximo!B248:E248</f>
        <v>Suporte a Autenticação via SAML 2</v>
      </c>
      <c r="C248" s="552"/>
      <c r="D248" s="552"/>
      <c r="E248" s="552"/>
      <c r="F248" s="68" t="str">
        <f>IF(Máximo!F248:I248="","",Máximo!F248:I248)</f>
        <v/>
      </c>
      <c r="G248" s="72">
        <f>Máximo!G248:J248</f>
        <v>6.9230769000000003E-4</v>
      </c>
      <c r="H248" s="70" t="str">
        <f>IF(Máximo!H248="","",Máximo!H248)</f>
        <v>Obrigatório</v>
      </c>
      <c r="I248" s="37" t="s">
        <v>4</v>
      </c>
      <c r="J248" s="73">
        <f>IF($K$13="Não Atende",0,IF(I248="","",IF(H248="",VLOOKUP(I248,Parâmetros!$B$3:$C$6,2,0),VLOOKUP(I248,Parâmetros!$B$3:$C$6,2,0)*VLOOKUP(H248,Parâmetros!$E$3:$G$5,2,0))))</f>
        <v>4</v>
      </c>
      <c r="K248" s="74">
        <f t="shared" ref="K248" si="213">IF(J248="",0,((G248*J248)*$F$30)*0.9*100)</f>
        <v>0.11215384578000002</v>
      </c>
      <c r="L248" s="3"/>
      <c r="M248" s="38"/>
    </row>
    <row r="249" spans="1:13" ht="45" customHeight="1" outlineLevel="1" x14ac:dyDescent="0.2">
      <c r="A249" s="170" t="str">
        <f>Máximo!A249</f>
        <v>3.215</v>
      </c>
      <c r="B249" s="552" t="str">
        <f>Máximo!B249:E249</f>
        <v xml:space="preserve">Compativel para Segundo Fator de autenticação </v>
      </c>
      <c r="C249" s="552"/>
      <c r="D249" s="552"/>
      <c r="E249" s="552"/>
      <c r="F249" s="68" t="str">
        <f>IF(Máximo!F249:I249="","",Máximo!F249:I249)</f>
        <v/>
      </c>
      <c r="G249" s="72">
        <f>Máximo!G249:J249</f>
        <v>6.9230769000000003E-4</v>
      </c>
      <c r="H249" s="70" t="str">
        <f>IF(Máximo!H249="","",Máximo!H249)</f>
        <v>Obrigatório</v>
      </c>
      <c r="I249" s="37" t="s">
        <v>4</v>
      </c>
      <c r="J249" s="73">
        <f>IF($K$13="Não Atende",0,IF(I249="","",IF(H249="",VLOOKUP(I249,Parâmetros!$B$3:$C$6,2,0),VLOOKUP(I249,Parâmetros!$B$3:$C$6,2,0)*VLOOKUP(H249,Parâmetros!$E$3:$G$5,2,0))))</f>
        <v>4</v>
      </c>
      <c r="K249" s="74">
        <f t="shared" ref="K249" si="214">IF(J249="",0,((G249*J249)*$F$30)*0.9*100)</f>
        <v>0.11215384578000002</v>
      </c>
      <c r="L249" s="3"/>
      <c r="M249" s="38"/>
    </row>
    <row r="250" spans="1:13" ht="45" customHeight="1" outlineLevel="1" x14ac:dyDescent="0.2">
      <c r="A250" s="170" t="str">
        <f>Máximo!A250</f>
        <v>3.216</v>
      </c>
      <c r="B250" s="552" t="str">
        <f>Máximo!B250:E250</f>
        <v>Todas as chamadas a serviços a Oi, deve garantir o acesso apenas às informações/operações autorizadas (Validação de contexto de parametros)</v>
      </c>
      <c r="C250" s="552"/>
      <c r="D250" s="552"/>
      <c r="E250" s="552"/>
      <c r="F250" s="68" t="str">
        <f>IF(Máximo!F250:I250="","",Máximo!F250:I250)</f>
        <v/>
      </c>
      <c r="G250" s="72">
        <f>Máximo!G250:J250</f>
        <v>6.9230769000000003E-4</v>
      </c>
      <c r="H250" s="70" t="str">
        <f>IF(Máximo!H250="","",Máximo!H250)</f>
        <v>Obrigatório</v>
      </c>
      <c r="I250" s="37" t="s">
        <v>4</v>
      </c>
      <c r="J250" s="73">
        <f>IF($K$13="Não Atende",0,IF(I250="","",IF(H250="",VLOOKUP(I250,Parâmetros!$B$3:$C$6,2,0),VLOOKUP(I250,Parâmetros!$B$3:$C$6,2,0)*VLOOKUP(H250,Parâmetros!$E$3:$G$5,2,0))))</f>
        <v>4</v>
      </c>
      <c r="K250" s="74">
        <f t="shared" ref="K250" si="215">IF(J250="",0,((G250*J250)*$F$30)*0.9*100)</f>
        <v>0.11215384578000002</v>
      </c>
      <c r="L250" s="3"/>
      <c r="M250" s="38"/>
    </row>
    <row r="251" spans="1:13" ht="45" customHeight="1" outlineLevel="1" x14ac:dyDescent="0.2">
      <c r="A251" s="170" t="str">
        <f>Máximo!A251</f>
        <v>3.217</v>
      </c>
      <c r="B251" s="552" t="str">
        <f>Máximo!B251:E251</f>
        <v>Consoles, aplicações e serviços administrativos não podem ser acessados na internet.</v>
      </c>
      <c r="C251" s="552"/>
      <c r="D251" s="552"/>
      <c r="E251" s="552"/>
      <c r="F251" s="68" t="str">
        <f>IF(Máximo!F251:I251="","",Máximo!F251:I251)</f>
        <v/>
      </c>
      <c r="G251" s="72">
        <f>Máximo!G251:J251</f>
        <v>6.9230769000000003E-4</v>
      </c>
      <c r="H251" s="70" t="str">
        <f>IF(Máximo!H251="","",Máximo!H251)</f>
        <v>Obrigatório</v>
      </c>
      <c r="I251" s="37" t="s">
        <v>4</v>
      </c>
      <c r="J251" s="73">
        <f>IF($K$13="Não Atende",0,IF(I251="","",IF(H251="",VLOOKUP(I251,Parâmetros!$B$3:$C$6,2,0),VLOOKUP(I251,Parâmetros!$B$3:$C$6,2,0)*VLOOKUP(H251,Parâmetros!$E$3:$G$5,2,0))))</f>
        <v>4</v>
      </c>
      <c r="K251" s="74">
        <f t="shared" ref="K251" si="216">IF(J251="",0,((G251*J251)*$F$30)*0.9*100)</f>
        <v>0.11215384578000002</v>
      </c>
      <c r="L251" s="3"/>
      <c r="M251" s="38"/>
    </row>
    <row r="252" spans="1:13" ht="45" customHeight="1" outlineLevel="1" x14ac:dyDescent="0.2">
      <c r="A252" s="170" t="str">
        <f>Máximo!A252</f>
        <v>3.218</v>
      </c>
      <c r="B252" s="552" t="str">
        <f>Máximo!B252:E252</f>
        <v>O aprovisionamento de acessos e perfis, excluindo as credenciais, deve ser automatizado e integrado ao diretório corporativo preferencialmente via ASSERTIONS / CLAIMS do padrão de federação utilizado</v>
      </c>
      <c r="C252" s="552"/>
      <c r="D252" s="552"/>
      <c r="E252" s="552"/>
      <c r="F252" s="68" t="str">
        <f>IF(Máximo!F252:I252="","",Máximo!F252:I252)</f>
        <v/>
      </c>
      <c r="G252" s="72">
        <f>Máximo!G252:J252</f>
        <v>6.9230769000000003E-4</v>
      </c>
      <c r="H252" s="70" t="str">
        <f>IF(Máximo!H252="","",Máximo!H252)</f>
        <v>Obrigatório</v>
      </c>
      <c r="I252" s="37" t="s">
        <v>4</v>
      </c>
      <c r="J252" s="73">
        <f>IF($K$13="Não Atende",0,IF(I252="","",IF(H252="",VLOOKUP(I252,Parâmetros!$B$3:$C$6,2,0),VLOOKUP(I252,Parâmetros!$B$3:$C$6,2,0)*VLOOKUP(H252,Parâmetros!$E$3:$G$5,2,0))))</f>
        <v>4</v>
      </c>
      <c r="K252" s="74">
        <f t="shared" ref="K252" si="217">IF(J252="",0,((G252*J252)*$F$30)*0.9*100)</f>
        <v>0.11215384578000002</v>
      </c>
      <c r="L252" s="3"/>
      <c r="M252" s="38"/>
    </row>
    <row r="253" spans="1:13" ht="45" customHeight="1" outlineLevel="1" x14ac:dyDescent="0.2">
      <c r="A253" s="170" t="str">
        <f>Máximo!A253</f>
        <v>3.219</v>
      </c>
      <c r="B253" s="552" t="str">
        <f>Máximo!B253:E253</f>
        <v>Garantia a Não Repúdio nas ações do usuário</v>
      </c>
      <c r="C253" s="552"/>
      <c r="D253" s="552"/>
      <c r="E253" s="552"/>
      <c r="F253" s="68" t="str">
        <f>IF(Máximo!F253:I253="","",Máximo!F253:I253)</f>
        <v/>
      </c>
      <c r="G253" s="72">
        <f>Máximo!G253:J253</f>
        <v>6.9230769000000003E-4</v>
      </c>
      <c r="H253" s="70" t="str">
        <f>IF(Máximo!H253="","",Máximo!H253)</f>
        <v>Obrigatório</v>
      </c>
      <c r="I253" s="37" t="s">
        <v>4</v>
      </c>
      <c r="J253" s="73">
        <f>IF($K$13="Não Atende",0,IF(I253="","",IF(H253="",VLOOKUP(I253,Parâmetros!$B$3:$C$6,2,0),VLOOKUP(I253,Parâmetros!$B$3:$C$6,2,0)*VLOOKUP(H253,Parâmetros!$E$3:$G$5,2,0))))</f>
        <v>4</v>
      </c>
      <c r="K253" s="74">
        <f t="shared" ref="K253" si="218">IF(J253="",0,((G253*J253)*$F$30)*0.9*100)</f>
        <v>0.11215384578000002</v>
      </c>
      <c r="L253" s="3"/>
      <c r="M253" s="38"/>
    </row>
    <row r="254" spans="1:13" ht="45" customHeight="1" outlineLevel="1" x14ac:dyDescent="0.2">
      <c r="A254" s="170" t="str">
        <f>Máximo!A254</f>
        <v>3.220</v>
      </c>
      <c r="B254" s="552" t="str">
        <f>Máximo!B254:E254</f>
        <v>A nuvem deve possuir certificação TIER 2 ou superior</v>
      </c>
      <c r="C254" s="552"/>
      <c r="D254" s="552"/>
      <c r="E254" s="552"/>
      <c r="F254" s="68" t="str">
        <f>IF(Máximo!F254:I254="","",Máximo!F254:I254)</f>
        <v/>
      </c>
      <c r="G254" s="72">
        <f>Máximo!G254:J254</f>
        <v>6.9230769000000003E-4</v>
      </c>
      <c r="H254" s="70" t="str">
        <f>IF(Máximo!H254="","",Máximo!H254)</f>
        <v>Obrigatório</v>
      </c>
      <c r="I254" s="37" t="s">
        <v>4</v>
      </c>
      <c r="J254" s="73">
        <f>IF($K$13="Não Atende",0,IF(I254="","",IF(H254="",VLOOKUP(I254,Parâmetros!$B$3:$C$6,2,0),VLOOKUP(I254,Parâmetros!$B$3:$C$6,2,0)*VLOOKUP(H254,Parâmetros!$E$3:$G$5,2,0))))</f>
        <v>4</v>
      </c>
      <c r="K254" s="74">
        <f t="shared" ref="K254" si="219">IF(J254="",0,((G254*J254)*$F$30)*0.9*100)</f>
        <v>0.11215384578000002</v>
      </c>
      <c r="L254" s="3"/>
      <c r="M254" s="38"/>
    </row>
    <row r="255" spans="1:13" ht="45" customHeight="1" outlineLevel="1" x14ac:dyDescent="0.2">
      <c r="A255" s="170" t="str">
        <f>Máximo!A255</f>
        <v>3.221</v>
      </c>
      <c r="B255" s="552" t="str">
        <f>Máximo!B255:E255</f>
        <v>A solução deve garantir, prover e evidenciar integridade e confidencialidade no armazenamento (data in transit) e transmissao de informações (data at rest)</v>
      </c>
      <c r="C255" s="552"/>
      <c r="D255" s="552"/>
      <c r="E255" s="552"/>
      <c r="F255" s="68" t="str">
        <f>IF(Máximo!F255:I255="","",Máximo!F255:I255)</f>
        <v/>
      </c>
      <c r="G255" s="72">
        <f>Máximo!G255:J255</f>
        <v>6.9230769000000003E-4</v>
      </c>
      <c r="H255" s="70" t="str">
        <f>IF(Máximo!H255="","",Máximo!H255)</f>
        <v>Obrigatório</v>
      </c>
      <c r="I255" s="37" t="s">
        <v>4</v>
      </c>
      <c r="J255" s="73">
        <f>IF($K$13="Não Atende",0,IF(I255="","",IF(H255="",VLOOKUP(I255,Parâmetros!$B$3:$C$6,2,0),VLOOKUP(I255,Parâmetros!$B$3:$C$6,2,0)*VLOOKUP(H255,Parâmetros!$E$3:$G$5,2,0))))</f>
        <v>4</v>
      </c>
      <c r="K255" s="74">
        <f t="shared" ref="K255" si="220">IF(J255="",0,((G255*J255)*$F$30)*0.9*100)</f>
        <v>0.11215384578000002</v>
      </c>
      <c r="L255" s="3"/>
      <c r="M255" s="38"/>
    </row>
    <row r="256" spans="1:13" ht="45" customHeight="1" outlineLevel="1" x14ac:dyDescent="0.2">
      <c r="A256" s="170" t="str">
        <f>Máximo!A256</f>
        <v>3.222</v>
      </c>
      <c r="B256" s="552" t="str">
        <f>Máximo!B256:E256</f>
        <v>O contratado deve garantir minimio privilegio para uso/gestão do ambiente</v>
      </c>
      <c r="C256" s="552"/>
      <c r="D256" s="552"/>
      <c r="E256" s="552"/>
      <c r="F256" s="68" t="str">
        <f>IF(Máximo!F256:I256="","",Máximo!F256:I256)</f>
        <v/>
      </c>
      <c r="G256" s="72">
        <f>Máximo!G256:J256</f>
        <v>6.9230769000000003E-4</v>
      </c>
      <c r="H256" s="70" t="str">
        <f>IF(Máximo!H256="","",Máximo!H256)</f>
        <v>Obrigatório</v>
      </c>
      <c r="I256" s="37" t="s">
        <v>4</v>
      </c>
      <c r="J256" s="73">
        <f>IF($K$13="Não Atende",0,IF(I256="","",IF(H256="",VLOOKUP(I256,Parâmetros!$B$3:$C$6,2,0),VLOOKUP(I256,Parâmetros!$B$3:$C$6,2,0)*VLOOKUP(H256,Parâmetros!$E$3:$G$5,2,0))))</f>
        <v>4</v>
      </c>
      <c r="K256" s="74">
        <f t="shared" ref="K256" si="221">IF(J256="",0,((G256*J256)*$F$30)*0.9*100)</f>
        <v>0.11215384578000002</v>
      </c>
      <c r="L256" s="3"/>
      <c r="M256" s="38"/>
    </row>
    <row r="257" spans="1:13" ht="45" customHeight="1" outlineLevel="1" x14ac:dyDescent="0.2">
      <c r="A257" s="170" t="str">
        <f>Máximo!A257</f>
        <v>3.223</v>
      </c>
      <c r="B257" s="552" t="str">
        <f>Máximo!B257:E257</f>
        <v>O contratado deve garantir, prover e evidenciar  controle de acesso fisico ao ambiente</v>
      </c>
      <c r="C257" s="552"/>
      <c r="D257" s="552"/>
      <c r="E257" s="552"/>
      <c r="F257" s="68" t="str">
        <f>IF(Máximo!F257:I257="","",Máximo!F257:I257)</f>
        <v/>
      </c>
      <c r="G257" s="72">
        <f>Máximo!G257:J257</f>
        <v>6.9230769000000003E-4</v>
      </c>
      <c r="H257" s="70" t="str">
        <f>IF(Máximo!H257="","",Máximo!H257)</f>
        <v>Obrigatório</v>
      </c>
      <c r="I257" s="37" t="s">
        <v>4</v>
      </c>
      <c r="J257" s="73">
        <f>IF($K$13="Não Atende",0,IF(I257="","",IF(H257="",VLOOKUP(I257,Parâmetros!$B$3:$C$6,2,0),VLOOKUP(I257,Parâmetros!$B$3:$C$6,2,0)*VLOOKUP(H257,Parâmetros!$E$3:$G$5,2,0))))</f>
        <v>4</v>
      </c>
      <c r="K257" s="74">
        <f t="shared" ref="K257" si="222">IF(J257="",0,((G257*J257)*$F$30)*0.9*100)</f>
        <v>0.11215384578000002</v>
      </c>
      <c r="L257" s="3"/>
      <c r="M257" s="38"/>
    </row>
    <row r="258" spans="1:13" ht="45" customHeight="1" outlineLevel="1" x14ac:dyDescent="0.2">
      <c r="A258" s="170" t="str">
        <f>Máximo!A258</f>
        <v>3.224</v>
      </c>
      <c r="B258" s="552" t="str">
        <f>Máximo!B258:E258</f>
        <v>Separação logica dos dados de produção,  homologação e desenvolvimento</v>
      </c>
      <c r="C258" s="552"/>
      <c r="D258" s="552"/>
      <c r="E258" s="552"/>
      <c r="F258" s="68" t="str">
        <f>IF(Máximo!F258:I258="","",Máximo!F258:I258)</f>
        <v/>
      </c>
      <c r="G258" s="72">
        <f>Máximo!G258:J258</f>
        <v>6.9230769000000003E-4</v>
      </c>
      <c r="H258" s="70" t="str">
        <f>IF(Máximo!H258="","",Máximo!H258)</f>
        <v>Obrigatório</v>
      </c>
      <c r="I258" s="37" t="s">
        <v>4</v>
      </c>
      <c r="J258" s="73">
        <f>IF($K$13="Não Atende",0,IF(I258="","",IF(H258="",VLOOKUP(I258,Parâmetros!$B$3:$C$6,2,0),VLOOKUP(I258,Parâmetros!$B$3:$C$6,2,0)*VLOOKUP(H258,Parâmetros!$E$3:$G$5,2,0))))</f>
        <v>4</v>
      </c>
      <c r="K258" s="74">
        <f t="shared" ref="K258" si="223">IF(J258="",0,((G258*J258)*$F$30)*0.9*100)</f>
        <v>0.11215384578000002</v>
      </c>
      <c r="L258" s="3"/>
      <c r="M258" s="38"/>
    </row>
    <row r="259" spans="1:13" ht="45" customHeight="1" outlineLevel="1" x14ac:dyDescent="0.2">
      <c r="A259" s="170" t="str">
        <f>Máximo!A259</f>
        <v>3.225</v>
      </c>
      <c r="B259" s="552" t="str">
        <f>Máximo!B259:E259</f>
        <v>O serviço, ambiente e aplicações devem estar em compliance com os controles SOX, quando aplicável</v>
      </c>
      <c r="C259" s="552"/>
      <c r="D259" s="552"/>
      <c r="E259" s="552"/>
      <c r="F259" s="68" t="str">
        <f>IF(Máximo!F259:I259="","",Máximo!F259:I259)</f>
        <v/>
      </c>
      <c r="G259" s="72">
        <f>Máximo!G259:J259</f>
        <v>6.9230769000000003E-4</v>
      </c>
      <c r="H259" s="70" t="str">
        <f>IF(Máximo!H259="","",Máximo!H259)</f>
        <v>Obrigatório</v>
      </c>
      <c r="I259" s="37" t="s">
        <v>4</v>
      </c>
      <c r="J259" s="73">
        <f>IF($K$13="Não Atende",0,IF(I259="","",IF(H259="",VLOOKUP(I259,Parâmetros!$B$3:$C$6,2,0),VLOOKUP(I259,Parâmetros!$B$3:$C$6,2,0)*VLOOKUP(H259,Parâmetros!$E$3:$G$5,2,0))))</f>
        <v>4</v>
      </c>
      <c r="K259" s="74">
        <f t="shared" ref="K259" si="224">IF(J259="",0,((G259*J259)*$F$30)*0.9*100)</f>
        <v>0.11215384578000002</v>
      </c>
      <c r="L259" s="3"/>
      <c r="M259" s="38"/>
    </row>
    <row r="260" spans="1:13" ht="45" customHeight="1" outlineLevel="1" x14ac:dyDescent="0.2">
      <c r="A260" s="170" t="str">
        <f>Máximo!A260</f>
        <v>3.226</v>
      </c>
      <c r="B260" s="552" t="str">
        <f>Máximo!B260:E260</f>
        <v>O provedor de nuvem deve possuir certificações vigentes da família ISO27000 nos datacenters e serviços os quais estejam sendo utilizados pela Oi</v>
      </c>
      <c r="C260" s="552"/>
      <c r="D260" s="552"/>
      <c r="E260" s="552"/>
      <c r="F260" s="68" t="str">
        <f>IF(Máximo!F260:I260="","",Máximo!F260:I260)</f>
        <v/>
      </c>
      <c r="G260" s="72">
        <f>Máximo!G260:J260</f>
        <v>6.9230769000000003E-4</v>
      </c>
      <c r="H260" s="70" t="str">
        <f>IF(Máximo!H260="","",Máximo!H260)</f>
        <v>Obrigatório</v>
      </c>
      <c r="I260" s="37" t="s">
        <v>4</v>
      </c>
      <c r="J260" s="73">
        <f>IF($K$13="Não Atende",0,IF(I260="","",IF(H260="",VLOOKUP(I260,Parâmetros!$B$3:$C$6,2,0),VLOOKUP(I260,Parâmetros!$B$3:$C$6,2,0)*VLOOKUP(H260,Parâmetros!$E$3:$G$5,2,0))))</f>
        <v>4</v>
      </c>
      <c r="K260" s="74">
        <f t="shared" ref="K260" si="225">IF(J260="",0,((G260*J260)*$F$30)*0.9*100)</f>
        <v>0.11215384578000002</v>
      </c>
      <c r="L260" s="3"/>
      <c r="M260" s="38"/>
    </row>
    <row r="261" spans="1:13" ht="45" customHeight="1" outlineLevel="1" x14ac:dyDescent="0.2">
      <c r="A261" s="170" t="str">
        <f>Máximo!A261</f>
        <v>3.227</v>
      </c>
      <c r="B261" s="552" t="str">
        <f>Máximo!B261:E261</f>
        <v>Caso se utilize transações financeiras, o provedor de nuvem deve ser Certificado PCI DSS e PA DSS</v>
      </c>
      <c r="C261" s="552"/>
      <c r="D261" s="552"/>
      <c r="E261" s="552"/>
      <c r="F261" s="68" t="str">
        <f>IF(Máximo!F261:I261="","",Máximo!F261:I261)</f>
        <v/>
      </c>
      <c r="G261" s="72">
        <f>Máximo!G261:J261</f>
        <v>6.9230769000000003E-4</v>
      </c>
      <c r="H261" s="70" t="str">
        <f>IF(Máximo!H261="","",Máximo!H261)</f>
        <v>Obrigatório</v>
      </c>
      <c r="I261" s="37" t="s">
        <v>17</v>
      </c>
      <c r="J261" s="73">
        <f>IF($K$13="Não Atende",0,IF(I261="","",IF(H261="",VLOOKUP(I261,Parâmetros!$B$3:$C$6,2,0),VLOOKUP(I261,Parâmetros!$B$3:$C$6,2,0)*VLOOKUP(H261,Parâmetros!$E$3:$G$5,2,0))))</f>
        <v>2</v>
      </c>
      <c r="K261" s="74">
        <f t="shared" ref="K261" si="226">IF(J261="",0,((G261*J261)*$F$30)*0.9*100)</f>
        <v>5.6076922890000012E-2</v>
      </c>
      <c r="L261" s="3"/>
      <c r="M261" s="38"/>
    </row>
    <row r="262" spans="1:13" ht="45" customHeight="1" outlineLevel="1" x14ac:dyDescent="0.2">
      <c r="A262" s="170" t="str">
        <f>Máximo!A262</f>
        <v>3.228</v>
      </c>
      <c r="B262" s="552" t="str">
        <f>Máximo!B262:E262</f>
        <v>Compromisso contratual a apoio, suporte e disponibilização de informações em caso de investigações/auditoria. Garantia de entrega das informações para investições, como LOGS.</v>
      </c>
      <c r="C262" s="552"/>
      <c r="D262" s="552"/>
      <c r="E262" s="552"/>
      <c r="F262" s="68" t="str">
        <f>IF(Máximo!F262:I262="","",Máximo!F262:I262)</f>
        <v/>
      </c>
      <c r="G262" s="72">
        <f>Máximo!G262:J262</f>
        <v>6.9230769000000003E-4</v>
      </c>
      <c r="H262" s="70" t="str">
        <f>IF(Máximo!H262="","",Máximo!H262)</f>
        <v>Obrigatório</v>
      </c>
      <c r="I262" s="37" t="s">
        <v>4</v>
      </c>
      <c r="J262" s="73">
        <f>IF($K$13="Não Atende",0,IF(I262="","",IF(H262="",VLOOKUP(I262,Parâmetros!$B$3:$C$6,2,0),VLOOKUP(I262,Parâmetros!$B$3:$C$6,2,0)*VLOOKUP(H262,Parâmetros!$E$3:$G$5,2,0))))</f>
        <v>4</v>
      </c>
      <c r="K262" s="74">
        <f t="shared" ref="K262" si="227">IF(J262="",0,((G262*J262)*$F$30)*0.9*100)</f>
        <v>0.11215384578000002</v>
      </c>
      <c r="L262" s="3"/>
      <c r="M262" s="38"/>
    </row>
    <row r="263" spans="1:13" ht="45" customHeight="1" outlineLevel="1" x14ac:dyDescent="0.2">
      <c r="A263" s="170" t="str">
        <f>Máximo!A263</f>
        <v>3.229</v>
      </c>
      <c r="B263" s="552" t="str">
        <f>Máximo!B263:E263</f>
        <v xml:space="preserve">O serviço de cloud deve estar totalmente hospedado no território nacional </v>
      </c>
      <c r="C263" s="552"/>
      <c r="D263" s="552"/>
      <c r="E263" s="552"/>
      <c r="F263" s="68" t="str">
        <f>IF(Máximo!F263:I263="","",Máximo!F263:I263)</f>
        <v/>
      </c>
      <c r="G263" s="72">
        <f>Máximo!G263:J263</f>
        <v>6.9230769000000003E-4</v>
      </c>
      <c r="H263" s="70" t="str">
        <f>IF(Máximo!H263="","",Máximo!H263)</f>
        <v>Obrigatório</v>
      </c>
      <c r="I263" s="37" t="s">
        <v>4</v>
      </c>
      <c r="J263" s="73">
        <f>IF($K$13="Não Atende",0,IF(I263="","",IF(H263="",VLOOKUP(I263,Parâmetros!$B$3:$C$6,2,0),VLOOKUP(I263,Parâmetros!$B$3:$C$6,2,0)*VLOOKUP(H263,Parâmetros!$E$3:$G$5,2,0))))</f>
        <v>4</v>
      </c>
      <c r="K263" s="74">
        <f t="shared" ref="K263" si="228">IF(J263="",0,((G263*J263)*$F$30)*0.9*100)</f>
        <v>0.11215384578000002</v>
      </c>
      <c r="L263" s="3"/>
      <c r="M263" s="38"/>
    </row>
    <row r="264" spans="1:13" ht="45" customHeight="1" outlineLevel="1" x14ac:dyDescent="0.2">
      <c r="A264" s="170" t="str">
        <f>Máximo!A264</f>
        <v>3.230</v>
      </c>
      <c r="B264" s="552" t="str">
        <f>Máximo!B264:E264</f>
        <v>Deve estar com compativel com a leis e regulamentação brasileira vigente</v>
      </c>
      <c r="C264" s="552"/>
      <c r="D264" s="552"/>
      <c r="E264" s="552"/>
      <c r="F264" s="68" t="str">
        <f>IF(Máximo!F264:I264="","",Máximo!F264:I264)</f>
        <v/>
      </c>
      <c r="G264" s="72">
        <f>Máximo!G264:J264</f>
        <v>6.9230769000000003E-4</v>
      </c>
      <c r="H264" s="70" t="str">
        <f>IF(Máximo!H264="","",Máximo!H264)</f>
        <v>Obrigatório</v>
      </c>
      <c r="I264" s="37" t="s">
        <v>4</v>
      </c>
      <c r="J264" s="73">
        <f>IF($K$13="Não Atende",0,IF(I264="","",IF(H264="",VLOOKUP(I264,Parâmetros!$B$3:$C$6,2,0),VLOOKUP(I264,Parâmetros!$B$3:$C$6,2,0)*VLOOKUP(H264,Parâmetros!$E$3:$G$5,2,0))))</f>
        <v>4</v>
      </c>
      <c r="K264" s="74">
        <f t="shared" ref="K264" si="229">IF(J264="",0,((G264*J264)*$F$30)*0.9*100)</f>
        <v>0.11215384578000002</v>
      </c>
      <c r="L264" s="3"/>
      <c r="M264" s="38"/>
    </row>
    <row r="265" spans="1:13" ht="45" customHeight="1" outlineLevel="1" x14ac:dyDescent="0.2">
      <c r="A265" s="170" t="str">
        <f>Máximo!A265</f>
        <v>3.231</v>
      </c>
      <c r="B265" s="552" t="str">
        <f>Máximo!B265:E265</f>
        <v>Todo dado migrado de ambiente produtivo para ambiente não produtivo deve ser descaracterizado / mascarado</v>
      </c>
      <c r="C265" s="552"/>
      <c r="D265" s="552"/>
      <c r="E265" s="552"/>
      <c r="F265" s="68" t="str">
        <f>IF(Máximo!F265:I265="","",Máximo!F265:I265)</f>
        <v/>
      </c>
      <c r="G265" s="72">
        <f>Máximo!G265:J265</f>
        <v>6.9230769000000003E-4</v>
      </c>
      <c r="H265" s="70" t="str">
        <f>IF(Máximo!H265="","",Máximo!H265)</f>
        <v>Obrigatório</v>
      </c>
      <c r="I265" s="37" t="s">
        <v>4</v>
      </c>
      <c r="J265" s="73">
        <f>IF($K$13="Não Atende",0,IF(I265="","",IF(H265="",VLOOKUP(I265,Parâmetros!$B$3:$C$6,2,0),VLOOKUP(I265,Parâmetros!$B$3:$C$6,2,0)*VLOOKUP(H265,Parâmetros!$E$3:$G$5,2,0))))</f>
        <v>4</v>
      </c>
      <c r="K265" s="74">
        <f t="shared" ref="K265" si="230">IF(J265="",0,((G265*J265)*$F$30)*0.9*100)</f>
        <v>0.11215384578000002</v>
      </c>
      <c r="L265" s="3"/>
      <c r="M265" s="38"/>
    </row>
    <row r="266" spans="1:13" ht="45" customHeight="1" outlineLevel="1" x14ac:dyDescent="0.2">
      <c r="A266" s="170" t="str">
        <f>Máximo!A266</f>
        <v>3.232</v>
      </c>
      <c r="B266" s="552" t="str">
        <f>Máximo!B266:E266</f>
        <v>Solução deve ter proteção a ataque DOS, DDOS e ataques de força bruta</v>
      </c>
      <c r="C266" s="552"/>
      <c r="D266" s="552"/>
      <c r="E266" s="552"/>
      <c r="F266" s="68" t="str">
        <f>IF(Máximo!F266:I266="","",Máximo!F266:I266)</f>
        <v/>
      </c>
      <c r="G266" s="72">
        <f>Máximo!G266:J266</f>
        <v>6.9230769000000003E-4</v>
      </c>
      <c r="H266" s="70" t="str">
        <f>IF(Máximo!H266="","",Máximo!H266)</f>
        <v>Obrigatório</v>
      </c>
      <c r="I266" s="37" t="s">
        <v>4</v>
      </c>
      <c r="J266" s="73">
        <f>IF($K$13="Não Atende",0,IF(I266="","",IF(H266="",VLOOKUP(I266,Parâmetros!$B$3:$C$6,2,0),VLOOKUP(I266,Parâmetros!$B$3:$C$6,2,0)*VLOOKUP(H266,Parâmetros!$E$3:$G$5,2,0))))</f>
        <v>4</v>
      </c>
      <c r="K266" s="74">
        <f t="shared" ref="K266" si="231">IF(J266="",0,((G266*J266)*$F$30)*0.9*100)</f>
        <v>0.11215384578000002</v>
      </c>
      <c r="L266" s="3"/>
      <c r="M266" s="38"/>
    </row>
    <row r="267" spans="1:13" ht="45" customHeight="1" outlineLevel="1" x14ac:dyDescent="0.2">
      <c r="A267" s="170" t="str">
        <f>Máximo!A267</f>
        <v>3.233</v>
      </c>
      <c r="B267" s="552" t="str">
        <f>Máximo!B267:E267</f>
        <v>Solução deve ter proteção IPS e IDS</v>
      </c>
      <c r="C267" s="552"/>
      <c r="D267" s="552"/>
      <c r="E267" s="552"/>
      <c r="F267" s="68" t="str">
        <f>IF(Máximo!F267:I267="","",Máximo!F267:I267)</f>
        <v/>
      </c>
      <c r="G267" s="72">
        <f>Máximo!G267:J267</f>
        <v>6.9230769000000003E-4</v>
      </c>
      <c r="H267" s="70" t="str">
        <f>IF(Máximo!H267="","",Máximo!H267)</f>
        <v>Obrigatório</v>
      </c>
      <c r="I267" s="37" t="s">
        <v>4</v>
      </c>
      <c r="J267" s="73">
        <f>IF($K$13="Não Atende",0,IF(I267="","",IF(H267="",VLOOKUP(I267,Parâmetros!$B$3:$C$6,2,0),VLOOKUP(I267,Parâmetros!$B$3:$C$6,2,0)*VLOOKUP(H267,Parâmetros!$E$3:$G$5,2,0))))</f>
        <v>4</v>
      </c>
      <c r="K267" s="74">
        <f t="shared" ref="K267" si="232">IF(J267="",0,((G267*J267)*$F$30)*0.9*100)</f>
        <v>0.11215384578000002</v>
      </c>
      <c r="L267" s="3"/>
      <c r="M267" s="38"/>
    </row>
    <row r="268" spans="1:13" ht="45" customHeight="1" outlineLevel="1" x14ac:dyDescent="0.2">
      <c r="A268" s="170" t="str">
        <f>Máximo!A268</f>
        <v>3.234</v>
      </c>
      <c r="B268" s="552" t="str">
        <f>Máximo!B268:E268</f>
        <v>A solução deve implementar filttragem de tráfego de rede L7</v>
      </c>
      <c r="C268" s="552"/>
      <c r="D268" s="552"/>
      <c r="E268" s="552"/>
      <c r="F268" s="68" t="str">
        <f>IF(Máximo!F268:I268="","",Máximo!F268:I268)</f>
        <v/>
      </c>
      <c r="G268" s="72">
        <f>Máximo!G268:J268</f>
        <v>6.9230769000000003E-4</v>
      </c>
      <c r="H268" s="70" t="str">
        <f>IF(Máximo!H268="","",Máximo!H268)</f>
        <v>Obrigatório</v>
      </c>
      <c r="I268" s="37" t="s">
        <v>4</v>
      </c>
      <c r="J268" s="73">
        <f>IF($K$13="Não Atende",0,IF(I268="","",IF(H268="",VLOOKUP(I268,Parâmetros!$B$3:$C$6,2,0),VLOOKUP(I268,Parâmetros!$B$3:$C$6,2,0)*VLOOKUP(H268,Parâmetros!$E$3:$G$5,2,0))))</f>
        <v>4</v>
      </c>
      <c r="K268" s="74">
        <f t="shared" ref="K268" si="233">IF(J268="",0,((G268*J268)*$F$30)*0.9*100)</f>
        <v>0.11215384578000002</v>
      </c>
      <c r="L268" s="3"/>
      <c r="M268" s="38"/>
    </row>
    <row r="269" spans="1:13" ht="45" customHeight="1" outlineLevel="1" x14ac:dyDescent="0.2">
      <c r="A269" s="170" t="str">
        <f>Máximo!A269</f>
        <v>3.235</v>
      </c>
      <c r="B269" s="552" t="str">
        <f>Máximo!B269:E269</f>
        <v>As integrações ou conectividade entre parceiros, a Oi e o provedor de cloud deve ser realizado através de link dedicado ou de algum protocolo que implemente autenticação das duas pontas (Ex.: VPN, 2-WAY SSL etc)</v>
      </c>
      <c r="C269" s="552"/>
      <c r="D269" s="552"/>
      <c r="E269" s="552"/>
      <c r="F269" s="68" t="str">
        <f>IF(Máximo!F269:I269="","",Máximo!F269:I269)</f>
        <v/>
      </c>
      <c r="G269" s="72">
        <f>Máximo!G269:J269</f>
        <v>6.9230769000000003E-4</v>
      </c>
      <c r="H269" s="70" t="str">
        <f>IF(Máximo!H269="","",Máximo!H269)</f>
        <v>Obrigatório</v>
      </c>
      <c r="I269" s="37" t="s">
        <v>4</v>
      </c>
      <c r="J269" s="73">
        <f>IF($K$13="Não Atende",0,IF(I269="","",IF(H269="",VLOOKUP(I269,Parâmetros!$B$3:$C$6,2,0),VLOOKUP(I269,Parâmetros!$B$3:$C$6,2,0)*VLOOKUP(H269,Parâmetros!$E$3:$G$5,2,0))))</f>
        <v>4</v>
      </c>
      <c r="K269" s="74">
        <f t="shared" ref="K269" si="234">IF(J269="",0,((G269*J269)*$F$30)*0.9*100)</f>
        <v>0.11215384578000002</v>
      </c>
      <c r="L269" s="3"/>
      <c r="M269" s="38"/>
    </row>
    <row r="270" spans="1:13" ht="45" customHeight="1" outlineLevel="1" x14ac:dyDescent="0.2">
      <c r="A270" s="170" t="str">
        <f>Máximo!A270</f>
        <v>3.236</v>
      </c>
      <c r="B270" s="552" t="str">
        <f>Máximo!B270:E270</f>
        <v>Soluções SaaS devem ser single tenant</v>
      </c>
      <c r="C270" s="552"/>
      <c r="D270" s="552"/>
      <c r="E270" s="552"/>
      <c r="F270" s="68" t="str">
        <f>IF(Máximo!F270:I270="","",Máximo!F270:I270)</f>
        <v/>
      </c>
      <c r="G270" s="72">
        <f>Máximo!G270:J270</f>
        <v>6.9230769000000003E-4</v>
      </c>
      <c r="H270" s="70" t="str">
        <f>IF(Máximo!H270="","",Máximo!H270)</f>
        <v>Obrigatório</v>
      </c>
      <c r="I270" s="37" t="s">
        <v>4</v>
      </c>
      <c r="J270" s="73">
        <f>IF($K$13="Não Atende",0,IF(I270="","",IF(H270="",VLOOKUP(I270,Parâmetros!$B$3:$C$6,2,0),VLOOKUP(I270,Parâmetros!$B$3:$C$6,2,0)*VLOOKUP(H270,Parâmetros!$E$3:$G$5,2,0))))</f>
        <v>4</v>
      </c>
      <c r="K270" s="74">
        <f t="shared" ref="K270" si="235">IF(J270="",0,((G270*J270)*$F$30)*0.9*100)</f>
        <v>0.11215384578000002</v>
      </c>
      <c r="L270" s="3"/>
      <c r="M270" s="38"/>
    </row>
    <row r="271" spans="1:13" ht="45" customHeight="1" outlineLevel="1" x14ac:dyDescent="0.2">
      <c r="A271" s="170" t="str">
        <f>Máximo!A271</f>
        <v>3.237</v>
      </c>
      <c r="B271" s="552" t="str">
        <f>Máximo!B271:E271</f>
        <v>Para SaaS, o provedor deve ter plano de Disaster Recovery testado regularmente</v>
      </c>
      <c r="C271" s="552"/>
      <c r="D271" s="552"/>
      <c r="E271" s="552"/>
      <c r="F271" s="68" t="str">
        <f>IF(Máximo!F271:I271="","",Máximo!F271:I271)</f>
        <v/>
      </c>
      <c r="G271" s="72">
        <f>Máximo!G271:J271</f>
        <v>6.9230769000000003E-4</v>
      </c>
      <c r="H271" s="70" t="str">
        <f>IF(Máximo!H271="","",Máximo!H271)</f>
        <v>Obrigatório</v>
      </c>
      <c r="I271" s="37" t="s">
        <v>4</v>
      </c>
      <c r="J271" s="73">
        <f>IF($K$13="Não Atende",0,IF(I271="","",IF(H271="",VLOOKUP(I271,Parâmetros!$B$3:$C$6,2,0),VLOOKUP(I271,Parâmetros!$B$3:$C$6,2,0)*VLOOKUP(H271,Parâmetros!$E$3:$G$5,2,0))))</f>
        <v>4</v>
      </c>
      <c r="K271" s="74">
        <f t="shared" ref="K271" si="236">IF(J271="",0,((G271*J271)*$F$30)*0.9*100)</f>
        <v>0.11215384578000002</v>
      </c>
      <c r="L271" s="3"/>
      <c r="M271" s="38"/>
    </row>
    <row r="272" spans="1:13" ht="45" customHeight="1" outlineLevel="1" x14ac:dyDescent="0.2">
      <c r="A272" s="170" t="str">
        <f>Máximo!A272</f>
        <v>3.238</v>
      </c>
      <c r="B272" s="552" t="str">
        <f>Máximo!B272:E272</f>
        <v>Deve haver mecanismos de recuperação / migração de dados para caso de migração de empresa ou recisão de contratual</v>
      </c>
      <c r="C272" s="552"/>
      <c r="D272" s="552"/>
      <c r="E272" s="552"/>
      <c r="F272" s="68" t="str">
        <f>IF(Máximo!F272:I272="","",Máximo!F272:I272)</f>
        <v/>
      </c>
      <c r="G272" s="72">
        <f>Máximo!G272:J272</f>
        <v>6.9230769000000003E-4</v>
      </c>
      <c r="H272" s="70" t="str">
        <f>IF(Máximo!H272="","",Máximo!H272)</f>
        <v>Obrigatório</v>
      </c>
      <c r="I272" s="37" t="s">
        <v>4</v>
      </c>
      <c r="J272" s="73">
        <f>IF($K$13="Não Atende",0,IF(I272="","",IF(H272="",VLOOKUP(I272,Parâmetros!$B$3:$C$6,2,0),VLOOKUP(I272,Parâmetros!$B$3:$C$6,2,0)*VLOOKUP(H272,Parâmetros!$E$3:$G$5,2,0))))</f>
        <v>4</v>
      </c>
      <c r="K272" s="74">
        <f t="shared" ref="K272" si="237">IF(J272="",0,((G272*J272)*$F$30)*0.9*100)</f>
        <v>0.11215384578000002</v>
      </c>
      <c r="L272" s="3"/>
      <c r="M272" s="38"/>
    </row>
    <row r="273" spans="1:13" ht="45" customHeight="1" outlineLevel="1" x14ac:dyDescent="0.2">
      <c r="A273" s="170" t="str">
        <f>Máximo!A273</f>
        <v>3.239</v>
      </c>
      <c r="B273" s="552" t="str">
        <f>Máximo!B273:E273</f>
        <v xml:space="preserve">O fornecedor deve apresentar um plano de mapeamento e contenção de suas maiores ameaças </v>
      </c>
      <c r="C273" s="552"/>
      <c r="D273" s="552"/>
      <c r="E273" s="552"/>
      <c r="F273" s="68" t="str">
        <f>IF(Máximo!F273:I273="","",Máximo!F273:I273)</f>
        <v/>
      </c>
      <c r="G273" s="72">
        <f>Máximo!G273:J273</f>
        <v>6.9230769000000003E-4</v>
      </c>
      <c r="H273" s="70" t="str">
        <f>IF(Máximo!H273="","",Máximo!H273)</f>
        <v>Obrigatório</v>
      </c>
      <c r="I273" s="37" t="s">
        <v>4</v>
      </c>
      <c r="J273" s="73">
        <f>IF($K$13="Não Atende",0,IF(I273="","",IF(H273="",VLOOKUP(I273,Parâmetros!$B$3:$C$6,2,0),VLOOKUP(I273,Parâmetros!$B$3:$C$6,2,0)*VLOOKUP(H273,Parâmetros!$E$3:$G$5,2,0))))</f>
        <v>4</v>
      </c>
      <c r="K273" s="74">
        <f t="shared" ref="K273" si="238">IF(J273="",0,((G273*J273)*$F$30)*0.9*100)</f>
        <v>0.11215384578000002</v>
      </c>
      <c r="L273" s="3"/>
      <c r="M273" s="38"/>
    </row>
    <row r="274" spans="1:13" ht="45" customHeight="1" outlineLevel="1" x14ac:dyDescent="0.2">
      <c r="A274" s="170" t="str">
        <f>Máximo!A274</f>
        <v>3.240</v>
      </c>
      <c r="B274" s="552" t="str">
        <f>Máximo!B274:E274</f>
        <v>Deve ser possivel fazer teste de segurança no serviço/ambiente</v>
      </c>
      <c r="C274" s="552"/>
      <c r="D274" s="552"/>
      <c r="E274" s="552"/>
      <c r="F274" s="68" t="str">
        <f>IF(Máximo!F274:I274="","",Máximo!F274:I274)</f>
        <v/>
      </c>
      <c r="G274" s="72">
        <f>Máximo!G274:J274</f>
        <v>6.9230769000000003E-4</v>
      </c>
      <c r="H274" s="70" t="str">
        <f>IF(Máximo!H274="","",Máximo!H274)</f>
        <v>Obrigatório</v>
      </c>
      <c r="I274" s="37" t="s">
        <v>4</v>
      </c>
      <c r="J274" s="73">
        <f>IF($K$13="Não Atende",0,IF(I274="","",IF(H274="",VLOOKUP(I274,Parâmetros!$B$3:$C$6,2,0),VLOOKUP(I274,Parâmetros!$B$3:$C$6,2,0)*VLOOKUP(H274,Parâmetros!$E$3:$G$5,2,0))))</f>
        <v>4</v>
      </c>
      <c r="K274" s="74">
        <f t="shared" ref="K274" si="239">IF(J274="",0,((G274*J274)*$F$30)*0.9*100)</f>
        <v>0.11215384578000002</v>
      </c>
      <c r="L274" s="3"/>
      <c r="M274" s="38"/>
    </row>
    <row r="275" spans="1:13" ht="45" customHeight="1" outlineLevel="1" x14ac:dyDescent="0.2">
      <c r="A275" s="170" t="str">
        <f>Máximo!A275</f>
        <v>3.241</v>
      </c>
      <c r="B275" s="552" t="str">
        <f>Máximo!B275:E275</f>
        <v>Garantia de correção sem custos de vulnerabilidade de segurança E hardening</v>
      </c>
      <c r="C275" s="552"/>
      <c r="D275" s="552"/>
      <c r="E275" s="552"/>
      <c r="F275" s="68" t="str">
        <f>IF(Máximo!F275:I275="","",Máximo!F275:I275)</f>
        <v/>
      </c>
      <c r="G275" s="72">
        <f>Máximo!G275:J275</f>
        <v>6.9230769000000003E-4</v>
      </c>
      <c r="H275" s="70" t="str">
        <f>IF(Máximo!H275="","",Máximo!H275)</f>
        <v>Obrigatório</v>
      </c>
      <c r="I275" s="37" t="s">
        <v>4</v>
      </c>
      <c r="J275" s="73">
        <f>IF($K$13="Não Atende",0,IF(I275="","",IF(H275="",VLOOKUP(I275,Parâmetros!$B$3:$C$6,2,0),VLOOKUP(I275,Parâmetros!$B$3:$C$6,2,0)*VLOOKUP(H275,Parâmetros!$E$3:$G$5,2,0))))</f>
        <v>4</v>
      </c>
      <c r="K275" s="74">
        <f t="shared" ref="K275" si="240">IF(J275="",0,((G275*J275)*$F$30)*0.9*100)</f>
        <v>0.11215384578000002</v>
      </c>
      <c r="L275" s="3"/>
      <c r="M275" s="38"/>
    </row>
    <row r="276" spans="1:13" ht="45" customHeight="1" outlineLevel="1" x14ac:dyDescent="0.2">
      <c r="A276" s="170" t="str">
        <f>Máximo!A276</f>
        <v>3.242</v>
      </c>
      <c r="B276" s="552" t="str">
        <f>Máximo!B276:E276</f>
        <v>O consumo de informações corporativas deve ser feito através do API Gateway Corporativo.</v>
      </c>
      <c r="C276" s="552"/>
      <c r="D276" s="552"/>
      <c r="E276" s="552"/>
      <c r="F276" s="68" t="str">
        <f>IF(Máximo!F276:I276="","",Máximo!F276:I276)</f>
        <v/>
      </c>
      <c r="G276" s="72">
        <f>Máximo!G276:J276</f>
        <v>6.9230769000000003E-4</v>
      </c>
      <c r="H276" s="70" t="str">
        <f>IF(Máximo!H276="","",Máximo!H276)</f>
        <v>Obrigatório</v>
      </c>
      <c r="I276" s="37" t="s">
        <v>4</v>
      </c>
      <c r="J276" s="73">
        <f>IF($K$13="Não Atende",0,IF(I276="","",IF(H276="",VLOOKUP(I276,Parâmetros!$B$3:$C$6,2,0),VLOOKUP(I276,Parâmetros!$B$3:$C$6,2,0)*VLOOKUP(H276,Parâmetros!$E$3:$G$5,2,0))))</f>
        <v>4</v>
      </c>
      <c r="K276" s="74">
        <f t="shared" ref="K276" si="241">IF(J276="",0,((G276*J276)*$F$30)*0.9*100)</f>
        <v>0.11215384578000002</v>
      </c>
      <c r="L276" s="3"/>
      <c r="M276" s="38"/>
    </row>
    <row r="277" spans="1:13" ht="45" customHeight="1" outlineLevel="1" x14ac:dyDescent="0.2">
      <c r="A277" s="170" t="str">
        <f>Máximo!A277</f>
        <v>3.243</v>
      </c>
      <c r="B277" s="552" t="str">
        <f>Máximo!B277:E277</f>
        <v>Deve ser possivel de acesso a todos os logs da solução em tempo real</v>
      </c>
      <c r="C277" s="552"/>
      <c r="D277" s="552"/>
      <c r="E277" s="552"/>
      <c r="F277" s="68" t="str">
        <f>IF(Máximo!F277:I277="","",Máximo!F277:I277)</f>
        <v/>
      </c>
      <c r="G277" s="72">
        <f>Máximo!G277:J277</f>
        <v>6.9230769000000003E-4</v>
      </c>
      <c r="H277" s="70" t="str">
        <f>IF(Máximo!H277="","",Máximo!H277)</f>
        <v>Obrigatório</v>
      </c>
      <c r="I277" s="37" t="s">
        <v>4</v>
      </c>
      <c r="J277" s="73">
        <f>IF($K$13="Não Atende",0,IF(I277="","",IF(H277="",VLOOKUP(I277,Parâmetros!$B$3:$C$6,2,0),VLOOKUP(I277,Parâmetros!$B$3:$C$6,2,0)*VLOOKUP(H277,Parâmetros!$E$3:$G$5,2,0))))</f>
        <v>4</v>
      </c>
      <c r="K277" s="74">
        <f t="shared" ref="K277" si="242">IF(J277="",0,((G277*J277)*$F$30)*0.9*100)</f>
        <v>0.11215384578000002</v>
      </c>
      <c r="L277" s="3"/>
      <c r="M277" s="38"/>
    </row>
    <row r="278" spans="1:13" ht="45" customHeight="1" outlineLevel="1" x14ac:dyDescent="0.2">
      <c r="A278" s="170" t="str">
        <f>Máximo!A278</f>
        <v>3.244</v>
      </c>
      <c r="B278" s="552" t="str">
        <f>Máximo!B278:E278</f>
        <v>Proponente deve ter area responsavel por seguranca da informação com staff certificado ( CISPP, CISA, CEH, CSPA, CSSLP e etc )</v>
      </c>
      <c r="C278" s="552"/>
      <c r="D278" s="552"/>
      <c r="E278" s="552"/>
      <c r="F278" s="68" t="str">
        <f>IF(Máximo!F278:I278="","",Máximo!F278:I278)</f>
        <v/>
      </c>
      <c r="G278" s="72">
        <f>Máximo!G278:J278</f>
        <v>6.9230769000000003E-4</v>
      </c>
      <c r="H278" s="70" t="str">
        <f>IF(Máximo!H278="","",Máximo!H278)</f>
        <v>Obrigatório</v>
      </c>
      <c r="I278" s="37" t="s">
        <v>17</v>
      </c>
      <c r="J278" s="73">
        <f>IF($K$13="Não Atende",0,IF(I278="","",IF(H278="",VLOOKUP(I278,Parâmetros!$B$3:$C$6,2,0),VLOOKUP(I278,Parâmetros!$B$3:$C$6,2,0)*VLOOKUP(H278,Parâmetros!$E$3:$G$5,2,0))))</f>
        <v>2</v>
      </c>
      <c r="K278" s="74">
        <f t="shared" ref="K278" si="243">IF(J278="",0,((G278*J278)*$F$30)*0.9*100)</f>
        <v>5.6076922890000012E-2</v>
      </c>
      <c r="L278" s="3"/>
      <c r="M278" s="38"/>
    </row>
    <row r="279" spans="1:13" ht="45" customHeight="1" outlineLevel="1" x14ac:dyDescent="0.2">
      <c r="A279" s="170" t="str">
        <f>Máximo!A279</f>
        <v>3.245</v>
      </c>
      <c r="B279" s="552" t="str">
        <f>Máximo!B279:E279</f>
        <v>O provedor deve ser capaz de atender as necessidades da Oi em termos de RPO (Recovery Point Objective) e RTO (Recovery Time Objective)</v>
      </c>
      <c r="C279" s="552"/>
      <c r="D279" s="552"/>
      <c r="E279" s="552"/>
      <c r="F279" s="68" t="str">
        <f>IF(Máximo!F279:I279="","",Máximo!F279:I279)</f>
        <v/>
      </c>
      <c r="G279" s="72">
        <f>Máximo!G279:J279</f>
        <v>6.9230769000000003E-4</v>
      </c>
      <c r="H279" s="70" t="str">
        <f>IF(Máximo!H279="","",Máximo!H279)</f>
        <v>Obrigatório</v>
      </c>
      <c r="I279" s="37" t="s">
        <v>17</v>
      </c>
      <c r="J279" s="73">
        <f>IF($K$13="Não Atende",0,IF(I279="","",IF(H279="",VLOOKUP(I279,Parâmetros!$B$3:$C$6,2,0),VLOOKUP(I279,Parâmetros!$B$3:$C$6,2,0)*VLOOKUP(H279,Parâmetros!$E$3:$G$5,2,0))))</f>
        <v>2</v>
      </c>
      <c r="K279" s="74">
        <f t="shared" ref="K279" si="244">IF(J279="",0,((G279*J279)*$F$30)*0.9*100)</f>
        <v>5.6076922890000012E-2</v>
      </c>
      <c r="L279" s="3"/>
      <c r="M279" s="38"/>
    </row>
    <row r="280" spans="1:13" ht="45" customHeight="1" outlineLevel="1" x14ac:dyDescent="0.2">
      <c r="A280" s="170" t="str">
        <f>Máximo!A280</f>
        <v>3.246</v>
      </c>
      <c r="B280" s="552" t="str">
        <f>Máximo!B280:E280</f>
        <v>Deve ser possível restringir o acesso por localidade (IP) às aplicações / serviços em nuvem para determinados usuários</v>
      </c>
      <c r="C280" s="552"/>
      <c r="D280" s="552"/>
      <c r="E280" s="552"/>
      <c r="F280" s="68" t="str">
        <f>IF(Máximo!F280:I280="","",Máximo!F280:I280)</f>
        <v/>
      </c>
      <c r="G280" s="72">
        <f>Máximo!G280:J280</f>
        <v>6.9230769000000003E-4</v>
      </c>
      <c r="H280" s="70" t="str">
        <f>IF(Máximo!H280="","",Máximo!H280)</f>
        <v>Obrigatório</v>
      </c>
      <c r="I280" s="37" t="s">
        <v>4</v>
      </c>
      <c r="J280" s="73">
        <f>IF($K$13="Não Atende",0,IF(I280="","",IF(H280="",VLOOKUP(I280,Parâmetros!$B$3:$C$6,2,0),VLOOKUP(I280,Parâmetros!$B$3:$C$6,2,0)*VLOOKUP(H280,Parâmetros!$E$3:$G$5,2,0))))</f>
        <v>4</v>
      </c>
      <c r="K280" s="74">
        <f t="shared" ref="K280" si="245">IF(J280="",0,((G280*J280)*$F$30)*0.9*100)</f>
        <v>0.11215384578000002</v>
      </c>
      <c r="L280" s="3"/>
      <c r="M280" s="38"/>
    </row>
    <row r="281" spans="1:13" ht="45" customHeight="1" outlineLevel="1" x14ac:dyDescent="0.2">
      <c r="A281" s="170" t="str">
        <f>Máximo!A281</f>
        <v>3.247</v>
      </c>
      <c r="B281" s="552" t="str">
        <f>Máximo!B281:E281</f>
        <v>Serviços ou aplicações hospedados em nuvem pública só devem ser expostos para Internet caso seja estritamente necessário</v>
      </c>
      <c r="C281" s="552"/>
      <c r="D281" s="552"/>
      <c r="E281" s="552"/>
      <c r="F281" s="68" t="str">
        <f>IF(Máximo!F281:I281="","",Máximo!F281:I281)</f>
        <v/>
      </c>
      <c r="G281" s="72">
        <f>Máximo!G281:J281</f>
        <v>6.9230769000000003E-4</v>
      </c>
      <c r="H281" s="70" t="str">
        <f>IF(Máximo!H281="","",Máximo!H281)</f>
        <v>Obrigatório</v>
      </c>
      <c r="I281" s="37" t="s">
        <v>4</v>
      </c>
      <c r="J281" s="73">
        <f>IF($K$13="Não Atende",0,IF(I281="","",IF(H281="",VLOOKUP(I281,Parâmetros!$B$3:$C$6,2,0),VLOOKUP(I281,Parâmetros!$B$3:$C$6,2,0)*VLOOKUP(H281,Parâmetros!$E$3:$G$5,2,0))))</f>
        <v>4</v>
      </c>
      <c r="K281" s="74">
        <f t="shared" ref="K281" si="246">IF(J281="",0,((G281*J281)*$F$30)*0.9*100)</f>
        <v>0.11215384578000002</v>
      </c>
      <c r="L281" s="3"/>
      <c r="M281" s="38"/>
    </row>
    <row r="282" spans="1:13" ht="45" customHeight="1" outlineLevel="1" x14ac:dyDescent="0.2">
      <c r="A282" s="170" t="str">
        <f>Máximo!A282</f>
        <v>3.248</v>
      </c>
      <c r="B282" s="552" t="str">
        <f>Máximo!B282:E282</f>
        <v>Deve ser implementado DMZ na nuvem pública de forma a isolar aqueles nós que estarão acessíveis na Internet</v>
      </c>
      <c r="C282" s="552"/>
      <c r="D282" s="552"/>
      <c r="E282" s="552"/>
      <c r="F282" s="68" t="str">
        <f>IF(Máximo!F282:I282="","",Máximo!F282:I282)</f>
        <v/>
      </c>
      <c r="G282" s="72">
        <f>Máximo!G282:J282</f>
        <v>6.9230769000000003E-4</v>
      </c>
      <c r="H282" s="70" t="str">
        <f>IF(Máximo!H282="","",Máximo!H282)</f>
        <v>Obrigatório</v>
      </c>
      <c r="I282" s="37" t="s">
        <v>4</v>
      </c>
      <c r="J282" s="73">
        <f>IF($K$13="Não Atende",0,IF(I282="","",IF(H282="",VLOOKUP(I282,Parâmetros!$B$3:$C$6,2,0),VLOOKUP(I282,Parâmetros!$B$3:$C$6,2,0)*VLOOKUP(H282,Parâmetros!$E$3:$G$5,2,0))))</f>
        <v>4</v>
      </c>
      <c r="K282" s="74">
        <f t="shared" ref="K282" si="247">IF(J282="",0,((G282*J282)*$F$30)*0.9*100)</f>
        <v>0.11215384578000002</v>
      </c>
      <c r="L282" s="3"/>
      <c r="M282" s="38"/>
    </row>
    <row r="283" spans="1:13" s="168" customFormat="1" ht="15" customHeight="1" outlineLevel="1" x14ac:dyDescent="0.2">
      <c r="A283" s="239"/>
      <c r="B283" s="240" t="s">
        <v>171</v>
      </c>
      <c r="C283" s="241"/>
      <c r="D283" s="241"/>
      <c r="E283" s="242"/>
      <c r="F283" s="239"/>
      <c r="G283" s="239"/>
      <c r="H283" s="239"/>
      <c r="I283" s="239"/>
      <c r="J283" s="239"/>
      <c r="K283" s="239"/>
      <c r="L283" s="239"/>
      <c r="M283" s="239"/>
    </row>
    <row r="284" spans="1:13" ht="45" customHeight="1" outlineLevel="1" x14ac:dyDescent="0.2">
      <c r="A284" s="170" t="str">
        <f>Máximo!A284</f>
        <v>3.249</v>
      </c>
      <c r="B284" s="552" t="str">
        <f>Máximo!B284:E284</f>
        <v>Para processos e interfaces baseados em arquivos ou batch deve-se projetar na solução a capacidade de gerar arquivos específicos de erros, além de gravar em LOG na camada ofendida o seu detalhamento, mantendo a persistência e disponibilidade do processamento</v>
      </c>
      <c r="C284" s="552"/>
      <c r="D284" s="552"/>
      <c r="E284" s="552"/>
      <c r="F284" s="68" t="str">
        <f>IF(Máximo!F284:I284="","",Máximo!F284:I284)</f>
        <v/>
      </c>
      <c r="G284" s="72">
        <f>Máximo!G284:J284</f>
        <v>2.5000000000000001E-3</v>
      </c>
      <c r="H284" s="70" t="str">
        <f>IF(Máximo!H284="","",Máximo!H284)</f>
        <v>Obrigatório</v>
      </c>
      <c r="I284" s="37" t="s">
        <v>4</v>
      </c>
      <c r="J284" s="73">
        <f>IF($K$13="Não Atende",0,IF(I284="","",IF(H284="",VLOOKUP(I284,Parâmetros!$B$3:$C$6,2,0),VLOOKUP(I284,Parâmetros!$B$3:$C$6,2,0)*VLOOKUP(H284,Parâmetros!$E$3:$G$5,2,0))))</f>
        <v>4</v>
      </c>
      <c r="K284" s="74">
        <f>IF(J284="",0,((G284*J284)*$F$30)*0.9*100)</f>
        <v>0.40500000000000008</v>
      </c>
      <c r="L284" s="3"/>
      <c r="M284" s="38"/>
    </row>
    <row r="285" spans="1:13" ht="45" customHeight="1" outlineLevel="1" x14ac:dyDescent="0.2">
      <c r="A285" s="170" t="str">
        <f>Máximo!A285</f>
        <v>3.250</v>
      </c>
      <c r="B285" s="552" t="str">
        <f>Máximo!B285:E285</f>
        <v>Demonstrar habilidade para controles de versão da solução</v>
      </c>
      <c r="C285" s="552"/>
      <c r="D285" s="552"/>
      <c r="E285" s="552"/>
      <c r="F285" s="68" t="str">
        <f>IF(Máximo!F285:I285="","",Máximo!F285:I285)</f>
        <v/>
      </c>
      <c r="G285" s="72">
        <f>Máximo!G285:J285</f>
        <v>2.5000000000000001E-3</v>
      </c>
      <c r="H285" s="70" t="str">
        <f>IF(Máximo!H285="","",Máximo!H285)</f>
        <v>Obrigatório</v>
      </c>
      <c r="I285" s="37" t="s">
        <v>17</v>
      </c>
      <c r="J285" s="73">
        <f>IF($K$13="Não Atende",0,IF(I285="","",IF(H285="",VLOOKUP(I285,Parâmetros!$B$3:$C$6,2,0),VLOOKUP(I285,Parâmetros!$B$3:$C$6,2,0)*VLOOKUP(H285,Parâmetros!$E$3:$G$5,2,0))))</f>
        <v>2</v>
      </c>
      <c r="K285" s="74">
        <f>IF(J285="",0,((G285*J285)*$F$30)*0.9*100)</f>
        <v>0.20250000000000004</v>
      </c>
      <c r="L285" s="3"/>
      <c r="M285" s="38"/>
    </row>
    <row r="286" spans="1:13" ht="45" customHeight="1" outlineLevel="1" x14ac:dyDescent="0.2">
      <c r="A286" s="170" t="str">
        <f>Máximo!A286</f>
        <v>3.251</v>
      </c>
      <c r="B286" s="552" t="str">
        <f>Máximo!B286:E286</f>
        <v>Todos os serviços e integrações da solução devem ser capazes de ser monitorados, controlados e gerenciados</v>
      </c>
      <c r="C286" s="552"/>
      <c r="D286" s="552"/>
      <c r="E286" s="552"/>
      <c r="F286" s="68" t="str">
        <f>IF(Máximo!F286:I286="","",Máximo!F286:I286)</f>
        <v/>
      </c>
      <c r="G286" s="72">
        <f>Máximo!G286:J286</f>
        <v>2.5000000000000001E-3</v>
      </c>
      <c r="H286" s="70" t="str">
        <f>IF(Máximo!H286="","",Máximo!H286)</f>
        <v>Obrigatório</v>
      </c>
      <c r="I286" s="37" t="s">
        <v>4</v>
      </c>
      <c r="J286" s="73">
        <f>IF($K$13="Não Atende",0,IF(I286="","",IF(H286="",VLOOKUP(I286,Parâmetros!$B$3:$C$6,2,0),VLOOKUP(I286,Parâmetros!$B$3:$C$6,2,0)*VLOOKUP(H286,Parâmetros!$E$3:$G$5,2,0))))</f>
        <v>4</v>
      </c>
      <c r="K286" s="74">
        <f>IF(J286="",0,((G286*J286)*$F$30)*0.9*100)</f>
        <v>0.40500000000000008</v>
      </c>
      <c r="L286" s="3"/>
      <c r="M286" s="38"/>
    </row>
    <row r="287" spans="1:13" ht="45" customHeight="1" outlineLevel="1" x14ac:dyDescent="0.2">
      <c r="A287" s="170" t="str">
        <f>Máximo!A287</f>
        <v>3.252</v>
      </c>
      <c r="B287" s="552" t="str">
        <f>Máximo!B287:E287</f>
        <v>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v>
      </c>
      <c r="C287" s="552"/>
      <c r="D287" s="552"/>
      <c r="E287" s="552"/>
      <c r="F287" s="68" t="str">
        <f>IF(Máximo!F287:I287="","",Máximo!F287:I287)</f>
        <v/>
      </c>
      <c r="G287" s="72">
        <f>Máximo!G287:J287</f>
        <v>2.5000000000000001E-3</v>
      </c>
      <c r="H287" s="70" t="str">
        <f>IF(Máximo!H287="","",Máximo!H287)</f>
        <v>Obrigatório</v>
      </c>
      <c r="I287" s="37" t="s">
        <v>4</v>
      </c>
      <c r="J287" s="73">
        <f>IF($K$13="Não Atende",0,IF(I287="","",IF(H287="",VLOOKUP(I287,Parâmetros!$B$3:$C$6,2,0),VLOOKUP(I287,Parâmetros!$B$3:$C$6,2,0)*VLOOKUP(H287,Parâmetros!$E$3:$G$5,2,0))))</f>
        <v>4</v>
      </c>
      <c r="K287" s="74">
        <f>IF(J287="",0,((G287*J287)*$F$30)*0.9*100)</f>
        <v>0.40500000000000008</v>
      </c>
      <c r="L287" s="3"/>
      <c r="M287" s="38"/>
    </row>
    <row r="288" spans="1:13" s="168" customFormat="1" ht="15" customHeight="1" outlineLevel="1" x14ac:dyDescent="0.2">
      <c r="A288" s="239"/>
      <c r="B288" s="243" t="s">
        <v>172</v>
      </c>
      <c r="C288" s="241"/>
      <c r="D288" s="241"/>
      <c r="E288" s="242"/>
      <c r="F288" s="239"/>
      <c r="G288" s="239"/>
      <c r="H288" s="239"/>
      <c r="I288" s="239"/>
      <c r="J288" s="239"/>
      <c r="K288" s="239"/>
      <c r="L288" s="239"/>
      <c r="M288" s="239"/>
    </row>
    <row r="289" spans="1:13" ht="45" customHeight="1" outlineLevel="1" x14ac:dyDescent="0.2">
      <c r="A289" s="170" t="str">
        <f>Máximo!A289</f>
        <v>3.253</v>
      </c>
      <c r="B289" s="552" t="str">
        <f>Máximo!B289:E289</f>
        <v>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v>
      </c>
      <c r="C289" s="552"/>
      <c r="D289" s="552"/>
      <c r="E289" s="552"/>
      <c r="F289" s="68" t="str">
        <f>IF(Máximo!F289:I289="","",Máximo!F289:I289)</f>
        <v/>
      </c>
      <c r="G289" s="72">
        <f>Máximo!G289:J289</f>
        <v>4.3478260899999996E-3</v>
      </c>
      <c r="H289" s="70" t="str">
        <f>IF(Máximo!H289="","",Máximo!H289)</f>
        <v>Obrigatório</v>
      </c>
      <c r="I289" s="37" t="s">
        <v>4</v>
      </c>
      <c r="J289" s="73">
        <f>IF($K$13="Não Atende",0,IF(I289="","",IF(H289="",VLOOKUP(I289,Parâmetros!$B$3:$C$6,2,0),VLOOKUP(I289,Parâmetros!$B$3:$C$6,2,0)*VLOOKUP(H289,Parâmetros!$E$3:$G$5,2,0))))</f>
        <v>4</v>
      </c>
      <c r="K289" s="74">
        <f t="shared" ref="K289" si="248">IF(J289="",0,((G289*J289)*$F$30)*0.9*100)</f>
        <v>0.70434782657999995</v>
      </c>
      <c r="L289" s="3"/>
      <c r="M289" s="38"/>
    </row>
    <row r="290" spans="1:13" ht="45" customHeight="1" outlineLevel="1" x14ac:dyDescent="0.2">
      <c r="A290" s="170" t="str">
        <f>Máximo!A290</f>
        <v>3.254</v>
      </c>
      <c r="B290" s="552" t="str">
        <f>Máximo!B290:E290</f>
        <v>A ferramenta deverá enviar scores de risco (com pontuação e recomendação) para o sistema Transact da Oi para análise de crédito (via webservices - xml's) dentro dos SLA's acordados (tempo de resposta e acertividade de todas as propostas de análise de crédito)</v>
      </c>
      <c r="C290" s="552"/>
      <c r="D290" s="552"/>
      <c r="E290" s="552"/>
      <c r="F290" s="68" t="str">
        <f>IF(Máximo!F290:I290="","",Máximo!F290:I290)</f>
        <v/>
      </c>
      <c r="G290" s="72">
        <f>Máximo!G290:J290</f>
        <v>4.3478260899999996E-3</v>
      </c>
      <c r="H290" s="70" t="str">
        <f>IF(Máximo!H290="","",Máximo!H290)</f>
        <v>Obrigatório</v>
      </c>
      <c r="I290" s="37" t="s">
        <v>17</v>
      </c>
      <c r="J290" s="73">
        <f>IF($K$13="Não Atende",0,IF(I290="","",IF(H290="",VLOOKUP(I290,Parâmetros!$B$3:$C$6,2,0),VLOOKUP(I290,Parâmetros!$B$3:$C$6,2,0)*VLOOKUP(H290,Parâmetros!$E$3:$G$5,2,0))))</f>
        <v>2</v>
      </c>
      <c r="K290" s="74">
        <f t="shared" ref="K290" si="249">IF(J290="",0,((G290*J290)*$F$30)*0.9*100)</f>
        <v>0.35217391328999997</v>
      </c>
      <c r="L290" s="3"/>
      <c r="M290" s="38"/>
    </row>
    <row r="291" spans="1:13" ht="45" customHeight="1" outlineLevel="1" x14ac:dyDescent="0.2">
      <c r="A291" s="170" t="str">
        <f>Máximo!A291</f>
        <v>3.255</v>
      </c>
      <c r="B291" s="552" t="str">
        <f>Máximo!B291:E291</f>
        <v>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v>
      </c>
      <c r="C291" s="552"/>
      <c r="D291" s="552"/>
      <c r="E291" s="552"/>
      <c r="F291" s="68" t="str">
        <f>IF(Máximo!F291:I291="","",Máximo!F291:I291)</f>
        <v/>
      </c>
      <c r="G291" s="72">
        <f>Máximo!G291:J291</f>
        <v>4.3478260899999996E-3</v>
      </c>
      <c r="H291" s="70" t="str">
        <f>IF(Máximo!H291="","",Máximo!H291)</f>
        <v>Obrigatório</v>
      </c>
      <c r="I291" s="37" t="s">
        <v>17</v>
      </c>
      <c r="J291" s="73">
        <f>IF($K$13="Não Atende",0,IF(I291="","",IF(H291="",VLOOKUP(I291,Parâmetros!$B$3:$C$6,2,0),VLOOKUP(I291,Parâmetros!$B$3:$C$6,2,0)*VLOOKUP(H291,Parâmetros!$E$3:$G$5,2,0))))</f>
        <v>2</v>
      </c>
      <c r="K291" s="74">
        <f t="shared" ref="K291" si="250">IF(J291="",0,((G291*J291)*$F$30)*0.9*100)</f>
        <v>0.35217391328999997</v>
      </c>
      <c r="L291" s="3"/>
      <c r="M291" s="38"/>
    </row>
    <row r="292" spans="1:13" ht="45" customHeight="1" outlineLevel="1" x14ac:dyDescent="0.2">
      <c r="A292" s="170" t="str">
        <f>Máximo!A292</f>
        <v>3.256</v>
      </c>
      <c r="B292" s="552" t="str">
        <f>Máximo!B292:E292</f>
        <v>A ferramenta deverá ser capaz de se conectar com o SIAF (sistema responsável por compartilhar informações de fraudes de subscrição entre as operadoras afiliadas e a ABRT).</v>
      </c>
      <c r="C292" s="552"/>
      <c r="D292" s="552"/>
      <c r="E292" s="552"/>
      <c r="F292" s="68" t="str">
        <f>IF(Máximo!F292:I292="","",Máximo!F292:I292)</f>
        <v/>
      </c>
      <c r="G292" s="72">
        <f>Máximo!G292:J292</f>
        <v>4.3478260899999996E-3</v>
      </c>
      <c r="H292" s="70" t="str">
        <f>IF(Máximo!H292="","",Máximo!H292)</f>
        <v>Obrigatório</v>
      </c>
      <c r="I292" s="37" t="s">
        <v>4</v>
      </c>
      <c r="J292" s="73">
        <f>IF($K$13="Não Atende",0,IF(I292="","",IF(H292="",VLOOKUP(I292,Parâmetros!$B$3:$C$6,2,0),VLOOKUP(I292,Parâmetros!$B$3:$C$6,2,0)*VLOOKUP(H292,Parâmetros!$E$3:$G$5,2,0))))</f>
        <v>4</v>
      </c>
      <c r="K292" s="74">
        <f t="shared" ref="K292" si="251">IF(J292="",0,((G292*J292)*$F$30)*0.9*100)</f>
        <v>0.70434782657999995</v>
      </c>
      <c r="L292" s="3"/>
      <c r="M292" s="38"/>
    </row>
    <row r="293" spans="1:13" ht="45" customHeight="1" outlineLevel="1" x14ac:dyDescent="0.2">
      <c r="A293" s="170" t="str">
        <f>Máximo!A293</f>
        <v>3.257</v>
      </c>
      <c r="B293" s="552" t="str">
        <f>Máximo!B293:E293</f>
        <v xml:space="preserve">Suportar interação com plataformas digitais omni-channel de pagamento para o cliente (credit card, pay pal, bitcoin, etc)
</v>
      </c>
      <c r="C293" s="552"/>
      <c r="D293" s="552"/>
      <c r="E293" s="552"/>
      <c r="F293" s="68" t="str">
        <f>IF(Máximo!F293:I293="","",Máximo!F293:I293)</f>
        <v/>
      </c>
      <c r="G293" s="72">
        <f>Máximo!G293:J293</f>
        <v>4.3478260899999996E-3</v>
      </c>
      <c r="H293" s="70" t="str">
        <f>IF(Máximo!H293="","",Máximo!H293)</f>
        <v>Obrigatório</v>
      </c>
      <c r="I293" s="37" t="s">
        <v>4</v>
      </c>
      <c r="J293" s="73">
        <f>IF($K$13="Não Atende",0,IF(I293="","",IF(H293="",VLOOKUP(I293,Parâmetros!$B$3:$C$6,2,0),VLOOKUP(I293,Parâmetros!$B$3:$C$6,2,0)*VLOOKUP(H293,Parâmetros!$E$3:$G$5,2,0))))</f>
        <v>4</v>
      </c>
      <c r="K293" s="74">
        <f t="shared" ref="K293" si="252">IF(J293="",0,((G293*J293)*$F$30)*0.9*100)</f>
        <v>0.70434782657999995</v>
      </c>
      <c r="L293" s="3"/>
      <c r="M293" s="38"/>
    </row>
    <row r="294" spans="1:13" ht="45" customHeight="1" outlineLevel="1" x14ac:dyDescent="0.2">
      <c r="A294" s="170" t="str">
        <f>Máximo!A294</f>
        <v>3.258</v>
      </c>
      <c r="B294" s="552" t="str">
        <f>Máximo!B294:E294</f>
        <v>Demonstrar habilidade de se conectar com elementos de rede e sensores - M2M</v>
      </c>
      <c r="C294" s="552"/>
      <c r="D294" s="552"/>
      <c r="E294" s="552"/>
      <c r="F294" s="68" t="str">
        <f>IF(Máximo!F294:I294="","",Máximo!F294:I294)</f>
        <v/>
      </c>
      <c r="G294" s="72">
        <f>Máximo!G294:J294</f>
        <v>4.3478260899999996E-3</v>
      </c>
      <c r="H294" s="70" t="str">
        <f>IF(Máximo!H294="","",Máximo!H294)</f>
        <v>Obrigatório</v>
      </c>
      <c r="I294" s="37" t="s">
        <v>4</v>
      </c>
      <c r="J294" s="73">
        <f>IF($K$13="Não Atende",0,IF(I294="","",IF(H294="",VLOOKUP(I294,Parâmetros!$B$3:$C$6,2,0),VLOOKUP(I294,Parâmetros!$B$3:$C$6,2,0)*VLOOKUP(H294,Parâmetros!$E$3:$G$5,2,0))))</f>
        <v>4</v>
      </c>
      <c r="K294" s="74">
        <f t="shared" ref="K294" si="253">IF(J294="",0,((G294*J294)*$F$30)*0.9*100)</f>
        <v>0.70434782657999995</v>
      </c>
      <c r="L294" s="3"/>
      <c r="M294" s="38"/>
    </row>
    <row r="295" spans="1:13" ht="45" customHeight="1" outlineLevel="1" x14ac:dyDescent="0.2">
      <c r="A295" s="170" t="str">
        <f>Máximo!A295</f>
        <v>3.259</v>
      </c>
      <c r="B295" s="552" t="str">
        <f>Máximo!B295:E295</f>
        <v>O sistema poderá disponibilizar e receber dados gerados via FTP e SFTP</v>
      </c>
      <c r="C295" s="552"/>
      <c r="D295" s="552"/>
      <c r="E295" s="552"/>
      <c r="F295" s="68" t="str">
        <f>IF(Máximo!F295:I295="","",Máximo!F295:I295)</f>
        <v/>
      </c>
      <c r="G295" s="72">
        <f>Máximo!G295:J295</f>
        <v>4.3478260899999996E-3</v>
      </c>
      <c r="H295" s="70" t="str">
        <f>IF(Máximo!H295="","",Máximo!H295)</f>
        <v>Obrigatório</v>
      </c>
      <c r="I295" s="37" t="s">
        <v>4</v>
      </c>
      <c r="J295" s="73">
        <f>IF($K$13="Não Atende",0,IF(I295="","",IF(H295="",VLOOKUP(I295,Parâmetros!$B$3:$C$6,2,0),VLOOKUP(I295,Parâmetros!$B$3:$C$6,2,0)*VLOOKUP(H295,Parâmetros!$E$3:$G$5,2,0))))</f>
        <v>4</v>
      </c>
      <c r="K295" s="74">
        <f t="shared" ref="K295" si="254">IF(J295="",0,((G295*J295)*$F$30)*0.9*100)</f>
        <v>0.70434782657999995</v>
      </c>
      <c r="L295" s="3"/>
      <c r="M295" s="38"/>
    </row>
    <row r="296" spans="1:13" ht="45" customHeight="1" outlineLevel="1" x14ac:dyDescent="0.2">
      <c r="A296" s="170" t="str">
        <f>Máximo!A296</f>
        <v>3.260</v>
      </c>
      <c r="B296" s="552" t="str">
        <f>Máximo!B296:E296</f>
        <v>Habilidade de integrar com outras interfaces utilizando Oracle Soa Suite</v>
      </c>
      <c r="C296" s="552"/>
      <c r="D296" s="552"/>
      <c r="E296" s="552"/>
      <c r="F296" s="68" t="str">
        <f>IF(Máximo!F296:I296="","",Máximo!F296:I296)</f>
        <v/>
      </c>
      <c r="G296" s="72">
        <f>Máximo!G296:J296</f>
        <v>4.3478260899999996E-3</v>
      </c>
      <c r="H296" s="70" t="str">
        <f>IF(Máximo!H296="","",Máximo!H296)</f>
        <v>Obrigatório</v>
      </c>
      <c r="I296" s="37" t="s">
        <v>4</v>
      </c>
      <c r="J296" s="73">
        <f>IF($K$13="Não Atende",0,IF(I296="","",IF(H296="",VLOOKUP(I296,Parâmetros!$B$3:$C$6,2,0),VLOOKUP(I296,Parâmetros!$B$3:$C$6,2,0)*VLOOKUP(H296,Parâmetros!$E$3:$G$5,2,0))))</f>
        <v>4</v>
      </c>
      <c r="K296" s="74">
        <f t="shared" ref="K296" si="255">IF(J296="",0,((G296*J296)*$F$30)*0.9*100)</f>
        <v>0.70434782657999995</v>
      </c>
      <c r="L296" s="3"/>
      <c r="M296" s="38"/>
    </row>
    <row r="297" spans="1:13" ht="45" customHeight="1" outlineLevel="1" x14ac:dyDescent="0.2">
      <c r="A297" s="170" t="str">
        <f>Máximo!A297</f>
        <v>3.261</v>
      </c>
      <c r="B297" s="552" t="str">
        <f>Máximo!B297:E297</f>
        <v>Habilidade de integrar com outras interfaces utilizando Informática Power Center</v>
      </c>
      <c r="C297" s="552"/>
      <c r="D297" s="552"/>
      <c r="E297" s="552"/>
      <c r="F297" s="68" t="str">
        <f>IF(Máximo!F297:I297="","",Máximo!F297:I297)</f>
        <v/>
      </c>
      <c r="G297" s="72">
        <f>Máximo!G297:J297</f>
        <v>4.3478260899999996E-3</v>
      </c>
      <c r="H297" s="70" t="str">
        <f>IF(Máximo!H297="","",Máximo!H297)</f>
        <v>Obrigatório</v>
      </c>
      <c r="I297" s="37" t="s">
        <v>4</v>
      </c>
      <c r="J297" s="73">
        <f>IF($K$13="Não Atende",0,IF(I297="","",IF(H297="",VLOOKUP(I297,Parâmetros!$B$3:$C$6,2,0),VLOOKUP(I297,Parâmetros!$B$3:$C$6,2,0)*VLOOKUP(H297,Parâmetros!$E$3:$G$5,2,0))))</f>
        <v>4</v>
      </c>
      <c r="K297" s="74">
        <f t="shared" ref="K297" si="256">IF(J297="",0,((G297*J297)*$F$30)*0.9*100)</f>
        <v>0.70434782657999995</v>
      </c>
      <c r="L297" s="3"/>
      <c r="M297" s="38"/>
    </row>
    <row r="298" spans="1:13" ht="45" customHeight="1" outlineLevel="1" x14ac:dyDescent="0.2">
      <c r="A298" s="170" t="str">
        <f>Máximo!A298</f>
        <v>3.262</v>
      </c>
      <c r="B298" s="552" t="str">
        <f>Máximo!B298:E298</f>
        <v>Suportar mensagens orientadas a API’s (considerando protocolos SOAP e REST)</v>
      </c>
      <c r="C298" s="552"/>
      <c r="D298" s="552"/>
      <c r="E298" s="552"/>
      <c r="F298" s="68" t="str">
        <f>IF(Máximo!F298:I298="","",Máximo!F298:I298)</f>
        <v/>
      </c>
      <c r="G298" s="72">
        <f>Máximo!G298:J298</f>
        <v>4.3478260899999996E-3</v>
      </c>
      <c r="H298" s="70" t="str">
        <f>IF(Máximo!H298="","",Máximo!H298)</f>
        <v>Obrigatório</v>
      </c>
      <c r="I298" s="37" t="s">
        <v>4</v>
      </c>
      <c r="J298" s="73">
        <f>IF($K$13="Não Atende",0,IF(I298="","",IF(H298="",VLOOKUP(I298,Parâmetros!$B$3:$C$6,2,0),VLOOKUP(I298,Parâmetros!$B$3:$C$6,2,0)*VLOOKUP(H298,Parâmetros!$E$3:$G$5,2,0))))</f>
        <v>4</v>
      </c>
      <c r="K298" s="74">
        <f t="shared" ref="K298" si="257">IF(J298="",0,((G298*J298)*$F$30)*0.9*100)</f>
        <v>0.70434782657999995</v>
      </c>
      <c r="L298" s="3"/>
      <c r="M298" s="38"/>
    </row>
    <row r="299" spans="1:13" ht="45" customHeight="1" outlineLevel="1" x14ac:dyDescent="0.2">
      <c r="A299" s="170" t="str">
        <f>Máximo!A299</f>
        <v>3.263</v>
      </c>
      <c r="B299" s="552" t="str">
        <f>Máximo!B299:E299</f>
        <v>Demonstrar habilidade para se integrar com NDS (Novel Directory Services) para Single Sign On e user and profile management</v>
      </c>
      <c r="C299" s="552"/>
      <c r="D299" s="552"/>
      <c r="E299" s="552"/>
      <c r="F299" s="68" t="str">
        <f>IF(Máximo!F299:I299="","",Máximo!F299:I299)</f>
        <v/>
      </c>
      <c r="G299" s="72">
        <f>Máximo!G299:J299</f>
        <v>4.3478260899999996E-3</v>
      </c>
      <c r="H299" s="70" t="str">
        <f>IF(Máximo!H299="","",Máximo!H299)</f>
        <v>Obrigatório</v>
      </c>
      <c r="I299" s="37" t="s">
        <v>4</v>
      </c>
      <c r="J299" s="73">
        <f>IF($K$13="Não Atende",0,IF(I299="","",IF(H299="",VLOOKUP(I299,Parâmetros!$B$3:$C$6,2,0),VLOOKUP(I299,Parâmetros!$B$3:$C$6,2,0)*VLOOKUP(H299,Parâmetros!$E$3:$G$5,2,0))))</f>
        <v>4</v>
      </c>
      <c r="K299" s="74">
        <f t="shared" ref="K299" si="258">IF(J299="",0,((G299*J299)*$F$30)*0.9*100)</f>
        <v>0.70434782657999995</v>
      </c>
      <c r="L299" s="3"/>
      <c r="M299" s="38"/>
    </row>
    <row r="300" spans="1:13" ht="45" customHeight="1" outlineLevel="1" x14ac:dyDescent="0.2">
      <c r="A300" s="170" t="str">
        <f>Máximo!A300</f>
        <v>3.264</v>
      </c>
      <c r="B300" s="552" t="str">
        <f>Máximo!B300:E300</f>
        <v>A solução proposta deve suportar integrações de natureza síncrona e assíncrona com quaisquer sistemas, bases, ou serviços externos, conforme necessidade da Oi, e possuir tratamento automático e configurável para tratar as eventuais exceções</v>
      </c>
      <c r="C300" s="552"/>
      <c r="D300" s="552"/>
      <c r="E300" s="552"/>
      <c r="F300" s="68" t="str">
        <f>IF(Máximo!F300:I300="","",Máximo!F300:I300)</f>
        <v/>
      </c>
      <c r="G300" s="72">
        <f>Máximo!G300:J300</f>
        <v>4.3478260899999996E-3</v>
      </c>
      <c r="H300" s="70" t="str">
        <f>IF(Máximo!H300="","",Máximo!H300)</f>
        <v>Obrigatório</v>
      </c>
      <c r="I300" s="37" t="s">
        <v>4</v>
      </c>
      <c r="J300" s="73">
        <f>IF($K$13="Não Atende",0,IF(I300="","",IF(H300="",VLOOKUP(I300,Parâmetros!$B$3:$C$6,2,0),VLOOKUP(I300,Parâmetros!$B$3:$C$6,2,0)*VLOOKUP(H300,Parâmetros!$E$3:$G$5,2,0))))</f>
        <v>4</v>
      </c>
      <c r="K300" s="74">
        <f t="shared" ref="K300" si="259">IF(J300="",0,((G300*J300)*$F$30)*0.9*100)</f>
        <v>0.70434782657999995</v>
      </c>
      <c r="L300" s="3"/>
      <c r="M300" s="38"/>
    </row>
    <row r="301" spans="1:13" ht="45" customHeight="1" outlineLevel="1" x14ac:dyDescent="0.2">
      <c r="A301" s="170" t="str">
        <f>Máximo!A301</f>
        <v>3.265</v>
      </c>
      <c r="B301" s="552" t="str">
        <f>Máximo!B301:E301</f>
        <v>Ser compatível com Docker (microserviços) para automação de deploy</v>
      </c>
      <c r="C301" s="552"/>
      <c r="D301" s="552"/>
      <c r="E301" s="552"/>
      <c r="F301" s="68" t="str">
        <f>IF(Máximo!F301:I301="","",Máximo!F301:I301)</f>
        <v/>
      </c>
      <c r="G301" s="72">
        <f>Máximo!G301:J301</f>
        <v>4.3478260899999996E-3</v>
      </c>
      <c r="H301" s="70" t="str">
        <f>IF(Máximo!H301="","",Máximo!H301)</f>
        <v>Obrigatório</v>
      </c>
      <c r="I301" s="37" t="s">
        <v>4</v>
      </c>
      <c r="J301" s="73">
        <f>IF($K$13="Não Atende",0,IF(I301="","",IF(H301="",VLOOKUP(I301,Parâmetros!$B$3:$C$6,2,0),VLOOKUP(I301,Parâmetros!$B$3:$C$6,2,0)*VLOOKUP(H301,Parâmetros!$E$3:$G$5,2,0))))</f>
        <v>4</v>
      </c>
      <c r="K301" s="74">
        <f t="shared" ref="K301" si="260">IF(J301="",0,((G301*J301)*$F$30)*0.9*100)</f>
        <v>0.70434782657999995</v>
      </c>
      <c r="L301" s="3"/>
      <c r="M301" s="38"/>
    </row>
    <row r="302" spans="1:13" ht="45" customHeight="1" outlineLevel="1" x14ac:dyDescent="0.2">
      <c r="A302" s="170" t="str">
        <f>Máximo!A302</f>
        <v>3.266</v>
      </c>
      <c r="B302" s="552" t="str">
        <f>Máximo!B302:E302</f>
        <v>Ser compatível com ferramentas de automação como: puppet e chef</v>
      </c>
      <c r="C302" s="552"/>
      <c r="D302" s="552"/>
      <c r="E302" s="552"/>
      <c r="F302" s="68" t="str">
        <f>IF(Máximo!F302:I302="","",Máximo!F302:I302)</f>
        <v/>
      </c>
      <c r="G302" s="72">
        <f>Máximo!G302:J302</f>
        <v>4.3478260899999996E-3</v>
      </c>
      <c r="H302" s="70" t="str">
        <f>IF(Máximo!H302="","",Máximo!H302)</f>
        <v>Obrigatório</v>
      </c>
      <c r="I302" s="37" t="s">
        <v>4</v>
      </c>
      <c r="J302" s="73">
        <f>IF($K$13="Não Atende",0,IF(I302="","",IF(H302="",VLOOKUP(I302,Parâmetros!$B$3:$C$6,2,0),VLOOKUP(I302,Parâmetros!$B$3:$C$6,2,0)*VLOOKUP(H302,Parâmetros!$E$3:$G$5,2,0))))</f>
        <v>4</v>
      </c>
      <c r="K302" s="74">
        <f t="shared" ref="K302" si="261">IF(J302="",0,((G302*J302)*$F$30)*0.9*100)</f>
        <v>0.70434782657999995</v>
      </c>
      <c r="L302" s="3"/>
      <c r="M302" s="38"/>
    </row>
    <row r="303" spans="1:13" ht="45" customHeight="1" outlineLevel="1" x14ac:dyDescent="0.2">
      <c r="A303" s="170" t="str">
        <f>Máximo!A303</f>
        <v>3.267</v>
      </c>
      <c r="B303" s="552" t="str">
        <f>Máximo!B303:E303</f>
        <v>Ser compatível com web servers como: apache e nginx</v>
      </c>
      <c r="C303" s="552"/>
      <c r="D303" s="552"/>
      <c r="E303" s="552"/>
      <c r="F303" s="68" t="str">
        <f>IF(Máximo!F303:I303="","",Máximo!F303:I303)</f>
        <v/>
      </c>
      <c r="G303" s="72">
        <f>Máximo!G303:J303</f>
        <v>4.3478260899999996E-3</v>
      </c>
      <c r="H303" s="70" t="str">
        <f>IF(Máximo!H303="","",Máximo!H303)</f>
        <v>Obrigatório</v>
      </c>
      <c r="I303" s="37" t="s">
        <v>4</v>
      </c>
      <c r="J303" s="73">
        <f>IF($K$13="Não Atende",0,IF(I303="","",IF(H303="",VLOOKUP(I303,Parâmetros!$B$3:$C$6,2,0),VLOOKUP(I303,Parâmetros!$B$3:$C$6,2,0)*VLOOKUP(H303,Parâmetros!$E$3:$G$5,2,0))))</f>
        <v>4</v>
      </c>
      <c r="K303" s="74">
        <f t="shared" ref="K303" si="262">IF(J303="",0,((G303*J303)*$F$30)*0.9*100)</f>
        <v>0.70434782657999995</v>
      </c>
      <c r="L303" s="3"/>
      <c r="M303" s="38"/>
    </row>
    <row r="304" spans="1:13" ht="45" customHeight="1" outlineLevel="1" x14ac:dyDescent="0.2">
      <c r="A304" s="170" t="str">
        <f>Máximo!A304</f>
        <v>3.268</v>
      </c>
      <c r="B304" s="552" t="str">
        <f>Máximo!B304:E304</f>
        <v>Ser compatível com application servers como: weblogic e jboss</v>
      </c>
      <c r="C304" s="552"/>
      <c r="D304" s="552"/>
      <c r="E304" s="552"/>
      <c r="F304" s="68" t="str">
        <f>IF(Máximo!F304:I304="","",Máximo!F304:I304)</f>
        <v/>
      </c>
      <c r="G304" s="72">
        <f>Máximo!G304:J304</f>
        <v>4.3478260899999996E-3</v>
      </c>
      <c r="H304" s="70" t="str">
        <f>IF(Máximo!H304="","",Máximo!H304)</f>
        <v>Obrigatório</v>
      </c>
      <c r="I304" s="37" t="s">
        <v>4</v>
      </c>
      <c r="J304" s="73">
        <f>IF($K$13="Não Atende",0,IF(I304="","",IF(H304="",VLOOKUP(I304,Parâmetros!$B$3:$C$6,2,0),VLOOKUP(I304,Parâmetros!$B$3:$C$6,2,0)*VLOOKUP(H304,Parâmetros!$E$3:$G$5,2,0))))</f>
        <v>4</v>
      </c>
      <c r="K304" s="74">
        <f t="shared" ref="K304" si="263">IF(J304="",0,((G304*J304)*$F$30)*0.9*100)</f>
        <v>0.70434782657999995</v>
      </c>
      <c r="L304" s="3"/>
      <c r="M304" s="38"/>
    </row>
    <row r="305" spans="1:13" ht="45" customHeight="1" outlineLevel="1" x14ac:dyDescent="0.2">
      <c r="A305" s="170" t="str">
        <f>Máximo!A305</f>
        <v>3.269</v>
      </c>
      <c r="B305" s="552" t="str">
        <f>Máximo!B305:E305</f>
        <v>Habilidade para se conectar com protocolos de redes inteligentes como SS7, ISUP and MAP para monitoramento de tráfego em redes LTE 4G e VoIP</v>
      </c>
      <c r="C305" s="552"/>
      <c r="D305" s="552"/>
      <c r="E305" s="552"/>
      <c r="F305" s="68" t="str">
        <f>IF(Máximo!F305:I305="","",Máximo!F305:I305)</f>
        <v/>
      </c>
      <c r="G305" s="72">
        <f>Máximo!G305:J305</f>
        <v>4.3478260899999996E-3</v>
      </c>
      <c r="H305" s="70" t="str">
        <f>IF(Máximo!H305="","",Máximo!H305)</f>
        <v>Obrigatório</v>
      </c>
      <c r="I305" s="37" t="s">
        <v>4</v>
      </c>
      <c r="J305" s="73">
        <f>IF($K$13="Não Atende",0,IF(I305="","",IF(H305="",VLOOKUP(I305,Parâmetros!$B$3:$C$6,2,0),VLOOKUP(I305,Parâmetros!$B$3:$C$6,2,0)*VLOOKUP(H305,Parâmetros!$E$3:$G$5,2,0))))</f>
        <v>4</v>
      </c>
      <c r="K305" s="74">
        <f t="shared" ref="K305" si="264">IF(J305="",0,((G305*J305)*$F$30)*0.9*100)</f>
        <v>0.70434782657999995</v>
      </c>
      <c r="L305" s="3"/>
      <c r="M305" s="38"/>
    </row>
    <row r="306" spans="1:13" ht="45" customHeight="1" outlineLevel="1" x14ac:dyDescent="0.2">
      <c r="A306" s="170" t="str">
        <f>Máximo!A306</f>
        <v>3.270</v>
      </c>
      <c r="B306" s="552" t="str">
        <f>Máximo!B306:E306</f>
        <v>Habilidade para se conectar com ERP's de mercado como SAP, EBS e Totvs</v>
      </c>
      <c r="C306" s="552"/>
      <c r="D306" s="552"/>
      <c r="E306" s="552"/>
      <c r="F306" s="68" t="str">
        <f>IF(Máximo!F306:I306="","",Máximo!F306:I306)</f>
        <v/>
      </c>
      <c r="G306" s="72">
        <f>Máximo!G306:J306</f>
        <v>4.3478260899999996E-3</v>
      </c>
      <c r="H306" s="70" t="str">
        <f>IF(Máximo!H306="","",Máximo!H306)</f>
        <v>Obrigatório</v>
      </c>
      <c r="I306" s="37" t="s">
        <v>4</v>
      </c>
      <c r="J306" s="73">
        <f>IF($K$13="Não Atende",0,IF(I306="","",IF(H306="",VLOOKUP(I306,Parâmetros!$B$3:$C$6,2,0),VLOOKUP(I306,Parâmetros!$B$3:$C$6,2,0)*VLOOKUP(H306,Parâmetros!$E$3:$G$5,2,0))))</f>
        <v>4</v>
      </c>
      <c r="K306" s="74">
        <f t="shared" ref="K306" si="265">IF(J306="",0,((G306*J306)*$F$30)*0.9*100)</f>
        <v>0.70434782657999995</v>
      </c>
      <c r="L306" s="3"/>
      <c r="M306" s="38"/>
    </row>
    <row r="307" spans="1:13" ht="45" customHeight="1" outlineLevel="1" x14ac:dyDescent="0.2">
      <c r="A307" s="170" t="str">
        <f>Máximo!A307</f>
        <v>3.271</v>
      </c>
      <c r="B307" s="552" t="str">
        <f>Máximo!B307:E307</f>
        <v>Ser compatível com sistemas operacioanis de mercado como Windows, Linux e Red Hat</v>
      </c>
      <c r="C307" s="552"/>
      <c r="D307" s="552"/>
      <c r="E307" s="552"/>
      <c r="F307" s="68" t="str">
        <f>IF(Máximo!F307:I307="","",Máximo!F307:I307)</f>
        <v/>
      </c>
      <c r="G307" s="72">
        <f>Máximo!G307:J307</f>
        <v>4.3478260899999996E-3</v>
      </c>
      <c r="H307" s="70" t="str">
        <f>IF(Máximo!H307="","",Máximo!H307)</f>
        <v>Obrigatório</v>
      </c>
      <c r="I307" s="37" t="s">
        <v>4</v>
      </c>
      <c r="J307" s="73">
        <f>IF($K$13="Não Atende",0,IF(I307="","",IF(H307="",VLOOKUP(I307,Parâmetros!$B$3:$C$6,2,0),VLOOKUP(I307,Parâmetros!$B$3:$C$6,2,0)*VLOOKUP(H307,Parâmetros!$E$3:$G$5,2,0))))</f>
        <v>4</v>
      </c>
      <c r="K307" s="74">
        <f t="shared" ref="K307" si="266">IF(J307="",0,((G307*J307)*$F$30)*0.9*100)</f>
        <v>0.70434782657999995</v>
      </c>
      <c r="L307" s="3"/>
      <c r="M307" s="38"/>
    </row>
    <row r="308" spans="1:13" ht="45" customHeight="1" outlineLevel="1" x14ac:dyDescent="0.2">
      <c r="A308" s="170" t="str">
        <f>Máximo!A308</f>
        <v>3.272</v>
      </c>
      <c r="B308" s="552" t="str">
        <f>Máximo!B308:E308</f>
        <v>Integrar-se com o sistema de digitalização de documentos de venda (documentos dos clientes, contratos, etc) da Oi (BRSCAN) para permitir a geração de alarmes de fraudes pela imagem do documento (OCR)</v>
      </c>
      <c r="C308" s="552"/>
      <c r="D308" s="552"/>
      <c r="E308" s="552"/>
      <c r="F308" s="68" t="str">
        <f>IF(Máximo!F308:I308="","",Máximo!F308:I308)</f>
        <v/>
      </c>
      <c r="G308" s="72">
        <f>Máximo!G308:J308</f>
        <v>4.3478260899999996E-3</v>
      </c>
      <c r="H308" s="70" t="str">
        <f>IF(Máximo!H308="","",Máximo!H308)</f>
        <v>Obrigatório</v>
      </c>
      <c r="I308" s="37" t="s">
        <v>5</v>
      </c>
      <c r="J308" s="73">
        <f>IF($K$13="Não Atende",0,IF(I308="","",IF(H308="",VLOOKUP(I308,Parâmetros!$B$3:$C$6,2,0),VLOOKUP(I308,Parâmetros!$B$3:$C$6,2,0)*VLOOKUP(H308,Parâmetros!$E$3:$G$5,2,0))))</f>
        <v>0</v>
      </c>
      <c r="K308" s="74">
        <f t="shared" ref="K308" si="267">IF(J308="",0,((G308*J308)*$F$30)*0.9*100)</f>
        <v>0</v>
      </c>
      <c r="L308" s="3"/>
      <c r="M308" s="38"/>
    </row>
    <row r="309" spans="1:13" ht="45" customHeight="1" outlineLevel="1" x14ac:dyDescent="0.2">
      <c r="A309" s="170" t="str">
        <f>Máximo!A309</f>
        <v>3.273</v>
      </c>
      <c r="B309" s="552" t="str">
        <f>Máximo!B309:E309</f>
        <v>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v>
      </c>
      <c r="C309" s="552"/>
      <c r="D309" s="552"/>
      <c r="E309" s="552"/>
      <c r="F309" s="68" t="str">
        <f>IF(Máximo!F309:I309="","",Máximo!F309:I309)</f>
        <v/>
      </c>
      <c r="G309" s="72">
        <f>Máximo!G309:J309</f>
        <v>4.3478260899999996E-3</v>
      </c>
      <c r="H309" s="70" t="str">
        <f>IF(Máximo!H309="","",Máximo!H309)</f>
        <v>Obrigatório</v>
      </c>
      <c r="I309" s="37" t="s">
        <v>4</v>
      </c>
      <c r="J309" s="73">
        <f>IF($K$13="Não Atende",0,IF(I309="","",IF(H309="",VLOOKUP(I309,Parâmetros!$B$3:$C$6,2,0),VLOOKUP(I309,Parâmetros!$B$3:$C$6,2,0)*VLOOKUP(H309,Parâmetros!$E$3:$G$5,2,0))))</f>
        <v>4</v>
      </c>
      <c r="K309" s="74">
        <f t="shared" ref="K309" si="268">IF(J309="",0,((G309*J309)*$F$30)*0.9*100)</f>
        <v>0.70434782657999995</v>
      </c>
      <c r="L309" s="3"/>
      <c r="M309" s="38"/>
    </row>
    <row r="310" spans="1:13" ht="45" customHeight="1" outlineLevel="1" x14ac:dyDescent="0.2">
      <c r="A310" s="170" t="str">
        <f>Máximo!A310</f>
        <v>3.274</v>
      </c>
      <c r="B310" s="552" t="str">
        <f>Máximo!B310:E310</f>
        <v>Compatível com os principais os browsers do mercado:
Opera, Google Chrome, Mozilla Firefox, Internet Explorer, Safari</v>
      </c>
      <c r="C310" s="552"/>
      <c r="D310" s="552"/>
      <c r="E310" s="552"/>
      <c r="F310" s="68" t="str">
        <f>IF(Máximo!F310:I310="","",Máximo!F310:I310)</f>
        <v/>
      </c>
      <c r="G310" s="72">
        <f>Máximo!G310:J310</f>
        <v>4.3478260899999996E-3</v>
      </c>
      <c r="H310" s="70" t="str">
        <f>IF(Máximo!H310="","",Máximo!H310)</f>
        <v>Obrigatório</v>
      </c>
      <c r="I310" s="37" t="s">
        <v>4</v>
      </c>
      <c r="J310" s="73">
        <f>IF($K$13="Não Atende",0,IF(I310="","",IF(H310="",VLOOKUP(I310,Parâmetros!$B$3:$C$6,2,0),VLOOKUP(I310,Parâmetros!$B$3:$C$6,2,0)*VLOOKUP(H310,Parâmetros!$E$3:$G$5,2,0))))</f>
        <v>4</v>
      </c>
      <c r="K310" s="74">
        <f t="shared" ref="K310" si="269">IF(J310="",0,((G310*J310)*$F$30)*0.9*100)</f>
        <v>0.70434782657999995</v>
      </c>
      <c r="L310" s="3"/>
      <c r="M310" s="38"/>
    </row>
    <row r="311" spans="1:13" ht="45" customHeight="1" outlineLevel="1" x14ac:dyDescent="0.2">
      <c r="A311" s="170" t="str">
        <f>Máximo!A311</f>
        <v>3.275</v>
      </c>
      <c r="B311" s="552" t="str">
        <f>Máximo!B311:E311</f>
        <v>Compativel com os princicpais sistemas operacionais para dispositivos móveis, como Windows Phone (Microsoft), iOS (Apple) e Android (Google Inc./Open Handset Alliance)</v>
      </c>
      <c r="C311" s="552"/>
      <c r="D311" s="552"/>
      <c r="E311" s="552"/>
      <c r="F311" s="68" t="str">
        <f>IF(Máximo!F311:I311="","",Máximo!F311:I311)</f>
        <v/>
      </c>
      <c r="G311" s="72">
        <f>Máximo!G311:J311</f>
        <v>4.3478260899999996E-3</v>
      </c>
      <c r="H311" s="70" t="str">
        <f>IF(Máximo!H311="","",Máximo!H311)</f>
        <v>Obrigatório</v>
      </c>
      <c r="I311" s="37" t="s">
        <v>4</v>
      </c>
      <c r="J311" s="73">
        <f>IF($K$13="Não Atende",0,IF(I311="","",IF(H311="",VLOOKUP(I311,Parâmetros!$B$3:$C$6,2,0),VLOOKUP(I311,Parâmetros!$B$3:$C$6,2,0)*VLOOKUP(H311,Parâmetros!$E$3:$G$5,2,0))))</f>
        <v>4</v>
      </c>
      <c r="K311" s="74">
        <f t="shared" ref="K311" si="270">IF(J311="",0,((G311*J311)*$F$30)*0.9*100)</f>
        <v>0.70434782657999995</v>
      </c>
      <c r="L311" s="3"/>
      <c r="M311" s="38"/>
    </row>
    <row r="312" spans="1:13" s="168" customFormat="1" ht="15" customHeight="1" outlineLevel="1" x14ac:dyDescent="0.2">
      <c r="A312" s="239"/>
      <c r="B312" s="243" t="s">
        <v>173</v>
      </c>
      <c r="C312" s="241"/>
      <c r="D312" s="241"/>
      <c r="E312" s="242"/>
      <c r="F312" s="239"/>
      <c r="G312" s="239"/>
      <c r="H312" s="239"/>
      <c r="I312" s="239"/>
      <c r="J312" s="239"/>
      <c r="K312" s="239"/>
      <c r="L312" s="239"/>
      <c r="M312" s="239"/>
    </row>
    <row r="313" spans="1:13" ht="45" customHeight="1" outlineLevel="1" x14ac:dyDescent="0.2">
      <c r="A313" s="170" t="str">
        <f>Máximo!A313</f>
        <v>3.276</v>
      </c>
      <c r="B313" s="552" t="str">
        <f>Máximo!B313:E313</f>
        <v>1.  Informações Gerais</v>
      </c>
      <c r="C313" s="552"/>
      <c r="D313" s="552"/>
      <c r="E313" s="552"/>
      <c r="F313" s="68" t="str">
        <f>IF(Máximo!F313:I313="","",Máximo!F313:I313)</f>
        <v/>
      </c>
      <c r="G313" s="72">
        <f>Máximo!G313:J313</f>
        <v>2.1459227E-4</v>
      </c>
      <c r="H313" s="70" t="str">
        <f>IF(Máximo!H313="","",Máximo!H313)</f>
        <v>Obrigatório</v>
      </c>
      <c r="I313" s="37" t="s">
        <v>4</v>
      </c>
      <c r="J313" s="73">
        <f>IF($K$13="Não Atende",0,IF(I313="","",IF(H313="",VLOOKUP(I313,Parâmetros!$B$3:$C$6,2,0),VLOOKUP(I313,Parâmetros!$B$3:$C$6,2,0)*VLOOKUP(H313,Parâmetros!$E$3:$G$5,2,0))))</f>
        <v>4</v>
      </c>
      <c r="K313" s="74">
        <f t="shared" ref="K313:K376" si="271">IF(J313="",0,((G313*J313)*$F$30)*0.9*100)</f>
        <v>3.4763947740000002E-2</v>
      </c>
      <c r="L313" s="3"/>
      <c r="M313" s="38"/>
    </row>
    <row r="314" spans="1:13" ht="45" customHeight="1" outlineLevel="1" x14ac:dyDescent="0.2">
      <c r="A314" s="170" t="str">
        <f>Máximo!A314</f>
        <v>3.277</v>
      </c>
      <c r="B314" s="552" t="str">
        <f>Máximo!B314:E314</f>
        <v>1.1.   Este documento apresenta os requisitos mínimos de infraestrutura de TI, buscando abranger todos os aspectos e dimensões dos diversos equipamentos, ambientes operacionais e processos destinados à operação, administração e manutenção da solução de TI, objeto da RFP da qual este documento faz parte;</v>
      </c>
      <c r="C314" s="552"/>
      <c r="D314" s="552"/>
      <c r="E314" s="552"/>
      <c r="F314" s="68" t="str">
        <f>IF(Máximo!F314:I314="","",Máximo!F314:I314)</f>
        <v/>
      </c>
      <c r="G314" s="72">
        <f>Máximo!G314:J314</f>
        <v>2.1459227E-4</v>
      </c>
      <c r="H314" s="70" t="str">
        <f>IF(Máximo!H314="","",Máximo!H314)</f>
        <v>Obrigatório</v>
      </c>
      <c r="I314" s="37" t="s">
        <v>4</v>
      </c>
      <c r="J314" s="73">
        <f>IF($K$13="Não Atende",0,IF(I314="","",IF(H314="",VLOOKUP(I314,Parâmetros!$B$3:$C$6,2,0),VLOOKUP(I314,Parâmetros!$B$3:$C$6,2,0)*VLOOKUP(H314,Parâmetros!$E$3:$G$5,2,0))))</f>
        <v>4</v>
      </c>
      <c r="K314" s="74">
        <f t="shared" si="271"/>
        <v>3.4763947740000002E-2</v>
      </c>
      <c r="L314" s="3"/>
      <c r="M314" s="38"/>
    </row>
    <row r="315" spans="1:13" ht="45" customHeight="1" outlineLevel="1" x14ac:dyDescent="0.2">
      <c r="A315" s="170" t="str">
        <f>Máximo!A315</f>
        <v>3.278</v>
      </c>
      <c r="B315" s="552" t="str">
        <f>Máximo!B315:E315</f>
        <v>1.2.   Resposta Ponto a Ponto: o PROPONENTE deverá responder a planilha Excel do Anexo C – Resposta Ponto a Ponto - Requisitos de Infraestrutura e Operações de TIv22 - FMS.xlsx que contém a reprodução exata de todos os itens do Capítulo 1 em diante.</v>
      </c>
      <c r="C315" s="552"/>
      <c r="D315" s="552"/>
      <c r="E315" s="552"/>
      <c r="F315" s="68" t="str">
        <f>IF(Máximo!F315:I315="","",Máximo!F315:I315)</f>
        <v/>
      </c>
      <c r="G315" s="72">
        <f>Máximo!G315:J315</f>
        <v>2.1459227E-4</v>
      </c>
      <c r="H315" s="70" t="str">
        <f>IF(Máximo!H315="","",Máximo!H315)</f>
        <v>Obrigatório</v>
      </c>
      <c r="I315" s="37" t="s">
        <v>4</v>
      </c>
      <c r="J315" s="73">
        <f>IF($K$13="Não Atende",0,IF(I315="","",IF(H315="",VLOOKUP(I315,Parâmetros!$B$3:$C$6,2,0),VLOOKUP(I315,Parâmetros!$B$3:$C$6,2,0)*VLOOKUP(H315,Parâmetros!$E$3:$G$5,2,0))))</f>
        <v>4</v>
      </c>
      <c r="K315" s="74">
        <f t="shared" si="271"/>
        <v>3.4763947740000002E-2</v>
      </c>
      <c r="L315" s="3"/>
      <c r="M315" s="38"/>
    </row>
    <row r="316" spans="1:13" ht="45" customHeight="1" outlineLevel="1" x14ac:dyDescent="0.2">
      <c r="A316" s="170" t="str">
        <f>Máximo!A316</f>
        <v>3.279</v>
      </c>
      <c r="B316" s="552" t="str">
        <f>Máximo!B316:E316</f>
        <v>1.3.     A planilha preenchida deverá ser um Anexo da Proposta Técnica, informando o seu atendimento conforme instruções contidas na planilha.</v>
      </c>
      <c r="C316" s="552"/>
      <c r="D316" s="552"/>
      <c r="E316" s="552"/>
      <c r="F316" s="68" t="str">
        <f>IF(Máximo!F316:I316="","",Máximo!F316:I316)</f>
        <v/>
      </c>
      <c r="G316" s="72">
        <f>Máximo!G316:J316</f>
        <v>2.1459227E-4</v>
      </c>
      <c r="H316" s="70" t="str">
        <f>IF(Máximo!H316="","",Máximo!H316)</f>
        <v>Obrigatório</v>
      </c>
      <c r="I316" s="37" t="s">
        <v>4</v>
      </c>
      <c r="J316" s="73">
        <f>IF($K$13="Não Atende",0,IF(I316="","",IF(H316="",VLOOKUP(I316,Parâmetros!$B$3:$C$6,2,0),VLOOKUP(I316,Parâmetros!$B$3:$C$6,2,0)*VLOOKUP(H316,Parâmetros!$E$3:$G$5,2,0))))</f>
        <v>4</v>
      </c>
      <c r="K316" s="74">
        <f t="shared" si="271"/>
        <v>3.4763947740000002E-2</v>
      </c>
      <c r="L316" s="3"/>
      <c r="M316" s="38"/>
    </row>
    <row r="317" spans="1:13" ht="45" customHeight="1" outlineLevel="1" x14ac:dyDescent="0.2">
      <c r="A317" s="170" t="str">
        <f>Máximo!A317</f>
        <v>3.280</v>
      </c>
      <c r="B317" s="552" t="str">
        <f>Máximo!B317:E317</f>
        <v>1.4.    Na coluna “Declaração de Conformidade” o PROPONENTE deverá formalizar o atendimento ao solicitado utilizando os termos “ATENDE INTEGRALMENTE” (AI), “ATENDE PARCIALMENTE” (AP) ou “NÃO ATENDE” (NA). Devido às características específicas dos equipamentos e sistemas, alguns dos itens desse anexo, não serão aplicáveis. Nestes casos, as PROPONENTES deverão responder, ao item, com o texto "Não Aplicável" (NAPLIC), com as devidas justificativas desse entendimento. Não serão aceitas outras respostas que não essas 4 (quatro) opções;</v>
      </c>
      <c r="C317" s="552"/>
      <c r="D317" s="552"/>
      <c r="E317" s="552"/>
      <c r="F317" s="68" t="str">
        <f>IF(Máximo!F317:I317="","",Máximo!F317:I317)</f>
        <v/>
      </c>
      <c r="G317" s="72">
        <f>Máximo!G317:J317</f>
        <v>2.1459227E-4</v>
      </c>
      <c r="H317" s="70" t="str">
        <f>IF(Máximo!H317="","",Máximo!H317)</f>
        <v>Obrigatório</v>
      </c>
      <c r="I317" s="37" t="s">
        <v>4</v>
      </c>
      <c r="J317" s="73">
        <f>IF($K$13="Não Atende",0,IF(I317="","",IF(H317="",VLOOKUP(I317,Parâmetros!$B$3:$C$6,2,0),VLOOKUP(I317,Parâmetros!$B$3:$C$6,2,0)*VLOOKUP(H317,Parâmetros!$E$3:$G$5,2,0))))</f>
        <v>4</v>
      </c>
      <c r="K317" s="74">
        <f t="shared" si="271"/>
        <v>3.4763947740000002E-2</v>
      </c>
      <c r="L317" s="3"/>
      <c r="M317" s="38"/>
    </row>
    <row r="318" spans="1:13" ht="45" customHeight="1" outlineLevel="1" x14ac:dyDescent="0.2">
      <c r="A318" s="170" t="str">
        <f>Máximo!A318</f>
        <v>3.281</v>
      </c>
      <c r="B318" s="552" t="str">
        <f>Máximo!B318:E318</f>
        <v>1.5.    Para cada item respondido como “ATENDE PARCIALMENTE” deverá ser detalhado o que será atendido, e o que não será, e os impactos associados na coluna “Motivo”;</v>
      </c>
      <c r="C318" s="552"/>
      <c r="D318" s="552"/>
      <c r="E318" s="552"/>
      <c r="F318" s="68" t="str">
        <f>IF(Máximo!F318:I318="","",Máximo!F318:I318)</f>
        <v/>
      </c>
      <c r="G318" s="72">
        <f>Máximo!G318:J318</f>
        <v>2.1459227E-4</v>
      </c>
      <c r="H318" s="70" t="str">
        <f>IF(Máximo!H318="","",Máximo!H318)</f>
        <v>Obrigatório</v>
      </c>
      <c r="I318" s="37" t="s">
        <v>4</v>
      </c>
      <c r="J318" s="73">
        <f>IF($K$13="Não Atende",0,IF(I318="","",IF(H318="",VLOOKUP(I318,Parâmetros!$B$3:$C$6,2,0),VLOOKUP(I318,Parâmetros!$B$3:$C$6,2,0)*VLOOKUP(H318,Parâmetros!$E$3:$G$5,2,0))))</f>
        <v>4</v>
      </c>
      <c r="K318" s="74">
        <f t="shared" si="271"/>
        <v>3.4763947740000002E-2</v>
      </c>
      <c r="L318" s="3"/>
      <c r="M318" s="38"/>
    </row>
    <row r="319" spans="1:13" ht="45" customHeight="1" outlineLevel="1" x14ac:dyDescent="0.2">
      <c r="A319" s="170" t="str">
        <f>Máximo!A319</f>
        <v>3.282</v>
      </c>
      <c r="B319" s="552" t="str">
        <f>Máximo!B319:E319</f>
        <v>1.6.    Os itens respondidos pela PROPONENTE como atendidos são passíveis de comprovação em laboratórios a critério único e exclusivo da OI. O não atendimento desses itens poderá incorrer na desclassificação sumária do PROPONENTE, a qualquer tempo, sem ônus para a OI;</v>
      </c>
      <c r="C319" s="552"/>
      <c r="D319" s="552"/>
      <c r="E319" s="552"/>
      <c r="F319" s="68" t="str">
        <f>IF(Máximo!F319:I319="","",Máximo!F319:I319)</f>
        <v/>
      </c>
      <c r="G319" s="72">
        <f>Máximo!G319:J319</f>
        <v>2.1459227E-4</v>
      </c>
      <c r="H319" s="70" t="str">
        <f>IF(Máximo!H319="","",Máximo!H319)</f>
        <v>Obrigatório</v>
      </c>
      <c r="I319" s="37" t="s">
        <v>4</v>
      </c>
      <c r="J319" s="73">
        <f>IF($K$13="Não Atende",0,IF(I319="","",IF(H319="",VLOOKUP(I319,Parâmetros!$B$3:$C$6,2,0),VLOOKUP(I319,Parâmetros!$B$3:$C$6,2,0)*VLOOKUP(H319,Parâmetros!$E$3:$G$5,2,0))))</f>
        <v>4</v>
      </c>
      <c r="K319" s="74">
        <f t="shared" si="271"/>
        <v>3.4763947740000002E-2</v>
      </c>
      <c r="L319" s="3"/>
      <c r="M319" s="38"/>
    </row>
    <row r="320" spans="1:13" ht="45" customHeight="1" outlineLevel="1" x14ac:dyDescent="0.2">
      <c r="A320" s="170" t="str">
        <f>Máximo!A320</f>
        <v>3.283</v>
      </c>
      <c r="B320" s="552" t="str">
        <f>Máximo!B320:E320</f>
        <v>1.7.    A coluna “Link para maiores detalhes” deverá ser utilizada, quando aplicável, para identificar link para documento ou anexo da proposta técnica que provê maiores detalhes sobre o solicitado. Se utilizada, essa coluna deverá informar, pelo menos, o nome completo do documento ou anexo, o capítulo, subcapítulo e número da página;</v>
      </c>
      <c r="C320" s="552"/>
      <c r="D320" s="552"/>
      <c r="E320" s="552"/>
      <c r="F320" s="68" t="str">
        <f>IF(Máximo!F320:I320="","",Máximo!F320:I320)</f>
        <v/>
      </c>
      <c r="G320" s="72">
        <f>Máximo!G320:J320</f>
        <v>2.1459227E-4</v>
      </c>
      <c r="H320" s="70" t="str">
        <f>IF(Máximo!H320="","",Máximo!H320)</f>
        <v>Obrigatório</v>
      </c>
      <c r="I320" s="37" t="s">
        <v>4</v>
      </c>
      <c r="J320" s="73">
        <f>IF($K$13="Não Atende",0,IF(I320="","",IF(H320="",VLOOKUP(I320,Parâmetros!$B$3:$C$6,2,0),VLOOKUP(I320,Parâmetros!$B$3:$C$6,2,0)*VLOOKUP(H320,Parâmetros!$E$3:$G$5,2,0))))</f>
        <v>4</v>
      </c>
      <c r="K320" s="74">
        <f t="shared" si="271"/>
        <v>3.4763947740000002E-2</v>
      </c>
      <c r="L320" s="3"/>
      <c r="M320" s="38"/>
    </row>
    <row r="321" spans="1:13" ht="45" customHeight="1" outlineLevel="1" x14ac:dyDescent="0.2">
      <c r="A321" s="170" t="str">
        <f>Máximo!A321</f>
        <v>3.284</v>
      </c>
      <c r="B321" s="552" t="str">
        <f>Máximo!B321:E321</f>
        <v>1.8.    Todos os itens respondidos pelo PROPONENTE como atendidos deverão obrigatoriamente ser fornecidos e seu custo de instalação deverá estar incluso nos valores dos pedidos de compra iniciais;</v>
      </c>
      <c r="C321" s="552"/>
      <c r="D321" s="552"/>
      <c r="E321" s="552"/>
      <c r="F321" s="68" t="str">
        <f>IF(Máximo!F321:I321="","",Máximo!F321:I321)</f>
        <v/>
      </c>
      <c r="G321" s="72">
        <f>Máximo!G321:J321</f>
        <v>2.1459227E-4</v>
      </c>
      <c r="H321" s="70" t="str">
        <f>IF(Máximo!H321="","",Máximo!H321)</f>
        <v>Obrigatório</v>
      </c>
      <c r="I321" s="37" t="s">
        <v>4</v>
      </c>
      <c r="J321" s="73">
        <f>IF($K$13="Não Atende",0,IF(I321="","",IF(H321="",VLOOKUP(I321,Parâmetros!$B$3:$C$6,2,0),VLOOKUP(I321,Parâmetros!$B$3:$C$6,2,0)*VLOOKUP(H321,Parâmetros!$E$3:$G$5,2,0))))</f>
        <v>4</v>
      </c>
      <c r="K321" s="74">
        <f t="shared" si="271"/>
        <v>3.4763947740000002E-2</v>
      </c>
      <c r="L321" s="3"/>
      <c r="M321" s="38"/>
    </row>
    <row r="322" spans="1:13" ht="45" customHeight="1" outlineLevel="1" x14ac:dyDescent="0.2">
      <c r="A322" s="170" t="str">
        <f>Máximo!A322</f>
        <v>3.285</v>
      </c>
      <c r="B322" s="552" t="str">
        <f>Máximo!B322:E322</f>
        <v>1.9.    Quando houver inconsistência entre a Resposta Ponto a Ponto de um determinado item e o documento que a suporte ou outros documentos integrantes à proposta, será considerada a resposta mais interessante à OI;</v>
      </c>
      <c r="C322" s="552"/>
      <c r="D322" s="552"/>
      <c r="E322" s="552"/>
      <c r="F322" s="68" t="str">
        <f>IF(Máximo!F322:I322="","",Máximo!F322:I322)</f>
        <v/>
      </c>
      <c r="G322" s="72">
        <f>Máximo!G322:J322</f>
        <v>2.1459227E-4</v>
      </c>
      <c r="H322" s="70" t="str">
        <f>IF(Máximo!H322="","",Máximo!H322)</f>
        <v>Obrigatório</v>
      </c>
      <c r="I322" s="37" t="s">
        <v>4</v>
      </c>
      <c r="J322" s="73">
        <f>IF($K$13="Não Atende",0,IF(I322="","",IF(H322="",VLOOKUP(I322,Parâmetros!$B$3:$C$6,2,0),VLOOKUP(I322,Parâmetros!$B$3:$C$6,2,0)*VLOOKUP(H322,Parâmetros!$E$3:$G$5,2,0))))</f>
        <v>4</v>
      </c>
      <c r="K322" s="74">
        <f t="shared" si="271"/>
        <v>3.4763947740000002E-2</v>
      </c>
      <c r="L322" s="3"/>
      <c r="M322" s="38"/>
    </row>
    <row r="323" spans="1:13" ht="45" customHeight="1" outlineLevel="1" x14ac:dyDescent="0.2">
      <c r="A323" s="170" t="str">
        <f>Máximo!A323</f>
        <v>3.286</v>
      </c>
      <c r="B323" s="552" t="str">
        <f>Máximo!B323:E323</f>
        <v>2.  Requisitos Gerais</v>
      </c>
      <c r="C323" s="552"/>
      <c r="D323" s="552"/>
      <c r="E323" s="552"/>
      <c r="F323" s="68" t="str">
        <f>IF(Máximo!F323:I323="","",Máximo!F323:I323)</f>
        <v/>
      </c>
      <c r="G323" s="72">
        <f>Máximo!G323:J323</f>
        <v>2.1459227E-4</v>
      </c>
      <c r="H323" s="70" t="str">
        <f>IF(Máximo!H323="","",Máximo!H323)</f>
        <v>Obrigatório</v>
      </c>
      <c r="I323" s="37" t="s">
        <v>4</v>
      </c>
      <c r="J323" s="73">
        <f>IF($K$13="Não Atende",0,IF(I323="","",IF(H323="",VLOOKUP(I323,Parâmetros!$B$3:$C$6,2,0),VLOOKUP(I323,Parâmetros!$B$3:$C$6,2,0)*VLOOKUP(H323,Parâmetros!$E$3:$G$5,2,0))))</f>
        <v>4</v>
      </c>
      <c r="K323" s="74">
        <f t="shared" si="271"/>
        <v>3.4763947740000002E-2</v>
      </c>
      <c r="L323" s="3"/>
      <c r="M323" s="38"/>
    </row>
    <row r="324" spans="1:13" ht="45" customHeight="1" outlineLevel="1" x14ac:dyDescent="0.2">
      <c r="A324" s="170" t="str">
        <f>Máximo!A324</f>
        <v>3.287</v>
      </c>
      <c r="B324" s="552" t="str">
        <f>Máximo!B324:E324</f>
        <v>2.1.   O PROPONENTE deve especificar e dimensionar os recursos de infraestrutura de TI (servidores, armazenamento e rede), os softwares básicos (sistema operacional, servidores de aplicação e banco de dados), os softwares de monitoração e automação, bem como aqueles voltados para as funções operacionais e administrativas, necessários ao adequado funcionamento da solução.</v>
      </c>
      <c r="C324" s="552"/>
      <c r="D324" s="552"/>
      <c r="E324" s="552"/>
      <c r="F324" s="68" t="str">
        <f>IF(Máximo!F324:I324="","",Máximo!F324:I324)</f>
        <v/>
      </c>
      <c r="G324" s="72">
        <f>Máximo!G324:J324</f>
        <v>2.1459227E-4</v>
      </c>
      <c r="H324" s="70" t="str">
        <f>IF(Máximo!H324="","",Máximo!H324)</f>
        <v>Obrigatório</v>
      </c>
      <c r="I324" s="37" t="s">
        <v>4</v>
      </c>
      <c r="J324" s="73">
        <f>IF($K$13="Não Atende",0,IF(I324="","",IF(H324="",VLOOKUP(I324,Parâmetros!$B$3:$C$6,2,0),VLOOKUP(I324,Parâmetros!$B$3:$C$6,2,0)*VLOOKUP(H324,Parâmetros!$E$3:$G$5,2,0))))</f>
        <v>4</v>
      </c>
      <c r="K324" s="74">
        <f t="shared" si="271"/>
        <v>3.4763947740000002E-2</v>
      </c>
      <c r="L324" s="3"/>
      <c r="M324" s="38"/>
    </row>
    <row r="325" spans="1:13" ht="45" customHeight="1" outlineLevel="1" x14ac:dyDescent="0.2">
      <c r="A325" s="170" t="str">
        <f>Máximo!A325</f>
        <v>3.288</v>
      </c>
      <c r="B325" s="552" t="str">
        <f>Máximo!B325:E325</f>
        <v>2.2.   O PROPONENTE é responsável pelo desempenho associado ao dimensionamento proposto. Se o desempenho quando em operação não for satisfatório, de acordo com os itens deste documento, o PROPONENTE assumirá automaticamente os custos adicionais para adequação ou upgrade de hardware e software que eventualmente se fizer necessário.</v>
      </c>
      <c r="C325" s="552"/>
      <c r="D325" s="552"/>
      <c r="E325" s="552"/>
      <c r="F325" s="68" t="str">
        <f>IF(Máximo!F325:I325="","",Máximo!F325:I325)</f>
        <v/>
      </c>
      <c r="G325" s="72">
        <f>Máximo!G325:J325</f>
        <v>2.1459227E-4</v>
      </c>
      <c r="H325" s="70" t="str">
        <f>IF(Máximo!H325="","",Máximo!H325)</f>
        <v>Obrigatório</v>
      </c>
      <c r="I325" s="37" t="s">
        <v>17</v>
      </c>
      <c r="J325" s="73">
        <f>IF($K$13="Não Atende",0,IF(I325="","",IF(H325="",VLOOKUP(I325,Parâmetros!$B$3:$C$6,2,0),VLOOKUP(I325,Parâmetros!$B$3:$C$6,2,0)*VLOOKUP(H325,Parâmetros!$E$3:$G$5,2,0))))</f>
        <v>2</v>
      </c>
      <c r="K325" s="74">
        <f t="shared" si="271"/>
        <v>1.7381973870000001E-2</v>
      </c>
      <c r="L325" s="3"/>
      <c r="M325" s="38"/>
    </row>
    <row r="326" spans="1:13" ht="45" customHeight="1" outlineLevel="1" x14ac:dyDescent="0.2">
      <c r="A326" s="170" t="str">
        <f>Máximo!A326</f>
        <v>3.289</v>
      </c>
      <c r="B326" s="552" t="str">
        <f>Máximo!B326:E326</f>
        <v>2.2.1. Apresentar todo o dimensionamento necessário para suportar esta solução nos seguintes ambientes:</v>
      </c>
      <c r="C326" s="552"/>
      <c r="D326" s="552"/>
      <c r="E326" s="552"/>
      <c r="F326" s="68" t="str">
        <f>IF(Máximo!F326:I326="","",Máximo!F326:I326)</f>
        <v/>
      </c>
      <c r="G326" s="72">
        <f>Máximo!G326:J326</f>
        <v>2.1459227E-4</v>
      </c>
      <c r="H326" s="70" t="str">
        <f>IF(Máximo!H326="","",Máximo!H326)</f>
        <v>Obrigatório</v>
      </c>
      <c r="I326" s="37" t="s">
        <v>4</v>
      </c>
      <c r="J326" s="73">
        <f>IF($K$13="Não Atende",0,IF(I326="","",IF(H326="",VLOOKUP(I326,Parâmetros!$B$3:$C$6,2,0),VLOOKUP(I326,Parâmetros!$B$3:$C$6,2,0)*VLOOKUP(H326,Parâmetros!$E$3:$G$5,2,0))))</f>
        <v>4</v>
      </c>
      <c r="K326" s="74">
        <f t="shared" si="271"/>
        <v>3.4763947740000002E-2</v>
      </c>
      <c r="L326" s="3"/>
      <c r="M326" s="38"/>
    </row>
    <row r="327" spans="1:13" ht="45" customHeight="1" outlineLevel="1" x14ac:dyDescent="0.2">
      <c r="A327" s="170" t="str">
        <f>Máximo!A327</f>
        <v>3.290</v>
      </c>
      <c r="B327" s="552" t="str">
        <f>Máximo!B327:E327</f>
        <v>2.2.1.1.              Desenvolvimento;</v>
      </c>
      <c r="C327" s="552"/>
      <c r="D327" s="552"/>
      <c r="E327" s="552"/>
      <c r="F327" s="68" t="str">
        <f>IF(Máximo!F327:I327="","",Máximo!F327:I327)</f>
        <v/>
      </c>
      <c r="G327" s="72">
        <f>Máximo!G327:J327</f>
        <v>2.1459227E-4</v>
      </c>
      <c r="H327" s="70" t="str">
        <f>IF(Máximo!H327="","",Máximo!H327)</f>
        <v>Obrigatório</v>
      </c>
      <c r="I327" s="37" t="s">
        <v>4</v>
      </c>
      <c r="J327" s="73">
        <f>IF($K$13="Não Atende",0,IF(I327="","",IF(H327="",VLOOKUP(I327,Parâmetros!$B$3:$C$6,2,0),VLOOKUP(I327,Parâmetros!$B$3:$C$6,2,0)*VLOOKUP(H327,Parâmetros!$E$3:$G$5,2,0))))</f>
        <v>4</v>
      </c>
      <c r="K327" s="74">
        <f t="shared" si="271"/>
        <v>3.4763947740000002E-2</v>
      </c>
      <c r="L327" s="3"/>
      <c r="M327" s="38"/>
    </row>
    <row r="328" spans="1:13" ht="45" customHeight="1" outlineLevel="1" x14ac:dyDescent="0.2">
      <c r="A328" s="170" t="str">
        <f>Máximo!A328</f>
        <v>3.291</v>
      </c>
      <c r="B328" s="552" t="str">
        <f>Máximo!B328:E328</f>
        <v>2.2.1.2.              Homologação;</v>
      </c>
      <c r="C328" s="552"/>
      <c r="D328" s="552"/>
      <c r="E328" s="552"/>
      <c r="F328" s="68" t="str">
        <f>IF(Máximo!F328:I328="","",Máximo!F328:I328)</f>
        <v/>
      </c>
      <c r="G328" s="72">
        <f>Máximo!G328:J328</f>
        <v>2.1459227E-4</v>
      </c>
      <c r="H328" s="70" t="str">
        <f>IF(Máximo!H328="","",Máximo!H328)</f>
        <v>Obrigatório</v>
      </c>
      <c r="I328" s="37" t="s">
        <v>4</v>
      </c>
      <c r="J328" s="73">
        <f>IF($K$13="Não Atende",0,IF(I328="","",IF(H328="",VLOOKUP(I328,Parâmetros!$B$3:$C$6,2,0),VLOOKUP(I328,Parâmetros!$B$3:$C$6,2,0)*VLOOKUP(H328,Parâmetros!$E$3:$G$5,2,0))))</f>
        <v>4</v>
      </c>
      <c r="K328" s="74">
        <f t="shared" si="271"/>
        <v>3.4763947740000002E-2</v>
      </c>
      <c r="L328" s="3"/>
      <c r="M328" s="38"/>
    </row>
    <row r="329" spans="1:13" ht="45" customHeight="1" outlineLevel="1" x14ac:dyDescent="0.2">
      <c r="A329" s="170" t="str">
        <f>Máximo!A329</f>
        <v>3.292</v>
      </c>
      <c r="B329" s="552" t="str">
        <f>Máximo!B329:E329</f>
        <v>2.2.1.3.              Produção;</v>
      </c>
      <c r="C329" s="552"/>
      <c r="D329" s="552"/>
      <c r="E329" s="552"/>
      <c r="F329" s="68" t="str">
        <f>IF(Máximo!F329:I329="","",Máximo!F329:I329)</f>
        <v/>
      </c>
      <c r="G329" s="72">
        <f>Máximo!G329:J329</f>
        <v>2.1459227E-4</v>
      </c>
      <c r="H329" s="70" t="str">
        <f>IF(Máximo!H329="","",Máximo!H329)</f>
        <v>Obrigatório</v>
      </c>
      <c r="I329" s="37" t="s">
        <v>4</v>
      </c>
      <c r="J329" s="73">
        <f>IF($K$13="Não Atende",0,IF(I329="","",IF(H329="",VLOOKUP(I329,Parâmetros!$B$3:$C$6,2,0),VLOOKUP(I329,Parâmetros!$B$3:$C$6,2,0)*VLOOKUP(H329,Parâmetros!$E$3:$G$5,2,0))))</f>
        <v>4</v>
      </c>
      <c r="K329" s="74">
        <f t="shared" si="271"/>
        <v>3.4763947740000002E-2</v>
      </c>
      <c r="L329" s="3"/>
      <c r="M329" s="38"/>
    </row>
    <row r="330" spans="1:13" ht="45" customHeight="1" outlineLevel="1" x14ac:dyDescent="0.2">
      <c r="A330" s="170" t="str">
        <f>Máximo!A330</f>
        <v>3.293</v>
      </c>
      <c r="B330" s="552" t="str">
        <f>Máximo!B330:E330</f>
        <v>2.2.1.4.              Outros ambientes caso aplicável.</v>
      </c>
      <c r="C330" s="552"/>
      <c r="D330" s="552"/>
      <c r="E330" s="552"/>
      <c r="F330" s="68" t="str">
        <f>IF(Máximo!F330:I330="","",Máximo!F330:I330)</f>
        <v/>
      </c>
      <c r="G330" s="72">
        <f>Máximo!G330:J330</f>
        <v>2.1459227E-4</v>
      </c>
      <c r="H330" s="70" t="str">
        <f>IF(Máximo!H330="","",Máximo!H330)</f>
        <v>Obrigatório</v>
      </c>
      <c r="I330" s="37" t="s">
        <v>4</v>
      </c>
      <c r="J330" s="73">
        <f>IF($K$13="Não Atende",0,IF(I330="","",IF(H330="",VLOOKUP(I330,Parâmetros!$B$3:$C$6,2,0),VLOOKUP(I330,Parâmetros!$B$3:$C$6,2,0)*VLOOKUP(H330,Parâmetros!$E$3:$G$5,2,0))))</f>
        <v>4</v>
      </c>
      <c r="K330" s="74">
        <f t="shared" si="271"/>
        <v>3.4763947740000002E-2</v>
      </c>
      <c r="L330" s="3"/>
      <c r="M330" s="38"/>
    </row>
    <row r="331" spans="1:13" ht="45" customHeight="1" outlineLevel="1" x14ac:dyDescent="0.2">
      <c r="A331" s="170" t="str">
        <f>Máximo!A331</f>
        <v>3.294</v>
      </c>
      <c r="B331" s="552" t="str">
        <f>Máximo!B331:E331</f>
        <v>2.3.   O PROPONENTE deve apresentar solução que utilize componentes padrão de mercado. Caso sejam apresentadas soluções proprietárias, o PROPONENTE deve apresentar também alternativas equivalentes utilizando componentes padrão de mercado.</v>
      </c>
      <c r="C331" s="552"/>
      <c r="D331" s="552"/>
      <c r="E331" s="552"/>
      <c r="F331" s="68" t="str">
        <f>IF(Máximo!F331:I331="","",Máximo!F331:I331)</f>
        <v/>
      </c>
      <c r="G331" s="72">
        <f>Máximo!G331:J331</f>
        <v>2.1459227E-4</v>
      </c>
      <c r="H331" s="70" t="str">
        <f>IF(Máximo!H331="","",Máximo!H331)</f>
        <v>Obrigatório</v>
      </c>
      <c r="I331" s="37" t="s">
        <v>4</v>
      </c>
      <c r="J331" s="73">
        <f>IF($K$13="Não Atende",0,IF(I331="","",IF(H331="",VLOOKUP(I331,Parâmetros!$B$3:$C$6,2,0),VLOOKUP(I331,Parâmetros!$B$3:$C$6,2,0)*VLOOKUP(H331,Parâmetros!$E$3:$G$5,2,0))))</f>
        <v>4</v>
      </c>
      <c r="K331" s="74">
        <f t="shared" si="271"/>
        <v>3.4763947740000002E-2</v>
      </c>
      <c r="L331" s="3"/>
      <c r="M331" s="38"/>
    </row>
    <row r="332" spans="1:13" ht="45" customHeight="1" outlineLevel="1" x14ac:dyDescent="0.2">
      <c r="A332" s="170" t="str">
        <f>Máximo!A332</f>
        <v>3.295</v>
      </c>
      <c r="B332" s="552" t="str">
        <f>Máximo!B332:E332</f>
        <v>2.4.   A solução deve adotar componentes em configuração preferencialmente ativo/ativo, ou, caso não seja possível, ativo/passivo, que permitam a distribuição de carga através de balanceadores de carga local e geograficamente distribuídos (balanceador de carga global).</v>
      </c>
      <c r="C332" s="552"/>
      <c r="D332" s="552"/>
      <c r="E332" s="552"/>
      <c r="F332" s="68" t="str">
        <f>IF(Máximo!F332:I332="","",Máximo!F332:I332)</f>
        <v/>
      </c>
      <c r="G332" s="72">
        <f>Máximo!G332:J332</f>
        <v>2.1459227E-4</v>
      </c>
      <c r="H332" s="70" t="str">
        <f>IF(Máximo!H332="","",Máximo!H332)</f>
        <v>Obrigatório</v>
      </c>
      <c r="I332" s="37" t="s">
        <v>4</v>
      </c>
      <c r="J332" s="73">
        <f>IF($K$13="Não Atende",0,IF(I332="","",IF(H332="",VLOOKUP(I332,Parâmetros!$B$3:$C$6,2,0),VLOOKUP(I332,Parâmetros!$B$3:$C$6,2,0)*VLOOKUP(H332,Parâmetros!$E$3:$G$5,2,0))))</f>
        <v>4</v>
      </c>
      <c r="K332" s="74">
        <f t="shared" si="271"/>
        <v>3.4763947740000002E-2</v>
      </c>
      <c r="L332" s="3"/>
      <c r="M332" s="38"/>
    </row>
    <row r="333" spans="1:13" ht="45" customHeight="1" outlineLevel="1" x14ac:dyDescent="0.2">
      <c r="A333" s="170" t="str">
        <f>Máximo!A333</f>
        <v>3.296</v>
      </c>
      <c r="B333" s="552" t="str">
        <f>Máximo!B333:E333</f>
        <v>2.5.   O PROPONENTE deve apresentar o detalhamento técnico da solução, a saber:</v>
      </c>
      <c r="C333" s="552"/>
      <c r="D333" s="552"/>
      <c r="E333" s="552"/>
      <c r="F333" s="68" t="str">
        <f>IF(Máximo!F333:I333="","",Máximo!F333:I333)</f>
        <v/>
      </c>
      <c r="G333" s="72">
        <f>Máximo!G333:J333</f>
        <v>2.1459227E-4</v>
      </c>
      <c r="H333" s="70" t="str">
        <f>IF(Máximo!H333="","",Máximo!H333)</f>
        <v>Obrigatório</v>
      </c>
      <c r="I333" s="37" t="s">
        <v>4</v>
      </c>
      <c r="J333" s="73">
        <f>IF($K$13="Não Atende",0,IF(I333="","",IF(H333="",VLOOKUP(I333,Parâmetros!$B$3:$C$6,2,0),VLOOKUP(I333,Parâmetros!$B$3:$C$6,2,0)*VLOOKUP(H333,Parâmetros!$E$3:$G$5,2,0))))</f>
        <v>4</v>
      </c>
      <c r="K333" s="74">
        <f t="shared" si="271"/>
        <v>3.4763947740000002E-2</v>
      </c>
      <c r="L333" s="3"/>
      <c r="M333" s="38"/>
    </row>
    <row r="334" spans="1:13" ht="45" customHeight="1" outlineLevel="1" x14ac:dyDescent="0.2">
      <c r="A334" s="170" t="str">
        <f>Máximo!A334</f>
        <v>3.297</v>
      </c>
      <c r="B334" s="552" t="str">
        <f>Máximo!B334:E334</f>
        <v>2.5.1. Apresentar todos os componentes de infraestrutura de TI integrantes da solução ofertada;</v>
      </c>
      <c r="C334" s="552"/>
      <c r="D334" s="552"/>
      <c r="E334" s="552"/>
      <c r="F334" s="68" t="str">
        <f>IF(Máximo!F334:I334="","",Máximo!F334:I334)</f>
        <v/>
      </c>
      <c r="G334" s="72">
        <f>Máximo!G334:J334</f>
        <v>2.1459227E-4</v>
      </c>
      <c r="H334" s="70" t="str">
        <f>IF(Máximo!H334="","",Máximo!H334)</f>
        <v>Obrigatório</v>
      </c>
      <c r="I334" s="37" t="s">
        <v>4</v>
      </c>
      <c r="J334" s="73">
        <f>IF($K$13="Não Atende",0,IF(I334="","",IF(H334="",VLOOKUP(I334,Parâmetros!$B$3:$C$6,2,0),VLOOKUP(I334,Parâmetros!$B$3:$C$6,2,0)*VLOOKUP(H334,Parâmetros!$E$3:$G$5,2,0))))</f>
        <v>4</v>
      </c>
      <c r="K334" s="74">
        <f t="shared" si="271"/>
        <v>3.4763947740000002E-2</v>
      </c>
      <c r="L334" s="3"/>
      <c r="M334" s="38"/>
    </row>
    <row r="335" spans="1:13" ht="45" customHeight="1" outlineLevel="1" x14ac:dyDescent="0.2">
      <c r="A335" s="170" t="str">
        <f>Máximo!A335</f>
        <v>3.298</v>
      </c>
      <c r="B335" s="552" t="str">
        <f>Máximo!B335:E335</f>
        <v>2.5.2. Dimensionamento dos servidores de cada componente da solução;</v>
      </c>
      <c r="C335" s="552"/>
      <c r="D335" s="552"/>
      <c r="E335" s="552"/>
      <c r="F335" s="68" t="str">
        <f>IF(Máximo!F335:I335="","",Máximo!F335:I335)</f>
        <v/>
      </c>
      <c r="G335" s="72">
        <f>Máximo!G335:J335</f>
        <v>2.1459227E-4</v>
      </c>
      <c r="H335" s="70" t="str">
        <f>IF(Máximo!H335="","",Máximo!H335)</f>
        <v>Obrigatório</v>
      </c>
      <c r="I335" s="37" t="s">
        <v>4</v>
      </c>
      <c r="J335" s="73">
        <f>IF($K$13="Não Atende",0,IF(I335="","",IF(H335="",VLOOKUP(I335,Parâmetros!$B$3:$C$6,2,0),VLOOKUP(I335,Parâmetros!$B$3:$C$6,2,0)*VLOOKUP(H335,Parâmetros!$E$3:$G$5,2,0))))</f>
        <v>4</v>
      </c>
      <c r="K335" s="74">
        <f t="shared" si="271"/>
        <v>3.4763947740000002E-2</v>
      </c>
      <c r="L335" s="3"/>
      <c r="M335" s="38"/>
    </row>
    <row r="336" spans="1:13" ht="45" customHeight="1" outlineLevel="1" x14ac:dyDescent="0.2">
      <c r="A336" s="170" t="str">
        <f>Máximo!A336</f>
        <v>3.299</v>
      </c>
      <c r="B336" s="552" t="str">
        <f>Máximo!B336:E336</f>
        <v>2.5.3. Plataformas e sistemas operacionais homologadas;</v>
      </c>
      <c r="C336" s="552"/>
      <c r="D336" s="552"/>
      <c r="E336" s="552"/>
      <c r="F336" s="68" t="str">
        <f>IF(Máximo!F336:I336="","",Máximo!F336:I336)</f>
        <v/>
      </c>
      <c r="G336" s="72">
        <f>Máximo!G336:J336</f>
        <v>2.1459227E-4</v>
      </c>
      <c r="H336" s="70" t="str">
        <f>IF(Máximo!H336="","",Máximo!H336)</f>
        <v>Obrigatório</v>
      </c>
      <c r="I336" s="37" t="s">
        <v>4</v>
      </c>
      <c r="J336" s="73">
        <f>IF($K$13="Não Atende",0,IF(I336="","",IF(H336="",VLOOKUP(I336,Parâmetros!$B$3:$C$6,2,0),VLOOKUP(I336,Parâmetros!$B$3:$C$6,2,0)*VLOOKUP(H336,Parâmetros!$E$3:$G$5,2,0))))</f>
        <v>4</v>
      </c>
      <c r="K336" s="74">
        <f t="shared" si="271"/>
        <v>3.4763947740000002E-2</v>
      </c>
      <c r="L336" s="3"/>
      <c r="M336" s="38"/>
    </row>
    <row r="337" spans="1:13" ht="45" customHeight="1" outlineLevel="1" x14ac:dyDescent="0.2">
      <c r="A337" s="170" t="str">
        <f>Máximo!A337</f>
        <v>3.300</v>
      </c>
      <c r="B337" s="552" t="str">
        <f>Máximo!B337:E337</f>
        <v>2.5.4. Pré-requisitos de software básicos;</v>
      </c>
      <c r="C337" s="552"/>
      <c r="D337" s="552"/>
      <c r="E337" s="552"/>
      <c r="F337" s="68" t="str">
        <f>IF(Máximo!F337:I337="","",Máximo!F337:I337)</f>
        <v/>
      </c>
      <c r="G337" s="72">
        <f>Máximo!G337:J337</f>
        <v>2.1459227E-4</v>
      </c>
      <c r="H337" s="70" t="str">
        <f>IF(Máximo!H337="","",Máximo!H337)</f>
        <v>Obrigatório</v>
      </c>
      <c r="I337" s="37" t="s">
        <v>4</v>
      </c>
      <c r="J337" s="73">
        <f>IF($K$13="Não Atende",0,IF(I337="","",IF(H337="",VLOOKUP(I337,Parâmetros!$B$3:$C$6,2,0),VLOOKUP(I337,Parâmetros!$B$3:$C$6,2,0)*VLOOKUP(H337,Parâmetros!$E$3:$G$5,2,0))))</f>
        <v>4</v>
      </c>
      <c r="K337" s="74">
        <f t="shared" si="271"/>
        <v>3.4763947740000002E-2</v>
      </c>
      <c r="L337" s="3"/>
      <c r="M337" s="38"/>
    </row>
    <row r="338" spans="1:13" ht="45" customHeight="1" outlineLevel="1" x14ac:dyDescent="0.2">
      <c r="A338" s="170" t="str">
        <f>Máximo!A338</f>
        <v>3.301</v>
      </c>
      <c r="B338" s="552" t="str">
        <f>Máximo!B338:E338</f>
        <v>2.5.5. Recursos de Alta Disponibilidade;</v>
      </c>
      <c r="C338" s="552"/>
      <c r="D338" s="552"/>
      <c r="E338" s="552"/>
      <c r="F338" s="68" t="str">
        <f>IF(Máximo!F338:I338="","",Máximo!F338:I338)</f>
        <v/>
      </c>
      <c r="G338" s="72">
        <f>Máximo!G338:J338</f>
        <v>2.1459227E-4</v>
      </c>
      <c r="H338" s="70" t="str">
        <f>IF(Máximo!H338="","",Máximo!H338)</f>
        <v>Obrigatório</v>
      </c>
      <c r="I338" s="37" t="s">
        <v>4</v>
      </c>
      <c r="J338" s="73">
        <f>IF($K$13="Não Atende",0,IF(I338="","",IF(H338="",VLOOKUP(I338,Parâmetros!$B$3:$C$6,2,0),VLOOKUP(I338,Parâmetros!$B$3:$C$6,2,0)*VLOOKUP(H338,Parâmetros!$E$3:$G$5,2,0))))</f>
        <v>4</v>
      </c>
      <c r="K338" s="74">
        <f t="shared" si="271"/>
        <v>3.4763947740000002E-2</v>
      </c>
      <c r="L338" s="3"/>
      <c r="M338" s="38"/>
    </row>
    <row r="339" spans="1:13" ht="45" customHeight="1" outlineLevel="1" x14ac:dyDescent="0.2">
      <c r="A339" s="170" t="str">
        <f>Máximo!A339</f>
        <v>3.302</v>
      </c>
      <c r="B339" s="552" t="str">
        <f>Máximo!B339:E339</f>
        <v>2.5.6. Necessidades de área em disco interno para todos os servidores, separados por componentes da solução:</v>
      </c>
      <c r="C339" s="552"/>
      <c r="D339" s="552"/>
      <c r="E339" s="552"/>
      <c r="F339" s="68" t="str">
        <f>IF(Máximo!F339:I339="","",Máximo!F339:I339)</f>
        <v/>
      </c>
      <c r="G339" s="72">
        <f>Máximo!G339:J339</f>
        <v>2.1459227E-4</v>
      </c>
      <c r="H339" s="70" t="str">
        <f>IF(Máximo!H339="","",Máximo!H339)</f>
        <v>Obrigatório</v>
      </c>
      <c r="I339" s="37" t="s">
        <v>4</v>
      </c>
      <c r="J339" s="73">
        <f>IF($K$13="Não Atende",0,IF(I339="","",IF(H339="",VLOOKUP(I339,Parâmetros!$B$3:$C$6,2,0),VLOOKUP(I339,Parâmetros!$B$3:$C$6,2,0)*VLOOKUP(H339,Parâmetros!$E$3:$G$5,2,0))))</f>
        <v>4</v>
      </c>
      <c r="K339" s="74">
        <f t="shared" si="271"/>
        <v>3.4763947740000002E-2</v>
      </c>
      <c r="L339" s="3"/>
      <c r="M339" s="38"/>
    </row>
    <row r="340" spans="1:13" ht="45" customHeight="1" outlineLevel="1" x14ac:dyDescent="0.2">
      <c r="A340" s="170" t="str">
        <f>Máximo!A340</f>
        <v>3.303</v>
      </c>
      <c r="B340" s="552" t="str">
        <f>Máximo!B340:E340</f>
        <v>2.5.6.1.              As áreas em disco interno devem ser protegidas em RAID1 via controladora de hardware dos servidores;</v>
      </c>
      <c r="C340" s="552"/>
      <c r="D340" s="552"/>
      <c r="E340" s="552"/>
      <c r="F340" s="68" t="str">
        <f>IF(Máximo!F340:I340="","",Máximo!F340:I340)</f>
        <v/>
      </c>
      <c r="G340" s="72">
        <f>Máximo!G340:J340</f>
        <v>2.1459227E-4</v>
      </c>
      <c r="H340" s="70" t="str">
        <f>IF(Máximo!H340="","",Máximo!H340)</f>
        <v>Obrigatório</v>
      </c>
      <c r="I340" s="37" t="s">
        <v>4</v>
      </c>
      <c r="J340" s="73">
        <f>IF($K$13="Não Atende",0,IF(I340="","",IF(H340="",VLOOKUP(I340,Parâmetros!$B$3:$C$6,2,0),VLOOKUP(I340,Parâmetros!$B$3:$C$6,2,0)*VLOOKUP(H340,Parâmetros!$E$3:$G$5,2,0))))</f>
        <v>4</v>
      </c>
      <c r="K340" s="74">
        <f t="shared" si="271"/>
        <v>3.4763947740000002E-2</v>
      </c>
      <c r="L340" s="3"/>
      <c r="M340" s="38"/>
    </row>
    <row r="341" spans="1:13" ht="45" customHeight="1" outlineLevel="1" x14ac:dyDescent="0.2">
      <c r="A341" s="170" t="str">
        <f>Máximo!A341</f>
        <v>3.304</v>
      </c>
      <c r="B341" s="552" t="str">
        <f>Máximo!B341:E341</f>
        <v>2.5.6.2.              Caso exista a necessidade de utilização de placas aceleradoras de IO ou discos SSD, o PROPONENTE deve detalhar estes requisitos.</v>
      </c>
      <c r="C341" s="552"/>
      <c r="D341" s="552"/>
      <c r="E341" s="552"/>
      <c r="F341" s="68" t="str">
        <f>IF(Máximo!F341:I341="","",Máximo!F341:I341)</f>
        <v/>
      </c>
      <c r="G341" s="72">
        <f>Máximo!G341:J341</f>
        <v>2.1459227E-4</v>
      </c>
      <c r="H341" s="70" t="str">
        <f>IF(Máximo!H341="","",Máximo!H341)</f>
        <v>Obrigatório</v>
      </c>
      <c r="I341" s="37" t="s">
        <v>4</v>
      </c>
      <c r="J341" s="73">
        <f>IF($K$13="Não Atende",0,IF(I341="","",IF(H341="",VLOOKUP(I341,Parâmetros!$B$3:$C$6,2,0),VLOOKUP(I341,Parâmetros!$B$3:$C$6,2,0)*VLOOKUP(H341,Parâmetros!$E$3:$G$5,2,0))))</f>
        <v>4</v>
      </c>
      <c r="K341" s="74">
        <f t="shared" si="271"/>
        <v>3.4763947740000002E-2</v>
      </c>
      <c r="L341" s="3"/>
      <c r="M341" s="38"/>
    </row>
    <row r="342" spans="1:13" ht="45" customHeight="1" outlineLevel="1" x14ac:dyDescent="0.2">
      <c r="A342" s="170" t="str">
        <f>Máximo!A342</f>
        <v>3.305</v>
      </c>
      <c r="B342" s="552" t="str">
        <f>Máximo!B342:E342</f>
        <v>2.5.7. Necessidades de área em disco externo para todos os servidores, separados por componentes da solução:</v>
      </c>
      <c r="C342" s="552"/>
      <c r="D342" s="552"/>
      <c r="E342" s="552"/>
      <c r="F342" s="68" t="str">
        <f>IF(Máximo!F342:I342="","",Máximo!F342:I342)</f>
        <v/>
      </c>
      <c r="G342" s="72">
        <f>Máximo!G342:J342</f>
        <v>2.1459227E-4</v>
      </c>
      <c r="H342" s="70" t="str">
        <f>IF(Máximo!H342="","",Máximo!H342)</f>
        <v>Obrigatório</v>
      </c>
      <c r="I342" s="37" t="s">
        <v>4</v>
      </c>
      <c r="J342" s="73">
        <f>IF($K$13="Não Atende",0,IF(I342="","",IF(H342="",VLOOKUP(I342,Parâmetros!$B$3:$C$6,2,0),VLOOKUP(I342,Parâmetros!$B$3:$C$6,2,0)*VLOOKUP(H342,Parâmetros!$E$3:$G$5,2,0))))</f>
        <v>4</v>
      </c>
      <c r="K342" s="74">
        <f t="shared" si="271"/>
        <v>3.4763947740000002E-2</v>
      </c>
      <c r="L342" s="3"/>
      <c r="M342" s="38"/>
    </row>
    <row r="343" spans="1:13" ht="45" customHeight="1" outlineLevel="1" x14ac:dyDescent="0.2">
      <c r="A343" s="170" t="str">
        <f>Máximo!A343</f>
        <v>3.306</v>
      </c>
      <c r="B343" s="552" t="str">
        <f>Máximo!B343:E343</f>
        <v>2.5.7.1.              De acordo com a volumetria e necessidade de I/O, devem ser dimensionadas as quantidades de interfaces necessárias para suportar software de balanceamento de carga e failover:</v>
      </c>
      <c r="C343" s="552"/>
      <c r="D343" s="552"/>
      <c r="E343" s="552"/>
      <c r="F343" s="68" t="str">
        <f>IF(Máximo!F343:I343="","",Máximo!F343:I343)</f>
        <v/>
      </c>
      <c r="G343" s="72">
        <f>Máximo!G343:J343</f>
        <v>2.1459227E-4</v>
      </c>
      <c r="H343" s="70" t="str">
        <f>IF(Máximo!H343="","",Máximo!H343)</f>
        <v>Obrigatório</v>
      </c>
      <c r="I343" s="37" t="s">
        <v>4</v>
      </c>
      <c r="J343" s="73">
        <f>IF($K$13="Não Atende",0,IF(I343="","",IF(H343="",VLOOKUP(I343,Parâmetros!$B$3:$C$6,2,0),VLOOKUP(I343,Parâmetros!$B$3:$C$6,2,0)*VLOOKUP(H343,Parâmetros!$E$3:$G$5,2,0))))</f>
        <v>4</v>
      </c>
      <c r="K343" s="74">
        <f t="shared" si="271"/>
        <v>3.4763947740000002E-2</v>
      </c>
      <c r="L343" s="3"/>
      <c r="M343" s="38"/>
    </row>
    <row r="344" spans="1:13" ht="45" customHeight="1" outlineLevel="1" x14ac:dyDescent="0.2">
      <c r="A344" s="170" t="str">
        <f>Máximo!A344</f>
        <v>3.307</v>
      </c>
      <c r="B344" s="552" t="str">
        <f>Máximo!B344:E344</f>
        <v>2.5.7.2.              Detalhamento dos critérios utilizados para dimensionamento dos componentes da solução;</v>
      </c>
      <c r="C344" s="552"/>
      <c r="D344" s="552"/>
      <c r="E344" s="552"/>
      <c r="F344" s="68" t="str">
        <f>IF(Máximo!F344:I344="","",Máximo!F344:I344)</f>
        <v/>
      </c>
      <c r="G344" s="72">
        <f>Máximo!G344:J344</f>
        <v>2.1459227E-4</v>
      </c>
      <c r="H344" s="70" t="str">
        <f>IF(Máximo!H344="","",Máximo!H344)</f>
        <v>Obrigatório</v>
      </c>
      <c r="I344" s="37" t="s">
        <v>4</v>
      </c>
      <c r="J344" s="73">
        <f>IF($K$13="Não Atende",0,IF(I344="","",IF(H344="",VLOOKUP(I344,Parâmetros!$B$3:$C$6,2,0),VLOOKUP(I344,Parâmetros!$B$3:$C$6,2,0)*VLOOKUP(H344,Parâmetros!$E$3:$G$5,2,0))))</f>
        <v>4</v>
      </c>
      <c r="K344" s="74">
        <f t="shared" si="271"/>
        <v>3.4763947740000002E-2</v>
      </c>
      <c r="L344" s="3"/>
      <c r="M344" s="38"/>
    </row>
    <row r="345" spans="1:13" ht="45" customHeight="1" outlineLevel="1" x14ac:dyDescent="0.2">
      <c r="A345" s="170" t="str">
        <f>Máximo!A345</f>
        <v>3.308</v>
      </c>
      <c r="B345" s="552" t="str">
        <f>Máximo!B345:E345</f>
        <v>2.5.7.3.              Escalabilidade dos componentes ofertados (capacidade de crescimento), sem a necessidade de investimentos adicionais.</v>
      </c>
      <c r="C345" s="552"/>
      <c r="D345" s="552"/>
      <c r="E345" s="552"/>
      <c r="F345" s="68" t="str">
        <f>IF(Máximo!F345:I345="","",Máximo!F345:I345)</f>
        <v/>
      </c>
      <c r="G345" s="72">
        <f>Máximo!G345:J345</f>
        <v>2.1459227E-4</v>
      </c>
      <c r="H345" s="70" t="str">
        <f>IF(Máximo!H345="","",Máximo!H345)</f>
        <v>Obrigatório</v>
      </c>
      <c r="I345" s="37" t="s">
        <v>4</v>
      </c>
      <c r="J345" s="73">
        <f>IF($K$13="Não Atende",0,IF(I345="","",IF(H345="",VLOOKUP(I345,Parâmetros!$B$3:$C$6,2,0),VLOOKUP(I345,Parâmetros!$B$3:$C$6,2,0)*VLOOKUP(H345,Parâmetros!$E$3:$G$5,2,0))))</f>
        <v>4</v>
      </c>
      <c r="K345" s="74">
        <f t="shared" si="271"/>
        <v>3.4763947740000002E-2</v>
      </c>
      <c r="L345" s="3"/>
      <c r="M345" s="38"/>
    </row>
    <row r="346" spans="1:13" ht="45" customHeight="1" outlineLevel="1" x14ac:dyDescent="0.2">
      <c r="A346" s="170" t="str">
        <f>Máximo!A346</f>
        <v>3.309</v>
      </c>
      <c r="B346" s="552" t="str">
        <f>Máximo!B346:E346</f>
        <v>2.5.8. O PROPONENTE deve detalhar a solução de conectividade e arquitetura de rede, conforme requisitos do Capítulo 6, incluindo:</v>
      </c>
      <c r="C346" s="552"/>
      <c r="D346" s="552"/>
      <c r="E346" s="552"/>
      <c r="F346" s="68" t="str">
        <f>IF(Máximo!F346:I346="","",Máximo!F346:I346)</f>
        <v/>
      </c>
      <c r="G346" s="72">
        <f>Máximo!G346:J346</f>
        <v>2.1459227E-4</v>
      </c>
      <c r="H346" s="70" t="str">
        <f>IF(Máximo!H346="","",Máximo!H346)</f>
        <v>Obrigatório</v>
      </c>
      <c r="I346" s="37" t="s">
        <v>4</v>
      </c>
      <c r="J346" s="73">
        <f>IF($K$13="Não Atende",0,IF(I346="","",IF(H346="",VLOOKUP(I346,Parâmetros!$B$3:$C$6,2,0),VLOOKUP(I346,Parâmetros!$B$3:$C$6,2,0)*VLOOKUP(H346,Parâmetros!$E$3:$G$5,2,0))))</f>
        <v>4</v>
      </c>
      <c r="K346" s="74">
        <f t="shared" si="271"/>
        <v>3.4763947740000002E-2</v>
      </c>
      <c r="L346" s="3"/>
      <c r="M346" s="38"/>
    </row>
    <row r="347" spans="1:13" ht="45" customHeight="1" outlineLevel="1" x14ac:dyDescent="0.2">
      <c r="A347" s="170" t="str">
        <f>Máximo!A347</f>
        <v>3.310</v>
      </c>
      <c r="B347" s="552" t="str">
        <f>Máximo!B347:E347</f>
        <v>2.5.8.1.              Topologia de rede;</v>
      </c>
      <c r="C347" s="552"/>
      <c r="D347" s="552"/>
      <c r="E347" s="552"/>
      <c r="F347" s="68" t="str">
        <f>IF(Máximo!F347:I347="","",Máximo!F347:I347)</f>
        <v/>
      </c>
      <c r="G347" s="72">
        <f>Máximo!G347:J347</f>
        <v>2.1459227E-4</v>
      </c>
      <c r="H347" s="70" t="str">
        <f>IF(Máximo!H347="","",Máximo!H347)</f>
        <v>Obrigatório</v>
      </c>
      <c r="I347" s="37" t="s">
        <v>4</v>
      </c>
      <c r="J347" s="73">
        <f>IF($K$13="Não Atende",0,IF(I347="","",IF(H347="",VLOOKUP(I347,Parâmetros!$B$3:$C$6,2,0),VLOOKUP(I347,Parâmetros!$B$3:$C$6,2,0)*VLOOKUP(H347,Parâmetros!$E$3:$G$5,2,0))))</f>
        <v>4</v>
      </c>
      <c r="K347" s="74">
        <f t="shared" si="271"/>
        <v>3.4763947740000002E-2</v>
      </c>
      <c r="L347" s="3"/>
      <c r="M347" s="38"/>
    </row>
    <row r="348" spans="1:13" ht="45" customHeight="1" outlineLevel="1" x14ac:dyDescent="0.2">
      <c r="A348" s="170" t="str">
        <f>Máximo!A348</f>
        <v>3.311</v>
      </c>
      <c r="B348" s="552" t="str">
        <f>Máximo!B348:E348</f>
        <v>2.5.8.2.              Quantidade e tipos de interfaces de rede;</v>
      </c>
      <c r="C348" s="552"/>
      <c r="D348" s="552"/>
      <c r="E348" s="552"/>
      <c r="F348" s="68" t="str">
        <f>IF(Máximo!F348:I348="","",Máximo!F348:I348)</f>
        <v/>
      </c>
      <c r="G348" s="72">
        <f>Máximo!G348:J348</f>
        <v>2.1459227E-4</v>
      </c>
      <c r="H348" s="70" t="str">
        <f>IF(Máximo!H348="","",Máximo!H348)</f>
        <v>Obrigatório</v>
      </c>
      <c r="I348" s="37" t="s">
        <v>4</v>
      </c>
      <c r="J348" s="73">
        <f>IF($K$13="Não Atende",0,IF(I348="","",IF(H348="",VLOOKUP(I348,Parâmetros!$B$3:$C$6,2,0),VLOOKUP(I348,Parâmetros!$B$3:$C$6,2,0)*VLOOKUP(H348,Parâmetros!$E$3:$G$5,2,0))))</f>
        <v>4</v>
      </c>
      <c r="K348" s="74">
        <f t="shared" si="271"/>
        <v>3.4763947740000002E-2</v>
      </c>
      <c r="L348" s="3"/>
      <c r="M348" s="38"/>
    </row>
    <row r="349" spans="1:13" ht="45" customHeight="1" outlineLevel="1" x14ac:dyDescent="0.2">
      <c r="A349" s="170" t="str">
        <f>Máximo!A349</f>
        <v>3.312</v>
      </c>
      <c r="B349" s="552" t="str">
        <f>Máximo!B349:E349</f>
        <v>2.5.8.3.              Deve ser especificado o fluxo de tráfego estimado entre os servidores que compõem a solução, baseado nos dados de dimensionamento apresentados;</v>
      </c>
      <c r="C349" s="552"/>
      <c r="D349" s="552"/>
      <c r="E349" s="552"/>
      <c r="F349" s="68" t="str">
        <f>IF(Máximo!F349:I349="","",Máximo!F349:I349)</f>
        <v/>
      </c>
      <c r="G349" s="72">
        <f>Máximo!G349:J349</f>
        <v>2.1459227E-4</v>
      </c>
      <c r="H349" s="70" t="str">
        <f>IF(Máximo!H349="","",Máximo!H349)</f>
        <v>Obrigatório</v>
      </c>
      <c r="I349" s="37" t="s">
        <v>4</v>
      </c>
      <c r="J349" s="73">
        <f>IF($K$13="Não Atende",0,IF(I349="","",IF(H349="",VLOOKUP(I349,Parâmetros!$B$3:$C$6,2,0),VLOOKUP(I349,Parâmetros!$B$3:$C$6,2,0)*VLOOKUP(H349,Parâmetros!$E$3:$G$5,2,0))))</f>
        <v>4</v>
      </c>
      <c r="K349" s="74">
        <f t="shared" si="271"/>
        <v>3.4763947740000002E-2</v>
      </c>
      <c r="L349" s="3"/>
      <c r="M349" s="38"/>
    </row>
    <row r="350" spans="1:13" ht="45" customHeight="1" outlineLevel="1" x14ac:dyDescent="0.2">
      <c r="A350" s="170" t="str">
        <f>Máximo!A350</f>
        <v>3.313</v>
      </c>
      <c r="B350" s="552" t="str">
        <f>Máximo!B350:E350</f>
        <v>2.5.8.4.              Latência máxima de rede entre os componentes suportada pela solução;</v>
      </c>
      <c r="C350" s="552"/>
      <c r="D350" s="552"/>
      <c r="E350" s="552"/>
      <c r="F350" s="68" t="str">
        <f>IF(Máximo!F350:I350="","",Máximo!F350:I350)</f>
        <v/>
      </c>
      <c r="G350" s="72">
        <f>Máximo!G350:J350</f>
        <v>2.1459227E-4</v>
      </c>
      <c r="H350" s="70" t="str">
        <f>IF(Máximo!H350="","",Máximo!H350)</f>
        <v>Obrigatório</v>
      </c>
      <c r="I350" s="37" t="s">
        <v>4</v>
      </c>
      <c r="J350" s="73">
        <f>IF($K$13="Não Atende",0,IF(I350="","",IF(H350="",VLOOKUP(I350,Parâmetros!$B$3:$C$6,2,0),VLOOKUP(I350,Parâmetros!$B$3:$C$6,2,0)*VLOOKUP(H350,Parâmetros!$E$3:$G$5,2,0))))</f>
        <v>4</v>
      </c>
      <c r="K350" s="74">
        <f t="shared" si="271"/>
        <v>3.4763947740000002E-2</v>
      </c>
      <c r="L350" s="3"/>
      <c r="M350" s="38"/>
    </row>
    <row r="351" spans="1:13" ht="45" customHeight="1" outlineLevel="1" x14ac:dyDescent="0.2">
      <c r="A351" s="170" t="str">
        <f>Máximo!A351</f>
        <v>3.314</v>
      </c>
      <c r="B351" s="552" t="str">
        <f>Máximo!B351:E351</f>
        <v>2.5.8.5.              Requisitos e topologia de balanceamento de carga local e global;</v>
      </c>
      <c r="C351" s="552"/>
      <c r="D351" s="552"/>
      <c r="E351" s="552"/>
      <c r="F351" s="68" t="str">
        <f>IF(Máximo!F351:I351="","",Máximo!F351:I351)</f>
        <v/>
      </c>
      <c r="G351" s="72">
        <f>Máximo!G351:J351</f>
        <v>2.1459227E-4</v>
      </c>
      <c r="H351" s="70" t="str">
        <f>IF(Máximo!H351="","",Máximo!H351)</f>
        <v>Obrigatório</v>
      </c>
      <c r="I351" s="37" t="s">
        <v>4</v>
      </c>
      <c r="J351" s="73">
        <f>IF($K$13="Não Atende",0,IF(I351="","",IF(H351="",VLOOKUP(I351,Parâmetros!$B$3:$C$6,2,0),VLOOKUP(I351,Parâmetros!$B$3:$C$6,2,0)*VLOOKUP(H351,Parâmetros!$E$3:$G$5,2,0))))</f>
        <v>4</v>
      </c>
      <c r="K351" s="74">
        <f t="shared" si="271"/>
        <v>3.4763947740000002E-2</v>
      </c>
      <c r="L351" s="3"/>
      <c r="M351" s="38"/>
    </row>
    <row r="352" spans="1:13" ht="45" customHeight="1" outlineLevel="1" x14ac:dyDescent="0.2">
      <c r="A352" s="170" t="str">
        <f>Máximo!A352</f>
        <v>3.315</v>
      </c>
      <c r="B352" s="552" t="str">
        <f>Máximo!B352:E352</f>
        <v>2.6.   A solução ofertada deve ser escalável mantendo a mesma arquitetura inicialmente proposta. Caso haja limite de escalabilidade na solução ofertada, o mesmo deverá ser informado;</v>
      </c>
      <c r="C352" s="552"/>
      <c r="D352" s="552"/>
      <c r="E352" s="552"/>
      <c r="F352" s="68" t="str">
        <f>IF(Máximo!F352:I352="","",Máximo!F352:I352)</f>
        <v/>
      </c>
      <c r="G352" s="72">
        <f>Máximo!G352:J352</f>
        <v>2.1459227E-4</v>
      </c>
      <c r="H352" s="70" t="str">
        <f>IF(Máximo!H352="","",Máximo!H352)</f>
        <v>Obrigatório</v>
      </c>
      <c r="I352" s="37" t="s">
        <v>4</v>
      </c>
      <c r="J352" s="73">
        <f>IF($K$13="Não Atende",0,IF(I352="","",IF(H352="",VLOOKUP(I352,Parâmetros!$B$3:$C$6,2,0),VLOOKUP(I352,Parâmetros!$B$3:$C$6,2,0)*VLOOKUP(H352,Parâmetros!$E$3:$G$5,2,0))))</f>
        <v>4</v>
      </c>
      <c r="K352" s="74">
        <f t="shared" si="271"/>
        <v>3.4763947740000002E-2</v>
      </c>
      <c r="L352" s="3"/>
      <c r="M352" s="38"/>
    </row>
    <row r="353" spans="1:13" ht="45" customHeight="1" outlineLevel="1" x14ac:dyDescent="0.2">
      <c r="A353" s="170" t="str">
        <f>Máximo!A353</f>
        <v>3.316</v>
      </c>
      <c r="B353" s="552" t="str">
        <f>Máximo!B353:E353</f>
        <v>2.7.   A escalabilidade dos componentes deve ser preferencialmente horizontal;</v>
      </c>
      <c r="C353" s="552"/>
      <c r="D353" s="552"/>
      <c r="E353" s="552"/>
      <c r="F353" s="68" t="str">
        <f>IF(Máximo!F353:I353="","",Máximo!F353:I353)</f>
        <v/>
      </c>
      <c r="G353" s="72">
        <f>Máximo!G353:J353</f>
        <v>2.1459227E-4</v>
      </c>
      <c r="H353" s="70" t="str">
        <f>IF(Máximo!H353="","",Máximo!H353)</f>
        <v>Obrigatório</v>
      </c>
      <c r="I353" s="37" t="s">
        <v>4</v>
      </c>
      <c r="J353" s="73">
        <f>IF($K$13="Não Atende",0,IF(I353="","",IF(H353="",VLOOKUP(I353,Parâmetros!$B$3:$C$6,2,0),VLOOKUP(I353,Parâmetros!$B$3:$C$6,2,0)*VLOOKUP(H353,Parâmetros!$E$3:$G$5,2,0))))</f>
        <v>4</v>
      </c>
      <c r="K353" s="74">
        <f t="shared" si="271"/>
        <v>3.4763947740000002E-2</v>
      </c>
      <c r="L353" s="3"/>
      <c r="M353" s="38"/>
    </row>
    <row r="354" spans="1:13" ht="45" customHeight="1" outlineLevel="1" x14ac:dyDescent="0.2">
      <c r="A354" s="170" t="str">
        <f>Máximo!A354</f>
        <v>3.317</v>
      </c>
      <c r="B354" s="552" t="str">
        <f>Máximo!B354:E354</f>
        <v>2.8.   A solução em hipótese alguma deve privar a evolução dos componentes de infraestrutura;</v>
      </c>
      <c r="C354" s="552"/>
      <c r="D354" s="552"/>
      <c r="E354" s="552"/>
      <c r="F354" s="68" t="str">
        <f>IF(Máximo!F354:I354="","",Máximo!F354:I354)</f>
        <v/>
      </c>
      <c r="G354" s="72">
        <f>Máximo!G354:J354</f>
        <v>2.1459227E-4</v>
      </c>
      <c r="H354" s="70" t="str">
        <f>IF(Máximo!H354="","",Máximo!H354)</f>
        <v>Obrigatório</v>
      </c>
      <c r="I354" s="37" t="s">
        <v>4</v>
      </c>
      <c r="J354" s="73">
        <f>IF($K$13="Não Atende",0,IF(I354="","",IF(H354="",VLOOKUP(I354,Parâmetros!$B$3:$C$6,2,0),VLOOKUP(I354,Parâmetros!$B$3:$C$6,2,0)*VLOOKUP(H354,Parâmetros!$E$3:$G$5,2,0))))</f>
        <v>4</v>
      </c>
      <c r="K354" s="74">
        <f t="shared" si="271"/>
        <v>3.4763947740000002E-2</v>
      </c>
      <c r="L354" s="3"/>
      <c r="M354" s="38"/>
    </row>
    <row r="355" spans="1:13" ht="45" customHeight="1" outlineLevel="1" x14ac:dyDescent="0.2">
      <c r="A355" s="170" t="str">
        <f>Máximo!A355</f>
        <v>3.318</v>
      </c>
      <c r="B355" s="552" t="str">
        <f>Máximo!B355:E355</f>
        <v>3.  Requisitos de Infraestrutura de Servidores e Virtualização</v>
      </c>
      <c r="C355" s="552"/>
      <c r="D355" s="552"/>
      <c r="E355" s="552"/>
      <c r="F355" s="68" t="str">
        <f>IF(Máximo!F355:I355="","",Máximo!F355:I355)</f>
        <v/>
      </c>
      <c r="G355" s="72">
        <f>Máximo!G355:J355</f>
        <v>2.1459227E-4</v>
      </c>
      <c r="H355" s="70" t="str">
        <f>IF(Máximo!H355="","",Máximo!H355)</f>
        <v>Obrigatório</v>
      </c>
      <c r="I355" s="37" t="s">
        <v>4</v>
      </c>
      <c r="J355" s="73">
        <f>IF($K$13="Não Atende",0,IF(I355="","",IF(H355="",VLOOKUP(I355,Parâmetros!$B$3:$C$6,2,0),VLOOKUP(I355,Parâmetros!$B$3:$C$6,2,0)*VLOOKUP(H355,Parâmetros!$E$3:$G$5,2,0))))</f>
        <v>4</v>
      </c>
      <c r="K355" s="74">
        <f t="shared" si="271"/>
        <v>3.4763947740000002E-2</v>
      </c>
      <c r="L355" s="3"/>
      <c r="M355" s="38"/>
    </row>
    <row r="356" spans="1:13" ht="45" customHeight="1" outlineLevel="1" x14ac:dyDescent="0.2">
      <c r="A356" s="170" t="str">
        <f>Máximo!A356</f>
        <v>3.319</v>
      </c>
      <c r="B356" s="552" t="str">
        <f>Máximo!B356:E356</f>
        <v>3.1.   Requisitos Gerais:</v>
      </c>
      <c r="C356" s="552"/>
      <c r="D356" s="552"/>
      <c r="E356" s="552"/>
      <c r="F356" s="68" t="str">
        <f>IF(Máximo!F356:I356="","",Máximo!F356:I356)</f>
        <v/>
      </c>
      <c r="G356" s="72">
        <f>Máximo!G356:J356</f>
        <v>2.1459227E-4</v>
      </c>
      <c r="H356" s="70" t="str">
        <f>IF(Máximo!H356="","",Máximo!H356)</f>
        <v>Obrigatório</v>
      </c>
      <c r="I356" s="37" t="s">
        <v>4</v>
      </c>
      <c r="J356" s="73">
        <f>IF($K$13="Não Atende",0,IF(I356="","",IF(H356="",VLOOKUP(I356,Parâmetros!$B$3:$C$6,2,0),VLOOKUP(I356,Parâmetros!$B$3:$C$6,2,0)*VLOOKUP(H356,Parâmetros!$E$3:$G$5,2,0))))</f>
        <v>4</v>
      </c>
      <c r="K356" s="74">
        <f t="shared" si="271"/>
        <v>3.4763947740000002E-2</v>
      </c>
      <c r="L356" s="3"/>
      <c r="M356" s="38"/>
    </row>
    <row r="357" spans="1:13" ht="45" customHeight="1" outlineLevel="1" x14ac:dyDescent="0.2">
      <c r="A357" s="170" t="str">
        <f>Máximo!A357</f>
        <v>3.320</v>
      </c>
      <c r="B357" s="552" t="str">
        <f>Máximo!B357:E357</f>
        <v>3.1.1. A arquitetura X86 é para utilização em todos os servidores (Low End, Mid Range e High End). Caso haja incompatibilidade da aplicação, a mesma deve ser justificada na resposta a este material;</v>
      </c>
      <c r="C357" s="552"/>
      <c r="D357" s="552"/>
      <c r="E357" s="552"/>
      <c r="F357" s="68" t="str">
        <f>IF(Máximo!F357:I357="","",Máximo!F357:I357)</f>
        <v/>
      </c>
      <c r="G357" s="72">
        <f>Máximo!G357:J357</f>
        <v>2.1459227E-4</v>
      </c>
      <c r="H357" s="70" t="str">
        <f>IF(Máximo!H357="","",Máximo!H357)</f>
        <v>Obrigatório</v>
      </c>
      <c r="I357" s="37" t="s">
        <v>4</v>
      </c>
      <c r="J357" s="73">
        <f>IF($K$13="Não Atende",0,IF(I357="","",IF(H357="",VLOOKUP(I357,Parâmetros!$B$3:$C$6,2,0),VLOOKUP(I357,Parâmetros!$B$3:$C$6,2,0)*VLOOKUP(H357,Parâmetros!$E$3:$G$5,2,0))))</f>
        <v>4</v>
      </c>
      <c r="K357" s="74">
        <f t="shared" si="271"/>
        <v>3.4763947740000002E-2</v>
      </c>
      <c r="L357" s="3"/>
      <c r="M357" s="38"/>
    </row>
    <row r="358" spans="1:13" ht="45" customHeight="1" outlineLevel="1" x14ac:dyDescent="0.2">
      <c r="A358" s="170" t="str">
        <f>Máximo!A358</f>
        <v>3.321</v>
      </c>
      <c r="B358" s="552" t="str">
        <f>Máximo!B358:E358</f>
        <v>3.1.2. A solução proposta deve possuir compatibilidade com soluções de virtualização. Caso haja incompatibilidade da aplicação, a mesma deve ser justificada na resposta a este material;</v>
      </c>
      <c r="C358" s="552"/>
      <c r="D358" s="552"/>
      <c r="E358" s="552"/>
      <c r="F358" s="68" t="str">
        <f>IF(Máximo!F358:I358="","",Máximo!F358:I358)</f>
        <v/>
      </c>
      <c r="G358" s="72">
        <f>Máximo!G358:J358</f>
        <v>2.1459227E-4</v>
      </c>
      <c r="H358" s="70" t="str">
        <f>IF(Máximo!H358="","",Máximo!H358)</f>
        <v>Obrigatório</v>
      </c>
      <c r="I358" s="37" t="s">
        <v>4</v>
      </c>
      <c r="J358" s="73">
        <f>IF($K$13="Não Atende",0,IF(I358="","",IF(H358="",VLOOKUP(I358,Parâmetros!$B$3:$C$6,2,0),VLOOKUP(I358,Parâmetros!$B$3:$C$6,2,0)*VLOOKUP(H358,Parâmetros!$E$3:$G$5,2,0))))</f>
        <v>4</v>
      </c>
      <c r="K358" s="74">
        <f t="shared" si="271"/>
        <v>3.4763947740000002E-2</v>
      </c>
      <c r="L358" s="3"/>
      <c r="M358" s="38"/>
    </row>
    <row r="359" spans="1:13" ht="45" customHeight="1" outlineLevel="1" x14ac:dyDescent="0.2">
      <c r="A359" s="170" t="str">
        <f>Máximo!A359</f>
        <v>3.322</v>
      </c>
      <c r="B359" s="552" t="str">
        <f>Máximo!B359:E359</f>
        <v>3.1.2.1.              A solução de virtualização deve ser preferencialmente VMware;</v>
      </c>
      <c r="C359" s="552"/>
      <c r="D359" s="552"/>
      <c r="E359" s="552"/>
      <c r="F359" s="68" t="str">
        <f>IF(Máximo!F359:I359="","",Máximo!F359:I359)</f>
        <v/>
      </c>
      <c r="G359" s="72">
        <f>Máximo!G359:J359</f>
        <v>2.1459227E-4</v>
      </c>
      <c r="H359" s="70" t="str">
        <f>IF(Máximo!H359="","",Máximo!H359)</f>
        <v>Obrigatório</v>
      </c>
      <c r="I359" s="37" t="s">
        <v>4</v>
      </c>
      <c r="J359" s="73">
        <f>IF($K$13="Não Atende",0,IF(I359="","",IF(H359="",VLOOKUP(I359,Parâmetros!$B$3:$C$6,2,0),VLOOKUP(I359,Parâmetros!$B$3:$C$6,2,0)*VLOOKUP(H359,Parâmetros!$E$3:$G$5,2,0))))</f>
        <v>4</v>
      </c>
      <c r="K359" s="74">
        <f t="shared" si="271"/>
        <v>3.4763947740000002E-2</v>
      </c>
      <c r="L359" s="3"/>
      <c r="M359" s="38"/>
    </row>
    <row r="360" spans="1:13" ht="45" customHeight="1" outlineLevel="1" x14ac:dyDescent="0.2">
      <c r="A360" s="170" t="str">
        <f>Máximo!A360</f>
        <v>3.323</v>
      </c>
      <c r="B360" s="552" t="str">
        <f>Máximo!B360:E360</f>
        <v>3.1.2.2.              O PROPONENTE deve apresentar documento que informe a compatibilidade dos componentes da solução com ambiente virtualizado (VMware, Hyper-V, etc.), informando adicionalmente:</v>
      </c>
      <c r="C360" s="552"/>
      <c r="D360" s="552"/>
      <c r="E360" s="552"/>
      <c r="F360" s="68" t="str">
        <f>IF(Máximo!F360:I360="","",Máximo!F360:I360)</f>
        <v/>
      </c>
      <c r="G360" s="72">
        <f>Máximo!G360:J360</f>
        <v>2.1459227E-4</v>
      </c>
      <c r="H360" s="70" t="str">
        <f>IF(Máximo!H360="","",Máximo!H360)</f>
        <v>Obrigatório</v>
      </c>
      <c r="I360" s="37" t="s">
        <v>4</v>
      </c>
      <c r="J360" s="73">
        <f>IF($K$13="Não Atende",0,IF(I360="","",IF(H360="",VLOOKUP(I360,Parâmetros!$B$3:$C$6,2,0),VLOOKUP(I360,Parâmetros!$B$3:$C$6,2,0)*VLOOKUP(H360,Parâmetros!$E$3:$G$5,2,0))))</f>
        <v>4</v>
      </c>
      <c r="K360" s="74">
        <f t="shared" si="271"/>
        <v>3.4763947740000002E-2</v>
      </c>
      <c r="L360" s="3"/>
      <c r="M360" s="38"/>
    </row>
    <row r="361" spans="1:13" ht="45" customHeight="1" outlineLevel="1" x14ac:dyDescent="0.2">
      <c r="A361" s="170" t="str">
        <f>Máximo!A361</f>
        <v>3.324</v>
      </c>
      <c r="B361" s="552" t="str">
        <f>Máximo!B361:E361</f>
        <v>3.1.2.2.1.   Para quais componentes são homologados;</v>
      </c>
      <c r="C361" s="552"/>
      <c r="D361" s="552"/>
      <c r="E361" s="552"/>
      <c r="F361" s="68" t="str">
        <f>IF(Máximo!F361:I361="","",Máximo!F361:I361)</f>
        <v/>
      </c>
      <c r="G361" s="72">
        <f>Máximo!G361:J361</f>
        <v>2.1459227E-4</v>
      </c>
      <c r="H361" s="70" t="str">
        <f>IF(Máximo!H361="","",Máximo!H361)</f>
        <v>Obrigatório</v>
      </c>
      <c r="I361" s="37" t="s">
        <v>4</v>
      </c>
      <c r="J361" s="73">
        <f>IF($K$13="Não Atende",0,IF(I361="","",IF(H361="",VLOOKUP(I361,Parâmetros!$B$3:$C$6,2,0),VLOOKUP(I361,Parâmetros!$B$3:$C$6,2,0)*VLOOKUP(H361,Parâmetros!$E$3:$G$5,2,0))))</f>
        <v>4</v>
      </c>
      <c r="K361" s="74">
        <f t="shared" si="271"/>
        <v>3.4763947740000002E-2</v>
      </c>
      <c r="L361" s="3"/>
      <c r="M361" s="38"/>
    </row>
    <row r="362" spans="1:13" ht="45" customHeight="1" outlineLevel="1" x14ac:dyDescent="0.2">
      <c r="A362" s="170" t="str">
        <f>Máximo!A362</f>
        <v>3.325</v>
      </c>
      <c r="B362" s="552" t="str">
        <f>Máximo!B362:E362</f>
        <v>3.1.2.2.2.   Qual a degradação de desempenho prevista para cada componente utilizando-se ambiente virtualizado;</v>
      </c>
      <c r="C362" s="552"/>
      <c r="D362" s="552"/>
      <c r="E362" s="552"/>
      <c r="F362" s="68" t="str">
        <f>IF(Máximo!F362:I362="","",Máximo!F362:I362)</f>
        <v/>
      </c>
      <c r="G362" s="72">
        <f>Máximo!G362:J362</f>
        <v>2.1459227E-4</v>
      </c>
      <c r="H362" s="70" t="str">
        <f>IF(Máximo!H362="","",Máximo!H362)</f>
        <v>Obrigatório</v>
      </c>
      <c r="I362" s="37" t="s">
        <v>4</v>
      </c>
      <c r="J362" s="73">
        <f>IF($K$13="Não Atende",0,IF(I362="","",IF(H362="",VLOOKUP(I362,Parâmetros!$B$3:$C$6,2,0),VLOOKUP(I362,Parâmetros!$B$3:$C$6,2,0)*VLOOKUP(H362,Parâmetros!$E$3:$G$5,2,0))))</f>
        <v>4</v>
      </c>
      <c r="K362" s="74">
        <f t="shared" si="271"/>
        <v>3.4763947740000002E-2</v>
      </c>
      <c r="L362" s="3"/>
      <c r="M362" s="38"/>
    </row>
    <row r="363" spans="1:13" ht="45" customHeight="1" outlineLevel="1" x14ac:dyDescent="0.2">
      <c r="A363" s="170" t="str">
        <f>Máximo!A363</f>
        <v>3.326</v>
      </c>
      <c r="B363" s="552" t="str">
        <f>Máximo!B363:E363</f>
        <v>3.1.2.2.3.    </v>
      </c>
      <c r="C363" s="552"/>
      <c r="D363" s="552"/>
      <c r="E363" s="552"/>
      <c r="F363" s="68" t="str">
        <f>IF(Máximo!F363:I363="","",Máximo!F363:I363)</f>
        <v/>
      </c>
      <c r="G363" s="72">
        <f>Máximo!G363:J363</f>
        <v>2.1459227E-4</v>
      </c>
      <c r="H363" s="70" t="str">
        <f>IF(Máximo!H363="","",Máximo!H363)</f>
        <v>Obrigatório</v>
      </c>
      <c r="I363" s="37" t="s">
        <v>4</v>
      </c>
      <c r="J363" s="73">
        <f>IF($K$13="Não Atende",0,IF(I363="","",IF(H363="",VLOOKUP(I363,Parâmetros!$B$3:$C$6,2,0),VLOOKUP(I363,Parâmetros!$B$3:$C$6,2,0)*VLOOKUP(H363,Parâmetros!$E$3:$G$5,2,0))))</f>
        <v>4</v>
      </c>
      <c r="K363" s="74">
        <f t="shared" si="271"/>
        <v>3.4763947740000002E-2</v>
      </c>
      <c r="L363" s="3"/>
      <c r="M363" s="38"/>
    </row>
    <row r="364" spans="1:13" ht="45" customHeight="1" outlineLevel="1" x14ac:dyDescent="0.2">
      <c r="A364" s="170" t="str">
        <f>Máximo!A364</f>
        <v>3.327</v>
      </c>
      <c r="B364" s="552" t="str">
        <f>Máximo!B364:E364</f>
        <v>3.1.3. O PROPONENTE deve considerar sempre o máximo de virtualização possível para a sua proposta em todos os ambientes (produção, desenvolvimento, etc.);</v>
      </c>
      <c r="C364" s="552"/>
      <c r="D364" s="552"/>
      <c r="E364" s="552"/>
      <c r="F364" s="68" t="str">
        <f>IF(Máximo!F364:I364="","",Máximo!F364:I364)</f>
        <v/>
      </c>
      <c r="G364" s="72">
        <f>Máximo!G364:J364</f>
        <v>2.1459227E-4</v>
      </c>
      <c r="H364" s="70" t="str">
        <f>IF(Máximo!H364="","",Máximo!H364)</f>
        <v>Obrigatório</v>
      </c>
      <c r="I364" s="37" t="s">
        <v>4</v>
      </c>
      <c r="J364" s="73">
        <f>IF($K$13="Não Atende",0,IF(I364="","",IF(H364="",VLOOKUP(I364,Parâmetros!$B$3:$C$6,2,0),VLOOKUP(I364,Parâmetros!$B$3:$C$6,2,0)*VLOOKUP(H364,Parâmetros!$E$3:$G$5,2,0))))</f>
        <v>4</v>
      </c>
      <c r="K364" s="74">
        <f t="shared" si="271"/>
        <v>3.4763947740000002E-2</v>
      </c>
      <c r="L364" s="3"/>
      <c r="M364" s="38"/>
    </row>
    <row r="365" spans="1:13" ht="45" customHeight="1" outlineLevel="1" x14ac:dyDescent="0.2">
      <c r="A365" s="170" t="str">
        <f>Máximo!A365</f>
        <v>3.328</v>
      </c>
      <c r="B365" s="552" t="str">
        <f>Máximo!B365:E365</f>
        <v>3.1.4. Todos os servidores utilizados deverão ter arquitetura 64 bits e suporte a no mínimo 4 cores por processador;</v>
      </c>
      <c r="C365" s="552"/>
      <c r="D365" s="552"/>
      <c r="E365" s="552"/>
      <c r="F365" s="68" t="str">
        <f>IF(Máximo!F365:I365="","",Máximo!F365:I365)</f>
        <v/>
      </c>
      <c r="G365" s="72">
        <f>Máximo!G365:J365</f>
        <v>2.1459227E-4</v>
      </c>
      <c r="H365" s="70" t="str">
        <f>IF(Máximo!H365="","",Máximo!H365)</f>
        <v>Obrigatório</v>
      </c>
      <c r="I365" s="37" t="s">
        <v>4</v>
      </c>
      <c r="J365" s="73">
        <f>IF($K$13="Não Atende",0,IF(I365="","",IF(H365="",VLOOKUP(I365,Parâmetros!$B$3:$C$6,2,0),VLOOKUP(I365,Parâmetros!$B$3:$C$6,2,0)*VLOOKUP(H365,Parâmetros!$E$3:$G$5,2,0))))</f>
        <v>4</v>
      </c>
      <c r="K365" s="74">
        <f t="shared" si="271"/>
        <v>3.4763947740000002E-2</v>
      </c>
      <c r="L365" s="3"/>
      <c r="M365" s="38"/>
    </row>
    <row r="366" spans="1:13" ht="45" customHeight="1" outlineLevel="1" x14ac:dyDescent="0.2">
      <c r="A366" s="170" t="str">
        <f>Máximo!A366</f>
        <v>3.329</v>
      </c>
      <c r="B366" s="552" t="str">
        <f>Máximo!B366:E366</f>
        <v>3.1.5. No caso de servidores Linux, deve ser utilizada a distribuição Oracle Linux.6.5 ou superior.</v>
      </c>
      <c r="C366" s="552"/>
      <c r="D366" s="552"/>
      <c r="E366" s="552"/>
      <c r="F366" s="68" t="str">
        <f>IF(Máximo!F366:I366="","",Máximo!F366:I366)</f>
        <v/>
      </c>
      <c r="G366" s="72">
        <f>Máximo!G366:J366</f>
        <v>2.1459227E-4</v>
      </c>
      <c r="H366" s="70" t="str">
        <f>IF(Máximo!H366="","",Máximo!H366)</f>
        <v>Obrigatório</v>
      </c>
      <c r="I366" s="37" t="s">
        <v>4</v>
      </c>
      <c r="J366" s="73">
        <f>IF($K$13="Não Atende",0,IF(I366="","",IF(H366="",VLOOKUP(I366,Parâmetros!$B$3:$C$6,2,0),VLOOKUP(I366,Parâmetros!$B$3:$C$6,2,0)*VLOOKUP(H366,Parâmetros!$E$3:$G$5,2,0))))</f>
        <v>4</v>
      </c>
      <c r="K366" s="74">
        <f t="shared" si="271"/>
        <v>3.4763947740000002E-2</v>
      </c>
      <c r="L366" s="3"/>
      <c r="M366" s="38"/>
    </row>
    <row r="367" spans="1:13" ht="45" customHeight="1" outlineLevel="1" x14ac:dyDescent="0.2">
      <c r="A367" s="170" t="str">
        <f>Máximo!A367</f>
        <v>3.330</v>
      </c>
      <c r="B367" s="552" t="str">
        <f>Máximo!B367:E367</f>
        <v>3.1.5.1.              O PROPONENTE deve informar também a compatibilidade com Red Hat versão 6.5 ou superior.</v>
      </c>
      <c r="C367" s="552"/>
      <c r="D367" s="552"/>
      <c r="E367" s="552"/>
      <c r="F367" s="68" t="str">
        <f>IF(Máximo!F367:I367="","",Máximo!F367:I367)</f>
        <v/>
      </c>
      <c r="G367" s="72">
        <f>Máximo!G367:J367</f>
        <v>2.1459227E-4</v>
      </c>
      <c r="H367" s="70" t="str">
        <f>IF(Máximo!H367="","",Máximo!H367)</f>
        <v>Obrigatório</v>
      </c>
      <c r="I367" s="37" t="s">
        <v>4</v>
      </c>
      <c r="J367" s="73">
        <f>IF($K$13="Não Atende",0,IF(I367="","",IF(H367="",VLOOKUP(I367,Parâmetros!$B$3:$C$6,2,0),VLOOKUP(I367,Parâmetros!$B$3:$C$6,2,0)*VLOOKUP(H367,Parâmetros!$E$3:$G$5,2,0))))</f>
        <v>4</v>
      </c>
      <c r="K367" s="74">
        <f t="shared" si="271"/>
        <v>3.4763947740000002E-2</v>
      </c>
      <c r="L367" s="3"/>
      <c r="M367" s="38"/>
    </row>
    <row r="368" spans="1:13" ht="45" customHeight="1" outlineLevel="1" x14ac:dyDescent="0.2">
      <c r="A368" s="170" t="str">
        <f>Máximo!A368</f>
        <v>3.331</v>
      </c>
      <c r="B368" s="552" t="str">
        <f>Máximo!B368:E368</f>
        <v>4.  Requisitos de Infraestrutura de Armazenamento</v>
      </c>
      <c r="C368" s="552"/>
      <c r="D368" s="552"/>
      <c r="E368" s="552"/>
      <c r="F368" s="68" t="str">
        <f>IF(Máximo!F368:I368="","",Máximo!F368:I368)</f>
        <v/>
      </c>
      <c r="G368" s="72">
        <f>Máximo!G368:J368</f>
        <v>2.1459227E-4</v>
      </c>
      <c r="H368" s="70" t="str">
        <f>IF(Máximo!H368="","",Máximo!H368)</f>
        <v>Obrigatório</v>
      </c>
      <c r="I368" s="37" t="s">
        <v>4</v>
      </c>
      <c r="J368" s="73">
        <f>IF($K$13="Não Atende",0,IF(I368="","",IF(H368="",VLOOKUP(I368,Parâmetros!$B$3:$C$6,2,0),VLOOKUP(I368,Parâmetros!$B$3:$C$6,2,0)*VLOOKUP(H368,Parâmetros!$E$3:$G$5,2,0))))</f>
        <v>4</v>
      </c>
      <c r="K368" s="74">
        <f t="shared" si="271"/>
        <v>3.4763947740000002E-2</v>
      </c>
      <c r="L368" s="3"/>
      <c r="M368" s="38"/>
    </row>
    <row r="369" spans="1:13" ht="45" customHeight="1" outlineLevel="1" x14ac:dyDescent="0.2">
      <c r="A369" s="170" t="str">
        <f>Máximo!A369</f>
        <v>3.332</v>
      </c>
      <c r="B369" s="552" t="str">
        <f>Máximo!B369:E369</f>
        <v>4.1.   O PROPONENTE deve detalhar o memorial de cálculo aplicado para o dimensionamento de cada um dos componentes de armazenamento que compõe a solução proposta;</v>
      </c>
      <c r="C369" s="552"/>
      <c r="D369" s="552"/>
      <c r="E369" s="552"/>
      <c r="F369" s="68" t="str">
        <f>IF(Máximo!F369:I369="","",Máximo!F369:I369)</f>
        <v/>
      </c>
      <c r="G369" s="72">
        <f>Máximo!G369:J369</f>
        <v>2.1459227E-4</v>
      </c>
      <c r="H369" s="70" t="str">
        <f>IF(Máximo!H369="","",Máximo!H369)</f>
        <v>Obrigatório</v>
      </c>
      <c r="I369" s="37" t="s">
        <v>4</v>
      </c>
      <c r="J369" s="73">
        <f>IF($K$13="Não Atende",0,IF(I369="","",IF(H369="",VLOOKUP(I369,Parâmetros!$B$3:$C$6,2,0),VLOOKUP(I369,Parâmetros!$B$3:$C$6,2,0)*VLOOKUP(H369,Parâmetros!$E$3:$G$5,2,0))))</f>
        <v>4</v>
      </c>
      <c r="K369" s="74">
        <f t="shared" si="271"/>
        <v>3.4763947740000002E-2</v>
      </c>
      <c r="L369" s="3"/>
      <c r="M369" s="38"/>
    </row>
    <row r="370" spans="1:13" ht="45" customHeight="1" outlineLevel="1" x14ac:dyDescent="0.2">
      <c r="A370" s="170" t="str">
        <f>Máximo!A370</f>
        <v>3.333</v>
      </c>
      <c r="B370" s="552" t="str">
        <f>Máximo!B370:E370</f>
        <v>4.2.   O PROPONENTE deve detalhar os seguintes requerimentos que devem ser atendidos por cada componente de armazenamento externo que compõe a solução proposta:</v>
      </c>
      <c r="C370" s="552"/>
      <c r="D370" s="552"/>
      <c r="E370" s="552"/>
      <c r="F370" s="68" t="str">
        <f>IF(Máximo!F370:I370="","",Máximo!F370:I370)</f>
        <v/>
      </c>
      <c r="G370" s="72">
        <f>Máximo!G370:J370</f>
        <v>2.1459227E-4</v>
      </c>
      <c r="H370" s="70" t="str">
        <f>IF(Máximo!H370="","",Máximo!H370)</f>
        <v>Obrigatório</v>
      </c>
      <c r="I370" s="37" t="s">
        <v>4</v>
      </c>
      <c r="J370" s="73">
        <f>IF($K$13="Não Atende",0,IF(I370="","",IF(H370="",VLOOKUP(I370,Parâmetros!$B$3:$C$6,2,0),VLOOKUP(I370,Parâmetros!$B$3:$C$6,2,0)*VLOOKUP(H370,Parâmetros!$E$3:$G$5,2,0))))</f>
        <v>4</v>
      </c>
      <c r="K370" s="74">
        <f t="shared" si="271"/>
        <v>3.4763947740000002E-2</v>
      </c>
      <c r="L370" s="3"/>
      <c r="M370" s="38"/>
    </row>
    <row r="371" spans="1:13" ht="45" customHeight="1" outlineLevel="1" x14ac:dyDescent="0.2">
      <c r="A371" s="170" t="str">
        <f>Máximo!A371</f>
        <v>3.334</v>
      </c>
      <c r="B371" s="552" t="str">
        <f>Máximo!B371:E371</f>
        <v>4.2.1.  IOPS;</v>
      </c>
      <c r="C371" s="552"/>
      <c r="D371" s="552"/>
      <c r="E371" s="552"/>
      <c r="F371" s="68" t="str">
        <f>IF(Máximo!F371:I371="","",Máximo!F371:I371)</f>
        <v/>
      </c>
      <c r="G371" s="72">
        <f>Máximo!G371:J371</f>
        <v>2.1459227E-4</v>
      </c>
      <c r="H371" s="70" t="str">
        <f>IF(Máximo!H371="","",Máximo!H371)</f>
        <v>Obrigatório</v>
      </c>
      <c r="I371" s="37" t="s">
        <v>4</v>
      </c>
      <c r="J371" s="73">
        <f>IF($K$13="Não Atende",0,IF(I371="","",IF(H371="",VLOOKUP(I371,Parâmetros!$B$3:$C$6,2,0),VLOOKUP(I371,Parâmetros!$B$3:$C$6,2,0)*VLOOKUP(H371,Parâmetros!$E$3:$G$5,2,0))))</f>
        <v>4</v>
      </c>
      <c r="K371" s="74">
        <f t="shared" si="271"/>
        <v>3.4763947740000002E-2</v>
      </c>
      <c r="L371" s="3"/>
      <c r="M371" s="38"/>
    </row>
    <row r="372" spans="1:13" ht="45" customHeight="1" outlineLevel="1" x14ac:dyDescent="0.2">
      <c r="A372" s="170" t="str">
        <f>Máximo!A372</f>
        <v>3.335</v>
      </c>
      <c r="B372" s="552" t="str">
        <f>Máximo!B372:E372</f>
        <v>4.2.2.  Latência;</v>
      </c>
      <c r="C372" s="552"/>
      <c r="D372" s="552"/>
      <c r="E372" s="552"/>
      <c r="F372" s="68" t="str">
        <f>IF(Máximo!F372:I372="","",Máximo!F372:I372)</f>
        <v/>
      </c>
      <c r="G372" s="72">
        <f>Máximo!G372:J372</f>
        <v>2.1459227E-4</v>
      </c>
      <c r="H372" s="70" t="str">
        <f>IF(Máximo!H372="","",Máximo!H372)</f>
        <v>Obrigatório</v>
      </c>
      <c r="I372" s="37" t="s">
        <v>4</v>
      </c>
      <c r="J372" s="73">
        <f>IF($K$13="Não Atende",0,IF(I372="","",IF(H372="",VLOOKUP(I372,Parâmetros!$B$3:$C$6,2,0),VLOOKUP(I372,Parâmetros!$B$3:$C$6,2,0)*VLOOKUP(H372,Parâmetros!$E$3:$G$5,2,0))))</f>
        <v>4</v>
      </c>
      <c r="K372" s="74">
        <f t="shared" si="271"/>
        <v>3.4763947740000002E-2</v>
      </c>
      <c r="L372" s="3"/>
      <c r="M372" s="38"/>
    </row>
    <row r="373" spans="1:13" ht="45" customHeight="1" outlineLevel="1" x14ac:dyDescent="0.2">
      <c r="A373" s="170" t="str">
        <f>Máximo!A373</f>
        <v>3.336</v>
      </c>
      <c r="B373" s="552" t="str">
        <f>Máximo!B373:E373</f>
        <v>4.2.3.  Throughput.</v>
      </c>
      <c r="C373" s="552"/>
      <c r="D373" s="552"/>
      <c r="E373" s="552"/>
      <c r="F373" s="68" t="str">
        <f>IF(Máximo!F373:I373="","",Máximo!F373:I373)</f>
        <v/>
      </c>
      <c r="G373" s="72">
        <f>Máximo!G373:J373</f>
        <v>2.1459227E-4</v>
      </c>
      <c r="H373" s="70" t="str">
        <f>IF(Máximo!H373="","",Máximo!H373)</f>
        <v>Obrigatório</v>
      </c>
      <c r="I373" s="37" t="s">
        <v>4</v>
      </c>
      <c r="J373" s="73">
        <f>IF($K$13="Não Atende",0,IF(I373="","",IF(H373="",VLOOKUP(I373,Parâmetros!$B$3:$C$6,2,0),VLOOKUP(I373,Parâmetros!$B$3:$C$6,2,0)*VLOOKUP(H373,Parâmetros!$E$3:$G$5,2,0))))</f>
        <v>4</v>
      </c>
      <c r="K373" s="74">
        <f t="shared" si="271"/>
        <v>3.4763947740000002E-2</v>
      </c>
      <c r="L373" s="3"/>
      <c r="M373" s="38"/>
    </row>
    <row r="374" spans="1:13" ht="45" customHeight="1" outlineLevel="1" x14ac:dyDescent="0.2">
      <c r="A374" s="170" t="str">
        <f>Máximo!A374</f>
        <v>3.337</v>
      </c>
      <c r="B374" s="552" t="str">
        <f>Máximo!B374:E374</f>
        <v>4.3.   Adicionalmente, o PROPONENTE deve informar no mínimo os seguintes dados para cada um dos componentes de armazenamento da solução:</v>
      </c>
      <c r="C374" s="552"/>
      <c r="D374" s="552"/>
      <c r="E374" s="552"/>
      <c r="F374" s="68" t="str">
        <f>IF(Máximo!F374:I374="","",Máximo!F374:I374)</f>
        <v/>
      </c>
      <c r="G374" s="72">
        <f>Máximo!G374:J374</f>
        <v>2.1459227E-4</v>
      </c>
      <c r="H374" s="70" t="str">
        <f>IF(Máximo!H374="","",Máximo!H374)</f>
        <v>Obrigatório</v>
      </c>
      <c r="I374" s="37" t="s">
        <v>4</v>
      </c>
      <c r="J374" s="73">
        <f>IF($K$13="Não Atende",0,IF(I374="","",IF(H374="",VLOOKUP(I374,Parâmetros!$B$3:$C$6,2,0),VLOOKUP(I374,Parâmetros!$B$3:$C$6,2,0)*VLOOKUP(H374,Parâmetros!$E$3:$G$5,2,0))))</f>
        <v>4</v>
      </c>
      <c r="K374" s="74">
        <f t="shared" si="271"/>
        <v>3.4763947740000002E-2</v>
      </c>
      <c r="L374" s="3"/>
      <c r="M374" s="38"/>
    </row>
    <row r="375" spans="1:13" ht="45" customHeight="1" outlineLevel="1" x14ac:dyDescent="0.2">
      <c r="A375" s="170" t="str">
        <f>Máximo!A375</f>
        <v>3.338</v>
      </c>
      <c r="B375" s="552" t="str">
        <f>Máximo!B375:E375</f>
        <v>4.3.1.  Configuração de cache mínimo do subsistema de armazenamento;</v>
      </c>
      <c r="C375" s="552"/>
      <c r="D375" s="552"/>
      <c r="E375" s="552"/>
      <c r="F375" s="68" t="str">
        <f>IF(Máximo!F375:I375="","",Máximo!F375:I375)</f>
        <v/>
      </c>
      <c r="G375" s="72">
        <f>Máximo!G375:J375</f>
        <v>2.1459227E-4</v>
      </c>
      <c r="H375" s="70" t="str">
        <f>IF(Máximo!H375="","",Máximo!H375)</f>
        <v>Obrigatório</v>
      </c>
      <c r="I375" s="37" t="s">
        <v>4</v>
      </c>
      <c r="J375" s="73">
        <f>IF($K$13="Não Atende",0,IF(I375="","",IF(H375="",VLOOKUP(I375,Parâmetros!$B$3:$C$6,2,0),VLOOKUP(I375,Parâmetros!$B$3:$C$6,2,0)*VLOOKUP(H375,Parâmetros!$E$3:$G$5,2,0))))</f>
        <v>4</v>
      </c>
      <c r="K375" s="74">
        <f t="shared" si="271"/>
        <v>3.4763947740000002E-2</v>
      </c>
      <c r="L375" s="3"/>
      <c r="M375" s="38"/>
    </row>
    <row r="376" spans="1:13" ht="45" customHeight="1" outlineLevel="1" x14ac:dyDescent="0.2">
      <c r="A376" s="170" t="str">
        <f>Máximo!A376</f>
        <v>3.339</v>
      </c>
      <c r="B376" s="552" t="str">
        <f>Máximo!B376:E376</f>
        <v>4.3.2.  Necessidade de área liquida;</v>
      </c>
      <c r="C376" s="552"/>
      <c r="D376" s="552"/>
      <c r="E376" s="552"/>
      <c r="F376" s="68" t="str">
        <f>IF(Máximo!F376:I376="","",Máximo!F376:I376)</f>
        <v/>
      </c>
      <c r="G376" s="72">
        <f>Máximo!G376:J376</f>
        <v>2.1459227E-4</v>
      </c>
      <c r="H376" s="70" t="str">
        <f>IF(Máximo!H376="","",Máximo!H376)</f>
        <v>Obrigatório</v>
      </c>
      <c r="I376" s="37" t="s">
        <v>4</v>
      </c>
      <c r="J376" s="73">
        <f>IF($K$13="Não Atende",0,IF(I376="","",IF(H376="",VLOOKUP(I376,Parâmetros!$B$3:$C$6,2,0),VLOOKUP(I376,Parâmetros!$B$3:$C$6,2,0)*VLOOKUP(H376,Parâmetros!$E$3:$G$5,2,0))))</f>
        <v>4</v>
      </c>
      <c r="K376" s="74">
        <f t="shared" si="271"/>
        <v>3.4763947740000002E-2</v>
      </c>
      <c r="L376" s="3"/>
      <c r="M376" s="38"/>
    </row>
    <row r="377" spans="1:13" ht="45" customHeight="1" outlineLevel="1" x14ac:dyDescent="0.2">
      <c r="A377" s="170" t="str">
        <f>Máximo!A377</f>
        <v>3.340</v>
      </c>
      <c r="B377" s="552" t="str">
        <f>Máximo!B377:E377</f>
        <v>4.3.3.     Tipo de proteção de discos considerada para definição da área liquida (RAID-5, RAID-6, etc.);</v>
      </c>
      <c r="C377" s="552"/>
      <c r="D377" s="552"/>
      <c r="E377" s="552"/>
      <c r="F377" s="68" t="str">
        <f>IF(Máximo!F377:I377="","",Máximo!F377:I377)</f>
        <v/>
      </c>
      <c r="G377" s="72">
        <f>Máximo!G377:J377</f>
        <v>2.1459227E-4</v>
      </c>
      <c r="H377" s="70" t="str">
        <f>IF(Máximo!H377="","",Máximo!H377)</f>
        <v>Obrigatório</v>
      </c>
      <c r="I377" s="37" t="s">
        <v>4</v>
      </c>
      <c r="J377" s="73">
        <f>IF($K$13="Não Atende",0,IF(I377="","",IF(H377="",VLOOKUP(I377,Parâmetros!$B$3:$C$6,2,0),VLOOKUP(I377,Parâmetros!$B$3:$C$6,2,0)*VLOOKUP(H377,Parâmetros!$E$3:$G$5,2,0))))</f>
        <v>4</v>
      </c>
      <c r="K377" s="74">
        <f t="shared" ref="K377:K440" si="272">IF(J377="",0,((G377*J377)*$F$30)*0.9*100)</f>
        <v>3.4763947740000002E-2</v>
      </c>
      <c r="L377" s="3"/>
      <c r="M377" s="38"/>
    </row>
    <row r="378" spans="1:13" ht="45" customHeight="1" outlineLevel="1" x14ac:dyDescent="0.2">
      <c r="A378" s="170" t="str">
        <f>Máximo!A378</f>
        <v>3.341</v>
      </c>
      <c r="B378" s="552" t="str">
        <f>Máximo!B378:E378</f>
        <v>4.3.4.     Apresentar tipo (SSD, SAS, SATA ou NLSAS), capacidade e desempenho dos discos considerados na proposta;</v>
      </c>
      <c r="C378" s="552"/>
      <c r="D378" s="552"/>
      <c r="E378" s="552"/>
      <c r="F378" s="68" t="str">
        <f>IF(Máximo!F378:I378="","",Máximo!F378:I378)</f>
        <v/>
      </c>
      <c r="G378" s="72">
        <f>Máximo!G378:J378</f>
        <v>2.1459227E-4</v>
      </c>
      <c r="H378" s="70" t="str">
        <f>IF(Máximo!H378="","",Máximo!H378)</f>
        <v>Obrigatório</v>
      </c>
      <c r="I378" s="37" t="s">
        <v>4</v>
      </c>
      <c r="J378" s="73">
        <f>IF($K$13="Não Atende",0,IF(I378="","",IF(H378="",VLOOKUP(I378,Parâmetros!$B$3:$C$6,2,0),VLOOKUP(I378,Parâmetros!$B$3:$C$6,2,0)*VLOOKUP(H378,Parâmetros!$E$3:$G$5,2,0))))</f>
        <v>4</v>
      </c>
      <c r="K378" s="74">
        <f t="shared" si="272"/>
        <v>3.4763947740000002E-2</v>
      </c>
      <c r="L378" s="3"/>
      <c r="M378" s="38"/>
    </row>
    <row r="379" spans="1:13" ht="45" customHeight="1" outlineLevel="1" x14ac:dyDescent="0.2">
      <c r="A379" s="170" t="str">
        <f>Máximo!A379</f>
        <v>3.342</v>
      </c>
      <c r="B379" s="552" t="str">
        <f>Máximo!B379:E379</f>
        <v>4.3.5.     Tipo e quantidade de interfaces de conectividade (iSCSI ou Fiber Channel) requeridas.</v>
      </c>
      <c r="C379" s="552"/>
      <c r="D379" s="552"/>
      <c r="E379" s="552"/>
      <c r="F379" s="68" t="str">
        <f>IF(Máximo!F379:I379="","",Máximo!F379:I379)</f>
        <v/>
      </c>
      <c r="G379" s="72">
        <f>Máximo!G379:J379</f>
        <v>2.1459227E-4</v>
      </c>
      <c r="H379" s="70" t="str">
        <f>IF(Máximo!H379="","",Máximo!H379)</f>
        <v>Obrigatório</v>
      </c>
      <c r="I379" s="37" t="s">
        <v>4</v>
      </c>
      <c r="J379" s="73">
        <f>IF($K$13="Não Atende",0,IF(I379="","",IF(H379="",VLOOKUP(I379,Parâmetros!$B$3:$C$6,2,0),VLOOKUP(I379,Parâmetros!$B$3:$C$6,2,0)*VLOOKUP(H379,Parâmetros!$E$3:$G$5,2,0))))</f>
        <v>4</v>
      </c>
      <c r="K379" s="74">
        <f t="shared" si="272"/>
        <v>3.4763947740000002E-2</v>
      </c>
      <c r="L379" s="3"/>
      <c r="M379" s="38"/>
    </row>
    <row r="380" spans="1:13" ht="45" customHeight="1" outlineLevel="1" x14ac:dyDescent="0.2">
      <c r="A380" s="170" t="str">
        <f>Máximo!A380</f>
        <v>3.343</v>
      </c>
      <c r="B380" s="552" t="str">
        <f>Máximo!B380:E380</f>
        <v>4.4.   O valor do dado das plataformas OPEN deverá estar devidamente alinhado ao custo da infraestrutura de armazenamento. Neste sentido as seguintes diretrizes devem ser observadas:</v>
      </c>
      <c r="C380" s="552"/>
      <c r="D380" s="552"/>
      <c r="E380" s="552"/>
      <c r="F380" s="68" t="str">
        <f>IF(Máximo!F380:I380="","",Máximo!F380:I380)</f>
        <v/>
      </c>
      <c r="G380" s="72">
        <f>Máximo!G380:J380</f>
        <v>2.1459227E-4</v>
      </c>
      <c r="H380" s="70" t="str">
        <f>IF(Máximo!H380="","",Máximo!H380)</f>
        <v>Obrigatório</v>
      </c>
      <c r="I380" s="37" t="s">
        <v>4</v>
      </c>
      <c r="J380" s="73">
        <f>IF($K$13="Não Atende",0,IF(I380="","",IF(H380="",VLOOKUP(I380,Parâmetros!$B$3:$C$6,2,0),VLOOKUP(I380,Parâmetros!$B$3:$C$6,2,0)*VLOOKUP(H380,Parâmetros!$E$3:$G$5,2,0))))</f>
        <v>4</v>
      </c>
      <c r="K380" s="74">
        <f t="shared" si="272"/>
        <v>3.4763947740000002E-2</v>
      </c>
      <c r="L380" s="3"/>
      <c r="M380" s="38"/>
    </row>
    <row r="381" spans="1:13" ht="45" customHeight="1" outlineLevel="1" x14ac:dyDescent="0.2">
      <c r="A381" s="170" t="str">
        <f>Máximo!A381</f>
        <v>3.344</v>
      </c>
      <c r="B381" s="552" t="str">
        <f>Máximo!B381:E381</f>
        <v>4.4.1.     Os ambientes de produção que exijam alta taxa de I/O ou atendam aplicações de missão crítica devem utilizar subsistemas de categoria Enterprise. Para os demais casos devem-se utilizar subsistemas de categoria Modular e/ou NAS;</v>
      </c>
      <c r="C381" s="552"/>
      <c r="D381" s="552"/>
      <c r="E381" s="552"/>
      <c r="F381" s="68" t="str">
        <f>IF(Máximo!F381:I381="","",Máximo!F381:I381)</f>
        <v/>
      </c>
      <c r="G381" s="72">
        <f>Máximo!G381:J381</f>
        <v>2.1459227E-4</v>
      </c>
      <c r="H381" s="70" t="str">
        <f>IF(Máximo!H381="","",Máximo!H381)</f>
        <v>Obrigatório</v>
      </c>
      <c r="I381" s="37" t="s">
        <v>4</v>
      </c>
      <c r="J381" s="73">
        <f>IF($K$13="Não Atende",0,IF(I381="","",IF(H381="",VLOOKUP(I381,Parâmetros!$B$3:$C$6,2,0),VLOOKUP(I381,Parâmetros!$B$3:$C$6,2,0)*VLOOKUP(H381,Parâmetros!$E$3:$G$5,2,0))))</f>
        <v>4</v>
      </c>
      <c r="K381" s="74">
        <f t="shared" si="272"/>
        <v>3.4763947740000002E-2</v>
      </c>
      <c r="L381" s="3"/>
      <c r="M381" s="38"/>
    </row>
    <row r="382" spans="1:13" ht="45" customHeight="1" outlineLevel="1" x14ac:dyDescent="0.2">
      <c r="A382" s="170" t="str">
        <f>Máximo!A382</f>
        <v>3.345</v>
      </c>
      <c r="B382" s="552" t="str">
        <f>Máximo!B382:E382</f>
        <v>4.4.2.     Os ambientes de homologação, desenvolvimento e testes integrados devem utilizar preferencialmente subsistemas de categoria Modular ou NAS;</v>
      </c>
      <c r="C382" s="552"/>
      <c r="D382" s="552"/>
      <c r="E382" s="552"/>
      <c r="F382" s="68" t="str">
        <f>IF(Máximo!F382:I382="","",Máximo!F382:I382)</f>
        <v/>
      </c>
      <c r="G382" s="72">
        <f>Máximo!G382:J382</f>
        <v>2.1459227E-4</v>
      </c>
      <c r="H382" s="70" t="str">
        <f>IF(Máximo!H382="","",Máximo!H382)</f>
        <v>Obrigatório</v>
      </c>
      <c r="I382" s="37" t="s">
        <v>4</v>
      </c>
      <c r="J382" s="73">
        <f>IF($K$13="Não Atende",0,IF(I382="","",IF(H382="",VLOOKUP(I382,Parâmetros!$B$3:$C$6,2,0),VLOOKUP(I382,Parâmetros!$B$3:$C$6,2,0)*VLOOKUP(H382,Parâmetros!$E$3:$G$5,2,0))))</f>
        <v>4</v>
      </c>
      <c r="K382" s="74">
        <f t="shared" si="272"/>
        <v>3.4763947740000002E-2</v>
      </c>
      <c r="L382" s="3"/>
      <c r="M382" s="38"/>
    </row>
    <row r="383" spans="1:13" ht="45" customHeight="1" outlineLevel="1" x14ac:dyDescent="0.2">
      <c r="A383" s="170" t="str">
        <f>Máximo!A383</f>
        <v>3.346</v>
      </c>
      <c r="B383" s="552" t="str">
        <f>Máximo!B383:E383</f>
        <v>4.4.3.     Não deve ser utilizada formatação RAID-1 nos novos subsistemas de discos. Deve ser adotada formatação RAID-5 ou RAID-6. Caso haja alguma recomendação da aplicação pelo uso de formatação RAID-1, deve ser justificada.</v>
      </c>
      <c r="C383" s="552"/>
      <c r="D383" s="552"/>
      <c r="E383" s="552"/>
      <c r="F383" s="68" t="str">
        <f>IF(Máximo!F383:I383="","",Máximo!F383:I383)</f>
        <v/>
      </c>
      <c r="G383" s="72">
        <f>Máximo!G383:J383</f>
        <v>2.1459227E-4</v>
      </c>
      <c r="H383" s="70" t="str">
        <f>IF(Máximo!H383="","",Máximo!H383)</f>
        <v>Obrigatório</v>
      </c>
      <c r="I383" s="37" t="s">
        <v>4</v>
      </c>
      <c r="J383" s="73">
        <f>IF($K$13="Não Atende",0,IF(I383="","",IF(H383="",VLOOKUP(I383,Parâmetros!$B$3:$C$6,2,0),VLOOKUP(I383,Parâmetros!$B$3:$C$6,2,0)*VLOOKUP(H383,Parâmetros!$E$3:$G$5,2,0))))</f>
        <v>4</v>
      </c>
      <c r="K383" s="74">
        <f t="shared" si="272"/>
        <v>3.4763947740000002E-2</v>
      </c>
      <c r="L383" s="3"/>
      <c r="M383" s="38"/>
    </row>
    <row r="384" spans="1:13" ht="45" customHeight="1" outlineLevel="1" x14ac:dyDescent="0.2">
      <c r="A384" s="170" t="str">
        <f>Máximo!A384</f>
        <v>3.347</v>
      </c>
      <c r="B384" s="552" t="str">
        <f>Máximo!B384:E384</f>
        <v>5.  Requisitos de Infraestrutura de Rede</v>
      </c>
      <c r="C384" s="552"/>
      <c r="D384" s="552"/>
      <c r="E384" s="552"/>
      <c r="F384" s="68" t="str">
        <f>IF(Máximo!F384:I384="","",Máximo!F384:I384)</f>
        <v/>
      </c>
      <c r="G384" s="72">
        <f>Máximo!G384:J384</f>
        <v>2.1459227E-4</v>
      </c>
      <c r="H384" s="70" t="str">
        <f>IF(Máximo!H384="","",Máximo!H384)</f>
        <v>Obrigatório</v>
      </c>
      <c r="I384" s="37" t="s">
        <v>4</v>
      </c>
      <c r="J384" s="73">
        <f>IF($K$13="Não Atende",0,IF(I384="","",IF(H384="",VLOOKUP(I384,Parâmetros!$B$3:$C$6,2,0),VLOOKUP(I384,Parâmetros!$B$3:$C$6,2,0)*VLOOKUP(H384,Parâmetros!$E$3:$G$5,2,0))))</f>
        <v>4</v>
      </c>
      <c r="K384" s="74">
        <f t="shared" si="272"/>
        <v>3.4763947740000002E-2</v>
      </c>
      <c r="L384" s="3"/>
      <c r="M384" s="38"/>
    </row>
    <row r="385" spans="1:13" ht="45" customHeight="1" outlineLevel="1" x14ac:dyDescent="0.2">
      <c r="A385" s="170" t="str">
        <f>Máximo!A385</f>
        <v>3.348</v>
      </c>
      <c r="B385" s="552" t="str">
        <f>Máximo!B385:E385</f>
        <v>5.1.   A solução contratada será implementada no Datacenter Oi cuja topologia simplificada é apresentada na figura abaixo e suas principais características são:</v>
      </c>
      <c r="C385" s="552"/>
      <c r="D385" s="552"/>
      <c r="E385" s="552"/>
      <c r="F385" s="68" t="str">
        <f>IF(Máximo!F385:I385="","",Máximo!F385:I385)</f>
        <v/>
      </c>
      <c r="G385" s="72">
        <f>Máximo!G385:J385</f>
        <v>2.1459227E-4</v>
      </c>
      <c r="H385" s="70" t="str">
        <f>IF(Máximo!H385="","",Máximo!H385)</f>
        <v>Obrigatório</v>
      </c>
      <c r="I385" s="37" t="s">
        <v>4</v>
      </c>
      <c r="J385" s="73">
        <f>IF($K$13="Não Atende",0,IF(I385="","",IF(H385="",VLOOKUP(I385,Parâmetros!$B$3:$C$6,2,0),VLOOKUP(I385,Parâmetros!$B$3:$C$6,2,0)*VLOOKUP(H385,Parâmetros!$E$3:$G$5,2,0))))</f>
        <v>4</v>
      </c>
      <c r="K385" s="74">
        <f t="shared" si="272"/>
        <v>3.4763947740000002E-2</v>
      </c>
      <c r="L385" s="3"/>
      <c r="M385" s="38"/>
    </row>
    <row r="386" spans="1:13" ht="45" customHeight="1" outlineLevel="1" x14ac:dyDescent="0.2">
      <c r="A386" s="170" t="str">
        <f>Máximo!A386</f>
        <v>3.349</v>
      </c>
      <c r="B386" s="552" t="str">
        <f>Máximo!B386:E386</f>
        <v>5.2.   A solução deve ser compatível e integrável com os equipamentos/tecnologias em uso no Datacenter Oi:</v>
      </c>
      <c r="C386" s="552"/>
      <c r="D386" s="552"/>
      <c r="E386" s="552"/>
      <c r="F386" s="68" t="str">
        <f>IF(Máximo!F386:I386="","",Máximo!F386:I386)</f>
        <v/>
      </c>
      <c r="G386" s="72">
        <f>Máximo!G386:J386</f>
        <v>2.1459227E-4</v>
      </c>
      <c r="H386" s="70" t="str">
        <f>IF(Máximo!H386="","",Máximo!H386)</f>
        <v>Obrigatório</v>
      </c>
      <c r="I386" s="37" t="s">
        <v>4</v>
      </c>
      <c r="J386" s="73">
        <f>IF($K$13="Não Atende",0,IF(I386="","",IF(H386="",VLOOKUP(I386,Parâmetros!$B$3:$C$6,2,0),VLOOKUP(I386,Parâmetros!$B$3:$C$6,2,0)*VLOOKUP(H386,Parâmetros!$E$3:$G$5,2,0))))</f>
        <v>4</v>
      </c>
      <c r="K386" s="74">
        <f t="shared" si="272"/>
        <v>3.4763947740000002E-2</v>
      </c>
      <c r="L386" s="3"/>
      <c r="M386" s="38"/>
    </row>
    <row r="387" spans="1:13" ht="45" customHeight="1" outlineLevel="1" x14ac:dyDescent="0.2">
      <c r="A387" s="170" t="str">
        <f>Máximo!A387</f>
        <v>3.350</v>
      </c>
      <c r="B387" s="552" t="str">
        <f>Máximo!B387:E387</f>
        <v>5.2.1.     Switches e roteadores de rede da CISCO System Inc;</v>
      </c>
      <c r="C387" s="552"/>
      <c r="D387" s="552"/>
      <c r="E387" s="552"/>
      <c r="F387" s="68" t="str">
        <f>IF(Máximo!F387:I387="","",Máximo!F387:I387)</f>
        <v/>
      </c>
      <c r="G387" s="72">
        <f>Máximo!G387:J387</f>
        <v>2.1459227E-4</v>
      </c>
      <c r="H387" s="70" t="str">
        <f>IF(Máximo!H387="","",Máximo!H387)</f>
        <v>Obrigatório</v>
      </c>
      <c r="I387" s="37" t="s">
        <v>4</v>
      </c>
      <c r="J387" s="73">
        <f>IF($K$13="Não Atende",0,IF(I387="","",IF(H387="",VLOOKUP(I387,Parâmetros!$B$3:$C$6,2,0),VLOOKUP(I387,Parâmetros!$B$3:$C$6,2,0)*VLOOKUP(H387,Parâmetros!$E$3:$G$5,2,0))))</f>
        <v>4</v>
      </c>
      <c r="K387" s="74">
        <f t="shared" si="272"/>
        <v>3.4763947740000002E-2</v>
      </c>
      <c r="L387" s="3"/>
      <c r="M387" s="38"/>
    </row>
    <row r="388" spans="1:13" ht="45" customHeight="1" outlineLevel="1" x14ac:dyDescent="0.2">
      <c r="A388" s="170" t="str">
        <f>Máximo!A388</f>
        <v>3.351</v>
      </c>
      <c r="B388" s="552" t="str">
        <f>Máximo!B388:E388</f>
        <v>5.2.2.     Firewall Check Point Software Technologies Ltd;</v>
      </c>
      <c r="C388" s="552"/>
      <c r="D388" s="552"/>
      <c r="E388" s="552"/>
      <c r="F388" s="68" t="str">
        <f>IF(Máximo!F388:I388="","",Máximo!F388:I388)</f>
        <v/>
      </c>
      <c r="G388" s="72">
        <f>Máximo!G388:J388</f>
        <v>2.1459227E-4</v>
      </c>
      <c r="H388" s="70" t="str">
        <f>IF(Máximo!H388="","",Máximo!H388)</f>
        <v>Obrigatório</v>
      </c>
      <c r="I388" s="37" t="s">
        <v>4</v>
      </c>
      <c r="J388" s="73">
        <f>IF($K$13="Não Atende",0,IF(I388="","",IF(H388="",VLOOKUP(I388,Parâmetros!$B$3:$C$6,2,0),VLOOKUP(I388,Parâmetros!$B$3:$C$6,2,0)*VLOOKUP(H388,Parâmetros!$E$3:$G$5,2,0))))</f>
        <v>4</v>
      </c>
      <c r="K388" s="74">
        <f t="shared" si="272"/>
        <v>3.4763947740000002E-2</v>
      </c>
      <c r="L388" s="3"/>
      <c r="M388" s="38"/>
    </row>
    <row r="389" spans="1:13" ht="45" customHeight="1" outlineLevel="1" x14ac:dyDescent="0.2">
      <c r="A389" s="170" t="str">
        <f>Máximo!A389</f>
        <v>3.352</v>
      </c>
      <c r="B389" s="552" t="str">
        <f>Máximo!B389:E389</f>
        <v>5.2.3.     Balanceamento Local e Global da F5 Networks.</v>
      </c>
      <c r="C389" s="552"/>
      <c r="D389" s="552"/>
      <c r="E389" s="552"/>
      <c r="F389" s="68" t="str">
        <f>IF(Máximo!F389:I389="","",Máximo!F389:I389)</f>
        <v/>
      </c>
      <c r="G389" s="72">
        <f>Máximo!G389:J389</f>
        <v>2.1459227E-4</v>
      </c>
      <c r="H389" s="70" t="str">
        <f>IF(Máximo!H389="","",Máximo!H389)</f>
        <v>Obrigatório</v>
      </c>
      <c r="I389" s="37" t="s">
        <v>4</v>
      </c>
      <c r="J389" s="73">
        <f>IF($K$13="Não Atende",0,IF(I389="","",IF(H389="",VLOOKUP(I389,Parâmetros!$B$3:$C$6,2,0),VLOOKUP(I389,Parâmetros!$B$3:$C$6,2,0)*VLOOKUP(H389,Parâmetros!$E$3:$G$5,2,0))))</f>
        <v>4</v>
      </c>
      <c r="K389" s="74">
        <f t="shared" si="272"/>
        <v>3.4763947740000002E-2</v>
      </c>
      <c r="L389" s="3"/>
      <c r="M389" s="38"/>
    </row>
    <row r="390" spans="1:13" ht="45" customHeight="1" outlineLevel="1" x14ac:dyDescent="0.2">
      <c r="A390" s="170" t="str">
        <f>Máximo!A390</f>
        <v>3.353</v>
      </c>
      <c r="B390" s="552" t="str">
        <f>Máximo!B390:E390</f>
        <v>5.3.   Para o balanceamento global e local de carga o PROPONENTE é responsável por:</v>
      </c>
      <c r="C390" s="552"/>
      <c r="D390" s="552"/>
      <c r="E390" s="552"/>
      <c r="F390" s="68" t="str">
        <f>IF(Máximo!F390:I390="","",Máximo!F390:I390)</f>
        <v/>
      </c>
      <c r="G390" s="72">
        <f>Máximo!G390:J390</f>
        <v>2.1459227E-4</v>
      </c>
      <c r="H390" s="70" t="str">
        <f>IF(Máximo!H390="","",Máximo!H390)</f>
        <v>Obrigatório</v>
      </c>
      <c r="I390" s="37" t="s">
        <v>4</v>
      </c>
      <c r="J390" s="73">
        <f>IF($K$13="Não Atende",0,IF(I390="","",IF(H390="",VLOOKUP(I390,Parâmetros!$B$3:$C$6,2,0),VLOOKUP(I390,Parâmetros!$B$3:$C$6,2,0)*VLOOKUP(H390,Parâmetros!$E$3:$G$5,2,0))))</f>
        <v>4</v>
      </c>
      <c r="K390" s="74">
        <f t="shared" si="272"/>
        <v>3.4763947740000002E-2</v>
      </c>
      <c r="L390" s="3"/>
      <c r="M390" s="38"/>
    </row>
    <row r="391" spans="1:13" ht="45" customHeight="1" outlineLevel="1" x14ac:dyDescent="0.2">
      <c r="A391" s="170" t="str">
        <f>Máximo!A391</f>
        <v>3.354</v>
      </c>
      <c r="B391" s="552" t="str">
        <f>Máximo!B391:E391</f>
        <v>5.3.1. Fornecer a Oi todas as configurações necessárias, melhores prática e modelos, de forma a possibilitar o melhor cenário de integração e aderência ao ambiente de LLB e GLB na versão em produção na data da implantação.</v>
      </c>
      <c r="C391" s="552"/>
      <c r="D391" s="552"/>
      <c r="E391" s="552"/>
      <c r="F391" s="68" t="str">
        <f>IF(Máximo!F391:I391="","",Máximo!F391:I391)</f>
        <v/>
      </c>
      <c r="G391" s="72">
        <f>Máximo!G391:J391</f>
        <v>2.1459227E-4</v>
      </c>
      <c r="H391" s="70" t="str">
        <f>IF(Máximo!H391="","",Máximo!H391)</f>
        <v>Obrigatório</v>
      </c>
      <c r="I391" s="37" t="s">
        <v>17</v>
      </c>
      <c r="J391" s="73">
        <f>IF($K$13="Não Atende",0,IF(I391="","",IF(H391="",VLOOKUP(I391,Parâmetros!$B$3:$C$6,2,0),VLOOKUP(I391,Parâmetros!$B$3:$C$6,2,0)*VLOOKUP(H391,Parâmetros!$E$3:$G$5,2,0))))</f>
        <v>2</v>
      </c>
      <c r="K391" s="74">
        <f t="shared" si="272"/>
        <v>1.7381973870000001E-2</v>
      </c>
      <c r="L391" s="3"/>
      <c r="M391" s="38"/>
    </row>
    <row r="392" spans="1:13" ht="45" customHeight="1" outlineLevel="1" x14ac:dyDescent="0.2">
      <c r="A392" s="170" t="str">
        <f>Máximo!A392</f>
        <v>3.355</v>
      </c>
      <c r="B392" s="552" t="str">
        <f>Máximo!B392:E392</f>
        <v>5.3.2. O controle da aplicação preferencialmente se dará em camada 7, através do LLB.</v>
      </c>
      <c r="C392" s="552"/>
      <c r="D392" s="552"/>
      <c r="E392" s="552"/>
      <c r="F392" s="68" t="str">
        <f>IF(Máximo!F392:I392="","",Máximo!F392:I392)</f>
        <v/>
      </c>
      <c r="G392" s="72">
        <f>Máximo!G392:J392</f>
        <v>2.1459227E-4</v>
      </c>
      <c r="H392" s="70" t="str">
        <f>IF(Máximo!H392="","",Máximo!H392)</f>
        <v>Obrigatório</v>
      </c>
      <c r="I392" s="37" t="s">
        <v>17</v>
      </c>
      <c r="J392" s="73">
        <f>IF($K$13="Não Atende",0,IF(I392="","",IF(H392="",VLOOKUP(I392,Parâmetros!$B$3:$C$6,2,0),VLOOKUP(I392,Parâmetros!$B$3:$C$6,2,0)*VLOOKUP(H392,Parâmetros!$E$3:$G$5,2,0))))</f>
        <v>2</v>
      </c>
      <c r="K392" s="74">
        <f t="shared" si="272"/>
        <v>1.7381973870000001E-2</v>
      </c>
      <c r="L392" s="3"/>
      <c r="M392" s="38"/>
    </row>
    <row r="393" spans="1:13" ht="45" customHeight="1" outlineLevel="1" x14ac:dyDescent="0.2">
      <c r="A393" s="170" t="str">
        <f>Máximo!A393</f>
        <v>3.356</v>
      </c>
      <c r="B393" s="552" t="str">
        <f>Máximo!B393:E393</f>
        <v>5.3.3. O PROPONENTE da solução é responsável pelo planejamento, desenho e orientação, para implementação da solução no ambiente de LLB e GLB da Oi</v>
      </c>
      <c r="C393" s="552"/>
      <c r="D393" s="552"/>
      <c r="E393" s="552"/>
      <c r="F393" s="68" t="str">
        <f>IF(Máximo!F393:I393="","",Máximo!F393:I393)</f>
        <v/>
      </c>
      <c r="G393" s="72">
        <f>Máximo!G393:J393</f>
        <v>2.1459227E-4</v>
      </c>
      <c r="H393" s="70" t="str">
        <f>IF(Máximo!H393="","",Máximo!H393)</f>
        <v>Obrigatório</v>
      </c>
      <c r="I393" s="37" t="s">
        <v>17</v>
      </c>
      <c r="J393" s="73">
        <f>IF($K$13="Não Atende",0,IF(I393="","",IF(H393="",VLOOKUP(I393,Parâmetros!$B$3:$C$6,2,0),VLOOKUP(I393,Parâmetros!$B$3:$C$6,2,0)*VLOOKUP(H393,Parâmetros!$E$3:$G$5,2,0))))</f>
        <v>2</v>
      </c>
      <c r="K393" s="74">
        <f t="shared" si="272"/>
        <v>1.7381973870000001E-2</v>
      </c>
      <c r="L393" s="3"/>
      <c r="M393" s="38"/>
    </row>
    <row r="394" spans="1:13" ht="45" customHeight="1" outlineLevel="1" x14ac:dyDescent="0.2">
      <c r="A394" s="170" t="str">
        <f>Máximo!A394</f>
        <v>3.357</v>
      </c>
      <c r="B394" s="552" t="str">
        <f>Máximo!B394:E394</f>
        <v>5.3.4. O PROPONENTE da solução é responsável por otimizar ao máximo a  integração da solução com a infraestrutura de GLB e LLB da Oi para garantir o melhor desempenho, alta disponibilidade e segurança da aplicação.</v>
      </c>
      <c r="C394" s="552"/>
      <c r="D394" s="552"/>
      <c r="E394" s="552"/>
      <c r="F394" s="68" t="str">
        <f>IF(Máximo!F394:I394="","",Máximo!F394:I394)</f>
        <v/>
      </c>
      <c r="G394" s="72">
        <f>Máximo!G394:J394</f>
        <v>2.1459227E-4</v>
      </c>
      <c r="H394" s="70" t="str">
        <f>IF(Máximo!H394="","",Máximo!H394)</f>
        <v>Obrigatório</v>
      </c>
      <c r="I394" s="37" t="s">
        <v>17</v>
      </c>
      <c r="J394" s="73">
        <f>IF($K$13="Não Atende",0,IF(I394="","",IF(H394="",VLOOKUP(I394,Parâmetros!$B$3:$C$6,2,0),VLOOKUP(I394,Parâmetros!$B$3:$C$6,2,0)*VLOOKUP(H394,Parâmetros!$E$3:$G$5,2,0))))</f>
        <v>2</v>
      </c>
      <c r="K394" s="74">
        <f t="shared" si="272"/>
        <v>1.7381973870000001E-2</v>
      </c>
      <c r="L394" s="3"/>
      <c r="M394" s="38"/>
    </row>
    <row r="395" spans="1:13" ht="45" customHeight="1" outlineLevel="1" x14ac:dyDescent="0.2">
      <c r="A395" s="170" t="str">
        <f>Máximo!A395</f>
        <v>3.358</v>
      </c>
      <c r="B395" s="552" t="str">
        <f>Máximo!B395:E395</f>
        <v>5.3.5. Caso exista a necessidade de interação com o fornecedor da solução de GLB e LLB, é de responsabilidade do PROPONENTE acionar a F5 Networks.</v>
      </c>
      <c r="C395" s="552"/>
      <c r="D395" s="552"/>
      <c r="E395" s="552"/>
      <c r="F395" s="68" t="str">
        <f>IF(Máximo!F395:I395="","",Máximo!F395:I395)</f>
        <v/>
      </c>
      <c r="G395" s="72">
        <f>Máximo!G395:J395</f>
        <v>2.1459227E-4</v>
      </c>
      <c r="H395" s="70" t="str">
        <f>IF(Máximo!H395="","",Máximo!H395)</f>
        <v>Obrigatório</v>
      </c>
      <c r="I395" s="37" t="s">
        <v>17</v>
      </c>
      <c r="J395" s="73">
        <f>IF($K$13="Não Atende",0,IF(I395="","",IF(H395="",VLOOKUP(I395,Parâmetros!$B$3:$C$6,2,0),VLOOKUP(I395,Parâmetros!$B$3:$C$6,2,0)*VLOOKUP(H395,Parâmetros!$E$3:$G$5,2,0))))</f>
        <v>2</v>
      </c>
      <c r="K395" s="74">
        <f t="shared" si="272"/>
        <v>1.7381973870000001E-2</v>
      </c>
      <c r="L395" s="3"/>
      <c r="M395" s="38"/>
    </row>
    <row r="396" spans="1:13" ht="45" customHeight="1" outlineLevel="1" x14ac:dyDescent="0.2">
      <c r="A396" s="170" t="str">
        <f>Máximo!A396</f>
        <v>3.359</v>
      </c>
      <c r="B396" s="552" t="str">
        <f>Máximo!B396:E396</f>
        <v>5.4.   As interfaces de produção dos equipamentos serão entregues em 10GE (10GBase-T). O PROPONENTE deve informar explicitamente caso sejam necessárias interfaces 10GE ótica;</v>
      </c>
      <c r="C396" s="552"/>
      <c r="D396" s="552"/>
      <c r="E396" s="552"/>
      <c r="F396" s="68" t="str">
        <f>IF(Máximo!F396:I396="","",Máximo!F396:I396)</f>
        <v/>
      </c>
      <c r="G396" s="72">
        <f>Máximo!G396:J396</f>
        <v>2.1459227E-4</v>
      </c>
      <c r="H396" s="70" t="str">
        <f>IF(Máximo!H396="","",Máximo!H396)</f>
        <v>Obrigatório</v>
      </c>
      <c r="I396" s="37" t="s">
        <v>4</v>
      </c>
      <c r="J396" s="73">
        <f>IF($K$13="Não Atende",0,IF(I396="","",IF(H396="",VLOOKUP(I396,Parâmetros!$B$3:$C$6,2,0),VLOOKUP(I396,Parâmetros!$B$3:$C$6,2,0)*VLOOKUP(H396,Parâmetros!$E$3:$G$5,2,0))))</f>
        <v>4</v>
      </c>
      <c r="K396" s="74">
        <f t="shared" si="272"/>
        <v>3.4763947740000002E-2</v>
      </c>
      <c r="L396" s="3"/>
      <c r="M396" s="38"/>
    </row>
    <row r="397" spans="1:13" ht="45" customHeight="1" outlineLevel="1" x14ac:dyDescent="0.2">
      <c r="A397" s="170" t="str">
        <f>Máximo!A397</f>
        <v>3.360</v>
      </c>
      <c r="B397" s="552" t="str">
        <f>Máximo!B397:E397</f>
        <v>5.5.   Caso os equipamentos possuam interfaces para outras funções em velocidades diferentes, elas devem ser explicitamente especificadas na proposta.</v>
      </c>
      <c r="C397" s="552"/>
      <c r="D397" s="552"/>
      <c r="E397" s="552"/>
      <c r="F397" s="68" t="str">
        <f>IF(Máximo!F397:I397="","",Máximo!F397:I397)</f>
        <v/>
      </c>
      <c r="G397" s="72">
        <f>Máximo!G397:J397</f>
        <v>2.1459227E-4</v>
      </c>
      <c r="H397" s="70" t="str">
        <f>IF(Máximo!H397="","",Máximo!H397)</f>
        <v>Obrigatório</v>
      </c>
      <c r="I397" s="37" t="s">
        <v>4</v>
      </c>
      <c r="J397" s="73">
        <f>IF($K$13="Não Atende",0,IF(I397="","",IF(H397="",VLOOKUP(I397,Parâmetros!$B$3:$C$6,2,0),VLOOKUP(I397,Parâmetros!$B$3:$C$6,2,0)*VLOOKUP(H397,Parâmetros!$E$3:$G$5,2,0))))</f>
        <v>4</v>
      </c>
      <c r="K397" s="74">
        <f t="shared" si="272"/>
        <v>3.4763947740000002E-2</v>
      </c>
      <c r="L397" s="3"/>
      <c r="M397" s="38"/>
    </row>
    <row r="398" spans="1:13" ht="45" customHeight="1" outlineLevel="1" x14ac:dyDescent="0.2">
      <c r="A398" s="170" t="str">
        <f>Máximo!A398</f>
        <v>3.361</v>
      </c>
      <c r="B398" s="552" t="str">
        <f>Máximo!B398:E398</f>
        <v>6.  Requisitos de Banco de Dados</v>
      </c>
      <c r="C398" s="552"/>
      <c r="D398" s="552"/>
      <c r="E398" s="552"/>
      <c r="F398" s="68" t="str">
        <f>IF(Máximo!F398:I398="","",Máximo!F398:I398)</f>
        <v/>
      </c>
      <c r="G398" s="72">
        <f>Máximo!G398:J398</f>
        <v>2.1459227E-4</v>
      </c>
      <c r="H398" s="70" t="str">
        <f>IF(Máximo!H398="","",Máximo!H398)</f>
        <v>Obrigatório</v>
      </c>
      <c r="I398" s="37" t="s">
        <v>4</v>
      </c>
      <c r="J398" s="73">
        <f>IF($K$13="Não Atende",0,IF(I398="","",IF(H398="",VLOOKUP(I398,Parâmetros!$B$3:$C$6,2,0),VLOOKUP(I398,Parâmetros!$B$3:$C$6,2,0)*VLOOKUP(H398,Parâmetros!$E$3:$G$5,2,0))))</f>
        <v>4</v>
      </c>
      <c r="K398" s="74">
        <f t="shared" si="272"/>
        <v>3.4763947740000002E-2</v>
      </c>
      <c r="L398" s="3"/>
      <c r="M398" s="38"/>
    </row>
    <row r="399" spans="1:13" ht="45" customHeight="1" outlineLevel="1" x14ac:dyDescent="0.2">
      <c r="A399" s="170" t="str">
        <f>Máximo!A399</f>
        <v>3.362</v>
      </c>
      <c r="B399" s="552" t="str">
        <f>Máximo!B399:E399</f>
        <v>6.1.   O PROPONENTE deve informar quais são as formas de armazenamento de dados (Sistema Gerenciador de Banco de Dados Relacional - SGBDR, Sistema de Arquivos, Arquivos texto, etc.) utilizadas pela solução ofertada;</v>
      </c>
      <c r="C399" s="552"/>
      <c r="D399" s="552"/>
      <c r="E399" s="552"/>
      <c r="F399" s="68" t="str">
        <f>IF(Máximo!F399:I399="","",Máximo!F399:I399)</f>
        <v/>
      </c>
      <c r="G399" s="72">
        <f>Máximo!G399:J399</f>
        <v>2.1459227E-4</v>
      </c>
      <c r="H399" s="70" t="str">
        <f>IF(Máximo!H399="","",Máximo!H399)</f>
        <v>Obrigatório</v>
      </c>
      <c r="I399" s="37" t="s">
        <v>4</v>
      </c>
      <c r="J399" s="73">
        <f>IF($K$13="Não Atende",0,IF(I399="","",IF(H399="",VLOOKUP(I399,Parâmetros!$B$3:$C$6,2,0),VLOOKUP(I399,Parâmetros!$B$3:$C$6,2,0)*VLOOKUP(H399,Parâmetros!$E$3:$G$5,2,0))))</f>
        <v>4</v>
      </c>
      <c r="K399" s="74">
        <f t="shared" si="272"/>
        <v>3.4763947740000002E-2</v>
      </c>
      <c r="L399" s="3"/>
      <c r="M399" s="38"/>
    </row>
    <row r="400" spans="1:13" ht="45" customHeight="1" outlineLevel="1" x14ac:dyDescent="0.2">
      <c r="A400" s="170" t="str">
        <f>Máximo!A400</f>
        <v>3.363</v>
      </c>
      <c r="B400" s="552" t="str">
        <f>Máximo!B400:E400</f>
        <v>6.2.   Para os componentes da solução que utilizem SGDBR, o PROPONENTE deve observar o seguinte:</v>
      </c>
      <c r="C400" s="552"/>
      <c r="D400" s="552"/>
      <c r="E400" s="552"/>
      <c r="F400" s="68" t="str">
        <f>IF(Máximo!F400:I400="","",Máximo!F400:I400)</f>
        <v/>
      </c>
      <c r="G400" s="72">
        <f>Máximo!G400:J400</f>
        <v>2.1459227E-4</v>
      </c>
      <c r="H400" s="70" t="str">
        <f>IF(Máximo!H400="","",Máximo!H400)</f>
        <v>Obrigatório</v>
      </c>
      <c r="I400" s="37" t="s">
        <v>4</v>
      </c>
      <c r="J400" s="73">
        <f>IF($K$13="Não Atende",0,IF(I400="","",IF(H400="",VLOOKUP(I400,Parâmetros!$B$3:$C$6,2,0),VLOOKUP(I400,Parâmetros!$B$3:$C$6,2,0)*VLOOKUP(H400,Parâmetros!$E$3:$G$5,2,0))))</f>
        <v>4</v>
      </c>
      <c r="K400" s="74">
        <f t="shared" si="272"/>
        <v>3.4763947740000002E-2</v>
      </c>
      <c r="L400" s="3"/>
      <c r="M400" s="38"/>
    </row>
    <row r="401" spans="1:13" ht="45" customHeight="1" outlineLevel="1" x14ac:dyDescent="0.2">
      <c r="A401" s="170" t="str">
        <f>Máximo!A401</f>
        <v>3.364</v>
      </c>
      <c r="B401" s="552" t="str">
        <f>Máximo!B401:E401</f>
        <v>6.2.1. Deve ser ofertado o SGBDR Oracle versão 11g release 2 ou superior.</v>
      </c>
      <c r="C401" s="552"/>
      <c r="D401" s="552"/>
      <c r="E401" s="552"/>
      <c r="F401" s="68" t="str">
        <f>IF(Máximo!F401:I401="","",Máximo!F401:I401)</f>
        <v/>
      </c>
      <c r="G401" s="72">
        <f>Máximo!G401:J401</f>
        <v>2.1459227E-4</v>
      </c>
      <c r="H401" s="70" t="str">
        <f>IF(Máximo!H401="","",Máximo!H401)</f>
        <v>Obrigatório</v>
      </c>
      <c r="I401" s="37" t="s">
        <v>4</v>
      </c>
      <c r="J401" s="73">
        <f>IF($K$13="Não Atende",0,IF(I401="","",IF(H401="",VLOOKUP(I401,Parâmetros!$B$3:$C$6,2,0),VLOOKUP(I401,Parâmetros!$B$3:$C$6,2,0)*VLOOKUP(H401,Parâmetros!$E$3:$G$5,2,0))))</f>
        <v>4</v>
      </c>
      <c r="K401" s="74">
        <f t="shared" si="272"/>
        <v>3.4763947740000002E-2</v>
      </c>
      <c r="L401" s="3"/>
      <c r="M401" s="38"/>
    </row>
    <row r="402" spans="1:13" ht="45" customHeight="1" outlineLevel="1" x14ac:dyDescent="0.2">
      <c r="A402" s="170" t="str">
        <f>Máximo!A402</f>
        <v>3.365</v>
      </c>
      <c r="B402" s="552" t="str">
        <f>Máximo!B402:E402</f>
        <v>6.2.2. Caso a solução não seja compatível com BD Oracle, o PROPONENTE deve informar os SGBD compatíveis e versões.</v>
      </c>
      <c r="C402" s="552"/>
      <c r="D402" s="552"/>
      <c r="E402" s="552"/>
      <c r="F402" s="68" t="str">
        <f>IF(Máximo!F402:I402="","",Máximo!F402:I402)</f>
        <v/>
      </c>
      <c r="G402" s="72">
        <f>Máximo!G402:J402</f>
        <v>2.1459227E-4</v>
      </c>
      <c r="H402" s="70" t="str">
        <f>IF(Máximo!H402="","",Máximo!H402)</f>
        <v>Obrigatório</v>
      </c>
      <c r="I402" s="37" t="s">
        <v>4</v>
      </c>
      <c r="J402" s="73">
        <f>IF($K$13="Não Atende",0,IF(I402="","",IF(H402="",VLOOKUP(I402,Parâmetros!$B$3:$C$6,2,0),VLOOKUP(I402,Parâmetros!$B$3:$C$6,2,0)*VLOOKUP(H402,Parâmetros!$E$3:$G$5,2,0))))</f>
        <v>4</v>
      </c>
      <c r="K402" s="74">
        <f t="shared" si="272"/>
        <v>3.4763947740000002E-2</v>
      </c>
      <c r="L402" s="3"/>
      <c r="M402" s="38"/>
    </row>
    <row r="403" spans="1:13" ht="45" customHeight="1" outlineLevel="1" x14ac:dyDescent="0.2">
      <c r="A403" s="170" t="str">
        <f>Máximo!A403</f>
        <v>3.366</v>
      </c>
      <c r="B403" s="552" t="str">
        <f>Máximo!B403:E403</f>
        <v>6.3.   Para cada uma das possíveis formas de armazenamento de dados, o PROPONENTE deve informar quais plataformas (hardware - fabricante e modelo) e Sistemas Operacionais (Software - produto e versão) estão homologadas pela solução ofertada;</v>
      </c>
      <c r="C403" s="552"/>
      <c r="D403" s="552"/>
      <c r="E403" s="552"/>
      <c r="F403" s="68" t="str">
        <f>IF(Máximo!F403:I403="","",Máximo!F403:I403)</f>
        <v/>
      </c>
      <c r="G403" s="72">
        <f>Máximo!G403:J403</f>
        <v>2.1459227E-4</v>
      </c>
      <c r="H403" s="70" t="str">
        <f>IF(Máximo!H403="","",Máximo!H403)</f>
        <v>Obrigatório</v>
      </c>
      <c r="I403" s="37" t="s">
        <v>4</v>
      </c>
      <c r="J403" s="73">
        <f>IF($K$13="Não Atende",0,IF(I403="","",IF(H403="",VLOOKUP(I403,Parâmetros!$B$3:$C$6,2,0),VLOOKUP(I403,Parâmetros!$B$3:$C$6,2,0)*VLOOKUP(H403,Parâmetros!$E$3:$G$5,2,0))))</f>
        <v>4</v>
      </c>
      <c r="K403" s="74">
        <f t="shared" si="272"/>
        <v>3.4763947740000002E-2</v>
      </c>
      <c r="L403" s="3"/>
      <c r="M403" s="38"/>
    </row>
    <row r="404" spans="1:13" ht="45" customHeight="1" outlineLevel="1" x14ac:dyDescent="0.2">
      <c r="A404" s="170" t="str">
        <f>Máximo!A404</f>
        <v>3.367</v>
      </c>
      <c r="B404" s="552" t="str">
        <f>Máximo!B404:E404</f>
        <v>6.4.   Política de retenção e descarte:</v>
      </c>
      <c r="C404" s="552"/>
      <c r="D404" s="552"/>
      <c r="E404" s="552"/>
      <c r="F404" s="68" t="str">
        <f>IF(Máximo!F404:I404="","",Máximo!F404:I404)</f>
        <v/>
      </c>
      <c r="G404" s="72">
        <f>Máximo!G404:J404</f>
        <v>2.1459227E-4</v>
      </c>
      <c r="H404" s="70" t="str">
        <f>IF(Máximo!H404="","",Máximo!H404)</f>
        <v>Obrigatório</v>
      </c>
      <c r="I404" s="37" t="s">
        <v>4</v>
      </c>
      <c r="J404" s="73">
        <f>IF($K$13="Não Atende",0,IF(I404="","",IF(H404="",VLOOKUP(I404,Parâmetros!$B$3:$C$6,2,0),VLOOKUP(I404,Parâmetros!$B$3:$C$6,2,0)*VLOOKUP(H404,Parâmetros!$E$3:$G$5,2,0))))</f>
        <v>4</v>
      </c>
      <c r="K404" s="74">
        <f t="shared" si="272"/>
        <v>3.4763947740000002E-2</v>
      </c>
      <c r="L404" s="3"/>
      <c r="M404" s="38"/>
    </row>
    <row r="405" spans="1:13" ht="45" customHeight="1" outlineLevel="1" x14ac:dyDescent="0.2">
      <c r="A405" s="170" t="str">
        <f>Máximo!A405</f>
        <v>3.368</v>
      </c>
      <c r="B405" s="552" t="str">
        <f>Máximo!B405:E405</f>
        <v>6.4.1. Para cada uma das formas utilizadas para armazenamento dos dados o PROPONENTE deve informar como são armazenados os dados históricos pelo Sistema Ofertado;</v>
      </c>
      <c r="C405" s="552"/>
      <c r="D405" s="552"/>
      <c r="E405" s="552"/>
      <c r="F405" s="68" t="str">
        <f>IF(Máximo!F405:I405="","",Máximo!F405:I405)</f>
        <v/>
      </c>
      <c r="G405" s="72">
        <f>Máximo!G405:J405</f>
        <v>2.1459227E-4</v>
      </c>
      <c r="H405" s="70" t="str">
        <f>IF(Máximo!H405="","",Máximo!H405)</f>
        <v>Obrigatório</v>
      </c>
      <c r="I405" s="37" t="s">
        <v>4</v>
      </c>
      <c r="J405" s="73">
        <f>IF($K$13="Não Atende",0,IF(I405="","",IF(H405="",VLOOKUP(I405,Parâmetros!$B$3:$C$6,2,0),VLOOKUP(I405,Parâmetros!$B$3:$C$6,2,0)*VLOOKUP(H405,Parâmetros!$E$3:$G$5,2,0))))</f>
        <v>4</v>
      </c>
      <c r="K405" s="74">
        <f t="shared" si="272"/>
        <v>3.4763947740000002E-2</v>
      </c>
      <c r="L405" s="3"/>
      <c r="M405" s="38"/>
    </row>
    <row r="406" spans="1:13" ht="45" customHeight="1" outlineLevel="1" x14ac:dyDescent="0.2">
      <c r="A406" s="170" t="str">
        <f>Máximo!A406</f>
        <v>3.369</v>
      </c>
      <c r="B406" s="552" t="str">
        <f>Máximo!B406:E406</f>
        <v>6.4.2. Para cada uma das formas utilizadas para armazenamento dos dados o PROPONENTE deve informar como é o processo de descarte utilizado pela aplicação;</v>
      </c>
      <c r="C406" s="552"/>
      <c r="D406" s="552"/>
      <c r="E406" s="552"/>
      <c r="F406" s="68" t="str">
        <f>IF(Máximo!F406:I406="","",Máximo!F406:I406)</f>
        <v/>
      </c>
      <c r="G406" s="72">
        <f>Máximo!G406:J406</f>
        <v>2.1459227E-4</v>
      </c>
      <c r="H406" s="70" t="str">
        <f>IF(Máximo!H406="","",Máximo!H406)</f>
        <v>Obrigatório</v>
      </c>
      <c r="I406" s="37" t="s">
        <v>4</v>
      </c>
      <c r="J406" s="73">
        <f>IF($K$13="Não Atende",0,IF(I406="","",IF(H406="",VLOOKUP(I406,Parâmetros!$B$3:$C$6,2,0),VLOOKUP(I406,Parâmetros!$B$3:$C$6,2,0)*VLOOKUP(H406,Parâmetros!$E$3:$G$5,2,0))))</f>
        <v>4</v>
      </c>
      <c r="K406" s="74">
        <f t="shared" si="272"/>
        <v>3.4763947740000002E-2</v>
      </c>
      <c r="L406" s="3"/>
      <c r="M406" s="38"/>
    </row>
    <row r="407" spans="1:13" ht="45" customHeight="1" outlineLevel="1" x14ac:dyDescent="0.2">
      <c r="A407" s="170" t="str">
        <f>Máximo!A407</f>
        <v>3.370</v>
      </c>
      <c r="B407" s="552" t="str">
        <f>Máximo!B407:E407</f>
        <v>6.5.   O PROPONENTE deve detalhar os mecanismos de alta disponibilidade utilizados pelos componentes de armazenamento de dados da solução ofertada;</v>
      </c>
      <c r="C407" s="552"/>
      <c r="D407" s="552"/>
      <c r="E407" s="552"/>
      <c r="F407" s="68" t="str">
        <f>IF(Máximo!F407:I407="","",Máximo!F407:I407)</f>
        <v/>
      </c>
      <c r="G407" s="72">
        <f>Máximo!G407:J407</f>
        <v>2.1459227E-4</v>
      </c>
      <c r="H407" s="70" t="str">
        <f>IF(Máximo!H407="","",Máximo!H407)</f>
        <v>Obrigatório</v>
      </c>
      <c r="I407" s="37" t="s">
        <v>4</v>
      </c>
      <c r="J407" s="73">
        <f>IF($K$13="Não Atende",0,IF(I407="","",IF(H407="",VLOOKUP(I407,Parâmetros!$B$3:$C$6,2,0),VLOOKUP(I407,Parâmetros!$B$3:$C$6,2,0)*VLOOKUP(H407,Parâmetros!$E$3:$G$5,2,0))))</f>
        <v>4</v>
      </c>
      <c r="K407" s="74">
        <f t="shared" si="272"/>
        <v>3.4763947740000002E-2</v>
      </c>
      <c r="L407" s="3"/>
      <c r="M407" s="38"/>
    </row>
    <row r="408" spans="1:13" ht="45" customHeight="1" outlineLevel="1" x14ac:dyDescent="0.2">
      <c r="A408" s="170" t="str">
        <f>Máximo!A408</f>
        <v>3.371</v>
      </c>
      <c r="B408" s="552" t="str">
        <f>Máximo!B408:E408</f>
        <v>6.6.   Deve ser detalhada também como é processada a transição da aplicação entre os componentes de alta disponibilidade, em caso de falha de um deles.</v>
      </c>
      <c r="C408" s="552"/>
      <c r="D408" s="552"/>
      <c r="E408" s="552"/>
      <c r="F408" s="68" t="str">
        <f>IF(Máximo!F408:I408="","",Máximo!F408:I408)</f>
        <v/>
      </c>
      <c r="G408" s="72">
        <f>Máximo!G408:J408</f>
        <v>2.1459227E-4</v>
      </c>
      <c r="H408" s="70" t="str">
        <f>IF(Máximo!H408="","",Máximo!H408)</f>
        <v>Obrigatório</v>
      </c>
      <c r="I408" s="37" t="s">
        <v>4</v>
      </c>
      <c r="J408" s="73">
        <f>IF($K$13="Não Atende",0,IF(I408="","",IF(H408="",VLOOKUP(I408,Parâmetros!$B$3:$C$6,2,0),VLOOKUP(I408,Parâmetros!$B$3:$C$6,2,0)*VLOOKUP(H408,Parâmetros!$E$3:$G$5,2,0))))</f>
        <v>4</v>
      </c>
      <c r="K408" s="74">
        <f t="shared" si="272"/>
        <v>3.4763947740000002E-2</v>
      </c>
      <c r="L408" s="3"/>
      <c r="M408" s="38"/>
    </row>
    <row r="409" spans="1:13" ht="45" customHeight="1" outlineLevel="1" x14ac:dyDescent="0.2">
      <c r="A409" s="170" t="str">
        <f>Máximo!A409</f>
        <v>3.372</v>
      </c>
      <c r="B409" s="552" t="str">
        <f>Máximo!B409:E409</f>
        <v>7.  Requisitos de Servidores de Aplicação</v>
      </c>
      <c r="C409" s="552"/>
      <c r="D409" s="552"/>
      <c r="E409" s="552"/>
      <c r="F409" s="68" t="str">
        <f>IF(Máximo!F409:I409="","",Máximo!F409:I409)</f>
        <v/>
      </c>
      <c r="G409" s="72">
        <f>Máximo!G409:J409</f>
        <v>2.1459227E-4</v>
      </c>
      <c r="H409" s="70" t="str">
        <f>IF(Máximo!H409="","",Máximo!H409)</f>
        <v>Obrigatório</v>
      </c>
      <c r="I409" s="37" t="s">
        <v>4</v>
      </c>
      <c r="J409" s="73">
        <f>IF($K$13="Não Atende",0,IF(I409="","",IF(H409="",VLOOKUP(I409,Parâmetros!$B$3:$C$6,2,0),VLOOKUP(I409,Parâmetros!$B$3:$C$6,2,0)*VLOOKUP(H409,Parâmetros!$E$3:$G$5,2,0))))</f>
        <v>4</v>
      </c>
      <c r="K409" s="74">
        <f t="shared" si="272"/>
        <v>3.4763947740000002E-2</v>
      </c>
      <c r="L409" s="3"/>
      <c r="M409" s="38"/>
    </row>
    <row r="410" spans="1:13" ht="45" customHeight="1" outlineLevel="1" x14ac:dyDescent="0.2">
      <c r="A410" s="170" t="str">
        <f>Máximo!A410</f>
        <v>3.373</v>
      </c>
      <c r="B410" s="552" t="str">
        <f>Máximo!B410:E410</f>
        <v>7.1.   Os requisitos deste item aplicam-se aos componentes da solução que necessitem utilizar servidor de aplicações;</v>
      </c>
      <c r="C410" s="552"/>
      <c r="D410" s="552"/>
      <c r="E410" s="552"/>
      <c r="F410" s="68" t="str">
        <f>IF(Máximo!F410:I410="","",Máximo!F410:I410)</f>
        <v/>
      </c>
      <c r="G410" s="72">
        <f>Máximo!G410:J410</f>
        <v>2.1459227E-4</v>
      </c>
      <c r="H410" s="70" t="str">
        <f>IF(Máximo!H410="","",Máximo!H410)</f>
        <v>Obrigatório</v>
      </c>
      <c r="I410" s="37" t="s">
        <v>4</v>
      </c>
      <c r="J410" s="73">
        <f>IF($K$13="Não Atende",0,IF(I410="","",IF(H410="",VLOOKUP(I410,Parâmetros!$B$3:$C$6,2,0),VLOOKUP(I410,Parâmetros!$B$3:$C$6,2,0)*VLOOKUP(H410,Parâmetros!$E$3:$G$5,2,0))))</f>
        <v>4</v>
      </c>
      <c r="K410" s="74">
        <f t="shared" si="272"/>
        <v>3.4763947740000002E-2</v>
      </c>
      <c r="L410" s="3"/>
      <c r="M410" s="38"/>
    </row>
    <row r="411" spans="1:13" ht="45" customHeight="1" outlineLevel="1" x14ac:dyDescent="0.2">
      <c r="A411" s="170" t="str">
        <f>Máximo!A411</f>
        <v>3.374</v>
      </c>
      <c r="B411" s="552" t="str">
        <f>Máximo!B411:E411</f>
        <v>7.2.   Para aplicações baseadas em Servidores de Aplicações, o PROPONENTE deve observar o seguinte:</v>
      </c>
      <c r="C411" s="552"/>
      <c r="D411" s="552"/>
      <c r="E411" s="552"/>
      <c r="F411" s="68" t="str">
        <f>IF(Máximo!F411:I411="","",Máximo!F411:I411)</f>
        <v/>
      </c>
      <c r="G411" s="72">
        <f>Máximo!G411:J411</f>
        <v>2.1459227E-4</v>
      </c>
      <c r="H411" s="70" t="str">
        <f>IF(Máximo!H411="","",Máximo!H411)</f>
        <v>Obrigatório</v>
      </c>
      <c r="I411" s="37" t="s">
        <v>4</v>
      </c>
      <c r="J411" s="73">
        <f>IF($K$13="Não Atende",0,IF(I411="","",IF(H411="",VLOOKUP(I411,Parâmetros!$B$3:$C$6,2,0),VLOOKUP(I411,Parâmetros!$B$3:$C$6,2,0)*VLOOKUP(H411,Parâmetros!$E$3:$G$5,2,0))))</f>
        <v>4</v>
      </c>
      <c r="K411" s="74">
        <f t="shared" si="272"/>
        <v>3.4763947740000002E-2</v>
      </c>
      <c r="L411" s="3"/>
      <c r="M411" s="38"/>
    </row>
    <row r="412" spans="1:13" ht="45" customHeight="1" outlineLevel="1" x14ac:dyDescent="0.2">
      <c r="A412" s="170" t="str">
        <f>Máximo!A412</f>
        <v>3.375</v>
      </c>
      <c r="B412" s="552" t="str">
        <f>Máximo!B412:E412</f>
        <v>7.2.1. Deve ser utilizado Servidor de Aplicação J2EE Oracle WebLogic versão 11g ou superior. Caso não seja compatível, poderá ser utilizado o RedHat Jboss. Os requisitos do item 4.1 deste documento devem ser considerados;</v>
      </c>
      <c r="C412" s="552"/>
      <c r="D412" s="552"/>
      <c r="E412" s="552"/>
      <c r="F412" s="68" t="str">
        <f>IF(Máximo!F412:I412="","",Máximo!F412:I412)</f>
        <v/>
      </c>
      <c r="G412" s="72">
        <f>Máximo!G412:J412</f>
        <v>2.1459227E-4</v>
      </c>
      <c r="H412" s="70" t="str">
        <f>IF(Máximo!H412="","",Máximo!H412)</f>
        <v>Obrigatório</v>
      </c>
      <c r="I412" s="37" t="s">
        <v>4</v>
      </c>
      <c r="J412" s="73">
        <f>IF($K$13="Não Atende",0,IF(I412="","",IF(H412="",VLOOKUP(I412,Parâmetros!$B$3:$C$6,2,0),VLOOKUP(I412,Parâmetros!$B$3:$C$6,2,0)*VLOOKUP(H412,Parâmetros!$E$3:$G$5,2,0))))</f>
        <v>4</v>
      </c>
      <c r="K412" s="74">
        <f t="shared" si="272"/>
        <v>3.4763947740000002E-2</v>
      </c>
      <c r="L412" s="3"/>
      <c r="M412" s="38"/>
    </row>
    <row r="413" spans="1:13" ht="45" customHeight="1" outlineLevel="1" x14ac:dyDescent="0.2">
      <c r="A413" s="170" t="str">
        <f>Máximo!A413</f>
        <v>3.376</v>
      </c>
      <c r="B413" s="552" t="str">
        <f>Máximo!B413:E413</f>
        <v>7.3.   Para cada programa requerido pelo aplicativo ofertado, o PROPONENTE deve informar quais produtos e versões são suportadas pela solução ofertada. Caso seja ofertado um Servidor de Aplicações, não serão aceitas versões inferiores às descritas anteriormente;</v>
      </c>
      <c r="C413" s="552"/>
      <c r="D413" s="552"/>
      <c r="E413" s="552"/>
      <c r="F413" s="68" t="str">
        <f>IF(Máximo!F413:I413="","",Máximo!F413:I413)</f>
        <v/>
      </c>
      <c r="G413" s="72">
        <f>Máximo!G413:J413</f>
        <v>2.1459227E-4</v>
      </c>
      <c r="H413" s="70" t="str">
        <f>IF(Máximo!H413="","",Máximo!H413)</f>
        <v>Obrigatório</v>
      </c>
      <c r="I413" s="37" t="s">
        <v>4</v>
      </c>
      <c r="J413" s="73">
        <f>IF($K$13="Não Atende",0,IF(I413="","",IF(H413="",VLOOKUP(I413,Parâmetros!$B$3:$C$6,2,0),VLOOKUP(I413,Parâmetros!$B$3:$C$6,2,0)*VLOOKUP(H413,Parâmetros!$E$3:$G$5,2,0))))</f>
        <v>4</v>
      </c>
      <c r="K413" s="74">
        <f t="shared" si="272"/>
        <v>3.4763947740000002E-2</v>
      </c>
      <c r="L413" s="3"/>
      <c r="M413" s="38"/>
    </row>
    <row r="414" spans="1:13" ht="45" customHeight="1" outlineLevel="1" x14ac:dyDescent="0.2">
      <c r="A414" s="170" t="str">
        <f>Máximo!A414</f>
        <v>3.377</v>
      </c>
      <c r="B414" s="552" t="str">
        <f>Máximo!B414:E414</f>
        <v>7.4.   O PROPONENTE deve detalhar como a solução implementa:</v>
      </c>
      <c r="C414" s="552"/>
      <c r="D414" s="552"/>
      <c r="E414" s="552"/>
      <c r="F414" s="68" t="str">
        <f>IF(Máximo!F414:I414="","",Máximo!F414:I414)</f>
        <v/>
      </c>
      <c r="G414" s="72">
        <f>Máximo!G414:J414</f>
        <v>2.1459227E-4</v>
      </c>
      <c r="H414" s="70" t="str">
        <f>IF(Máximo!H414="","",Máximo!H414)</f>
        <v>Obrigatório</v>
      </c>
      <c r="I414" s="37" t="s">
        <v>4</v>
      </c>
      <c r="J414" s="73">
        <f>IF($K$13="Não Atende",0,IF(I414="","",IF(H414="",VLOOKUP(I414,Parâmetros!$B$3:$C$6,2,0),VLOOKUP(I414,Parâmetros!$B$3:$C$6,2,0)*VLOOKUP(H414,Parâmetros!$E$3:$G$5,2,0))))</f>
        <v>4</v>
      </c>
      <c r="K414" s="74">
        <f t="shared" si="272"/>
        <v>3.4763947740000002E-2</v>
      </c>
      <c r="L414" s="3"/>
      <c r="M414" s="38"/>
    </row>
    <row r="415" spans="1:13" ht="45" customHeight="1" outlineLevel="1" x14ac:dyDescent="0.2">
      <c r="A415" s="170" t="str">
        <f>Máximo!A415</f>
        <v>3.378</v>
      </c>
      <c r="B415" s="552" t="str">
        <f>Máximo!B415:E415</f>
        <v>7.4.1. Alta disponibilidade;</v>
      </c>
      <c r="C415" s="552"/>
      <c r="D415" s="552"/>
      <c r="E415" s="552"/>
      <c r="F415" s="68" t="str">
        <f>IF(Máximo!F415:I415="","",Máximo!F415:I415)</f>
        <v/>
      </c>
      <c r="G415" s="72">
        <f>Máximo!G415:J415</f>
        <v>2.1459227E-4</v>
      </c>
      <c r="H415" s="70" t="str">
        <f>IF(Máximo!H415="","",Máximo!H415)</f>
        <v>Obrigatório</v>
      </c>
      <c r="I415" s="37" t="s">
        <v>4</v>
      </c>
      <c r="J415" s="73">
        <f>IF($K$13="Não Atende",0,IF(I415="","",IF(H415="",VLOOKUP(I415,Parâmetros!$B$3:$C$6,2,0),VLOOKUP(I415,Parâmetros!$B$3:$C$6,2,0)*VLOOKUP(H415,Parâmetros!$E$3:$G$5,2,0))))</f>
        <v>4</v>
      </c>
      <c r="K415" s="74">
        <f t="shared" si="272"/>
        <v>3.4763947740000002E-2</v>
      </c>
      <c r="L415" s="3"/>
      <c r="M415" s="38"/>
    </row>
    <row r="416" spans="1:13" ht="45" customHeight="1" outlineLevel="1" x14ac:dyDescent="0.2">
      <c r="A416" s="170" t="str">
        <f>Máximo!A416</f>
        <v>3.379</v>
      </c>
      <c r="B416" s="552" t="str">
        <f>Máximo!B416:E416</f>
        <v>7.4.2. Balanceamento de carga;</v>
      </c>
      <c r="C416" s="552"/>
      <c r="D416" s="552"/>
      <c r="E416" s="552"/>
      <c r="F416" s="68" t="str">
        <f>IF(Máximo!F416:I416="","",Máximo!F416:I416)</f>
        <v/>
      </c>
      <c r="G416" s="72">
        <f>Máximo!G416:J416</f>
        <v>2.1459227E-4</v>
      </c>
      <c r="H416" s="70" t="str">
        <f>IF(Máximo!H416="","",Máximo!H416)</f>
        <v>Obrigatório</v>
      </c>
      <c r="I416" s="37" t="s">
        <v>4</v>
      </c>
      <c r="J416" s="73">
        <f>IF($K$13="Não Atende",0,IF(I416="","",IF(H416="",VLOOKUP(I416,Parâmetros!$B$3:$C$6,2,0),VLOOKUP(I416,Parâmetros!$B$3:$C$6,2,0)*VLOOKUP(H416,Parâmetros!$E$3:$G$5,2,0))))</f>
        <v>4</v>
      </c>
      <c r="K416" s="74">
        <f t="shared" si="272"/>
        <v>3.4763947740000002E-2</v>
      </c>
      <c r="L416" s="3"/>
      <c r="M416" s="38"/>
    </row>
    <row r="417" spans="1:13" ht="45" customHeight="1" outlineLevel="1" x14ac:dyDescent="0.2">
      <c r="A417" s="170" t="str">
        <f>Máximo!A417</f>
        <v>3.380</v>
      </c>
      <c r="B417" s="552" t="str">
        <f>Máximo!B417:E417</f>
        <v>7.4.3. Persistência de sessões;</v>
      </c>
      <c r="C417" s="552"/>
      <c r="D417" s="552"/>
      <c r="E417" s="552"/>
      <c r="F417" s="68" t="str">
        <f>IF(Máximo!F417:I417="","",Máximo!F417:I417)</f>
        <v/>
      </c>
      <c r="G417" s="72">
        <f>Máximo!G417:J417</f>
        <v>2.1459227E-4</v>
      </c>
      <c r="H417" s="70" t="str">
        <f>IF(Máximo!H417="","",Máximo!H417)</f>
        <v>Obrigatório</v>
      </c>
      <c r="I417" s="37" t="s">
        <v>4</v>
      </c>
      <c r="J417" s="73">
        <f>IF($K$13="Não Atende",0,IF(I417="","",IF(H417="",VLOOKUP(I417,Parâmetros!$B$3:$C$6,2,0),VLOOKUP(I417,Parâmetros!$B$3:$C$6,2,0)*VLOOKUP(H417,Parâmetros!$E$3:$G$5,2,0))))</f>
        <v>4</v>
      </c>
      <c r="K417" s="74">
        <f t="shared" si="272"/>
        <v>3.4763947740000002E-2</v>
      </c>
      <c r="L417" s="3"/>
      <c r="M417" s="38"/>
    </row>
    <row r="418" spans="1:13" ht="45" customHeight="1" outlineLevel="1" x14ac:dyDescent="0.2">
      <c r="A418" s="170" t="str">
        <f>Máximo!A418</f>
        <v>3.381</v>
      </c>
      <c r="B418" s="552" t="str">
        <f>Máximo!B418:E418</f>
        <v>7.4.4. Mecanismo de cache de páginas estáticas, dinâmicas e de fragmentos (ESI – Edge Side Includes).</v>
      </c>
      <c r="C418" s="552"/>
      <c r="D418" s="552"/>
      <c r="E418" s="552"/>
      <c r="F418" s="68" t="str">
        <f>IF(Máximo!F418:I418="","",Máximo!F418:I418)</f>
        <v/>
      </c>
      <c r="G418" s="72">
        <f>Máximo!G418:J418</f>
        <v>2.1459227E-4</v>
      </c>
      <c r="H418" s="70" t="str">
        <f>IF(Máximo!H418="","",Máximo!H418)</f>
        <v>Obrigatório</v>
      </c>
      <c r="I418" s="37" t="s">
        <v>4</v>
      </c>
      <c r="J418" s="73">
        <f>IF($K$13="Não Atende",0,IF(I418="","",IF(H418="",VLOOKUP(I418,Parâmetros!$B$3:$C$6,2,0),VLOOKUP(I418,Parâmetros!$B$3:$C$6,2,0)*VLOOKUP(H418,Parâmetros!$E$3:$G$5,2,0))))</f>
        <v>4</v>
      </c>
      <c r="K418" s="74">
        <f t="shared" si="272"/>
        <v>3.4763947740000002E-2</v>
      </c>
      <c r="L418" s="3"/>
      <c r="M418" s="38"/>
    </row>
    <row r="419" spans="1:13" ht="45" customHeight="1" outlineLevel="1" x14ac:dyDescent="0.2">
      <c r="A419" s="170" t="str">
        <f>Máximo!A419</f>
        <v>3.382</v>
      </c>
      <c r="B419" s="552" t="str">
        <f>Máximo!B419:E419</f>
        <v>7.4.5. Replicação de sessão;</v>
      </c>
      <c r="C419" s="552"/>
      <c r="D419" s="552"/>
      <c r="E419" s="552"/>
      <c r="F419" s="68" t="str">
        <f>IF(Máximo!F419:I419="","",Máximo!F419:I419)</f>
        <v/>
      </c>
      <c r="G419" s="72">
        <f>Máximo!G419:J419</f>
        <v>2.1459227E-4</v>
      </c>
      <c r="H419" s="70" t="str">
        <f>IF(Máximo!H419="","",Máximo!H419)</f>
        <v>Obrigatório</v>
      </c>
      <c r="I419" s="37" t="s">
        <v>4</v>
      </c>
      <c r="J419" s="73">
        <f>IF($K$13="Não Atende",0,IF(I419="","",IF(H419="",VLOOKUP(I419,Parâmetros!$B$3:$C$6,2,0),VLOOKUP(I419,Parâmetros!$B$3:$C$6,2,0)*VLOOKUP(H419,Parâmetros!$E$3:$G$5,2,0))))</f>
        <v>4</v>
      </c>
      <c r="K419" s="74">
        <f t="shared" si="272"/>
        <v>3.4763947740000002E-2</v>
      </c>
      <c r="L419" s="3"/>
      <c r="M419" s="38"/>
    </row>
    <row r="420" spans="1:13" ht="45" customHeight="1" outlineLevel="1" x14ac:dyDescent="0.2">
      <c r="A420" s="170" t="str">
        <f>Máximo!A420</f>
        <v>3.383</v>
      </c>
      <c r="B420" s="552" t="str">
        <f>Máximo!B420:E420</f>
        <v>7.4.6. Gestão de perfis de acesso;</v>
      </c>
      <c r="C420" s="552"/>
      <c r="D420" s="552"/>
      <c r="E420" s="552"/>
      <c r="F420" s="68" t="str">
        <f>IF(Máximo!F420:I420="","",Máximo!F420:I420)</f>
        <v/>
      </c>
      <c r="G420" s="72">
        <f>Máximo!G420:J420</f>
        <v>2.1459227E-4</v>
      </c>
      <c r="H420" s="70" t="str">
        <f>IF(Máximo!H420="","",Máximo!H420)</f>
        <v>Obrigatório</v>
      </c>
      <c r="I420" s="37" t="s">
        <v>4</v>
      </c>
      <c r="J420" s="73">
        <f>IF($K$13="Não Atende",0,IF(I420="","",IF(H420="",VLOOKUP(I420,Parâmetros!$B$3:$C$6,2,0),VLOOKUP(I420,Parâmetros!$B$3:$C$6,2,0)*VLOOKUP(H420,Parâmetros!$E$3:$G$5,2,0))))</f>
        <v>4</v>
      </c>
      <c r="K420" s="74">
        <f t="shared" si="272"/>
        <v>3.4763947740000002E-2</v>
      </c>
      <c r="L420" s="3"/>
      <c r="M420" s="38"/>
    </row>
    <row r="421" spans="1:13" ht="45" customHeight="1" outlineLevel="1" x14ac:dyDescent="0.2">
      <c r="A421" s="170" t="str">
        <f>Máximo!A421</f>
        <v>3.384</v>
      </c>
      <c r="B421" s="552" t="str">
        <f>Máximo!B421:E421</f>
        <v>7.4.7. Replicação de dados;</v>
      </c>
      <c r="C421" s="552"/>
      <c r="D421" s="552"/>
      <c r="E421" s="552"/>
      <c r="F421" s="68" t="str">
        <f>IF(Máximo!F421:I421="","",Máximo!F421:I421)</f>
        <v/>
      </c>
      <c r="G421" s="72">
        <f>Máximo!G421:J421</f>
        <v>2.1459227E-4</v>
      </c>
      <c r="H421" s="70" t="str">
        <f>IF(Máximo!H421="","",Máximo!H421)</f>
        <v>Obrigatório</v>
      </c>
      <c r="I421" s="37" t="s">
        <v>4</v>
      </c>
      <c r="J421" s="73">
        <f>IF($K$13="Não Atende",0,IF(I421="","",IF(H421="",VLOOKUP(I421,Parâmetros!$B$3:$C$6,2,0),VLOOKUP(I421,Parâmetros!$B$3:$C$6,2,0)*VLOOKUP(H421,Parâmetros!$E$3:$G$5,2,0))))</f>
        <v>4</v>
      </c>
      <c r="K421" s="74">
        <f t="shared" si="272"/>
        <v>3.4763947740000002E-2</v>
      </c>
      <c r="L421" s="3"/>
      <c r="M421" s="38"/>
    </row>
    <row r="422" spans="1:13" ht="45" customHeight="1" outlineLevel="1" x14ac:dyDescent="0.2">
      <c r="A422" s="170" t="str">
        <f>Máximo!A422</f>
        <v>3.385</v>
      </c>
      <c r="B422" s="552" t="str">
        <f>Máximo!B422:E422</f>
        <v>7.4.8. Exposição dos serviços;</v>
      </c>
      <c r="C422" s="552"/>
      <c r="D422" s="552"/>
      <c r="E422" s="552"/>
      <c r="F422" s="68" t="str">
        <f>IF(Máximo!F422:I422="","",Máximo!F422:I422)</f>
        <v/>
      </c>
      <c r="G422" s="72">
        <f>Máximo!G422:J422</f>
        <v>2.1459227E-4</v>
      </c>
      <c r="H422" s="70" t="str">
        <f>IF(Máximo!H422="","",Máximo!H422)</f>
        <v>Obrigatório</v>
      </c>
      <c r="I422" s="37" t="s">
        <v>4</v>
      </c>
      <c r="J422" s="73">
        <f>IF($K$13="Não Atende",0,IF(I422="","",IF(H422="",VLOOKUP(I422,Parâmetros!$B$3:$C$6,2,0),VLOOKUP(I422,Parâmetros!$B$3:$C$6,2,0)*VLOOKUP(H422,Parâmetros!$E$3:$G$5,2,0))))</f>
        <v>4</v>
      </c>
      <c r="K422" s="74">
        <f t="shared" si="272"/>
        <v>3.4763947740000002E-2</v>
      </c>
      <c r="L422" s="3"/>
      <c r="M422" s="38"/>
    </row>
    <row r="423" spans="1:13" ht="45" customHeight="1" outlineLevel="1" x14ac:dyDescent="0.2">
      <c r="A423" s="170" t="str">
        <f>Máximo!A423</f>
        <v>3.386</v>
      </c>
      <c r="B423" s="552" t="str">
        <f>Máximo!B423:E423</f>
        <v>7.4.9. Cluster de instâncias.</v>
      </c>
      <c r="C423" s="552"/>
      <c r="D423" s="552"/>
      <c r="E423" s="552"/>
      <c r="F423" s="68" t="str">
        <f>IF(Máximo!F423:I423="","",Máximo!F423:I423)</f>
        <v/>
      </c>
      <c r="G423" s="72">
        <f>Máximo!G423:J423</f>
        <v>2.1459227E-4</v>
      </c>
      <c r="H423" s="70" t="str">
        <f>IF(Máximo!H423="","",Máximo!H423)</f>
        <v>Obrigatório</v>
      </c>
      <c r="I423" s="37" t="s">
        <v>4</v>
      </c>
      <c r="J423" s="73">
        <f>IF($K$13="Não Atende",0,IF(I423="","",IF(H423="",VLOOKUP(I423,Parâmetros!$B$3:$C$6,2,0),VLOOKUP(I423,Parâmetros!$B$3:$C$6,2,0)*VLOOKUP(H423,Parâmetros!$E$3:$G$5,2,0))))</f>
        <v>4</v>
      </c>
      <c r="K423" s="74">
        <f t="shared" si="272"/>
        <v>3.4763947740000002E-2</v>
      </c>
      <c r="L423" s="3"/>
      <c r="M423" s="38"/>
    </row>
    <row r="424" spans="1:13" ht="45" customHeight="1" outlineLevel="1" x14ac:dyDescent="0.2">
      <c r="A424" s="170" t="str">
        <f>Máximo!A424</f>
        <v>3.387</v>
      </c>
      <c r="B424" s="552" t="str">
        <f>Máximo!B424:E424</f>
        <v>8.  Requisitos de Capacity Planning e Indicadores</v>
      </c>
      <c r="C424" s="552"/>
      <c r="D424" s="552"/>
      <c r="E424" s="552"/>
      <c r="F424" s="68" t="str">
        <f>IF(Máximo!F424:I424="","",Máximo!F424:I424)</f>
        <v/>
      </c>
      <c r="G424" s="72">
        <f>Máximo!G424:J424</f>
        <v>2.1459227E-4</v>
      </c>
      <c r="H424" s="70" t="str">
        <f>IF(Máximo!H424="","",Máximo!H424)</f>
        <v>Obrigatório</v>
      </c>
      <c r="I424" s="37" t="s">
        <v>4</v>
      </c>
      <c r="J424" s="73">
        <f>IF($K$13="Não Atende",0,IF(I424="","",IF(H424="",VLOOKUP(I424,Parâmetros!$B$3:$C$6,2,0),VLOOKUP(I424,Parâmetros!$B$3:$C$6,2,0)*VLOOKUP(H424,Parâmetros!$E$3:$G$5,2,0))))</f>
        <v>4</v>
      </c>
      <c r="K424" s="74">
        <f t="shared" si="272"/>
        <v>3.4763947740000002E-2</v>
      </c>
      <c r="L424" s="3"/>
      <c r="M424" s="38"/>
    </row>
    <row r="425" spans="1:13" ht="45" customHeight="1" outlineLevel="1" x14ac:dyDescent="0.2">
      <c r="A425" s="170" t="str">
        <f>Máximo!A425</f>
        <v>3.388</v>
      </c>
      <c r="B425" s="552" t="str">
        <f>Máximo!B425:E425</f>
        <v>8.1.   O PROPONENTE deverá apresentar o detalhamento do capacity planning da solução ofertada através do preenchimento da planilha do ANEXO B - Indicadores e Sizing de Infraestrutura de TI, onde deverão ser relacionados os indicadores utilizados para dimensionar a infraestrutura (aba INDICADORES) e detalhado o dimensionamento (sizing) de componentes de hardware (aba SIZING).</v>
      </c>
      <c r="C425" s="552"/>
      <c r="D425" s="552"/>
      <c r="E425" s="552"/>
      <c r="F425" s="68" t="str">
        <f>IF(Máximo!F425:I425="","",Máximo!F425:I425)</f>
        <v/>
      </c>
      <c r="G425" s="72">
        <f>Máximo!G425:J425</f>
        <v>2.1459227E-4</v>
      </c>
      <c r="H425" s="70" t="str">
        <f>IF(Máximo!H425="","",Máximo!H425)</f>
        <v>Obrigatório</v>
      </c>
      <c r="I425" s="37" t="s">
        <v>17</v>
      </c>
      <c r="J425" s="73">
        <f>IF($K$13="Não Atende",0,IF(I425="","",IF(H425="",VLOOKUP(I425,Parâmetros!$B$3:$C$6,2,0),VLOOKUP(I425,Parâmetros!$B$3:$C$6,2,0)*VLOOKUP(H425,Parâmetros!$E$3:$G$5,2,0))))</f>
        <v>2</v>
      </c>
      <c r="K425" s="74">
        <f t="shared" si="272"/>
        <v>1.7381973870000001E-2</v>
      </c>
      <c r="L425" s="3"/>
      <c r="M425" s="38"/>
    </row>
    <row r="426" spans="1:13" ht="45" customHeight="1" outlineLevel="1" x14ac:dyDescent="0.2">
      <c r="A426" s="170" t="str">
        <f>Máximo!A426</f>
        <v>3.389</v>
      </c>
      <c r="B426" s="552" t="str">
        <f>Máximo!B426:E426</f>
        <v>8.1.1.     Os dados de sizing dos componentes de hardware deverão ser para todos os ambientes solicitados no Capítulo 2, sem exceção.</v>
      </c>
      <c r="C426" s="552"/>
      <c r="D426" s="552"/>
      <c r="E426" s="552"/>
      <c r="F426" s="68" t="str">
        <f>IF(Máximo!F426:I426="","",Máximo!F426:I426)</f>
        <v/>
      </c>
      <c r="G426" s="72">
        <f>Máximo!G426:J426</f>
        <v>2.1459227E-4</v>
      </c>
      <c r="H426" s="70" t="str">
        <f>IF(Máximo!H426="","",Máximo!H426)</f>
        <v>Obrigatório</v>
      </c>
      <c r="I426" s="37" t="s">
        <v>4</v>
      </c>
      <c r="J426" s="73">
        <f>IF($K$13="Não Atende",0,IF(I426="","",IF(H426="",VLOOKUP(I426,Parâmetros!$B$3:$C$6,2,0),VLOOKUP(I426,Parâmetros!$B$3:$C$6,2,0)*VLOOKUP(H426,Parâmetros!$E$3:$G$5,2,0))))</f>
        <v>4</v>
      </c>
      <c r="K426" s="74">
        <f t="shared" si="272"/>
        <v>3.4763947740000002E-2</v>
      </c>
      <c r="L426" s="3"/>
      <c r="M426" s="38"/>
    </row>
    <row r="427" spans="1:13" ht="45" customHeight="1" outlineLevel="1" x14ac:dyDescent="0.2">
      <c r="A427" s="170" t="str">
        <f>Máximo!A427</f>
        <v>3.390</v>
      </c>
      <c r="B427" s="552" t="str">
        <f>Máximo!B427:E427</f>
        <v>8.2.   O PROPONENTE deverá ofertar, implementar e documentar funcionalidades que permitam coletar, guardar e visualizar a volumetria histórica de todos os indicadores utilizados para dimensionar a infraestrutura do ambiente de Produção.</v>
      </c>
      <c r="C427" s="552"/>
      <c r="D427" s="552"/>
      <c r="E427" s="552"/>
      <c r="F427" s="68" t="str">
        <f>IF(Máximo!F427:I427="","",Máximo!F427:I427)</f>
        <v/>
      </c>
      <c r="G427" s="72">
        <f>Máximo!G427:J427</f>
        <v>2.1459227E-4</v>
      </c>
      <c r="H427" s="70" t="str">
        <f>IF(Máximo!H427="","",Máximo!H427)</f>
        <v>Obrigatório</v>
      </c>
      <c r="I427" s="37" t="s">
        <v>4</v>
      </c>
      <c r="J427" s="73">
        <f>IF($K$13="Não Atende",0,IF(I427="","",IF(H427="",VLOOKUP(I427,Parâmetros!$B$3:$C$6,2,0),VLOOKUP(I427,Parâmetros!$B$3:$C$6,2,0)*VLOOKUP(H427,Parâmetros!$E$3:$G$5,2,0))))</f>
        <v>4</v>
      </c>
      <c r="K427" s="74">
        <f t="shared" si="272"/>
        <v>3.4763947740000002E-2</v>
      </c>
      <c r="L427" s="3"/>
      <c r="M427" s="38"/>
    </row>
    <row r="428" spans="1:13" ht="45" customHeight="1" outlineLevel="1" x14ac:dyDescent="0.2">
      <c r="A428" s="170" t="str">
        <f>Máximo!A428</f>
        <v>3.391</v>
      </c>
      <c r="B428" s="552" t="str">
        <f>Máximo!B428:E428</f>
        <v>8.2.1.     As funcionalidades de coleta e guarda das volumetrias históricas deverão:</v>
      </c>
      <c r="C428" s="552"/>
      <c r="D428" s="552"/>
      <c r="E428" s="552"/>
      <c r="F428" s="68" t="str">
        <f>IF(Máximo!F428:I428="","",Máximo!F428:I428)</f>
        <v/>
      </c>
      <c r="G428" s="72">
        <f>Máximo!G428:J428</f>
        <v>2.1459227E-4</v>
      </c>
      <c r="H428" s="70" t="str">
        <f>IF(Máximo!H428="","",Máximo!H428)</f>
        <v>Obrigatório</v>
      </c>
      <c r="I428" s="37" t="s">
        <v>4</v>
      </c>
      <c r="J428" s="73">
        <f>IF($K$13="Não Atende",0,IF(I428="","",IF(H428="",VLOOKUP(I428,Parâmetros!$B$3:$C$6,2,0),VLOOKUP(I428,Parâmetros!$B$3:$C$6,2,0)*VLOOKUP(H428,Parâmetros!$E$3:$G$5,2,0))))</f>
        <v>4</v>
      </c>
      <c r="K428" s="74">
        <f t="shared" si="272"/>
        <v>3.4763947740000002E-2</v>
      </c>
      <c r="L428" s="3"/>
      <c r="M428" s="38"/>
    </row>
    <row r="429" spans="1:13" ht="45" customHeight="1" outlineLevel="1" x14ac:dyDescent="0.2">
      <c r="A429" s="170" t="str">
        <f>Máximo!A429</f>
        <v>3.392</v>
      </c>
      <c r="B429" s="552" t="str">
        <f>Máximo!B429:E429</f>
        <v>8.2.1.1.     Fazer parte do RUNBOOK da Produção e atender seus padrões e           requisitos conforme descrito no Capítulo 13.</v>
      </c>
      <c r="C429" s="552"/>
      <c r="D429" s="552"/>
      <c r="E429" s="552"/>
      <c r="F429" s="68" t="str">
        <f>IF(Máximo!F429:I429="","",Máximo!F429:I429)</f>
        <v/>
      </c>
      <c r="G429" s="72">
        <f>Máximo!G429:J429</f>
        <v>2.1459227E-4</v>
      </c>
      <c r="H429" s="70" t="str">
        <f>IF(Máximo!H429="","",Máximo!H429)</f>
        <v>Obrigatório</v>
      </c>
      <c r="I429" s="37" t="s">
        <v>4</v>
      </c>
      <c r="J429" s="73">
        <f>IF($K$13="Não Atende",0,IF(I429="","",IF(H429="",VLOOKUP(I429,Parâmetros!$B$3:$C$6,2,0),VLOOKUP(I429,Parâmetros!$B$3:$C$6,2,0)*VLOOKUP(H429,Parâmetros!$E$3:$G$5,2,0))))</f>
        <v>4</v>
      </c>
      <c r="K429" s="74">
        <f t="shared" si="272"/>
        <v>3.4763947740000002E-2</v>
      </c>
      <c r="L429" s="3"/>
      <c r="M429" s="38"/>
    </row>
    <row r="430" spans="1:13" ht="45" customHeight="1" outlineLevel="1" x14ac:dyDescent="0.2">
      <c r="A430" s="170" t="str">
        <f>Máximo!A430</f>
        <v>3.393</v>
      </c>
      <c r="B430" s="552" t="str">
        <f>Máximo!B430:E430</f>
        <v>8.2.1.2.     Contemplar todos os indicadores utilizados para dimensionar a infraestrutura.</v>
      </c>
      <c r="C430" s="552"/>
      <c r="D430" s="552"/>
      <c r="E430" s="552"/>
      <c r="F430" s="68" t="str">
        <f>IF(Máximo!F430:I430="","",Máximo!F430:I430)</f>
        <v/>
      </c>
      <c r="G430" s="72">
        <f>Máximo!G430:J430</f>
        <v>2.1459227E-4</v>
      </c>
      <c r="H430" s="70" t="str">
        <f>IF(Máximo!H430="","",Máximo!H430)</f>
        <v>Obrigatório</v>
      </c>
      <c r="I430" s="37" t="s">
        <v>4</v>
      </c>
      <c r="J430" s="73">
        <f>IF($K$13="Não Atende",0,IF(I430="","",IF(H430="",VLOOKUP(I430,Parâmetros!$B$3:$C$6,2,0),VLOOKUP(I430,Parâmetros!$B$3:$C$6,2,0)*VLOOKUP(H430,Parâmetros!$E$3:$G$5,2,0))))</f>
        <v>4</v>
      </c>
      <c r="K430" s="74">
        <f t="shared" si="272"/>
        <v>3.4763947740000002E-2</v>
      </c>
      <c r="L430" s="3"/>
      <c r="M430" s="38"/>
    </row>
    <row r="431" spans="1:13" ht="45" customHeight="1" outlineLevel="1" x14ac:dyDescent="0.2">
      <c r="A431" s="170" t="str">
        <f>Máximo!A431</f>
        <v>3.394</v>
      </c>
      <c r="B431" s="552" t="str">
        <f>Máximo!B431:E431</f>
        <v>8.2.1.3.     Manter histórico dos últimos 60 (sessenta) meses.</v>
      </c>
      <c r="C431" s="552"/>
      <c r="D431" s="552"/>
      <c r="E431" s="552"/>
      <c r="F431" s="68" t="str">
        <f>IF(Máximo!F431:I431="","",Máximo!F431:I431)</f>
        <v/>
      </c>
      <c r="G431" s="72">
        <f>Máximo!G431:J431</f>
        <v>2.1459227E-4</v>
      </c>
      <c r="H431" s="70" t="str">
        <f>IF(Máximo!H431="","",Máximo!H431)</f>
        <v>Obrigatório</v>
      </c>
      <c r="I431" s="37" t="s">
        <v>4</v>
      </c>
      <c r="J431" s="73">
        <f>IF($K$13="Não Atende",0,IF(I431="","",IF(H431="",VLOOKUP(I431,Parâmetros!$B$3:$C$6,2,0),VLOOKUP(I431,Parâmetros!$B$3:$C$6,2,0)*VLOOKUP(H431,Parâmetros!$E$3:$G$5,2,0))))</f>
        <v>4</v>
      </c>
      <c r="K431" s="74">
        <f t="shared" si="272"/>
        <v>3.4763947740000002E-2</v>
      </c>
      <c r="L431" s="3"/>
      <c r="M431" s="38"/>
    </row>
    <row r="432" spans="1:13" ht="45" customHeight="1" outlineLevel="1" x14ac:dyDescent="0.2">
      <c r="A432" s="170" t="str">
        <f>Máximo!A432</f>
        <v>3.395</v>
      </c>
      <c r="B432" s="552" t="str">
        <f>Máximo!B432:E432</f>
        <v>8.2.1.4.     Armazenar o histórico em banco de dados.</v>
      </c>
      <c r="C432" s="552"/>
      <c r="D432" s="552"/>
      <c r="E432" s="552"/>
      <c r="F432" s="68" t="str">
        <f>IF(Máximo!F432:I432="","",Máximo!F432:I432)</f>
        <v/>
      </c>
      <c r="G432" s="72">
        <f>Máximo!G432:J432</f>
        <v>2.1459227E-4</v>
      </c>
      <c r="H432" s="70" t="str">
        <f>IF(Máximo!H432="","",Máximo!H432)</f>
        <v>Obrigatório</v>
      </c>
      <c r="I432" s="37" t="s">
        <v>4</v>
      </c>
      <c r="J432" s="73">
        <f>IF($K$13="Não Atende",0,IF(I432="","",IF(H432="",VLOOKUP(I432,Parâmetros!$B$3:$C$6,2,0),VLOOKUP(I432,Parâmetros!$B$3:$C$6,2,0)*VLOOKUP(H432,Parâmetros!$E$3:$G$5,2,0))))</f>
        <v>4</v>
      </c>
      <c r="K432" s="74">
        <f t="shared" si="272"/>
        <v>3.4763947740000002E-2</v>
      </c>
      <c r="L432" s="3"/>
      <c r="M432" s="38"/>
    </row>
    <row r="433" spans="1:13" ht="45" customHeight="1" outlineLevel="1" x14ac:dyDescent="0.2">
      <c r="A433" s="170" t="str">
        <f>Máximo!A433</f>
        <v>3.396</v>
      </c>
      <c r="B433" s="552" t="str">
        <f>Máximo!B433:E433</f>
        <v>8.2.1.5.     Ter frequência de coleta por indicador.</v>
      </c>
      <c r="C433" s="552"/>
      <c r="D433" s="552"/>
      <c r="E433" s="552"/>
      <c r="F433" s="68" t="str">
        <f>IF(Máximo!F433:I433="","",Máximo!F433:I433)</f>
        <v/>
      </c>
      <c r="G433" s="72">
        <f>Máximo!G433:J433</f>
        <v>2.1459227E-4</v>
      </c>
      <c r="H433" s="70" t="str">
        <f>IF(Máximo!H433="","",Máximo!H433)</f>
        <v>Obrigatório</v>
      </c>
      <c r="I433" s="37" t="s">
        <v>4</v>
      </c>
      <c r="J433" s="73">
        <f>IF($K$13="Não Atende",0,IF(I433="","",IF(H433="",VLOOKUP(I433,Parâmetros!$B$3:$C$6,2,0),VLOOKUP(I433,Parâmetros!$B$3:$C$6,2,0)*VLOOKUP(H433,Parâmetros!$E$3:$G$5,2,0))))</f>
        <v>4</v>
      </c>
      <c r="K433" s="74">
        <f t="shared" si="272"/>
        <v>3.4763947740000002E-2</v>
      </c>
      <c r="L433" s="3"/>
      <c r="M433" s="38"/>
    </row>
    <row r="434" spans="1:13" ht="45" customHeight="1" outlineLevel="1" x14ac:dyDescent="0.2">
      <c r="A434" s="170" t="str">
        <f>Máximo!A434</f>
        <v>3.397</v>
      </c>
      <c r="B434" s="552" t="str">
        <f>Máximo!B434:E434</f>
        <v>8.2.1.5.1.    A frequência de coleta não poderá influenciar ou degradar o desempenho da solução.</v>
      </c>
      <c r="C434" s="552"/>
      <c r="D434" s="552"/>
      <c r="E434" s="552"/>
      <c r="F434" s="68" t="str">
        <f>IF(Máximo!F434:I434="","",Máximo!F434:I434)</f>
        <v/>
      </c>
      <c r="G434" s="72">
        <f>Máximo!G434:J434</f>
        <v>2.1459227E-4</v>
      </c>
      <c r="H434" s="70" t="str">
        <f>IF(Máximo!H434="","",Máximo!H434)</f>
        <v>Obrigatório</v>
      </c>
      <c r="I434" s="37" t="s">
        <v>4</v>
      </c>
      <c r="J434" s="73">
        <f>IF($K$13="Não Atende",0,IF(I434="","",IF(H434="",VLOOKUP(I434,Parâmetros!$B$3:$C$6,2,0),VLOOKUP(I434,Parâmetros!$B$3:$C$6,2,0)*VLOOKUP(H434,Parâmetros!$E$3:$G$5,2,0))))</f>
        <v>4</v>
      </c>
      <c r="K434" s="74">
        <f t="shared" si="272"/>
        <v>3.4763947740000002E-2</v>
      </c>
      <c r="L434" s="3"/>
      <c r="M434" s="38"/>
    </row>
    <row r="435" spans="1:13" ht="45" customHeight="1" outlineLevel="1" x14ac:dyDescent="0.2">
      <c r="A435" s="170" t="str">
        <f>Máximo!A435</f>
        <v>3.398</v>
      </c>
      <c r="B435" s="552" t="str">
        <f>Máximo!B435:E435</f>
        <v>8.2.1.5.2.    O PROPONENTE deverá apresentar, em tempo de planejamento, a proposta das frequências de coletas para validação e aprovação pela equipe técnica da CONTRATANTE.</v>
      </c>
      <c r="C435" s="552"/>
      <c r="D435" s="552"/>
      <c r="E435" s="552"/>
      <c r="F435" s="68" t="str">
        <f>IF(Máximo!F435:I435="","",Máximo!F435:I435)</f>
        <v/>
      </c>
      <c r="G435" s="72">
        <f>Máximo!G435:J435</f>
        <v>2.1459227E-4</v>
      </c>
      <c r="H435" s="70" t="str">
        <f>IF(Máximo!H435="","",Máximo!H435)</f>
        <v>Obrigatório</v>
      </c>
      <c r="I435" s="37" t="s">
        <v>4</v>
      </c>
      <c r="J435" s="73">
        <f>IF($K$13="Não Atende",0,IF(I435="","",IF(H435="",VLOOKUP(I435,Parâmetros!$B$3:$C$6,2,0),VLOOKUP(I435,Parâmetros!$B$3:$C$6,2,0)*VLOOKUP(H435,Parâmetros!$E$3:$G$5,2,0))))</f>
        <v>4</v>
      </c>
      <c r="K435" s="74">
        <f t="shared" si="272"/>
        <v>3.4763947740000002E-2</v>
      </c>
      <c r="L435" s="3"/>
      <c r="M435" s="38"/>
    </row>
    <row r="436" spans="1:13" ht="45" customHeight="1" outlineLevel="1" x14ac:dyDescent="0.2">
      <c r="A436" s="170" t="str">
        <f>Máximo!A436</f>
        <v>3.399</v>
      </c>
      <c r="B436" s="552" t="str">
        <f>Máximo!B436:E436</f>
        <v>8.2.1.5.2.1.    A CONTRATANTE se reserva o direito de modificar a frequência de coletas proposta caso o consumo de recursos computacionais da coleta influencie ou degrade o desempenho da solução, ou não atenda as necessidades de investigação de volumes processados.</v>
      </c>
      <c r="C436" s="552"/>
      <c r="D436" s="552"/>
      <c r="E436" s="552"/>
      <c r="F436" s="68" t="str">
        <f>IF(Máximo!F436:I436="","",Máximo!F436:I436)</f>
        <v/>
      </c>
      <c r="G436" s="72">
        <f>Máximo!G436:J436</f>
        <v>2.1459227E-4</v>
      </c>
      <c r="H436" s="70" t="str">
        <f>IF(Máximo!H436="","",Máximo!H436)</f>
        <v>Obrigatório</v>
      </c>
      <c r="I436" s="37" t="s">
        <v>17</v>
      </c>
      <c r="J436" s="73">
        <f>IF($K$13="Não Atende",0,IF(I436="","",IF(H436="",VLOOKUP(I436,Parâmetros!$B$3:$C$6,2,0),VLOOKUP(I436,Parâmetros!$B$3:$C$6,2,0)*VLOOKUP(H436,Parâmetros!$E$3:$G$5,2,0))))</f>
        <v>2</v>
      </c>
      <c r="K436" s="74">
        <f t="shared" si="272"/>
        <v>1.7381973870000001E-2</v>
      </c>
      <c r="L436" s="3"/>
      <c r="M436" s="38"/>
    </row>
    <row r="437" spans="1:13" ht="45" customHeight="1" outlineLevel="1" x14ac:dyDescent="0.2">
      <c r="A437" s="170" t="str">
        <f>Máximo!A437</f>
        <v>3.400</v>
      </c>
      <c r="B437" s="552" t="str">
        <f>Máximo!B437:E437</f>
        <v>8.2.2.     A funcionalidade de visualização das volumetrias históricas deverá:</v>
      </c>
      <c r="C437" s="552"/>
      <c r="D437" s="552"/>
      <c r="E437" s="552"/>
      <c r="F437" s="68" t="str">
        <f>IF(Máximo!F437:I437="","",Máximo!F437:I437)</f>
        <v/>
      </c>
      <c r="G437" s="72">
        <f>Máximo!G437:J437</f>
        <v>2.1459227E-4</v>
      </c>
      <c r="H437" s="70" t="str">
        <f>IF(Máximo!H437="","",Máximo!H437)</f>
        <v>Obrigatório</v>
      </c>
      <c r="I437" s="37" t="s">
        <v>4</v>
      </c>
      <c r="J437" s="73">
        <f>IF($K$13="Não Atende",0,IF(I437="","",IF(H437="",VLOOKUP(I437,Parâmetros!$B$3:$C$6,2,0),VLOOKUP(I437,Parâmetros!$B$3:$C$6,2,0)*VLOOKUP(H437,Parâmetros!$E$3:$G$5,2,0))))</f>
        <v>4</v>
      </c>
      <c r="K437" s="74">
        <f t="shared" si="272"/>
        <v>3.4763947740000002E-2</v>
      </c>
      <c r="L437" s="3"/>
      <c r="M437" s="38"/>
    </row>
    <row r="438" spans="1:13" ht="45" customHeight="1" outlineLevel="1" x14ac:dyDescent="0.2">
      <c r="A438" s="170" t="str">
        <f>Máximo!A438</f>
        <v>3.401</v>
      </c>
      <c r="B438" s="552" t="str">
        <f>Máximo!B438:E438</f>
        <v>8.2.2.1.     Prover recurso de visualização dos volumes históricos dos indicadores, em ordem cronológica, com visualização em tela e com recurso de exportação para planilha Excel.</v>
      </c>
      <c r="C438" s="552"/>
      <c r="D438" s="552"/>
      <c r="E438" s="552"/>
      <c r="F438" s="68" t="str">
        <f>IF(Máximo!F438:I438="","",Máximo!F438:I438)</f>
        <v/>
      </c>
      <c r="G438" s="72">
        <f>Máximo!G438:J438</f>
        <v>2.1459227E-4</v>
      </c>
      <c r="H438" s="70" t="str">
        <f>IF(Máximo!H438="","",Máximo!H438)</f>
        <v>Obrigatório</v>
      </c>
      <c r="I438" s="37" t="s">
        <v>4</v>
      </c>
      <c r="J438" s="73">
        <f>IF($K$13="Não Atende",0,IF(I438="","",IF(H438="",VLOOKUP(I438,Parâmetros!$B$3:$C$6,2,0),VLOOKUP(I438,Parâmetros!$B$3:$C$6,2,0)*VLOOKUP(H438,Parâmetros!$E$3:$G$5,2,0))))</f>
        <v>4</v>
      </c>
      <c r="K438" s="74">
        <f t="shared" si="272"/>
        <v>3.4763947740000002E-2</v>
      </c>
      <c r="L438" s="3"/>
      <c r="M438" s="38"/>
    </row>
    <row r="439" spans="1:13" ht="45" customHeight="1" outlineLevel="1" x14ac:dyDescent="0.2">
      <c r="A439" s="170" t="str">
        <f>Máximo!A439</f>
        <v>3.402</v>
      </c>
      <c r="B439" s="552" t="str">
        <f>Máximo!B439:E439</f>
        <v>8.2.2.2.     Permitir que o usuário informe o período para o qual este deseja recuperar ou visualizar os dados para as modalidades:</v>
      </c>
      <c r="C439" s="552"/>
      <c r="D439" s="552"/>
      <c r="E439" s="552"/>
      <c r="F439" s="68" t="str">
        <f>IF(Máximo!F439:I439="","",Máximo!F439:I439)</f>
        <v/>
      </c>
      <c r="G439" s="72">
        <f>Máximo!G439:J439</f>
        <v>2.1459227E-4</v>
      </c>
      <c r="H439" s="70" t="str">
        <f>IF(Máximo!H439="","",Máximo!H439)</f>
        <v>Obrigatório</v>
      </c>
      <c r="I439" s="37" t="s">
        <v>4</v>
      </c>
      <c r="J439" s="73">
        <f>IF($K$13="Não Atende",0,IF(I439="","",IF(H439="",VLOOKUP(I439,Parâmetros!$B$3:$C$6,2,0),VLOOKUP(I439,Parâmetros!$B$3:$C$6,2,0)*VLOOKUP(H439,Parâmetros!$E$3:$G$5,2,0))))</f>
        <v>4</v>
      </c>
      <c r="K439" s="74">
        <f t="shared" si="272"/>
        <v>3.4763947740000002E-2</v>
      </c>
      <c r="L439" s="3"/>
      <c r="M439" s="38"/>
    </row>
    <row r="440" spans="1:13" ht="45" customHeight="1" outlineLevel="1" x14ac:dyDescent="0.2">
      <c r="A440" s="170" t="str">
        <f>Máximo!A440</f>
        <v>3.403</v>
      </c>
      <c r="B440" s="552" t="str">
        <f>Máximo!B440:E440</f>
        <v>8.2.2.2.1.    Período por dia. Exemplo: de 1 a 31 de janeiro de 2013</v>
      </c>
      <c r="C440" s="552"/>
      <c r="D440" s="552"/>
      <c r="E440" s="552"/>
      <c r="F440" s="68" t="str">
        <f>IF(Máximo!F440:I440="","",Máximo!F440:I440)</f>
        <v/>
      </c>
      <c r="G440" s="72">
        <f>Máximo!G440:J440</f>
        <v>2.1459227E-4</v>
      </c>
      <c r="H440" s="70" t="str">
        <f>IF(Máximo!H440="","",Máximo!H440)</f>
        <v>Obrigatório</v>
      </c>
      <c r="I440" s="37" t="s">
        <v>4</v>
      </c>
      <c r="J440" s="73">
        <f>IF($K$13="Não Atende",0,IF(I440="","",IF(H440="",VLOOKUP(I440,Parâmetros!$B$3:$C$6,2,0),VLOOKUP(I440,Parâmetros!$B$3:$C$6,2,0)*VLOOKUP(H440,Parâmetros!$E$3:$G$5,2,0))))</f>
        <v>4</v>
      </c>
      <c r="K440" s="74">
        <f t="shared" si="272"/>
        <v>3.4763947740000002E-2</v>
      </c>
      <c r="L440" s="3"/>
      <c r="M440" s="38"/>
    </row>
    <row r="441" spans="1:13" ht="45" customHeight="1" outlineLevel="1" x14ac:dyDescent="0.2">
      <c r="A441" s="170" t="str">
        <f>Máximo!A441</f>
        <v>3.404</v>
      </c>
      <c r="B441" s="552" t="str">
        <f>Máximo!B441:E441</f>
        <v>8.2.2.2.2.    Período por horário: Exemplo: das 8 às 18h do dia 10 de janeiro de 2013</v>
      </c>
      <c r="C441" s="552"/>
      <c r="D441" s="552"/>
      <c r="E441" s="552"/>
      <c r="F441" s="68" t="str">
        <f>IF(Máximo!F441:I441="","",Máximo!F441:I441)</f>
        <v/>
      </c>
      <c r="G441" s="72">
        <f>Máximo!G441:J441</f>
        <v>2.1459227E-4</v>
      </c>
      <c r="H441" s="70" t="str">
        <f>IF(Máximo!H441="","",Máximo!H441)</f>
        <v>Obrigatório</v>
      </c>
      <c r="I441" s="37" t="s">
        <v>4</v>
      </c>
      <c r="J441" s="73">
        <f>IF($K$13="Não Atende",0,IF(I441="","",IF(H441="",VLOOKUP(I441,Parâmetros!$B$3:$C$6,2,0),VLOOKUP(I441,Parâmetros!$B$3:$C$6,2,0)*VLOOKUP(H441,Parâmetros!$E$3:$G$5,2,0))))</f>
        <v>4</v>
      </c>
      <c r="K441" s="74">
        <f t="shared" ref="K441:K504" si="273">IF(J441="",0,((G441*J441)*$F$30)*0.9*100)</f>
        <v>3.4763947740000002E-2</v>
      </c>
      <c r="L441" s="3"/>
      <c r="M441" s="38"/>
    </row>
    <row r="442" spans="1:13" ht="45" customHeight="1" outlineLevel="1" x14ac:dyDescent="0.2">
      <c r="A442" s="170" t="str">
        <f>Máximo!A442</f>
        <v>3.405</v>
      </c>
      <c r="B442" s="552" t="str">
        <f>Máximo!B442:E442</f>
        <v>8.2.2.2.3.    Período por dia e horário: Exemplo: de 15 de dezembro de 2013 a 15 de janeiro de 2014, no horário de 08h31min as 20h37min.</v>
      </c>
      <c r="C442" s="552"/>
      <c r="D442" s="552"/>
      <c r="E442" s="552"/>
      <c r="F442" s="68" t="str">
        <f>IF(Máximo!F442:I442="","",Máximo!F442:I442)</f>
        <v/>
      </c>
      <c r="G442" s="72">
        <f>Máximo!G442:J442</f>
        <v>2.1459227E-4</v>
      </c>
      <c r="H442" s="70" t="str">
        <f>IF(Máximo!H442="","",Máximo!H442)</f>
        <v>Obrigatório</v>
      </c>
      <c r="I442" s="37" t="s">
        <v>4</v>
      </c>
      <c r="J442" s="73">
        <f>IF($K$13="Não Atende",0,IF(I442="","",IF(H442="",VLOOKUP(I442,Parâmetros!$B$3:$C$6,2,0),VLOOKUP(I442,Parâmetros!$B$3:$C$6,2,0)*VLOOKUP(H442,Parâmetros!$E$3:$G$5,2,0))))</f>
        <v>4</v>
      </c>
      <c r="K442" s="74">
        <f t="shared" si="273"/>
        <v>3.4763947740000002E-2</v>
      </c>
      <c r="L442" s="3"/>
      <c r="M442" s="38"/>
    </row>
    <row r="443" spans="1:13" ht="45" customHeight="1" outlineLevel="1" x14ac:dyDescent="0.2">
      <c r="A443" s="170" t="str">
        <f>Máximo!A443</f>
        <v>3.406</v>
      </c>
      <c r="B443" s="552" t="str">
        <f>Máximo!B443:E443</f>
        <v>8.2.2.2.4.    Dias úteis (exclusão de finais de semana).</v>
      </c>
      <c r="C443" s="552"/>
      <c r="D443" s="552"/>
      <c r="E443" s="552"/>
      <c r="F443" s="68" t="str">
        <f>IF(Máximo!F443:I443="","",Máximo!F443:I443)</f>
        <v/>
      </c>
      <c r="G443" s="72">
        <f>Máximo!G443:J443</f>
        <v>2.1459227E-4</v>
      </c>
      <c r="H443" s="70" t="str">
        <f>IF(Máximo!H443="","",Máximo!H443)</f>
        <v>Obrigatório</v>
      </c>
      <c r="I443" s="37" t="s">
        <v>4</v>
      </c>
      <c r="J443" s="73">
        <f>IF($K$13="Não Atende",0,IF(I443="","",IF(H443="",VLOOKUP(I443,Parâmetros!$B$3:$C$6,2,0),VLOOKUP(I443,Parâmetros!$B$3:$C$6,2,0)*VLOOKUP(H443,Parâmetros!$E$3:$G$5,2,0))))</f>
        <v>4</v>
      </c>
      <c r="K443" s="74">
        <f t="shared" si="273"/>
        <v>3.4763947740000002E-2</v>
      </c>
      <c r="L443" s="3"/>
      <c r="M443" s="38"/>
    </row>
    <row r="444" spans="1:13" ht="45" customHeight="1" outlineLevel="1" x14ac:dyDescent="0.2">
      <c r="A444" s="170" t="str">
        <f>Máximo!A444</f>
        <v>3.407</v>
      </c>
      <c r="B444" s="552" t="str">
        <f>Máximo!B444:E444</f>
        <v>8.3.   A CONTRATANTE, por meio de testes de performance, irá aferir se o sizing de infraestrutura do ambiente de Produção proposto atende à volumetria dos indicadores nos horários de pico de utilização do sistema (horários de maior movimento).</v>
      </c>
      <c r="C444" s="552"/>
      <c r="D444" s="552"/>
      <c r="E444" s="552"/>
      <c r="F444" s="68" t="str">
        <f>IF(Máximo!F444:I444="","",Máximo!F444:I444)</f>
        <v/>
      </c>
      <c r="G444" s="72">
        <f>Máximo!G444:J444</f>
        <v>2.1459227E-4</v>
      </c>
      <c r="H444" s="70" t="str">
        <f>IF(Máximo!H444="","",Máximo!H444)</f>
        <v>Obrigatório</v>
      </c>
      <c r="I444" s="37" t="s">
        <v>4</v>
      </c>
      <c r="J444" s="73">
        <f>IF($K$13="Não Atende",0,IF(I444="","",IF(H444="",VLOOKUP(I444,Parâmetros!$B$3:$C$6,2,0),VLOOKUP(I444,Parâmetros!$B$3:$C$6,2,0)*VLOOKUP(H444,Parâmetros!$E$3:$G$5,2,0))))</f>
        <v>4</v>
      </c>
      <c r="K444" s="74">
        <f t="shared" si="273"/>
        <v>3.4763947740000002E-2</v>
      </c>
      <c r="L444" s="3"/>
      <c r="M444" s="38"/>
    </row>
    <row r="445" spans="1:13" ht="45" customHeight="1" outlineLevel="1" x14ac:dyDescent="0.2">
      <c r="A445" s="170" t="str">
        <f>Máximo!A445</f>
        <v>3.408</v>
      </c>
      <c r="B445" s="552" t="str">
        <f>Máximo!B445:E445</f>
        <v>8.3.1.     Será de responsabilidade do PROPONENTE, juntamente com a CONTRATANTE,  injetar no aplicativo os volumes  necessários para aferir essa capacidade.</v>
      </c>
      <c r="C445" s="552"/>
      <c r="D445" s="552"/>
      <c r="E445" s="552"/>
      <c r="F445" s="68" t="str">
        <f>IF(Máximo!F445:I445="","",Máximo!F445:I445)</f>
        <v/>
      </c>
      <c r="G445" s="72">
        <f>Máximo!G445:J445</f>
        <v>2.1459227E-4</v>
      </c>
      <c r="H445" s="70" t="str">
        <f>IF(Máximo!H445="","",Máximo!H445)</f>
        <v>Obrigatório</v>
      </c>
      <c r="I445" s="37" t="s">
        <v>4</v>
      </c>
      <c r="J445" s="73">
        <f>IF($K$13="Não Atende",0,IF(I445="","",IF(H445="",VLOOKUP(I445,Parâmetros!$B$3:$C$6,2,0),VLOOKUP(I445,Parâmetros!$B$3:$C$6,2,0)*VLOOKUP(H445,Parâmetros!$E$3:$G$5,2,0))))</f>
        <v>4</v>
      </c>
      <c r="K445" s="74">
        <f t="shared" si="273"/>
        <v>3.4763947740000002E-2</v>
      </c>
      <c r="L445" s="3"/>
      <c r="M445" s="38"/>
    </row>
    <row r="446" spans="1:13" ht="45" customHeight="1" outlineLevel="1" x14ac:dyDescent="0.2">
      <c r="A446" s="170" t="str">
        <f>Máximo!A446</f>
        <v>3.409</v>
      </c>
      <c r="B446" s="552" t="str">
        <f>Máximo!B446:E446</f>
        <v xml:space="preserve">8.3.2.     A CONTRATANTE utilizará as funcionalidades de coleta, guarda e              visualização  histórica das volumetrias dos indicadores para aferir se o sizing realizado pelo PROPONENTE atende os volumes da CONTRATANTE. </v>
      </c>
      <c r="C446" s="552"/>
      <c r="D446" s="552"/>
      <c r="E446" s="552"/>
      <c r="F446" s="68" t="str">
        <f>IF(Máximo!F446:I446="","",Máximo!F446:I446)</f>
        <v/>
      </c>
      <c r="G446" s="72">
        <f>Máximo!G446:J446</f>
        <v>2.1459227E-4</v>
      </c>
      <c r="H446" s="70" t="str">
        <f>IF(Máximo!H446="","",Máximo!H446)</f>
        <v>Obrigatório</v>
      </c>
      <c r="I446" s="37" t="s">
        <v>4</v>
      </c>
      <c r="J446" s="73">
        <f>IF($K$13="Não Atende",0,IF(I446="","",IF(H446="",VLOOKUP(I446,Parâmetros!$B$3:$C$6,2,0),VLOOKUP(I446,Parâmetros!$B$3:$C$6,2,0)*VLOOKUP(H446,Parâmetros!$E$3:$G$5,2,0))))</f>
        <v>4</v>
      </c>
      <c r="K446" s="74">
        <f t="shared" si="273"/>
        <v>3.4763947740000002E-2</v>
      </c>
      <c r="L446" s="3"/>
      <c r="M446" s="38"/>
    </row>
    <row r="447" spans="1:13" ht="45" customHeight="1" outlineLevel="1" x14ac:dyDescent="0.2">
      <c r="A447" s="170" t="str">
        <f>Máximo!A447</f>
        <v>3.410</v>
      </c>
      <c r="B447" s="552" t="str">
        <f>Máximo!B447:E447</f>
        <v>8.3.3.     Essa aferição ocorrerá na fase dos testes de performance do aplicativo, antes da entrada em produção da solução, e deverá cobrir todos os módulos e camadas da solução.</v>
      </c>
      <c r="C447" s="552"/>
      <c r="D447" s="552"/>
      <c r="E447" s="552"/>
      <c r="F447" s="68" t="str">
        <f>IF(Máximo!F447:I447="","",Máximo!F447:I447)</f>
        <v/>
      </c>
      <c r="G447" s="72">
        <f>Máximo!G447:J447</f>
        <v>2.1459227E-4</v>
      </c>
      <c r="H447" s="70" t="str">
        <f>IF(Máximo!H447="","",Máximo!H447)</f>
        <v>Obrigatório</v>
      </c>
      <c r="I447" s="37" t="s">
        <v>4</v>
      </c>
      <c r="J447" s="73">
        <f>IF($K$13="Não Atende",0,IF(I447="","",IF(H447="",VLOOKUP(I447,Parâmetros!$B$3:$C$6,2,0),VLOOKUP(I447,Parâmetros!$B$3:$C$6,2,0)*VLOOKUP(H447,Parâmetros!$E$3:$G$5,2,0))))</f>
        <v>4</v>
      </c>
      <c r="K447" s="74">
        <f t="shared" si="273"/>
        <v>3.4763947740000002E-2</v>
      </c>
      <c r="L447" s="3"/>
      <c r="M447" s="38"/>
    </row>
    <row r="448" spans="1:13" ht="45" customHeight="1" outlineLevel="1" x14ac:dyDescent="0.2">
      <c r="A448" s="170" t="str">
        <f>Máximo!A448</f>
        <v>3.411</v>
      </c>
      <c r="B448" s="552" t="str">
        <f>Máximo!B448:E448</f>
        <v>9.  Requisitos de Alta Disponibilidade (A.D)</v>
      </c>
      <c r="C448" s="552"/>
      <c r="D448" s="552"/>
      <c r="E448" s="552"/>
      <c r="F448" s="68" t="str">
        <f>IF(Máximo!F448:I448="","",Máximo!F448:I448)</f>
        <v/>
      </c>
      <c r="G448" s="72">
        <f>Máximo!G448:J448</f>
        <v>2.1459227E-4</v>
      </c>
      <c r="H448" s="70" t="str">
        <f>IF(Máximo!H448="","",Máximo!H448)</f>
        <v>Obrigatório</v>
      </c>
      <c r="I448" s="37" t="s">
        <v>4</v>
      </c>
      <c r="J448" s="73">
        <f>IF($K$13="Não Atende",0,IF(I448="","",IF(H448="",VLOOKUP(I448,Parâmetros!$B$3:$C$6,2,0),VLOOKUP(I448,Parâmetros!$B$3:$C$6,2,0)*VLOOKUP(H448,Parâmetros!$E$3:$G$5,2,0))))</f>
        <v>4</v>
      </c>
      <c r="K448" s="74">
        <f t="shared" si="273"/>
        <v>3.4763947740000002E-2</v>
      </c>
      <c r="L448" s="3"/>
      <c r="M448" s="38"/>
    </row>
    <row r="449" spans="1:13" ht="45" customHeight="1" outlineLevel="1" x14ac:dyDescent="0.2">
      <c r="A449" s="170" t="str">
        <f>Máximo!A449</f>
        <v>3.412</v>
      </c>
      <c r="B449" s="552" t="str">
        <f>Máximo!B449:E449</f>
        <v>9.1.       O PROPONENTE deverá ofertar, implementar e documentar a solução de A.D.</v>
      </c>
      <c r="C449" s="552"/>
      <c r="D449" s="552"/>
      <c r="E449" s="552"/>
      <c r="F449" s="68" t="str">
        <f>IF(Máximo!F449:I449="","",Máximo!F449:I449)</f>
        <v/>
      </c>
      <c r="G449" s="72">
        <f>Máximo!G449:J449</f>
        <v>2.1459227E-4</v>
      </c>
      <c r="H449" s="70" t="str">
        <f>IF(Máximo!H449="","",Máximo!H449)</f>
        <v>Obrigatório</v>
      </c>
      <c r="I449" s="37" t="s">
        <v>17</v>
      </c>
      <c r="J449" s="73">
        <f>IF($K$13="Não Atende",0,IF(I449="","",IF(H449="",VLOOKUP(I449,Parâmetros!$B$3:$C$6,2,0),VLOOKUP(I449,Parâmetros!$B$3:$C$6,2,0)*VLOOKUP(H449,Parâmetros!$E$3:$G$5,2,0))))</f>
        <v>2</v>
      </c>
      <c r="K449" s="74">
        <f t="shared" si="273"/>
        <v>1.7381973870000001E-2</v>
      </c>
      <c r="L449" s="3"/>
      <c r="M449" s="38"/>
    </row>
    <row r="450" spans="1:13" ht="45" customHeight="1" outlineLevel="1" x14ac:dyDescent="0.2">
      <c r="A450" s="170" t="str">
        <f>Máximo!A450</f>
        <v>3.413</v>
      </c>
      <c r="B450" s="552" t="str">
        <f>Máximo!B450:E450</f>
        <v>9.2.       Para a solução de A.D a ser ofertada, o PROPONENTE deverá atender aos requisitos detalhados no ANEXO A - Arquitetura de HA e D.R. A Tabela de Classificação de Disponibilidade desse anexo relaciona o SLA (Service Level Agreement) a ser atingido por cada modelo de A.D conforme o tempo de interrupção suportado por uma aplicação. Tomando como referência essa tabela, para este sistema o modelo de A.D a ser implementado deverá atender aos seguintes requisitos:</v>
      </c>
      <c r="C450" s="552"/>
      <c r="D450" s="552"/>
      <c r="E450" s="552"/>
      <c r="F450" s="68" t="str">
        <f>IF(Máximo!F450:I450="","",Máximo!F450:I450)</f>
        <v/>
      </c>
      <c r="G450" s="72">
        <f>Máximo!G450:J450</f>
        <v>2.1459227E-4</v>
      </c>
      <c r="H450" s="70" t="str">
        <f>IF(Máximo!H450="","",Máximo!H450)</f>
        <v>Obrigatório</v>
      </c>
      <c r="I450" s="37" t="s">
        <v>4</v>
      </c>
      <c r="J450" s="73">
        <f>IF($K$13="Não Atende",0,IF(I450="","",IF(H450="",VLOOKUP(I450,Parâmetros!$B$3:$C$6,2,0),VLOOKUP(I450,Parâmetros!$B$3:$C$6,2,0)*VLOOKUP(H450,Parâmetros!$E$3:$G$5,2,0))))</f>
        <v>4</v>
      </c>
      <c r="K450" s="74">
        <f t="shared" si="273"/>
        <v>3.4763947740000002E-2</v>
      </c>
      <c r="L450" s="3"/>
      <c r="M450" s="38"/>
    </row>
    <row r="451" spans="1:13" ht="45" customHeight="1" outlineLevel="1" x14ac:dyDescent="0.2">
      <c r="A451" s="170" t="str">
        <f>Máximo!A451</f>
        <v>3.414</v>
      </c>
      <c r="B451" s="552" t="str">
        <f>Máximo!B451:E451</f>
        <v>9.2.1.        Retorno Operacional na casa de minutos.</v>
      </c>
      <c r="C451" s="552"/>
      <c r="D451" s="552"/>
      <c r="E451" s="552"/>
      <c r="F451" s="68" t="str">
        <f>IF(Máximo!F451:I451="","",Máximo!F451:I451)</f>
        <v/>
      </c>
      <c r="G451" s="72">
        <f>Máximo!G451:J451</f>
        <v>2.1459227E-4</v>
      </c>
      <c r="H451" s="70" t="str">
        <f>IF(Máximo!H451="","",Máximo!H451)</f>
        <v>Obrigatório</v>
      </c>
      <c r="I451" s="37" t="s">
        <v>4</v>
      </c>
      <c r="J451" s="73">
        <f>IF($K$13="Não Atende",0,IF(I451="","",IF(H451="",VLOOKUP(I451,Parâmetros!$B$3:$C$6,2,0),VLOOKUP(I451,Parâmetros!$B$3:$C$6,2,0)*VLOOKUP(H451,Parâmetros!$E$3:$G$5,2,0))))</f>
        <v>4</v>
      </c>
      <c r="K451" s="74">
        <f t="shared" si="273"/>
        <v>3.4763947740000002E-2</v>
      </c>
      <c r="L451" s="3"/>
      <c r="M451" s="38"/>
    </row>
    <row r="452" spans="1:13" ht="45" customHeight="1" outlineLevel="1" x14ac:dyDescent="0.2">
      <c r="A452" s="170" t="str">
        <f>Máximo!A452</f>
        <v>3.415</v>
      </c>
      <c r="B452" s="552" t="str">
        <f>Máximo!B452:E452</f>
        <v>9.2.2.        Disponibilidade alta.</v>
      </c>
      <c r="C452" s="552"/>
      <c r="D452" s="552"/>
      <c r="E452" s="552"/>
      <c r="F452" s="68" t="str">
        <f>IF(Máximo!F452:I452="","",Máximo!F452:I452)</f>
        <v/>
      </c>
      <c r="G452" s="72">
        <f>Máximo!G452:J452</f>
        <v>2.1459227E-4</v>
      </c>
      <c r="H452" s="70" t="str">
        <f>IF(Máximo!H452="","",Máximo!H452)</f>
        <v>Obrigatório</v>
      </c>
      <c r="I452" s="37" t="s">
        <v>4</v>
      </c>
      <c r="J452" s="73">
        <f>IF($K$13="Não Atende",0,IF(I452="","",IF(H452="",VLOOKUP(I452,Parâmetros!$B$3:$C$6,2,0),VLOOKUP(I452,Parâmetros!$B$3:$C$6,2,0)*VLOOKUP(H452,Parâmetros!$E$3:$G$5,2,0))))</f>
        <v>4</v>
      </c>
      <c r="K452" s="74">
        <f t="shared" si="273"/>
        <v>3.4763947740000002E-2</v>
      </c>
      <c r="L452" s="3"/>
      <c r="M452" s="38"/>
    </row>
    <row r="453" spans="1:13" ht="45" customHeight="1" outlineLevel="1" x14ac:dyDescent="0.2">
      <c r="A453" s="170" t="str">
        <f>Máximo!A453</f>
        <v>3.416</v>
      </c>
      <c r="B453" s="552" t="str">
        <f>Máximo!B453:E453</f>
        <v>9.3.       O PROPONENTE deverá apresentar, na proposta técnica, os modelos de A.D que serão implementados:</v>
      </c>
      <c r="C453" s="552"/>
      <c r="D453" s="552"/>
      <c r="E453" s="552"/>
      <c r="F453" s="68" t="str">
        <f>IF(Máximo!F453:I453="","",Máximo!F453:I453)</f>
        <v/>
      </c>
      <c r="G453" s="72">
        <f>Máximo!G453:J453</f>
        <v>2.1459227E-4</v>
      </c>
      <c r="H453" s="70" t="str">
        <f>IF(Máximo!H453="","",Máximo!H453)</f>
        <v>Obrigatório</v>
      </c>
      <c r="I453" s="37" t="s">
        <v>4</v>
      </c>
      <c r="J453" s="73">
        <f>IF($K$13="Não Atende",0,IF(I453="","",IF(H453="",VLOOKUP(I453,Parâmetros!$B$3:$C$6,2,0),VLOOKUP(I453,Parâmetros!$B$3:$C$6,2,0)*VLOOKUP(H453,Parâmetros!$E$3:$G$5,2,0))))</f>
        <v>4</v>
      </c>
      <c r="K453" s="74">
        <f t="shared" si="273"/>
        <v>3.4763947740000002E-2</v>
      </c>
      <c r="L453" s="3"/>
      <c r="M453" s="38"/>
    </row>
    <row r="454" spans="1:13" ht="45" customHeight="1" outlineLevel="1" x14ac:dyDescent="0.2">
      <c r="A454" s="170" t="str">
        <f>Máximo!A454</f>
        <v>3.417</v>
      </c>
      <c r="B454" s="552" t="str">
        <f>Máximo!B454:E454</f>
        <v>9.3.1.        Deverá ser fornecida a topologia lógica do A.D por módulo da aplicação e por camada (apresentação, aplicação e banco de dados).</v>
      </c>
      <c r="C454" s="552"/>
      <c r="D454" s="552"/>
      <c r="E454" s="552"/>
      <c r="F454" s="68" t="str">
        <f>IF(Máximo!F454:I454="","",Máximo!F454:I454)</f>
        <v/>
      </c>
      <c r="G454" s="72">
        <f>Máximo!G454:J454</f>
        <v>2.1459227E-4</v>
      </c>
      <c r="H454" s="70" t="str">
        <f>IF(Máximo!H454="","",Máximo!H454)</f>
        <v>Obrigatório</v>
      </c>
      <c r="I454" s="37" t="s">
        <v>4</v>
      </c>
      <c r="J454" s="73">
        <f>IF($K$13="Não Atende",0,IF(I454="","",IF(H454="",VLOOKUP(I454,Parâmetros!$B$3:$C$6,2,0),VLOOKUP(I454,Parâmetros!$B$3:$C$6,2,0)*VLOOKUP(H454,Parâmetros!$E$3:$G$5,2,0))))</f>
        <v>4</v>
      </c>
      <c r="K454" s="74">
        <f t="shared" si="273"/>
        <v>3.4763947740000002E-2</v>
      </c>
      <c r="L454" s="3"/>
      <c r="M454" s="38"/>
    </row>
    <row r="455" spans="1:13" ht="45" customHeight="1" outlineLevel="1" x14ac:dyDescent="0.2">
      <c r="A455" s="170" t="str">
        <f>Máximo!A455</f>
        <v>3.418</v>
      </c>
      <c r="B455" s="552" t="str">
        <f>Máximo!B455:E455</f>
        <v>9.3.2.        Deverão ser fornecidos relação e detalhamento do hardware e software requeridos, segregados por módulo da aplicação e por camada (apresentação, aplicação e banco de dados).</v>
      </c>
      <c r="C455" s="552"/>
      <c r="D455" s="552"/>
      <c r="E455" s="552"/>
      <c r="F455" s="68" t="str">
        <f>IF(Máximo!F455:I455="","",Máximo!F455:I455)</f>
        <v/>
      </c>
      <c r="G455" s="72">
        <f>Máximo!G455:J455</f>
        <v>2.1459227E-4</v>
      </c>
      <c r="H455" s="70" t="str">
        <f>IF(Máximo!H455="","",Máximo!H455)</f>
        <v>Obrigatório</v>
      </c>
      <c r="I455" s="37" t="s">
        <v>4</v>
      </c>
      <c r="J455" s="73">
        <f>IF($K$13="Não Atende",0,IF(I455="","",IF(H455="",VLOOKUP(I455,Parâmetros!$B$3:$C$6,2,0),VLOOKUP(I455,Parâmetros!$B$3:$C$6,2,0)*VLOOKUP(H455,Parâmetros!$E$3:$G$5,2,0))))</f>
        <v>4</v>
      </c>
      <c r="K455" s="74">
        <f t="shared" si="273"/>
        <v>3.4763947740000002E-2</v>
      </c>
      <c r="L455" s="3"/>
      <c r="M455" s="38"/>
    </row>
    <row r="456" spans="1:13" ht="45" customHeight="1" outlineLevel="1" x14ac:dyDescent="0.2">
      <c r="A456" s="170" t="str">
        <f>Máximo!A456</f>
        <v>3.419</v>
      </c>
      <c r="B456" s="552" t="str">
        <f>Máximo!B456:E456</f>
        <v>9.4.       O PROPONENTE deverá ofertar os seguintes serviços e entregáveis:</v>
      </c>
      <c r="C456" s="552"/>
      <c r="D456" s="552"/>
      <c r="E456" s="552"/>
      <c r="F456" s="68" t="str">
        <f>IF(Máximo!F456:I456="","",Máximo!F456:I456)</f>
        <v/>
      </c>
      <c r="G456" s="72">
        <f>Máximo!G456:J456</f>
        <v>2.1459227E-4</v>
      </c>
      <c r="H456" s="70" t="str">
        <f>IF(Máximo!H456="","",Máximo!H456)</f>
        <v>Obrigatório</v>
      </c>
      <c r="I456" s="37" t="s">
        <v>4</v>
      </c>
      <c r="J456" s="73">
        <f>IF($K$13="Não Atende",0,IF(I456="","",IF(H456="",VLOOKUP(I456,Parâmetros!$B$3:$C$6,2,0),VLOOKUP(I456,Parâmetros!$B$3:$C$6,2,0)*VLOOKUP(H456,Parâmetros!$E$3:$G$5,2,0))))</f>
        <v>4</v>
      </c>
      <c r="K456" s="74">
        <f t="shared" si="273"/>
        <v>3.4763947740000002E-2</v>
      </c>
      <c r="L456" s="3"/>
      <c r="M456" s="38"/>
    </row>
    <row r="457" spans="1:13" ht="45" customHeight="1" outlineLevel="1" x14ac:dyDescent="0.2">
      <c r="A457" s="170" t="str">
        <f>Máximo!A457</f>
        <v>3.420</v>
      </c>
      <c r="B457" s="552" t="str">
        <f>Máximo!B457:E457</f>
        <v>9.4.1.        Desenvolvimento, customização, implantação e documentação de scripts interpretados, ou executados em nível de sistema operacional, necessários para a implementação da A.D.</v>
      </c>
      <c r="C457" s="552"/>
      <c r="D457" s="552"/>
      <c r="E457" s="552"/>
      <c r="F457" s="68" t="str">
        <f>IF(Máximo!F457:I457="","",Máximo!F457:I457)</f>
        <v/>
      </c>
      <c r="G457" s="72">
        <f>Máximo!G457:J457</f>
        <v>2.1459227E-4</v>
      </c>
      <c r="H457" s="70" t="str">
        <f>IF(Máximo!H457="","",Máximo!H457)</f>
        <v>Obrigatório</v>
      </c>
      <c r="I457" s="37" t="s">
        <v>4</v>
      </c>
      <c r="J457" s="73">
        <f>IF($K$13="Não Atende",0,IF(I457="","",IF(H457="",VLOOKUP(I457,Parâmetros!$B$3:$C$6,2,0),VLOOKUP(I457,Parâmetros!$B$3:$C$6,2,0)*VLOOKUP(H457,Parâmetros!$E$3:$G$5,2,0))))</f>
        <v>4</v>
      </c>
      <c r="K457" s="74">
        <f t="shared" si="273"/>
        <v>3.4763947740000002E-2</v>
      </c>
      <c r="L457" s="3"/>
      <c r="M457" s="38"/>
    </row>
    <row r="458" spans="1:13" ht="45" customHeight="1" outlineLevel="1" x14ac:dyDescent="0.2">
      <c r="A458" s="170" t="str">
        <f>Máximo!A458</f>
        <v>3.421</v>
      </c>
      <c r="B458" s="552" t="str">
        <f>Máximo!B458:E458</f>
        <v>9.4.2.        Desenvolvimento, customização, implantação e documentação de scripts interpretados, ou executados em nível de sistema operacional, necessários identificar a correta subida dos módulos de aplicação e dos bancos de dados em contexto de ativação e operação em modo de A.D.</v>
      </c>
      <c r="C458" s="552"/>
      <c r="D458" s="552"/>
      <c r="E458" s="552"/>
      <c r="F458" s="68" t="str">
        <f>IF(Máximo!F458:I458="","",Máximo!F458:I458)</f>
        <v/>
      </c>
      <c r="G458" s="72">
        <f>Máximo!G458:J458</f>
        <v>2.1459227E-4</v>
      </c>
      <c r="H458" s="70" t="str">
        <f>IF(Máximo!H458="","",Máximo!H458)</f>
        <v>Obrigatório</v>
      </c>
      <c r="I458" s="37" t="s">
        <v>4</v>
      </c>
      <c r="J458" s="73">
        <f>IF($K$13="Não Atende",0,IF(I458="","",IF(H458="",VLOOKUP(I458,Parâmetros!$B$3:$C$6,2,0),VLOOKUP(I458,Parâmetros!$B$3:$C$6,2,0)*VLOOKUP(H458,Parâmetros!$E$3:$G$5,2,0))))</f>
        <v>4</v>
      </c>
      <c r="K458" s="74">
        <f t="shared" si="273"/>
        <v>3.4763947740000002E-2</v>
      </c>
      <c r="L458" s="3"/>
      <c r="M458" s="38"/>
    </row>
    <row r="459" spans="1:13" ht="45" customHeight="1" outlineLevel="1" x14ac:dyDescent="0.2">
      <c r="A459" s="170" t="str">
        <f>Máximo!A459</f>
        <v>3.422</v>
      </c>
      <c r="B459" s="552" t="str">
        <f>Máximo!B459:E459</f>
        <v>9.4.3.        Desenvolvimento e documentação do Plano de Testes a ser utilizado para testar e homologar a solução de A.D. Essa documentação deverá seguir o padrão da CONTRATANTE, cujo template será fornecido na etapa de planejamento. Nesta documentação, minimamente, o PROPONENTE será responsável por detalhar:</v>
      </c>
      <c r="C459" s="552"/>
      <c r="D459" s="552"/>
      <c r="E459" s="552"/>
      <c r="F459" s="68" t="str">
        <f>IF(Máximo!F459:I459="","",Máximo!F459:I459)</f>
        <v/>
      </c>
      <c r="G459" s="72">
        <f>Máximo!G459:J459</f>
        <v>2.1459227E-4</v>
      </c>
      <c r="H459" s="70" t="str">
        <f>IF(Máximo!H459="","",Máximo!H459)</f>
        <v>Obrigatório</v>
      </c>
      <c r="I459" s="37" t="s">
        <v>4</v>
      </c>
      <c r="J459" s="73">
        <f>IF($K$13="Não Atende",0,IF(I459="","",IF(H459="",VLOOKUP(I459,Parâmetros!$B$3:$C$6,2,0),VLOOKUP(I459,Parâmetros!$B$3:$C$6,2,0)*VLOOKUP(H459,Parâmetros!$E$3:$G$5,2,0))))</f>
        <v>4</v>
      </c>
      <c r="K459" s="74">
        <f t="shared" si="273"/>
        <v>3.4763947740000002E-2</v>
      </c>
      <c r="L459" s="3"/>
      <c r="M459" s="38"/>
    </row>
    <row r="460" spans="1:13" ht="45" customHeight="1" outlineLevel="1" x14ac:dyDescent="0.2">
      <c r="A460" s="170" t="str">
        <f>Máximo!A460</f>
        <v>3.423</v>
      </c>
      <c r="B460" s="552" t="str">
        <f>Máximo!B460:E460</f>
        <v>9.4.3.1 Cenário de Teste Cenários de Testes individualizados para cada componente lógico apresentado na topologia da solução de A.D. ofertada.</v>
      </c>
      <c r="C460" s="552"/>
      <c r="D460" s="552"/>
      <c r="E460" s="552"/>
      <c r="F460" s="68" t="str">
        <f>IF(Máximo!F460:I460="","",Máximo!F460:I460)</f>
        <v/>
      </c>
      <c r="G460" s="72">
        <f>Máximo!G460:J460</f>
        <v>2.1459227E-4</v>
      </c>
      <c r="H460" s="70" t="str">
        <f>IF(Máximo!H460="","",Máximo!H460)</f>
        <v>Obrigatório</v>
      </c>
      <c r="I460" s="37" t="s">
        <v>4</v>
      </c>
      <c r="J460" s="73">
        <f>IF($K$13="Não Atende",0,IF(I460="","",IF(H460="",VLOOKUP(I460,Parâmetros!$B$3:$C$6,2,0),VLOOKUP(I460,Parâmetros!$B$3:$C$6,2,0)*VLOOKUP(H460,Parâmetros!$E$3:$G$5,2,0))))</f>
        <v>4</v>
      </c>
      <c r="K460" s="74">
        <f t="shared" si="273"/>
        <v>3.4763947740000002E-2</v>
      </c>
      <c r="L460" s="3"/>
      <c r="M460" s="38"/>
    </row>
    <row r="461" spans="1:13" ht="45" customHeight="1" outlineLevel="1" x14ac:dyDescent="0.2">
      <c r="A461" s="170" t="str">
        <f>Máximo!A461</f>
        <v>3.424</v>
      </c>
      <c r="B461" s="552" t="str">
        <f>Máximo!B461:E461</f>
        <v>9.4.3.2 Camada Lógica Camada lógica da solução a ser testada no respectivo cenário de testes.</v>
      </c>
      <c r="C461" s="552"/>
      <c r="D461" s="552"/>
      <c r="E461" s="552"/>
      <c r="F461" s="68" t="str">
        <f>IF(Máximo!F461:I461="","",Máximo!F461:I461)</f>
        <v/>
      </c>
      <c r="G461" s="72">
        <f>Máximo!G461:J461</f>
        <v>2.1459227E-4</v>
      </c>
      <c r="H461" s="70" t="str">
        <f>IF(Máximo!H461="","",Máximo!H461)</f>
        <v>Obrigatório</v>
      </c>
      <c r="I461" s="37" t="s">
        <v>4</v>
      </c>
      <c r="J461" s="73">
        <f>IF($K$13="Não Atende",0,IF(I461="","",IF(H461="",VLOOKUP(I461,Parâmetros!$B$3:$C$6,2,0),VLOOKUP(I461,Parâmetros!$B$3:$C$6,2,0)*VLOOKUP(H461,Parâmetros!$E$3:$G$5,2,0))))</f>
        <v>4</v>
      </c>
      <c r="K461" s="74">
        <f t="shared" si="273"/>
        <v>3.4763947740000002E-2</v>
      </c>
      <c r="L461" s="3"/>
      <c r="M461" s="38"/>
    </row>
    <row r="462" spans="1:13" ht="45" customHeight="1" outlineLevel="1" x14ac:dyDescent="0.2">
      <c r="A462" s="170" t="str">
        <f>Máximo!A462</f>
        <v>3.425</v>
      </c>
      <c r="B462" s="552" t="str">
        <f>Máximo!B462:E462</f>
        <v>9.4.3.3 Componentes da Aplicação Envolvidos Componente da aplicação que representa um agrupamento lógico da solução a ser testada.</v>
      </c>
      <c r="C462" s="552"/>
      <c r="D462" s="552"/>
      <c r="E462" s="552"/>
      <c r="F462" s="68" t="str">
        <f>IF(Máximo!F462:I462="","",Máximo!F462:I462)</f>
        <v/>
      </c>
      <c r="G462" s="72">
        <f>Máximo!G462:J462</f>
        <v>2.1459227E-4</v>
      </c>
      <c r="H462" s="70" t="str">
        <f>IF(Máximo!H462="","",Máximo!H462)</f>
        <v>Obrigatório</v>
      </c>
      <c r="I462" s="37" t="s">
        <v>4</v>
      </c>
      <c r="J462" s="73">
        <f>IF($K$13="Não Atende",0,IF(I462="","",IF(H462="",VLOOKUP(I462,Parâmetros!$B$3:$C$6,2,0),VLOOKUP(I462,Parâmetros!$B$3:$C$6,2,0)*VLOOKUP(H462,Parâmetros!$E$3:$G$5,2,0))))</f>
        <v>4</v>
      </c>
      <c r="K462" s="74">
        <f t="shared" si="273"/>
        <v>3.4763947740000002E-2</v>
      </c>
      <c r="L462" s="3"/>
      <c r="M462" s="38"/>
    </row>
    <row r="463" spans="1:13" ht="45" customHeight="1" outlineLevel="1" x14ac:dyDescent="0.2">
      <c r="A463" s="170" t="str">
        <f>Máximo!A463</f>
        <v>3.426</v>
      </c>
      <c r="B463" s="552" t="str">
        <f>Máximo!B463:E463</f>
        <v>9.4.3.4 Transação da Aplicação Transação da aplicação que servirá para testar o cenário de teste.</v>
      </c>
      <c r="C463" s="552"/>
      <c r="D463" s="552"/>
      <c r="E463" s="552"/>
      <c r="F463" s="68" t="str">
        <f>IF(Máximo!F463:I463="","",Máximo!F463:I463)</f>
        <v/>
      </c>
      <c r="G463" s="72">
        <f>Máximo!G463:J463</f>
        <v>2.1459227E-4</v>
      </c>
      <c r="H463" s="70" t="str">
        <f>IF(Máximo!H463="","",Máximo!H463)</f>
        <v>Obrigatório</v>
      </c>
      <c r="I463" s="37" t="s">
        <v>4</v>
      </c>
      <c r="J463" s="73">
        <f>IF($K$13="Não Atende",0,IF(I463="","",IF(H463="",VLOOKUP(I463,Parâmetros!$B$3:$C$6,2,0),VLOOKUP(I463,Parâmetros!$B$3:$C$6,2,0)*VLOOKUP(H463,Parâmetros!$E$3:$G$5,2,0))))</f>
        <v>4</v>
      </c>
      <c r="K463" s="74">
        <f t="shared" si="273"/>
        <v>3.4763947740000002E-2</v>
      </c>
      <c r="L463" s="3"/>
      <c r="M463" s="38"/>
    </row>
    <row r="464" spans="1:13" ht="45" customHeight="1" outlineLevel="1" x14ac:dyDescent="0.2">
      <c r="A464" s="170" t="str">
        <f>Máximo!A464</f>
        <v>3.427</v>
      </c>
      <c r="B464" s="552" t="str">
        <f>Máximo!B464:E464</f>
        <v>9.4.3.5 Componentes de Hardware Envolvidos Componentes de hardware que serão utilizados na execução do cenário de teste.</v>
      </c>
      <c r="C464" s="552"/>
      <c r="D464" s="552"/>
      <c r="E464" s="552"/>
      <c r="F464" s="68" t="str">
        <f>IF(Máximo!F464:I464="","",Máximo!F464:I464)</f>
        <v/>
      </c>
      <c r="G464" s="72">
        <f>Máximo!G464:J464</f>
        <v>2.1459227E-4</v>
      </c>
      <c r="H464" s="70" t="str">
        <f>IF(Máximo!H464="","",Máximo!H464)</f>
        <v>Obrigatório</v>
      </c>
      <c r="I464" s="37" t="s">
        <v>4</v>
      </c>
      <c r="J464" s="73">
        <f>IF($K$13="Não Atende",0,IF(I464="","",IF(H464="",VLOOKUP(I464,Parâmetros!$B$3:$C$6,2,0),VLOOKUP(I464,Parâmetros!$B$3:$C$6,2,0)*VLOOKUP(H464,Parâmetros!$E$3:$G$5,2,0))))</f>
        <v>4</v>
      </c>
      <c r="K464" s="74">
        <f t="shared" si="273"/>
        <v>3.4763947740000002E-2</v>
      </c>
      <c r="L464" s="3"/>
      <c r="M464" s="38"/>
    </row>
    <row r="465" spans="1:13" ht="45" customHeight="1" outlineLevel="1" x14ac:dyDescent="0.2">
      <c r="A465" s="170" t="str">
        <f>Máximo!A465</f>
        <v>3.428</v>
      </c>
      <c r="B465" s="552" t="str">
        <f>Máximo!B465:E465</f>
        <v>9.4.3.6 Tipo de Determina se o cenário de teste irá requerer intervenção manual ou automática para a ativação do H.A.</v>
      </c>
      <c r="C465" s="552"/>
      <c r="D465" s="552"/>
      <c r="E465" s="552"/>
      <c r="F465" s="68" t="str">
        <f>IF(Máximo!F465:I465="","",Máximo!F465:I465)</f>
        <v/>
      </c>
      <c r="G465" s="72">
        <f>Máximo!G465:J465</f>
        <v>2.1459227E-4</v>
      </c>
      <c r="H465" s="70" t="str">
        <f>IF(Máximo!H465="","",Máximo!H465)</f>
        <v>Obrigatório</v>
      </c>
      <c r="I465" s="37" t="s">
        <v>4</v>
      </c>
      <c r="J465" s="73">
        <f>IF($K$13="Não Atende",0,IF(I465="","",IF(H465="",VLOOKUP(I465,Parâmetros!$B$3:$C$6,2,0),VLOOKUP(I465,Parâmetros!$B$3:$C$6,2,0)*VLOOKUP(H465,Parâmetros!$E$3:$G$5,2,0))))</f>
        <v>4</v>
      </c>
      <c r="K465" s="74">
        <f t="shared" si="273"/>
        <v>3.4763947740000002E-2</v>
      </c>
      <c r="L465" s="3"/>
      <c r="M465" s="38"/>
    </row>
    <row r="466" spans="1:13" ht="45" customHeight="1" outlineLevel="1" x14ac:dyDescent="0.2">
      <c r="A466" s="170" t="str">
        <f>Máximo!A466</f>
        <v>3.429</v>
      </c>
      <c r="B466" s="552" t="str">
        <f>Máximo!B466:E466</f>
        <v>9.4.3.7 Data Data prevista de execução do cenário de teste.</v>
      </c>
      <c r="C466" s="552"/>
      <c r="D466" s="552"/>
      <c r="E466" s="552"/>
      <c r="F466" s="68" t="str">
        <f>IF(Máximo!F466:I466="","",Máximo!F466:I466)</f>
        <v/>
      </c>
      <c r="G466" s="72">
        <f>Máximo!G466:J466</f>
        <v>2.1459227E-4</v>
      </c>
      <c r="H466" s="70" t="str">
        <f>IF(Máximo!H466="","",Máximo!H466)</f>
        <v>Obrigatório</v>
      </c>
      <c r="I466" s="37" t="s">
        <v>4</v>
      </c>
      <c r="J466" s="73">
        <f>IF($K$13="Não Atende",0,IF(I466="","",IF(H466="",VLOOKUP(I466,Parâmetros!$B$3:$C$6,2,0),VLOOKUP(I466,Parâmetros!$B$3:$C$6,2,0)*VLOOKUP(H466,Parâmetros!$E$3:$G$5,2,0))))</f>
        <v>4</v>
      </c>
      <c r="K466" s="74">
        <f t="shared" si="273"/>
        <v>3.4763947740000002E-2</v>
      </c>
      <c r="L466" s="3"/>
      <c r="M466" s="38"/>
    </row>
    <row r="467" spans="1:13" ht="45" customHeight="1" outlineLevel="1" x14ac:dyDescent="0.2">
      <c r="A467" s="170" t="str">
        <f>Máximo!A467</f>
        <v>3.430</v>
      </c>
      <c r="B467" s="552" t="str">
        <f>Máximo!B467:E467</f>
        <v>9.4.3.8 Tempo Estimado para Execução (xx h:yy m) Tempo estimado para a execução do cenário de teste.</v>
      </c>
      <c r="C467" s="552"/>
      <c r="D467" s="552"/>
      <c r="E467" s="552"/>
      <c r="F467" s="68" t="str">
        <f>IF(Máximo!F467:I467="","",Máximo!F467:I467)</f>
        <v/>
      </c>
      <c r="G467" s="72">
        <f>Máximo!G467:J467</f>
        <v>2.1459227E-4</v>
      </c>
      <c r="H467" s="70" t="str">
        <f>IF(Máximo!H467="","",Máximo!H467)</f>
        <v>Obrigatório</v>
      </c>
      <c r="I467" s="37" t="s">
        <v>4</v>
      </c>
      <c r="J467" s="73">
        <f>IF($K$13="Não Atende",0,IF(I467="","",IF(H467="",VLOOKUP(I467,Parâmetros!$B$3:$C$6,2,0),VLOOKUP(I467,Parâmetros!$B$3:$C$6,2,0)*VLOOKUP(H467,Parâmetros!$E$3:$G$5,2,0))))</f>
        <v>4</v>
      </c>
      <c r="K467" s="74">
        <f t="shared" si="273"/>
        <v>3.4763947740000002E-2</v>
      </c>
      <c r="L467" s="3"/>
      <c r="M467" s="38"/>
    </row>
    <row r="468" spans="1:13" ht="45" customHeight="1" outlineLevel="1" x14ac:dyDescent="0.2">
      <c r="A468" s="170" t="str">
        <f>Máximo!A468</f>
        <v>3.431</v>
      </c>
      <c r="B468" s="552" t="str">
        <f>Máximo!B468:E468</f>
        <v>9.4.3.9 Passos (steps) detalhados Detalhamento passo a passo do cenário de teste em unidades de execução que devem, obrigatoriamente, ter um resultado correspondente descrito no campo "Resultado Esperado".</v>
      </c>
      <c r="C468" s="552"/>
      <c r="D468" s="552"/>
      <c r="E468" s="552"/>
      <c r="F468" s="68" t="str">
        <f>IF(Máximo!F468:I468="","",Máximo!F468:I468)</f>
        <v/>
      </c>
      <c r="G468" s="72">
        <f>Máximo!G468:J468</f>
        <v>2.1459227E-4</v>
      </c>
      <c r="H468" s="70" t="str">
        <f>IF(Máximo!H468="","",Máximo!H468)</f>
        <v>Obrigatório</v>
      </c>
      <c r="I468" s="37" t="s">
        <v>4</v>
      </c>
      <c r="J468" s="73">
        <f>IF($K$13="Não Atende",0,IF(I468="","",IF(H468="",VLOOKUP(I468,Parâmetros!$B$3:$C$6,2,0),VLOOKUP(I468,Parâmetros!$B$3:$C$6,2,0)*VLOOKUP(H468,Parâmetros!$E$3:$G$5,2,0))))</f>
        <v>4</v>
      </c>
      <c r="K468" s="74">
        <f t="shared" si="273"/>
        <v>3.4763947740000002E-2</v>
      </c>
      <c r="L468" s="3"/>
      <c r="M468" s="38"/>
    </row>
    <row r="469" spans="1:13" ht="45" customHeight="1" outlineLevel="1" x14ac:dyDescent="0.2">
      <c r="A469" s="170" t="str">
        <f>Máximo!A469</f>
        <v>3.432</v>
      </c>
      <c r="B469" s="552" t="str">
        <f>Máximo!B469:E469</f>
        <v xml:space="preserve"> 1. Enviar requisição para aplicação por meio do navegador web</v>
      </c>
      <c r="C469" s="552"/>
      <c r="D469" s="552"/>
      <c r="E469" s="552"/>
      <c r="F469" s="68" t="str">
        <f>IF(Máximo!F469:I469="","",Máximo!F469:I469)</f>
        <v/>
      </c>
      <c r="G469" s="72">
        <f>Máximo!G469:J469</f>
        <v>2.1459227E-4</v>
      </c>
      <c r="H469" s="70" t="str">
        <f>IF(Máximo!H469="","",Máximo!H469)</f>
        <v>Obrigatório</v>
      </c>
      <c r="I469" s="37" t="s">
        <v>4</v>
      </c>
      <c r="J469" s="73">
        <f>IF($K$13="Não Atende",0,IF(I469="","",IF(H469="",VLOOKUP(I469,Parâmetros!$B$3:$C$6,2,0),VLOOKUP(I469,Parâmetros!$B$3:$C$6,2,0)*VLOOKUP(H469,Parâmetros!$E$3:$G$5,2,0))))</f>
        <v>4</v>
      </c>
      <c r="K469" s="74">
        <f t="shared" si="273"/>
        <v>3.4763947740000002E-2</v>
      </c>
      <c r="L469" s="3"/>
      <c r="M469" s="38"/>
    </row>
    <row r="470" spans="1:13" ht="45" customHeight="1" outlineLevel="1" x14ac:dyDescent="0.2">
      <c r="A470" s="170" t="str">
        <f>Máximo!A470</f>
        <v>3.433</v>
      </c>
      <c r="B470" s="552" t="str">
        <f>Máximo!B470:E470</f>
        <v xml:space="preserve"> 2. Acessar Webservers de cadastro   e seguir procedimento de STOP para simular queda de serviço.</v>
      </c>
      <c r="C470" s="552"/>
      <c r="D470" s="552"/>
      <c r="E470" s="552"/>
      <c r="F470" s="68" t="str">
        <f>IF(Máximo!F470:I470="","",Máximo!F470:I470)</f>
        <v/>
      </c>
      <c r="G470" s="72">
        <f>Máximo!G470:J470</f>
        <v>2.1459227E-4</v>
      </c>
      <c r="H470" s="70" t="str">
        <f>IF(Máximo!H470="","",Máximo!H470)</f>
        <v>Obrigatório</v>
      </c>
      <c r="I470" s="37" t="s">
        <v>4</v>
      </c>
      <c r="J470" s="73">
        <f>IF($K$13="Não Atende",0,IF(I470="","",IF(H470="",VLOOKUP(I470,Parâmetros!$B$3:$C$6,2,0),VLOOKUP(I470,Parâmetros!$B$3:$C$6,2,0)*VLOOKUP(H470,Parâmetros!$E$3:$G$5,2,0))))</f>
        <v>4</v>
      </c>
      <c r="K470" s="74">
        <f t="shared" si="273"/>
        <v>3.4763947740000002E-2</v>
      </c>
      <c r="L470" s="3"/>
      <c r="M470" s="38"/>
    </row>
    <row r="471" spans="1:13" ht="45" customHeight="1" outlineLevel="1" x14ac:dyDescent="0.2">
      <c r="A471" s="170" t="str">
        <f>Máximo!A471</f>
        <v>3.434</v>
      </c>
      <c r="B471" s="552" t="str">
        <f>Máximo!B471:E471</f>
        <v xml:space="preserve"> 3. Verificação de balanceamento de carga nos demais servidores do farm de aplicação.</v>
      </c>
      <c r="C471" s="552"/>
      <c r="D471" s="552"/>
      <c r="E471" s="552"/>
      <c r="F471" s="68" t="str">
        <f>IF(Máximo!F471:I471="","",Máximo!F471:I471)</f>
        <v/>
      </c>
      <c r="G471" s="72">
        <f>Máximo!G471:J471</f>
        <v>2.1459227E-4</v>
      </c>
      <c r="H471" s="70" t="str">
        <f>IF(Máximo!H471="","",Máximo!H471)</f>
        <v>Obrigatório</v>
      </c>
      <c r="I471" s="37" t="s">
        <v>4</v>
      </c>
      <c r="J471" s="73">
        <f>IF($K$13="Não Atende",0,IF(I471="","",IF(H471="",VLOOKUP(I471,Parâmetros!$B$3:$C$6,2,0),VLOOKUP(I471,Parâmetros!$B$3:$C$6,2,0)*VLOOKUP(H471,Parâmetros!$E$3:$G$5,2,0))))</f>
        <v>4</v>
      </c>
      <c r="K471" s="74">
        <f t="shared" si="273"/>
        <v>3.4763947740000002E-2</v>
      </c>
      <c r="L471" s="3"/>
      <c r="M471" s="38"/>
    </row>
    <row r="472" spans="1:13" ht="45" customHeight="1" outlineLevel="1" x14ac:dyDescent="0.2">
      <c r="A472" s="170" t="str">
        <f>Máximo!A472</f>
        <v>3.435</v>
      </c>
      <c r="B472" s="552" t="str">
        <f>Máximo!B472:E472</f>
        <v>9.4.3.10 Equipe/ Responsável Nome da(s) equipe(s) e do(s) responsável(is) pela execução de cada passo do cenário de teste.</v>
      </c>
      <c r="C472" s="552"/>
      <c r="D472" s="552"/>
      <c r="E472" s="552"/>
      <c r="F472" s="68" t="str">
        <f>IF(Máximo!F472:I472="","",Máximo!F472:I472)</f>
        <v/>
      </c>
      <c r="G472" s="72">
        <f>Máximo!G472:J472</f>
        <v>2.1459227E-4</v>
      </c>
      <c r="H472" s="70" t="str">
        <f>IF(Máximo!H472="","",Máximo!H472)</f>
        <v>Obrigatório</v>
      </c>
      <c r="I472" s="37" t="s">
        <v>4</v>
      </c>
      <c r="J472" s="73">
        <f>IF($K$13="Não Atende",0,IF(I472="","",IF(H472="",VLOOKUP(I472,Parâmetros!$B$3:$C$6,2,0),VLOOKUP(I472,Parâmetros!$B$3:$C$6,2,0)*VLOOKUP(H472,Parâmetros!$E$3:$G$5,2,0))))</f>
        <v>4</v>
      </c>
      <c r="K472" s="74">
        <f t="shared" si="273"/>
        <v>3.4763947740000002E-2</v>
      </c>
      <c r="L472" s="3"/>
      <c r="M472" s="38"/>
    </row>
    <row r="473" spans="1:13" ht="45" customHeight="1" outlineLevel="1" x14ac:dyDescent="0.2">
      <c r="A473" s="170" t="str">
        <f>Máximo!A473</f>
        <v>3.436</v>
      </c>
      <c r="B473" s="552" t="str">
        <f>Máximo!B473:E473</f>
        <v>9.4.3.11 Resultado Esperado Descrição detalhada do resultado esperado durante a execução do cenário de teste.</v>
      </c>
      <c r="C473" s="552"/>
      <c r="D473" s="552"/>
      <c r="E473" s="552"/>
      <c r="F473" s="68" t="str">
        <f>IF(Máximo!F473:I473="","",Máximo!F473:I473)</f>
        <v/>
      </c>
      <c r="G473" s="72">
        <f>Máximo!G473:J473</f>
        <v>2.1459227E-4</v>
      </c>
      <c r="H473" s="70" t="str">
        <f>IF(Máximo!H473="","",Máximo!H473)</f>
        <v>Obrigatório</v>
      </c>
      <c r="I473" s="37" t="s">
        <v>4</v>
      </c>
      <c r="J473" s="73">
        <f>IF($K$13="Não Atende",0,IF(I473="","",IF(H473="",VLOOKUP(I473,Parâmetros!$B$3:$C$6,2,0),VLOOKUP(I473,Parâmetros!$B$3:$C$6,2,0)*VLOOKUP(H473,Parâmetros!$E$3:$G$5,2,0))))</f>
        <v>4</v>
      </c>
      <c r="K473" s="74">
        <f t="shared" si="273"/>
        <v>3.4763947740000002E-2</v>
      </c>
      <c r="L473" s="3"/>
      <c r="M473" s="38"/>
    </row>
    <row r="474" spans="1:13" ht="45" customHeight="1" outlineLevel="1" x14ac:dyDescent="0.2">
      <c r="A474" s="170" t="str">
        <f>Máximo!A474</f>
        <v>3.437</v>
      </c>
      <c r="B474" s="552" t="str">
        <f>Máximo!B474:E474</f>
        <v xml:space="preserve"> 1. Execução inicial de logon bem-sucedido.</v>
      </c>
      <c r="C474" s="552"/>
      <c r="D474" s="552"/>
      <c r="E474" s="552"/>
      <c r="F474" s="68" t="str">
        <f>IF(Máximo!F474:I474="","",Máximo!F474:I474)</f>
        <v/>
      </c>
      <c r="G474" s="72">
        <f>Máximo!G474:J474</f>
        <v>2.1459227E-4</v>
      </c>
      <c r="H474" s="70" t="str">
        <f>IF(Máximo!H474="","",Máximo!H474)</f>
        <v>Obrigatório</v>
      </c>
      <c r="I474" s="37" t="s">
        <v>4</v>
      </c>
      <c r="J474" s="73">
        <f>IF($K$13="Não Atende",0,IF(I474="","",IF(H474="",VLOOKUP(I474,Parâmetros!$B$3:$C$6,2,0),VLOOKUP(I474,Parâmetros!$B$3:$C$6,2,0)*VLOOKUP(H474,Parâmetros!$E$3:$G$5,2,0))))</f>
        <v>4</v>
      </c>
      <c r="K474" s="74">
        <f t="shared" si="273"/>
        <v>3.4763947740000002E-2</v>
      </c>
      <c r="L474" s="3"/>
      <c r="M474" s="38"/>
    </row>
    <row r="475" spans="1:13" ht="45" customHeight="1" outlineLevel="1" x14ac:dyDescent="0.2">
      <c r="A475" s="170" t="str">
        <f>Máximo!A475</f>
        <v>3.438</v>
      </c>
      <c r="B475" s="552" t="str">
        <f>Máximo!B475:E475</f>
        <v xml:space="preserve"> 2. Os usuários conectados no(s) webserver(s) inativo(s) perdem a sessão, porém quando a sessão é reiniciada a persistência de sessão é mantida.</v>
      </c>
      <c r="C475" s="552"/>
      <c r="D475" s="552"/>
      <c r="E475" s="552"/>
      <c r="F475" s="68" t="str">
        <f>IF(Máximo!F475:I475="","",Máximo!F475:I475)</f>
        <v/>
      </c>
      <c r="G475" s="72">
        <f>Máximo!G475:J475</f>
        <v>2.1459227E-4</v>
      </c>
      <c r="H475" s="70" t="str">
        <f>IF(Máximo!H475="","",Máximo!H475)</f>
        <v>Obrigatório</v>
      </c>
      <c r="I475" s="37" t="s">
        <v>4</v>
      </c>
      <c r="J475" s="73">
        <f>IF($K$13="Não Atende",0,IF(I475="","",IF(H475="",VLOOKUP(I475,Parâmetros!$B$3:$C$6,2,0),VLOOKUP(I475,Parâmetros!$B$3:$C$6,2,0)*VLOOKUP(H475,Parâmetros!$E$3:$G$5,2,0))))</f>
        <v>4</v>
      </c>
      <c r="K475" s="74">
        <f t="shared" si="273"/>
        <v>3.4763947740000002E-2</v>
      </c>
      <c r="L475" s="3"/>
      <c r="M475" s="38"/>
    </row>
    <row r="476" spans="1:13" ht="45" customHeight="1" outlineLevel="1" x14ac:dyDescent="0.2">
      <c r="A476" s="170" t="str">
        <f>Máximo!A476</f>
        <v>3.439</v>
      </c>
      <c r="B476" s="552" t="str">
        <f>Máximo!B476:E476</f>
        <v xml:space="preserve"> 3. Requisições são balanceadas entre todos os webservers de forma automática pelo balanceador.</v>
      </c>
      <c r="C476" s="552"/>
      <c r="D476" s="552"/>
      <c r="E476" s="552"/>
      <c r="F476" s="68" t="str">
        <f>IF(Máximo!F476:I476="","",Máximo!F476:I476)</f>
        <v/>
      </c>
      <c r="G476" s="72">
        <f>Máximo!G476:J476</f>
        <v>2.1459227E-4</v>
      </c>
      <c r="H476" s="70" t="str">
        <f>IF(Máximo!H476="","",Máximo!H476)</f>
        <v>Obrigatório</v>
      </c>
      <c r="I476" s="37" t="s">
        <v>4</v>
      </c>
      <c r="J476" s="73">
        <f>IF($K$13="Não Atende",0,IF(I476="","",IF(H476="",VLOOKUP(I476,Parâmetros!$B$3:$C$6,2,0),VLOOKUP(I476,Parâmetros!$B$3:$C$6,2,0)*VLOOKUP(H476,Parâmetros!$E$3:$G$5,2,0))))</f>
        <v>4</v>
      </c>
      <c r="K476" s="74">
        <f t="shared" si="273"/>
        <v>3.4763947740000002E-2</v>
      </c>
      <c r="L476" s="3"/>
      <c r="M476" s="38"/>
    </row>
    <row r="477" spans="1:13" ht="45" customHeight="1" outlineLevel="1" x14ac:dyDescent="0.2">
      <c r="A477" s="170" t="str">
        <f>Máximo!A477</f>
        <v>3.440</v>
      </c>
      <c r="B477" s="552" t="str">
        <f>Máximo!B477:E477</f>
        <v>9.4.3.12 Resultado Obtido Descrição detalhada do resultado obtido para cada passo executado no cenário de teste.</v>
      </c>
      <c r="C477" s="552"/>
      <c r="D477" s="552"/>
      <c r="E477" s="552"/>
      <c r="F477" s="68" t="str">
        <f>IF(Máximo!F477:I477="","",Máximo!F477:I477)</f>
        <v/>
      </c>
      <c r="G477" s="72">
        <f>Máximo!G477:J477</f>
        <v>2.1459227E-4</v>
      </c>
      <c r="H477" s="70" t="str">
        <f>IF(Máximo!H477="","",Máximo!H477)</f>
        <v>Obrigatório</v>
      </c>
      <c r="I477" s="37" t="s">
        <v>4</v>
      </c>
      <c r="J477" s="73">
        <f>IF($K$13="Não Atende",0,IF(I477="","",IF(H477="",VLOOKUP(I477,Parâmetros!$B$3:$C$6,2,0),VLOOKUP(I477,Parâmetros!$B$3:$C$6,2,0)*VLOOKUP(H477,Parâmetros!$E$3:$G$5,2,0))))</f>
        <v>4</v>
      </c>
      <c r="K477" s="74">
        <f t="shared" si="273"/>
        <v>3.4763947740000002E-2</v>
      </c>
      <c r="L477" s="3"/>
      <c r="M477" s="38"/>
    </row>
    <row r="478" spans="1:13" ht="45" customHeight="1" outlineLevel="1" x14ac:dyDescent="0.2">
      <c r="A478" s="170" t="str">
        <f>Máximo!A478</f>
        <v>3.441</v>
      </c>
      <c r="B478" s="552" t="str">
        <f>Máximo!B478:E478</f>
        <v xml:space="preserve"> 1. Execução inicial de logon bem-sucedido.</v>
      </c>
      <c r="C478" s="552"/>
      <c r="D478" s="552"/>
      <c r="E478" s="552"/>
      <c r="F478" s="68" t="str">
        <f>IF(Máximo!F478:I478="","",Máximo!F478:I478)</f>
        <v/>
      </c>
      <c r="G478" s="72">
        <f>Máximo!G478:J478</f>
        <v>2.1459227E-4</v>
      </c>
      <c r="H478" s="70" t="str">
        <f>IF(Máximo!H478="","",Máximo!H478)</f>
        <v>Obrigatório</v>
      </c>
      <c r="I478" s="37" t="s">
        <v>4</v>
      </c>
      <c r="J478" s="73">
        <f>IF($K$13="Não Atende",0,IF(I478="","",IF(H478="",VLOOKUP(I478,Parâmetros!$B$3:$C$6,2,0),VLOOKUP(I478,Parâmetros!$B$3:$C$6,2,0)*VLOOKUP(H478,Parâmetros!$E$3:$G$5,2,0))))</f>
        <v>4</v>
      </c>
      <c r="K478" s="74">
        <f t="shared" si="273"/>
        <v>3.4763947740000002E-2</v>
      </c>
      <c r="L478" s="3"/>
      <c r="M478" s="38"/>
    </row>
    <row r="479" spans="1:13" ht="45" customHeight="1" outlineLevel="1" x14ac:dyDescent="0.2">
      <c r="A479" s="170" t="str">
        <f>Máximo!A479</f>
        <v>3.442</v>
      </c>
      <c r="B479" s="552" t="str">
        <f>Máximo!B479:E479</f>
        <v xml:space="preserve"> 2. O mecanismo de persistência de sessão falhou.</v>
      </c>
      <c r="C479" s="552"/>
      <c r="D479" s="552"/>
      <c r="E479" s="552"/>
      <c r="F479" s="68" t="str">
        <f>IF(Máximo!F479:I479="","",Máximo!F479:I479)</f>
        <v/>
      </c>
      <c r="G479" s="72">
        <f>Máximo!G479:J479</f>
        <v>2.1459227E-4</v>
      </c>
      <c r="H479" s="70" t="str">
        <f>IF(Máximo!H479="","",Máximo!H479)</f>
        <v>Obrigatório</v>
      </c>
      <c r="I479" s="37" t="s">
        <v>4</v>
      </c>
      <c r="J479" s="73">
        <f>IF($K$13="Não Atende",0,IF(I479="","",IF(H479="",VLOOKUP(I479,Parâmetros!$B$3:$C$6,2,0),VLOOKUP(I479,Parâmetros!$B$3:$C$6,2,0)*VLOOKUP(H479,Parâmetros!$E$3:$G$5,2,0))))</f>
        <v>4</v>
      </c>
      <c r="K479" s="74">
        <f t="shared" si="273"/>
        <v>3.4763947740000002E-2</v>
      </c>
      <c r="L479" s="3"/>
      <c r="M479" s="38"/>
    </row>
    <row r="480" spans="1:13" ht="45" customHeight="1" outlineLevel="1" x14ac:dyDescent="0.2">
      <c r="A480" s="170" t="str">
        <f>Máximo!A480</f>
        <v>3.443</v>
      </c>
      <c r="B480" s="552" t="str">
        <f>Máximo!B480:E480</f>
        <v xml:space="preserve"> 3. O balanceamento de carga não funcionou de forma adequada.</v>
      </c>
      <c r="C480" s="552"/>
      <c r="D480" s="552"/>
      <c r="E480" s="552"/>
      <c r="F480" s="68" t="str">
        <f>IF(Máximo!F480:I480="","",Máximo!F480:I480)</f>
        <v/>
      </c>
      <c r="G480" s="72">
        <f>Máximo!G480:J480</f>
        <v>2.1459227E-4</v>
      </c>
      <c r="H480" s="70" t="str">
        <f>IF(Máximo!H480="","",Máximo!H480)</f>
        <v>Obrigatório</v>
      </c>
      <c r="I480" s="37" t="s">
        <v>4</v>
      </c>
      <c r="J480" s="73">
        <f>IF($K$13="Não Atende",0,IF(I480="","",IF(H480="",VLOOKUP(I480,Parâmetros!$B$3:$C$6,2,0),VLOOKUP(I480,Parâmetros!$B$3:$C$6,2,0)*VLOOKUP(H480,Parâmetros!$E$3:$G$5,2,0))))</f>
        <v>4</v>
      </c>
      <c r="K480" s="74">
        <f t="shared" si="273"/>
        <v>3.4763947740000002E-2</v>
      </c>
      <c r="L480" s="3"/>
      <c r="M480" s="38"/>
    </row>
    <row r="481" spans="1:13" ht="45" customHeight="1" outlineLevel="1" x14ac:dyDescent="0.2">
      <c r="A481" s="170" t="str">
        <f>Máximo!A481</f>
        <v>3.444</v>
      </c>
      <c r="B481" s="552" t="str">
        <f>Máximo!B481:E481</f>
        <v>9.4.3.13 Procedimento de Reteste Descrição detalhada do procedimento de reteste caso o resultado obtido seja diferente do resultado esperado durante a execução do cenário de teste.</v>
      </c>
      <c r="C481" s="552"/>
      <c r="D481" s="552"/>
      <c r="E481" s="552"/>
      <c r="F481" s="68" t="str">
        <f>IF(Máximo!F481:I481="","",Máximo!F481:I481)</f>
        <v/>
      </c>
      <c r="G481" s="72">
        <f>Máximo!G481:J481</f>
        <v>2.1459227E-4</v>
      </c>
      <c r="H481" s="70" t="str">
        <f>IF(Máximo!H481="","",Máximo!H481)</f>
        <v>Obrigatório</v>
      </c>
      <c r="I481" s="37" t="s">
        <v>4</v>
      </c>
      <c r="J481" s="73">
        <f>IF($K$13="Não Atende",0,IF(I481="","",IF(H481="",VLOOKUP(I481,Parâmetros!$B$3:$C$6,2,0),VLOOKUP(I481,Parâmetros!$B$3:$C$6,2,0)*VLOOKUP(H481,Parâmetros!$E$3:$G$5,2,0))))</f>
        <v>4</v>
      </c>
      <c r="K481" s="74">
        <f t="shared" si="273"/>
        <v>3.4763947740000002E-2</v>
      </c>
      <c r="L481" s="3"/>
      <c r="M481" s="38"/>
    </row>
    <row r="482" spans="1:13" ht="45" customHeight="1" outlineLevel="1" x14ac:dyDescent="0.2">
      <c r="A482" s="170" t="str">
        <f>Máximo!A482</f>
        <v>3.445</v>
      </c>
      <c r="B482" s="552" t="str">
        <f>Máximo!B482:E482</f>
        <v xml:space="preserve"> 1. Investigar causas de problemas identificados.</v>
      </c>
      <c r="C482" s="552"/>
      <c r="D482" s="552"/>
      <c r="E482" s="552"/>
      <c r="F482" s="68" t="str">
        <f>IF(Máximo!F482:I482="","",Máximo!F482:I482)</f>
        <v/>
      </c>
      <c r="G482" s="72">
        <f>Máximo!G482:J482</f>
        <v>2.1459227E-4</v>
      </c>
      <c r="H482" s="70" t="str">
        <f>IF(Máximo!H482="","",Máximo!H482)</f>
        <v>Obrigatório</v>
      </c>
      <c r="I482" s="37" t="s">
        <v>4</v>
      </c>
      <c r="J482" s="73">
        <f>IF($K$13="Não Atende",0,IF(I482="","",IF(H482="",VLOOKUP(I482,Parâmetros!$B$3:$C$6,2,0),VLOOKUP(I482,Parâmetros!$B$3:$C$6,2,0)*VLOOKUP(H482,Parâmetros!$E$3:$G$5,2,0))))</f>
        <v>4</v>
      </c>
      <c r="K482" s="74">
        <f t="shared" si="273"/>
        <v>3.4763947740000002E-2</v>
      </c>
      <c r="L482" s="3"/>
      <c r="M482" s="38"/>
    </row>
    <row r="483" spans="1:13" ht="45" customHeight="1" outlineLevel="1" x14ac:dyDescent="0.2">
      <c r="A483" s="170" t="str">
        <f>Máximo!A483</f>
        <v>3.446</v>
      </c>
      <c r="B483" s="552" t="str">
        <f>Máximo!B483:E483</f>
        <v xml:space="preserve"> 2. Corrigir anomalias encontradas.</v>
      </c>
      <c r="C483" s="552"/>
      <c r="D483" s="552"/>
      <c r="E483" s="552"/>
      <c r="F483" s="68" t="str">
        <f>IF(Máximo!F483:I483="","",Máximo!F483:I483)</f>
        <v/>
      </c>
      <c r="G483" s="72">
        <f>Máximo!G483:J483</f>
        <v>2.1459227E-4</v>
      </c>
      <c r="H483" s="70" t="str">
        <f>IF(Máximo!H483="","",Máximo!H483)</f>
        <v>Obrigatório</v>
      </c>
      <c r="I483" s="37" t="s">
        <v>4</v>
      </c>
      <c r="J483" s="73">
        <f>IF($K$13="Não Atende",0,IF(I483="","",IF(H483="",VLOOKUP(I483,Parâmetros!$B$3:$C$6,2,0),VLOOKUP(I483,Parâmetros!$B$3:$C$6,2,0)*VLOOKUP(H483,Parâmetros!$E$3:$G$5,2,0))))</f>
        <v>4</v>
      </c>
      <c r="K483" s="74">
        <f t="shared" si="273"/>
        <v>3.4763947740000002E-2</v>
      </c>
      <c r="L483" s="3"/>
      <c r="M483" s="38"/>
    </row>
    <row r="484" spans="1:13" ht="45" customHeight="1" outlineLevel="1" x14ac:dyDescent="0.2">
      <c r="A484" s="170" t="str">
        <f>Máximo!A484</f>
        <v>3.447</v>
      </c>
      <c r="B484" s="552" t="str">
        <f>Máximo!B484:E484</f>
        <v xml:space="preserve"> 3. Reiniciar cenário até que o resultado esperado seja alcançado em sua totalidade.</v>
      </c>
      <c r="C484" s="552"/>
      <c r="D484" s="552"/>
      <c r="E484" s="552"/>
      <c r="F484" s="68" t="str">
        <f>IF(Máximo!F484:I484="","",Máximo!F484:I484)</f>
        <v/>
      </c>
      <c r="G484" s="72">
        <f>Máximo!G484:J484</f>
        <v>2.1459227E-4</v>
      </c>
      <c r="H484" s="70" t="str">
        <f>IF(Máximo!H484="","",Máximo!H484)</f>
        <v>Obrigatório</v>
      </c>
      <c r="I484" s="37" t="s">
        <v>4</v>
      </c>
      <c r="J484" s="73">
        <f>IF($K$13="Não Atende",0,IF(I484="","",IF(H484="",VLOOKUP(I484,Parâmetros!$B$3:$C$6,2,0),VLOOKUP(I484,Parâmetros!$B$3:$C$6,2,0)*VLOOKUP(H484,Parâmetros!$E$3:$G$5,2,0))))</f>
        <v>4</v>
      </c>
      <c r="K484" s="74">
        <f t="shared" si="273"/>
        <v>3.4763947740000002E-2</v>
      </c>
      <c r="L484" s="3"/>
      <c r="M484" s="38"/>
    </row>
    <row r="485" spans="1:13" ht="45" customHeight="1" outlineLevel="1" x14ac:dyDescent="0.2">
      <c r="A485" s="170" t="str">
        <f>Máximo!A485</f>
        <v>3.448</v>
      </c>
      <c r="B485" s="552" t="str">
        <f>Máximo!B485:E485</f>
        <v>9.4.3.14 Status Status da execução do cenário de teste.</v>
      </c>
      <c r="C485" s="552"/>
      <c r="D485" s="552"/>
      <c r="E485" s="552"/>
      <c r="F485" s="68" t="str">
        <f>IF(Máximo!F485:I485="","",Máximo!F485:I485)</f>
        <v/>
      </c>
      <c r="G485" s="72">
        <f>Máximo!G485:J485</f>
        <v>2.1459227E-4</v>
      </c>
      <c r="H485" s="70" t="str">
        <f>IF(Máximo!H485="","",Máximo!H485)</f>
        <v>Obrigatório</v>
      </c>
      <c r="I485" s="37" t="s">
        <v>4</v>
      </c>
      <c r="J485" s="73">
        <f>IF($K$13="Não Atende",0,IF(I485="","",IF(H485="",VLOOKUP(I485,Parâmetros!$B$3:$C$6,2,0),VLOOKUP(I485,Parâmetros!$B$3:$C$6,2,0)*VLOOKUP(H485,Parâmetros!$E$3:$G$5,2,0))))</f>
        <v>4</v>
      </c>
      <c r="K485" s="74">
        <f t="shared" si="273"/>
        <v>3.4763947740000002E-2</v>
      </c>
      <c r="L485" s="3"/>
      <c r="M485" s="38"/>
    </row>
    <row r="486" spans="1:13" ht="45" customHeight="1" outlineLevel="1" x14ac:dyDescent="0.2">
      <c r="A486" s="170" t="str">
        <f>Máximo!A486</f>
        <v>3.449</v>
      </c>
      <c r="B486" s="552" t="str">
        <f>Máximo!B486:E486</f>
        <v>9.4.3.15 Responsável/Observações/Ressalvas Observações gerais e ressalvas registradas durante a execução do cenário de teste.</v>
      </c>
      <c r="C486" s="552"/>
      <c r="D486" s="552"/>
      <c r="E486" s="552"/>
      <c r="F486" s="68" t="str">
        <f>IF(Máximo!F486:I486="","",Máximo!F486:I486)</f>
        <v/>
      </c>
      <c r="G486" s="72">
        <f>Máximo!G486:J486</f>
        <v>2.1459227E-4</v>
      </c>
      <c r="H486" s="70" t="str">
        <f>IF(Máximo!H486="","",Máximo!H486)</f>
        <v>Obrigatório</v>
      </c>
      <c r="I486" s="37" t="s">
        <v>4</v>
      </c>
      <c r="J486" s="73">
        <f>IF($K$13="Não Atende",0,IF(I486="","",IF(H486="",VLOOKUP(I486,Parâmetros!$B$3:$C$6,2,0),VLOOKUP(I486,Parâmetros!$B$3:$C$6,2,0)*VLOOKUP(H486,Parâmetros!$E$3:$G$5,2,0))))</f>
        <v>4</v>
      </c>
      <c r="K486" s="74">
        <f t="shared" si="273"/>
        <v>3.4763947740000002E-2</v>
      </c>
      <c r="L486" s="3"/>
      <c r="M486" s="38"/>
    </row>
    <row r="487" spans="1:13" ht="45" customHeight="1" outlineLevel="1" x14ac:dyDescent="0.2">
      <c r="A487" s="170" t="str">
        <f>Máximo!A487</f>
        <v>3.450</v>
      </c>
      <c r="B487" s="552" t="str">
        <f>Máximo!B487:E487</f>
        <v>9.4.4.        Homologação da solução de A.D.</v>
      </c>
      <c r="C487" s="552"/>
      <c r="D487" s="552"/>
      <c r="E487" s="552"/>
      <c r="F487" s="68" t="str">
        <f>IF(Máximo!F487:I487="","",Máximo!F487:I487)</f>
        <v/>
      </c>
      <c r="G487" s="72">
        <f>Máximo!G487:J487</f>
        <v>2.1459227E-4</v>
      </c>
      <c r="H487" s="70" t="str">
        <f>IF(Máximo!H487="","",Máximo!H487)</f>
        <v>Obrigatório</v>
      </c>
      <c r="I487" s="37" t="s">
        <v>4</v>
      </c>
      <c r="J487" s="73">
        <f>IF($K$13="Não Atende",0,IF(I487="","",IF(H487="",VLOOKUP(I487,Parâmetros!$B$3:$C$6,2,0),VLOOKUP(I487,Parâmetros!$B$3:$C$6,2,0)*VLOOKUP(H487,Parâmetros!$E$3:$G$5,2,0))))</f>
        <v>4</v>
      </c>
      <c r="K487" s="74">
        <f t="shared" si="273"/>
        <v>3.4763947740000002E-2</v>
      </c>
      <c r="L487" s="3"/>
      <c r="M487" s="38"/>
    </row>
    <row r="488" spans="1:13" ht="45" customHeight="1" outlineLevel="1" x14ac:dyDescent="0.2">
      <c r="A488" s="170" t="str">
        <f>Máximo!A488</f>
        <v>3.451</v>
      </c>
      <c r="B488" s="552" t="str">
        <f>Máximo!B488:E488</f>
        <v>9.4.4.1.        A homologação da solução de A.D será feita através da execução de um total de 2 (duas) operações bem sucedidas de ativação da A.D e de retorno à operação normal, por módulo da aplicação e por camada.</v>
      </c>
      <c r="C488" s="552"/>
      <c r="D488" s="552"/>
      <c r="E488" s="552"/>
      <c r="F488" s="68" t="str">
        <f>IF(Máximo!F488:I488="","",Máximo!F488:I488)</f>
        <v/>
      </c>
      <c r="G488" s="72">
        <f>Máximo!G488:J488</f>
        <v>2.1459227E-4</v>
      </c>
      <c r="H488" s="70" t="str">
        <f>IF(Máximo!H488="","",Máximo!H488)</f>
        <v>Obrigatório</v>
      </c>
      <c r="I488" s="37" t="s">
        <v>4</v>
      </c>
      <c r="J488" s="73">
        <f>IF($K$13="Não Atende",0,IF(I488="","",IF(H488="",VLOOKUP(I488,Parâmetros!$B$3:$C$6,2,0),VLOOKUP(I488,Parâmetros!$B$3:$C$6,2,0)*VLOOKUP(H488,Parâmetros!$E$3:$G$5,2,0))))</f>
        <v>4</v>
      </c>
      <c r="K488" s="74">
        <f t="shared" si="273"/>
        <v>3.4763947740000002E-2</v>
      </c>
      <c r="L488" s="3"/>
      <c r="M488" s="38"/>
    </row>
    <row r="489" spans="1:13" ht="45" customHeight="1" outlineLevel="1" x14ac:dyDescent="0.2">
      <c r="A489" s="170" t="str">
        <f>Máximo!A489</f>
        <v>3.452</v>
      </c>
      <c r="B489" s="552" t="str">
        <f>Máximo!B489:E489</f>
        <v>9.4.4.2.        As 2 (duas) operações deverão ser realizadas antes da entrada em produção da solução.</v>
      </c>
      <c r="C489" s="552"/>
      <c r="D489" s="552"/>
      <c r="E489" s="552"/>
      <c r="F489" s="68" t="str">
        <f>IF(Máximo!F489:I489="","",Máximo!F489:I489)</f>
        <v/>
      </c>
      <c r="G489" s="72">
        <f>Máximo!G489:J489</f>
        <v>2.1459227E-4</v>
      </c>
      <c r="H489" s="70" t="str">
        <f>IF(Máximo!H489="","",Máximo!H489)</f>
        <v>Obrigatório</v>
      </c>
      <c r="I489" s="37" t="s">
        <v>4</v>
      </c>
      <c r="J489" s="73">
        <f>IF($K$13="Não Atende",0,IF(I489="","",IF(H489="",VLOOKUP(I489,Parâmetros!$B$3:$C$6,2,0),VLOOKUP(I489,Parâmetros!$B$3:$C$6,2,0)*VLOOKUP(H489,Parâmetros!$E$3:$G$5,2,0))))</f>
        <v>4</v>
      </c>
      <c r="K489" s="74">
        <f t="shared" si="273"/>
        <v>3.4763947740000002E-2</v>
      </c>
      <c r="L489" s="3"/>
      <c r="M489" s="38"/>
    </row>
    <row r="490" spans="1:13" ht="45" customHeight="1" outlineLevel="1" x14ac:dyDescent="0.2">
      <c r="A490" s="170" t="str">
        <f>Máximo!A490</f>
        <v>3.453</v>
      </c>
      <c r="B490" s="552" t="str">
        <f>Máximo!B490:E490</f>
        <v>9.4.4.3.        As 2 (duas) operações serão executadas pela equipe da CONTRATANTE e acompanhadas pela PROPONENTE dentro das dependências da CONTRATANTE. A CONTRATANTE utilizará o Plano de Testes entregue pelo PROPONENTE para ativar a aplicação em modo A.D e retornar à sua operação normal.</v>
      </c>
      <c r="C490" s="552"/>
      <c r="D490" s="552"/>
      <c r="E490" s="552"/>
      <c r="F490" s="68" t="str">
        <f>IF(Máximo!F490:I490="","",Máximo!F490:I490)</f>
        <v/>
      </c>
      <c r="G490" s="72">
        <f>Máximo!G490:J490</f>
        <v>2.1459227E-4</v>
      </c>
      <c r="H490" s="70" t="str">
        <f>IF(Máximo!H490="","",Máximo!H490)</f>
        <v>Obrigatório</v>
      </c>
      <c r="I490" s="37" t="s">
        <v>4</v>
      </c>
      <c r="J490" s="73">
        <f>IF($K$13="Não Atende",0,IF(I490="","",IF(H490="",VLOOKUP(I490,Parâmetros!$B$3:$C$6,2,0),VLOOKUP(I490,Parâmetros!$B$3:$C$6,2,0)*VLOOKUP(H490,Parâmetros!$E$3:$G$5,2,0))))</f>
        <v>4</v>
      </c>
      <c r="K490" s="74">
        <f t="shared" si="273"/>
        <v>3.4763947740000002E-2</v>
      </c>
      <c r="L490" s="3"/>
      <c r="M490" s="38"/>
    </row>
    <row r="491" spans="1:13" ht="45" customHeight="1" outlineLevel="1" x14ac:dyDescent="0.2">
      <c r="A491" s="170" t="str">
        <f>Máximo!A491</f>
        <v>3.454</v>
      </c>
      <c r="B491" s="552" t="str">
        <f>Máximo!B491:E491</f>
        <v>9.4.4.4.        Não serão contabilizadas, no total de 2 (duas) operações, as tentativas em que ocorrerem falhas, quer sejam decorrentes da documentação apresentada, quer sejam nos scripts criados e documentados. Para esses casos, caberá à PROPONENTE prover as devidas correções e ajustes no Plano de Testes antes de nova tentativa ser feita.</v>
      </c>
      <c r="C491" s="552"/>
      <c r="D491" s="552"/>
      <c r="E491" s="552"/>
      <c r="F491" s="68" t="str">
        <f>IF(Máximo!F491:I491="","",Máximo!F491:I491)</f>
        <v/>
      </c>
      <c r="G491" s="72">
        <f>Máximo!G491:J491</f>
        <v>2.1459227E-4</v>
      </c>
      <c r="H491" s="70" t="str">
        <f>IF(Máximo!H491="","",Máximo!H491)</f>
        <v>Obrigatório</v>
      </c>
      <c r="I491" s="37" t="s">
        <v>4</v>
      </c>
      <c r="J491" s="73">
        <f>IF($K$13="Não Atende",0,IF(I491="","",IF(H491="",VLOOKUP(I491,Parâmetros!$B$3:$C$6,2,0),VLOOKUP(I491,Parâmetros!$B$3:$C$6,2,0)*VLOOKUP(H491,Parâmetros!$E$3:$G$5,2,0))))</f>
        <v>4</v>
      </c>
      <c r="K491" s="74">
        <f t="shared" si="273"/>
        <v>3.4763947740000002E-2</v>
      </c>
      <c r="L491" s="3"/>
      <c r="M491" s="38"/>
    </row>
    <row r="492" spans="1:13" ht="45" customHeight="1" outlineLevel="1" x14ac:dyDescent="0.2">
      <c r="A492" s="170" t="str">
        <f>Máximo!A492</f>
        <v>3.455</v>
      </c>
      <c r="B492" s="552" t="str">
        <f>Máximo!B492:E492</f>
        <v>9.4.5.        Entrega da documentação</v>
      </c>
      <c r="C492" s="552"/>
      <c r="D492" s="552"/>
      <c r="E492" s="552"/>
      <c r="F492" s="68" t="str">
        <f>IF(Máximo!F492:I492="","",Máximo!F492:I492)</f>
        <v/>
      </c>
      <c r="G492" s="72">
        <f>Máximo!G492:J492</f>
        <v>2.1459227E-4</v>
      </c>
      <c r="H492" s="70" t="str">
        <f>IF(Máximo!H492="","",Máximo!H492)</f>
        <v>Obrigatório</v>
      </c>
      <c r="I492" s="37" t="s">
        <v>4</v>
      </c>
      <c r="J492" s="73">
        <f>IF($K$13="Não Atende",0,IF(I492="","",IF(H492="",VLOOKUP(I492,Parâmetros!$B$3:$C$6,2,0),VLOOKUP(I492,Parâmetros!$B$3:$C$6,2,0)*VLOOKUP(H492,Parâmetros!$E$3:$G$5,2,0))))</f>
        <v>4</v>
      </c>
      <c r="K492" s="74">
        <f t="shared" si="273"/>
        <v>3.4763947740000002E-2</v>
      </c>
      <c r="L492" s="3"/>
      <c r="M492" s="38"/>
    </row>
    <row r="493" spans="1:13" ht="45" customHeight="1" outlineLevel="1" x14ac:dyDescent="0.2">
      <c r="A493" s="170" t="str">
        <f>Máximo!A493</f>
        <v>3.456</v>
      </c>
      <c r="B493" s="552" t="str">
        <f>Máximo!B493:E493</f>
        <v>9.4.5.1.        A documentação completa da solução de A.D. deverá ser entregue através de meio eletrônico e em formato que possa ser posteriormente editado pela Oi, a exemplo de, mas não limitado a, .DOC, .XLS, .VSD.</v>
      </c>
      <c r="C493" s="552"/>
      <c r="D493" s="552"/>
      <c r="E493" s="552"/>
      <c r="F493" s="68" t="str">
        <f>IF(Máximo!F493:I493="","",Máximo!F493:I493)</f>
        <v/>
      </c>
      <c r="G493" s="72">
        <f>Máximo!G493:J493</f>
        <v>2.1459227E-4</v>
      </c>
      <c r="H493" s="70" t="str">
        <f>IF(Máximo!H493="","",Máximo!H493)</f>
        <v>Obrigatório</v>
      </c>
      <c r="I493" s="37" t="s">
        <v>4</v>
      </c>
      <c r="J493" s="73">
        <f>IF($K$13="Não Atende",0,IF(I493="","",IF(H493="",VLOOKUP(I493,Parâmetros!$B$3:$C$6,2,0),VLOOKUP(I493,Parâmetros!$B$3:$C$6,2,0)*VLOOKUP(H493,Parâmetros!$E$3:$G$5,2,0))))</f>
        <v>4</v>
      </c>
      <c r="K493" s="74">
        <f t="shared" si="273"/>
        <v>3.4763947740000002E-2</v>
      </c>
      <c r="L493" s="3"/>
      <c r="M493" s="38"/>
    </row>
    <row r="494" spans="1:13" ht="45" customHeight="1" outlineLevel="1" x14ac:dyDescent="0.2">
      <c r="A494" s="170" t="str">
        <f>Máximo!A494</f>
        <v>3.457</v>
      </c>
      <c r="B494" s="552" t="str">
        <f>Máximo!B494:E494</f>
        <v>9.5.          Modelo de Contratações:</v>
      </c>
      <c r="C494" s="552"/>
      <c r="D494" s="552"/>
      <c r="E494" s="552"/>
      <c r="F494" s="68" t="str">
        <f>IF(Máximo!F494:I494="","",Máximo!F494:I494)</f>
        <v/>
      </c>
      <c r="G494" s="72">
        <f>Máximo!G494:J494</f>
        <v>2.1459227E-4</v>
      </c>
      <c r="H494" s="70" t="str">
        <f>IF(Máximo!H494="","",Máximo!H494)</f>
        <v>Obrigatório</v>
      </c>
      <c r="I494" s="37" t="s">
        <v>4</v>
      </c>
      <c r="J494" s="73">
        <f>IF($K$13="Não Atende",0,IF(I494="","",IF(H494="",VLOOKUP(I494,Parâmetros!$B$3:$C$6,2,0),VLOOKUP(I494,Parâmetros!$B$3:$C$6,2,0)*VLOOKUP(H494,Parâmetros!$E$3:$G$5,2,0))))</f>
        <v>4</v>
      </c>
      <c r="K494" s="74">
        <f t="shared" si="273"/>
        <v>3.4763947740000002E-2</v>
      </c>
      <c r="L494" s="3"/>
      <c r="M494" s="38"/>
    </row>
    <row r="495" spans="1:13" ht="45" customHeight="1" outlineLevel="1" x14ac:dyDescent="0.2">
      <c r="A495" s="170" t="str">
        <f>Máximo!A495</f>
        <v>3.458</v>
      </c>
      <c r="B495" s="552" t="str">
        <f>Máximo!B495:E495</f>
        <v>9.5.1. O modelo de contratação da implementação da A.D. é o de “Escopo Fechado” onde todo o escopo dos serviços descritos deverá ser efetuado integralmente pela PROPONENTE sem a cobrança unitária nem definição de limites de horas.</v>
      </c>
      <c r="C495" s="552"/>
      <c r="D495" s="552"/>
      <c r="E495" s="552"/>
      <c r="F495" s="68" t="str">
        <f>IF(Máximo!F495:I495="","",Máximo!F495:I495)</f>
        <v/>
      </c>
      <c r="G495" s="72">
        <f>Máximo!G495:J495</f>
        <v>2.1459227E-4</v>
      </c>
      <c r="H495" s="70" t="str">
        <f>IF(Máximo!H495="","",Máximo!H495)</f>
        <v>Obrigatório</v>
      </c>
      <c r="I495" s="37" t="s">
        <v>4</v>
      </c>
      <c r="J495" s="73">
        <f>IF($K$13="Não Atende",0,IF(I495="","",IF(H495="",VLOOKUP(I495,Parâmetros!$B$3:$C$6,2,0),VLOOKUP(I495,Parâmetros!$B$3:$C$6,2,0)*VLOOKUP(H495,Parâmetros!$E$3:$G$5,2,0))))</f>
        <v>4</v>
      </c>
      <c r="K495" s="74">
        <f t="shared" si="273"/>
        <v>3.4763947740000002E-2</v>
      </c>
      <c r="L495" s="3"/>
      <c r="M495" s="38"/>
    </row>
    <row r="496" spans="1:13" ht="45" customHeight="1" outlineLevel="1" x14ac:dyDescent="0.2">
      <c r="A496" s="170" t="str">
        <f>Máximo!A496</f>
        <v>3.459</v>
      </c>
      <c r="B496" s="552" t="str">
        <f>Máximo!B496:E496</f>
        <v>9.6.          Requisitos da PROPONENTE: os itens a seguir serão avaliados pela CONTRATANTE para pontuar a PROPONENTE quanto à sua experiência na implementação de solução A.D. bem como ao grau de atendimento aos requisitos apresentados:</v>
      </c>
      <c r="C496" s="552"/>
      <c r="D496" s="552"/>
      <c r="E496" s="552"/>
      <c r="F496" s="68" t="str">
        <f>IF(Máximo!F496:I496="","",Máximo!F496:I496)</f>
        <v/>
      </c>
      <c r="G496" s="72">
        <f>Máximo!G496:J496</f>
        <v>2.1459227E-4</v>
      </c>
      <c r="H496" s="70" t="str">
        <f>IF(Máximo!H496="","",Máximo!H496)</f>
        <v>Obrigatório</v>
      </c>
      <c r="I496" s="37" t="s">
        <v>17</v>
      </c>
      <c r="J496" s="73">
        <f>IF($K$13="Não Atende",0,IF(I496="","",IF(H496="",VLOOKUP(I496,Parâmetros!$B$3:$C$6,2,0),VLOOKUP(I496,Parâmetros!$B$3:$C$6,2,0)*VLOOKUP(H496,Parâmetros!$E$3:$G$5,2,0))))</f>
        <v>2</v>
      </c>
      <c r="K496" s="74">
        <f t="shared" si="273"/>
        <v>1.7381973870000001E-2</v>
      </c>
      <c r="L496" s="3"/>
      <c r="M496" s="38"/>
    </row>
    <row r="497" spans="1:13" ht="45" customHeight="1" outlineLevel="1" x14ac:dyDescent="0.2">
      <c r="A497" s="170" t="str">
        <f>Máximo!A497</f>
        <v>3.460</v>
      </c>
      <c r="B497" s="552" t="str">
        <f>Máximo!B497:E497</f>
        <v>9.6.1.        Certificações: a PROPONENTE deverá informar quantos profissionais certificados serão utilizados durante a execução dos serviços, assim como as certificações dos mesmos. E desejável que os recursos possuam algumas das seguintes certificações:</v>
      </c>
      <c r="C497" s="552"/>
      <c r="D497" s="552"/>
      <c r="E497" s="552"/>
      <c r="F497" s="68" t="str">
        <f>IF(Máximo!F497:I497="","",Máximo!F497:I497)</f>
        <v/>
      </c>
      <c r="G497" s="72">
        <f>Máximo!G497:J497</f>
        <v>2.1459227E-4</v>
      </c>
      <c r="H497" s="70" t="str">
        <f>IF(Máximo!H497="","",Máximo!H497)</f>
        <v>Obrigatório</v>
      </c>
      <c r="I497" s="37" t="s">
        <v>17</v>
      </c>
      <c r="J497" s="73">
        <f>IF($K$13="Não Atende",0,IF(I497="","",IF(H497="",VLOOKUP(I497,Parâmetros!$B$3:$C$6,2,0),VLOOKUP(I497,Parâmetros!$B$3:$C$6,2,0)*VLOOKUP(H497,Parâmetros!$E$3:$G$5,2,0))))</f>
        <v>2</v>
      </c>
      <c r="K497" s="74">
        <f t="shared" si="273"/>
        <v>1.7381973870000001E-2</v>
      </c>
      <c r="L497" s="3"/>
      <c r="M497" s="38"/>
    </row>
    <row r="498" spans="1:13" ht="45" customHeight="1" outlineLevel="1" x14ac:dyDescent="0.2">
      <c r="A498" s="170" t="str">
        <f>Máximo!A498</f>
        <v>3.461</v>
      </c>
      <c r="B498" s="552" t="str">
        <f>Máximo!B498:E498</f>
        <v>9.6.1.1.        Foundation Certificate in IT Service Management - IT Infrastructure Library (ITIL);</v>
      </c>
      <c r="C498" s="552"/>
      <c r="D498" s="552"/>
      <c r="E498" s="552"/>
      <c r="F498" s="68" t="str">
        <f>IF(Máximo!F498:I498="","",Máximo!F498:I498)</f>
        <v/>
      </c>
      <c r="G498" s="72">
        <f>Máximo!G498:J498</f>
        <v>2.1459227E-4</v>
      </c>
      <c r="H498" s="70" t="str">
        <f>IF(Máximo!H498="","",Máximo!H498)</f>
        <v>Obrigatório</v>
      </c>
      <c r="I498" s="37" t="s">
        <v>17</v>
      </c>
      <c r="J498" s="73">
        <f>IF($K$13="Não Atende",0,IF(I498="","",IF(H498="",VLOOKUP(I498,Parâmetros!$B$3:$C$6,2,0),VLOOKUP(I498,Parâmetros!$B$3:$C$6,2,0)*VLOOKUP(H498,Parâmetros!$E$3:$G$5,2,0))))</f>
        <v>2</v>
      </c>
      <c r="K498" s="74">
        <f t="shared" si="273"/>
        <v>1.7381973870000001E-2</v>
      </c>
      <c r="L498" s="3"/>
      <c r="M498" s="38"/>
    </row>
    <row r="499" spans="1:13" ht="45" customHeight="1" outlineLevel="1" x14ac:dyDescent="0.2">
      <c r="A499" s="170" t="str">
        <f>Máximo!A499</f>
        <v>3.462</v>
      </c>
      <c r="B499" s="552" t="str">
        <f>Máximo!B499:E499</f>
        <v>9.6.1.2.        Project Manager Professional (PMP).</v>
      </c>
      <c r="C499" s="552"/>
      <c r="D499" s="552"/>
      <c r="E499" s="552"/>
      <c r="F499" s="68" t="str">
        <f>IF(Máximo!F499:I499="","",Máximo!F499:I499)</f>
        <v/>
      </c>
      <c r="G499" s="72">
        <f>Máximo!G499:J499</f>
        <v>2.1459227E-4</v>
      </c>
      <c r="H499" s="70" t="str">
        <f>IF(Máximo!H499="","",Máximo!H499)</f>
        <v>Obrigatório</v>
      </c>
      <c r="I499" s="37" t="s">
        <v>17</v>
      </c>
      <c r="J499" s="73">
        <f>IF($K$13="Não Atende",0,IF(I499="","",IF(H499="",VLOOKUP(I499,Parâmetros!$B$3:$C$6,2,0),VLOOKUP(I499,Parâmetros!$B$3:$C$6,2,0)*VLOOKUP(H499,Parâmetros!$E$3:$G$5,2,0))))</f>
        <v>2</v>
      </c>
      <c r="K499" s="74">
        <f t="shared" si="273"/>
        <v>1.7381973870000001E-2</v>
      </c>
      <c r="L499" s="3"/>
      <c r="M499" s="38"/>
    </row>
    <row r="500" spans="1:13" ht="45" customHeight="1" outlineLevel="1" x14ac:dyDescent="0.2">
      <c r="A500" s="170" t="str">
        <f>Máximo!A500</f>
        <v>3.463</v>
      </c>
      <c r="B500" s="552" t="str">
        <f>Máximo!B500:E500</f>
        <v>9.6.2.        Experiência: a PROPONENTE deverá detalhar experiências que permita avaliar seus conhecimentos e experiências adquiridos em implementação de A.D. através de:</v>
      </c>
      <c r="C500" s="552"/>
      <c r="D500" s="552"/>
      <c r="E500" s="552"/>
      <c r="F500" s="68" t="str">
        <f>IF(Máximo!F500:I500="","",Máximo!F500:I500)</f>
        <v/>
      </c>
      <c r="G500" s="72">
        <f>Máximo!G500:J500</f>
        <v>2.1459227E-4</v>
      </c>
      <c r="H500" s="70" t="str">
        <f>IF(Máximo!H500="","",Máximo!H500)</f>
        <v>Obrigatório</v>
      </c>
      <c r="I500" s="37" t="s">
        <v>17</v>
      </c>
      <c r="J500" s="73">
        <f>IF($K$13="Não Atende",0,IF(I500="","",IF(H500="",VLOOKUP(I500,Parâmetros!$B$3:$C$6,2,0),VLOOKUP(I500,Parâmetros!$B$3:$C$6,2,0)*VLOOKUP(H500,Parâmetros!$E$3:$G$5,2,0))))</f>
        <v>2</v>
      </c>
      <c r="K500" s="74">
        <f t="shared" si="273"/>
        <v>1.7381973870000001E-2</v>
      </c>
      <c r="L500" s="3"/>
      <c r="M500" s="38"/>
    </row>
    <row r="501" spans="1:13" ht="45" customHeight="1" outlineLevel="1" x14ac:dyDescent="0.2">
      <c r="A501" s="170" t="str">
        <f>Máximo!A501</f>
        <v>3.464</v>
      </c>
      <c r="B501" s="552" t="str">
        <f>Máximo!B501:E501</f>
        <v>9.6.2.1.        Serviços realizados em grandes empresas de Telecomunicações (Internacional / Nacional);</v>
      </c>
      <c r="C501" s="552"/>
      <c r="D501" s="552"/>
      <c r="E501" s="552"/>
      <c r="F501" s="68" t="str">
        <f>IF(Máximo!F501:I501="","",Máximo!F501:I501)</f>
        <v/>
      </c>
      <c r="G501" s="72">
        <f>Máximo!G501:J501</f>
        <v>2.1459227E-4</v>
      </c>
      <c r="H501" s="70" t="str">
        <f>IF(Máximo!H501="","",Máximo!H501)</f>
        <v>Obrigatório</v>
      </c>
      <c r="I501" s="37" t="s">
        <v>17</v>
      </c>
      <c r="J501" s="73">
        <f>IF($K$13="Não Atende",0,IF(I501="","",IF(H501="",VLOOKUP(I501,Parâmetros!$B$3:$C$6,2,0),VLOOKUP(I501,Parâmetros!$B$3:$C$6,2,0)*VLOOKUP(H501,Parâmetros!$E$3:$G$5,2,0))))</f>
        <v>2</v>
      </c>
      <c r="K501" s="74">
        <f t="shared" si="273"/>
        <v>1.7381973870000001E-2</v>
      </c>
      <c r="L501" s="3"/>
      <c r="M501" s="38"/>
    </row>
    <row r="502" spans="1:13" ht="45" customHeight="1" outlineLevel="1" x14ac:dyDescent="0.2">
      <c r="A502" s="170" t="str">
        <f>Máximo!A502</f>
        <v>3.465</v>
      </c>
      <c r="B502" s="552" t="str">
        <f>Máximo!B502:E502</f>
        <v>9.6.2.2.        Serviços relativos a soluções de Business Continuity Management (BCM) em grandes empresas (Internacional / Nacional);</v>
      </c>
      <c r="C502" s="552"/>
      <c r="D502" s="552"/>
      <c r="E502" s="552"/>
      <c r="F502" s="68" t="str">
        <f>IF(Máximo!F502:I502="","",Máximo!F502:I502)</f>
        <v/>
      </c>
      <c r="G502" s="72">
        <f>Máximo!G502:J502</f>
        <v>2.1459227E-4</v>
      </c>
      <c r="H502" s="70" t="str">
        <f>IF(Máximo!H502="","",Máximo!H502)</f>
        <v>Obrigatório</v>
      </c>
      <c r="I502" s="37" t="s">
        <v>17</v>
      </c>
      <c r="J502" s="73">
        <f>IF($K$13="Não Atende",0,IF(I502="","",IF(H502="",VLOOKUP(I502,Parâmetros!$B$3:$C$6,2,0),VLOOKUP(I502,Parâmetros!$B$3:$C$6,2,0)*VLOOKUP(H502,Parâmetros!$E$3:$G$5,2,0))))</f>
        <v>2</v>
      </c>
      <c r="K502" s="74">
        <f t="shared" si="273"/>
        <v>1.7381973870000001E-2</v>
      </c>
      <c r="L502" s="3"/>
      <c r="M502" s="38"/>
    </row>
    <row r="503" spans="1:13" ht="45" customHeight="1" outlineLevel="1" x14ac:dyDescent="0.2">
      <c r="A503" s="170" t="str">
        <f>Máximo!A503</f>
        <v>3.466</v>
      </c>
      <c r="B503" s="552" t="str">
        <f>Máximo!B503:E503</f>
        <v>10.      Requisitos de Monitoração, Automação e Gerenciamento</v>
      </c>
      <c r="C503" s="552"/>
      <c r="D503" s="552"/>
      <c r="E503" s="552"/>
      <c r="F503" s="68" t="str">
        <f>IF(Máximo!F503:I503="","",Máximo!F503:I503)</f>
        <v/>
      </c>
      <c r="G503" s="72">
        <f>Máximo!G503:J503</f>
        <v>2.1459227E-4</v>
      </c>
      <c r="H503" s="70" t="str">
        <f>IF(Máximo!H503="","",Máximo!H503)</f>
        <v>Obrigatório</v>
      </c>
      <c r="I503" s="37" t="s">
        <v>4</v>
      </c>
      <c r="J503" s="73">
        <f>IF($K$13="Não Atende",0,IF(I503="","",IF(H503="",VLOOKUP(I503,Parâmetros!$B$3:$C$6,2,0),VLOOKUP(I503,Parâmetros!$B$3:$C$6,2,0)*VLOOKUP(H503,Parâmetros!$E$3:$G$5,2,0))))</f>
        <v>4</v>
      </c>
      <c r="K503" s="74">
        <f t="shared" si="273"/>
        <v>3.4763947740000002E-2</v>
      </c>
      <c r="L503" s="3"/>
      <c r="M503" s="38"/>
    </row>
    <row r="504" spans="1:13" ht="45" customHeight="1" outlineLevel="1" x14ac:dyDescent="0.2">
      <c r="A504" s="170" t="str">
        <f>Máximo!A504</f>
        <v>3.467</v>
      </c>
      <c r="B504" s="552" t="str">
        <f>Máximo!B504:E504</f>
        <v>10.1.A Oi utiliza diversas ferramentas para as atividades de gerenciamento da infraestrutura e de serviços de TI, sendo estas integradas com base no Framework de Gerenciamento da Oi, o que possibilita a gestão e operação de componentes, recursos e serviços de TI de forma estruturada e de acordo com as boas práticas de Gestão de TI como ITIL e COBIT;</v>
      </c>
      <c r="C504" s="552"/>
      <c r="D504" s="552"/>
      <c r="E504" s="552"/>
      <c r="F504" s="68" t="str">
        <f>IF(Máximo!F504:I504="","",Máximo!F504:I504)</f>
        <v/>
      </c>
      <c r="G504" s="72">
        <f>Máximo!G504:J504</f>
        <v>2.1459227E-4</v>
      </c>
      <c r="H504" s="70" t="str">
        <f>IF(Máximo!H504="","",Máximo!H504)</f>
        <v>Obrigatório</v>
      </c>
      <c r="I504" s="37" t="s">
        <v>17</v>
      </c>
      <c r="J504" s="73">
        <f>IF($K$13="Não Atende",0,IF(I504="","",IF(H504="",VLOOKUP(I504,Parâmetros!$B$3:$C$6,2,0),VLOOKUP(I504,Parâmetros!$B$3:$C$6,2,0)*VLOOKUP(H504,Parâmetros!$E$3:$G$5,2,0))))</f>
        <v>2</v>
      </c>
      <c r="K504" s="74">
        <f t="shared" si="273"/>
        <v>1.7381973870000001E-2</v>
      </c>
      <c r="L504" s="3"/>
      <c r="M504" s="38"/>
    </row>
    <row r="505" spans="1:13" ht="45" customHeight="1" outlineLevel="1" x14ac:dyDescent="0.2">
      <c r="A505" s="170" t="str">
        <f>Máximo!A505</f>
        <v>3.468</v>
      </c>
      <c r="B505" s="552" t="str">
        <f>Máximo!B505:E505</f>
        <v>10.2.O PROPONENTE deverá avaliar a relação de ferramentas da tabela abaixo verificando a compatibilidade das ferramentas utilizadas pela Oi com a solução proposta na RFP. Caso uma ou mais ferramenta(s) não seja(m) adequada(s) para a monitoração, automação e gerenciamento da solução proposta, ou ainda, caso seja necessária a complementação através de outras ferramentas, deverá ser considerada na Proposta Técnica quais seriam as ferramentas adicionais e/ou as ferramentas incompatíveis justificando os motivos. Caberá a CONTRATANTE avaliar a real necessidade de uso e aplicabilidade de novas ferramentas no framework de Gerenciamento da Oi. As ferramentas homologadas e utilizadas pela Oi para as respectivas finalidades são:</v>
      </c>
      <c r="C505" s="552"/>
      <c r="D505" s="552"/>
      <c r="E505" s="552"/>
      <c r="F505" s="68" t="str">
        <f>IF(Máximo!F505:I505="","",Máximo!F505:I505)</f>
        <v/>
      </c>
      <c r="G505" s="72">
        <f>Máximo!G505:J505</f>
        <v>2.1459227E-4</v>
      </c>
      <c r="H505" s="70" t="str">
        <f>IF(Máximo!H505="","",Máximo!H505)</f>
        <v>Obrigatório</v>
      </c>
      <c r="I505" s="37" t="s">
        <v>17</v>
      </c>
      <c r="J505" s="73">
        <f>IF($K$13="Não Atende",0,IF(I505="","",IF(H505="",VLOOKUP(I505,Parâmetros!$B$3:$C$6,2,0),VLOOKUP(I505,Parâmetros!$B$3:$C$6,2,0)*VLOOKUP(H505,Parâmetros!$E$3:$G$5,2,0))))</f>
        <v>2</v>
      </c>
      <c r="K505" s="74">
        <f t="shared" ref="K505:K568" si="274">IF(J505="",0,((G505*J505)*$F$30)*0.9*100)</f>
        <v>1.7381973870000001E-2</v>
      </c>
      <c r="L505" s="3"/>
      <c r="M505" s="38"/>
    </row>
    <row r="506" spans="1:13" ht="45" customHeight="1" outlineLevel="1" x14ac:dyDescent="0.2">
      <c r="A506" s="170" t="str">
        <f>Máximo!A506</f>
        <v>3.469</v>
      </c>
      <c r="B506" s="552" t="str">
        <f>Máximo!B506:E506</f>
        <v>10.2.1.     Nagios Monitoração de Redes – Disponibilidade e Performance</v>
      </c>
      <c r="C506" s="552"/>
      <c r="D506" s="552"/>
      <c r="E506" s="552"/>
      <c r="F506" s="68" t="str">
        <f>IF(Máximo!F506:I506="","",Máximo!F506:I506)</f>
        <v/>
      </c>
      <c r="G506" s="72">
        <f>Máximo!G506:J506</f>
        <v>2.1459227E-4</v>
      </c>
      <c r="H506" s="70" t="str">
        <f>IF(Máximo!H506="","",Máximo!H506)</f>
        <v>Obrigatório</v>
      </c>
      <c r="I506" s="37" t="s">
        <v>17</v>
      </c>
      <c r="J506" s="73">
        <f>IF($K$13="Não Atende",0,IF(I506="","",IF(H506="",VLOOKUP(I506,Parâmetros!$B$3:$C$6,2,0),VLOOKUP(I506,Parâmetros!$B$3:$C$6,2,0)*VLOOKUP(H506,Parâmetros!$E$3:$G$5,2,0))))</f>
        <v>2</v>
      </c>
      <c r="K506" s="74">
        <f t="shared" si="274"/>
        <v>1.7381973870000001E-2</v>
      </c>
      <c r="L506" s="3"/>
      <c r="M506" s="38"/>
    </row>
    <row r="507" spans="1:13" ht="45" customHeight="1" outlineLevel="1" x14ac:dyDescent="0.2">
      <c r="A507" s="170" t="str">
        <f>Máximo!A507</f>
        <v>3.470</v>
      </c>
      <c r="B507" s="552" t="str">
        <f>Máximo!B507:E507</f>
        <v>10.2.2.     BMC Patrol Agent Monitoração de Redes – Disponibilidade e Performance</v>
      </c>
      <c r="C507" s="552"/>
      <c r="D507" s="552"/>
      <c r="E507" s="552"/>
      <c r="F507" s="68" t="str">
        <f>IF(Máximo!F507:I507="","",Máximo!F507:I507)</f>
        <v/>
      </c>
      <c r="G507" s="72">
        <f>Máximo!G507:J507</f>
        <v>2.1459227E-4</v>
      </c>
      <c r="H507" s="70" t="str">
        <f>IF(Máximo!H507="","",Máximo!H507)</f>
        <v>Obrigatório</v>
      </c>
      <c r="I507" s="37" t="s">
        <v>17</v>
      </c>
      <c r="J507" s="73">
        <f>IF($K$13="Não Atende",0,IF(I507="","",IF(H507="",VLOOKUP(I507,Parâmetros!$B$3:$C$6,2,0),VLOOKUP(I507,Parâmetros!$B$3:$C$6,2,0)*VLOOKUP(H507,Parâmetros!$E$3:$G$5,2,0))))</f>
        <v>2</v>
      </c>
      <c r="K507" s="74">
        <f t="shared" si="274"/>
        <v>1.7381973870000001E-2</v>
      </c>
      <c r="L507" s="3"/>
      <c r="M507" s="38"/>
    </row>
    <row r="508" spans="1:13" ht="45" customHeight="1" outlineLevel="1" x14ac:dyDescent="0.2">
      <c r="A508" s="170" t="str">
        <f>Máximo!A508</f>
        <v>3.471</v>
      </c>
      <c r="B508" s="552" t="str">
        <f>Máximo!B508:E508</f>
        <v>10.2.3.     BMC Performance Assurance Agent Monitoração de Servidores, Serviços, Logs e Workloads – Disponibilidade e Performance</v>
      </c>
      <c r="C508" s="552"/>
      <c r="D508" s="552"/>
      <c r="E508" s="552"/>
      <c r="F508" s="68" t="str">
        <f>IF(Máximo!F508:I508="","",Máximo!F508:I508)</f>
        <v/>
      </c>
      <c r="G508" s="72">
        <f>Máximo!G508:J508</f>
        <v>2.1459227E-4</v>
      </c>
      <c r="H508" s="70" t="str">
        <f>IF(Máximo!H508="","",Máximo!H508)</f>
        <v>Obrigatório</v>
      </c>
      <c r="I508" s="37" t="s">
        <v>17</v>
      </c>
      <c r="J508" s="73">
        <f>IF($K$13="Não Atende",0,IF(I508="","",IF(H508="",VLOOKUP(I508,Parâmetros!$B$3:$C$6,2,0),VLOOKUP(I508,Parâmetros!$B$3:$C$6,2,0)*VLOOKUP(H508,Parâmetros!$E$3:$G$5,2,0))))</f>
        <v>2</v>
      </c>
      <c r="K508" s="74">
        <f t="shared" si="274"/>
        <v>1.7381973870000001E-2</v>
      </c>
      <c r="L508" s="3"/>
      <c r="M508" s="38"/>
    </row>
    <row r="509" spans="1:13" ht="45" customHeight="1" outlineLevel="1" x14ac:dyDescent="0.2">
      <c r="A509" s="170" t="str">
        <f>Máximo!A509</f>
        <v>3.472</v>
      </c>
      <c r="B509" s="552" t="str">
        <f>Máximo!B509:E509</f>
        <v>10.2.4.     BMC Portal Agentless (ProactiveNet) Monitoração de Servidores, Serviços, Logs e Workloads – Disponibilidade e Performance</v>
      </c>
      <c r="C509" s="552"/>
      <c r="D509" s="552"/>
      <c r="E509" s="552"/>
      <c r="F509" s="68" t="str">
        <f>IF(Máximo!F509:I509="","",Máximo!F509:I509)</f>
        <v/>
      </c>
      <c r="G509" s="72">
        <f>Máximo!G509:J509</f>
        <v>2.1459227E-4</v>
      </c>
      <c r="H509" s="70" t="str">
        <f>IF(Máximo!H509="","",Máximo!H509)</f>
        <v>Obrigatório</v>
      </c>
      <c r="I509" s="37" t="s">
        <v>17</v>
      </c>
      <c r="J509" s="73">
        <f>IF($K$13="Não Atende",0,IF(I509="","",IF(H509="",VLOOKUP(I509,Parâmetros!$B$3:$C$6,2,0),VLOOKUP(I509,Parâmetros!$B$3:$C$6,2,0)*VLOOKUP(H509,Parâmetros!$E$3:$G$5,2,0))))</f>
        <v>2</v>
      </c>
      <c r="K509" s="74">
        <f t="shared" si="274"/>
        <v>1.7381973870000001E-2</v>
      </c>
      <c r="L509" s="3"/>
      <c r="M509" s="38"/>
    </row>
    <row r="510" spans="1:13" ht="45" customHeight="1" outlineLevel="1" x14ac:dyDescent="0.2">
      <c r="A510" s="170" t="str">
        <f>Máximo!A510</f>
        <v>3.473</v>
      </c>
      <c r="B510" s="552" t="str">
        <f>Máximo!B510:E510</f>
        <v>10.2.5.     BMC Performance Management for Applications Monitoração de Aplicações e Middlewares – Disponibilidade e Peformance</v>
      </c>
      <c r="C510" s="552"/>
      <c r="D510" s="552"/>
      <c r="E510" s="552"/>
      <c r="F510" s="68" t="str">
        <f>IF(Máximo!F510:I510="","",Máximo!F510:I510)</f>
        <v/>
      </c>
      <c r="G510" s="72">
        <f>Máximo!G510:J510</f>
        <v>2.1459227E-4</v>
      </c>
      <c r="H510" s="70" t="str">
        <f>IF(Máximo!H510="","",Máximo!H510)</f>
        <v>Obrigatório</v>
      </c>
      <c r="I510" s="37" t="s">
        <v>17</v>
      </c>
      <c r="J510" s="73">
        <f>IF($K$13="Não Atende",0,IF(I510="","",IF(H510="",VLOOKUP(I510,Parâmetros!$B$3:$C$6,2,0),VLOOKUP(I510,Parâmetros!$B$3:$C$6,2,0)*VLOOKUP(H510,Parâmetros!$E$3:$G$5,2,0))))</f>
        <v>2</v>
      </c>
      <c r="K510" s="74">
        <f t="shared" si="274"/>
        <v>1.7381973870000001E-2</v>
      </c>
      <c r="L510" s="3"/>
      <c r="M510" s="38"/>
    </row>
    <row r="511" spans="1:13" ht="45" customHeight="1" outlineLevel="1" x14ac:dyDescent="0.2">
      <c r="A511" s="170" t="str">
        <f>Máximo!A511</f>
        <v>3.474</v>
      </c>
      <c r="B511" s="552" t="str">
        <f>Máximo!B511:E511</f>
        <v>10.2.6.     BMC Performance Management Knowledge Modules Monitoração de Aplicações e Middlewares – Disponibilidade e Peformance</v>
      </c>
      <c r="C511" s="552"/>
      <c r="D511" s="552"/>
      <c r="E511" s="552"/>
      <c r="F511" s="68" t="str">
        <f>IF(Máximo!F511:I511="","",Máximo!F511:I511)</f>
        <v/>
      </c>
      <c r="G511" s="72">
        <f>Máximo!G511:J511</f>
        <v>2.1459227E-4</v>
      </c>
      <c r="H511" s="70" t="str">
        <f>IF(Máximo!H511="","",Máximo!H511)</f>
        <v>Obrigatório</v>
      </c>
      <c r="I511" s="37" t="s">
        <v>17</v>
      </c>
      <c r="J511" s="73">
        <f>IF($K$13="Não Atende",0,IF(I511="","",IF(H511="",VLOOKUP(I511,Parâmetros!$B$3:$C$6,2,0),VLOOKUP(I511,Parâmetros!$B$3:$C$6,2,0)*VLOOKUP(H511,Parâmetros!$E$3:$G$5,2,0))))</f>
        <v>2</v>
      </c>
      <c r="K511" s="74">
        <f t="shared" si="274"/>
        <v>1.7381973870000001E-2</v>
      </c>
      <c r="L511" s="3"/>
      <c r="M511" s="38"/>
    </row>
    <row r="512" spans="1:13" ht="45" customHeight="1" outlineLevel="1" x14ac:dyDescent="0.2">
      <c r="A512" s="170" t="str">
        <f>Máximo!A512</f>
        <v>3.475</v>
      </c>
      <c r="B512" s="552" t="str">
        <f>Máximo!B512:E512</f>
        <v>10.2.7.     BMC T-MART / Silk Performer Monitoração da Experiência do Usuário Final - Peformance</v>
      </c>
      <c r="C512" s="552"/>
      <c r="D512" s="552"/>
      <c r="E512" s="552"/>
      <c r="F512" s="68" t="str">
        <f>IF(Máximo!F512:I512="","",Máximo!F512:I512)</f>
        <v/>
      </c>
      <c r="G512" s="72">
        <f>Máximo!G512:J512</f>
        <v>2.1459227E-4</v>
      </c>
      <c r="H512" s="70" t="str">
        <f>IF(Máximo!H512="","",Máximo!H512)</f>
        <v>Obrigatório</v>
      </c>
      <c r="I512" s="37" t="s">
        <v>17</v>
      </c>
      <c r="J512" s="73">
        <f>IF($K$13="Não Atende",0,IF(I512="","",IF(H512="",VLOOKUP(I512,Parâmetros!$B$3:$C$6,2,0),VLOOKUP(I512,Parâmetros!$B$3:$C$6,2,0)*VLOOKUP(H512,Parâmetros!$E$3:$G$5,2,0))))</f>
        <v>2</v>
      </c>
      <c r="K512" s="74">
        <f t="shared" si="274"/>
        <v>1.7381973870000001E-2</v>
      </c>
      <c r="L512" s="3"/>
      <c r="M512" s="38"/>
    </row>
    <row r="513" spans="1:13" ht="45" customHeight="1" outlineLevel="1" x14ac:dyDescent="0.2">
      <c r="A513" s="170" t="str">
        <f>Máximo!A513</f>
        <v>3.476</v>
      </c>
      <c r="B513" s="552" t="str">
        <f>Máximo!B513:E513</f>
        <v>10.2.8.     BMC End User Experience Management Monitoração da Experiência do Usuário Final - Peformance</v>
      </c>
      <c r="C513" s="552"/>
      <c r="D513" s="552"/>
      <c r="E513" s="552"/>
      <c r="F513" s="68" t="str">
        <f>IF(Máximo!F513:I513="","",Máximo!F513:I513)</f>
        <v/>
      </c>
      <c r="G513" s="72">
        <f>Máximo!G513:J513</f>
        <v>2.1459227E-4</v>
      </c>
      <c r="H513" s="70" t="str">
        <f>IF(Máximo!H513="","",Máximo!H513)</f>
        <v>Obrigatório</v>
      </c>
      <c r="I513" s="37" t="s">
        <v>17</v>
      </c>
      <c r="J513" s="73">
        <f>IF($K$13="Não Atende",0,IF(I513="","",IF(H513="",VLOOKUP(I513,Parâmetros!$B$3:$C$6,2,0),VLOOKUP(I513,Parâmetros!$B$3:$C$6,2,0)*VLOOKUP(H513,Parâmetros!$E$3:$G$5,2,0))))</f>
        <v>2</v>
      </c>
      <c r="K513" s="74">
        <f t="shared" si="274"/>
        <v>1.7381973870000001E-2</v>
      </c>
      <c r="L513" s="3"/>
      <c r="M513" s="38"/>
    </row>
    <row r="514" spans="1:13" ht="45" customHeight="1" outlineLevel="1" x14ac:dyDescent="0.2">
      <c r="A514" s="170" t="str">
        <f>Máximo!A514</f>
        <v>3.477</v>
      </c>
      <c r="B514" s="552" t="str">
        <f>Máximo!B514:E514</f>
        <v>10.2.9.     BMC ProactiveNet 9.0 Gerenciamento de Eventos</v>
      </c>
      <c r="C514" s="552"/>
      <c r="D514" s="552"/>
      <c r="E514" s="552"/>
      <c r="F514" s="68" t="str">
        <f>IF(Máximo!F514:I514="","",Máximo!F514:I514)</f>
        <v/>
      </c>
      <c r="G514" s="72">
        <f>Máximo!G514:J514</f>
        <v>2.1459227E-4</v>
      </c>
      <c r="H514" s="70" t="str">
        <f>IF(Máximo!H514="","",Máximo!H514)</f>
        <v>Obrigatório</v>
      </c>
      <c r="I514" s="37" t="s">
        <v>17</v>
      </c>
      <c r="J514" s="73">
        <f>IF($K$13="Não Atende",0,IF(I514="","",IF(H514="",VLOOKUP(I514,Parâmetros!$B$3:$C$6,2,0),VLOOKUP(I514,Parâmetros!$B$3:$C$6,2,0)*VLOOKUP(H514,Parâmetros!$E$3:$G$5,2,0))))</f>
        <v>2</v>
      </c>
      <c r="K514" s="74">
        <f t="shared" si="274"/>
        <v>1.7381973870000001E-2</v>
      </c>
      <c r="L514" s="3"/>
      <c r="M514" s="38"/>
    </row>
    <row r="515" spans="1:13" ht="45" customHeight="1" outlineLevel="1" x14ac:dyDescent="0.2">
      <c r="A515" s="170" t="str">
        <f>Máximo!A515</f>
        <v>3.478</v>
      </c>
      <c r="B515" s="552" t="str">
        <f>Máximo!B515:E515</f>
        <v>10.2.10.   BMC ARS Remedy 8.1 Gerenciamento de Requisições, Incidentes, Problemas e Mudanças</v>
      </c>
      <c r="C515" s="552"/>
      <c r="D515" s="552"/>
      <c r="E515" s="552"/>
      <c r="F515" s="68" t="str">
        <f>IF(Máximo!F515:I515="","",Máximo!F515:I515)</f>
        <v/>
      </c>
      <c r="G515" s="72">
        <f>Máximo!G515:J515</f>
        <v>2.1459227E-4</v>
      </c>
      <c r="H515" s="70" t="str">
        <f>IF(Máximo!H515="","",Máximo!H515)</f>
        <v>Obrigatório</v>
      </c>
      <c r="I515" s="37" t="s">
        <v>17</v>
      </c>
      <c r="J515" s="73">
        <f>IF($K$13="Não Atende",0,IF(I515="","",IF(H515="",VLOOKUP(I515,Parâmetros!$B$3:$C$6,2,0),VLOOKUP(I515,Parâmetros!$B$3:$C$6,2,0)*VLOOKUP(H515,Parâmetros!$E$3:$G$5,2,0))))</f>
        <v>2</v>
      </c>
      <c r="K515" s="74">
        <f t="shared" si="274"/>
        <v>1.7381973870000001E-2</v>
      </c>
      <c r="L515" s="3"/>
      <c r="M515" s="38"/>
    </row>
    <row r="516" spans="1:13" ht="45" customHeight="1" outlineLevel="1" x14ac:dyDescent="0.2">
      <c r="A516" s="170" t="str">
        <f>Máximo!A516</f>
        <v>3.479</v>
      </c>
      <c r="B516" s="552" t="str">
        <f>Máximo!B516:E516</f>
        <v>10.2.11.   BMC Atrium CMDB 8.1 Gerenciamento de Configurações e Ativos de TI</v>
      </c>
      <c r="C516" s="552"/>
      <c r="D516" s="552"/>
      <c r="E516" s="552"/>
      <c r="F516" s="68" t="str">
        <f>IF(Máximo!F516:I516="","",Máximo!F516:I516)</f>
        <v/>
      </c>
      <c r="G516" s="72">
        <f>Máximo!G516:J516</f>
        <v>2.1459227E-4</v>
      </c>
      <c r="H516" s="70" t="str">
        <f>IF(Máximo!H516="","",Máximo!H516)</f>
        <v>Obrigatório</v>
      </c>
      <c r="I516" s="37" t="s">
        <v>17</v>
      </c>
      <c r="J516" s="73">
        <f>IF($K$13="Não Atende",0,IF(I516="","",IF(H516="",VLOOKUP(I516,Parâmetros!$B$3:$C$6,2,0),VLOOKUP(I516,Parâmetros!$B$3:$C$6,2,0)*VLOOKUP(H516,Parâmetros!$E$3:$G$5,2,0))))</f>
        <v>2</v>
      </c>
      <c r="K516" s="74">
        <f t="shared" si="274"/>
        <v>1.7381973870000001E-2</v>
      </c>
      <c r="L516" s="3"/>
      <c r="M516" s="38"/>
    </row>
    <row r="517" spans="1:13" ht="45" customHeight="1" outlineLevel="1" x14ac:dyDescent="0.2">
      <c r="A517" s="170" t="str">
        <f>Máximo!A517</f>
        <v>3.480</v>
      </c>
      <c r="B517" s="552" t="str">
        <f>Máximo!B517:E517</f>
        <v>10.2.12.   BMC Atrium Discovery and Dependency Mapping 10.0 Gerenciamento de Configurações e Ativos de TI</v>
      </c>
      <c r="C517" s="552"/>
      <c r="D517" s="552"/>
      <c r="E517" s="552"/>
      <c r="F517" s="68" t="str">
        <f>IF(Máximo!F517:I517="","",Máximo!F517:I517)</f>
        <v/>
      </c>
      <c r="G517" s="72">
        <f>Máximo!G517:J517</f>
        <v>2.1459227E-4</v>
      </c>
      <c r="H517" s="70" t="str">
        <f>IF(Máximo!H517="","",Máximo!H517)</f>
        <v>Obrigatório</v>
      </c>
      <c r="I517" s="37" t="s">
        <v>17</v>
      </c>
      <c r="J517" s="73">
        <f>IF($K$13="Não Atende",0,IF(I517="","",IF(H517="",VLOOKUP(I517,Parâmetros!$B$3:$C$6,2,0),VLOOKUP(I517,Parâmetros!$B$3:$C$6,2,0)*VLOOKUP(H517,Parâmetros!$E$3:$G$5,2,0))))</f>
        <v>2</v>
      </c>
      <c r="K517" s="74">
        <f t="shared" si="274"/>
        <v>1.7381973870000001E-2</v>
      </c>
      <c r="L517" s="3"/>
      <c r="M517" s="38"/>
    </row>
    <row r="518" spans="1:13" ht="45" customHeight="1" outlineLevel="1" x14ac:dyDescent="0.2">
      <c r="A518" s="170" t="str">
        <f>Máximo!A518</f>
        <v>3.481</v>
      </c>
      <c r="B518" s="552" t="str">
        <f>Máximo!B518:E518</f>
        <v>10.2.13.   BMC Service Impact Management Gerenciamento do Impacto nos Serviços de TI e Negócio</v>
      </c>
      <c r="C518" s="552"/>
      <c r="D518" s="552"/>
      <c r="E518" s="552"/>
      <c r="F518" s="68" t="str">
        <f>IF(Máximo!F518:I518="","",Máximo!F518:I518)</f>
        <v/>
      </c>
      <c r="G518" s="72">
        <f>Máximo!G518:J518</f>
        <v>2.1459227E-4</v>
      </c>
      <c r="H518" s="70" t="str">
        <f>IF(Máximo!H518="","",Máximo!H518)</f>
        <v>Obrigatório</v>
      </c>
      <c r="I518" s="37" t="s">
        <v>17</v>
      </c>
      <c r="J518" s="73">
        <f>IF($K$13="Não Atende",0,IF(I518="","",IF(H518="",VLOOKUP(I518,Parâmetros!$B$3:$C$6,2,0),VLOOKUP(I518,Parâmetros!$B$3:$C$6,2,0)*VLOOKUP(H518,Parâmetros!$E$3:$G$5,2,0))))</f>
        <v>2</v>
      </c>
      <c r="K518" s="74">
        <f t="shared" si="274"/>
        <v>1.7381973870000001E-2</v>
      </c>
      <c r="L518" s="3"/>
      <c r="M518" s="38"/>
    </row>
    <row r="519" spans="1:13" ht="45" customHeight="1" outlineLevel="1" x14ac:dyDescent="0.2">
      <c r="A519" s="170" t="str">
        <f>Máximo!A519</f>
        <v>3.482</v>
      </c>
      <c r="B519" s="552" t="str">
        <f>Máximo!B519:E519</f>
        <v>10.2.14.   BMC Capacity Optimization 9.5 Gerenciamento de Capacidade</v>
      </c>
      <c r="C519" s="552"/>
      <c r="D519" s="552"/>
      <c r="E519" s="552"/>
      <c r="F519" s="68" t="str">
        <f>IF(Máximo!F519:I519="","",Máximo!F519:I519)</f>
        <v/>
      </c>
      <c r="G519" s="72">
        <f>Máximo!G519:J519</f>
        <v>2.1459227E-4</v>
      </c>
      <c r="H519" s="70" t="str">
        <f>IF(Máximo!H519="","",Máximo!H519)</f>
        <v>Obrigatório</v>
      </c>
      <c r="I519" s="37" t="s">
        <v>17</v>
      </c>
      <c r="J519" s="73">
        <f>IF($K$13="Não Atende",0,IF(I519="","",IF(H519="",VLOOKUP(I519,Parâmetros!$B$3:$C$6,2,0),VLOOKUP(I519,Parâmetros!$B$3:$C$6,2,0)*VLOOKUP(H519,Parâmetros!$E$3:$G$5,2,0))))</f>
        <v>2</v>
      </c>
      <c r="K519" s="74">
        <f t="shared" si="274"/>
        <v>1.7381973870000001E-2</v>
      </c>
      <c r="L519" s="3"/>
      <c r="M519" s="38"/>
    </row>
    <row r="520" spans="1:13" ht="45" customHeight="1" outlineLevel="1" x14ac:dyDescent="0.2">
      <c r="A520" s="170" t="str">
        <f>Máximo!A520</f>
        <v>3.483</v>
      </c>
      <c r="B520" s="552" t="str">
        <f>Máximo!B520:E520</f>
        <v>10.2.15.   Symantec Netbackup Gerenciamento de Backups</v>
      </c>
      <c r="C520" s="552"/>
      <c r="D520" s="552"/>
      <c r="E520" s="552"/>
      <c r="F520" s="68" t="str">
        <f>IF(Máximo!F520:I520="","",Máximo!F520:I520)</f>
        <v/>
      </c>
      <c r="G520" s="72">
        <f>Máximo!G520:J520</f>
        <v>2.1459227E-4</v>
      </c>
      <c r="H520" s="70" t="str">
        <f>IF(Máximo!H520="","",Máximo!H520)</f>
        <v>Obrigatório</v>
      </c>
      <c r="I520" s="37" t="s">
        <v>17</v>
      </c>
      <c r="J520" s="73">
        <f>IF($K$13="Não Atende",0,IF(I520="","",IF(H520="",VLOOKUP(I520,Parâmetros!$B$3:$C$6,2,0),VLOOKUP(I520,Parâmetros!$B$3:$C$6,2,0)*VLOOKUP(H520,Parâmetros!$E$3:$G$5,2,0))))</f>
        <v>2</v>
      </c>
      <c r="K520" s="74">
        <f t="shared" si="274"/>
        <v>1.7381973870000001E-2</v>
      </c>
      <c r="L520" s="3"/>
      <c r="M520" s="38"/>
    </row>
    <row r="521" spans="1:13" ht="45" customHeight="1" outlineLevel="1" x14ac:dyDescent="0.2">
      <c r="A521" s="170" t="str">
        <f>Máximo!A521</f>
        <v>3.484</v>
      </c>
      <c r="B521" s="552" t="str">
        <f>Máximo!B521:E521</f>
        <v>10.2.16.   IBM Tivoli Storage Manager Gerenciamento de Backups</v>
      </c>
      <c r="C521" s="552"/>
      <c r="D521" s="552"/>
      <c r="E521" s="552"/>
      <c r="F521" s="68" t="str">
        <f>IF(Máximo!F521:I521="","",Máximo!F521:I521)</f>
        <v/>
      </c>
      <c r="G521" s="72">
        <f>Máximo!G521:J521</f>
        <v>2.1459227E-4</v>
      </c>
      <c r="H521" s="70" t="str">
        <f>IF(Máximo!H521="","",Máximo!H521)</f>
        <v>Obrigatório</v>
      </c>
      <c r="I521" s="37" t="s">
        <v>17</v>
      </c>
      <c r="J521" s="73">
        <f>IF($K$13="Não Atende",0,IF(I521="","",IF(H521="",VLOOKUP(I521,Parâmetros!$B$3:$C$6,2,0),VLOOKUP(I521,Parâmetros!$B$3:$C$6,2,0)*VLOOKUP(H521,Parâmetros!$E$3:$G$5,2,0))))</f>
        <v>2</v>
      </c>
      <c r="K521" s="74">
        <f t="shared" si="274"/>
        <v>1.7381973870000001E-2</v>
      </c>
      <c r="L521" s="3"/>
      <c r="M521" s="38"/>
    </row>
    <row r="522" spans="1:13" ht="45" customHeight="1" outlineLevel="1" x14ac:dyDescent="0.2">
      <c r="A522" s="170" t="str">
        <f>Máximo!A522</f>
        <v>3.485</v>
      </c>
      <c r="B522" s="552" t="str">
        <f>Máximo!B522:E522</f>
        <v>10.2.17.   BMC Control-M/D/O Gerenciamento de Jobs (Automação e Scheduling)</v>
      </c>
      <c r="C522" s="552"/>
      <c r="D522" s="552"/>
      <c r="E522" s="552"/>
      <c r="F522" s="68" t="str">
        <f>IF(Máximo!F522:I522="","",Máximo!F522:I522)</f>
        <v/>
      </c>
      <c r="G522" s="72">
        <f>Máximo!G522:J522</f>
        <v>2.1459227E-4</v>
      </c>
      <c r="H522" s="70" t="str">
        <f>IF(Máximo!H522="","",Máximo!H522)</f>
        <v>Obrigatório</v>
      </c>
      <c r="I522" s="37" t="s">
        <v>17</v>
      </c>
      <c r="J522" s="73">
        <f>IF($K$13="Não Atende",0,IF(I522="","",IF(H522="",VLOOKUP(I522,Parâmetros!$B$3:$C$6,2,0),VLOOKUP(I522,Parâmetros!$B$3:$C$6,2,0)*VLOOKUP(H522,Parâmetros!$E$3:$G$5,2,0))))</f>
        <v>2</v>
      </c>
      <c r="K522" s="74">
        <f t="shared" si="274"/>
        <v>1.7381973870000001E-2</v>
      </c>
      <c r="L522" s="3"/>
      <c r="M522" s="38"/>
    </row>
    <row r="523" spans="1:13" ht="45" customHeight="1" outlineLevel="1" x14ac:dyDescent="0.2">
      <c r="A523" s="170" t="str">
        <f>Máximo!A523</f>
        <v>3.486</v>
      </c>
      <c r="B523" s="552" t="str">
        <f>Máximo!B523:E523</f>
        <v>10.2.18.   IBM Sterling Connect Direct Gerenciamento de Transferências de Arquivos</v>
      </c>
      <c r="C523" s="552"/>
      <c r="D523" s="552"/>
      <c r="E523" s="552"/>
      <c r="F523" s="68" t="str">
        <f>IF(Máximo!F523:I523="","",Máximo!F523:I523)</f>
        <v/>
      </c>
      <c r="G523" s="72">
        <f>Máximo!G523:J523</f>
        <v>2.1459227E-4</v>
      </c>
      <c r="H523" s="70" t="str">
        <f>IF(Máximo!H523="","",Máximo!H523)</f>
        <v>Obrigatório</v>
      </c>
      <c r="I523" s="37" t="s">
        <v>17</v>
      </c>
      <c r="J523" s="73">
        <f>IF($K$13="Não Atende",0,IF(I523="","",IF(H523="",VLOOKUP(I523,Parâmetros!$B$3:$C$6,2,0),VLOOKUP(I523,Parâmetros!$B$3:$C$6,2,0)*VLOOKUP(H523,Parâmetros!$E$3:$G$5,2,0))))</f>
        <v>2</v>
      </c>
      <c r="K523" s="74">
        <f t="shared" si="274"/>
        <v>1.7381973870000001E-2</v>
      </c>
      <c r="L523" s="3"/>
      <c r="M523" s="38"/>
    </row>
    <row r="524" spans="1:13" ht="45" customHeight="1" outlineLevel="1" x14ac:dyDescent="0.2">
      <c r="A524" s="170" t="str">
        <f>Máximo!A524</f>
        <v>3.487</v>
      </c>
      <c r="B524" s="552" t="str">
        <f>Máximo!B524:E524</f>
        <v>10.2.19.   XFB (Pelican) Gerenciamento de Transferências de Arquivos</v>
      </c>
      <c r="C524" s="552"/>
      <c r="D524" s="552"/>
      <c r="E524" s="552"/>
      <c r="F524" s="68" t="str">
        <f>IF(Máximo!F524:I524="","",Máximo!F524:I524)</f>
        <v/>
      </c>
      <c r="G524" s="72">
        <f>Máximo!G524:J524</f>
        <v>2.1459227E-4</v>
      </c>
      <c r="H524" s="70" t="str">
        <f>IF(Máximo!H524="","",Máximo!H524)</f>
        <v>Obrigatório</v>
      </c>
      <c r="I524" s="37" t="s">
        <v>17</v>
      </c>
      <c r="J524" s="73">
        <f>IF($K$13="Não Atende",0,IF(I524="","",IF(H524="",VLOOKUP(I524,Parâmetros!$B$3:$C$6,2,0),VLOOKUP(I524,Parâmetros!$B$3:$C$6,2,0)*VLOOKUP(H524,Parâmetros!$E$3:$G$5,2,0))))</f>
        <v>2</v>
      </c>
      <c r="K524" s="74">
        <f t="shared" si="274"/>
        <v>1.7381973870000001E-2</v>
      </c>
      <c r="L524" s="3"/>
      <c r="M524" s="38"/>
    </row>
    <row r="525" spans="1:13" ht="45" customHeight="1" outlineLevel="1" x14ac:dyDescent="0.2">
      <c r="A525" s="170" t="str">
        <f>Máximo!A525</f>
        <v>3.488</v>
      </c>
      <c r="B525" s="552" t="str">
        <f>Máximo!B525:E525</f>
        <v>10.3.O PROPONENTE deve relacionar quais ferramentas da Oi serão utilizadas para monitoração, automação e gerenciamento da Solução Proposta. Caso exista a necessidade de uso de outras ferramentas, o PROPONENTE deverá apresentar na proposta técnica a justificativa de necessidade, os custos de aquisição, manutenção e implementação da ferramenta proposta, especificando a integração da mesma no Framework de Gerenciamento da Oi, a saber:</v>
      </c>
      <c r="C525" s="552"/>
      <c r="D525" s="552"/>
      <c r="E525" s="552"/>
      <c r="F525" s="68" t="str">
        <f>IF(Máximo!F525:I525="","",Máximo!F525:I525)</f>
        <v/>
      </c>
      <c r="G525" s="72">
        <f>Máximo!G525:J525</f>
        <v>2.1459227E-4</v>
      </c>
      <c r="H525" s="70" t="str">
        <f>IF(Máximo!H525="","",Máximo!H525)</f>
        <v>Obrigatório</v>
      </c>
      <c r="I525" s="37" t="s">
        <v>17</v>
      </c>
      <c r="J525" s="73">
        <f>IF($K$13="Não Atende",0,IF(I525="","",IF(H525="",VLOOKUP(I525,Parâmetros!$B$3:$C$6,2,0),VLOOKUP(I525,Parâmetros!$B$3:$C$6,2,0)*VLOOKUP(H525,Parâmetros!$E$3:$G$5,2,0))))</f>
        <v>2</v>
      </c>
      <c r="K525" s="74">
        <f t="shared" si="274"/>
        <v>1.7381973870000001E-2</v>
      </c>
      <c r="L525" s="3"/>
      <c r="M525" s="38"/>
    </row>
    <row r="526" spans="1:13" ht="45" customHeight="1" outlineLevel="1" x14ac:dyDescent="0.2">
      <c r="A526" s="170" t="str">
        <f>Máximo!A526</f>
        <v>3.489</v>
      </c>
      <c r="B526" s="552" t="str">
        <f>Máximo!B526:E526</f>
        <v>10.4.O uso de novas ferramentas de monitoração serão permitidas apenas na camada de “Monitoring Tools” do Framework de Gerenciamento de TI, devendo ser garantida a integração com a ferramenta de gerenciamento de eventos BMC ProactiveNet através de web services ou pelo protocolo SNMP;</v>
      </c>
      <c r="C526" s="552"/>
      <c r="D526" s="552"/>
      <c r="E526" s="552"/>
      <c r="F526" s="68" t="str">
        <f>IF(Máximo!F526:I526="","",Máximo!F526:I526)</f>
        <v/>
      </c>
      <c r="G526" s="72">
        <f>Máximo!G526:J526</f>
        <v>2.1459227E-4</v>
      </c>
      <c r="H526" s="70" t="str">
        <f>IF(Máximo!H526="","",Máximo!H526)</f>
        <v>Obrigatório</v>
      </c>
      <c r="I526" s="37" t="s">
        <v>17</v>
      </c>
      <c r="J526" s="73">
        <f>IF($K$13="Não Atende",0,IF(I526="","",IF(H526="",VLOOKUP(I526,Parâmetros!$B$3:$C$6,2,0),VLOOKUP(I526,Parâmetros!$B$3:$C$6,2,0)*VLOOKUP(H526,Parâmetros!$E$3:$G$5,2,0))))</f>
        <v>2</v>
      </c>
      <c r="K526" s="74">
        <f t="shared" si="274"/>
        <v>1.7381973870000001E-2</v>
      </c>
      <c r="L526" s="3"/>
      <c r="M526" s="38"/>
    </row>
    <row r="527" spans="1:13" ht="45" customHeight="1" outlineLevel="1" x14ac:dyDescent="0.2">
      <c r="A527" s="170" t="str">
        <f>Máximo!A527</f>
        <v>3.490</v>
      </c>
      <c r="B527" s="552" t="str">
        <f>Máximo!B527:E527</f>
        <v>10.5.É desejável que a solução proposta possua recursos de auto-monitoração de seus serviços, processos e componentes. Caso exista, deve ser detalhado na proposta o método de monitoração, os recursos monitorados e a forma de obtenção de dados.</v>
      </c>
      <c r="C527" s="552"/>
      <c r="D527" s="552"/>
      <c r="E527" s="552"/>
      <c r="F527" s="68" t="str">
        <f>IF(Máximo!F527:I527="","",Máximo!F527:I527)</f>
        <v/>
      </c>
      <c r="G527" s="72">
        <f>Máximo!G527:J527</f>
        <v>2.1459227E-4</v>
      </c>
      <c r="H527" s="70" t="str">
        <f>IF(Máximo!H527="","",Máximo!H527)</f>
        <v>Obrigatório</v>
      </c>
      <c r="I527" s="37" t="s">
        <v>4</v>
      </c>
      <c r="J527" s="73">
        <f>IF($K$13="Não Atende",0,IF(I527="","",IF(H527="",VLOOKUP(I527,Parâmetros!$B$3:$C$6,2,0),VLOOKUP(I527,Parâmetros!$B$3:$C$6,2,0)*VLOOKUP(H527,Parâmetros!$E$3:$G$5,2,0))))</f>
        <v>4</v>
      </c>
      <c r="K527" s="74">
        <f t="shared" si="274"/>
        <v>3.4763947740000002E-2</v>
      </c>
      <c r="L527" s="3"/>
      <c r="M527" s="38"/>
    </row>
    <row r="528" spans="1:13" ht="45" customHeight="1" outlineLevel="1" x14ac:dyDescent="0.2">
      <c r="A528" s="170" t="str">
        <f>Máximo!A528</f>
        <v>3.491</v>
      </c>
      <c r="B528" s="552" t="str">
        <f>Máximo!B528:E528</f>
        <v>10.6.A PROPONENTE será responsável por identificar os recursos, funcionalidades, componentes, logs e transações da aplicação para que seja possível implementar as devidas configurações de monitoração durante o projeto.</v>
      </c>
      <c r="C528" s="552"/>
      <c r="D528" s="552"/>
      <c r="E528" s="552"/>
      <c r="F528" s="68" t="str">
        <f>IF(Máximo!F528:I528="","",Máximo!F528:I528)</f>
        <v/>
      </c>
      <c r="G528" s="72">
        <f>Máximo!G528:J528</f>
        <v>2.1459227E-4</v>
      </c>
      <c r="H528" s="70" t="str">
        <f>IF(Máximo!H528="","",Máximo!H528)</f>
        <v>Obrigatório</v>
      </c>
      <c r="I528" s="37" t="s">
        <v>4</v>
      </c>
      <c r="J528" s="73">
        <f>IF($K$13="Não Atende",0,IF(I528="","",IF(H528="",VLOOKUP(I528,Parâmetros!$B$3:$C$6,2,0),VLOOKUP(I528,Parâmetros!$B$3:$C$6,2,0)*VLOOKUP(H528,Parâmetros!$E$3:$G$5,2,0))))</f>
        <v>4</v>
      </c>
      <c r="K528" s="74">
        <f t="shared" si="274"/>
        <v>3.4763947740000002E-2</v>
      </c>
      <c r="L528" s="3"/>
      <c r="M528" s="38"/>
    </row>
    <row r="529" spans="1:13" ht="45" customHeight="1" outlineLevel="1" x14ac:dyDescent="0.2">
      <c r="A529" s="170" t="str">
        <f>Máximo!A529</f>
        <v>3.492</v>
      </c>
      <c r="B529" s="552" t="str">
        <f>Máximo!B529:E529</f>
        <v>10.7.A funcionalidade de auto-monitoração da solução proposta deve ser integrada com a ferramenta de gerenciamento de eventos BMC ProactiveNet através de web services ou pelo protocolo SMNP, sendo esta atividade de responsabilidade do PROPONENTE. Em caso de impossibilidade, deve-se indicar os registros de LOG que devem ser monitorados, indicando as codificações de erro a serem monitoradas no arquivo de LOG em padrão aberto para leitura;</v>
      </c>
      <c r="C529" s="552"/>
      <c r="D529" s="552"/>
      <c r="E529" s="552"/>
      <c r="F529" s="68" t="str">
        <f>IF(Máximo!F529:I529="","",Máximo!F529:I529)</f>
        <v/>
      </c>
      <c r="G529" s="72">
        <f>Máximo!G529:J529</f>
        <v>2.1459227E-4</v>
      </c>
      <c r="H529" s="70" t="str">
        <f>IF(Máximo!H529="","",Máximo!H529)</f>
        <v>Obrigatório</v>
      </c>
      <c r="I529" s="37" t="s">
        <v>4</v>
      </c>
      <c r="J529" s="73">
        <f>IF($K$13="Não Atende",0,IF(I529="","",IF(H529="",VLOOKUP(I529,Parâmetros!$B$3:$C$6,2,0),VLOOKUP(I529,Parâmetros!$B$3:$C$6,2,0)*VLOOKUP(H529,Parâmetros!$E$3:$G$5,2,0))))</f>
        <v>4</v>
      </c>
      <c r="K529" s="74">
        <f t="shared" si="274"/>
        <v>3.4763947740000002E-2</v>
      </c>
      <c r="L529" s="3"/>
      <c r="M529" s="38"/>
    </row>
    <row r="530" spans="1:13" ht="45" customHeight="1" outlineLevel="1" x14ac:dyDescent="0.2">
      <c r="A530" s="170" t="str">
        <f>Máximo!A530</f>
        <v>3.493</v>
      </c>
      <c r="B530" s="552" t="str">
        <f>Máximo!B530:E530</f>
        <v>10.8.Para atender às necessidades de gerenciamento da experiência do usuário final e também possibilitar a identificação o impacto nos serviços de negócio da Oi, o PROPONENTE informar se a solução proposta atende os seguintes requisitos, garantindo o atendimento na fase de implantação da solução:</v>
      </c>
      <c r="C530" s="552"/>
      <c r="D530" s="552"/>
      <c r="E530" s="552"/>
      <c r="F530" s="68" t="str">
        <f>IF(Máximo!F530:I530="","",Máximo!F530:I530)</f>
        <v/>
      </c>
      <c r="G530" s="72">
        <f>Máximo!G530:J530</f>
        <v>2.1459227E-4</v>
      </c>
      <c r="H530" s="70" t="str">
        <f>IF(Máximo!H530="","",Máximo!H530)</f>
        <v>Obrigatório</v>
      </c>
      <c r="I530" s="37" t="s">
        <v>4</v>
      </c>
      <c r="J530" s="73">
        <f>IF($K$13="Não Atende",0,IF(I530="","",IF(H530="",VLOOKUP(I530,Parâmetros!$B$3:$C$6,2,0),VLOOKUP(I530,Parâmetros!$B$3:$C$6,2,0)*VLOOKUP(H530,Parâmetros!$E$3:$G$5,2,0))))</f>
        <v>4</v>
      </c>
      <c r="K530" s="74">
        <f t="shared" si="274"/>
        <v>3.4763947740000002E-2</v>
      </c>
      <c r="L530" s="3"/>
      <c r="M530" s="38"/>
    </row>
    <row r="531" spans="1:13" ht="45" customHeight="1" outlineLevel="1" x14ac:dyDescent="0.2">
      <c r="A531" s="170" t="str">
        <f>Máximo!A531</f>
        <v>3.494</v>
      </c>
      <c r="B531" s="552" t="str">
        <f>Máximo!B531:E531</f>
        <v>10.8.1.               Deverão ser informados quais processos em execução na plataforma do sistema operacional deverão ser monitorados, a fim de identificar a disponibilidade da aplicação e mensurar a performance das transações e cargas de trabalho. Essa informação deve constar na proposta técnica;</v>
      </c>
      <c r="C531" s="552"/>
      <c r="D531" s="552"/>
      <c r="E531" s="552"/>
      <c r="F531" s="68" t="str">
        <f>IF(Máximo!F531:I531="","",Máximo!F531:I531)</f>
        <v/>
      </c>
      <c r="G531" s="72">
        <f>Máximo!G531:J531</f>
        <v>2.1459227E-4</v>
      </c>
      <c r="H531" s="70" t="str">
        <f>IF(Máximo!H531="","",Máximo!H531)</f>
        <v>Obrigatório</v>
      </c>
      <c r="I531" s="37" t="s">
        <v>4</v>
      </c>
      <c r="J531" s="73">
        <f>IF($K$13="Não Atende",0,IF(I531="","",IF(H531="",VLOOKUP(I531,Parâmetros!$B$3:$C$6,2,0),VLOOKUP(I531,Parâmetros!$B$3:$C$6,2,0)*VLOOKUP(H531,Parâmetros!$E$3:$G$5,2,0))))</f>
        <v>4</v>
      </c>
      <c r="K531" s="74">
        <f t="shared" si="274"/>
        <v>3.4763947740000002E-2</v>
      </c>
      <c r="L531" s="3"/>
      <c r="M531" s="38"/>
    </row>
    <row r="532" spans="1:13" ht="45" customHeight="1" outlineLevel="1" x14ac:dyDescent="0.2">
      <c r="A532" s="170" t="str">
        <f>Máximo!A532</f>
        <v>3.495</v>
      </c>
      <c r="B532" s="552" t="str">
        <f>Máximo!B532:E532</f>
        <v>10.8.2.               A solução a ser ofertada deve possuir recursos que permitam identificar o início, o processamento e o fim de uma transação, indicando por intermédio de API’s informações que permitam identificar a aplicação, a transação sistêmica executada, o status da transação e o nível de criticidade da transação quanto a disponibilidade, performance e conformidade. Essas informações devem ser detalhadas e exemplificadas na proposta técnica;</v>
      </c>
      <c r="C532" s="552"/>
      <c r="D532" s="552"/>
      <c r="E532" s="552"/>
      <c r="F532" s="68" t="str">
        <f>IF(Máximo!F532:I532="","",Máximo!F532:I532)</f>
        <v/>
      </c>
      <c r="G532" s="72">
        <f>Máximo!G532:J532</f>
        <v>2.1459227E-4</v>
      </c>
      <c r="H532" s="70" t="str">
        <f>IF(Máximo!H532="","",Máximo!H532)</f>
        <v>Obrigatório</v>
      </c>
      <c r="I532" s="37" t="s">
        <v>4</v>
      </c>
      <c r="J532" s="73">
        <f>IF($K$13="Não Atende",0,IF(I532="","",IF(H532="",VLOOKUP(I532,Parâmetros!$B$3:$C$6,2,0),VLOOKUP(I532,Parâmetros!$B$3:$C$6,2,0)*VLOOKUP(H532,Parâmetros!$E$3:$G$5,2,0))))</f>
        <v>4</v>
      </c>
      <c r="K532" s="74">
        <f t="shared" si="274"/>
        <v>3.4763947740000002E-2</v>
      </c>
      <c r="L532" s="3"/>
      <c r="M532" s="38"/>
    </row>
    <row r="533" spans="1:13" ht="45" customHeight="1" outlineLevel="1" x14ac:dyDescent="0.2">
      <c r="A533" s="170" t="str">
        <f>Máximo!A533</f>
        <v>3.496</v>
      </c>
      <c r="B533" s="552" t="str">
        <f>Máximo!B533:E533</f>
        <v>10.8.3.               A solução a ser ofertada deve permitir que as ferramentas de gerenciamento de performance das aplicações utilizadas pela Oi possam rastrear em tempo real a execução dos seus algoritmos / transações sistêmicas e identificar se as mesmas foram executadas com sucesso;</v>
      </c>
      <c r="C533" s="552"/>
      <c r="D533" s="552"/>
      <c r="E533" s="552"/>
      <c r="F533" s="68" t="str">
        <f>IF(Máximo!F533:I533="","",Máximo!F533:I533)</f>
        <v/>
      </c>
      <c r="G533" s="72">
        <f>Máximo!G533:J533</f>
        <v>2.1459227E-4</v>
      </c>
      <c r="H533" s="70" t="str">
        <f>IF(Máximo!H533="","",Máximo!H533)</f>
        <v>Obrigatório</v>
      </c>
      <c r="I533" s="37" t="s">
        <v>4</v>
      </c>
      <c r="J533" s="73">
        <f>IF($K$13="Não Atende",0,IF(I533="","",IF(H533="",VLOOKUP(I533,Parâmetros!$B$3:$C$6,2,0),VLOOKUP(I533,Parâmetros!$B$3:$C$6,2,0)*VLOOKUP(H533,Parâmetros!$E$3:$G$5,2,0))))</f>
        <v>4</v>
      </c>
      <c r="K533" s="74">
        <f t="shared" si="274"/>
        <v>3.4763947740000002E-2</v>
      </c>
      <c r="L533" s="3"/>
      <c r="M533" s="38"/>
    </row>
    <row r="534" spans="1:13" ht="45" customHeight="1" outlineLevel="1" x14ac:dyDescent="0.2">
      <c r="A534" s="170" t="str">
        <f>Máximo!A534</f>
        <v>3.497</v>
      </c>
      <c r="B534" s="552" t="str">
        <f>Máximo!B534:E534</f>
        <v>10.8.4.               A solução a ser ofertada deve permitir que as ferramentas de Gerenciamento e de Discovery da Oi possam descobrir os componentes de software envolvidos na execução da aplicação. O PROPONENTE deve indicar na proposta técnica quais são as características que permitam a descoberta da aplicação na Rede. Por exemplo, processos, serviços, local de instalação e outras informações que permitam reconhecer a aplicação sem a necessidade de indicar a infraestrutura onde o mesmo encontra-se instalado;</v>
      </c>
      <c r="C534" s="552"/>
      <c r="D534" s="552"/>
      <c r="E534" s="552"/>
      <c r="F534" s="68" t="str">
        <f>IF(Máximo!F534:I534="","",Máximo!F534:I534)</f>
        <v/>
      </c>
      <c r="G534" s="72">
        <f>Máximo!G534:J534</f>
        <v>2.1459227E-4</v>
      </c>
      <c r="H534" s="70" t="str">
        <f>IF(Máximo!H534="","",Máximo!H534)</f>
        <v>Obrigatório</v>
      </c>
      <c r="I534" s="37" t="s">
        <v>4</v>
      </c>
      <c r="J534" s="73">
        <f>IF($K$13="Não Atende",0,IF(I534="","",IF(H534="",VLOOKUP(I534,Parâmetros!$B$3:$C$6,2,0),VLOOKUP(I534,Parâmetros!$B$3:$C$6,2,0)*VLOOKUP(H534,Parâmetros!$E$3:$G$5,2,0))))</f>
        <v>4</v>
      </c>
      <c r="K534" s="74">
        <f t="shared" si="274"/>
        <v>3.4763947740000002E-2</v>
      </c>
      <c r="L534" s="3"/>
      <c r="M534" s="38"/>
    </row>
    <row r="535" spans="1:13" ht="45" customHeight="1" outlineLevel="1" x14ac:dyDescent="0.2">
      <c r="A535" s="170" t="str">
        <f>Máximo!A535</f>
        <v>3.498</v>
      </c>
      <c r="B535" s="552" t="str">
        <f>Máximo!B535:E535</f>
        <v>10.8.5.               Deve ser confirmada a possibilidade de monitorar e medir o desempenho e disponibilidade de aplicações de missão-crítica, com granularidade suficiente para prover visão detalhada dos programas e subprogramas que compõem o sistema (Deep Dive);</v>
      </c>
      <c r="C535" s="552"/>
      <c r="D535" s="552"/>
      <c r="E535" s="552"/>
      <c r="F535" s="68" t="str">
        <f>IF(Máximo!F535:I535="","",Máximo!F535:I535)</f>
        <v/>
      </c>
      <c r="G535" s="72">
        <f>Máximo!G535:J535</f>
        <v>2.1459227E-4</v>
      </c>
      <c r="H535" s="70" t="str">
        <f>IF(Máximo!H535="","",Máximo!H535)</f>
        <v>Obrigatório</v>
      </c>
      <c r="I535" s="37" t="s">
        <v>4</v>
      </c>
      <c r="J535" s="73">
        <f>IF($K$13="Não Atende",0,IF(I535="","",IF(H535="",VLOOKUP(I535,Parâmetros!$B$3:$C$6,2,0),VLOOKUP(I535,Parâmetros!$B$3:$C$6,2,0)*VLOOKUP(H535,Parâmetros!$E$3:$G$5,2,0))))</f>
        <v>4</v>
      </c>
      <c r="K535" s="74">
        <f t="shared" si="274"/>
        <v>3.4763947740000002E-2</v>
      </c>
      <c r="L535" s="3"/>
      <c r="M535" s="38"/>
    </row>
    <row r="536" spans="1:13" ht="45" customHeight="1" outlineLevel="1" x14ac:dyDescent="0.2">
      <c r="A536" s="170" t="str">
        <f>Máximo!A536</f>
        <v>3.499</v>
      </c>
      <c r="B536" s="552" t="str">
        <f>Máximo!B536:E536</f>
        <v>10.8.6.               Deve ser confirmada a possibilidade de detectar desvios do padrão de comportamento da aplicação e emitir alertas proativos (exemplo: volume de eventos online em fila de execução). Estas informações sobre desvios do padrão de comportamento devem ser fornecidas pela solução e garantida a possibilidade de extração dos dados para a ferramenta de gerenciamento de eventos;</v>
      </c>
      <c r="C536" s="552"/>
      <c r="D536" s="552"/>
      <c r="E536" s="552"/>
      <c r="F536" s="68" t="str">
        <f>IF(Máximo!F536:I536="","",Máximo!F536:I536)</f>
        <v/>
      </c>
      <c r="G536" s="72">
        <f>Máximo!G536:J536</f>
        <v>2.1459227E-4</v>
      </c>
      <c r="H536" s="70" t="str">
        <f>IF(Máximo!H536="","",Máximo!H536)</f>
        <v>Obrigatório</v>
      </c>
      <c r="I536" s="37" t="s">
        <v>4</v>
      </c>
      <c r="J536" s="73">
        <f>IF($K$13="Não Atende",0,IF(I536="","",IF(H536="",VLOOKUP(I536,Parâmetros!$B$3:$C$6,2,0),VLOOKUP(I536,Parâmetros!$B$3:$C$6,2,0)*VLOOKUP(H536,Parâmetros!$E$3:$G$5,2,0))))</f>
        <v>4</v>
      </c>
      <c r="K536" s="74">
        <f t="shared" si="274"/>
        <v>3.4763947740000002E-2</v>
      </c>
      <c r="L536" s="3"/>
      <c r="M536" s="38"/>
    </row>
    <row r="537" spans="1:13" ht="45" customHeight="1" outlineLevel="1" x14ac:dyDescent="0.2">
      <c r="A537" s="170" t="str">
        <f>Máximo!A537</f>
        <v>3.500</v>
      </c>
      <c r="B537" s="552" t="str">
        <f>Máximo!B537:E537</f>
        <v>10.8.7.               A solução deve permitir que interrupções indevidas da aplicação/solução sejam registradas automaticamente pelas ferramentas de alarmes/incidentes da Oi;</v>
      </c>
      <c r="C537" s="552"/>
      <c r="D537" s="552"/>
      <c r="E537" s="552"/>
      <c r="F537" s="68" t="str">
        <f>IF(Máximo!F537:I537="","",Máximo!F537:I537)</f>
        <v/>
      </c>
      <c r="G537" s="72">
        <f>Máximo!G537:J537</f>
        <v>2.1459227E-4</v>
      </c>
      <c r="H537" s="70" t="str">
        <f>IF(Máximo!H537="","",Máximo!H537)</f>
        <v>Obrigatório</v>
      </c>
      <c r="I537" s="37" t="s">
        <v>4</v>
      </c>
      <c r="J537" s="73">
        <f>IF($K$13="Não Atende",0,IF(I537="","",IF(H537="",VLOOKUP(I537,Parâmetros!$B$3:$C$6,2,0),VLOOKUP(I537,Parâmetros!$B$3:$C$6,2,0)*VLOOKUP(H537,Parâmetros!$E$3:$G$5,2,0))))</f>
        <v>4</v>
      </c>
      <c r="K537" s="74">
        <f t="shared" si="274"/>
        <v>3.4763947740000002E-2</v>
      </c>
      <c r="L537" s="3"/>
      <c r="M537" s="38"/>
    </row>
    <row r="538" spans="1:13" ht="45" customHeight="1" outlineLevel="1" x14ac:dyDescent="0.2">
      <c r="A538" s="170" t="str">
        <f>Máximo!A538</f>
        <v>3.501</v>
      </c>
      <c r="B538" s="552" t="str">
        <f>Máximo!B538:E538</f>
        <v>10.8.8.               A solução a ser ofertada deve possuir recursos que permitam visualizar o comportamento da demanda aplicada, transacional ou batch, informando volumetrias associadas aos processos de negócio;</v>
      </c>
      <c r="C538" s="552"/>
      <c r="D538" s="552"/>
      <c r="E538" s="552"/>
      <c r="F538" s="68" t="str">
        <f>IF(Máximo!F538:I538="","",Máximo!F538:I538)</f>
        <v/>
      </c>
      <c r="G538" s="72">
        <f>Máximo!G538:J538</f>
        <v>2.1459227E-4</v>
      </c>
      <c r="H538" s="70" t="str">
        <f>IF(Máximo!H538="","",Máximo!H538)</f>
        <v>Obrigatório</v>
      </c>
      <c r="I538" s="37" t="s">
        <v>4</v>
      </c>
      <c r="J538" s="73">
        <f>IF($K$13="Não Atende",0,IF(I538="","",IF(H538="",VLOOKUP(I538,Parâmetros!$B$3:$C$6,2,0),VLOOKUP(I538,Parâmetros!$B$3:$C$6,2,0)*VLOOKUP(H538,Parâmetros!$E$3:$G$5,2,0))))</f>
        <v>4</v>
      </c>
      <c r="K538" s="74">
        <f t="shared" si="274"/>
        <v>3.4763947740000002E-2</v>
      </c>
      <c r="L538" s="3"/>
      <c r="M538" s="38"/>
    </row>
    <row r="539" spans="1:13" ht="45" customHeight="1" outlineLevel="1" x14ac:dyDescent="0.2">
      <c r="A539" s="170" t="str">
        <f>Máximo!A539</f>
        <v>3.502</v>
      </c>
      <c r="B539" s="552" t="str">
        <f>Máximo!B539:E539</f>
        <v>10.8.9.               Definir em tempo de estudo e em conjunto com a Oi os roteiros para elaboração de robôs que simulem a experiência dos usuários nas transações onde estas simulações sejam relevantes;</v>
      </c>
      <c r="C539" s="552"/>
      <c r="D539" s="552"/>
      <c r="E539" s="552"/>
      <c r="F539" s="68" t="str">
        <f>IF(Máximo!F539:I539="","",Máximo!F539:I539)</f>
        <v/>
      </c>
      <c r="G539" s="72">
        <f>Máximo!G539:J539</f>
        <v>2.1459227E-4</v>
      </c>
      <c r="H539" s="70" t="str">
        <f>IF(Máximo!H539="","",Máximo!H539)</f>
        <v>Obrigatório</v>
      </c>
      <c r="I539" s="37" t="s">
        <v>17</v>
      </c>
      <c r="J539" s="73">
        <f>IF($K$13="Não Atende",0,IF(I539="","",IF(H539="",VLOOKUP(I539,Parâmetros!$B$3:$C$6,2,0),VLOOKUP(I539,Parâmetros!$B$3:$C$6,2,0)*VLOOKUP(H539,Parâmetros!$E$3:$G$5,2,0))))</f>
        <v>2</v>
      </c>
      <c r="K539" s="74">
        <f t="shared" si="274"/>
        <v>1.7381973870000001E-2</v>
      </c>
      <c r="L539" s="3"/>
      <c r="M539" s="38"/>
    </row>
    <row r="540" spans="1:13" ht="45" customHeight="1" outlineLevel="1" x14ac:dyDescent="0.2">
      <c r="A540" s="170" t="str">
        <f>Máximo!A540</f>
        <v>3.503</v>
      </c>
      <c r="B540" s="552" t="str">
        <f>Máximo!B540:E540</f>
        <v>10.8.10.             A solução deverá estar perfeitamente integrada às ferramentas de automação e agendamento de processos da Oi, possibilitando uma visão continua dos fluxos de processamento interplataformas.</v>
      </c>
      <c r="C540" s="552"/>
      <c r="D540" s="552"/>
      <c r="E540" s="552"/>
      <c r="F540" s="68" t="str">
        <f>IF(Máximo!F540:I540="","",Máximo!F540:I540)</f>
        <v/>
      </c>
      <c r="G540" s="72">
        <f>Máximo!G540:J540</f>
        <v>2.1459227E-4</v>
      </c>
      <c r="H540" s="70" t="str">
        <f>IF(Máximo!H540="","",Máximo!H540)</f>
        <v>Obrigatório</v>
      </c>
      <c r="I540" s="37" t="s">
        <v>17</v>
      </c>
      <c r="J540" s="73">
        <f>IF($K$13="Não Atende",0,IF(I540="","",IF(H540="",VLOOKUP(I540,Parâmetros!$B$3:$C$6,2,0),VLOOKUP(I540,Parâmetros!$B$3:$C$6,2,0)*VLOOKUP(H540,Parâmetros!$E$3:$G$5,2,0))))</f>
        <v>2</v>
      </c>
      <c r="K540" s="74">
        <f t="shared" si="274"/>
        <v>1.7381973870000001E-2</v>
      </c>
      <c r="L540" s="3"/>
      <c r="M540" s="38"/>
    </row>
    <row r="541" spans="1:13" ht="45" customHeight="1" outlineLevel="1" x14ac:dyDescent="0.2">
      <c r="A541" s="170" t="str">
        <f>Máximo!A541</f>
        <v>3.504</v>
      </c>
      <c r="B541" s="552" t="str">
        <f>Máximo!B541:E541</f>
        <v>11.      Requisitos de Disaster Recovery (D.R.)</v>
      </c>
      <c r="C541" s="552"/>
      <c r="D541" s="552"/>
      <c r="E541" s="552"/>
      <c r="F541" s="68" t="str">
        <f>IF(Máximo!F541:I541="","",Máximo!F541:I541)</f>
        <v/>
      </c>
      <c r="G541" s="72">
        <f>Máximo!G541:J541</f>
        <v>2.1459227E-4</v>
      </c>
      <c r="H541" s="70" t="str">
        <f>IF(Máximo!H541="","",Máximo!H541)</f>
        <v>Obrigatório</v>
      </c>
      <c r="I541" s="37" t="s">
        <v>4</v>
      </c>
      <c r="J541" s="73">
        <f>IF($K$13="Não Atende",0,IF(I541="","",IF(H541="",VLOOKUP(I541,Parâmetros!$B$3:$C$6,2,0),VLOOKUP(I541,Parâmetros!$B$3:$C$6,2,0)*VLOOKUP(H541,Parâmetros!$E$3:$G$5,2,0))))</f>
        <v>4</v>
      </c>
      <c r="K541" s="74">
        <f t="shared" si="274"/>
        <v>3.4763947740000002E-2</v>
      </c>
      <c r="L541" s="3"/>
      <c r="M541" s="38"/>
    </row>
    <row r="542" spans="1:13" ht="45" customHeight="1" outlineLevel="1" x14ac:dyDescent="0.2">
      <c r="A542" s="170" t="str">
        <f>Máximo!A542</f>
        <v>3.505</v>
      </c>
      <c r="B542" s="552" t="str">
        <f>Máximo!B542:E542</f>
        <v>11.1.        O PROPONENTE deverá ofertar, implementar e documentar a solução de D.R conforme diretrizes a seguir:</v>
      </c>
      <c r="C542" s="552"/>
      <c r="D542" s="552"/>
      <c r="E542" s="552"/>
      <c r="F542" s="68" t="str">
        <f>IF(Máximo!F542:I542="","",Máximo!F542:I542)</f>
        <v/>
      </c>
      <c r="G542" s="72">
        <f>Máximo!G542:J542</f>
        <v>2.1459227E-4</v>
      </c>
      <c r="H542" s="70" t="str">
        <f>IF(Máximo!H542="","",Máximo!H542)</f>
        <v>Obrigatório</v>
      </c>
      <c r="I542" s="37" t="s">
        <v>17</v>
      </c>
      <c r="J542" s="73">
        <f>IF($K$13="Não Atende",0,IF(I542="","",IF(H542="",VLOOKUP(I542,Parâmetros!$B$3:$C$6,2,0),VLOOKUP(I542,Parâmetros!$B$3:$C$6,2,0)*VLOOKUP(H542,Parâmetros!$E$3:$G$5,2,0))))</f>
        <v>2</v>
      </c>
      <c r="K542" s="74">
        <f t="shared" si="274"/>
        <v>1.7381973870000001E-2</v>
      </c>
      <c r="L542" s="3"/>
      <c r="M542" s="38"/>
    </row>
    <row r="543" spans="1:13" ht="45" customHeight="1" outlineLevel="1" x14ac:dyDescent="0.2">
      <c r="A543" s="170" t="str">
        <f>Máximo!A543</f>
        <v>3.506</v>
      </c>
      <c r="B543" s="552" t="str">
        <f>Máximo!B543:E543</f>
        <v>11.2.        A CONTRATANTE proverá os Datacenters (DC) para implantação da solução de D.R.:</v>
      </c>
      <c r="C543" s="552"/>
      <c r="D543" s="552"/>
      <c r="E543" s="552"/>
      <c r="F543" s="68" t="str">
        <f>IF(Máximo!F543:I543="","",Máximo!F543:I543)</f>
        <v/>
      </c>
      <c r="G543" s="72">
        <f>Máximo!G543:J543</f>
        <v>2.1459227E-4</v>
      </c>
      <c r="H543" s="70" t="str">
        <f>IF(Máximo!H543="","",Máximo!H543)</f>
        <v>Obrigatório</v>
      </c>
      <c r="I543" s="37" t="s">
        <v>17</v>
      </c>
      <c r="J543" s="73">
        <f>IF($K$13="Não Atende",0,IF(I543="","",IF(H543="",VLOOKUP(I543,Parâmetros!$B$3:$C$6,2,0),VLOOKUP(I543,Parâmetros!$B$3:$C$6,2,0)*VLOOKUP(H543,Parâmetros!$E$3:$G$5,2,0))))</f>
        <v>2</v>
      </c>
      <c r="K543" s="74">
        <f t="shared" si="274"/>
        <v>1.7381973870000001E-2</v>
      </c>
      <c r="L543" s="3"/>
      <c r="M543" s="38"/>
    </row>
    <row r="544" spans="1:13" ht="45" customHeight="1" outlineLevel="1" x14ac:dyDescent="0.2">
      <c r="A544" s="170" t="str">
        <f>Máximo!A544</f>
        <v>3.507</v>
      </c>
      <c r="B544" s="552" t="str">
        <f>Máximo!B544:E544</f>
        <v>11.2.1.      O DC SIG (DC Primário) hospedará o ambiente de produção.</v>
      </c>
      <c r="C544" s="552"/>
      <c r="D544" s="552"/>
      <c r="E544" s="552"/>
      <c r="F544" s="68" t="str">
        <f>IF(Máximo!F544:I544="","",Máximo!F544:I544)</f>
        <v/>
      </c>
      <c r="G544" s="72">
        <f>Máximo!G544:J544</f>
        <v>2.1459227E-4</v>
      </c>
      <c r="H544" s="70" t="str">
        <f>IF(Máximo!H544="","",Máximo!H544)</f>
        <v>Obrigatório</v>
      </c>
      <c r="I544" s="37" t="s">
        <v>17</v>
      </c>
      <c r="J544" s="73">
        <f>IF($K$13="Não Atende",0,IF(I544="","",IF(H544="",VLOOKUP(I544,Parâmetros!$B$3:$C$6,2,0),VLOOKUP(I544,Parâmetros!$B$3:$C$6,2,0)*VLOOKUP(H544,Parâmetros!$E$3:$G$5,2,0))))</f>
        <v>2</v>
      </c>
      <c r="K544" s="74">
        <f t="shared" si="274"/>
        <v>1.7381973870000001E-2</v>
      </c>
      <c r="L544" s="3"/>
      <c r="M544" s="38"/>
    </row>
    <row r="545" spans="1:13" ht="45" customHeight="1" outlineLevel="1" x14ac:dyDescent="0.2">
      <c r="A545" s="170" t="str">
        <f>Máximo!A545</f>
        <v>3.508</v>
      </c>
      <c r="B545" s="552" t="str">
        <f>Máximo!B545:E545</f>
        <v>11.2.2.      O DC SCN (DC Secundário) hospedará o ambiente de Disaster Recovery.</v>
      </c>
      <c r="C545" s="552"/>
      <c r="D545" s="552"/>
      <c r="E545" s="552"/>
      <c r="F545" s="68" t="str">
        <f>IF(Máximo!F545:I545="","",Máximo!F545:I545)</f>
        <v/>
      </c>
      <c r="G545" s="72">
        <f>Máximo!G545:J545</f>
        <v>2.1459227E-4</v>
      </c>
      <c r="H545" s="70" t="str">
        <f>IF(Máximo!H545="","",Máximo!H545)</f>
        <v>Obrigatório</v>
      </c>
      <c r="I545" s="37" t="s">
        <v>17</v>
      </c>
      <c r="J545" s="73">
        <f>IF($K$13="Não Atende",0,IF(I545="","",IF(H545="",VLOOKUP(I545,Parâmetros!$B$3:$C$6,2,0),VLOOKUP(I545,Parâmetros!$B$3:$C$6,2,0)*VLOOKUP(H545,Parâmetros!$E$3:$G$5,2,0))))</f>
        <v>2</v>
      </c>
      <c r="K545" s="74">
        <f t="shared" si="274"/>
        <v>1.7381973870000001E-2</v>
      </c>
      <c r="L545" s="3"/>
      <c r="M545" s="38"/>
    </row>
    <row r="546" spans="1:13" ht="45" customHeight="1" outlineLevel="1" x14ac:dyDescent="0.2">
      <c r="A546" s="170" t="str">
        <f>Máximo!A546</f>
        <v>3.509</v>
      </c>
      <c r="B546" s="552" t="str">
        <f>Máximo!B546:E546</f>
        <v xml:space="preserve">11.3.        Para a solução de D.R a ser ofertada, o PROPONENTE deverá atender aos requisitos detalhados no anexo Arquitetura de H.A. e D.R deste documento. </v>
      </c>
      <c r="C546" s="552"/>
      <c r="D546" s="552"/>
      <c r="E546" s="552"/>
      <c r="F546" s="68" t="str">
        <f>IF(Máximo!F546:I546="","",Máximo!F546:I546)</f>
        <v/>
      </c>
      <c r="G546" s="72">
        <f>Máximo!G546:J546</f>
        <v>2.1459227E-4</v>
      </c>
      <c r="H546" s="70" t="str">
        <f>IF(Máximo!H546="","",Máximo!H546)</f>
        <v>Obrigatório</v>
      </c>
      <c r="I546" s="37" t="s">
        <v>17</v>
      </c>
      <c r="J546" s="73">
        <f>IF($K$13="Não Atende",0,IF(I546="","",IF(H546="",VLOOKUP(I546,Parâmetros!$B$3:$C$6,2,0),VLOOKUP(I546,Parâmetros!$B$3:$C$6,2,0)*VLOOKUP(H546,Parâmetros!$E$3:$G$5,2,0))))</f>
        <v>2</v>
      </c>
      <c r="K546" s="74">
        <f t="shared" si="274"/>
        <v>1.7381973870000001E-2</v>
      </c>
      <c r="L546" s="3"/>
      <c r="M546" s="38"/>
    </row>
    <row r="547" spans="1:13" ht="45" customHeight="1" outlineLevel="1" x14ac:dyDescent="0.2">
      <c r="A547" s="170" t="str">
        <f>Máximo!A547</f>
        <v>3.510</v>
      </c>
      <c r="B547" s="552" t="str">
        <f>Máximo!B547:E547</f>
        <v>11.3.1.      A Tabela de Classificação de Disponibilidade nele contida relaciona o SLA (Service Level Agreement) a ser atingido por cada modelo de D.R conforme o tempo de interrupção e a perda de dados suportados por uma aplicação. Tomando como referência a tabela, o modelo de D.R a ser implementado para esta aplicação deverá atender aos seguintes requisitos de negócios:</v>
      </c>
      <c r="C547" s="552"/>
      <c r="D547" s="552"/>
      <c r="E547" s="552"/>
      <c r="F547" s="68" t="str">
        <f>IF(Máximo!F547:I547="","",Máximo!F547:I547)</f>
        <v/>
      </c>
      <c r="G547" s="72">
        <f>Máximo!G547:J547</f>
        <v>2.1459227E-4</v>
      </c>
      <c r="H547" s="70" t="str">
        <f>IF(Máximo!H547="","",Máximo!H547)</f>
        <v>Obrigatório</v>
      </c>
      <c r="I547" s="37" t="s">
        <v>17</v>
      </c>
      <c r="J547" s="73">
        <f>IF($K$13="Não Atende",0,IF(I547="","",IF(H547="",VLOOKUP(I547,Parâmetros!$B$3:$C$6,2,0),VLOOKUP(I547,Parâmetros!$B$3:$C$6,2,0)*VLOOKUP(H547,Parâmetros!$E$3:$G$5,2,0))))</f>
        <v>2</v>
      </c>
      <c r="K547" s="74">
        <f t="shared" si="274"/>
        <v>1.7381973870000001E-2</v>
      </c>
      <c r="L547" s="3"/>
      <c r="M547" s="38"/>
    </row>
    <row r="548" spans="1:13" ht="45" customHeight="1" outlineLevel="1" x14ac:dyDescent="0.2">
      <c r="A548" s="170" t="str">
        <f>Máximo!A548</f>
        <v>3.511</v>
      </c>
      <c r="B548" s="552" t="str">
        <f>Máximo!B548:E548</f>
        <v>11.3.2.        Único 4</v>
      </c>
      <c r="C548" s="552"/>
      <c r="D548" s="552"/>
      <c r="E548" s="552"/>
      <c r="F548" s="68" t="str">
        <f>IF(Máximo!F548:I548="","",Máximo!F548:I548)</f>
        <v/>
      </c>
      <c r="G548" s="72">
        <f>Máximo!G548:J548</f>
        <v>2.1459227E-4</v>
      </c>
      <c r="H548" s="70" t="str">
        <f>IF(Máximo!H548="","",Máximo!H548)</f>
        <v>Obrigatório</v>
      </c>
      <c r="I548" s="37" t="s">
        <v>4</v>
      </c>
      <c r="J548" s="73">
        <f>IF($K$13="Não Atende",0,IF(I548="","",IF(H548="",VLOOKUP(I548,Parâmetros!$B$3:$C$6,2,0),VLOOKUP(I548,Parâmetros!$B$3:$C$6,2,0)*VLOOKUP(H548,Parâmetros!$E$3:$G$5,2,0))))</f>
        <v>4</v>
      </c>
      <c r="K548" s="74">
        <f t="shared" si="274"/>
        <v>3.4763947740000002E-2</v>
      </c>
      <c r="L548" s="3"/>
      <c r="M548" s="38"/>
    </row>
    <row r="549" spans="1:13" ht="45" customHeight="1" outlineLevel="1" x14ac:dyDescent="0.2">
      <c r="A549" s="170" t="str">
        <f>Máximo!A549</f>
        <v>3.512</v>
      </c>
      <c r="B549" s="552" t="str">
        <f>Máximo!B549:E549</f>
        <v xml:space="preserve">11.3.3.       </v>
      </c>
      <c r="C549" s="552"/>
      <c r="D549" s="552"/>
      <c r="E549" s="552"/>
      <c r="F549" s="68" t="str">
        <f>IF(Máximo!F549:I549="","",Máximo!F549:I549)</f>
        <v/>
      </c>
      <c r="G549" s="72">
        <f>Máximo!G549:J549</f>
        <v>2.1459227E-4</v>
      </c>
      <c r="H549" s="70" t="str">
        <f>IF(Máximo!H549="","",Máximo!H549)</f>
        <v>Obrigatório</v>
      </c>
      <c r="I549" s="37" t="s">
        <v>4</v>
      </c>
      <c r="J549" s="73">
        <f>IF($K$13="Não Atende",0,IF(I549="","",IF(H549="",VLOOKUP(I549,Parâmetros!$B$3:$C$6,2,0),VLOOKUP(I549,Parâmetros!$B$3:$C$6,2,0)*VLOOKUP(H549,Parâmetros!$E$3:$G$5,2,0))))</f>
        <v>4</v>
      </c>
      <c r="K549" s="74">
        <f t="shared" si="274"/>
        <v>3.4763947740000002E-2</v>
      </c>
      <c r="L549" s="3"/>
      <c r="M549" s="38"/>
    </row>
    <row r="550" spans="1:13" ht="45" customHeight="1" outlineLevel="1" x14ac:dyDescent="0.2">
      <c r="A550" s="170" t="str">
        <f>Máximo!A550</f>
        <v>3.513</v>
      </c>
      <c r="B550" s="552" t="str">
        <f>Máximo!B550:E550</f>
        <v xml:space="preserve">11.3.4.       </v>
      </c>
      <c r="C550" s="552"/>
      <c r="D550" s="552"/>
      <c r="E550" s="552"/>
      <c r="F550" s="68" t="str">
        <f>IF(Máximo!F550:I550="","",Máximo!F550:I550)</f>
        <v/>
      </c>
      <c r="G550" s="72">
        <f>Máximo!G550:J550</f>
        <v>2.1459227E-4</v>
      </c>
      <c r="H550" s="70" t="str">
        <f>IF(Máximo!H550="","",Máximo!H550)</f>
        <v>Obrigatório</v>
      </c>
      <c r="I550" s="37" t="s">
        <v>4</v>
      </c>
      <c r="J550" s="73">
        <f>IF($K$13="Não Atende",0,IF(I550="","",IF(H550="",VLOOKUP(I550,Parâmetros!$B$3:$C$6,2,0),VLOOKUP(I550,Parâmetros!$B$3:$C$6,2,0)*VLOOKUP(H550,Parâmetros!$E$3:$G$5,2,0))))</f>
        <v>4</v>
      </c>
      <c r="K550" s="74">
        <f t="shared" si="274"/>
        <v>3.4763947740000002E-2</v>
      </c>
      <c r="L550" s="3"/>
      <c r="M550" s="38"/>
    </row>
    <row r="551" spans="1:13" ht="45" customHeight="1" outlineLevel="1" x14ac:dyDescent="0.2">
      <c r="A551" s="170" t="str">
        <f>Máximo!A551</f>
        <v>3.514</v>
      </c>
      <c r="B551" s="552" t="str">
        <f>Máximo!B551:E551</f>
        <v>11.4.        O PROPONENTE deverá apresentar, na proposta técnica, o detalhamento do D.R. que será implementado:</v>
      </c>
      <c r="C551" s="552"/>
      <c r="D551" s="552"/>
      <c r="E551" s="552"/>
      <c r="F551" s="68" t="str">
        <f>IF(Máximo!F551:I551="","",Máximo!F551:I551)</f>
        <v/>
      </c>
      <c r="G551" s="72">
        <f>Máximo!G551:J551</f>
        <v>2.1459227E-4</v>
      </c>
      <c r="H551" s="70" t="str">
        <f>IF(Máximo!H551="","",Máximo!H551)</f>
        <v>Obrigatório</v>
      </c>
      <c r="I551" s="37" t="s">
        <v>4</v>
      </c>
      <c r="J551" s="73">
        <f>IF($K$13="Não Atende",0,IF(I551="","",IF(H551="",VLOOKUP(I551,Parâmetros!$B$3:$C$6,2,0),VLOOKUP(I551,Parâmetros!$B$3:$C$6,2,0)*VLOOKUP(H551,Parâmetros!$E$3:$G$5,2,0))))</f>
        <v>4</v>
      </c>
      <c r="K551" s="74">
        <f t="shared" si="274"/>
        <v>3.4763947740000002E-2</v>
      </c>
      <c r="L551" s="3"/>
      <c r="M551" s="38"/>
    </row>
    <row r="552" spans="1:13" ht="45" customHeight="1" outlineLevel="1" x14ac:dyDescent="0.2">
      <c r="A552" s="170" t="str">
        <f>Máximo!A552</f>
        <v>3.515</v>
      </c>
      <c r="B552" s="552" t="str">
        <f>Máximo!B552:E552</f>
        <v>11.4.1.      Deverá ser fornecida a topologia lógica do D.R. em separado para todas as camadas e módulos da aplicação.</v>
      </c>
      <c r="C552" s="552"/>
      <c r="D552" s="552"/>
      <c r="E552" s="552"/>
      <c r="F552" s="68" t="str">
        <f>IF(Máximo!F552:I552="","",Máximo!F552:I552)</f>
        <v/>
      </c>
      <c r="G552" s="72">
        <f>Máximo!G552:J552</f>
        <v>2.1459227E-4</v>
      </c>
      <c r="H552" s="70" t="str">
        <f>IF(Máximo!H552="","",Máximo!H552)</f>
        <v>Obrigatório</v>
      </c>
      <c r="I552" s="37" t="s">
        <v>4</v>
      </c>
      <c r="J552" s="73">
        <f>IF($K$13="Não Atende",0,IF(I552="","",IF(H552="",VLOOKUP(I552,Parâmetros!$B$3:$C$6,2,0),VLOOKUP(I552,Parâmetros!$B$3:$C$6,2,0)*VLOOKUP(H552,Parâmetros!$E$3:$G$5,2,0))))</f>
        <v>4</v>
      </c>
      <c r="K552" s="74">
        <f t="shared" si="274"/>
        <v>3.4763947740000002E-2</v>
      </c>
      <c r="L552" s="3"/>
      <c r="M552" s="38"/>
    </row>
    <row r="553" spans="1:13" ht="45" customHeight="1" outlineLevel="1" x14ac:dyDescent="0.2">
      <c r="A553" s="170" t="str">
        <f>Máximo!A553</f>
        <v>3.516</v>
      </c>
      <c r="B553" s="552" t="str">
        <f>Máximo!B553:E553</f>
        <v>11.4.2.      Deverá ser fornecida a relação e detalhamento do hardware, software e mecanismos de replicação requeridos para a replicação de dados entre os DC Primário e DC Secundário, em separado para todas as camadas e módulo da aplicação.</v>
      </c>
      <c r="C553" s="552"/>
      <c r="D553" s="552"/>
      <c r="E553" s="552"/>
      <c r="F553" s="68" t="str">
        <f>IF(Máximo!F553:I553="","",Máximo!F553:I553)</f>
        <v/>
      </c>
      <c r="G553" s="72">
        <f>Máximo!G553:J553</f>
        <v>2.1459227E-4</v>
      </c>
      <c r="H553" s="70" t="str">
        <f>IF(Máximo!H553="","",Máximo!H553)</f>
        <v>Obrigatório</v>
      </c>
      <c r="I553" s="37" t="s">
        <v>4</v>
      </c>
      <c r="J553" s="73">
        <f>IF($K$13="Não Atende",0,IF(I553="","",IF(H553="",VLOOKUP(I553,Parâmetros!$B$3:$C$6,2,0),VLOOKUP(I553,Parâmetros!$B$3:$C$6,2,0)*VLOOKUP(H553,Parâmetros!$E$3:$G$5,2,0))))</f>
        <v>4</v>
      </c>
      <c r="K553" s="74">
        <f t="shared" si="274"/>
        <v>3.4763947740000002E-2</v>
      </c>
      <c r="L553" s="3"/>
      <c r="M553" s="38"/>
    </row>
    <row r="554" spans="1:13" ht="45" customHeight="1" outlineLevel="1" x14ac:dyDescent="0.2">
      <c r="A554" s="170" t="str">
        <f>Máximo!A554</f>
        <v>3.517</v>
      </c>
      <c r="B554" s="552" t="str">
        <f>Máximo!B554:E554</f>
        <v>11.4.3.      Deverá ser fornecida a velocidade de link (conexão) necessária para a replicação de dados entre o DC Primário e o DC Secundário.</v>
      </c>
      <c r="C554" s="552"/>
      <c r="D554" s="552"/>
      <c r="E554" s="552"/>
      <c r="F554" s="68" t="str">
        <f>IF(Máximo!F554:I554="","",Máximo!F554:I554)</f>
        <v/>
      </c>
      <c r="G554" s="72">
        <f>Máximo!G554:J554</f>
        <v>2.1459227E-4</v>
      </c>
      <c r="H554" s="70" t="str">
        <f>IF(Máximo!H554="","",Máximo!H554)</f>
        <v>Obrigatório</v>
      </c>
      <c r="I554" s="37" t="s">
        <v>4</v>
      </c>
      <c r="J554" s="73">
        <f>IF($K$13="Não Atende",0,IF(I554="","",IF(H554="",VLOOKUP(I554,Parâmetros!$B$3:$C$6,2,0),VLOOKUP(I554,Parâmetros!$B$3:$C$6,2,0)*VLOOKUP(H554,Parâmetros!$E$3:$G$5,2,0))))</f>
        <v>4</v>
      </c>
      <c r="K554" s="74">
        <f t="shared" si="274"/>
        <v>3.4763947740000002E-2</v>
      </c>
      <c r="L554" s="3"/>
      <c r="M554" s="38"/>
    </row>
    <row r="555" spans="1:13" ht="45" customHeight="1" outlineLevel="1" x14ac:dyDescent="0.2">
      <c r="A555" s="170" t="str">
        <f>Máximo!A555</f>
        <v>3.518</v>
      </c>
      <c r="B555" s="552" t="str">
        <f>Máximo!B555:E555</f>
        <v>11.5.        O PROPONENTE deverá ofertar os seguintes serviços e entregáveis:</v>
      </c>
      <c r="C555" s="552"/>
      <c r="D555" s="552"/>
      <c r="E555" s="552"/>
      <c r="F555" s="68" t="str">
        <f>IF(Máximo!F555:I555="","",Máximo!F555:I555)</f>
        <v/>
      </c>
      <c r="G555" s="72">
        <f>Máximo!G555:J555</f>
        <v>2.1459227E-4</v>
      </c>
      <c r="H555" s="70" t="str">
        <f>IF(Máximo!H555="","",Máximo!H555)</f>
        <v>Obrigatório</v>
      </c>
      <c r="I555" s="37" t="s">
        <v>5</v>
      </c>
      <c r="J555" s="73">
        <f>IF($K$13="Não Atende",0,IF(I555="","",IF(H555="",VLOOKUP(I555,Parâmetros!$B$3:$C$6,2,0),VLOOKUP(I555,Parâmetros!$B$3:$C$6,2,0)*VLOOKUP(H555,Parâmetros!$E$3:$G$5,2,0))))</f>
        <v>0</v>
      </c>
      <c r="K555" s="74">
        <f t="shared" si="274"/>
        <v>0</v>
      </c>
      <c r="L555" s="3"/>
      <c r="M555" s="38"/>
    </row>
    <row r="556" spans="1:13" ht="45" customHeight="1" outlineLevel="1" x14ac:dyDescent="0.2">
      <c r="A556" s="170" t="str">
        <f>Máximo!A556</f>
        <v>3.519</v>
      </c>
      <c r="B556" s="552" t="str">
        <f>Máximo!B556:E556</f>
        <v>11.5.1.      Configuração e documentação dos softwares necessários para replicar arquivos e bases de dados.</v>
      </c>
      <c r="C556" s="552"/>
      <c r="D556" s="552"/>
      <c r="E556" s="552"/>
      <c r="F556" s="68" t="str">
        <f>IF(Máximo!F556:I556="","",Máximo!F556:I556)</f>
        <v/>
      </c>
      <c r="G556" s="72">
        <f>Máximo!G556:J556</f>
        <v>2.1459227E-4</v>
      </c>
      <c r="H556" s="70" t="str">
        <f>IF(Máximo!H556="","",Máximo!H556)</f>
        <v>Obrigatório</v>
      </c>
      <c r="I556" s="37" t="s">
        <v>5</v>
      </c>
      <c r="J556" s="73">
        <f>IF($K$13="Não Atende",0,IF(I556="","",IF(H556="",VLOOKUP(I556,Parâmetros!$B$3:$C$6,2,0),VLOOKUP(I556,Parâmetros!$B$3:$C$6,2,0)*VLOOKUP(H556,Parâmetros!$E$3:$G$5,2,0))))</f>
        <v>0</v>
      </c>
      <c r="K556" s="74">
        <f t="shared" si="274"/>
        <v>0</v>
      </c>
      <c r="L556" s="3"/>
      <c r="M556" s="38"/>
    </row>
    <row r="557" spans="1:13" ht="45" customHeight="1" outlineLevel="1" x14ac:dyDescent="0.2">
      <c r="A557" s="170" t="str">
        <f>Máximo!A557</f>
        <v>3.520</v>
      </c>
      <c r="B557" s="552" t="str">
        <f>Máximo!B557:E557</f>
        <v>11.5.2.      Desenvolvimento, customização, implantação e documentação de scripts interpretados, ou executados em nível de sistema operacional, necessários identificar a correta subida dos módulos de aplicação e do banco de dados em contexto de ativação da aplicação no DC Secundário.</v>
      </c>
      <c r="C557" s="552"/>
      <c r="D557" s="552"/>
      <c r="E557" s="552"/>
      <c r="F557" s="68" t="str">
        <f>IF(Máximo!F557:I557="","",Máximo!F557:I557)</f>
        <v/>
      </c>
      <c r="G557" s="72">
        <f>Máximo!G557:J557</f>
        <v>2.1459227E-4</v>
      </c>
      <c r="H557" s="70" t="str">
        <f>IF(Máximo!H557="","",Máximo!H557)</f>
        <v>Obrigatório</v>
      </c>
      <c r="I557" s="37" t="s">
        <v>5</v>
      </c>
      <c r="J557" s="73">
        <f>IF($K$13="Não Atende",0,IF(I557="","",IF(H557="",VLOOKUP(I557,Parâmetros!$B$3:$C$6,2,0),VLOOKUP(I557,Parâmetros!$B$3:$C$6,2,0)*VLOOKUP(H557,Parâmetros!$E$3:$G$5,2,0))))</f>
        <v>0</v>
      </c>
      <c r="K557" s="74">
        <f t="shared" si="274"/>
        <v>0</v>
      </c>
      <c r="L557" s="3"/>
      <c r="M557" s="38"/>
    </row>
    <row r="558" spans="1:13" ht="45" customHeight="1" outlineLevel="1" x14ac:dyDescent="0.2">
      <c r="A558" s="170" t="str">
        <f>Máximo!A558</f>
        <v>3.521</v>
      </c>
      <c r="B558" s="552" t="str">
        <f>Máximo!B558:E558</f>
        <v>11.5.3.      Desenvolvimento, customização, implantação e documentação de scripts interpretados, ou executados em nível de sistema operacional, necessários identificar a correta subida dos módulos de aplicação e do banco de dados em contexto de reativação da aplicação no DC Primário.</v>
      </c>
      <c r="C558" s="552"/>
      <c r="D558" s="552"/>
      <c r="E558" s="552"/>
      <c r="F558" s="68" t="str">
        <f>IF(Máximo!F558:I558="","",Máximo!F558:I558)</f>
        <v/>
      </c>
      <c r="G558" s="72">
        <f>Máximo!G558:J558</f>
        <v>2.1459227E-4</v>
      </c>
      <c r="H558" s="70" t="str">
        <f>IF(Máximo!H558="","",Máximo!H558)</f>
        <v>Obrigatório</v>
      </c>
      <c r="I558" s="37" t="s">
        <v>5</v>
      </c>
      <c r="J558" s="73">
        <f>IF($K$13="Não Atende",0,IF(I558="","",IF(H558="",VLOOKUP(I558,Parâmetros!$B$3:$C$6,2,0),VLOOKUP(I558,Parâmetros!$B$3:$C$6,2,0)*VLOOKUP(H558,Parâmetros!$E$3:$G$5,2,0))))</f>
        <v>0</v>
      </c>
      <c r="K558" s="74">
        <f t="shared" si="274"/>
        <v>0</v>
      </c>
      <c r="L558" s="3"/>
      <c r="M558" s="38"/>
    </row>
    <row r="559" spans="1:13" ht="45" customHeight="1" outlineLevel="1" x14ac:dyDescent="0.2">
      <c r="A559" s="170" t="str">
        <f>Máximo!A559</f>
        <v>3.522</v>
      </c>
      <c r="B559" s="552" t="str">
        <f>Máximo!B559:E559</f>
        <v>11.5.4.      Desenvolvimento e documentação do Plano de Continuidade de Sistema (PCS) deste sistema. Essa documentação deverá seguir o padrão da CONTRATANTE, cujo template será fornecido na etapa de planejamento. Nesta documentação, minimamente, o PROPONENTE será responsável por:</v>
      </c>
      <c r="C559" s="552"/>
      <c r="D559" s="552"/>
      <c r="E559" s="552"/>
      <c r="F559" s="68" t="str">
        <f>IF(Máximo!F559:I559="","",Máximo!F559:I559)</f>
        <v/>
      </c>
      <c r="G559" s="72">
        <f>Máximo!G559:J559</f>
        <v>2.1459227E-4</v>
      </c>
      <c r="H559" s="70" t="str">
        <f>IF(Máximo!H559="","",Máximo!H559)</f>
        <v>Obrigatório</v>
      </c>
      <c r="I559" s="37" t="s">
        <v>5</v>
      </c>
      <c r="J559" s="73">
        <f>IF($K$13="Não Atende",0,IF(I559="","",IF(H559="",VLOOKUP(I559,Parâmetros!$B$3:$C$6,2,0),VLOOKUP(I559,Parâmetros!$B$3:$C$6,2,0)*VLOOKUP(H559,Parâmetros!$E$3:$G$5,2,0))))</f>
        <v>0</v>
      </c>
      <c r="K559" s="74">
        <f t="shared" si="274"/>
        <v>0</v>
      </c>
      <c r="L559" s="3"/>
      <c r="M559" s="38"/>
    </row>
    <row r="560" spans="1:13" ht="45" customHeight="1" outlineLevel="1" x14ac:dyDescent="0.2">
      <c r="A560" s="170" t="str">
        <f>Máximo!A560</f>
        <v>3.523</v>
      </c>
      <c r="B560" s="552" t="str">
        <f>Máximo!B560:E560</f>
        <v>11.5.4.1.     Coletar toda e qualquer informação técnica ou de procedimento, necessária à produção do PCS, independentemente da participação ou não da CONTRATANTE.</v>
      </c>
      <c r="C560" s="552"/>
      <c r="D560" s="552"/>
      <c r="E560" s="552"/>
      <c r="F560" s="68" t="str">
        <f>IF(Máximo!F560:I560="","",Máximo!F560:I560)</f>
        <v/>
      </c>
      <c r="G560" s="72">
        <f>Máximo!G560:J560</f>
        <v>2.1459227E-4</v>
      </c>
      <c r="H560" s="70" t="str">
        <f>IF(Máximo!H560="","",Máximo!H560)</f>
        <v>Obrigatório</v>
      </c>
      <c r="I560" s="37" t="s">
        <v>5</v>
      </c>
      <c r="J560" s="73">
        <f>IF($K$13="Não Atende",0,IF(I560="","",IF(H560="",VLOOKUP(I560,Parâmetros!$B$3:$C$6,2,0),VLOOKUP(I560,Parâmetros!$B$3:$C$6,2,0)*VLOOKUP(H560,Parâmetros!$E$3:$G$5,2,0))))</f>
        <v>0</v>
      </c>
      <c r="K560" s="74">
        <f t="shared" si="274"/>
        <v>0</v>
      </c>
      <c r="L560" s="3"/>
      <c r="M560" s="38"/>
    </row>
    <row r="561" spans="1:13" ht="45" customHeight="1" outlineLevel="1" x14ac:dyDescent="0.2">
      <c r="A561" s="170" t="str">
        <f>Máximo!A561</f>
        <v>3.524</v>
      </c>
      <c r="B561" s="552" t="str">
        <f>Máximo!B561:E561</f>
        <v>11.5.4.1.1.         A CONTRATANTE se compromete a fornecer toda a informação técnica ou de procedimento de sua autoria, sempre que solicitada.</v>
      </c>
      <c r="C561" s="552"/>
      <c r="D561" s="552"/>
      <c r="E561" s="552"/>
      <c r="F561" s="68" t="str">
        <f>IF(Máximo!F561:I561="","",Máximo!F561:I561)</f>
        <v/>
      </c>
      <c r="G561" s="72">
        <f>Máximo!G561:J561</f>
        <v>2.1459227E-4</v>
      </c>
      <c r="H561" s="70" t="str">
        <f>IF(Máximo!H561="","",Máximo!H561)</f>
        <v>Obrigatório</v>
      </c>
      <c r="I561" s="37" t="s">
        <v>5</v>
      </c>
      <c r="J561" s="73">
        <f>IF($K$13="Não Atende",0,IF(I561="","",IF(H561="",VLOOKUP(I561,Parâmetros!$B$3:$C$6,2,0),VLOOKUP(I561,Parâmetros!$B$3:$C$6,2,0)*VLOOKUP(H561,Parâmetros!$E$3:$G$5,2,0))))</f>
        <v>0</v>
      </c>
      <c r="K561" s="74">
        <f t="shared" si="274"/>
        <v>0</v>
      </c>
      <c r="L561" s="3"/>
      <c r="M561" s="38"/>
    </row>
    <row r="562" spans="1:13" ht="45" customHeight="1" outlineLevel="1" x14ac:dyDescent="0.2">
      <c r="A562" s="170" t="str">
        <f>Máximo!A562</f>
        <v>3.525</v>
      </c>
      <c r="B562" s="552" t="str">
        <f>Máximo!B562:E562</f>
        <v xml:space="preserve">11.5.4.2.     Detalhar a topologia lógica da solução, segregada por zona (intranet, internet, DMZ), camada (apresentação, aplicação e banco de dados) e módulo da solução, e com identificação dos recursos de infraestrutura envolvidos: servidores, tipos de clusters, modos de balanceamento de carga e mecanismos de replicação de dados entre os DC Primário e DC Secundário. </v>
      </c>
      <c r="C562" s="552"/>
      <c r="D562" s="552"/>
      <c r="E562" s="552"/>
      <c r="F562" s="68" t="str">
        <f>IF(Máximo!F562:I562="","",Máximo!F562:I562)</f>
        <v/>
      </c>
      <c r="G562" s="72">
        <f>Máximo!G562:J562</f>
        <v>2.1459227E-4</v>
      </c>
      <c r="H562" s="70" t="str">
        <f>IF(Máximo!H562="","",Máximo!H562)</f>
        <v>Obrigatório</v>
      </c>
      <c r="I562" s="37" t="s">
        <v>5</v>
      </c>
      <c r="J562" s="73">
        <f>IF($K$13="Não Atende",0,IF(I562="","",IF(H562="",VLOOKUP(I562,Parâmetros!$B$3:$C$6,2,0),VLOOKUP(I562,Parâmetros!$B$3:$C$6,2,0)*VLOOKUP(H562,Parâmetros!$E$3:$G$5,2,0))))</f>
        <v>0</v>
      </c>
      <c r="K562" s="74">
        <f t="shared" si="274"/>
        <v>0</v>
      </c>
      <c r="L562" s="3"/>
      <c r="M562" s="38"/>
    </row>
    <row r="563" spans="1:13" ht="45" customHeight="1" outlineLevel="1" x14ac:dyDescent="0.2">
      <c r="A563" s="170" t="str">
        <f>Máximo!A563</f>
        <v>3.526</v>
      </c>
      <c r="B563" s="552" t="str">
        <f>Máximo!B563:E563</f>
        <v>11.5.4.3.     Descrever os mecanismos de clusters, balanceamento de carga e replicação de dados entre os DC Primário e DC Secundário, incluindo discos internos e replicação via procedimento.</v>
      </c>
      <c r="C563" s="552"/>
      <c r="D563" s="552"/>
      <c r="E563" s="552"/>
      <c r="F563" s="68" t="str">
        <f>IF(Máximo!F563:I563="","",Máximo!F563:I563)</f>
        <v/>
      </c>
      <c r="G563" s="72">
        <f>Máximo!G563:J563</f>
        <v>2.1459227E-4</v>
      </c>
      <c r="H563" s="70" t="str">
        <f>IF(Máximo!H563="","",Máximo!H563)</f>
        <v>Obrigatório</v>
      </c>
      <c r="I563" s="37" t="s">
        <v>5</v>
      </c>
      <c r="J563" s="73">
        <f>IF($K$13="Não Atende",0,IF(I563="","",IF(H563="",VLOOKUP(I563,Parâmetros!$B$3:$C$6,2,0),VLOOKUP(I563,Parâmetros!$B$3:$C$6,2,0)*VLOOKUP(H563,Parâmetros!$E$3:$G$5,2,0))))</f>
        <v>0</v>
      </c>
      <c r="K563" s="74">
        <f t="shared" si="274"/>
        <v>0</v>
      </c>
      <c r="L563" s="3"/>
      <c r="M563" s="38"/>
    </row>
    <row r="564" spans="1:13" ht="45" customHeight="1" outlineLevel="1" x14ac:dyDescent="0.2">
      <c r="A564" s="170" t="str">
        <f>Máximo!A564</f>
        <v>3.527</v>
      </c>
      <c r="B564" s="552" t="str">
        <f>Máximo!B564:E564</f>
        <v>11.5.4.4.     Descrever a sequência cronológica para a ativação do DC Secundário através de fluxograma que demonstre os blocos de atividades e de procedimentos necessários ao processo de ativação do DC Secundário, em tempo de desastre.</v>
      </c>
      <c r="C564" s="552"/>
      <c r="D564" s="552"/>
      <c r="E564" s="552"/>
      <c r="F564" s="68" t="str">
        <f>IF(Máximo!F564:I564="","",Máximo!F564:I564)</f>
        <v/>
      </c>
      <c r="G564" s="72">
        <f>Máximo!G564:J564</f>
        <v>2.1459227E-4</v>
      </c>
      <c r="H564" s="70" t="str">
        <f>IF(Máximo!H564="","",Máximo!H564)</f>
        <v>Obrigatório</v>
      </c>
      <c r="I564" s="37" t="s">
        <v>5</v>
      </c>
      <c r="J564" s="73">
        <f>IF($K$13="Não Atende",0,IF(I564="","",IF(H564="",VLOOKUP(I564,Parâmetros!$B$3:$C$6,2,0),VLOOKUP(I564,Parâmetros!$B$3:$C$6,2,0)*VLOOKUP(H564,Parâmetros!$E$3:$G$5,2,0))))</f>
        <v>0</v>
      </c>
      <c r="K564" s="74">
        <f t="shared" si="274"/>
        <v>0</v>
      </c>
      <c r="L564" s="3"/>
      <c r="M564" s="38"/>
    </row>
    <row r="565" spans="1:13" ht="45" customHeight="1" outlineLevel="1" x14ac:dyDescent="0.2">
      <c r="A565" s="170" t="str">
        <f>Máximo!A565</f>
        <v>3.528</v>
      </c>
      <c r="B565" s="552" t="str">
        <f>Máximo!B565:E565</f>
        <v>11.5.4.5.     Descrever a sequência cronológica para o retorno ao DC Primário através de fluxograma que demonstre os blocos de atividades e de procedimentos necessários ao retorno ao DC Primário, após um desastre.</v>
      </c>
      <c r="C565" s="552"/>
      <c r="D565" s="552"/>
      <c r="E565" s="552"/>
      <c r="F565" s="68" t="str">
        <f>IF(Máximo!F565:I565="","",Máximo!F565:I565)</f>
        <v/>
      </c>
      <c r="G565" s="72">
        <f>Máximo!G565:J565</f>
        <v>2.1459227E-4</v>
      </c>
      <c r="H565" s="70" t="str">
        <f>IF(Máximo!H565="","",Máximo!H565)</f>
        <v>Obrigatório</v>
      </c>
      <c r="I565" s="37" t="s">
        <v>5</v>
      </c>
      <c r="J565" s="73">
        <f>IF($K$13="Não Atende",0,IF(I565="","",IF(H565="",VLOOKUP(I565,Parâmetros!$B$3:$C$6,2,0),VLOOKUP(I565,Parâmetros!$B$3:$C$6,2,0)*VLOOKUP(H565,Parâmetros!$E$3:$G$5,2,0))))</f>
        <v>0</v>
      </c>
      <c r="K565" s="74">
        <f t="shared" si="274"/>
        <v>0</v>
      </c>
      <c r="L565" s="3"/>
      <c r="M565" s="38"/>
    </row>
    <row r="566" spans="1:13" ht="45" customHeight="1" outlineLevel="1" x14ac:dyDescent="0.2">
      <c r="A566" s="170" t="str">
        <f>Máximo!A566</f>
        <v>3.529</v>
      </c>
      <c r="B566" s="552" t="str">
        <f>Máximo!B566:E566</f>
        <v>11.5.4.6.     Descrever sequência cronológica do PCS através de fluxograma demonstrando os blocos de atividades e procedimentos necessários ao processo de ativação do DC Secundário e retorno ao DC Primário em tempo de homologação.</v>
      </c>
      <c r="C566" s="552"/>
      <c r="D566" s="552"/>
      <c r="E566" s="552"/>
      <c r="F566" s="68" t="str">
        <f>IF(Máximo!F566:I566="","",Máximo!F566:I566)</f>
        <v/>
      </c>
      <c r="G566" s="72">
        <f>Máximo!G566:J566</f>
        <v>2.1459227E-4</v>
      </c>
      <c r="H566" s="70" t="str">
        <f>IF(Máximo!H566="","",Máximo!H566)</f>
        <v>Obrigatório</v>
      </c>
      <c r="I566" s="37" t="s">
        <v>5</v>
      </c>
      <c r="J566" s="73">
        <f>IF($K$13="Não Atende",0,IF(I566="","",IF(H566="",VLOOKUP(I566,Parâmetros!$B$3:$C$6,2,0),VLOOKUP(I566,Parâmetros!$B$3:$C$6,2,0)*VLOOKUP(H566,Parâmetros!$E$3:$G$5,2,0))))</f>
        <v>0</v>
      </c>
      <c r="K566" s="74">
        <f t="shared" si="274"/>
        <v>0</v>
      </c>
      <c r="L566" s="3"/>
      <c r="M566" s="38"/>
    </row>
    <row r="567" spans="1:13" ht="45" customHeight="1" outlineLevel="1" x14ac:dyDescent="0.2">
      <c r="A567" s="170" t="str">
        <f>Máximo!A567</f>
        <v>3.530</v>
      </c>
      <c r="B567" s="552" t="str">
        <f>Máximo!B567:E567</f>
        <v>11.5.4.7.     Criar um documento para cada equipe técnica que tenha papel ativo no PCS, contendo a descrição detalhada da ação a ser executada:</v>
      </c>
      <c r="C567" s="552"/>
      <c r="D567" s="552"/>
      <c r="E567" s="552"/>
      <c r="F567" s="68" t="str">
        <f>IF(Máximo!F567:I567="","",Máximo!F567:I567)</f>
        <v/>
      </c>
      <c r="G567" s="72">
        <f>Máximo!G567:J567</f>
        <v>2.1459227E-4</v>
      </c>
      <c r="H567" s="70" t="str">
        <f>IF(Máximo!H567="","",Máximo!H567)</f>
        <v>Obrigatório</v>
      </c>
      <c r="I567" s="37" t="s">
        <v>5</v>
      </c>
      <c r="J567" s="73">
        <f>IF($K$13="Não Atende",0,IF(I567="","",IF(H567="",VLOOKUP(I567,Parâmetros!$B$3:$C$6,2,0),VLOOKUP(I567,Parâmetros!$B$3:$C$6,2,0)*VLOOKUP(H567,Parâmetros!$E$3:$G$5,2,0))))</f>
        <v>0</v>
      </c>
      <c r="K567" s="74">
        <f t="shared" si="274"/>
        <v>0</v>
      </c>
      <c r="L567" s="3"/>
      <c r="M567" s="38"/>
    </row>
    <row r="568" spans="1:13" ht="45" customHeight="1" outlineLevel="1" x14ac:dyDescent="0.2">
      <c r="A568" s="170" t="str">
        <f>Máximo!A568</f>
        <v>3.531</v>
      </c>
      <c r="B568" s="552" t="str">
        <f>Máximo!B568:E568</f>
        <v>11.5.4.7.1.         Identificação do bloco de atividade ao qual a ação pertence, com a mesma nomenclatura que aparece nas sequências cronológicas.</v>
      </c>
      <c r="C568" s="552"/>
      <c r="D568" s="552"/>
      <c r="E568" s="552"/>
      <c r="F568" s="68" t="str">
        <f>IF(Máximo!F568:I568="","",Máximo!F568:I568)</f>
        <v/>
      </c>
      <c r="G568" s="72">
        <f>Máximo!G568:J568</f>
        <v>2.1459227E-4</v>
      </c>
      <c r="H568" s="70" t="str">
        <f>IF(Máximo!H568="","",Máximo!H568)</f>
        <v>Obrigatório</v>
      </c>
      <c r="I568" s="37" t="s">
        <v>5</v>
      </c>
      <c r="J568" s="73">
        <f>IF($K$13="Não Atende",0,IF(I568="","",IF(H568="",VLOOKUP(I568,Parâmetros!$B$3:$C$6,2,0),VLOOKUP(I568,Parâmetros!$B$3:$C$6,2,0)*VLOOKUP(H568,Parâmetros!$E$3:$G$5,2,0))))</f>
        <v>0</v>
      </c>
      <c r="K568" s="74">
        <f t="shared" si="274"/>
        <v>0</v>
      </c>
      <c r="L568" s="3"/>
      <c r="M568" s="38"/>
    </row>
    <row r="569" spans="1:13" ht="45" customHeight="1" outlineLevel="1" x14ac:dyDescent="0.2">
      <c r="A569" s="170" t="str">
        <f>Máximo!A569</f>
        <v>3.532</v>
      </c>
      <c r="B569" s="552" t="str">
        <f>Máximo!B569:E569</f>
        <v>11.5.4.7.2.         Nome da ação, conforme aparece nas sequências cronológicas.</v>
      </c>
      <c r="C569" s="552"/>
      <c r="D569" s="552"/>
      <c r="E569" s="552"/>
      <c r="F569" s="68" t="str">
        <f>IF(Máximo!F569:I569="","",Máximo!F569:I569)</f>
        <v/>
      </c>
      <c r="G569" s="72">
        <f>Máximo!G569:J569</f>
        <v>2.1459227E-4</v>
      </c>
      <c r="H569" s="70" t="str">
        <f>IF(Máximo!H569="","",Máximo!H569)</f>
        <v>Obrigatório</v>
      </c>
      <c r="I569" s="37" t="s">
        <v>5</v>
      </c>
      <c r="J569" s="73">
        <f>IF($K$13="Não Atende",0,IF(I569="","",IF(H569="",VLOOKUP(I569,Parâmetros!$B$3:$C$6,2,0),VLOOKUP(I569,Parâmetros!$B$3:$C$6,2,0)*VLOOKUP(H569,Parâmetros!$E$3:$G$5,2,0))))</f>
        <v>0</v>
      </c>
      <c r="K569" s="74">
        <f t="shared" ref="K569:K632" si="275">IF(J569="",0,((G569*J569)*$F$30)*0.9*100)</f>
        <v>0</v>
      </c>
      <c r="L569" s="3"/>
      <c r="M569" s="38"/>
    </row>
    <row r="570" spans="1:13" ht="45" customHeight="1" outlineLevel="1" x14ac:dyDescent="0.2">
      <c r="A570" s="170" t="str">
        <f>Máximo!A570</f>
        <v>3.533</v>
      </c>
      <c r="B570" s="552" t="str">
        <f>Máximo!B570:E570</f>
        <v>11.5.4.7.3.         Descrição da ação a ser tomada:</v>
      </c>
      <c r="C570" s="552"/>
      <c r="D570" s="552"/>
      <c r="E570" s="552"/>
      <c r="F570" s="68" t="str">
        <f>IF(Máximo!F570:I570="","",Máximo!F570:I570)</f>
        <v/>
      </c>
      <c r="G570" s="72">
        <f>Máximo!G570:J570</f>
        <v>2.1459227E-4</v>
      </c>
      <c r="H570" s="70" t="str">
        <f>IF(Máximo!H570="","",Máximo!H570)</f>
        <v>Obrigatório</v>
      </c>
      <c r="I570" s="37" t="s">
        <v>5</v>
      </c>
      <c r="J570" s="73">
        <f>IF($K$13="Não Atende",0,IF(I570="","",IF(H570="",VLOOKUP(I570,Parâmetros!$B$3:$C$6,2,0),VLOOKUP(I570,Parâmetros!$B$3:$C$6,2,0)*VLOOKUP(H570,Parâmetros!$E$3:$G$5,2,0))))</f>
        <v>0</v>
      </c>
      <c r="K570" s="74">
        <f t="shared" si="275"/>
        <v>0</v>
      </c>
      <c r="L570" s="3"/>
      <c r="M570" s="38"/>
    </row>
    <row r="571" spans="1:13" ht="45" customHeight="1" outlineLevel="1" x14ac:dyDescent="0.2">
      <c r="A571" s="170" t="str">
        <f>Máximo!A571</f>
        <v>3.534</v>
      </c>
      <c r="B571" s="552" t="str">
        <f>Máximo!B571:E571</f>
        <v>11.5.4.7.3.1.        Comandos a serem executados e/ou referência aos procedimentos operacionais padrões (POP) a serem seguidos.</v>
      </c>
      <c r="C571" s="552"/>
      <c r="D571" s="552"/>
      <c r="E571" s="552"/>
      <c r="F571" s="68" t="str">
        <f>IF(Máximo!F571:I571="","",Máximo!F571:I571)</f>
        <v/>
      </c>
      <c r="G571" s="72">
        <f>Máximo!G571:J571</f>
        <v>2.1459227E-4</v>
      </c>
      <c r="H571" s="70" t="str">
        <f>IF(Máximo!H571="","",Máximo!H571)</f>
        <v>Obrigatório</v>
      </c>
      <c r="I571" s="37" t="s">
        <v>5</v>
      </c>
      <c r="J571" s="73">
        <f>IF($K$13="Não Atende",0,IF(I571="","",IF(H571="",VLOOKUP(I571,Parâmetros!$B$3:$C$6,2,0),VLOOKUP(I571,Parâmetros!$B$3:$C$6,2,0)*VLOOKUP(H571,Parâmetros!$E$3:$G$5,2,0))))</f>
        <v>0</v>
      </c>
      <c r="K571" s="74">
        <f t="shared" si="275"/>
        <v>0</v>
      </c>
      <c r="L571" s="3"/>
      <c r="M571" s="38"/>
    </row>
    <row r="572" spans="1:13" ht="45" customHeight="1" outlineLevel="1" x14ac:dyDescent="0.2">
      <c r="A572" s="170" t="str">
        <f>Máximo!A572</f>
        <v>3.535</v>
      </c>
      <c r="B572" s="552" t="str">
        <f>Máximo!B572:E572</f>
        <v>11.5.4.7.3.2.        Nome dos ativos envolvidos no procedimento, com a mesma nomenclatura que aparece nas topologias lógicas.</v>
      </c>
      <c r="C572" s="552"/>
      <c r="D572" s="552"/>
      <c r="E572" s="552"/>
      <c r="F572" s="68" t="str">
        <f>IF(Máximo!F572:I572="","",Máximo!F572:I572)</f>
        <v/>
      </c>
      <c r="G572" s="72">
        <f>Máximo!G572:J572</f>
        <v>2.1459227E-4</v>
      </c>
      <c r="H572" s="70" t="str">
        <f>IF(Máximo!H572="","",Máximo!H572)</f>
        <v>Obrigatório</v>
      </c>
      <c r="I572" s="37" t="s">
        <v>5</v>
      </c>
      <c r="J572" s="73">
        <f>IF($K$13="Não Atende",0,IF(I572="","",IF(H572="",VLOOKUP(I572,Parâmetros!$B$3:$C$6,2,0),VLOOKUP(I572,Parâmetros!$B$3:$C$6,2,0)*VLOOKUP(H572,Parâmetros!$E$3:$G$5,2,0))))</f>
        <v>0</v>
      </c>
      <c r="K572" s="74">
        <f t="shared" si="275"/>
        <v>0</v>
      </c>
      <c r="L572" s="3"/>
      <c r="M572" s="38"/>
    </row>
    <row r="573" spans="1:13" ht="45" customHeight="1" outlineLevel="1" x14ac:dyDescent="0.2">
      <c r="A573" s="170" t="str">
        <f>Máximo!A573</f>
        <v>3.536</v>
      </c>
      <c r="B573" s="552" t="str">
        <f>Máximo!B573:E573</f>
        <v>11.5.4.7.3.3.        Saída esperada do comando/procedimento.</v>
      </c>
      <c r="C573" s="552"/>
      <c r="D573" s="552"/>
      <c r="E573" s="552"/>
      <c r="F573" s="68" t="str">
        <f>IF(Máximo!F573:I573="","",Máximo!F573:I573)</f>
        <v/>
      </c>
      <c r="G573" s="72">
        <f>Máximo!G573:J573</f>
        <v>2.1459227E-4</v>
      </c>
      <c r="H573" s="70" t="str">
        <f>IF(Máximo!H573="","",Máximo!H573)</f>
        <v>Obrigatório</v>
      </c>
      <c r="I573" s="37" t="s">
        <v>5</v>
      </c>
      <c r="J573" s="73">
        <f>IF($K$13="Não Atende",0,IF(I573="","",IF(H573="",VLOOKUP(I573,Parâmetros!$B$3:$C$6,2,0),VLOOKUP(I573,Parâmetros!$B$3:$C$6,2,0)*VLOOKUP(H573,Parâmetros!$E$3:$G$5,2,0))))</f>
        <v>0</v>
      </c>
      <c r="K573" s="74">
        <f t="shared" si="275"/>
        <v>0</v>
      </c>
      <c r="L573" s="3"/>
      <c r="M573" s="38"/>
    </row>
    <row r="574" spans="1:13" ht="45" customHeight="1" outlineLevel="1" x14ac:dyDescent="0.2">
      <c r="A574" s="170" t="str">
        <f>Máximo!A574</f>
        <v>3.537</v>
      </c>
      <c r="B574" s="552" t="str">
        <f>Máximo!B574:E574</f>
        <v>11.5.4.7.3.4.        Comentário e observações necessários ao pleno entendimento da funcionalidade do procedimento.</v>
      </c>
      <c r="C574" s="552"/>
      <c r="D574" s="552"/>
      <c r="E574" s="552"/>
      <c r="F574" s="68" t="str">
        <f>IF(Máximo!F574:I574="","",Máximo!F574:I574)</f>
        <v/>
      </c>
      <c r="G574" s="72">
        <f>Máximo!G574:J574</f>
        <v>2.1459227E-4</v>
      </c>
      <c r="H574" s="70" t="str">
        <f>IF(Máximo!H574="","",Máximo!H574)</f>
        <v>Obrigatório</v>
      </c>
      <c r="I574" s="37" t="s">
        <v>5</v>
      </c>
      <c r="J574" s="73">
        <f>IF($K$13="Não Atende",0,IF(I574="","",IF(H574="",VLOOKUP(I574,Parâmetros!$B$3:$C$6,2,0),VLOOKUP(I574,Parâmetros!$B$3:$C$6,2,0)*VLOOKUP(H574,Parâmetros!$E$3:$G$5,2,0))))</f>
        <v>0</v>
      </c>
      <c r="K574" s="74">
        <f t="shared" si="275"/>
        <v>0</v>
      </c>
      <c r="L574" s="3"/>
      <c r="M574" s="38"/>
    </row>
    <row r="575" spans="1:13" ht="45" customHeight="1" outlineLevel="1" x14ac:dyDescent="0.2">
      <c r="A575" s="170" t="str">
        <f>Máximo!A575</f>
        <v>3.538</v>
      </c>
      <c r="B575" s="552" t="str">
        <f>Máximo!B575:E575</f>
        <v>11.5.5.      Homologação do PCS:</v>
      </c>
      <c r="C575" s="552"/>
      <c r="D575" s="552"/>
      <c r="E575" s="552"/>
      <c r="F575" s="68" t="str">
        <f>IF(Máximo!F575:I575="","",Máximo!F575:I575)</f>
        <v/>
      </c>
      <c r="G575" s="72">
        <f>Máximo!G575:J575</f>
        <v>2.1459227E-4</v>
      </c>
      <c r="H575" s="70" t="str">
        <f>IF(Máximo!H575="","",Máximo!H575)</f>
        <v>Obrigatório</v>
      </c>
      <c r="I575" s="37" t="s">
        <v>5</v>
      </c>
      <c r="J575" s="73">
        <f>IF($K$13="Não Atende",0,IF(I575="","",IF(H575="",VLOOKUP(I575,Parâmetros!$B$3:$C$6,2,0),VLOOKUP(I575,Parâmetros!$B$3:$C$6,2,0)*VLOOKUP(H575,Parâmetros!$E$3:$G$5,2,0))))</f>
        <v>0</v>
      </c>
      <c r="K575" s="74">
        <f t="shared" si="275"/>
        <v>0</v>
      </c>
      <c r="L575" s="3"/>
      <c r="M575" s="38"/>
    </row>
    <row r="576" spans="1:13" ht="45" customHeight="1" outlineLevel="1" x14ac:dyDescent="0.2">
      <c r="A576" s="170" t="str">
        <f>Máximo!A576</f>
        <v>3.539</v>
      </c>
      <c r="B576" s="552" t="str">
        <f>Máximo!B576:E576</f>
        <v xml:space="preserve">11.5.5.1.     A homologação do PCS será feita através da execução de um total de 3 (três) operações bem sucedidas de ativação da aplicação no DC Secundário e seu retorno para o DC Primário, por módulo da aplicação e por camada. </v>
      </c>
      <c r="C576" s="552"/>
      <c r="D576" s="552"/>
      <c r="E576" s="552"/>
      <c r="F576" s="68" t="str">
        <f>IF(Máximo!F576:I576="","",Máximo!F576:I576)</f>
        <v/>
      </c>
      <c r="G576" s="72">
        <f>Máximo!G576:J576</f>
        <v>2.1459227E-4</v>
      </c>
      <c r="H576" s="70" t="str">
        <f>IF(Máximo!H576="","",Máximo!H576)</f>
        <v>Obrigatório</v>
      </c>
      <c r="I576" s="37" t="s">
        <v>5</v>
      </c>
      <c r="J576" s="73">
        <f>IF($K$13="Não Atende",0,IF(I576="","",IF(H576="",VLOOKUP(I576,Parâmetros!$B$3:$C$6,2,0),VLOOKUP(I576,Parâmetros!$B$3:$C$6,2,0)*VLOOKUP(H576,Parâmetros!$E$3:$G$5,2,0))))</f>
        <v>0</v>
      </c>
      <c r="K576" s="74">
        <f t="shared" si="275"/>
        <v>0</v>
      </c>
      <c r="L576" s="3"/>
      <c r="M576" s="38"/>
    </row>
    <row r="577" spans="1:13" ht="45" customHeight="1" outlineLevel="1" x14ac:dyDescent="0.2">
      <c r="A577" s="170" t="str">
        <f>Máximo!A577</f>
        <v>3.540</v>
      </c>
      <c r="B577" s="552" t="str">
        <f>Máximo!B577:E577</f>
        <v xml:space="preserve">11.5.5.2.     As 2 (duas) primeiras operações deverão ser realizadas antes da entrada em produção da solução. </v>
      </c>
      <c r="C577" s="552"/>
      <c r="D577" s="552"/>
      <c r="E577" s="552"/>
      <c r="F577" s="68" t="str">
        <f>IF(Máximo!F577:I577="","",Máximo!F577:I577)</f>
        <v/>
      </c>
      <c r="G577" s="72">
        <f>Máximo!G577:J577</f>
        <v>2.1459227E-4</v>
      </c>
      <c r="H577" s="70" t="str">
        <f>IF(Máximo!H577="","",Máximo!H577)</f>
        <v>Obrigatório</v>
      </c>
      <c r="I577" s="37" t="s">
        <v>5</v>
      </c>
      <c r="J577" s="73">
        <f>IF($K$13="Não Atende",0,IF(I577="","",IF(H577="",VLOOKUP(I577,Parâmetros!$B$3:$C$6,2,0),VLOOKUP(I577,Parâmetros!$B$3:$C$6,2,0)*VLOOKUP(H577,Parâmetros!$E$3:$G$5,2,0))))</f>
        <v>0</v>
      </c>
      <c r="K577" s="74">
        <f t="shared" si="275"/>
        <v>0</v>
      </c>
      <c r="L577" s="3"/>
      <c r="M577" s="38"/>
    </row>
    <row r="578" spans="1:13" ht="45" customHeight="1" outlineLevel="1" x14ac:dyDescent="0.2">
      <c r="A578" s="170" t="str">
        <f>Máximo!A578</f>
        <v>3.541</v>
      </c>
      <c r="B578" s="552" t="str">
        <f>Máximo!B578:E578</f>
        <v>11.5.5.3.     A 3ª será executada em até 2 (dois) meses após o aceite da 2ª (segunda) operação.</v>
      </c>
      <c r="C578" s="552"/>
      <c r="D578" s="552"/>
      <c r="E578" s="552"/>
      <c r="F578" s="68" t="str">
        <f>IF(Máximo!F578:I578="","",Máximo!F578:I578)</f>
        <v/>
      </c>
      <c r="G578" s="72">
        <f>Máximo!G578:J578</f>
        <v>2.1459227E-4</v>
      </c>
      <c r="H578" s="70" t="str">
        <f>IF(Máximo!H578="","",Máximo!H578)</f>
        <v>Obrigatório</v>
      </c>
      <c r="I578" s="37" t="s">
        <v>5</v>
      </c>
      <c r="J578" s="73">
        <f>IF($K$13="Não Atende",0,IF(I578="","",IF(H578="",VLOOKUP(I578,Parâmetros!$B$3:$C$6,2,0),VLOOKUP(I578,Parâmetros!$B$3:$C$6,2,0)*VLOOKUP(H578,Parâmetros!$E$3:$G$5,2,0))))</f>
        <v>0</v>
      </c>
      <c r="K578" s="74">
        <f t="shared" si="275"/>
        <v>0</v>
      </c>
      <c r="L578" s="3"/>
      <c r="M578" s="38"/>
    </row>
    <row r="579" spans="1:13" ht="45" customHeight="1" outlineLevel="1" x14ac:dyDescent="0.2">
      <c r="A579" s="170" t="str">
        <f>Máximo!A579</f>
        <v>3.542</v>
      </c>
      <c r="B579" s="552" t="str">
        <f>Máximo!B579:E579</f>
        <v>11.5.5.4.     As 3 (três) operações serão executadas pela equipe da CONTRATANTE e acompanhadas pelo PROPONENTE dentro das dependências da CONTRATANTE. A CONTRATANTE utilizará o PCS entregue pelo PROPONENTE para ativar a aplicação no DC Secundário e retorná-la para o DC Primário.</v>
      </c>
      <c r="C579" s="552"/>
      <c r="D579" s="552"/>
      <c r="E579" s="552"/>
      <c r="F579" s="68" t="str">
        <f>IF(Máximo!F579:I579="","",Máximo!F579:I579)</f>
        <v/>
      </c>
      <c r="G579" s="72">
        <f>Máximo!G579:J579</f>
        <v>2.1459227E-4</v>
      </c>
      <c r="H579" s="70" t="str">
        <f>IF(Máximo!H579="","",Máximo!H579)</f>
        <v>Obrigatório</v>
      </c>
      <c r="I579" s="37" t="s">
        <v>5</v>
      </c>
      <c r="J579" s="73">
        <f>IF($K$13="Não Atende",0,IF(I579="","",IF(H579="",VLOOKUP(I579,Parâmetros!$B$3:$C$6,2,0),VLOOKUP(I579,Parâmetros!$B$3:$C$6,2,0)*VLOOKUP(H579,Parâmetros!$E$3:$G$5,2,0))))</f>
        <v>0</v>
      </c>
      <c r="K579" s="74">
        <f t="shared" si="275"/>
        <v>0</v>
      </c>
      <c r="L579" s="3"/>
      <c r="M579" s="38"/>
    </row>
    <row r="580" spans="1:13" ht="45" customHeight="1" outlineLevel="1" x14ac:dyDescent="0.2">
      <c r="A580" s="170" t="str">
        <f>Máximo!A580</f>
        <v>3.543</v>
      </c>
      <c r="B580" s="552" t="str">
        <f>Máximo!B580:E580</f>
        <v>11.5.5.5.     Não serão contabilizadas, no total de 3 (três) operações, as tentativas em que ocorrerem falhas, quer sejam decorrentes da documentação apresentada, quer sejam nos scripts criados e documentados. Para esses casos, caberá ao PROPONENTE prover as devidas correções e ajustes no PCS antes de nova tentativa ser feita.</v>
      </c>
      <c r="C580" s="552"/>
      <c r="D580" s="552"/>
      <c r="E580" s="552"/>
      <c r="F580" s="68" t="str">
        <f>IF(Máximo!F580:I580="","",Máximo!F580:I580)</f>
        <v/>
      </c>
      <c r="G580" s="72">
        <f>Máximo!G580:J580</f>
        <v>2.1459227E-4</v>
      </c>
      <c r="H580" s="70" t="str">
        <f>IF(Máximo!H580="","",Máximo!H580)</f>
        <v>Obrigatório</v>
      </c>
      <c r="I580" s="37" t="s">
        <v>5</v>
      </c>
      <c r="J580" s="73">
        <f>IF($K$13="Não Atende",0,IF(I580="","",IF(H580="",VLOOKUP(I580,Parâmetros!$B$3:$C$6,2,0),VLOOKUP(I580,Parâmetros!$B$3:$C$6,2,0)*VLOOKUP(H580,Parâmetros!$E$3:$G$5,2,0))))</f>
        <v>0</v>
      </c>
      <c r="K580" s="74">
        <f t="shared" si="275"/>
        <v>0</v>
      </c>
      <c r="L580" s="3"/>
      <c r="M580" s="38"/>
    </row>
    <row r="581" spans="1:13" ht="45" customHeight="1" outlineLevel="1" x14ac:dyDescent="0.2">
      <c r="A581" s="170" t="str">
        <f>Máximo!A581</f>
        <v>3.544</v>
      </c>
      <c r="B581" s="552" t="str">
        <f>Máximo!B581:E581</f>
        <v xml:space="preserve">11.5.6.      Entrega da documentação </v>
      </c>
      <c r="C581" s="552"/>
      <c r="D581" s="552"/>
      <c r="E581" s="552"/>
      <c r="F581" s="68" t="str">
        <f>IF(Máximo!F581:I581="","",Máximo!F581:I581)</f>
        <v/>
      </c>
      <c r="G581" s="72">
        <f>Máximo!G581:J581</f>
        <v>2.1459227E-4</v>
      </c>
      <c r="H581" s="70" t="str">
        <f>IF(Máximo!H581="","",Máximo!H581)</f>
        <v>Obrigatório</v>
      </c>
      <c r="I581" s="37" t="s">
        <v>4</v>
      </c>
      <c r="J581" s="73">
        <f>IF($K$13="Não Atende",0,IF(I581="","",IF(H581="",VLOOKUP(I581,Parâmetros!$B$3:$C$6,2,0),VLOOKUP(I581,Parâmetros!$B$3:$C$6,2,0)*VLOOKUP(H581,Parâmetros!$E$3:$G$5,2,0))))</f>
        <v>4</v>
      </c>
      <c r="K581" s="74">
        <f t="shared" si="275"/>
        <v>3.4763947740000002E-2</v>
      </c>
      <c r="L581" s="3"/>
      <c r="M581" s="38"/>
    </row>
    <row r="582" spans="1:13" ht="45" customHeight="1" outlineLevel="1" x14ac:dyDescent="0.2">
      <c r="A582" s="170" t="str">
        <f>Máximo!A582</f>
        <v>3.545</v>
      </c>
      <c r="B582" s="552" t="str">
        <f>Máximo!B582:E582</f>
        <v>11.5.6.1.     A documentação completa da solução de D.R deverá ser entregue através de meio eletrônico e em formato que possa ser posteriormente editado pela Oi, a exemplo de, mas não limitado a .DOC, .XLS, .VSD.</v>
      </c>
      <c r="C582" s="552"/>
      <c r="D582" s="552"/>
      <c r="E582" s="552"/>
      <c r="F582" s="68" t="str">
        <f>IF(Máximo!F582:I582="","",Máximo!F582:I582)</f>
        <v/>
      </c>
      <c r="G582" s="72">
        <f>Máximo!G582:J582</f>
        <v>2.1459227E-4</v>
      </c>
      <c r="H582" s="70" t="str">
        <f>IF(Máximo!H582="","",Máximo!H582)</f>
        <v>Obrigatório</v>
      </c>
      <c r="I582" s="37" t="s">
        <v>4</v>
      </c>
      <c r="J582" s="73">
        <f>IF($K$13="Não Atende",0,IF(I582="","",IF(H582="",VLOOKUP(I582,Parâmetros!$B$3:$C$6,2,0),VLOOKUP(I582,Parâmetros!$B$3:$C$6,2,0)*VLOOKUP(H582,Parâmetros!$E$3:$G$5,2,0))))</f>
        <v>4</v>
      </c>
      <c r="K582" s="74">
        <f t="shared" si="275"/>
        <v>3.4763947740000002E-2</v>
      </c>
      <c r="L582" s="3"/>
      <c r="M582" s="38"/>
    </row>
    <row r="583" spans="1:13" ht="45" customHeight="1" outlineLevel="1" x14ac:dyDescent="0.2">
      <c r="A583" s="170" t="str">
        <f>Máximo!A583</f>
        <v>3.546</v>
      </c>
      <c r="B583" s="552" t="str">
        <f>Máximo!B583:E583</f>
        <v xml:space="preserve">11.6.        Modelo de Contratações: </v>
      </c>
      <c r="C583" s="552"/>
      <c r="D583" s="552"/>
      <c r="E583" s="552"/>
      <c r="F583" s="68" t="str">
        <f>IF(Máximo!F583:I583="","",Máximo!F583:I583)</f>
        <v/>
      </c>
      <c r="G583" s="72">
        <f>Máximo!G583:J583</f>
        <v>2.1459227E-4</v>
      </c>
      <c r="H583" s="70" t="str">
        <f>IF(Máximo!H583="","",Máximo!H583)</f>
        <v>Obrigatório</v>
      </c>
      <c r="I583" s="37" t="s">
        <v>4</v>
      </c>
      <c r="J583" s="73">
        <f>IF($K$13="Não Atende",0,IF(I583="","",IF(H583="",VLOOKUP(I583,Parâmetros!$B$3:$C$6,2,0),VLOOKUP(I583,Parâmetros!$B$3:$C$6,2,0)*VLOOKUP(H583,Parâmetros!$E$3:$G$5,2,0))))</f>
        <v>4</v>
      </c>
      <c r="K583" s="74">
        <f t="shared" si="275"/>
        <v>3.4763947740000002E-2</v>
      </c>
      <c r="L583" s="3"/>
      <c r="M583" s="38"/>
    </row>
    <row r="584" spans="1:13" ht="45" customHeight="1" outlineLevel="1" x14ac:dyDescent="0.2">
      <c r="A584" s="170" t="str">
        <f>Máximo!A584</f>
        <v>3.547</v>
      </c>
      <c r="B584" s="552" t="str">
        <f>Máximo!B584:E584</f>
        <v>11.6.1.      O modelo de contratação da implementação do D.R é o de “Escopo Fechado” onde todo o escopo dos serviços descritos deverá ser efetuado integralmente pelo PROPONENTE sem a cobrança unitária nem definição de limites de horas.</v>
      </c>
      <c r="C584" s="552"/>
      <c r="D584" s="552"/>
      <c r="E584" s="552"/>
      <c r="F584" s="68" t="str">
        <f>IF(Máximo!F584:I584="","",Máximo!F584:I584)</f>
        <v/>
      </c>
      <c r="G584" s="72">
        <f>Máximo!G584:J584</f>
        <v>2.1459227E-4</v>
      </c>
      <c r="H584" s="70" t="str">
        <f>IF(Máximo!H584="","",Máximo!H584)</f>
        <v>Obrigatório</v>
      </c>
      <c r="I584" s="37" t="s">
        <v>17</v>
      </c>
      <c r="J584" s="73">
        <f>IF($K$13="Não Atende",0,IF(I584="","",IF(H584="",VLOOKUP(I584,Parâmetros!$B$3:$C$6,2,0),VLOOKUP(I584,Parâmetros!$B$3:$C$6,2,0)*VLOOKUP(H584,Parâmetros!$E$3:$G$5,2,0))))</f>
        <v>2</v>
      </c>
      <c r="K584" s="74">
        <f t="shared" si="275"/>
        <v>1.7381973870000001E-2</v>
      </c>
      <c r="L584" s="3"/>
      <c r="M584" s="38"/>
    </row>
    <row r="585" spans="1:13" ht="45" customHeight="1" outlineLevel="1" x14ac:dyDescent="0.2">
      <c r="A585" s="170" t="str">
        <f>Máximo!A585</f>
        <v>3.548</v>
      </c>
      <c r="B585" s="552" t="str">
        <f>Máximo!B585:E585</f>
        <v>11.7.        Requisitos do PROPONENTE: os itens a seguir serão avaliados pela CONTRATANTE para pontuar o PROPONENTE quanto à sua experiência na implementação de D.R. bem como ao grau de atendimento aos requisitos apresentados:</v>
      </c>
      <c r="C585" s="552"/>
      <c r="D585" s="552"/>
      <c r="E585" s="552"/>
      <c r="F585" s="68" t="str">
        <f>IF(Máximo!F585:I585="","",Máximo!F585:I585)</f>
        <v/>
      </c>
      <c r="G585" s="72">
        <f>Máximo!G585:J585</f>
        <v>2.1459227E-4</v>
      </c>
      <c r="H585" s="70" t="str">
        <f>IF(Máximo!H585="","",Máximo!H585)</f>
        <v>Obrigatório</v>
      </c>
      <c r="I585" s="37" t="s">
        <v>17</v>
      </c>
      <c r="J585" s="73">
        <f>IF($K$13="Não Atende",0,IF(I585="","",IF(H585="",VLOOKUP(I585,Parâmetros!$B$3:$C$6,2,0),VLOOKUP(I585,Parâmetros!$B$3:$C$6,2,0)*VLOOKUP(H585,Parâmetros!$E$3:$G$5,2,0))))</f>
        <v>2</v>
      </c>
      <c r="K585" s="74">
        <f t="shared" si="275"/>
        <v>1.7381973870000001E-2</v>
      </c>
      <c r="L585" s="3"/>
      <c r="M585" s="38"/>
    </row>
    <row r="586" spans="1:13" ht="45" customHeight="1" outlineLevel="1" x14ac:dyDescent="0.2">
      <c r="A586" s="170" t="str">
        <f>Máximo!A586</f>
        <v>3.549</v>
      </c>
      <c r="B586" s="552" t="str">
        <f>Máximo!B586:E586</f>
        <v>11.7.1.      Certificações: o PROPONENTE deverá informar quantos profissionais certificados serão utilizados durante a execução dos serviços, assim como as certificações dos mesmos. E desejável que os recursos possuam algumas das seguintes certificações:</v>
      </c>
      <c r="C586" s="552"/>
      <c r="D586" s="552"/>
      <c r="E586" s="552"/>
      <c r="F586" s="68" t="str">
        <f>IF(Máximo!F586:I586="","",Máximo!F586:I586)</f>
        <v/>
      </c>
      <c r="G586" s="72">
        <f>Máximo!G586:J586</f>
        <v>2.1459227E-4</v>
      </c>
      <c r="H586" s="70" t="str">
        <f>IF(Máximo!H586="","",Máximo!H586)</f>
        <v>Obrigatório</v>
      </c>
      <c r="I586" s="37" t="s">
        <v>17</v>
      </c>
      <c r="J586" s="73">
        <f>IF($K$13="Não Atende",0,IF(I586="","",IF(H586="",VLOOKUP(I586,Parâmetros!$B$3:$C$6,2,0),VLOOKUP(I586,Parâmetros!$B$3:$C$6,2,0)*VLOOKUP(H586,Parâmetros!$E$3:$G$5,2,0))))</f>
        <v>2</v>
      </c>
      <c r="K586" s="74">
        <f t="shared" si="275"/>
        <v>1.7381973870000001E-2</v>
      </c>
      <c r="L586" s="3"/>
      <c r="M586" s="38"/>
    </row>
    <row r="587" spans="1:13" ht="45" customHeight="1" outlineLevel="1" x14ac:dyDescent="0.2">
      <c r="A587" s="170" t="str">
        <f>Máximo!A587</f>
        <v>3.550</v>
      </c>
      <c r="B587" s="552" t="str">
        <f>Máximo!B587:E587</f>
        <v>11.7.1.1.     Master Business Continuity Planner – MBCP (Disaster Recovery Institute – DRI);</v>
      </c>
      <c r="C587" s="552"/>
      <c r="D587" s="552"/>
      <c r="E587" s="552"/>
      <c r="F587" s="68" t="str">
        <f>IF(Máximo!F587:I587="","",Máximo!F587:I587)</f>
        <v/>
      </c>
      <c r="G587" s="72">
        <f>Máximo!G587:J587</f>
        <v>2.1459227E-4</v>
      </c>
      <c r="H587" s="70" t="str">
        <f>IF(Máximo!H587="","",Máximo!H587)</f>
        <v>Obrigatório</v>
      </c>
      <c r="I587" s="37" t="s">
        <v>17</v>
      </c>
      <c r="J587" s="73">
        <f>IF($K$13="Não Atende",0,IF(I587="","",IF(H587="",VLOOKUP(I587,Parâmetros!$B$3:$C$6,2,0),VLOOKUP(I587,Parâmetros!$B$3:$C$6,2,0)*VLOOKUP(H587,Parâmetros!$E$3:$G$5,2,0))))</f>
        <v>2</v>
      </c>
      <c r="K587" s="74">
        <f t="shared" si="275"/>
        <v>1.7381973870000001E-2</v>
      </c>
      <c r="L587" s="3"/>
      <c r="M587" s="38"/>
    </row>
    <row r="588" spans="1:13" ht="45" customHeight="1" outlineLevel="1" x14ac:dyDescent="0.2">
      <c r="A588" s="170" t="str">
        <f>Máximo!A588</f>
        <v>3.551</v>
      </c>
      <c r="B588" s="552" t="str">
        <f>Máximo!B588:E588</f>
        <v>11.7.1.2.     Certified Business Continuity Coordinator;</v>
      </c>
      <c r="C588" s="552"/>
      <c r="D588" s="552"/>
      <c r="E588" s="552"/>
      <c r="F588" s="68" t="str">
        <f>IF(Máximo!F588:I588="","",Máximo!F588:I588)</f>
        <v/>
      </c>
      <c r="G588" s="72">
        <f>Máximo!G588:J588</f>
        <v>2.1459227E-4</v>
      </c>
      <c r="H588" s="70" t="str">
        <f>IF(Máximo!H588="","",Máximo!H588)</f>
        <v>Obrigatório</v>
      </c>
      <c r="I588" s="37" t="s">
        <v>17</v>
      </c>
      <c r="J588" s="73">
        <f>IF($K$13="Não Atende",0,IF(I588="","",IF(H588="",VLOOKUP(I588,Parâmetros!$B$3:$C$6,2,0),VLOOKUP(I588,Parâmetros!$B$3:$C$6,2,0)*VLOOKUP(H588,Parâmetros!$E$3:$G$5,2,0))))</f>
        <v>2</v>
      </c>
      <c r="K588" s="74">
        <f t="shared" si="275"/>
        <v>1.7381973870000001E-2</v>
      </c>
      <c r="L588" s="3"/>
      <c r="M588" s="38"/>
    </row>
    <row r="589" spans="1:13" ht="45" customHeight="1" outlineLevel="1" x14ac:dyDescent="0.2">
      <c r="A589" s="170" t="str">
        <f>Máximo!A589</f>
        <v>3.552</v>
      </c>
      <c r="B589" s="552" t="str">
        <f>Máximo!B589:E589</f>
        <v xml:space="preserve">11.7.2.      Experiência: o PROPONENTE deverá detalhar experiências que permita avaliar seus conhecimentos e experiências adquiridos em implementação de D.R. através de: </v>
      </c>
      <c r="C589" s="552"/>
      <c r="D589" s="552"/>
      <c r="E589" s="552"/>
      <c r="F589" s="68" t="str">
        <f>IF(Máximo!F589:I589="","",Máximo!F589:I589)</f>
        <v/>
      </c>
      <c r="G589" s="72">
        <f>Máximo!G589:J589</f>
        <v>2.1459227E-4</v>
      </c>
      <c r="H589" s="70" t="str">
        <f>IF(Máximo!H589="","",Máximo!H589)</f>
        <v>Obrigatório</v>
      </c>
      <c r="I589" s="37" t="s">
        <v>17</v>
      </c>
      <c r="J589" s="73">
        <f>IF($K$13="Não Atende",0,IF(I589="","",IF(H589="",VLOOKUP(I589,Parâmetros!$B$3:$C$6,2,0),VLOOKUP(I589,Parâmetros!$B$3:$C$6,2,0)*VLOOKUP(H589,Parâmetros!$E$3:$G$5,2,0))))</f>
        <v>2</v>
      </c>
      <c r="K589" s="74">
        <f t="shared" si="275"/>
        <v>1.7381973870000001E-2</v>
      </c>
      <c r="L589" s="3"/>
      <c r="M589" s="38"/>
    </row>
    <row r="590" spans="1:13" ht="45" customHeight="1" outlineLevel="1" x14ac:dyDescent="0.2">
      <c r="A590" s="170" t="str">
        <f>Máximo!A590</f>
        <v>3.553</v>
      </c>
      <c r="B590" s="552" t="str">
        <f>Máximo!B590:E590</f>
        <v>11.7.2.1.     Serviços realizados em grandes empresas de Telecomunicações (Internacional / Nacional);</v>
      </c>
      <c r="C590" s="552"/>
      <c r="D590" s="552"/>
      <c r="E590" s="552"/>
      <c r="F590" s="68" t="str">
        <f>IF(Máximo!F590:I590="","",Máximo!F590:I590)</f>
        <v/>
      </c>
      <c r="G590" s="72">
        <f>Máximo!G590:J590</f>
        <v>2.1459227E-4</v>
      </c>
      <c r="H590" s="70" t="str">
        <f>IF(Máximo!H590="","",Máximo!H590)</f>
        <v>Obrigatório</v>
      </c>
      <c r="I590" s="37" t="s">
        <v>17</v>
      </c>
      <c r="J590" s="73">
        <f>IF($K$13="Não Atende",0,IF(I590="","",IF(H590="",VLOOKUP(I590,Parâmetros!$B$3:$C$6,2,0),VLOOKUP(I590,Parâmetros!$B$3:$C$6,2,0)*VLOOKUP(H590,Parâmetros!$E$3:$G$5,2,0))))</f>
        <v>2</v>
      </c>
      <c r="K590" s="74">
        <f t="shared" si="275"/>
        <v>1.7381973870000001E-2</v>
      </c>
      <c r="L590" s="3"/>
      <c r="M590" s="38"/>
    </row>
    <row r="591" spans="1:13" ht="45" customHeight="1" outlineLevel="1" x14ac:dyDescent="0.2">
      <c r="A591" s="170" t="str">
        <f>Máximo!A591</f>
        <v>3.554</v>
      </c>
      <c r="B591" s="552" t="str">
        <f>Máximo!B591:E591</f>
        <v>11.7.2.2.     Serviços relativos a soluções de Business Continuity Management (BCM) em grandes empresas (Internacional / Nacional);</v>
      </c>
      <c r="C591" s="552"/>
      <c r="D591" s="552"/>
      <c r="E591" s="552"/>
      <c r="F591" s="68" t="str">
        <f>IF(Máximo!F591:I591="","",Máximo!F591:I591)</f>
        <v/>
      </c>
      <c r="G591" s="72">
        <f>Máximo!G591:J591</f>
        <v>2.1459227E-4</v>
      </c>
      <c r="H591" s="70" t="str">
        <f>IF(Máximo!H591="","",Máximo!H591)</f>
        <v>Obrigatório</v>
      </c>
      <c r="I591" s="37" t="s">
        <v>17</v>
      </c>
      <c r="J591" s="73">
        <f>IF($K$13="Não Atende",0,IF(I591="","",IF(H591="",VLOOKUP(I591,Parâmetros!$B$3:$C$6,2,0),VLOOKUP(I591,Parâmetros!$B$3:$C$6,2,0)*VLOOKUP(H591,Parâmetros!$E$3:$G$5,2,0))))</f>
        <v>2</v>
      </c>
      <c r="K591" s="74">
        <f t="shared" si="275"/>
        <v>1.7381973870000001E-2</v>
      </c>
      <c r="L591" s="3"/>
      <c r="M591" s="38"/>
    </row>
    <row r="592" spans="1:13" ht="45" customHeight="1" outlineLevel="1" x14ac:dyDescent="0.2">
      <c r="A592" s="170" t="str">
        <f>Máximo!A592</f>
        <v>3.555</v>
      </c>
      <c r="B592" s="552" t="str">
        <f>Máximo!B592:E592</f>
        <v>12.      Requisitos de Operação, Produção e Ambientes</v>
      </c>
      <c r="C592" s="552"/>
      <c r="D592" s="552"/>
      <c r="E592" s="552"/>
      <c r="F592" s="68" t="str">
        <f>IF(Máximo!F592:I592="","",Máximo!F592:I592)</f>
        <v/>
      </c>
      <c r="G592" s="72">
        <f>Máximo!G592:J592</f>
        <v>2.1459227E-4</v>
      </c>
      <c r="H592" s="70" t="str">
        <f>IF(Máximo!H592="","",Máximo!H592)</f>
        <v>Obrigatório</v>
      </c>
      <c r="I592" s="37" t="s">
        <v>4</v>
      </c>
      <c r="J592" s="73">
        <f>IF($K$13="Não Atende",0,IF(I592="","",IF(H592="",VLOOKUP(I592,Parâmetros!$B$3:$C$6,2,0),VLOOKUP(I592,Parâmetros!$B$3:$C$6,2,0)*VLOOKUP(H592,Parâmetros!$E$3:$G$5,2,0))))</f>
        <v>4</v>
      </c>
      <c r="K592" s="74">
        <f t="shared" si="275"/>
        <v>3.4763947740000002E-2</v>
      </c>
      <c r="L592" s="3"/>
      <c r="M592" s="38"/>
    </row>
    <row r="593" spans="1:13" ht="45" customHeight="1" outlineLevel="1" x14ac:dyDescent="0.2">
      <c r="A593" s="170" t="str">
        <f>Máximo!A593</f>
        <v>3.556</v>
      </c>
      <c r="B593" s="552" t="str">
        <f>Máximo!B593:E593</f>
        <v>12.1.        O PROPONENTE deve fornecer todas as condições necessárias para a implantação e operação da solução de TI. Em razão disto são exigidos padrões, procedimentos, facilidades e documentação, de forma que a Diretoria de Infraestrutura e Operações possa realizar as atividades de Primeiro e Segundo Níveis da solução no tocante ao tratamento de incidentes, à administração, manutenção, automação e monitoração.</v>
      </c>
      <c r="C593" s="552"/>
      <c r="D593" s="552"/>
      <c r="E593" s="552"/>
      <c r="F593" s="68" t="str">
        <f>IF(Máximo!F593:I593="","",Máximo!F593:I593)</f>
        <v/>
      </c>
      <c r="G593" s="72">
        <f>Máximo!G593:J593</f>
        <v>2.1459227E-4</v>
      </c>
      <c r="H593" s="70" t="str">
        <f>IF(Máximo!H593="","",Máximo!H593)</f>
        <v>Obrigatório</v>
      </c>
      <c r="I593" s="37" t="s">
        <v>4</v>
      </c>
      <c r="J593" s="73">
        <f>IF($K$13="Não Atende",0,IF(I593="","",IF(H593="",VLOOKUP(I593,Parâmetros!$B$3:$C$6,2,0),VLOOKUP(I593,Parâmetros!$B$3:$C$6,2,0)*VLOOKUP(H593,Parâmetros!$E$3:$G$5,2,0))))</f>
        <v>4</v>
      </c>
      <c r="K593" s="74">
        <f t="shared" si="275"/>
        <v>3.4763947740000002E-2</v>
      </c>
      <c r="L593" s="3"/>
      <c r="M593" s="38"/>
    </row>
    <row r="594" spans="1:13" ht="45" customHeight="1" outlineLevel="1" x14ac:dyDescent="0.2">
      <c r="A594" s="170" t="str">
        <f>Máximo!A594</f>
        <v>3.557</v>
      </c>
      <c r="B594" s="552" t="str">
        <f>Máximo!B594:E594</f>
        <v>12.1.1.      Entende-se por atividades de Primeiro Nível (N1) aquelas repetitivas e procedimentadas, automatizadas ou não, e que buscam precisão e tempestividade de execução. Este nível está comprometido com a máxima disponibilidade dos ambientes de serviços e a comunicação precisa dos status dos mesmos;</v>
      </c>
      <c r="C594" s="552"/>
      <c r="D594" s="552"/>
      <c r="E594" s="552"/>
      <c r="F594" s="68" t="str">
        <f>IF(Máximo!F594:I594="","",Máximo!F594:I594)</f>
        <v/>
      </c>
      <c r="G594" s="72">
        <f>Máximo!G594:J594</f>
        <v>2.1459227E-4</v>
      </c>
      <c r="H594" s="70" t="str">
        <f>IF(Máximo!H594="","",Máximo!H594)</f>
        <v>Obrigatório</v>
      </c>
      <c r="I594" s="37" t="s">
        <v>4</v>
      </c>
      <c r="J594" s="73">
        <f>IF($K$13="Não Atende",0,IF(I594="","",IF(H594="",VLOOKUP(I594,Parâmetros!$B$3:$C$6,2,0),VLOOKUP(I594,Parâmetros!$B$3:$C$6,2,0)*VLOOKUP(H594,Parâmetros!$E$3:$G$5,2,0))))</f>
        <v>4</v>
      </c>
      <c r="K594" s="74">
        <f t="shared" si="275"/>
        <v>3.4763947740000002E-2</v>
      </c>
      <c r="L594" s="3"/>
      <c r="M594" s="38"/>
    </row>
    <row r="595" spans="1:13" ht="45" customHeight="1" outlineLevel="1" x14ac:dyDescent="0.2">
      <c r="A595" s="170" t="str">
        <f>Máximo!A595</f>
        <v>3.558</v>
      </c>
      <c r="B595" s="552" t="str">
        <f>Máximo!B595:E595</f>
        <v>12.1.2.      Entende-se por atividades de Segundo Nível (N2) aquelas de maior complexidade que exigem conhecimento da arquitetura e funcionalidades da solução, além de suas interações com outras soluções, e a sua relação com os processos de negócio da organização. Compete a este nível parametrizar, configurar, executar procedimentos de manutenção, incluindo deploy de versões, automação, análise de comportamento da demanda e planejamento em relação aos SLA e recursos disponíveis. Entretanto não é de responsabilidade deste Nível a modificação de códigos de programação ou aplicações de patch de correção de problemas, cabendo esta tarefa ao Terceiro Nível (N3).</v>
      </c>
      <c r="C595" s="552"/>
      <c r="D595" s="552"/>
      <c r="E595" s="552"/>
      <c r="F595" s="68" t="str">
        <f>IF(Máximo!F595:I595="","",Máximo!F595:I595)</f>
        <v/>
      </c>
      <c r="G595" s="72">
        <f>Máximo!G595:J595</f>
        <v>2.1459227E-4</v>
      </c>
      <c r="H595" s="70" t="str">
        <f>IF(Máximo!H595="","",Máximo!H595)</f>
        <v>Obrigatório</v>
      </c>
      <c r="I595" s="37" t="s">
        <v>4</v>
      </c>
      <c r="J595" s="73">
        <f>IF($K$13="Não Atende",0,IF(I595="","",IF(H595="",VLOOKUP(I595,Parâmetros!$B$3:$C$6,2,0),VLOOKUP(I595,Parâmetros!$B$3:$C$6,2,0)*VLOOKUP(H595,Parâmetros!$E$3:$G$5,2,0))))</f>
        <v>4</v>
      </c>
      <c r="K595" s="74">
        <f t="shared" si="275"/>
        <v>3.4763947740000002E-2</v>
      </c>
      <c r="L595" s="3"/>
      <c r="M595" s="38"/>
    </row>
    <row r="596" spans="1:13" ht="45" customHeight="1" outlineLevel="1" x14ac:dyDescent="0.2">
      <c r="A596" s="170" t="str">
        <f>Máximo!A596</f>
        <v>3.559</v>
      </c>
      <c r="B596" s="552" t="str">
        <f>Máximo!B596:E596</f>
        <v>12.2.        Os requisitos de padrões e procedimentos deverão ser atendidos em três fases durante o desenvolvimento do projeto:</v>
      </c>
      <c r="C596" s="552"/>
      <c r="D596" s="552"/>
      <c r="E596" s="552"/>
      <c r="F596" s="68" t="str">
        <f>IF(Máximo!F596:I596="","",Máximo!F596:I596)</f>
        <v/>
      </c>
      <c r="G596" s="72">
        <f>Máximo!G596:J596</f>
        <v>2.1459227E-4</v>
      </c>
      <c r="H596" s="70" t="str">
        <f>IF(Máximo!H596="","",Máximo!H596)</f>
        <v>Obrigatório</v>
      </c>
      <c r="I596" s="37" t="s">
        <v>4</v>
      </c>
      <c r="J596" s="73">
        <f>IF($K$13="Não Atende",0,IF(I596="","",IF(H596="",VLOOKUP(I596,Parâmetros!$B$3:$C$6,2,0),VLOOKUP(I596,Parâmetros!$B$3:$C$6,2,0)*VLOOKUP(H596,Parâmetros!$E$3:$G$5,2,0))))</f>
        <v>4</v>
      </c>
      <c r="K596" s="74">
        <f t="shared" si="275"/>
        <v>3.4763947740000002E-2</v>
      </c>
      <c r="L596" s="3"/>
      <c r="M596" s="38"/>
    </row>
    <row r="597" spans="1:13" ht="45" customHeight="1" outlineLevel="1" x14ac:dyDescent="0.2">
      <c r="A597" s="170" t="str">
        <f>Máximo!A597</f>
        <v>3.560</v>
      </c>
      <c r="B597" s="552" t="str">
        <f>Máximo!B597:E597</f>
        <v>12.2.1.      Fase de Desenvolvimento e/ou localização da solução;</v>
      </c>
      <c r="C597" s="552"/>
      <c r="D597" s="552"/>
      <c r="E597" s="552"/>
      <c r="F597" s="68" t="str">
        <f>IF(Máximo!F597:I597="","",Máximo!F597:I597)</f>
        <v/>
      </c>
      <c r="G597" s="72">
        <f>Máximo!G597:J597</f>
        <v>2.1459227E-4</v>
      </c>
      <c r="H597" s="70" t="str">
        <f>IF(Máximo!H597="","",Máximo!H597)</f>
        <v>Obrigatório</v>
      </c>
      <c r="I597" s="37" t="s">
        <v>4</v>
      </c>
      <c r="J597" s="73">
        <f>IF($K$13="Não Atende",0,IF(I597="","",IF(H597="",VLOOKUP(I597,Parâmetros!$B$3:$C$6,2,0),VLOOKUP(I597,Parâmetros!$B$3:$C$6,2,0)*VLOOKUP(H597,Parâmetros!$E$3:$G$5,2,0))))</f>
        <v>4</v>
      </c>
      <c r="K597" s="74">
        <f t="shared" si="275"/>
        <v>3.4763947740000002E-2</v>
      </c>
      <c r="L597" s="3"/>
      <c r="M597" s="38"/>
    </row>
    <row r="598" spans="1:13" ht="45" customHeight="1" outlineLevel="1" x14ac:dyDescent="0.2">
      <c r="A598" s="170" t="str">
        <f>Máximo!A598</f>
        <v>3.561</v>
      </c>
      <c r="B598" s="552" t="str">
        <f>Máximo!B598:E598</f>
        <v>12.2.2.      Fase de Transição para Operação e Produção;</v>
      </c>
      <c r="C598" s="552"/>
      <c r="D598" s="552"/>
      <c r="E598" s="552"/>
      <c r="F598" s="68" t="str">
        <f>IF(Máximo!F598:I598="","",Máximo!F598:I598)</f>
        <v/>
      </c>
      <c r="G598" s="72">
        <f>Máximo!G598:J598</f>
        <v>2.1459227E-4</v>
      </c>
      <c r="H598" s="70" t="str">
        <f>IF(Máximo!H598="","",Máximo!H598)</f>
        <v>Obrigatório</v>
      </c>
      <c r="I598" s="37" t="s">
        <v>4</v>
      </c>
      <c r="J598" s="73">
        <f>IF($K$13="Não Atende",0,IF(I598="","",IF(H598="",VLOOKUP(I598,Parâmetros!$B$3:$C$6,2,0),VLOOKUP(I598,Parâmetros!$B$3:$C$6,2,0)*VLOOKUP(H598,Parâmetros!$E$3:$G$5,2,0))))</f>
        <v>4</v>
      </c>
      <c r="K598" s="74">
        <f t="shared" si="275"/>
        <v>3.4763947740000002E-2</v>
      </c>
      <c r="L598" s="3"/>
      <c r="M598" s="38"/>
    </row>
    <row r="599" spans="1:13" ht="45" customHeight="1" outlineLevel="1" x14ac:dyDescent="0.2">
      <c r="A599" s="170" t="str">
        <f>Máximo!A599</f>
        <v>3.562</v>
      </c>
      <c r="B599" s="552" t="str">
        <f>Máximo!B599:E599</f>
        <v>12.2.3.      Fase de Pós-implantação.</v>
      </c>
      <c r="C599" s="552"/>
      <c r="D599" s="552"/>
      <c r="E599" s="552"/>
      <c r="F599" s="68" t="str">
        <f>IF(Máximo!F599:I599="","",Máximo!F599:I599)</f>
        <v/>
      </c>
      <c r="G599" s="72">
        <f>Máximo!G599:J599</f>
        <v>2.1459227E-4</v>
      </c>
      <c r="H599" s="70" t="str">
        <f>IF(Máximo!H599="","",Máximo!H599)</f>
        <v>Obrigatório</v>
      </c>
      <c r="I599" s="37" t="s">
        <v>4</v>
      </c>
      <c r="J599" s="73">
        <f>IF($K$13="Não Atende",0,IF(I599="","",IF(H599="",VLOOKUP(I599,Parâmetros!$B$3:$C$6,2,0),VLOOKUP(I599,Parâmetros!$B$3:$C$6,2,0)*VLOOKUP(H599,Parâmetros!$E$3:$G$5,2,0))))</f>
        <v>4</v>
      </c>
      <c r="K599" s="74">
        <f t="shared" si="275"/>
        <v>3.4763947740000002E-2</v>
      </c>
      <c r="L599" s="3"/>
      <c r="M599" s="38"/>
    </row>
    <row r="600" spans="1:13" ht="45" customHeight="1" outlineLevel="1" x14ac:dyDescent="0.2">
      <c r="A600" s="170" t="str">
        <f>Máximo!A600</f>
        <v>3.563</v>
      </c>
      <c r="B600" s="552" t="str">
        <f>Máximo!B600:E600</f>
        <v>12.3.        Fase de Desenvolvimento e/ou localização da solução</v>
      </c>
      <c r="C600" s="552"/>
      <c r="D600" s="552"/>
      <c r="E600" s="552"/>
      <c r="F600" s="68" t="str">
        <f>IF(Máximo!F600:I600="","",Máximo!F600:I600)</f>
        <v/>
      </c>
      <c r="G600" s="72">
        <f>Máximo!G600:J600</f>
        <v>2.1459227E-4</v>
      </c>
      <c r="H600" s="70" t="str">
        <f>IF(Máximo!H600="","",Máximo!H600)</f>
        <v>Obrigatório</v>
      </c>
      <c r="I600" s="37" t="s">
        <v>4</v>
      </c>
      <c r="J600" s="73">
        <f>IF($K$13="Não Atende",0,IF(I600="","",IF(H600="",VLOOKUP(I600,Parâmetros!$B$3:$C$6,2,0),VLOOKUP(I600,Parâmetros!$B$3:$C$6,2,0)*VLOOKUP(H600,Parâmetros!$E$3:$G$5,2,0))))</f>
        <v>4</v>
      </c>
      <c r="K600" s="74">
        <f t="shared" si="275"/>
        <v>3.4763947740000002E-2</v>
      </c>
      <c r="L600" s="3"/>
      <c r="M600" s="38"/>
    </row>
    <row r="601" spans="1:13" ht="45" customHeight="1" outlineLevel="1" x14ac:dyDescent="0.2">
      <c r="A601" s="170" t="str">
        <f>Máximo!A601</f>
        <v>3.564</v>
      </c>
      <c r="B601" s="552" t="str">
        <f>Máximo!B601:E601</f>
        <v>12.3.1.      O PROPONENTE deverá fornecer documentação da solução atualizada, conforme padrão vigente definido pela Oi. São eles:</v>
      </c>
      <c r="C601" s="552"/>
      <c r="D601" s="552"/>
      <c r="E601" s="552"/>
      <c r="F601" s="68" t="str">
        <f>IF(Máximo!F601:I601="","",Máximo!F601:I601)</f>
        <v/>
      </c>
      <c r="G601" s="72">
        <f>Máximo!G601:J601</f>
        <v>2.1459227E-4</v>
      </c>
      <c r="H601" s="70" t="str">
        <f>IF(Máximo!H601="","",Máximo!H601)</f>
        <v>Obrigatório</v>
      </c>
      <c r="I601" s="37" t="s">
        <v>4</v>
      </c>
      <c r="J601" s="73">
        <f>IF($K$13="Não Atende",0,IF(I601="","",IF(H601="",VLOOKUP(I601,Parâmetros!$B$3:$C$6,2,0),VLOOKUP(I601,Parâmetros!$B$3:$C$6,2,0)*VLOOKUP(H601,Parâmetros!$E$3:$G$5,2,0))))</f>
        <v>4</v>
      </c>
      <c r="K601" s="74">
        <f t="shared" si="275"/>
        <v>3.4763947740000002E-2</v>
      </c>
      <c r="L601" s="3"/>
      <c r="M601" s="38"/>
    </row>
    <row r="602" spans="1:13" ht="45" customHeight="1" outlineLevel="1" x14ac:dyDescent="0.2">
      <c r="A602" s="170" t="str">
        <f>Máximo!A602</f>
        <v>3.565</v>
      </c>
      <c r="B602" s="552" t="str">
        <f>Máximo!B602:E602</f>
        <v>12.3.1.1.           Manual de Operação de Produção – Guia com definições de arquitetura, processo de instalação, configuração e procedimento operacionais. Será detalhado em fase de Desenho da Solução e deve ser entregue antes do aprovisionamento da solução. Dentre as seções do Manual de Operação e Produção estão:</v>
      </c>
      <c r="C602" s="552"/>
      <c r="D602" s="552"/>
      <c r="E602" s="552"/>
      <c r="F602" s="68" t="str">
        <f>IF(Máximo!F602:I602="","",Máximo!F602:I602)</f>
        <v/>
      </c>
      <c r="G602" s="72">
        <f>Máximo!G602:J602</f>
        <v>2.1459227E-4</v>
      </c>
      <c r="H602" s="70" t="str">
        <f>IF(Máximo!H602="","",Máximo!H602)</f>
        <v>Obrigatório</v>
      </c>
      <c r="I602" s="37" t="s">
        <v>4</v>
      </c>
      <c r="J602" s="73">
        <f>IF($K$13="Não Atende",0,IF(I602="","",IF(H602="",VLOOKUP(I602,Parâmetros!$B$3:$C$6,2,0),VLOOKUP(I602,Parâmetros!$B$3:$C$6,2,0)*VLOOKUP(H602,Parâmetros!$E$3:$G$5,2,0))))</f>
        <v>4</v>
      </c>
      <c r="K602" s="74">
        <f t="shared" si="275"/>
        <v>3.4763947740000002E-2</v>
      </c>
      <c r="L602" s="3"/>
      <c r="M602" s="38"/>
    </row>
    <row r="603" spans="1:13" ht="45" customHeight="1" outlineLevel="1" x14ac:dyDescent="0.2">
      <c r="A603" s="170" t="str">
        <f>Máximo!A603</f>
        <v>3.566</v>
      </c>
      <c r="B603" s="552" t="str">
        <f>Máximo!B603:E603</f>
        <v>12.3.1.1.1.              RUNBOOK –  detalhamento das processos batch (procedures e scripts de execução, agendamento e sequenciamento de  execuções e programação de transmissão de arquivos);</v>
      </c>
      <c r="C603" s="552"/>
      <c r="D603" s="552"/>
      <c r="E603" s="552"/>
      <c r="F603" s="68" t="str">
        <f>IF(Máximo!F603:I603="","",Máximo!F603:I603)</f>
        <v/>
      </c>
      <c r="G603" s="72">
        <f>Máximo!G603:J603</f>
        <v>2.1459227E-4</v>
      </c>
      <c r="H603" s="70" t="str">
        <f>IF(Máximo!H603="","",Máximo!H603)</f>
        <v>Obrigatório</v>
      </c>
      <c r="I603" s="37" t="s">
        <v>4</v>
      </c>
      <c r="J603" s="73">
        <f>IF($K$13="Não Atende",0,IF(I603="","",IF(H603="",VLOOKUP(I603,Parâmetros!$B$3:$C$6,2,0),VLOOKUP(I603,Parâmetros!$B$3:$C$6,2,0)*VLOOKUP(H603,Parâmetros!$E$3:$G$5,2,0))))</f>
        <v>4</v>
      </c>
      <c r="K603" s="74">
        <f t="shared" si="275"/>
        <v>3.4763947740000002E-2</v>
      </c>
      <c r="L603" s="3"/>
      <c r="M603" s="38"/>
    </row>
    <row r="604" spans="1:13" ht="45" customHeight="1" outlineLevel="1" x14ac:dyDescent="0.2">
      <c r="A604" s="170" t="str">
        <f>Máximo!A604</f>
        <v>3.567</v>
      </c>
      <c r="B604" s="552" t="str">
        <f>Máximo!B604:E604</f>
        <v>12.3.1.1.2.              Especificação de Monitoração de Serviço (EMS);</v>
      </c>
      <c r="C604" s="552"/>
      <c r="D604" s="552"/>
      <c r="E604" s="552"/>
      <c r="F604" s="68" t="str">
        <f>IF(Máximo!F604:I604="","",Máximo!F604:I604)</f>
        <v/>
      </c>
      <c r="G604" s="72">
        <f>Máximo!G604:J604</f>
        <v>2.1459227E-4</v>
      </c>
      <c r="H604" s="70" t="str">
        <f>IF(Máximo!H604="","",Máximo!H604)</f>
        <v>Obrigatório</v>
      </c>
      <c r="I604" s="37" t="s">
        <v>4</v>
      </c>
      <c r="J604" s="73">
        <f>IF($K$13="Não Atende",0,IF(I604="","",IF(H604="",VLOOKUP(I604,Parâmetros!$B$3:$C$6,2,0),VLOOKUP(I604,Parâmetros!$B$3:$C$6,2,0)*VLOOKUP(H604,Parâmetros!$E$3:$G$5,2,0))))</f>
        <v>4</v>
      </c>
      <c r="K604" s="74">
        <f t="shared" si="275"/>
        <v>3.4763947740000002E-2</v>
      </c>
      <c r="L604" s="3"/>
      <c r="M604" s="38"/>
    </row>
    <row r="605" spans="1:13" ht="45" customHeight="1" outlineLevel="1" x14ac:dyDescent="0.2">
      <c r="A605" s="170" t="str">
        <f>Máximo!A605</f>
        <v>3.568</v>
      </c>
      <c r="B605" s="552" t="str">
        <f>Máximo!B605:E605</f>
        <v>12.3.1.1.3.              Desenho da Arquitetura da Solução (sistemas integrados e impactos pela demanda);</v>
      </c>
      <c r="C605" s="552"/>
      <c r="D605" s="552"/>
      <c r="E605" s="552"/>
      <c r="F605" s="68" t="str">
        <f>IF(Máximo!F605:I605="","",Máximo!F605:I605)</f>
        <v/>
      </c>
      <c r="G605" s="72">
        <f>Máximo!G605:J605</f>
        <v>2.1459227E-4</v>
      </c>
      <c r="H605" s="70" t="str">
        <f>IF(Máximo!H605="","",Máximo!H605)</f>
        <v>Obrigatório</v>
      </c>
      <c r="I605" s="37" t="s">
        <v>4</v>
      </c>
      <c r="J605" s="73">
        <f>IF($K$13="Não Atende",0,IF(I605="","",IF(H605="",VLOOKUP(I605,Parâmetros!$B$3:$C$6,2,0),VLOOKUP(I605,Parâmetros!$B$3:$C$6,2,0)*VLOOKUP(H605,Parâmetros!$E$3:$G$5,2,0))))</f>
        <v>4</v>
      </c>
      <c r="K605" s="74">
        <f t="shared" si="275"/>
        <v>3.4763947740000002E-2</v>
      </c>
      <c r="L605" s="3"/>
      <c r="M605" s="38"/>
    </row>
    <row r="606" spans="1:13" ht="45" customHeight="1" outlineLevel="1" x14ac:dyDescent="0.2">
      <c r="A606" s="170" t="str">
        <f>Máximo!A606</f>
        <v>3.569</v>
      </c>
      <c r="B606" s="552" t="str">
        <f>Máximo!B606:E606</f>
        <v>12.3.1.1.4.              Desenho do modelo físico (detalhamento da tecnologia empregada em cada camada da solução, servidores, clusters, componentes de rede, etc);</v>
      </c>
      <c r="C606" s="552"/>
      <c r="D606" s="552"/>
      <c r="E606" s="552"/>
      <c r="F606" s="68" t="str">
        <f>IF(Máximo!F606:I606="","",Máximo!F606:I606)</f>
        <v/>
      </c>
      <c r="G606" s="72">
        <f>Máximo!G606:J606</f>
        <v>2.1459227E-4</v>
      </c>
      <c r="H606" s="70" t="str">
        <f>IF(Máximo!H606="","",Máximo!H606)</f>
        <v>Obrigatório</v>
      </c>
      <c r="I606" s="37" t="s">
        <v>4</v>
      </c>
      <c r="J606" s="73">
        <f>IF($K$13="Não Atende",0,IF(I606="","",IF(H606="",VLOOKUP(I606,Parâmetros!$B$3:$C$6,2,0),VLOOKUP(I606,Parâmetros!$B$3:$C$6,2,0)*VLOOKUP(H606,Parâmetros!$E$3:$G$5,2,0))))</f>
        <v>4</v>
      </c>
      <c r="K606" s="74">
        <f t="shared" si="275"/>
        <v>3.4763947740000002E-2</v>
      </c>
      <c r="L606" s="3"/>
      <c r="M606" s="38"/>
    </row>
    <row r="607" spans="1:13" ht="45" customHeight="1" outlineLevel="1" x14ac:dyDescent="0.2">
      <c r="A607" s="170" t="str">
        <f>Máximo!A607</f>
        <v>3.570</v>
      </c>
      <c r="B607" s="552" t="str">
        <f>Máximo!B607:E607</f>
        <v>12.3.1.1.5.              Procedimento das interfaces (WebServices, DataSource, Transferência de arquivos, Fila de Mensagem e Socket)</v>
      </c>
      <c r="C607" s="552"/>
      <c r="D607" s="552"/>
      <c r="E607" s="552"/>
      <c r="F607" s="68" t="str">
        <f>IF(Máximo!F607:I607="","",Máximo!F607:I607)</f>
        <v/>
      </c>
      <c r="G607" s="72">
        <f>Máximo!G607:J607</f>
        <v>2.1459227E-4</v>
      </c>
      <c r="H607" s="70" t="str">
        <f>IF(Máximo!H607="","",Máximo!H607)</f>
        <v>Obrigatório</v>
      </c>
      <c r="I607" s="37" t="s">
        <v>4</v>
      </c>
      <c r="J607" s="73">
        <f>IF($K$13="Não Atende",0,IF(I607="","",IF(H607="",VLOOKUP(I607,Parâmetros!$B$3:$C$6,2,0),VLOOKUP(I607,Parâmetros!$B$3:$C$6,2,0)*VLOOKUP(H607,Parâmetros!$E$3:$G$5,2,0))))</f>
        <v>4</v>
      </c>
      <c r="K607" s="74">
        <f t="shared" si="275"/>
        <v>3.4763947740000002E-2</v>
      </c>
      <c r="L607" s="3"/>
      <c r="M607" s="38"/>
    </row>
    <row r="608" spans="1:13" ht="45" customHeight="1" outlineLevel="1" x14ac:dyDescent="0.2">
      <c r="A608" s="170" t="str">
        <f>Máximo!A608</f>
        <v>3.571</v>
      </c>
      <c r="B608" s="552" t="str">
        <f>Máximo!B608:E608</f>
        <v>12.3.1.1.6.              Preenchimento da planilha de integrações contendo origem, destino, protocolo, tecnologia e meio de acesso.</v>
      </c>
      <c r="C608" s="552"/>
      <c r="D608" s="552"/>
      <c r="E608" s="552"/>
      <c r="F608" s="68" t="str">
        <f>IF(Máximo!F608:I608="","",Máximo!F608:I608)</f>
        <v/>
      </c>
      <c r="G608" s="72">
        <f>Máximo!G608:J608</f>
        <v>2.1459227E-4</v>
      </c>
      <c r="H608" s="70" t="str">
        <f>IF(Máximo!H608="","",Máximo!H608)</f>
        <v>Obrigatório</v>
      </c>
      <c r="I608" s="37" t="s">
        <v>4</v>
      </c>
      <c r="J608" s="73">
        <f>IF($K$13="Não Atende",0,IF(I608="","",IF(H608="",VLOOKUP(I608,Parâmetros!$B$3:$C$6,2,0),VLOOKUP(I608,Parâmetros!$B$3:$C$6,2,0)*VLOOKUP(H608,Parâmetros!$E$3:$G$5,2,0))))</f>
        <v>4</v>
      </c>
      <c r="K608" s="74">
        <f t="shared" si="275"/>
        <v>3.4763947740000002E-2</v>
      </c>
      <c r="L608" s="3"/>
      <c r="M608" s="38"/>
    </row>
    <row r="609" spans="1:13" ht="45" customHeight="1" outlineLevel="1" x14ac:dyDescent="0.2">
      <c r="A609" s="170" t="str">
        <f>Máximo!A609</f>
        <v>3.572</v>
      </c>
      <c r="B609" s="552" t="str">
        <f>Máximo!B609:E609</f>
        <v>12.3.1.1.7.              Controle do envio dos arquivos (evitar envio de arquivo duplicado)</v>
      </c>
      <c r="C609" s="552"/>
      <c r="D609" s="552"/>
      <c r="E609" s="552"/>
      <c r="F609" s="68" t="str">
        <f>IF(Máximo!F609:I609="","",Máximo!F609:I609)</f>
        <v/>
      </c>
      <c r="G609" s="72">
        <f>Máximo!G609:J609</f>
        <v>2.1459227E-4</v>
      </c>
      <c r="H609" s="70" t="str">
        <f>IF(Máximo!H609="","",Máximo!H609)</f>
        <v>Obrigatório</v>
      </c>
      <c r="I609" s="37" t="s">
        <v>4</v>
      </c>
      <c r="J609" s="73">
        <f>IF($K$13="Não Atende",0,IF(I609="","",IF(H609="",VLOOKUP(I609,Parâmetros!$B$3:$C$6,2,0),VLOOKUP(I609,Parâmetros!$B$3:$C$6,2,0)*VLOOKUP(H609,Parâmetros!$E$3:$G$5,2,0))))</f>
        <v>4</v>
      </c>
      <c r="K609" s="74">
        <f t="shared" si="275"/>
        <v>3.4763947740000002E-2</v>
      </c>
      <c r="L609" s="3"/>
      <c r="M609" s="38"/>
    </row>
    <row r="610" spans="1:13" ht="45" customHeight="1" outlineLevel="1" x14ac:dyDescent="0.2">
      <c r="A610" s="170" t="str">
        <f>Máximo!A610</f>
        <v>3.573</v>
      </c>
      <c r="B610" s="552" t="str">
        <f>Máximo!B610:E610</f>
        <v>12.3.1.1.8.              Descrição detalhada de cada interface.</v>
      </c>
      <c r="C610" s="552"/>
      <c r="D610" s="552"/>
      <c r="E610" s="552"/>
      <c r="F610" s="68" t="str">
        <f>IF(Máximo!F610:I610="","",Máximo!F610:I610)</f>
        <v/>
      </c>
      <c r="G610" s="72">
        <f>Máximo!G610:J610</f>
        <v>2.1459227E-4</v>
      </c>
      <c r="H610" s="70" t="str">
        <f>IF(Máximo!H610="","",Máximo!H610)</f>
        <v>Obrigatório</v>
      </c>
      <c r="I610" s="37" t="s">
        <v>4</v>
      </c>
      <c r="J610" s="73">
        <f>IF($K$13="Não Atende",0,IF(I610="","",IF(H610="",VLOOKUP(I610,Parâmetros!$B$3:$C$6,2,0),VLOOKUP(I610,Parâmetros!$B$3:$C$6,2,0)*VLOOKUP(H610,Parâmetros!$E$3:$G$5,2,0))))</f>
        <v>4</v>
      </c>
      <c r="K610" s="74">
        <f t="shared" si="275"/>
        <v>3.4763947740000002E-2</v>
      </c>
      <c r="L610" s="3"/>
      <c r="M610" s="38"/>
    </row>
    <row r="611" spans="1:13" ht="45" customHeight="1" outlineLevel="1" x14ac:dyDescent="0.2">
      <c r="A611" s="170" t="str">
        <f>Máximo!A611</f>
        <v>3.574</v>
      </c>
      <c r="B611" s="552" t="str">
        <f>Máximo!B611:E611</f>
        <v>12.3.1.1.9.              Teste de conectividade de cada interface a exemplo de mas não limitado a:</v>
      </c>
      <c r="C611" s="552"/>
      <c r="D611" s="552"/>
      <c r="E611" s="552"/>
      <c r="F611" s="68" t="str">
        <f>IF(Máximo!F611:I611="","",Máximo!F611:I611)</f>
        <v/>
      </c>
      <c r="G611" s="72">
        <f>Máximo!G611:J611</f>
        <v>2.1459227E-4</v>
      </c>
      <c r="H611" s="70" t="str">
        <f>IF(Máximo!H611="","",Máximo!H611)</f>
        <v>Obrigatório</v>
      </c>
      <c r="I611" s="37" t="s">
        <v>4</v>
      </c>
      <c r="J611" s="73">
        <f>IF($K$13="Não Atende",0,IF(I611="","",IF(H611="",VLOOKUP(I611,Parâmetros!$B$3:$C$6,2,0),VLOOKUP(I611,Parâmetros!$B$3:$C$6,2,0)*VLOOKUP(H611,Parâmetros!$E$3:$G$5,2,0))))</f>
        <v>4</v>
      </c>
      <c r="K611" s="74">
        <f t="shared" si="275"/>
        <v>3.4763947740000002E-2</v>
      </c>
      <c r="L611" s="3"/>
      <c r="M611" s="38"/>
    </row>
    <row r="612" spans="1:13" ht="45" customHeight="1" outlineLevel="1" x14ac:dyDescent="0.2">
      <c r="A612" s="170" t="str">
        <f>Máximo!A612</f>
        <v>3.575</v>
      </c>
      <c r="B612" s="552" t="str">
        <f>Máximo!B612:E612</f>
        <v>12.3.1.1.9.1.             Teste dos WebServices SOA e HTPP.</v>
      </c>
      <c r="C612" s="552"/>
      <c r="D612" s="552"/>
      <c r="E612" s="552"/>
      <c r="F612" s="68" t="str">
        <f>IF(Máximo!F612:I612="","",Máximo!F612:I612)</f>
        <v/>
      </c>
      <c r="G612" s="72">
        <f>Máximo!G612:J612</f>
        <v>2.1459227E-4</v>
      </c>
      <c r="H612" s="70" t="str">
        <f>IF(Máximo!H612="","",Máximo!H612)</f>
        <v>Obrigatório</v>
      </c>
      <c r="I612" s="37" t="s">
        <v>4</v>
      </c>
      <c r="J612" s="73">
        <f>IF($K$13="Não Atende",0,IF(I612="","",IF(H612="",VLOOKUP(I612,Parâmetros!$B$3:$C$6,2,0),VLOOKUP(I612,Parâmetros!$B$3:$C$6,2,0)*VLOOKUP(H612,Parâmetros!$E$3:$G$5,2,0))))</f>
        <v>4</v>
      </c>
      <c r="K612" s="74">
        <f t="shared" si="275"/>
        <v>3.4763947740000002E-2</v>
      </c>
      <c r="L612" s="3"/>
      <c r="M612" s="38"/>
    </row>
    <row r="613" spans="1:13" ht="45" customHeight="1" outlineLevel="1" x14ac:dyDescent="0.2">
      <c r="A613" s="170" t="str">
        <f>Máximo!A613</f>
        <v>3.576</v>
      </c>
      <c r="B613" s="552" t="str">
        <f>Máximo!B613:E613</f>
        <v>12.3.1.1.9.2.             Teste dos DataSource com Select básico.</v>
      </c>
      <c r="C613" s="552"/>
      <c r="D613" s="552"/>
      <c r="E613" s="552"/>
      <c r="F613" s="68" t="str">
        <f>IF(Máximo!F613:I613="","",Máximo!F613:I613)</f>
        <v/>
      </c>
      <c r="G613" s="72">
        <f>Máximo!G613:J613</f>
        <v>2.1459227E-4</v>
      </c>
      <c r="H613" s="70" t="str">
        <f>IF(Máximo!H613="","",Máximo!H613)</f>
        <v>Obrigatório</v>
      </c>
      <c r="I613" s="37" t="s">
        <v>4</v>
      </c>
      <c r="J613" s="73">
        <f>IF($K$13="Não Atende",0,IF(I613="","",IF(H613="",VLOOKUP(I613,Parâmetros!$B$3:$C$6,2,0),VLOOKUP(I613,Parâmetros!$B$3:$C$6,2,0)*VLOOKUP(H613,Parâmetros!$E$3:$G$5,2,0))))</f>
        <v>4</v>
      </c>
      <c r="K613" s="74">
        <f t="shared" si="275"/>
        <v>3.4763947740000002E-2</v>
      </c>
      <c r="L613" s="3"/>
      <c r="M613" s="38"/>
    </row>
    <row r="614" spans="1:13" ht="45" customHeight="1" outlineLevel="1" x14ac:dyDescent="0.2">
      <c r="A614" s="170" t="str">
        <f>Máximo!A614</f>
        <v>3.577</v>
      </c>
      <c r="B614" s="552" t="str">
        <f>Máximo!B614:E614</f>
        <v>12.3.1.1.9.3.             Teste do processo de transferência de arquivo: FTP, SFTP, Connect, Pelican entre outros.</v>
      </c>
      <c r="C614" s="552"/>
      <c r="D614" s="552"/>
      <c r="E614" s="552"/>
      <c r="F614" s="68" t="str">
        <f>IF(Máximo!F614:I614="","",Máximo!F614:I614)</f>
        <v/>
      </c>
      <c r="G614" s="72">
        <f>Máximo!G614:J614</f>
        <v>2.1459227E-4</v>
      </c>
      <c r="H614" s="70" t="str">
        <f>IF(Máximo!H614="","",Máximo!H614)</f>
        <v>Obrigatório</v>
      </c>
      <c r="I614" s="37" t="s">
        <v>4</v>
      </c>
      <c r="J614" s="73">
        <f>IF($K$13="Não Atende",0,IF(I614="","",IF(H614="",VLOOKUP(I614,Parâmetros!$B$3:$C$6,2,0),VLOOKUP(I614,Parâmetros!$B$3:$C$6,2,0)*VLOOKUP(H614,Parâmetros!$E$3:$G$5,2,0))))</f>
        <v>4</v>
      </c>
      <c r="K614" s="74">
        <f t="shared" si="275"/>
        <v>3.4763947740000002E-2</v>
      </c>
      <c r="L614" s="3"/>
      <c r="M614" s="38"/>
    </row>
    <row r="615" spans="1:13" ht="45" customHeight="1" outlineLevel="1" x14ac:dyDescent="0.2">
      <c r="A615" s="170" t="str">
        <f>Máximo!A615</f>
        <v>3.578</v>
      </c>
      <c r="B615" s="552" t="str">
        <f>Máximo!B615:E615</f>
        <v>12.3.1.1.9.4.             Teste das Filas de Mensagem consumindo mensagem: JMS e Message Queue.</v>
      </c>
      <c r="C615" s="552"/>
      <c r="D615" s="552"/>
      <c r="E615" s="552"/>
      <c r="F615" s="68" t="str">
        <f>IF(Máximo!F615:I615="","",Máximo!F615:I615)</f>
        <v/>
      </c>
      <c r="G615" s="72">
        <f>Máximo!G615:J615</f>
        <v>2.1459227E-4</v>
      </c>
      <c r="H615" s="70" t="str">
        <f>IF(Máximo!H615="","",Máximo!H615)</f>
        <v>Obrigatório</v>
      </c>
      <c r="I615" s="37" t="s">
        <v>4</v>
      </c>
      <c r="J615" s="73">
        <f>IF($K$13="Não Atende",0,IF(I615="","",IF(H615="",VLOOKUP(I615,Parâmetros!$B$3:$C$6,2,0),VLOOKUP(I615,Parâmetros!$B$3:$C$6,2,0)*VLOOKUP(H615,Parâmetros!$E$3:$G$5,2,0))))</f>
        <v>4</v>
      </c>
      <c r="K615" s="74">
        <f t="shared" si="275"/>
        <v>3.4763947740000002E-2</v>
      </c>
      <c r="L615" s="3"/>
      <c r="M615" s="38"/>
    </row>
    <row r="616" spans="1:13" ht="45" customHeight="1" outlineLevel="1" x14ac:dyDescent="0.2">
      <c r="A616" s="170" t="str">
        <f>Máximo!A616</f>
        <v>3.579</v>
      </c>
      <c r="B616" s="552" t="str">
        <f>Máximo!B616:E616</f>
        <v>12.3.1.1.9.5.             Teste das interfaces Socket utilizando comandos básicos do sistema operacional.</v>
      </c>
      <c r="C616" s="552"/>
      <c r="D616" s="552"/>
      <c r="E616" s="552"/>
      <c r="F616" s="68" t="str">
        <f>IF(Máximo!F616:I616="","",Máximo!F616:I616)</f>
        <v/>
      </c>
      <c r="G616" s="72">
        <f>Máximo!G616:J616</f>
        <v>2.1459227E-4</v>
      </c>
      <c r="H616" s="70" t="str">
        <f>IF(Máximo!H616="","",Máximo!H616)</f>
        <v>Obrigatório</v>
      </c>
      <c r="I616" s="37" t="s">
        <v>4</v>
      </c>
      <c r="J616" s="73">
        <f>IF($K$13="Não Atende",0,IF(I616="","",IF(H616="",VLOOKUP(I616,Parâmetros!$B$3:$C$6,2,0),VLOOKUP(I616,Parâmetros!$B$3:$C$6,2,0)*VLOOKUP(H616,Parâmetros!$E$3:$G$5,2,0))))</f>
        <v>4</v>
      </c>
      <c r="K616" s="74">
        <f t="shared" si="275"/>
        <v>3.4763947740000002E-2</v>
      </c>
      <c r="L616" s="3"/>
      <c r="M616" s="38"/>
    </row>
    <row r="617" spans="1:13" ht="45" customHeight="1" outlineLevel="1" x14ac:dyDescent="0.2">
      <c r="A617" s="170" t="str">
        <f>Máximo!A617</f>
        <v>3.580</v>
      </c>
      <c r="B617" s="552" t="str">
        <f>Máximo!B617:E617</f>
        <v>12.3.1.1.10.            Documentar os casos de uso relacionado a cada interface utilizando como modelo o formulário abaixo:</v>
      </c>
      <c r="C617" s="552"/>
      <c r="D617" s="552"/>
      <c r="E617" s="552"/>
      <c r="F617" s="68" t="str">
        <f>IF(Máximo!F617:I617="","",Máximo!F617:I617)</f>
        <v/>
      </c>
      <c r="G617" s="72">
        <f>Máximo!G617:J617</f>
        <v>2.1459227E-4</v>
      </c>
      <c r="H617" s="70" t="str">
        <f>IF(Máximo!H617="","",Máximo!H617)</f>
        <v>Obrigatório</v>
      </c>
      <c r="I617" s="37" t="s">
        <v>4</v>
      </c>
      <c r="J617" s="73">
        <f>IF($K$13="Não Atende",0,IF(I617="","",IF(H617="",VLOOKUP(I617,Parâmetros!$B$3:$C$6,2,0),VLOOKUP(I617,Parâmetros!$B$3:$C$6,2,0)*VLOOKUP(H617,Parâmetros!$E$3:$G$5,2,0))))</f>
        <v>4</v>
      </c>
      <c r="K617" s="74">
        <f t="shared" si="275"/>
        <v>3.4763947740000002E-2</v>
      </c>
      <c r="L617" s="3"/>
      <c r="M617" s="38"/>
    </row>
    <row r="618" spans="1:13" ht="45" customHeight="1" outlineLevel="1" x14ac:dyDescent="0.2">
      <c r="A618" s="170" t="str">
        <f>Máximo!A618</f>
        <v>3.581</v>
      </c>
      <c r="B618" s="552" t="str">
        <f>Máximo!B618:E618</f>
        <v>12.3.1.1.11.   Documentar os casos de teste das configurações de acesso relacionado a cada padrão de interfaces utilizando como modelo o formulário a seguir:</v>
      </c>
      <c r="C618" s="552"/>
      <c r="D618" s="552"/>
      <c r="E618" s="552"/>
      <c r="F618" s="68" t="str">
        <f>IF(Máximo!F618:I618="","",Máximo!F618:I618)</f>
        <v/>
      </c>
      <c r="G618" s="72">
        <f>Máximo!G618:J618</f>
        <v>2.1459227E-4</v>
      </c>
      <c r="H618" s="70" t="str">
        <f>IF(Máximo!H618="","",Máximo!H618)</f>
        <v>Obrigatório</v>
      </c>
      <c r="I618" s="37" t="s">
        <v>4</v>
      </c>
      <c r="J618" s="73">
        <f>IF($K$13="Não Atende",0,IF(I618="","",IF(H618="",VLOOKUP(I618,Parâmetros!$B$3:$C$6,2,0),VLOOKUP(I618,Parâmetros!$B$3:$C$6,2,0)*VLOOKUP(H618,Parâmetros!$E$3:$G$5,2,0))))</f>
        <v>4</v>
      </c>
      <c r="K618" s="74">
        <f t="shared" si="275"/>
        <v>3.4763947740000002E-2</v>
      </c>
      <c r="L618" s="3"/>
      <c r="M618" s="38"/>
    </row>
    <row r="619" spans="1:13" ht="45" customHeight="1" outlineLevel="1" x14ac:dyDescent="0.2">
      <c r="A619" s="170" t="str">
        <f>Máximo!A619</f>
        <v>3.582</v>
      </c>
      <c r="B619" s="552" t="str">
        <f>Máximo!B619:E619</f>
        <v>12.3.1.1.12.            Procedimento Operacional Padrão das aplicações (POP):</v>
      </c>
      <c r="C619" s="552"/>
      <c r="D619" s="552"/>
      <c r="E619" s="552"/>
      <c r="F619" s="68" t="str">
        <f>IF(Máximo!F619:I619="","",Máximo!F619:I619)</f>
        <v/>
      </c>
      <c r="G619" s="72">
        <f>Máximo!G619:J619</f>
        <v>2.1459227E-4</v>
      </c>
      <c r="H619" s="70" t="str">
        <f>IF(Máximo!H619="","",Máximo!H619)</f>
        <v>Obrigatório</v>
      </c>
      <c r="I619" s="37" t="s">
        <v>4</v>
      </c>
      <c r="J619" s="73">
        <f>IF($K$13="Não Atende",0,IF(I619="","",IF(H619="",VLOOKUP(I619,Parâmetros!$B$3:$C$6,2,0),VLOOKUP(I619,Parâmetros!$B$3:$C$6,2,0)*VLOOKUP(H619,Parâmetros!$E$3:$G$5,2,0))))</f>
        <v>4</v>
      </c>
      <c r="K619" s="74">
        <f t="shared" si="275"/>
        <v>3.4763947740000002E-2</v>
      </c>
      <c r="L619" s="3"/>
      <c r="M619" s="38"/>
    </row>
    <row r="620" spans="1:13" ht="45" customHeight="1" outlineLevel="1" x14ac:dyDescent="0.2">
      <c r="A620" s="170" t="str">
        <f>Máximo!A620</f>
        <v>3.583</v>
      </c>
      <c r="B620" s="552" t="str">
        <f>Máximo!B620:E620</f>
        <v>12.3.1.1.12.1.          Stop/Start, Dump, Deploy e verificação de log;</v>
      </c>
      <c r="C620" s="552"/>
      <c r="D620" s="552"/>
      <c r="E620" s="552"/>
      <c r="F620" s="68" t="str">
        <f>IF(Máximo!F620:I620="","",Máximo!F620:I620)</f>
        <v/>
      </c>
      <c r="G620" s="72">
        <f>Máximo!G620:J620</f>
        <v>2.1459227E-4</v>
      </c>
      <c r="H620" s="70" t="str">
        <f>IF(Máximo!H620="","",Máximo!H620)</f>
        <v>Obrigatório</v>
      </c>
      <c r="I620" s="37" t="s">
        <v>4</v>
      </c>
      <c r="J620" s="73">
        <f>IF($K$13="Não Atende",0,IF(I620="","",IF(H620="",VLOOKUP(I620,Parâmetros!$B$3:$C$6,2,0),VLOOKUP(I620,Parâmetros!$B$3:$C$6,2,0)*VLOOKUP(H620,Parâmetros!$E$3:$G$5,2,0))))</f>
        <v>4</v>
      </c>
      <c r="K620" s="74">
        <f t="shared" si="275"/>
        <v>3.4763947740000002E-2</v>
      </c>
      <c r="L620" s="3"/>
      <c r="M620" s="38"/>
    </row>
    <row r="621" spans="1:13" ht="45" customHeight="1" outlineLevel="1" x14ac:dyDescent="0.2">
      <c r="A621" s="170" t="str">
        <f>Máximo!A621</f>
        <v>3.584</v>
      </c>
      <c r="B621" s="552" t="str">
        <f>Máximo!B621:E621</f>
        <v>12.3.1.1.12.2.          Tratamento de primeiro e segundo nível tickets de incidentes (reestabelecimento do sistema e seus serviços).</v>
      </c>
      <c r="C621" s="552"/>
      <c r="D621" s="552"/>
      <c r="E621" s="552"/>
      <c r="F621" s="68" t="str">
        <f>IF(Máximo!F621:I621="","",Máximo!F621:I621)</f>
        <v/>
      </c>
      <c r="G621" s="72">
        <f>Máximo!G621:J621</f>
        <v>2.1459227E-4</v>
      </c>
      <c r="H621" s="70" t="str">
        <f>IF(Máximo!H621="","",Máximo!H621)</f>
        <v>Obrigatório</v>
      </c>
      <c r="I621" s="37" t="s">
        <v>4</v>
      </c>
      <c r="J621" s="73">
        <f>IF($K$13="Não Atende",0,IF(I621="","",IF(H621="",VLOOKUP(I621,Parâmetros!$B$3:$C$6,2,0),VLOOKUP(I621,Parâmetros!$B$3:$C$6,2,0)*VLOOKUP(H621,Parâmetros!$E$3:$G$5,2,0))))</f>
        <v>4</v>
      </c>
      <c r="K621" s="74">
        <f t="shared" si="275"/>
        <v>3.4763947740000002E-2</v>
      </c>
      <c r="L621" s="3"/>
      <c r="M621" s="38"/>
    </row>
    <row r="622" spans="1:13" ht="45" customHeight="1" outlineLevel="1" x14ac:dyDescent="0.2">
      <c r="A622" s="170" t="str">
        <f>Máximo!A622</f>
        <v>3.585</v>
      </c>
      <c r="B622" s="552" t="str">
        <f>Máximo!B622:E622</f>
        <v>12.3.2.               Caso o PROPONENTE entenda haver outros documentos indispensáveis ao entendimento da solução ou de suporte às atividades operacionais, estes deverão ser incluídos e suas atualizações contínuas devem ser garantidas;</v>
      </c>
      <c r="C622" s="552"/>
      <c r="D622" s="552"/>
      <c r="E622" s="552"/>
      <c r="F622" s="68" t="str">
        <f>IF(Máximo!F622:I622="","",Máximo!F622:I622)</f>
        <v/>
      </c>
      <c r="G622" s="72">
        <f>Máximo!G622:J622</f>
        <v>2.1459227E-4</v>
      </c>
      <c r="H622" s="70" t="str">
        <f>IF(Máximo!H622="","",Máximo!H622)</f>
        <v>Obrigatório</v>
      </c>
      <c r="I622" s="37" t="s">
        <v>4</v>
      </c>
      <c r="J622" s="73">
        <f>IF($K$13="Não Atende",0,IF(I622="","",IF(H622="",VLOOKUP(I622,Parâmetros!$B$3:$C$6,2,0),VLOOKUP(I622,Parâmetros!$B$3:$C$6,2,0)*VLOOKUP(H622,Parâmetros!$E$3:$G$5,2,0))))</f>
        <v>4</v>
      </c>
      <c r="K622" s="74">
        <f t="shared" si="275"/>
        <v>3.4763947740000002E-2</v>
      </c>
      <c r="L622" s="3"/>
      <c r="M622" s="38"/>
    </row>
    <row r="623" spans="1:13" ht="45" customHeight="1" outlineLevel="1" x14ac:dyDescent="0.2">
      <c r="A623" s="170" t="str">
        <f>Máximo!A623</f>
        <v>3.586</v>
      </c>
      <c r="B623" s="552" t="str">
        <f>Máximo!B623:E623</f>
        <v>12.3.3.               Requisitos de Atendimento de primeiro nível aos usuários da solução</v>
      </c>
      <c r="C623" s="552"/>
      <c r="D623" s="552"/>
      <c r="E623" s="552"/>
      <c r="F623" s="68" t="str">
        <f>IF(Máximo!F623:I623="","",Máximo!F623:I623)</f>
        <v/>
      </c>
      <c r="G623" s="72">
        <f>Máximo!G623:J623</f>
        <v>2.1459227E-4</v>
      </c>
      <c r="H623" s="70" t="str">
        <f>IF(Máximo!H623="","",Máximo!H623)</f>
        <v>Obrigatório</v>
      </c>
      <c r="I623" s="37" t="s">
        <v>4</v>
      </c>
      <c r="J623" s="73">
        <f>IF($K$13="Não Atende",0,IF(I623="","",IF(H623="",VLOOKUP(I623,Parâmetros!$B$3:$C$6,2,0),VLOOKUP(I623,Parâmetros!$B$3:$C$6,2,0)*VLOOKUP(H623,Parâmetros!$E$3:$G$5,2,0))))</f>
        <v>4</v>
      </c>
      <c r="K623" s="74">
        <f t="shared" si="275"/>
        <v>3.4763947740000002E-2</v>
      </c>
      <c r="L623" s="3"/>
      <c r="M623" s="38"/>
    </row>
    <row r="624" spans="1:13" ht="45" customHeight="1" outlineLevel="1" x14ac:dyDescent="0.2">
      <c r="A624" s="170" t="str">
        <f>Máximo!A624</f>
        <v>3.587</v>
      </c>
      <c r="B624" s="552" t="str">
        <f>Máximo!B624:E624</f>
        <v>12.3.3.1.           O PROPONENTE será responsável pela confecção dos procedimentos de atendimento para o primeiro nível da OI, de acordo com o padrão adotado pela Cia.</v>
      </c>
      <c r="C624" s="552"/>
      <c r="D624" s="552"/>
      <c r="E624" s="552"/>
      <c r="F624" s="68" t="str">
        <f>IF(Máximo!F624:I624="","",Máximo!F624:I624)</f>
        <v/>
      </c>
      <c r="G624" s="72">
        <f>Máximo!G624:J624</f>
        <v>2.1459227E-4</v>
      </c>
      <c r="H624" s="70" t="str">
        <f>IF(Máximo!H624="","",Máximo!H624)</f>
        <v>Obrigatório</v>
      </c>
      <c r="I624" s="37" t="s">
        <v>4</v>
      </c>
      <c r="J624" s="73">
        <f>IF($K$13="Não Atende",0,IF(I624="","",IF(H624="",VLOOKUP(I624,Parâmetros!$B$3:$C$6,2,0),VLOOKUP(I624,Parâmetros!$B$3:$C$6,2,0)*VLOOKUP(H624,Parâmetros!$E$3:$G$5,2,0))))</f>
        <v>4</v>
      </c>
      <c r="K624" s="74">
        <f t="shared" si="275"/>
        <v>3.4763947740000002E-2</v>
      </c>
      <c r="L624" s="3"/>
      <c r="M624" s="38"/>
    </row>
    <row r="625" spans="1:13" ht="45" customHeight="1" outlineLevel="1" x14ac:dyDescent="0.2">
      <c r="A625" s="170" t="str">
        <f>Máximo!A625</f>
        <v>3.588</v>
      </c>
      <c r="B625" s="552" t="str">
        <f>Máximo!B625:E625</f>
        <v>12.3.3.2.           O PROPONENTE será responsável por fornecimento do manual do usuário que deve ser entregue em formato de mídia.</v>
      </c>
      <c r="C625" s="552"/>
      <c r="D625" s="552"/>
      <c r="E625" s="552"/>
      <c r="F625" s="68" t="str">
        <f>IF(Máximo!F625:I625="","",Máximo!F625:I625)</f>
        <v/>
      </c>
      <c r="G625" s="72">
        <f>Máximo!G625:J625</f>
        <v>2.1459227E-4</v>
      </c>
      <c r="H625" s="70" t="str">
        <f>IF(Máximo!H625="","",Máximo!H625)</f>
        <v>Obrigatório</v>
      </c>
      <c r="I625" s="37" t="s">
        <v>4</v>
      </c>
      <c r="J625" s="73">
        <f>IF($K$13="Não Atende",0,IF(I625="","",IF(H625="",VLOOKUP(I625,Parâmetros!$B$3:$C$6,2,0),VLOOKUP(I625,Parâmetros!$B$3:$C$6,2,0)*VLOOKUP(H625,Parâmetros!$E$3:$G$5,2,0))))</f>
        <v>4</v>
      </c>
      <c r="K625" s="74">
        <f t="shared" si="275"/>
        <v>3.4763947740000002E-2</v>
      </c>
      <c r="L625" s="3"/>
      <c r="M625" s="38"/>
    </row>
    <row r="626" spans="1:13" ht="45" customHeight="1" outlineLevel="1" x14ac:dyDescent="0.2">
      <c r="A626" s="170" t="str">
        <f>Máximo!A626</f>
        <v>3.589</v>
      </c>
      <c r="B626" s="552" t="str">
        <f>Máximo!B626:E626</f>
        <v>12.3.4.               Requisitos Gestão de Ambientes</v>
      </c>
      <c r="C626" s="552"/>
      <c r="D626" s="552"/>
      <c r="E626" s="552"/>
      <c r="F626" s="68" t="str">
        <f>IF(Máximo!F626:I626="","",Máximo!F626:I626)</f>
        <v/>
      </c>
      <c r="G626" s="72">
        <f>Máximo!G626:J626</f>
        <v>2.1459227E-4</v>
      </c>
      <c r="H626" s="70" t="str">
        <f>IF(Máximo!H626="","",Máximo!H626)</f>
        <v>Obrigatório</v>
      </c>
      <c r="I626" s="37" t="s">
        <v>4</v>
      </c>
      <c r="J626" s="73">
        <f>IF($K$13="Não Atende",0,IF(I626="","",IF(H626="",VLOOKUP(I626,Parâmetros!$B$3:$C$6,2,0),VLOOKUP(I626,Parâmetros!$B$3:$C$6,2,0)*VLOOKUP(H626,Parâmetros!$E$3:$G$5,2,0))))</f>
        <v>4</v>
      </c>
      <c r="K626" s="74">
        <f t="shared" si="275"/>
        <v>3.4763947740000002E-2</v>
      </c>
      <c r="L626" s="3"/>
      <c r="M626" s="38"/>
    </row>
    <row r="627" spans="1:13" ht="45" customHeight="1" outlineLevel="1" x14ac:dyDescent="0.2">
      <c r="A627" s="170" t="str">
        <f>Máximo!A627</f>
        <v>3.590</v>
      </c>
      <c r="B627" s="552" t="str">
        <f>Máximo!B627:E627</f>
        <v>12.3.4.1.           Instalação, configuração e gestão do ambiente:</v>
      </c>
      <c r="C627" s="552"/>
      <c r="D627" s="552"/>
      <c r="E627" s="552"/>
      <c r="F627" s="68" t="str">
        <f>IF(Máximo!F627:I627="","",Máximo!F627:I627)</f>
        <v/>
      </c>
      <c r="G627" s="72">
        <f>Máximo!G627:J627</f>
        <v>2.1459227E-4</v>
      </c>
      <c r="H627" s="70" t="str">
        <f>IF(Máximo!H627="","",Máximo!H627)</f>
        <v>Obrigatório</v>
      </c>
      <c r="I627" s="37" t="s">
        <v>4</v>
      </c>
      <c r="J627" s="73">
        <f>IF($K$13="Não Atende",0,IF(I627="","",IF(H627="",VLOOKUP(I627,Parâmetros!$B$3:$C$6,2,0),VLOOKUP(I627,Parâmetros!$B$3:$C$6,2,0)*VLOOKUP(H627,Parâmetros!$E$3:$G$5,2,0))))</f>
        <v>4</v>
      </c>
      <c r="K627" s="74">
        <f t="shared" si="275"/>
        <v>3.4763947740000002E-2</v>
      </c>
      <c r="L627" s="3"/>
      <c r="M627" s="38"/>
    </row>
    <row r="628" spans="1:13" ht="45" customHeight="1" outlineLevel="1" x14ac:dyDescent="0.2">
      <c r="A628" s="170" t="str">
        <f>Máximo!A628</f>
        <v>3.591</v>
      </c>
      <c r="B628" s="552" t="str">
        <f>Máximo!B628:E628</f>
        <v>12.3.4.1.1.        A instalação, configuração das diversas camadas da aplicação e a gestão dos ambientes da Oi é realizada pela Equipe de Gestão de Ambientes como:</v>
      </c>
      <c r="C628" s="552"/>
      <c r="D628" s="552"/>
      <c r="E628" s="552"/>
      <c r="F628" s="68" t="str">
        <f>IF(Máximo!F628:I628="","",Máximo!F628:I628)</f>
        <v/>
      </c>
      <c r="G628" s="72">
        <f>Máximo!G628:J628</f>
        <v>2.1459227E-4</v>
      </c>
      <c r="H628" s="70" t="str">
        <f>IF(Máximo!H628="","",Máximo!H628)</f>
        <v>Obrigatório</v>
      </c>
      <c r="I628" s="37" t="s">
        <v>4</v>
      </c>
      <c r="J628" s="73">
        <f>IF($K$13="Não Atende",0,IF(I628="","",IF(H628="",VLOOKUP(I628,Parâmetros!$B$3:$C$6,2,0),VLOOKUP(I628,Parâmetros!$B$3:$C$6,2,0)*VLOOKUP(H628,Parâmetros!$E$3:$G$5,2,0))))</f>
        <v>4</v>
      </c>
      <c r="K628" s="74">
        <f t="shared" si="275"/>
        <v>3.4763947740000002E-2</v>
      </c>
      <c r="L628" s="3"/>
      <c r="M628" s="38"/>
    </row>
    <row r="629" spans="1:13" ht="45" customHeight="1" outlineLevel="1" x14ac:dyDescent="0.2">
      <c r="A629" s="170" t="str">
        <f>Máximo!A629</f>
        <v>3.592</v>
      </c>
      <c r="B629" s="552" t="str">
        <f>Máximo!B629:E629</f>
        <v>12.3.4.1.1.1.          Camada Web, Camada de Aplicação, Aplicação na camada Batch, Camada de Apresentação. Exemplo: Serviço no sistema operacional, IIS, WebLogic, dentre outros.</v>
      </c>
      <c r="C629" s="552"/>
      <c r="D629" s="552"/>
      <c r="E629" s="552"/>
      <c r="F629" s="68" t="str">
        <f>IF(Máximo!F629:I629="","",Máximo!F629:I629)</f>
        <v/>
      </c>
      <c r="G629" s="72">
        <f>Máximo!G629:J629</f>
        <v>2.1459227E-4</v>
      </c>
      <c r="H629" s="70" t="str">
        <f>IF(Máximo!H629="","",Máximo!H629)</f>
        <v>Obrigatório</v>
      </c>
      <c r="I629" s="37" t="s">
        <v>4</v>
      </c>
      <c r="J629" s="73">
        <f>IF($K$13="Não Atende",0,IF(I629="","",IF(H629="",VLOOKUP(I629,Parâmetros!$B$3:$C$6,2,0),VLOOKUP(I629,Parâmetros!$B$3:$C$6,2,0)*VLOOKUP(H629,Parâmetros!$E$3:$G$5,2,0))))</f>
        <v>4</v>
      </c>
      <c r="K629" s="74">
        <f t="shared" si="275"/>
        <v>3.4763947740000002E-2</v>
      </c>
      <c r="L629" s="3"/>
      <c r="M629" s="38"/>
    </row>
    <row r="630" spans="1:13" ht="45" customHeight="1" outlineLevel="1" x14ac:dyDescent="0.2">
      <c r="A630" s="170" t="str">
        <f>Máximo!A630</f>
        <v>3.593</v>
      </c>
      <c r="B630" s="552" t="str">
        <f>Máximo!B630:E630</f>
        <v>12.3.4.1.2.        A equipe de Gestão de Ambiente deve acompanhar todas as atividades das equipes de Suporte Técnico como:</v>
      </c>
      <c r="C630" s="552"/>
      <c r="D630" s="552"/>
      <c r="E630" s="552"/>
      <c r="F630" s="68" t="str">
        <f>IF(Máximo!F630:I630="","",Máximo!F630:I630)</f>
        <v/>
      </c>
      <c r="G630" s="72">
        <f>Máximo!G630:J630</f>
        <v>2.1459227E-4</v>
      </c>
      <c r="H630" s="70" t="str">
        <f>IF(Máximo!H630="","",Máximo!H630)</f>
        <v>Obrigatório</v>
      </c>
      <c r="I630" s="37" t="s">
        <v>4</v>
      </c>
      <c r="J630" s="73">
        <f>IF($K$13="Não Atende",0,IF(I630="","",IF(H630="",VLOOKUP(I630,Parâmetros!$B$3:$C$6,2,0),VLOOKUP(I630,Parâmetros!$B$3:$C$6,2,0)*VLOOKUP(H630,Parâmetros!$E$3:$G$5,2,0))))</f>
        <v>4</v>
      </c>
      <c r="K630" s="74">
        <f t="shared" si="275"/>
        <v>3.4763947740000002E-2</v>
      </c>
      <c r="L630" s="3"/>
      <c r="M630" s="38"/>
    </row>
    <row r="631" spans="1:13" ht="45" customHeight="1" outlineLevel="1" x14ac:dyDescent="0.2">
      <c r="A631" s="170" t="str">
        <f>Máximo!A631</f>
        <v>3.594</v>
      </c>
      <c r="B631" s="552" t="str">
        <f>Máximo!B631:E631</f>
        <v>12.3.4.1.2.1.          Instalação e configuração do Banco de Dados. Exemplo: Instância, Schema etc.</v>
      </c>
      <c r="C631" s="552"/>
      <c r="D631" s="552"/>
      <c r="E631" s="552"/>
      <c r="F631" s="68" t="str">
        <f>IF(Máximo!F631:I631="","",Máximo!F631:I631)</f>
        <v/>
      </c>
      <c r="G631" s="72">
        <f>Máximo!G631:J631</f>
        <v>2.1459227E-4</v>
      </c>
      <c r="H631" s="70" t="str">
        <f>IF(Máximo!H631="","",Máximo!H631)</f>
        <v>Obrigatório</v>
      </c>
      <c r="I631" s="37" t="s">
        <v>4</v>
      </c>
      <c r="J631" s="73">
        <f>IF($K$13="Não Atende",0,IF(I631="","",IF(H631="",VLOOKUP(I631,Parâmetros!$B$3:$C$6,2,0),VLOOKUP(I631,Parâmetros!$B$3:$C$6,2,0)*VLOOKUP(H631,Parâmetros!$E$3:$G$5,2,0))))</f>
        <v>4</v>
      </c>
      <c r="K631" s="74">
        <f t="shared" si="275"/>
        <v>3.4763947740000002E-2</v>
      </c>
      <c r="L631" s="3"/>
      <c r="M631" s="38"/>
    </row>
    <row r="632" spans="1:13" ht="45" customHeight="1" outlineLevel="1" x14ac:dyDescent="0.2">
      <c r="A632" s="170" t="str">
        <f>Máximo!A632</f>
        <v>3.595</v>
      </c>
      <c r="B632" s="552" t="str">
        <f>Máximo!B632:E632</f>
        <v>12.3.4.1.2.2.          Configuração de rede e balanceamento de carga. Exemplo: Métrica etc.</v>
      </c>
      <c r="C632" s="552"/>
      <c r="D632" s="552"/>
      <c r="E632" s="552"/>
      <c r="F632" s="68" t="str">
        <f>IF(Máximo!F632:I632="","",Máximo!F632:I632)</f>
        <v/>
      </c>
      <c r="G632" s="72">
        <f>Máximo!G632:J632</f>
        <v>2.1459227E-4</v>
      </c>
      <c r="H632" s="70" t="str">
        <f>IF(Máximo!H632="","",Máximo!H632)</f>
        <v>Obrigatório</v>
      </c>
      <c r="I632" s="37" t="s">
        <v>4</v>
      </c>
      <c r="J632" s="73">
        <f>IF($K$13="Não Atende",0,IF(I632="","",IF(H632="",VLOOKUP(I632,Parâmetros!$B$3:$C$6,2,0),VLOOKUP(I632,Parâmetros!$B$3:$C$6,2,0)*VLOOKUP(H632,Parâmetros!$E$3:$G$5,2,0))))</f>
        <v>4</v>
      </c>
      <c r="K632" s="74">
        <f t="shared" si="275"/>
        <v>3.4763947740000002E-2</v>
      </c>
      <c r="L632" s="3"/>
      <c r="M632" s="38"/>
    </row>
    <row r="633" spans="1:13" ht="45" customHeight="1" outlineLevel="1" x14ac:dyDescent="0.2">
      <c r="A633" s="170" t="str">
        <f>Máximo!A633</f>
        <v>3.596</v>
      </c>
      <c r="B633" s="552" t="str">
        <f>Máximo!B633:E633</f>
        <v>12.3.4.1.2.3.          Configuração do sistema operacional. Exemplo: NFS, Cluster etc.</v>
      </c>
      <c r="C633" s="552"/>
      <c r="D633" s="552"/>
      <c r="E633" s="552"/>
      <c r="F633" s="68" t="str">
        <f>IF(Máximo!F633:I633="","",Máximo!F633:I633)</f>
        <v/>
      </c>
      <c r="G633" s="72">
        <f>Máximo!G633:J633</f>
        <v>2.1459227E-4</v>
      </c>
      <c r="H633" s="70" t="str">
        <f>IF(Máximo!H633="","",Máximo!H633)</f>
        <v>Obrigatório</v>
      </c>
      <c r="I633" s="37" t="s">
        <v>4</v>
      </c>
      <c r="J633" s="73">
        <f>IF($K$13="Não Atende",0,IF(I633="","",IF(H633="",VLOOKUP(I633,Parâmetros!$B$3:$C$6,2,0),VLOOKUP(I633,Parâmetros!$B$3:$C$6,2,0)*VLOOKUP(H633,Parâmetros!$E$3:$G$5,2,0))))</f>
        <v>4</v>
      </c>
      <c r="K633" s="74">
        <f t="shared" ref="K633:K696" si="276">IF(J633="",0,((G633*J633)*$F$30)*0.9*100)</f>
        <v>3.4763947740000002E-2</v>
      </c>
      <c r="L633" s="3"/>
      <c r="M633" s="38"/>
    </row>
    <row r="634" spans="1:13" ht="45" customHeight="1" outlineLevel="1" x14ac:dyDescent="0.2">
      <c r="A634" s="170" t="str">
        <f>Máximo!A634</f>
        <v>3.597</v>
      </c>
      <c r="B634" s="552" t="str">
        <f>Máximo!B634:E634</f>
        <v>12.3.4.1.3.        A equipe de Gestão de Ambientes deve acompanhar os testes de stress e performance da solução;</v>
      </c>
      <c r="C634" s="552"/>
      <c r="D634" s="552"/>
      <c r="E634" s="552"/>
      <c r="F634" s="68" t="str">
        <f>IF(Máximo!F634:I634="","",Máximo!F634:I634)</f>
        <v/>
      </c>
      <c r="G634" s="72">
        <f>Máximo!G634:J634</f>
        <v>2.1459227E-4</v>
      </c>
      <c r="H634" s="70" t="str">
        <f>IF(Máximo!H634="","",Máximo!H634)</f>
        <v>Obrigatório</v>
      </c>
      <c r="I634" s="37" t="s">
        <v>4</v>
      </c>
      <c r="J634" s="73">
        <f>IF($K$13="Não Atende",0,IF(I634="","",IF(H634="",VLOOKUP(I634,Parâmetros!$B$3:$C$6,2,0),VLOOKUP(I634,Parâmetros!$B$3:$C$6,2,0)*VLOOKUP(H634,Parâmetros!$E$3:$G$5,2,0))))</f>
        <v>4</v>
      </c>
      <c r="K634" s="74">
        <f t="shared" si="276"/>
        <v>3.4763947740000002E-2</v>
      </c>
      <c r="L634" s="3"/>
      <c r="M634" s="38"/>
    </row>
    <row r="635" spans="1:13" ht="45" customHeight="1" outlineLevel="1" x14ac:dyDescent="0.2">
      <c r="A635" s="170" t="str">
        <f>Máximo!A635</f>
        <v>3.598</v>
      </c>
      <c r="B635" s="552" t="str">
        <f>Máximo!B635:E635</f>
        <v>12.3.4.1.4.        Como premissa para iniciar a instalação do ambiente, o PROPONENTE deverá entregar todos os artefatos (documentos) necessários para que o time de Gestão de Ambiente realize os procedimentos de instalação/configuração do ambiente/solução como o Manual de Operação e Produção (citado no item 13.1.1 deste documento);</v>
      </c>
      <c r="C635" s="552"/>
      <c r="D635" s="552"/>
      <c r="E635" s="552"/>
      <c r="F635" s="68" t="str">
        <f>IF(Máximo!F635:I635="","",Máximo!F635:I635)</f>
        <v/>
      </c>
      <c r="G635" s="72">
        <f>Máximo!G635:J635</f>
        <v>2.1459227E-4</v>
      </c>
      <c r="H635" s="70" t="str">
        <f>IF(Máximo!H635="","",Máximo!H635)</f>
        <v>Obrigatório</v>
      </c>
      <c r="I635" s="37" t="s">
        <v>4</v>
      </c>
      <c r="J635" s="73">
        <f>IF($K$13="Não Atende",0,IF(I635="","",IF(H635="",VLOOKUP(I635,Parâmetros!$B$3:$C$6,2,0),VLOOKUP(I635,Parâmetros!$B$3:$C$6,2,0)*VLOOKUP(H635,Parâmetros!$E$3:$G$5,2,0))))</f>
        <v>4</v>
      </c>
      <c r="K635" s="74">
        <f t="shared" si="276"/>
        <v>3.4763947740000002E-2</v>
      </c>
      <c r="L635" s="3"/>
      <c r="M635" s="38"/>
    </row>
    <row r="636" spans="1:13" ht="45" customHeight="1" outlineLevel="1" x14ac:dyDescent="0.2">
      <c r="A636" s="170" t="str">
        <f>Máximo!A636</f>
        <v>3.599</v>
      </c>
      <c r="B636" s="552" t="str">
        <f>Máximo!B636:E636</f>
        <v>12.3.4.1.5.        A instalação e configuração dos Ambientes devem seguir as premissas abaixo:</v>
      </c>
      <c r="C636" s="552"/>
      <c r="D636" s="552"/>
      <c r="E636" s="552"/>
      <c r="F636" s="68" t="str">
        <f>IF(Máximo!F636:I636="","",Máximo!F636:I636)</f>
        <v/>
      </c>
      <c r="G636" s="72">
        <f>Máximo!G636:J636</f>
        <v>2.1459227E-4</v>
      </c>
      <c r="H636" s="70" t="str">
        <f>IF(Máximo!H636="","",Máximo!H636)</f>
        <v>Obrigatório</v>
      </c>
      <c r="I636" s="37" t="s">
        <v>4</v>
      </c>
      <c r="J636" s="73">
        <f>IF($K$13="Não Atende",0,IF(I636="","",IF(H636="",VLOOKUP(I636,Parâmetros!$B$3:$C$6,2,0),VLOOKUP(I636,Parâmetros!$B$3:$C$6,2,0)*VLOOKUP(H636,Parâmetros!$E$3:$G$5,2,0))))</f>
        <v>4</v>
      </c>
      <c r="K636" s="74">
        <f t="shared" si="276"/>
        <v>3.4763947740000002E-2</v>
      </c>
      <c r="L636" s="3"/>
      <c r="M636" s="38"/>
    </row>
    <row r="637" spans="1:13" ht="45" customHeight="1" outlineLevel="1" x14ac:dyDescent="0.2">
      <c r="A637" s="170" t="str">
        <f>Máximo!A637</f>
        <v>3.600</v>
      </c>
      <c r="B637" s="552" t="str">
        <f>Máximo!B637:E637</f>
        <v>12.3.4.1.5.1.          A instalação/configuração do ambiente de Desenvolvimento e/ou Teste:</v>
      </c>
      <c r="C637" s="552"/>
      <c r="D637" s="552"/>
      <c r="E637" s="552"/>
      <c r="F637" s="68" t="str">
        <f>IF(Máximo!F637:I637="","",Máximo!F637:I637)</f>
        <v/>
      </c>
      <c r="G637" s="72">
        <f>Máximo!G637:J637</f>
        <v>2.1459227E-4</v>
      </c>
      <c r="H637" s="70" t="str">
        <f>IF(Máximo!H637="","",Máximo!H637)</f>
        <v>Obrigatório</v>
      </c>
      <c r="I637" s="37" t="s">
        <v>4</v>
      </c>
      <c r="J637" s="73">
        <f>IF($K$13="Não Atende",0,IF(I637="","",IF(H637="",VLOOKUP(I637,Parâmetros!$B$3:$C$6,2,0),VLOOKUP(I637,Parâmetros!$B$3:$C$6,2,0)*VLOOKUP(H637,Parâmetros!$E$3:$G$5,2,0))))</f>
        <v>4</v>
      </c>
      <c r="K637" s="74">
        <f t="shared" si="276"/>
        <v>3.4763947740000002E-2</v>
      </c>
      <c r="L637" s="3"/>
      <c r="M637" s="38"/>
    </row>
    <row r="638" spans="1:13" ht="45" customHeight="1" outlineLevel="1" x14ac:dyDescent="0.2">
      <c r="A638" s="170" t="str">
        <f>Máximo!A638</f>
        <v>3.601</v>
      </c>
      <c r="B638" s="552" t="str">
        <f>Máximo!B638:E638</f>
        <v>12.3.4.1.5.1.1.   Deve ser realizada pelo PROPONENTE.</v>
      </c>
      <c r="C638" s="552"/>
      <c r="D638" s="552"/>
      <c r="E638" s="552"/>
      <c r="F638" s="68" t="str">
        <f>IF(Máximo!F638:I638="","",Máximo!F638:I638)</f>
        <v/>
      </c>
      <c r="G638" s="72">
        <f>Máximo!G638:J638</f>
        <v>2.1459227E-4</v>
      </c>
      <c r="H638" s="70" t="str">
        <f>IF(Máximo!H638="","",Máximo!H638)</f>
        <v>Obrigatório</v>
      </c>
      <c r="I638" s="37" t="s">
        <v>4</v>
      </c>
      <c r="J638" s="73">
        <f>IF($K$13="Não Atende",0,IF(I638="","",IF(H638="",VLOOKUP(I638,Parâmetros!$B$3:$C$6,2,0),VLOOKUP(I638,Parâmetros!$B$3:$C$6,2,0)*VLOOKUP(H638,Parâmetros!$E$3:$G$5,2,0))))</f>
        <v>4</v>
      </c>
      <c r="K638" s="74">
        <f t="shared" si="276"/>
        <v>3.4763947740000002E-2</v>
      </c>
      <c r="L638" s="3"/>
      <c r="M638" s="38"/>
    </row>
    <row r="639" spans="1:13" ht="45" customHeight="1" outlineLevel="1" x14ac:dyDescent="0.2">
      <c r="A639" s="170" t="str">
        <f>Máximo!A639</f>
        <v>3.602</v>
      </c>
      <c r="B639" s="552" t="str">
        <f>Máximo!B639:E639</f>
        <v>12.3.4.1.5.1.2.   Deve ser realizada on-site.</v>
      </c>
      <c r="C639" s="552"/>
      <c r="D639" s="552"/>
      <c r="E639" s="552"/>
      <c r="F639" s="68" t="str">
        <f>IF(Máximo!F639:I639="","",Máximo!F639:I639)</f>
        <v/>
      </c>
      <c r="G639" s="72">
        <f>Máximo!G639:J639</f>
        <v>2.1459227E-4</v>
      </c>
      <c r="H639" s="70" t="str">
        <f>IF(Máximo!H639="","",Máximo!H639)</f>
        <v>Obrigatório</v>
      </c>
      <c r="I639" s="37" t="s">
        <v>17</v>
      </c>
      <c r="J639" s="73">
        <f>IF($K$13="Não Atende",0,IF(I639="","",IF(H639="",VLOOKUP(I639,Parâmetros!$B$3:$C$6,2,0),VLOOKUP(I639,Parâmetros!$B$3:$C$6,2,0)*VLOOKUP(H639,Parâmetros!$E$3:$G$5,2,0))))</f>
        <v>2</v>
      </c>
      <c r="K639" s="74">
        <f t="shared" si="276"/>
        <v>1.7381973870000001E-2</v>
      </c>
      <c r="L639" s="3"/>
      <c r="M639" s="38"/>
    </row>
    <row r="640" spans="1:13" ht="45" customHeight="1" outlineLevel="1" x14ac:dyDescent="0.2">
      <c r="A640" s="170" t="str">
        <f>Máximo!A640</f>
        <v>3.603</v>
      </c>
      <c r="B640" s="552" t="str">
        <f>Máximo!B640:E640</f>
        <v>12.3.4.1.5.1.3.   Deve ser acompanhada pela equipe de Gestão de Ambientes.</v>
      </c>
      <c r="C640" s="552"/>
      <c r="D640" s="552"/>
      <c r="E640" s="552"/>
      <c r="F640" s="68" t="str">
        <f>IF(Máximo!F640:I640="","",Máximo!F640:I640)</f>
        <v/>
      </c>
      <c r="G640" s="72">
        <f>Máximo!G640:J640</f>
        <v>2.1459227E-4</v>
      </c>
      <c r="H640" s="70" t="str">
        <f>IF(Máximo!H640="","",Máximo!H640)</f>
        <v>Obrigatório</v>
      </c>
      <c r="I640" s="37" t="s">
        <v>4</v>
      </c>
      <c r="J640" s="73">
        <f>IF($K$13="Não Atende",0,IF(I640="","",IF(H640="",VLOOKUP(I640,Parâmetros!$B$3:$C$6,2,0),VLOOKUP(I640,Parâmetros!$B$3:$C$6,2,0)*VLOOKUP(H640,Parâmetros!$E$3:$G$5,2,0))))</f>
        <v>4</v>
      </c>
      <c r="K640" s="74">
        <f t="shared" si="276"/>
        <v>3.4763947740000002E-2</v>
      </c>
      <c r="L640" s="3"/>
      <c r="M640" s="38"/>
    </row>
    <row r="641" spans="1:13" ht="45" customHeight="1" outlineLevel="1" x14ac:dyDescent="0.2">
      <c r="A641" s="170" t="str">
        <f>Máximo!A641</f>
        <v>3.604</v>
      </c>
      <c r="B641" s="552" t="str">
        <f>Máximo!B641:E641</f>
        <v>12.3.4.1.5.2.          Ambiente de Quality Assurance e/ou Homologação(UAT) e/ou Pré-produção:</v>
      </c>
      <c r="C641" s="552"/>
      <c r="D641" s="552"/>
      <c r="E641" s="552"/>
      <c r="F641" s="68" t="str">
        <f>IF(Máximo!F641:I641="","",Máximo!F641:I641)</f>
        <v/>
      </c>
      <c r="G641" s="72">
        <f>Máximo!G641:J641</f>
        <v>2.1459227E-4</v>
      </c>
      <c r="H641" s="70" t="str">
        <f>IF(Máximo!H641="","",Máximo!H641)</f>
        <v>Obrigatório</v>
      </c>
      <c r="I641" s="37" t="s">
        <v>4</v>
      </c>
      <c r="J641" s="73">
        <f>IF($K$13="Não Atende",0,IF(I641="","",IF(H641="",VLOOKUP(I641,Parâmetros!$B$3:$C$6,2,0),VLOOKUP(I641,Parâmetros!$B$3:$C$6,2,0)*VLOOKUP(H641,Parâmetros!$E$3:$G$5,2,0))))</f>
        <v>4</v>
      </c>
      <c r="K641" s="74">
        <f t="shared" si="276"/>
        <v>3.4763947740000002E-2</v>
      </c>
      <c r="L641" s="3"/>
      <c r="M641" s="38"/>
    </row>
    <row r="642" spans="1:13" ht="45" customHeight="1" outlineLevel="1" x14ac:dyDescent="0.2">
      <c r="A642" s="170" t="str">
        <f>Máximo!A642</f>
        <v>3.605</v>
      </c>
      <c r="B642" s="552" t="str">
        <f>Máximo!B642:E642</f>
        <v>12.3.4.1.5.2.1.   A instalação/configuração deve ser realizada, obrigatoriamente, pela equipe de Gestão de Ambiente e acompanhada pelo PROPONENTE. O acompanhamento pode ser presencial ou remoto, desde que, seja utilizada ferramenta de compartilhamento de tela (a ser definida pela Oi em tempo de Projeto).</v>
      </c>
      <c r="C642" s="552"/>
      <c r="D642" s="552"/>
      <c r="E642" s="552"/>
      <c r="F642" s="68" t="str">
        <f>IF(Máximo!F642:I642="","",Máximo!F642:I642)</f>
        <v/>
      </c>
      <c r="G642" s="72">
        <f>Máximo!G642:J642</f>
        <v>2.1459227E-4</v>
      </c>
      <c r="H642" s="70" t="str">
        <f>IF(Máximo!H642="","",Máximo!H642)</f>
        <v>Obrigatório</v>
      </c>
      <c r="I642" s="37" t="s">
        <v>4</v>
      </c>
      <c r="J642" s="73">
        <f>IF($K$13="Não Atende",0,IF(I642="","",IF(H642="",VLOOKUP(I642,Parâmetros!$B$3:$C$6,2,0),VLOOKUP(I642,Parâmetros!$B$3:$C$6,2,0)*VLOOKUP(H642,Parâmetros!$E$3:$G$5,2,0))))</f>
        <v>4</v>
      </c>
      <c r="K642" s="74">
        <f t="shared" si="276"/>
        <v>3.4763947740000002E-2</v>
      </c>
      <c r="L642" s="3"/>
      <c r="M642" s="38"/>
    </row>
    <row r="643" spans="1:13" ht="45" customHeight="1" outlineLevel="1" x14ac:dyDescent="0.2">
      <c r="A643" s="170" t="str">
        <f>Máximo!A643</f>
        <v>3.606</v>
      </c>
      <c r="B643" s="552" t="str">
        <f>Máximo!B643:E643</f>
        <v>12.3.4.1.5.2.2.   O PROPONENTE deverá validar o processo realizado pela equipe de Gestão de Ambiente e o resultado da instalação/configuração;</v>
      </c>
      <c r="C643" s="552"/>
      <c r="D643" s="552"/>
      <c r="E643" s="552"/>
      <c r="F643" s="68" t="str">
        <f>IF(Máximo!F643:I643="","",Máximo!F643:I643)</f>
        <v/>
      </c>
      <c r="G643" s="72">
        <f>Máximo!G643:J643</f>
        <v>2.1459227E-4</v>
      </c>
      <c r="H643" s="70" t="str">
        <f>IF(Máximo!H643="","",Máximo!H643)</f>
        <v>Obrigatório</v>
      </c>
      <c r="I643" s="37" t="s">
        <v>4</v>
      </c>
      <c r="J643" s="73">
        <f>IF($K$13="Não Atende",0,IF(I643="","",IF(H643="",VLOOKUP(I643,Parâmetros!$B$3:$C$6,2,0),VLOOKUP(I643,Parâmetros!$B$3:$C$6,2,0)*VLOOKUP(H643,Parâmetros!$E$3:$G$5,2,0))))</f>
        <v>4</v>
      </c>
      <c r="K643" s="74">
        <f t="shared" si="276"/>
        <v>3.4763947740000002E-2</v>
      </c>
      <c r="L643" s="3"/>
      <c r="M643" s="38"/>
    </row>
    <row r="644" spans="1:13" ht="45" customHeight="1" outlineLevel="1" x14ac:dyDescent="0.2">
      <c r="A644" s="170" t="str">
        <f>Máximo!A644</f>
        <v>3.607</v>
      </c>
      <c r="B644" s="552" t="str">
        <f>Máximo!B644:E644</f>
        <v>12.3.4.1.5.3.          Ambiente de Produção:</v>
      </c>
      <c r="C644" s="552"/>
      <c r="D644" s="552"/>
      <c r="E644" s="552"/>
      <c r="F644" s="68" t="str">
        <f>IF(Máximo!F644:I644="","",Máximo!F644:I644)</f>
        <v/>
      </c>
      <c r="G644" s="72">
        <f>Máximo!G644:J644</f>
        <v>2.1459227E-4</v>
      </c>
      <c r="H644" s="70" t="str">
        <f>IF(Máximo!H644="","",Máximo!H644)</f>
        <v>Obrigatório</v>
      </c>
      <c r="I644" s="37" t="s">
        <v>4</v>
      </c>
      <c r="J644" s="73">
        <f>IF($K$13="Não Atende",0,IF(I644="","",IF(H644="",VLOOKUP(I644,Parâmetros!$B$3:$C$6,2,0),VLOOKUP(I644,Parâmetros!$B$3:$C$6,2,0)*VLOOKUP(H644,Parâmetros!$E$3:$G$5,2,0))))</f>
        <v>4</v>
      </c>
      <c r="K644" s="74">
        <f t="shared" si="276"/>
        <v>3.4763947740000002E-2</v>
      </c>
      <c r="L644" s="3"/>
      <c r="M644" s="38"/>
    </row>
    <row r="645" spans="1:13" ht="45" customHeight="1" outlineLevel="1" x14ac:dyDescent="0.2">
      <c r="A645" s="170" t="str">
        <f>Máximo!A645</f>
        <v>3.608</v>
      </c>
      <c r="B645" s="552" t="str">
        <f>Máximo!B645:E645</f>
        <v>12.3.4.1.5.3.1.   A instalação/configuração deve ser realizada, obrigatoriamente, pela equipe de Gestão de Ambiente e acompanhada presencialmente pelo PROPONENTE. Esta atividade será realizada na localidade definida pela equipe de Gestão de Ambientes em tempo de projeto.</v>
      </c>
      <c r="C645" s="552"/>
      <c r="D645" s="552"/>
      <c r="E645" s="552"/>
      <c r="F645" s="68" t="str">
        <f>IF(Máximo!F645:I645="","",Máximo!F645:I645)</f>
        <v/>
      </c>
      <c r="G645" s="72">
        <f>Máximo!G645:J645</f>
        <v>2.1459227E-4</v>
      </c>
      <c r="H645" s="70" t="str">
        <f>IF(Máximo!H645="","",Máximo!H645)</f>
        <v>Obrigatório</v>
      </c>
      <c r="I645" s="37" t="s">
        <v>4</v>
      </c>
      <c r="J645" s="73">
        <f>IF($K$13="Não Atende",0,IF(I645="","",IF(H645="",VLOOKUP(I645,Parâmetros!$B$3:$C$6,2,0),VLOOKUP(I645,Parâmetros!$B$3:$C$6,2,0)*VLOOKUP(H645,Parâmetros!$E$3:$G$5,2,0))))</f>
        <v>4</v>
      </c>
      <c r="K645" s="74">
        <f t="shared" si="276"/>
        <v>3.4763947740000002E-2</v>
      </c>
      <c r="L645" s="3"/>
      <c r="M645" s="38"/>
    </row>
    <row r="646" spans="1:13" ht="45" customHeight="1" outlineLevel="1" x14ac:dyDescent="0.2">
      <c r="A646" s="170" t="str">
        <f>Máximo!A646</f>
        <v>3.609</v>
      </c>
      <c r="B646" s="552" t="str">
        <f>Máximo!B646:E646</f>
        <v>12.3.4.1.5.3.2.   O PROPONENTE deverá validar o processo realizado pela equipe de Gestão de Ambiente e o resultado da instalação/configuração;</v>
      </c>
      <c r="C646" s="552"/>
      <c r="D646" s="552"/>
      <c r="E646" s="552"/>
      <c r="F646" s="68" t="str">
        <f>IF(Máximo!F646:I646="","",Máximo!F646:I646)</f>
        <v/>
      </c>
      <c r="G646" s="72">
        <f>Máximo!G646:J646</f>
        <v>2.1459227E-4</v>
      </c>
      <c r="H646" s="70" t="str">
        <f>IF(Máximo!H646="","",Máximo!H646)</f>
        <v>Obrigatório</v>
      </c>
      <c r="I646" s="37" t="s">
        <v>4</v>
      </c>
      <c r="J646" s="73">
        <f>IF($K$13="Não Atende",0,IF(I646="","",IF(H646="",VLOOKUP(I646,Parâmetros!$B$3:$C$6,2,0),VLOOKUP(I646,Parâmetros!$B$3:$C$6,2,0)*VLOOKUP(H646,Parâmetros!$E$3:$G$5,2,0))))</f>
        <v>4</v>
      </c>
      <c r="K646" s="74">
        <f t="shared" si="276"/>
        <v>3.4763947740000002E-2</v>
      </c>
      <c r="L646" s="3"/>
      <c r="M646" s="38"/>
    </row>
    <row r="647" spans="1:13" ht="45" customHeight="1" outlineLevel="1" x14ac:dyDescent="0.2">
      <c r="A647" s="170" t="str">
        <f>Máximo!A647</f>
        <v>3.610</v>
      </c>
      <c r="B647" s="552" t="str">
        <f>Máximo!B647:E647</f>
        <v>12.3.4.1.6.        É de responsabilidade do PROPONENTE atualizar quaisquer documentos referentes ao ambiente e o processo de instalação/configuração caso ocorra alguma alteração nos processos descritos nos manuais do ambiente;</v>
      </c>
      <c r="C647" s="552"/>
      <c r="D647" s="552"/>
      <c r="E647" s="552"/>
      <c r="F647" s="68" t="str">
        <f>IF(Máximo!F647:I647="","",Máximo!F647:I647)</f>
        <v/>
      </c>
      <c r="G647" s="72">
        <f>Máximo!G647:J647</f>
        <v>2.1459227E-4</v>
      </c>
      <c r="H647" s="70" t="str">
        <f>IF(Máximo!H647="","",Máximo!H647)</f>
        <v>Obrigatório</v>
      </c>
      <c r="I647" s="37" t="s">
        <v>4</v>
      </c>
      <c r="J647" s="73">
        <f>IF($K$13="Não Atende",0,IF(I647="","",IF(H647="",VLOOKUP(I647,Parâmetros!$B$3:$C$6,2,0),VLOOKUP(I647,Parâmetros!$B$3:$C$6,2,0)*VLOOKUP(H647,Parâmetros!$E$3:$G$5,2,0))))</f>
        <v>4</v>
      </c>
      <c r="K647" s="74">
        <f t="shared" si="276"/>
        <v>3.4763947740000002E-2</v>
      </c>
      <c r="L647" s="3"/>
      <c r="M647" s="38"/>
    </row>
    <row r="648" spans="1:13" ht="45" customHeight="1" outlineLevel="1" x14ac:dyDescent="0.2">
      <c r="A648" s="170" t="str">
        <f>Máximo!A648</f>
        <v>3.611</v>
      </c>
      <c r="B648" s="552" t="str">
        <f>Máximo!B648:E648</f>
        <v>12.3.4.1.7.        O PROPONENTE deve armazenar os prints de todas as telas contidas no processo de instalação/configuração do ambiente.</v>
      </c>
      <c r="C648" s="552"/>
      <c r="D648" s="552"/>
      <c r="E648" s="552"/>
      <c r="F648" s="68" t="str">
        <f>IF(Máximo!F648:I648="","",Máximo!F648:I648)</f>
        <v/>
      </c>
      <c r="G648" s="72">
        <f>Máximo!G648:J648</f>
        <v>2.1459227E-4</v>
      </c>
      <c r="H648" s="70" t="str">
        <f>IF(Máximo!H648="","",Máximo!H648)</f>
        <v>Obrigatório</v>
      </c>
      <c r="I648" s="37" t="s">
        <v>4</v>
      </c>
      <c r="J648" s="73">
        <f>IF($K$13="Não Atende",0,IF(I648="","",IF(H648="",VLOOKUP(I648,Parâmetros!$B$3:$C$6,2,0),VLOOKUP(I648,Parâmetros!$B$3:$C$6,2,0)*VLOOKUP(H648,Parâmetros!$E$3:$G$5,2,0))))</f>
        <v>4</v>
      </c>
      <c r="K648" s="74">
        <f t="shared" si="276"/>
        <v>3.4763947740000002E-2</v>
      </c>
      <c r="L648" s="3"/>
      <c r="M648" s="38"/>
    </row>
    <row r="649" spans="1:13" ht="45" customHeight="1" outlineLevel="1" x14ac:dyDescent="0.2">
      <c r="A649" s="170" t="str">
        <f>Máximo!A649</f>
        <v>3.612</v>
      </c>
      <c r="B649" s="552" t="str">
        <f>Máximo!B649:E649</f>
        <v>12.3.4.2.           Acompanhamento da Instalação e Configuração do Ambiente de Homologação e Produção:</v>
      </c>
      <c r="C649" s="552"/>
      <c r="D649" s="552"/>
      <c r="E649" s="552"/>
      <c r="F649" s="68" t="str">
        <f>IF(Máximo!F649:I649="","",Máximo!F649:I649)</f>
        <v/>
      </c>
      <c r="G649" s="72">
        <f>Máximo!G649:J649</f>
        <v>2.1459227E-4</v>
      </c>
      <c r="H649" s="70" t="str">
        <f>IF(Máximo!H649="","",Máximo!H649)</f>
        <v>Obrigatório</v>
      </c>
      <c r="I649" s="37" t="s">
        <v>4</v>
      </c>
      <c r="J649" s="73">
        <f>IF($K$13="Não Atende",0,IF(I649="","",IF(H649="",VLOOKUP(I649,Parâmetros!$B$3:$C$6,2,0),VLOOKUP(I649,Parâmetros!$B$3:$C$6,2,0)*VLOOKUP(H649,Parâmetros!$E$3:$G$5,2,0))))</f>
        <v>4</v>
      </c>
      <c r="K649" s="74">
        <f t="shared" si="276"/>
        <v>3.4763947740000002E-2</v>
      </c>
      <c r="L649" s="3"/>
      <c r="M649" s="38"/>
    </row>
    <row r="650" spans="1:13" ht="45" customHeight="1" outlineLevel="1" x14ac:dyDescent="0.2">
      <c r="A650" s="170" t="str">
        <f>Máximo!A650</f>
        <v>3.613</v>
      </c>
      <c r="B650" s="552" t="str">
        <f>Máximo!B650:E650</f>
        <v>12.3.4.2.1. O processo de instalação da aplicação e configuração do ambiente será acompanhado pelas equipes de Gestão de Ambiente a fim de amadurecer o conhecimento para que seja aplicado na configuração de produção;</v>
      </c>
      <c r="C650" s="552"/>
      <c r="D650" s="552"/>
      <c r="E650" s="552"/>
      <c r="F650" s="68" t="str">
        <f>IF(Máximo!F650:I650="","",Máximo!F650:I650)</f>
        <v/>
      </c>
      <c r="G650" s="72">
        <f>Máximo!G650:J650</f>
        <v>2.1459227E-4</v>
      </c>
      <c r="H650" s="70" t="str">
        <f>IF(Máximo!H650="","",Máximo!H650)</f>
        <v>Obrigatório</v>
      </c>
      <c r="I650" s="37" t="s">
        <v>4</v>
      </c>
      <c r="J650" s="73">
        <f>IF($K$13="Não Atende",0,IF(I650="","",IF(H650="",VLOOKUP(I650,Parâmetros!$B$3:$C$6,2,0),VLOOKUP(I650,Parâmetros!$B$3:$C$6,2,0)*VLOOKUP(H650,Parâmetros!$E$3:$G$5,2,0))))</f>
        <v>4</v>
      </c>
      <c r="K650" s="74">
        <f t="shared" si="276"/>
        <v>3.4763947740000002E-2</v>
      </c>
      <c r="L650" s="3"/>
      <c r="M650" s="38"/>
    </row>
    <row r="651" spans="1:13" ht="45" customHeight="1" outlineLevel="1" x14ac:dyDescent="0.2">
      <c r="A651" s="170" t="str">
        <f>Máximo!A651</f>
        <v>3.614</v>
      </c>
      <c r="B651" s="552" t="str">
        <f>Máximo!B651:E651</f>
        <v>12.3.4.2.2. Caso ocorra qualquer alteração no ambiente o PROPONENTE deverá providenciar a atualização dos artefatos/documentos como os citados no item 13.3.1 deste documento.</v>
      </c>
      <c r="C651" s="552"/>
      <c r="D651" s="552"/>
      <c r="E651" s="552"/>
      <c r="F651" s="68" t="str">
        <f>IF(Máximo!F651:I651="","",Máximo!F651:I651)</f>
        <v/>
      </c>
      <c r="G651" s="72">
        <f>Máximo!G651:J651</f>
        <v>2.1459227E-4</v>
      </c>
      <c r="H651" s="70" t="str">
        <f>IF(Máximo!H651="","",Máximo!H651)</f>
        <v>Obrigatório</v>
      </c>
      <c r="I651" s="37" t="s">
        <v>4</v>
      </c>
      <c r="J651" s="73">
        <f>IF($K$13="Não Atende",0,IF(I651="","",IF(H651="",VLOOKUP(I651,Parâmetros!$B$3:$C$6,2,0),VLOOKUP(I651,Parâmetros!$B$3:$C$6,2,0)*VLOOKUP(H651,Parâmetros!$E$3:$G$5,2,0))))</f>
        <v>4</v>
      </c>
      <c r="K651" s="74">
        <f t="shared" si="276"/>
        <v>3.4763947740000002E-2</v>
      </c>
      <c r="L651" s="3"/>
      <c r="M651" s="38"/>
    </row>
    <row r="652" spans="1:13" ht="45" customHeight="1" outlineLevel="1" x14ac:dyDescent="0.2">
      <c r="A652" s="170" t="str">
        <f>Máximo!A652</f>
        <v>3.615</v>
      </c>
      <c r="B652" s="552" t="str">
        <f>Máximo!B652:E652</f>
        <v>12.3.4.3.           Padrões e regras de segurança para Gestão de Ambientes</v>
      </c>
      <c r="C652" s="552"/>
      <c r="D652" s="552"/>
      <c r="E652" s="552"/>
      <c r="F652" s="68" t="str">
        <f>IF(Máximo!F652:I652="","",Máximo!F652:I652)</f>
        <v/>
      </c>
      <c r="G652" s="72">
        <f>Máximo!G652:J652</f>
        <v>2.1459227E-4</v>
      </c>
      <c r="H652" s="70" t="str">
        <f>IF(Máximo!H652="","",Máximo!H652)</f>
        <v>Obrigatório</v>
      </c>
      <c r="I652" s="37" t="s">
        <v>4</v>
      </c>
      <c r="J652" s="73">
        <f>IF($K$13="Não Atende",0,IF(I652="","",IF(H652="",VLOOKUP(I652,Parâmetros!$B$3:$C$6,2,0),VLOOKUP(I652,Parâmetros!$B$3:$C$6,2,0)*VLOOKUP(H652,Parâmetros!$E$3:$G$5,2,0))))</f>
        <v>4</v>
      </c>
      <c r="K652" s="74">
        <f t="shared" si="276"/>
        <v>3.4763947740000002E-2</v>
      </c>
      <c r="L652" s="3"/>
      <c r="M652" s="38"/>
    </row>
    <row r="653" spans="1:13" ht="45" customHeight="1" outlineLevel="1" x14ac:dyDescent="0.2">
      <c r="A653" s="170" t="str">
        <f>Máximo!A653</f>
        <v>3.616</v>
      </c>
      <c r="B653" s="552" t="str">
        <f>Máximo!B653:E653</f>
        <v>12.3.4.3.1.        Toda aplicação que disponibilize serviço batch ou online deve, obrigatoriamente, possuir uma Console de Administração centralizada que permita:</v>
      </c>
      <c r="C653" s="552"/>
      <c r="D653" s="552"/>
      <c r="E653" s="552"/>
      <c r="F653" s="68" t="str">
        <f>IF(Máximo!F653:I653="","",Máximo!F653:I653)</f>
        <v/>
      </c>
      <c r="G653" s="72">
        <f>Máximo!G653:J653</f>
        <v>2.1459227E-4</v>
      </c>
      <c r="H653" s="70" t="str">
        <f>IF(Máximo!H653="","",Máximo!H653)</f>
        <v>Obrigatório</v>
      </c>
      <c r="I653" s="37" t="s">
        <v>4</v>
      </c>
      <c r="J653" s="73">
        <f>IF($K$13="Não Atende",0,IF(I653="","",IF(H653="",VLOOKUP(I653,Parâmetros!$B$3:$C$6,2,0),VLOOKUP(I653,Parâmetros!$B$3:$C$6,2,0)*VLOOKUP(H653,Parâmetros!$E$3:$G$5,2,0))))</f>
        <v>4</v>
      </c>
      <c r="K653" s="74">
        <f t="shared" si="276"/>
        <v>3.4763947740000002E-2</v>
      </c>
      <c r="L653" s="3"/>
      <c r="M653" s="38"/>
    </row>
    <row r="654" spans="1:13" ht="45" customHeight="1" outlineLevel="1" x14ac:dyDescent="0.2">
      <c r="A654" s="170" t="str">
        <f>Máximo!A654</f>
        <v>3.617</v>
      </c>
      <c r="B654" s="552" t="str">
        <f>Máximo!B654:E654</f>
        <v>12.3.4.3.1.1.          Verificar o status dos serviços. Exemplo: Ativo, Inativo, Em pausa, etc.);</v>
      </c>
      <c r="C654" s="552"/>
      <c r="D654" s="552"/>
      <c r="E654" s="552"/>
      <c r="F654" s="68" t="str">
        <f>IF(Máximo!F654:I654="","",Máximo!F654:I654)</f>
        <v/>
      </c>
      <c r="G654" s="72">
        <f>Máximo!G654:J654</f>
        <v>2.1459227E-4</v>
      </c>
      <c r="H654" s="70" t="str">
        <f>IF(Máximo!H654="","",Máximo!H654)</f>
        <v>Obrigatório</v>
      </c>
      <c r="I654" s="37" t="s">
        <v>4</v>
      </c>
      <c r="J654" s="73">
        <f>IF($K$13="Não Atende",0,IF(I654="","",IF(H654="",VLOOKUP(I654,Parâmetros!$B$3:$C$6,2,0),VLOOKUP(I654,Parâmetros!$B$3:$C$6,2,0)*VLOOKUP(H654,Parâmetros!$E$3:$G$5,2,0))))</f>
        <v>4</v>
      </c>
      <c r="K654" s="74">
        <f t="shared" si="276"/>
        <v>3.4763947740000002E-2</v>
      </c>
      <c r="L654" s="3"/>
      <c r="M654" s="38"/>
    </row>
    <row r="655" spans="1:13" ht="45" customHeight="1" outlineLevel="1" x14ac:dyDescent="0.2">
      <c r="A655" s="170" t="str">
        <f>Máximo!A655</f>
        <v>3.618</v>
      </c>
      <c r="B655" s="552" t="str">
        <f>Máximo!B655:E655</f>
        <v>12.3.4.3.1.2.          Para e subir serviços da aplicação;</v>
      </c>
      <c r="C655" s="552"/>
      <c r="D655" s="552"/>
      <c r="E655" s="552"/>
      <c r="F655" s="68" t="str">
        <f>IF(Máximo!F655:I655="","",Máximo!F655:I655)</f>
        <v/>
      </c>
      <c r="G655" s="72">
        <f>Máximo!G655:J655</f>
        <v>2.1459227E-4</v>
      </c>
      <c r="H655" s="70" t="str">
        <f>IF(Máximo!H655="","",Máximo!H655)</f>
        <v>Obrigatório</v>
      </c>
      <c r="I655" s="37" t="s">
        <v>4</v>
      </c>
      <c r="J655" s="73">
        <f>IF($K$13="Não Atende",0,IF(I655="","",IF(H655="",VLOOKUP(I655,Parâmetros!$B$3:$C$6,2,0),VLOOKUP(I655,Parâmetros!$B$3:$C$6,2,0)*VLOOKUP(H655,Parâmetros!$E$3:$G$5,2,0))))</f>
        <v>4</v>
      </c>
      <c r="K655" s="74">
        <f t="shared" si="276"/>
        <v>3.4763947740000002E-2</v>
      </c>
      <c r="L655" s="3"/>
      <c r="M655" s="38"/>
    </row>
    <row r="656" spans="1:13" ht="45" customHeight="1" outlineLevel="1" x14ac:dyDescent="0.2">
      <c r="A656" s="170" t="str">
        <f>Máximo!A656</f>
        <v>3.619</v>
      </c>
      <c r="B656" s="552" t="str">
        <f>Máximo!B656:E656</f>
        <v>12.3.4.3.1.3.          Verificar o volume de requisições na fila do serviço (tempo real);</v>
      </c>
      <c r="C656" s="552"/>
      <c r="D656" s="552"/>
      <c r="E656" s="552"/>
      <c r="F656" s="68" t="str">
        <f>IF(Máximo!F656:I656="","",Máximo!F656:I656)</f>
        <v/>
      </c>
      <c r="G656" s="72">
        <f>Máximo!G656:J656</f>
        <v>2.1459227E-4</v>
      </c>
      <c r="H656" s="70" t="str">
        <f>IF(Máximo!H656="","",Máximo!H656)</f>
        <v>Obrigatório</v>
      </c>
      <c r="I656" s="37" t="s">
        <v>4</v>
      </c>
      <c r="J656" s="73">
        <f>IF($K$13="Não Atende",0,IF(I656="","",IF(H656="",VLOOKUP(I656,Parâmetros!$B$3:$C$6,2,0),VLOOKUP(I656,Parâmetros!$B$3:$C$6,2,0)*VLOOKUP(H656,Parâmetros!$E$3:$G$5,2,0))))</f>
        <v>4</v>
      </c>
      <c r="K656" s="74">
        <f t="shared" si="276"/>
        <v>3.4763947740000002E-2</v>
      </c>
      <c r="L656" s="3"/>
      <c r="M656" s="38"/>
    </row>
    <row r="657" spans="1:13" ht="45" customHeight="1" outlineLevel="1" x14ac:dyDescent="0.2">
      <c r="A657" s="170" t="str">
        <f>Máximo!A657</f>
        <v>3.620</v>
      </c>
      <c r="B657" s="552" t="str">
        <f>Máximo!B657:E657</f>
        <v>12.3.4.3.1.4.          Verificar o histórico de requisição do serviço (histórico);</v>
      </c>
      <c r="C657" s="552"/>
      <c r="D657" s="552"/>
      <c r="E657" s="552"/>
      <c r="F657" s="68" t="str">
        <f>IF(Máximo!F657:I657="","",Máximo!F657:I657)</f>
        <v/>
      </c>
      <c r="G657" s="72">
        <f>Máximo!G657:J657</f>
        <v>2.1459227E-4</v>
      </c>
      <c r="H657" s="70" t="str">
        <f>IF(Máximo!H657="","",Máximo!H657)</f>
        <v>Obrigatório</v>
      </c>
      <c r="I657" s="37" t="s">
        <v>4</v>
      </c>
      <c r="J657" s="73">
        <f>IF($K$13="Não Atende",0,IF(I657="","",IF(H657="",VLOOKUP(I657,Parâmetros!$B$3:$C$6,2,0),VLOOKUP(I657,Parâmetros!$B$3:$C$6,2,0)*VLOOKUP(H657,Parâmetros!$E$3:$G$5,2,0))))</f>
        <v>4</v>
      </c>
      <c r="K657" s="74">
        <f t="shared" si="276"/>
        <v>3.4763947740000002E-2</v>
      </c>
      <c r="L657" s="3"/>
      <c r="M657" s="38"/>
    </row>
    <row r="658" spans="1:13" ht="45" customHeight="1" outlineLevel="1" x14ac:dyDescent="0.2">
      <c r="A658" s="170" t="str">
        <f>Máximo!A658</f>
        <v>3.621</v>
      </c>
      <c r="B658" s="552" t="str">
        <f>Máximo!B658:E658</f>
        <v>12.3.4.3.1.5.          Verificar as configurações de cada serviço;</v>
      </c>
      <c r="C658" s="552"/>
      <c r="D658" s="552"/>
      <c r="E658" s="552"/>
      <c r="F658" s="68" t="str">
        <f>IF(Máximo!F658:I658="","",Máximo!F658:I658)</f>
        <v/>
      </c>
      <c r="G658" s="72">
        <f>Máximo!G658:J658</f>
        <v>2.1459227E-4</v>
      </c>
      <c r="H658" s="70" t="str">
        <f>IF(Máximo!H658="","",Máximo!H658)</f>
        <v>Obrigatório</v>
      </c>
      <c r="I658" s="37" t="s">
        <v>4</v>
      </c>
      <c r="J658" s="73">
        <f>IF($K$13="Não Atende",0,IF(I658="","",IF(H658="",VLOOKUP(I658,Parâmetros!$B$3:$C$6,2,0),VLOOKUP(I658,Parâmetros!$B$3:$C$6,2,0)*VLOOKUP(H658,Parâmetros!$E$3:$G$5,2,0))))</f>
        <v>4</v>
      </c>
      <c r="K658" s="74">
        <f t="shared" si="276"/>
        <v>3.4763947740000002E-2</v>
      </c>
      <c r="L658" s="3"/>
      <c r="M658" s="38"/>
    </row>
    <row r="659" spans="1:13" ht="45" customHeight="1" outlineLevel="1" x14ac:dyDescent="0.2">
      <c r="A659" s="170" t="str">
        <f>Máximo!A659</f>
        <v>3.622</v>
      </c>
      <c r="B659" s="552" t="str">
        <f>Máximo!B659:E659</f>
        <v>12.3.4.3.1.6.          Verificar os erros que estão ocorrendo por serviço;</v>
      </c>
      <c r="C659" s="552"/>
      <c r="D659" s="552"/>
      <c r="E659" s="552"/>
      <c r="F659" s="68" t="str">
        <f>IF(Máximo!F659:I659="","",Máximo!F659:I659)</f>
        <v/>
      </c>
      <c r="G659" s="72">
        <f>Máximo!G659:J659</f>
        <v>2.1459227E-4</v>
      </c>
      <c r="H659" s="70" t="str">
        <f>IF(Máximo!H659="","",Máximo!H659)</f>
        <v>Obrigatório</v>
      </c>
      <c r="I659" s="37" t="s">
        <v>4</v>
      </c>
      <c r="J659" s="73">
        <f>IF($K$13="Não Atende",0,IF(I659="","",IF(H659="",VLOOKUP(I659,Parâmetros!$B$3:$C$6,2,0),VLOOKUP(I659,Parâmetros!$B$3:$C$6,2,0)*VLOOKUP(H659,Parâmetros!$E$3:$G$5,2,0))))</f>
        <v>4</v>
      </c>
      <c r="K659" s="74">
        <f t="shared" si="276"/>
        <v>3.4763947740000002E-2</v>
      </c>
      <c r="L659" s="3"/>
      <c r="M659" s="38"/>
    </row>
    <row r="660" spans="1:13" ht="45" customHeight="1" outlineLevel="1" x14ac:dyDescent="0.2">
      <c r="A660" s="170" t="str">
        <f>Máximo!A660</f>
        <v>3.623</v>
      </c>
      <c r="B660" s="552" t="str">
        <f>Máximo!B660:E660</f>
        <v>12.3.4.3.1.7.          Possibilidade de deploy de código centralizada.</v>
      </c>
      <c r="C660" s="552"/>
      <c r="D660" s="552"/>
      <c r="E660" s="552"/>
      <c r="F660" s="68" t="str">
        <f>IF(Máximo!F660:I660="","",Máximo!F660:I660)</f>
        <v/>
      </c>
      <c r="G660" s="72">
        <f>Máximo!G660:J660</f>
        <v>2.1459227E-4</v>
      </c>
      <c r="H660" s="70" t="str">
        <f>IF(Máximo!H660="","",Máximo!H660)</f>
        <v>Obrigatório</v>
      </c>
      <c r="I660" s="37" t="s">
        <v>4</v>
      </c>
      <c r="J660" s="73">
        <f>IF($K$13="Não Atende",0,IF(I660="","",IF(H660="",VLOOKUP(I660,Parâmetros!$B$3:$C$6,2,0),VLOOKUP(I660,Parâmetros!$B$3:$C$6,2,0)*VLOOKUP(H660,Parâmetros!$E$3:$G$5,2,0))))</f>
        <v>4</v>
      </c>
      <c r="K660" s="74">
        <f t="shared" si="276"/>
        <v>3.4763947740000002E-2</v>
      </c>
      <c r="L660" s="3"/>
      <c r="M660" s="38"/>
    </row>
    <row r="661" spans="1:13" ht="45" customHeight="1" outlineLevel="1" x14ac:dyDescent="0.2">
      <c r="A661" s="170" t="str">
        <f>Máximo!A661</f>
        <v>3.624</v>
      </c>
      <c r="B661" s="552" t="str">
        <f>Máximo!B661:E661</f>
        <v>12.3.4.3.2.        A aplicação deve suportar nome de DNS da aplicação no domínio intranet;</v>
      </c>
      <c r="C661" s="552"/>
      <c r="D661" s="552"/>
      <c r="E661" s="552"/>
      <c r="F661" s="68" t="str">
        <f>IF(Máximo!F661:I661="","",Máximo!F661:I661)</f>
        <v/>
      </c>
      <c r="G661" s="72">
        <f>Máximo!G661:J661</f>
        <v>2.1459227E-4</v>
      </c>
      <c r="H661" s="70" t="str">
        <f>IF(Máximo!H661="","",Máximo!H661)</f>
        <v>Obrigatório</v>
      </c>
      <c r="I661" s="37" t="s">
        <v>4</v>
      </c>
      <c r="J661" s="73">
        <f>IF($K$13="Não Atende",0,IF(I661="","",IF(H661="",VLOOKUP(I661,Parâmetros!$B$3:$C$6,2,0),VLOOKUP(I661,Parâmetros!$B$3:$C$6,2,0)*VLOOKUP(H661,Parâmetros!$E$3:$G$5,2,0))))</f>
        <v>4</v>
      </c>
      <c r="K661" s="74">
        <f t="shared" si="276"/>
        <v>3.4763947740000002E-2</v>
      </c>
      <c r="L661" s="3"/>
      <c r="M661" s="38"/>
    </row>
    <row r="662" spans="1:13" ht="45" customHeight="1" outlineLevel="1" x14ac:dyDescent="0.2">
      <c r="A662" s="170" t="str">
        <f>Máximo!A662</f>
        <v>3.625</v>
      </c>
      <c r="B662" s="552" t="str">
        <f>Máximo!B662:E662</f>
        <v>12.3.4.3.3.        A solução deve atender todos os baselines de segurança de application server da Oi;</v>
      </c>
      <c r="C662" s="552"/>
      <c r="D662" s="552"/>
      <c r="E662" s="552"/>
      <c r="F662" s="68" t="str">
        <f>IF(Máximo!F662:I662="","",Máximo!F662:I662)</f>
        <v/>
      </c>
      <c r="G662" s="72">
        <f>Máximo!G662:J662</f>
        <v>2.1459227E-4</v>
      </c>
      <c r="H662" s="70" t="str">
        <f>IF(Máximo!H662="","",Máximo!H662)</f>
        <v>Obrigatório</v>
      </c>
      <c r="I662" s="37" t="s">
        <v>4</v>
      </c>
      <c r="J662" s="73">
        <f>IF($K$13="Não Atende",0,IF(I662="","",IF(H662="",VLOOKUP(I662,Parâmetros!$B$3:$C$6,2,0),VLOOKUP(I662,Parâmetros!$B$3:$C$6,2,0)*VLOOKUP(H662,Parâmetros!$E$3:$G$5,2,0))))</f>
        <v>4</v>
      </c>
      <c r="K662" s="74">
        <f t="shared" si="276"/>
        <v>3.4763947740000002E-2</v>
      </c>
      <c r="L662" s="3"/>
      <c r="M662" s="38"/>
    </row>
    <row r="663" spans="1:13" ht="45" customHeight="1" outlineLevel="1" x14ac:dyDescent="0.2">
      <c r="A663" s="170" t="str">
        <f>Máximo!A663</f>
        <v>3.626</v>
      </c>
      <c r="B663" s="552" t="str">
        <f>Máximo!B663:E663</f>
        <v>12.3.4.3.4.        A solução deve permitir backup on-line de todas as suas camadas e componentes;</v>
      </c>
      <c r="C663" s="552"/>
      <c r="D663" s="552"/>
      <c r="E663" s="552"/>
      <c r="F663" s="68" t="str">
        <f>IF(Máximo!F663:I663="","",Máximo!F663:I663)</f>
        <v/>
      </c>
      <c r="G663" s="72">
        <f>Máximo!G663:J663</f>
        <v>2.1459227E-4</v>
      </c>
      <c r="H663" s="70" t="str">
        <f>IF(Máximo!H663="","",Máximo!H663)</f>
        <v>Obrigatório</v>
      </c>
      <c r="I663" s="37" t="s">
        <v>4</v>
      </c>
      <c r="J663" s="73">
        <f>IF($K$13="Não Atende",0,IF(I663="","",IF(H663="",VLOOKUP(I663,Parâmetros!$B$3:$C$6,2,0),VLOOKUP(I663,Parâmetros!$B$3:$C$6,2,0)*VLOOKUP(H663,Parâmetros!$E$3:$G$5,2,0))))</f>
        <v>4</v>
      </c>
      <c r="K663" s="74">
        <f t="shared" si="276"/>
        <v>3.4763947740000002E-2</v>
      </c>
      <c r="L663" s="3"/>
      <c r="M663" s="38"/>
    </row>
    <row r="664" spans="1:13" ht="45" customHeight="1" outlineLevel="1" x14ac:dyDescent="0.2">
      <c r="A664" s="170" t="str">
        <f>Máximo!A664</f>
        <v>3.627</v>
      </c>
      <c r="B664" s="552" t="str">
        <f>Máximo!B664:E664</f>
        <v>12.3.4.3.5.         A solução deve contemplar rotacionamento de log e a depuração em níveis de log sem a necessidade de interrupção do serviço, conforme políticas da Oi;</v>
      </c>
      <c r="C664" s="552"/>
      <c r="D664" s="552"/>
      <c r="E664" s="552"/>
      <c r="F664" s="68" t="str">
        <f>IF(Máximo!F664:I664="","",Máximo!F664:I664)</f>
        <v/>
      </c>
      <c r="G664" s="72">
        <f>Máximo!G664:J664</f>
        <v>2.1459227E-4</v>
      </c>
      <c r="H664" s="70" t="str">
        <f>IF(Máximo!H664="","",Máximo!H664)</f>
        <v>Obrigatório</v>
      </c>
      <c r="I664" s="37" t="s">
        <v>4</v>
      </c>
      <c r="J664" s="73">
        <f>IF($K$13="Não Atende",0,IF(I664="","",IF(H664="",VLOOKUP(I664,Parâmetros!$B$3:$C$6,2,0),VLOOKUP(I664,Parâmetros!$B$3:$C$6,2,0)*VLOOKUP(H664,Parâmetros!$E$3:$G$5,2,0))))</f>
        <v>4</v>
      </c>
      <c r="K664" s="74">
        <f t="shared" si="276"/>
        <v>3.4763947740000002E-2</v>
      </c>
      <c r="L664" s="3"/>
      <c r="M664" s="38"/>
    </row>
    <row r="665" spans="1:13" ht="45" customHeight="1" outlineLevel="1" x14ac:dyDescent="0.2">
      <c r="A665" s="170" t="str">
        <f>Máximo!A665</f>
        <v>3.628</v>
      </c>
      <c r="B665" s="552" t="str">
        <f>Máximo!B665:E665</f>
        <v>12.3.4.3.6.        A solução deve possuir mecanismos de gerenciamento de filas/processamento de eventos síncronos e assíncronos. Ex.: JMS;</v>
      </c>
      <c r="C665" s="552"/>
      <c r="D665" s="552"/>
      <c r="E665" s="552"/>
      <c r="F665" s="68" t="str">
        <f>IF(Máximo!F665:I665="","",Máximo!F665:I665)</f>
        <v/>
      </c>
      <c r="G665" s="72">
        <f>Máximo!G665:J665</f>
        <v>2.1459227E-4</v>
      </c>
      <c r="H665" s="70" t="str">
        <f>IF(Máximo!H665="","",Máximo!H665)</f>
        <v>Obrigatório</v>
      </c>
      <c r="I665" s="37" t="s">
        <v>4</v>
      </c>
      <c r="J665" s="73">
        <f>IF($K$13="Não Atende",0,IF(I665="","",IF(H665="",VLOOKUP(I665,Parâmetros!$B$3:$C$6,2,0),VLOOKUP(I665,Parâmetros!$B$3:$C$6,2,0)*VLOOKUP(H665,Parâmetros!$E$3:$G$5,2,0))))</f>
        <v>4</v>
      </c>
      <c r="K665" s="74">
        <f t="shared" si="276"/>
        <v>3.4763947740000002E-2</v>
      </c>
      <c r="L665" s="3"/>
      <c r="M665" s="38"/>
    </row>
    <row r="666" spans="1:13" ht="45" customHeight="1" outlineLevel="1" x14ac:dyDescent="0.2">
      <c r="A666" s="170" t="str">
        <f>Máximo!A666</f>
        <v>3.629</v>
      </c>
      <c r="B666" s="552" t="str">
        <f>Máximo!B666:E666</f>
        <v>12.3.4.3.7.        A solução deve possuir mecanismos de gerenciamento de pool de threads permitindo segregação por funcionalidade.</v>
      </c>
      <c r="C666" s="552"/>
      <c r="D666" s="552"/>
      <c r="E666" s="552"/>
      <c r="F666" s="68" t="str">
        <f>IF(Máximo!F666:I666="","",Máximo!F666:I666)</f>
        <v/>
      </c>
      <c r="G666" s="72">
        <f>Máximo!G666:J666</f>
        <v>2.1459227E-4</v>
      </c>
      <c r="H666" s="70" t="str">
        <f>IF(Máximo!H666="","",Máximo!H666)</f>
        <v>Obrigatório</v>
      </c>
      <c r="I666" s="37" t="s">
        <v>4</v>
      </c>
      <c r="J666" s="73">
        <f>IF($K$13="Não Atende",0,IF(I666="","",IF(H666="",VLOOKUP(I666,Parâmetros!$B$3:$C$6,2,0),VLOOKUP(I666,Parâmetros!$B$3:$C$6,2,0)*VLOOKUP(H666,Parâmetros!$E$3:$G$5,2,0))))</f>
        <v>4</v>
      </c>
      <c r="K666" s="74">
        <f t="shared" si="276"/>
        <v>3.4763947740000002E-2</v>
      </c>
      <c r="L666" s="3"/>
      <c r="M666" s="38"/>
    </row>
    <row r="667" spans="1:13" ht="45" customHeight="1" outlineLevel="1" x14ac:dyDescent="0.2">
      <c r="A667" s="170" t="str">
        <f>Máximo!A667</f>
        <v>3.630</v>
      </c>
      <c r="B667" s="552" t="str">
        <f>Máximo!B667:E667</f>
        <v>12.3.4.3.8.        A solução deve atender aos padrões de file system/pastas de Gestão de Ambientes;</v>
      </c>
      <c r="C667" s="552"/>
      <c r="D667" s="552"/>
      <c r="E667" s="552"/>
      <c r="F667" s="68" t="str">
        <f>IF(Máximo!F667:I667="","",Máximo!F667:I667)</f>
        <v/>
      </c>
      <c r="G667" s="72">
        <f>Máximo!G667:J667</f>
        <v>2.1459227E-4</v>
      </c>
      <c r="H667" s="70" t="str">
        <f>IF(Máximo!H667="","",Máximo!H667)</f>
        <v>Obrigatório</v>
      </c>
      <c r="I667" s="37" t="s">
        <v>4</v>
      </c>
      <c r="J667" s="73">
        <f>IF($K$13="Não Atende",0,IF(I667="","",IF(H667="",VLOOKUP(I667,Parâmetros!$B$3:$C$6,2,0),VLOOKUP(I667,Parâmetros!$B$3:$C$6,2,0)*VLOOKUP(H667,Parâmetros!$E$3:$G$5,2,0))))</f>
        <v>4</v>
      </c>
      <c r="K667" s="74">
        <f t="shared" si="276"/>
        <v>3.4763947740000002E-2</v>
      </c>
      <c r="L667" s="3"/>
      <c r="M667" s="38"/>
    </row>
    <row r="668" spans="1:13" ht="45" customHeight="1" outlineLevel="1" x14ac:dyDescent="0.2">
      <c r="A668" s="170" t="str">
        <f>Máximo!A668</f>
        <v>3.631</v>
      </c>
      <c r="B668" s="552" t="str">
        <f>Máximo!B668:E668</f>
        <v>12.3.4.3.9.        A solução deve atender aos padrões de usuários e grupos de Gestão de Ambientes;</v>
      </c>
      <c r="C668" s="552"/>
      <c r="D668" s="552"/>
      <c r="E668" s="552"/>
      <c r="F668" s="68" t="str">
        <f>IF(Máximo!F668:I668="","",Máximo!F668:I668)</f>
        <v/>
      </c>
      <c r="G668" s="72">
        <f>Máximo!G668:J668</f>
        <v>2.1459227E-4</v>
      </c>
      <c r="H668" s="70" t="str">
        <f>IF(Máximo!H668="","",Máximo!H668)</f>
        <v>Obrigatório</v>
      </c>
      <c r="I668" s="37" t="s">
        <v>4</v>
      </c>
      <c r="J668" s="73">
        <f>IF($K$13="Não Atende",0,IF(I668="","",IF(H668="",VLOOKUP(I668,Parâmetros!$B$3:$C$6,2,0),VLOOKUP(I668,Parâmetros!$B$3:$C$6,2,0)*VLOOKUP(H668,Parâmetros!$E$3:$G$5,2,0))))</f>
        <v>4</v>
      </c>
      <c r="K668" s="74">
        <f t="shared" si="276"/>
        <v>3.4763947740000002E-2</v>
      </c>
      <c r="L668" s="3"/>
      <c r="M668" s="38"/>
    </row>
    <row r="669" spans="1:13" ht="45" customHeight="1" outlineLevel="1" x14ac:dyDescent="0.2">
      <c r="A669" s="170" t="str">
        <f>Máximo!A669</f>
        <v>3.632</v>
      </c>
      <c r="B669" s="552" t="str">
        <f>Máximo!B669:E669</f>
        <v>12.3.4.3.10.      A solução deve atender aos padrões de regras de segurança de acesso e permissão de Gestão de Ambientes;</v>
      </c>
      <c r="C669" s="552"/>
      <c r="D669" s="552"/>
      <c r="E669" s="552"/>
      <c r="F669" s="68" t="str">
        <f>IF(Máximo!F669:I669="","",Máximo!F669:I669)</f>
        <v/>
      </c>
      <c r="G669" s="72">
        <f>Máximo!G669:J669</f>
        <v>2.1459227E-4</v>
      </c>
      <c r="H669" s="70" t="str">
        <f>IF(Máximo!H669="","",Máximo!H669)</f>
        <v>Obrigatório</v>
      </c>
      <c r="I669" s="37" t="s">
        <v>4</v>
      </c>
      <c r="J669" s="73">
        <f>IF($K$13="Não Atende",0,IF(I669="","",IF(H669="",VLOOKUP(I669,Parâmetros!$B$3:$C$6,2,0),VLOOKUP(I669,Parâmetros!$B$3:$C$6,2,0)*VLOOKUP(H669,Parâmetros!$E$3:$G$5,2,0))))</f>
        <v>4</v>
      </c>
      <c r="K669" s="74">
        <f t="shared" si="276"/>
        <v>3.4763947740000002E-2</v>
      </c>
      <c r="L669" s="3"/>
      <c r="M669" s="38"/>
    </row>
    <row r="670" spans="1:13" ht="45" customHeight="1" outlineLevel="1" x14ac:dyDescent="0.2">
      <c r="A670" s="170" t="str">
        <f>Máximo!A670</f>
        <v>3.633</v>
      </c>
      <c r="B670" s="552" t="str">
        <f>Máximo!B670:E670</f>
        <v>12.3.4.3.11.      A solução deve atender aos padrões de script de administração e gestão de ambientes;</v>
      </c>
      <c r="C670" s="552"/>
      <c r="D670" s="552"/>
      <c r="E670" s="552"/>
      <c r="F670" s="68" t="str">
        <f>IF(Máximo!F670:I670="","",Máximo!F670:I670)</f>
        <v/>
      </c>
      <c r="G670" s="72">
        <f>Máximo!G670:J670</f>
        <v>2.1459227E-4</v>
      </c>
      <c r="H670" s="70" t="str">
        <f>IF(Máximo!H670="","",Máximo!H670)</f>
        <v>Obrigatório</v>
      </c>
      <c r="I670" s="37" t="s">
        <v>4</v>
      </c>
      <c r="J670" s="73">
        <f>IF($K$13="Não Atende",0,IF(I670="","",IF(H670="",VLOOKUP(I670,Parâmetros!$B$3:$C$6,2,0),VLOOKUP(I670,Parâmetros!$B$3:$C$6,2,0)*VLOOKUP(H670,Parâmetros!$E$3:$G$5,2,0))))</f>
        <v>4</v>
      </c>
      <c r="K670" s="74">
        <f t="shared" si="276"/>
        <v>3.4763947740000002E-2</v>
      </c>
      <c r="L670" s="3"/>
      <c r="M670" s="38"/>
    </row>
    <row r="671" spans="1:13" ht="45" customHeight="1" outlineLevel="1" x14ac:dyDescent="0.2">
      <c r="A671" s="170" t="str">
        <f>Máximo!A671</f>
        <v>3.634</v>
      </c>
      <c r="B671" s="552" t="str">
        <f>Máximo!B671:E671</f>
        <v>12.3.4.3.12.      A solução deve contemplar ferramenta ou script que permita realizar a leitura dos logs das camadas de web, e aplication, e posteriormente realizem input em um banco de dados.</v>
      </c>
      <c r="C671" s="552"/>
      <c r="D671" s="552"/>
      <c r="E671" s="552"/>
      <c r="F671" s="68" t="str">
        <f>IF(Máximo!F671:I671="","",Máximo!F671:I671)</f>
        <v/>
      </c>
      <c r="G671" s="72">
        <f>Máximo!G671:J671</f>
        <v>2.1459227E-4</v>
      </c>
      <c r="H671" s="70" t="str">
        <f>IF(Máximo!H671="","",Máximo!H671)</f>
        <v>Obrigatório</v>
      </c>
      <c r="I671" s="37" t="s">
        <v>4</v>
      </c>
      <c r="J671" s="73">
        <f>IF($K$13="Não Atende",0,IF(I671="","",IF(H671="",VLOOKUP(I671,Parâmetros!$B$3:$C$6,2,0),VLOOKUP(I671,Parâmetros!$B$3:$C$6,2,0)*VLOOKUP(H671,Parâmetros!$E$3:$G$5,2,0))))</f>
        <v>4</v>
      </c>
      <c r="K671" s="74">
        <f t="shared" si="276"/>
        <v>3.4763947740000002E-2</v>
      </c>
      <c r="L671" s="3"/>
      <c r="M671" s="38"/>
    </row>
    <row r="672" spans="1:13" ht="45" customHeight="1" outlineLevel="1" x14ac:dyDescent="0.2">
      <c r="A672" s="170" t="str">
        <f>Máximo!A672</f>
        <v>3.635</v>
      </c>
      <c r="B672" s="552" t="str">
        <f>Máximo!B672:E672</f>
        <v>12.3.4.3.13.      Todo usuário de serviço deve ser solicitado exclusivamente pela equipe de Gestão de Ambiente;</v>
      </c>
      <c r="C672" s="552"/>
      <c r="D672" s="552"/>
      <c r="E672" s="552"/>
      <c r="F672" s="68" t="str">
        <f>IF(Máximo!F672:I672="","",Máximo!F672:I672)</f>
        <v/>
      </c>
      <c r="G672" s="72">
        <f>Máximo!G672:J672</f>
        <v>2.1459227E-4</v>
      </c>
      <c r="H672" s="70" t="str">
        <f>IF(Máximo!H672="","",Máximo!H672)</f>
        <v>Obrigatório</v>
      </c>
      <c r="I672" s="37" t="s">
        <v>4</v>
      </c>
      <c r="J672" s="73">
        <f>IF($K$13="Não Atende",0,IF(I672="","",IF(H672="",VLOOKUP(I672,Parâmetros!$B$3:$C$6,2,0),VLOOKUP(I672,Parâmetros!$B$3:$C$6,2,0)*VLOOKUP(H672,Parâmetros!$E$3:$G$5,2,0))))</f>
        <v>4</v>
      </c>
      <c r="K672" s="74">
        <f t="shared" si="276"/>
        <v>3.4763947740000002E-2</v>
      </c>
      <c r="L672" s="3"/>
      <c r="M672" s="38"/>
    </row>
    <row r="673" spans="1:13" ht="45" customHeight="1" outlineLevel="1" x14ac:dyDescent="0.2">
      <c r="A673" s="170" t="str">
        <f>Máximo!A673</f>
        <v>3.636</v>
      </c>
      <c r="B673" s="552" t="str">
        <f>Máximo!B673:E673</f>
        <v>12.3.4.3.14.      Deve ser criado um usuário dentro do sistema para operação do ambiente;</v>
      </c>
      <c r="C673" s="552"/>
      <c r="D673" s="552"/>
      <c r="E673" s="552"/>
      <c r="F673" s="68" t="str">
        <f>IF(Máximo!F673:I673="","",Máximo!F673:I673)</f>
        <v/>
      </c>
      <c r="G673" s="72">
        <f>Máximo!G673:J673</f>
        <v>2.1459227E-4</v>
      </c>
      <c r="H673" s="70" t="str">
        <f>IF(Máximo!H673="","",Máximo!H673)</f>
        <v>Obrigatório</v>
      </c>
      <c r="I673" s="37" t="s">
        <v>4</v>
      </c>
      <c r="J673" s="73">
        <f>IF($K$13="Não Atende",0,IF(I673="","",IF(H673="",VLOOKUP(I673,Parâmetros!$B$3:$C$6,2,0),VLOOKUP(I673,Parâmetros!$B$3:$C$6,2,0)*VLOOKUP(H673,Parâmetros!$E$3:$G$5,2,0))))</f>
        <v>4</v>
      </c>
      <c r="K673" s="74">
        <f t="shared" si="276"/>
        <v>3.4763947740000002E-2</v>
      </c>
      <c r="L673" s="3"/>
      <c r="M673" s="38"/>
    </row>
    <row r="674" spans="1:13" ht="45" customHeight="1" outlineLevel="1" x14ac:dyDescent="0.2">
      <c r="A674" s="170" t="str">
        <f>Máximo!A674</f>
        <v>3.637</v>
      </c>
      <c r="B674" s="552" t="str">
        <f>Máximo!B674:E674</f>
        <v>12.3.4.3.15.      Deve ser criado um usuário dentro do sistema para atividades com permissões adequadas para o desenvolvimento das atividades pertinentes a deploy, release etc, evitando o uso de usuários administrativos da aplicação.</v>
      </c>
      <c r="C674" s="552"/>
      <c r="D674" s="552"/>
      <c r="E674" s="552"/>
      <c r="F674" s="68" t="str">
        <f>IF(Máximo!F674:I674="","",Máximo!F674:I674)</f>
        <v/>
      </c>
      <c r="G674" s="72">
        <f>Máximo!G674:J674</f>
        <v>2.1459227E-4</v>
      </c>
      <c r="H674" s="70" t="str">
        <f>IF(Máximo!H674="","",Máximo!H674)</f>
        <v>Obrigatório</v>
      </c>
      <c r="I674" s="37" t="s">
        <v>4</v>
      </c>
      <c r="J674" s="73">
        <f>IF($K$13="Não Atende",0,IF(I674="","",IF(H674="",VLOOKUP(I674,Parâmetros!$B$3:$C$6,2,0),VLOOKUP(I674,Parâmetros!$B$3:$C$6,2,0)*VLOOKUP(H674,Parâmetros!$E$3:$G$5,2,0))))</f>
        <v>4</v>
      </c>
      <c r="K674" s="74">
        <f t="shared" si="276"/>
        <v>3.4763947740000002E-2</v>
      </c>
      <c r="L674" s="3"/>
      <c r="M674" s="38"/>
    </row>
    <row r="675" spans="1:13" ht="45" customHeight="1" outlineLevel="1" x14ac:dyDescent="0.2">
      <c r="A675" s="170" t="str">
        <f>Máximo!A675</f>
        <v>3.638</v>
      </c>
      <c r="B675" s="552" t="str">
        <f>Máximo!B675:E675</f>
        <v>12.3.4.3.16.      Deve ser criado um usuário dentro do sistema para monitoração;</v>
      </c>
      <c r="C675" s="552"/>
      <c r="D675" s="552"/>
      <c r="E675" s="552"/>
      <c r="F675" s="68" t="str">
        <f>IF(Máximo!F675:I675="","",Máximo!F675:I675)</f>
        <v/>
      </c>
      <c r="G675" s="72">
        <f>Máximo!G675:J675</f>
        <v>2.1459227E-4</v>
      </c>
      <c r="H675" s="70" t="str">
        <f>IF(Máximo!H675="","",Máximo!H675)</f>
        <v>Obrigatório</v>
      </c>
      <c r="I675" s="37" t="s">
        <v>4</v>
      </c>
      <c r="J675" s="73">
        <f>IF($K$13="Não Atende",0,IF(I675="","",IF(H675="",VLOOKUP(I675,Parâmetros!$B$3:$C$6,2,0),VLOOKUP(I675,Parâmetros!$B$3:$C$6,2,0)*VLOOKUP(H675,Parâmetros!$E$3:$G$5,2,0))))</f>
        <v>4</v>
      </c>
      <c r="K675" s="74">
        <f t="shared" si="276"/>
        <v>3.4763947740000002E-2</v>
      </c>
      <c r="L675" s="3"/>
      <c r="M675" s="38"/>
    </row>
    <row r="676" spans="1:13" ht="45" customHeight="1" outlineLevel="1" x14ac:dyDescent="0.2">
      <c r="A676" s="170" t="str">
        <f>Máximo!A676</f>
        <v>3.639</v>
      </c>
      <c r="B676" s="552" t="str">
        <f>Máximo!B676:E676</f>
        <v>12.3.4.3.17.      A solução deve possuir grupos de acesso distintos de forma a permitir a segregação de privilégios de usuários da aplicação, equipes de desenvolvimento e administração do sistema / ambiente. Os privilégios administrativos devem ser exclusivos das equipes de infraestrutura de TI.</v>
      </c>
      <c r="C676" s="552"/>
      <c r="D676" s="552"/>
      <c r="E676" s="552"/>
      <c r="F676" s="68" t="str">
        <f>IF(Máximo!F676:I676="","",Máximo!F676:I676)</f>
        <v/>
      </c>
      <c r="G676" s="72">
        <f>Máximo!G676:J676</f>
        <v>2.1459227E-4</v>
      </c>
      <c r="H676" s="70" t="str">
        <f>IF(Máximo!H676="","",Máximo!H676)</f>
        <v>Obrigatório</v>
      </c>
      <c r="I676" s="37" t="s">
        <v>4</v>
      </c>
      <c r="J676" s="73">
        <f>IF($K$13="Não Atende",0,IF(I676="","",IF(H676="",VLOOKUP(I676,Parâmetros!$B$3:$C$6,2,0),VLOOKUP(I676,Parâmetros!$B$3:$C$6,2,0)*VLOOKUP(H676,Parâmetros!$E$3:$G$5,2,0))))</f>
        <v>4</v>
      </c>
      <c r="K676" s="74">
        <f t="shared" si="276"/>
        <v>3.4763947740000002E-2</v>
      </c>
      <c r="L676" s="3"/>
      <c r="M676" s="38"/>
    </row>
    <row r="677" spans="1:13" ht="45" customHeight="1" outlineLevel="1" x14ac:dyDescent="0.2">
      <c r="A677" s="170" t="str">
        <f>Máximo!A677</f>
        <v>3.640</v>
      </c>
      <c r="B677" s="552" t="str">
        <f>Máximo!B677:E677</f>
        <v>12.3.4.3.18.      Toda solução de midleware deve possuir controle de transações (garantia de entrega de evento)</v>
      </c>
      <c r="C677" s="552"/>
      <c r="D677" s="552"/>
      <c r="E677" s="552"/>
      <c r="F677" s="68" t="str">
        <f>IF(Máximo!F677:I677="","",Máximo!F677:I677)</f>
        <v/>
      </c>
      <c r="G677" s="72">
        <f>Máximo!G677:J677</f>
        <v>2.1459227E-4</v>
      </c>
      <c r="H677" s="70" t="str">
        <f>IF(Máximo!H677="","",Máximo!H677)</f>
        <v>Obrigatório</v>
      </c>
      <c r="I677" s="37" t="s">
        <v>4</v>
      </c>
      <c r="J677" s="73">
        <f>IF($K$13="Não Atende",0,IF(I677="","",IF(H677="",VLOOKUP(I677,Parâmetros!$B$3:$C$6,2,0),VLOOKUP(I677,Parâmetros!$B$3:$C$6,2,0)*VLOOKUP(H677,Parâmetros!$E$3:$G$5,2,0))))</f>
        <v>4</v>
      </c>
      <c r="K677" s="74">
        <f t="shared" si="276"/>
        <v>3.4763947740000002E-2</v>
      </c>
      <c r="L677" s="3"/>
      <c r="M677" s="38"/>
    </row>
    <row r="678" spans="1:13" ht="45" customHeight="1" outlineLevel="1" x14ac:dyDescent="0.2">
      <c r="A678" s="170" t="str">
        <f>Máximo!A678</f>
        <v>3.641</v>
      </c>
      <c r="B678" s="552" t="str">
        <f>Máximo!B678:E678</f>
        <v>12.3.4.3.19.       A solução deve disponibilizar diferentes níveis de log que possam ser configurados pela equipe de Operação de Sistemas</v>
      </c>
      <c r="C678" s="552"/>
      <c r="D678" s="552"/>
      <c r="E678" s="552"/>
      <c r="F678" s="68" t="str">
        <f>IF(Máximo!F678:I678="","",Máximo!F678:I678)</f>
        <v/>
      </c>
      <c r="G678" s="72">
        <f>Máximo!G678:J678</f>
        <v>2.1459227E-4</v>
      </c>
      <c r="H678" s="70" t="str">
        <f>IF(Máximo!H678="","",Máximo!H678)</f>
        <v>Obrigatório</v>
      </c>
      <c r="I678" s="37" t="s">
        <v>4</v>
      </c>
      <c r="J678" s="73">
        <f>IF($K$13="Não Atende",0,IF(I678="","",IF(H678="",VLOOKUP(I678,Parâmetros!$B$3:$C$6,2,0),VLOOKUP(I678,Parâmetros!$B$3:$C$6,2,0)*VLOOKUP(H678,Parâmetros!$E$3:$G$5,2,0))))</f>
        <v>4</v>
      </c>
      <c r="K678" s="74">
        <f t="shared" si="276"/>
        <v>3.4763947740000002E-2</v>
      </c>
      <c r="L678" s="3"/>
      <c r="M678" s="38"/>
    </row>
    <row r="679" spans="1:13" ht="45" customHeight="1" outlineLevel="1" x14ac:dyDescent="0.2">
      <c r="A679" s="170" t="str">
        <f>Máximo!A679</f>
        <v>3.642</v>
      </c>
      <c r="B679" s="552" t="str">
        <f>Máximo!B679:E679</f>
        <v>12.3.4.3.20.      A solução deve possuir trilhas de auditoria que permitam rastreabilidade do fluxo de negócio. Sejam de suas funções / módulos internos, sejam das suas interfaces / integrações</v>
      </c>
      <c r="C679" s="552"/>
      <c r="D679" s="552"/>
      <c r="E679" s="552"/>
      <c r="F679" s="68" t="str">
        <f>IF(Máximo!F679:I679="","",Máximo!F679:I679)</f>
        <v/>
      </c>
      <c r="G679" s="72">
        <f>Máximo!G679:J679</f>
        <v>2.1459227E-4</v>
      </c>
      <c r="H679" s="70" t="str">
        <f>IF(Máximo!H679="","",Máximo!H679)</f>
        <v>Obrigatório</v>
      </c>
      <c r="I679" s="37" t="s">
        <v>4</v>
      </c>
      <c r="J679" s="73">
        <f>IF($K$13="Não Atende",0,IF(I679="","",IF(H679="",VLOOKUP(I679,Parâmetros!$B$3:$C$6,2,0),VLOOKUP(I679,Parâmetros!$B$3:$C$6,2,0)*VLOOKUP(H679,Parâmetros!$E$3:$G$5,2,0))))</f>
        <v>4</v>
      </c>
      <c r="K679" s="74">
        <f t="shared" si="276"/>
        <v>3.4763947740000002E-2</v>
      </c>
      <c r="L679" s="3"/>
      <c r="M679" s="38"/>
    </row>
    <row r="680" spans="1:13" ht="45" customHeight="1" outlineLevel="1" x14ac:dyDescent="0.2">
      <c r="A680" s="170" t="str">
        <f>Máximo!A680</f>
        <v>3.643</v>
      </c>
      <c r="B680" s="552" t="str">
        <f>Máximo!B680:E680</f>
        <v>12.3.4.3.21.      A solução deve possuir mecanismo de expurgo\archive de dados históricos</v>
      </c>
      <c r="C680" s="552"/>
      <c r="D680" s="552"/>
      <c r="E680" s="552"/>
      <c r="F680" s="68" t="str">
        <f>IF(Máximo!F680:I680="","",Máximo!F680:I680)</f>
        <v/>
      </c>
      <c r="G680" s="72">
        <f>Máximo!G680:J680</f>
        <v>2.1459227E-4</v>
      </c>
      <c r="H680" s="70" t="str">
        <f>IF(Máximo!H680="","",Máximo!H680)</f>
        <v>Obrigatório</v>
      </c>
      <c r="I680" s="37" t="s">
        <v>4</v>
      </c>
      <c r="J680" s="73">
        <f>IF($K$13="Não Atende",0,IF(I680="","",IF(H680="",VLOOKUP(I680,Parâmetros!$B$3:$C$6,2,0),VLOOKUP(I680,Parâmetros!$B$3:$C$6,2,0)*VLOOKUP(H680,Parâmetros!$E$3:$G$5,2,0))))</f>
        <v>4</v>
      </c>
      <c r="K680" s="74">
        <f t="shared" si="276"/>
        <v>3.4763947740000002E-2</v>
      </c>
      <c r="L680" s="3"/>
      <c r="M680" s="38"/>
    </row>
    <row r="681" spans="1:13" ht="45" customHeight="1" outlineLevel="1" x14ac:dyDescent="0.2">
      <c r="A681" s="170" t="str">
        <f>Máximo!A681</f>
        <v>3.644</v>
      </c>
      <c r="B681" s="552" t="str">
        <f>Máximo!B681:E681</f>
        <v>12.3.5.               Requisitos de Planejamento, Controle e Backup da Produção</v>
      </c>
      <c r="C681" s="552"/>
      <c r="D681" s="552"/>
      <c r="E681" s="552"/>
      <c r="F681" s="68" t="str">
        <f>IF(Máximo!F681:I681="","",Máximo!F681:I681)</f>
        <v/>
      </c>
      <c r="G681" s="72">
        <f>Máximo!G681:J681</f>
        <v>2.1459227E-4</v>
      </c>
      <c r="H681" s="70" t="str">
        <f>IF(Máximo!H681="","",Máximo!H681)</f>
        <v>Obrigatório</v>
      </c>
      <c r="I681" s="37" t="s">
        <v>4</v>
      </c>
      <c r="J681" s="73">
        <f>IF($K$13="Não Atende",0,IF(I681="","",IF(H681="",VLOOKUP(I681,Parâmetros!$B$3:$C$6,2,0),VLOOKUP(I681,Parâmetros!$B$3:$C$6,2,0)*VLOOKUP(H681,Parâmetros!$E$3:$G$5,2,0))))</f>
        <v>4</v>
      </c>
      <c r="K681" s="74">
        <f t="shared" si="276"/>
        <v>3.4763947740000002E-2</v>
      </c>
      <c r="L681" s="3"/>
      <c r="M681" s="38"/>
    </row>
    <row r="682" spans="1:13" ht="45" customHeight="1" outlineLevel="1" x14ac:dyDescent="0.2">
      <c r="A682" s="170" t="str">
        <f>Máximo!A682</f>
        <v>3.645</v>
      </c>
      <c r="B682" s="552" t="str">
        <f>Máximo!B682:E682</f>
        <v>12.3.5.1.   Estes artefatos serão executados durante o período de transição para produção e a aprovação de toda sequência é condição para obtenção do TAP - Termo de Aceite em Produção;</v>
      </c>
      <c r="C682" s="552"/>
      <c r="D682" s="552"/>
      <c r="E682" s="552"/>
      <c r="F682" s="68" t="str">
        <f>IF(Máximo!F682:I682="","",Máximo!F682:I682)</f>
        <v/>
      </c>
      <c r="G682" s="72">
        <f>Máximo!G682:J682</f>
        <v>2.1459227E-4</v>
      </c>
      <c r="H682" s="70" t="str">
        <f>IF(Máximo!H682="","",Máximo!H682)</f>
        <v>Obrigatório</v>
      </c>
      <c r="I682" s="37" t="s">
        <v>4</v>
      </c>
      <c r="J682" s="73">
        <f>IF($K$13="Não Atende",0,IF(I682="","",IF(H682="",VLOOKUP(I682,Parâmetros!$B$3:$C$6,2,0),VLOOKUP(I682,Parâmetros!$B$3:$C$6,2,0)*VLOOKUP(H682,Parâmetros!$E$3:$G$5,2,0))))</f>
        <v>4</v>
      </c>
      <c r="K682" s="74">
        <f t="shared" si="276"/>
        <v>3.4763947740000002E-2</v>
      </c>
      <c r="L682" s="3"/>
      <c r="M682" s="38"/>
    </row>
    <row r="683" spans="1:13" ht="45" customHeight="1" outlineLevel="1" x14ac:dyDescent="0.2">
      <c r="A683" s="170" t="str">
        <f>Máximo!A683</f>
        <v>3.646</v>
      </c>
      <c r="B683" s="552" t="str">
        <f>Máximo!B683:E683</f>
        <v>12.3.5.2.   Todos os padrões detalhados de produção serão informados durante o tempo de estudo e desenvolvimento da solução (job names, procedures names, file names, diretórios, backup names etc);</v>
      </c>
      <c r="C683" s="552"/>
      <c r="D683" s="552"/>
      <c r="E683" s="552"/>
      <c r="F683" s="68" t="str">
        <f>IF(Máximo!F683:I683="","",Máximo!F683:I683)</f>
        <v/>
      </c>
      <c r="G683" s="72">
        <f>Máximo!G683:J683</f>
        <v>2.1459227E-4</v>
      </c>
      <c r="H683" s="70" t="str">
        <f>IF(Máximo!H683="","",Máximo!H683)</f>
        <v>Obrigatório</v>
      </c>
      <c r="I683" s="37" t="s">
        <v>4</v>
      </c>
      <c r="J683" s="73">
        <f>IF($K$13="Não Atende",0,IF(I683="","",IF(H683="",VLOOKUP(I683,Parâmetros!$B$3:$C$6,2,0),VLOOKUP(I683,Parâmetros!$B$3:$C$6,2,0)*VLOOKUP(H683,Parâmetros!$E$3:$G$5,2,0))))</f>
        <v>4</v>
      </c>
      <c r="K683" s="74">
        <f t="shared" si="276"/>
        <v>3.4763947740000002E-2</v>
      </c>
      <c r="L683" s="3"/>
      <c r="M683" s="38"/>
    </row>
    <row r="684" spans="1:13" ht="45" customHeight="1" outlineLevel="1" x14ac:dyDescent="0.2">
      <c r="A684" s="170" t="str">
        <f>Máximo!A684</f>
        <v>3.647</v>
      </c>
      <c r="B684" s="552" t="str">
        <f>Máximo!B684:E684</f>
        <v>12.3.5.3.   Deverá ser fornecido mapa de relacionamento e os entregáveis de cada cadeia ou sequência de processos inter-relacionados.</v>
      </c>
      <c r="C684" s="552"/>
      <c r="D684" s="552"/>
      <c r="E684" s="552"/>
      <c r="F684" s="68" t="str">
        <f>IF(Máximo!F684:I684="","",Máximo!F684:I684)</f>
        <v/>
      </c>
      <c r="G684" s="72">
        <f>Máximo!G684:J684</f>
        <v>2.1459227E-4</v>
      </c>
      <c r="H684" s="70" t="str">
        <f>IF(Máximo!H684="","",Máximo!H684)</f>
        <v>Obrigatório</v>
      </c>
      <c r="I684" s="37" t="s">
        <v>4</v>
      </c>
      <c r="J684" s="73">
        <f>IF($K$13="Não Atende",0,IF(I684="","",IF(H684="",VLOOKUP(I684,Parâmetros!$B$3:$C$6,2,0),VLOOKUP(I684,Parâmetros!$B$3:$C$6,2,0)*VLOOKUP(H684,Parâmetros!$E$3:$G$5,2,0))))</f>
        <v>4</v>
      </c>
      <c r="K684" s="74">
        <f t="shared" si="276"/>
        <v>3.4763947740000002E-2</v>
      </c>
      <c r="L684" s="3"/>
      <c r="M684" s="38"/>
    </row>
    <row r="685" spans="1:13" ht="45" customHeight="1" outlineLevel="1" x14ac:dyDescent="0.2">
      <c r="A685" s="170" t="str">
        <f>Máximo!A685</f>
        <v>3.648</v>
      </c>
      <c r="B685" s="552" t="str">
        <f>Máximo!B685:E685</f>
        <v>12.3.5.4.           Requisitos de Backup</v>
      </c>
      <c r="C685" s="552"/>
      <c r="D685" s="552"/>
      <c r="E685" s="552"/>
      <c r="F685" s="68" t="str">
        <f>IF(Máximo!F685:I685="","",Máximo!F685:I685)</f>
        <v/>
      </c>
      <c r="G685" s="72">
        <f>Máximo!G685:J685</f>
        <v>2.1459227E-4</v>
      </c>
      <c r="H685" s="70" t="str">
        <f>IF(Máximo!H685="","",Máximo!H685)</f>
        <v>Obrigatório</v>
      </c>
      <c r="I685" s="37" t="s">
        <v>4</v>
      </c>
      <c r="J685" s="73">
        <f>IF($K$13="Não Atende",0,IF(I685="","",IF(H685="",VLOOKUP(I685,Parâmetros!$B$3:$C$6,2,0),VLOOKUP(I685,Parâmetros!$B$3:$C$6,2,0)*VLOOKUP(H685,Parâmetros!$E$3:$G$5,2,0))))</f>
        <v>4</v>
      </c>
      <c r="K685" s="74">
        <f t="shared" si="276"/>
        <v>3.4763947740000002E-2</v>
      </c>
      <c r="L685" s="3"/>
      <c r="M685" s="38"/>
    </row>
    <row r="686" spans="1:13" ht="45" customHeight="1" outlineLevel="1" x14ac:dyDescent="0.2">
      <c r="A686" s="170" t="str">
        <f>Máximo!A686</f>
        <v>3.649</v>
      </c>
      <c r="B686" s="552" t="str">
        <f>Máximo!B686:E686</f>
        <v>12.3.5.4.1.        Devem ser especificados os procedimentos de recuperação massivo ou pontual de dados, onde as necessidades não impliquem em recuperação total (full) de dados;</v>
      </c>
      <c r="C686" s="552"/>
      <c r="D686" s="552"/>
      <c r="E686" s="552"/>
      <c r="F686" s="68" t="str">
        <f>IF(Máximo!F686:I686="","",Máximo!F686:I686)</f>
        <v/>
      </c>
      <c r="G686" s="72">
        <f>Máximo!G686:J686</f>
        <v>2.1459227E-4</v>
      </c>
      <c r="H686" s="70" t="str">
        <f>IF(Máximo!H686="","",Máximo!H686)</f>
        <v>Obrigatório</v>
      </c>
      <c r="I686" s="37" t="s">
        <v>4</v>
      </c>
      <c r="J686" s="73">
        <f>IF($K$13="Não Atende",0,IF(I686="","",IF(H686="",VLOOKUP(I686,Parâmetros!$B$3:$C$6,2,0),VLOOKUP(I686,Parâmetros!$B$3:$C$6,2,0)*VLOOKUP(H686,Parâmetros!$E$3:$G$5,2,0))))</f>
        <v>4</v>
      </c>
      <c r="K686" s="74">
        <f t="shared" si="276"/>
        <v>3.4763947740000002E-2</v>
      </c>
      <c r="L686" s="3"/>
      <c r="M686" s="38"/>
    </row>
    <row r="687" spans="1:13" ht="45" customHeight="1" outlineLevel="1" x14ac:dyDescent="0.2">
      <c r="A687" s="170" t="str">
        <f>Máximo!A687</f>
        <v>3.650</v>
      </c>
      <c r="B687" s="552" t="str">
        <f>Máximo!B687:E687</f>
        <v>12.3.5.4.2.        Para ambos os casos devem ser apresentadas as volumetrias de área de armazenamento em fitoteca robotizada para atendimento à política de retenção de arquivos e históricos de dados definida no dimensionamento da solução proposta;</v>
      </c>
      <c r="C687" s="552"/>
      <c r="D687" s="552"/>
      <c r="E687" s="552"/>
      <c r="F687" s="68" t="str">
        <f>IF(Máximo!F687:I687="","",Máximo!F687:I687)</f>
        <v/>
      </c>
      <c r="G687" s="72">
        <f>Máximo!G687:J687</f>
        <v>2.1459227E-4</v>
      </c>
      <c r="H687" s="70" t="str">
        <f>IF(Máximo!H687="","",Máximo!H687)</f>
        <v>Obrigatório</v>
      </c>
      <c r="I687" s="37" t="s">
        <v>4</v>
      </c>
      <c r="J687" s="73">
        <f>IF($K$13="Não Atende",0,IF(I687="","",IF(H687="",VLOOKUP(I687,Parâmetros!$B$3:$C$6,2,0),VLOOKUP(I687,Parâmetros!$B$3:$C$6,2,0)*VLOOKUP(H687,Parâmetros!$E$3:$G$5,2,0))))</f>
        <v>4</v>
      </c>
      <c r="K687" s="74">
        <f t="shared" si="276"/>
        <v>3.4763947740000002E-2</v>
      </c>
      <c r="L687" s="3"/>
      <c r="M687" s="38"/>
    </row>
    <row r="688" spans="1:13" ht="45" customHeight="1" outlineLevel="1" x14ac:dyDescent="0.2">
      <c r="A688" s="170" t="str">
        <f>Máximo!A688</f>
        <v>3.651</v>
      </c>
      <c r="B688" s="552" t="str">
        <f>Máximo!B688:E688</f>
        <v>12.3.5.4.3.        Caso haja necessidade de backup em meio físico de alta performance, em razão de volumetria incompatível com janelas operacionais que a solução disponibiliza, especificar detalhadamente os requisitos técnicos e os procedimentos de recuperação;</v>
      </c>
      <c r="C688" s="552"/>
      <c r="D688" s="552"/>
      <c r="E688" s="552"/>
      <c r="F688" s="68" t="str">
        <f>IF(Máximo!F688:I688="","",Máximo!F688:I688)</f>
        <v/>
      </c>
      <c r="G688" s="72">
        <f>Máximo!G688:J688</f>
        <v>2.1459227E-4</v>
      </c>
      <c r="H688" s="70" t="str">
        <f>IF(Máximo!H688="","",Máximo!H688)</f>
        <v>Obrigatório</v>
      </c>
      <c r="I688" s="37" t="s">
        <v>4</v>
      </c>
      <c r="J688" s="73">
        <f>IF($K$13="Não Atende",0,IF(I688="","",IF(H688="",VLOOKUP(I688,Parâmetros!$B$3:$C$6,2,0),VLOOKUP(I688,Parâmetros!$B$3:$C$6,2,0)*VLOOKUP(H688,Parâmetros!$E$3:$G$5,2,0))))</f>
        <v>4</v>
      </c>
      <c r="K688" s="74">
        <f t="shared" si="276"/>
        <v>3.4763947740000002E-2</v>
      </c>
      <c r="L688" s="3"/>
      <c r="M688" s="38"/>
    </row>
    <row r="689" spans="1:13" ht="45" customHeight="1" outlineLevel="1" x14ac:dyDescent="0.2">
      <c r="A689" s="170" t="str">
        <f>Máximo!A689</f>
        <v>3.652</v>
      </c>
      <c r="B689" s="552" t="str">
        <f>Máximo!B689:E689</f>
        <v>12.3.5.4.4.        Não deve ser ofertado componente de fitoteca robotizada como parte integrante da solução. O backup de dados da solução proposta deverá utilizar solução corporativa da OI, baseada em tecnologia padrão LTO. A OI disponibilizará recursos baseados nos requisitos de dimensionamento informados pelo PROPONENTE;</v>
      </c>
      <c r="C689" s="552"/>
      <c r="D689" s="552"/>
      <c r="E689" s="552"/>
      <c r="F689" s="68" t="str">
        <f>IF(Máximo!F689:I689="","",Máximo!F689:I689)</f>
        <v/>
      </c>
      <c r="G689" s="72">
        <f>Máximo!G689:J689</f>
        <v>2.1459227E-4</v>
      </c>
      <c r="H689" s="70" t="str">
        <f>IF(Máximo!H689="","",Máximo!H689)</f>
        <v>Obrigatório</v>
      </c>
      <c r="I689" s="37" t="s">
        <v>4</v>
      </c>
      <c r="J689" s="73">
        <f>IF($K$13="Não Atende",0,IF(I689="","",IF(H689="",VLOOKUP(I689,Parâmetros!$B$3:$C$6,2,0),VLOOKUP(I689,Parâmetros!$B$3:$C$6,2,0)*VLOOKUP(H689,Parâmetros!$E$3:$G$5,2,0))))</f>
        <v>4</v>
      </c>
      <c r="K689" s="74">
        <f t="shared" si="276"/>
        <v>3.4763947740000002E-2</v>
      </c>
      <c r="L689" s="3"/>
      <c r="M689" s="38"/>
    </row>
    <row r="690" spans="1:13" ht="45" customHeight="1" outlineLevel="1" x14ac:dyDescent="0.2">
      <c r="A690" s="170" t="str">
        <f>Máximo!A690</f>
        <v>3.653</v>
      </c>
      <c r="B690" s="552" t="str">
        <f>Máximo!B690:E690</f>
        <v>12.3.5.4.5.        A solução proposta deve ser homologada para os softwares de gerenciamento de backup corporativos da OI identificados em capítulo anterior;</v>
      </c>
      <c r="C690" s="552"/>
      <c r="D690" s="552"/>
      <c r="E690" s="552"/>
      <c r="F690" s="68" t="str">
        <f>IF(Máximo!F690:I690="","",Máximo!F690:I690)</f>
        <v/>
      </c>
      <c r="G690" s="72">
        <f>Máximo!G690:J690</f>
        <v>2.1459227E-4</v>
      </c>
      <c r="H690" s="70" t="str">
        <f>IF(Máximo!H690="","",Máximo!H690)</f>
        <v>Obrigatório</v>
      </c>
      <c r="I690" s="37" t="s">
        <v>4</v>
      </c>
      <c r="J690" s="73">
        <f>IF($K$13="Não Atende",0,IF(I690="","",IF(H690="",VLOOKUP(I690,Parâmetros!$B$3:$C$6,2,0),VLOOKUP(I690,Parâmetros!$B$3:$C$6,2,0)*VLOOKUP(H690,Parâmetros!$E$3:$G$5,2,0))))</f>
        <v>4</v>
      </c>
      <c r="K690" s="74">
        <f t="shared" si="276"/>
        <v>3.4763947740000002E-2</v>
      </c>
      <c r="L690" s="3"/>
      <c r="M690" s="38"/>
    </row>
    <row r="691" spans="1:13" ht="45" customHeight="1" outlineLevel="1" x14ac:dyDescent="0.2">
      <c r="A691" s="170" t="str">
        <f>Máximo!A691</f>
        <v>3.654</v>
      </c>
      <c r="B691" s="552" t="str">
        <f>Máximo!B691:E691</f>
        <v>12.3.5.4.6.        Como pré-requisito para implantação de backup, a solução proposta deverá considerar uma infraestrutura de rede exclusiva para backup.</v>
      </c>
      <c r="C691" s="552"/>
      <c r="D691" s="552"/>
      <c r="E691" s="552"/>
      <c r="F691" s="68" t="str">
        <f>IF(Máximo!F691:I691="","",Máximo!F691:I691)</f>
        <v/>
      </c>
      <c r="G691" s="72">
        <f>Máximo!G691:J691</f>
        <v>2.1459227E-4</v>
      </c>
      <c r="H691" s="70" t="str">
        <f>IF(Máximo!H691="","",Máximo!H691)</f>
        <v>Obrigatório</v>
      </c>
      <c r="I691" s="37" t="s">
        <v>4</v>
      </c>
      <c r="J691" s="73">
        <f>IF($K$13="Não Atende",0,IF(I691="","",IF(H691="",VLOOKUP(I691,Parâmetros!$B$3:$C$6,2,0),VLOOKUP(I691,Parâmetros!$B$3:$C$6,2,0)*VLOOKUP(H691,Parâmetros!$E$3:$G$5,2,0))))</f>
        <v>4</v>
      </c>
      <c r="K691" s="74">
        <f t="shared" si="276"/>
        <v>3.4763947740000002E-2</v>
      </c>
      <c r="L691" s="3"/>
      <c r="M691" s="38"/>
    </row>
    <row r="692" spans="1:13" ht="45" customHeight="1" outlineLevel="1" x14ac:dyDescent="0.2">
      <c r="A692" s="170" t="str">
        <f>Máximo!A692</f>
        <v>3.655</v>
      </c>
      <c r="B692" s="552" t="str">
        <f>Máximo!B692:E692</f>
        <v>12.3.6.               Treinamento</v>
      </c>
      <c r="C692" s="552"/>
      <c r="D692" s="552"/>
      <c r="E692" s="552"/>
      <c r="F692" s="68" t="str">
        <f>IF(Máximo!F692:I692="","",Máximo!F692:I692)</f>
        <v/>
      </c>
      <c r="G692" s="72">
        <f>Máximo!G692:J692</f>
        <v>2.1459227E-4</v>
      </c>
      <c r="H692" s="70" t="str">
        <f>IF(Máximo!H692="","",Máximo!H692)</f>
        <v>Obrigatório</v>
      </c>
      <c r="I692" s="37" t="s">
        <v>4</v>
      </c>
      <c r="J692" s="73">
        <f>IF($K$13="Não Atende",0,IF(I692="","",IF(H692="",VLOOKUP(I692,Parâmetros!$B$3:$C$6,2,0),VLOOKUP(I692,Parâmetros!$B$3:$C$6,2,0)*VLOOKUP(H692,Parâmetros!$E$3:$G$5,2,0))))</f>
        <v>4</v>
      </c>
      <c r="K692" s="74">
        <f t="shared" si="276"/>
        <v>3.4763947740000002E-2</v>
      </c>
      <c r="L692" s="3"/>
      <c r="M692" s="38"/>
    </row>
    <row r="693" spans="1:13" ht="45" customHeight="1" outlineLevel="1" x14ac:dyDescent="0.2">
      <c r="A693" s="170" t="str">
        <f>Máximo!A693</f>
        <v>3.656</v>
      </c>
      <c r="B693" s="552" t="str">
        <f>Máximo!B693:E693</f>
        <v>12.3.6.1.             O PROPONENTE deve prover treinamento que aborde todos os quesitos tecnológicos e funcionais que envolvam a solução conforme detalhamento do item 15 deste documento.</v>
      </c>
      <c r="C693" s="552"/>
      <c r="D693" s="552"/>
      <c r="E693" s="552"/>
      <c r="F693" s="68" t="str">
        <f>IF(Máximo!F693:I693="","",Máximo!F693:I693)</f>
        <v/>
      </c>
      <c r="G693" s="72">
        <f>Máximo!G693:J693</f>
        <v>2.1459227E-4</v>
      </c>
      <c r="H693" s="70" t="str">
        <f>IF(Máximo!H693="","",Máximo!H693)</f>
        <v>Obrigatório</v>
      </c>
      <c r="I693" s="37" t="s">
        <v>17</v>
      </c>
      <c r="J693" s="73">
        <f>IF($K$13="Não Atende",0,IF(I693="","",IF(H693="",VLOOKUP(I693,Parâmetros!$B$3:$C$6,2,0),VLOOKUP(I693,Parâmetros!$B$3:$C$6,2,0)*VLOOKUP(H693,Parâmetros!$E$3:$G$5,2,0))))</f>
        <v>2</v>
      </c>
      <c r="K693" s="74">
        <f t="shared" si="276"/>
        <v>1.7381973870000001E-2</v>
      </c>
      <c r="L693" s="3"/>
      <c r="M693" s="38"/>
    </row>
    <row r="694" spans="1:13" ht="45" customHeight="1" outlineLevel="1" x14ac:dyDescent="0.2">
      <c r="A694" s="170" t="str">
        <f>Máximo!A694</f>
        <v>3.657</v>
      </c>
      <c r="B694" s="552" t="str">
        <f>Máximo!B694:E694</f>
        <v>12.4.Fase de Transição para Operação e Produção</v>
      </c>
      <c r="C694" s="552"/>
      <c r="D694" s="552"/>
      <c r="E694" s="552"/>
      <c r="F694" s="68" t="str">
        <f>IF(Máximo!F694:I694="","",Máximo!F694:I694)</f>
        <v/>
      </c>
      <c r="G694" s="72">
        <f>Máximo!G694:J694</f>
        <v>2.1459227E-4</v>
      </c>
      <c r="H694" s="70" t="str">
        <f>IF(Máximo!H694="","",Máximo!H694)</f>
        <v>Obrigatório</v>
      </c>
      <c r="I694" s="37" t="s">
        <v>4</v>
      </c>
      <c r="J694" s="73">
        <f>IF($K$13="Não Atende",0,IF(I694="","",IF(H694="",VLOOKUP(I694,Parâmetros!$B$3:$C$6,2,0),VLOOKUP(I694,Parâmetros!$B$3:$C$6,2,0)*VLOOKUP(H694,Parâmetros!$E$3:$G$5,2,0))))</f>
        <v>4</v>
      </c>
      <c r="K694" s="74">
        <f t="shared" si="276"/>
        <v>3.4763947740000002E-2</v>
      </c>
      <c r="L694" s="3"/>
      <c r="M694" s="38"/>
    </row>
    <row r="695" spans="1:13" ht="45" customHeight="1" outlineLevel="1" x14ac:dyDescent="0.2">
      <c r="A695" s="170" t="str">
        <f>Máximo!A695</f>
        <v>3.658</v>
      </c>
      <c r="B695" s="552" t="str">
        <f>Máximo!B695:E695</f>
        <v>12.4.1.               Entrega de Documentação contendo os registros dos defeitos encontrados na homologação:</v>
      </c>
      <c r="C695" s="552"/>
      <c r="D695" s="552"/>
      <c r="E695" s="552"/>
      <c r="F695" s="68" t="str">
        <f>IF(Máximo!F695:I695="","",Máximo!F695:I695)</f>
        <v/>
      </c>
      <c r="G695" s="72">
        <f>Máximo!G695:J695</f>
        <v>2.1459227E-4</v>
      </c>
      <c r="H695" s="70" t="str">
        <f>IF(Máximo!H695="","",Máximo!H695)</f>
        <v>Obrigatório</v>
      </c>
      <c r="I695" s="37" t="s">
        <v>4</v>
      </c>
      <c r="J695" s="73">
        <f>IF($K$13="Não Atende",0,IF(I695="","",IF(H695="",VLOOKUP(I695,Parâmetros!$B$3:$C$6,2,0),VLOOKUP(I695,Parâmetros!$B$3:$C$6,2,0)*VLOOKUP(H695,Parâmetros!$E$3:$G$5,2,0))))</f>
        <v>4</v>
      </c>
      <c r="K695" s="74">
        <f t="shared" si="276"/>
        <v>3.4763947740000002E-2</v>
      </c>
      <c r="L695" s="3"/>
      <c r="M695" s="38"/>
    </row>
    <row r="696" spans="1:13" ht="45" customHeight="1" outlineLevel="1" x14ac:dyDescent="0.2">
      <c r="A696" s="170" t="str">
        <f>Máximo!A696</f>
        <v>3.659</v>
      </c>
      <c r="B696" s="552" t="str">
        <f>Máximo!B696:E696</f>
        <v>12.4.1.1.  Lista de defeitos e correções realizadas em fase de homologação;</v>
      </c>
      <c r="C696" s="552"/>
      <c r="D696" s="552"/>
      <c r="E696" s="552"/>
      <c r="F696" s="68" t="str">
        <f>IF(Máximo!F696:I696="","",Máximo!F696:I696)</f>
        <v/>
      </c>
      <c r="G696" s="72">
        <f>Máximo!G696:J696</f>
        <v>2.1459227E-4</v>
      </c>
      <c r="H696" s="70" t="str">
        <f>IF(Máximo!H696="","",Máximo!H696)</f>
        <v>Obrigatório</v>
      </c>
      <c r="I696" s="37" t="s">
        <v>4</v>
      </c>
      <c r="J696" s="73">
        <f>IF($K$13="Não Atende",0,IF(I696="","",IF(H696="",VLOOKUP(I696,Parâmetros!$B$3:$C$6,2,0),VLOOKUP(I696,Parâmetros!$B$3:$C$6,2,0)*VLOOKUP(H696,Parâmetros!$E$3:$G$5,2,0))))</f>
        <v>4</v>
      </c>
      <c r="K696" s="74">
        <f t="shared" si="276"/>
        <v>3.4763947740000002E-2</v>
      </c>
      <c r="L696" s="3"/>
      <c r="M696" s="38"/>
    </row>
    <row r="697" spans="1:13" ht="45" customHeight="1" outlineLevel="1" x14ac:dyDescent="0.2">
      <c r="A697" s="170" t="str">
        <f>Máximo!A697</f>
        <v>3.660</v>
      </c>
      <c r="B697" s="552" t="str">
        <f>Máximo!B697:E697</f>
        <v>12.4.1.2.  Limitação estruturais encontradas em fase de homologação (infraestrutura, performance, disponibilidade, etc);</v>
      </c>
      <c r="C697" s="552"/>
      <c r="D697" s="552"/>
      <c r="E697" s="552"/>
      <c r="F697" s="68" t="str">
        <f>IF(Máximo!F697:I697="","",Máximo!F697:I697)</f>
        <v/>
      </c>
      <c r="G697" s="72">
        <f>Máximo!G697:J697</f>
        <v>2.1459227E-4</v>
      </c>
      <c r="H697" s="70" t="str">
        <f>IF(Máximo!H697="","",Máximo!H697)</f>
        <v>Obrigatório</v>
      </c>
      <c r="I697" s="37" t="s">
        <v>4</v>
      </c>
      <c r="J697" s="73">
        <f>IF($K$13="Não Atende",0,IF(I697="","",IF(H697="",VLOOKUP(I697,Parâmetros!$B$3:$C$6,2,0),VLOOKUP(I697,Parâmetros!$B$3:$C$6,2,0)*VLOOKUP(H697,Parâmetros!$E$3:$G$5,2,0))))</f>
        <v>4</v>
      </c>
      <c r="K697" s="74">
        <f t="shared" ref="K697:K744" si="277">IF(J697="",0,((G697*J697)*$F$30)*0.9*100)</f>
        <v>3.4763947740000002E-2</v>
      </c>
      <c r="L697" s="3"/>
      <c r="M697" s="38"/>
    </row>
    <row r="698" spans="1:13" ht="45" customHeight="1" outlineLevel="1" x14ac:dyDescent="0.2">
      <c r="A698" s="170" t="str">
        <f>Máximo!A698</f>
        <v>3.661</v>
      </c>
      <c r="B698" s="552" t="str">
        <f>Máximo!B698:E698</f>
        <v>12.4.1.3.  Avaliação do teste de carga dos sistemas (funcionalidades contempladas, definição da carga utilizada e tempos de resposta consideradas aceitáveis).</v>
      </c>
      <c r="C698" s="552"/>
      <c r="D698" s="552"/>
      <c r="E698" s="552"/>
      <c r="F698" s="68" t="str">
        <f>IF(Máximo!F698:I698="","",Máximo!F698:I698)</f>
        <v/>
      </c>
      <c r="G698" s="72">
        <f>Máximo!G698:J698</f>
        <v>2.1459227E-4</v>
      </c>
      <c r="H698" s="70" t="str">
        <f>IF(Máximo!H698="","",Máximo!H698)</f>
        <v>Obrigatório</v>
      </c>
      <c r="I698" s="37" t="s">
        <v>4</v>
      </c>
      <c r="J698" s="73">
        <f>IF($K$13="Não Atende",0,IF(I698="","",IF(H698="",VLOOKUP(I698,Parâmetros!$B$3:$C$6,2,0),VLOOKUP(I698,Parâmetros!$B$3:$C$6,2,0)*VLOOKUP(H698,Parâmetros!$E$3:$G$5,2,0))))</f>
        <v>4</v>
      </c>
      <c r="K698" s="74">
        <f t="shared" si="277"/>
        <v>3.4763947740000002E-2</v>
      </c>
      <c r="L698" s="3"/>
      <c r="M698" s="38"/>
    </row>
    <row r="699" spans="1:13" ht="45" customHeight="1" outlineLevel="1" x14ac:dyDescent="0.2">
      <c r="A699" s="170" t="str">
        <f>Máximo!A699</f>
        <v>3.662</v>
      </c>
      <c r="B699" s="552" t="str">
        <f>Máximo!B699:E699</f>
        <v>12.4.2.               Entrega de Documentação contendo os registros dos defeitos encontrados no teste e homologação e não corrigidos com objetivo de estruturação do TAP – Termo de Aceite em Produção:</v>
      </c>
      <c r="C699" s="552"/>
      <c r="D699" s="552"/>
      <c r="E699" s="552"/>
      <c r="F699" s="68" t="str">
        <f>IF(Máximo!F699:I699="","",Máximo!F699:I699)</f>
        <v/>
      </c>
      <c r="G699" s="72">
        <f>Máximo!G699:J699</f>
        <v>2.1459227E-4</v>
      </c>
      <c r="H699" s="70" t="str">
        <f>IF(Máximo!H699="","",Máximo!H699)</f>
        <v>Obrigatório</v>
      </c>
      <c r="I699" s="37" t="s">
        <v>4</v>
      </c>
      <c r="J699" s="73">
        <f>IF($K$13="Não Atende",0,IF(I699="","",IF(H699="",VLOOKUP(I699,Parâmetros!$B$3:$C$6,2,0),VLOOKUP(I699,Parâmetros!$B$3:$C$6,2,0)*VLOOKUP(H699,Parâmetros!$E$3:$G$5,2,0))))</f>
        <v>4</v>
      </c>
      <c r="K699" s="74">
        <f t="shared" si="277"/>
        <v>3.4763947740000002E-2</v>
      </c>
      <c r="L699" s="3"/>
      <c r="M699" s="38"/>
    </row>
    <row r="700" spans="1:13" ht="45" customHeight="1" outlineLevel="1" x14ac:dyDescent="0.2">
      <c r="A700" s="170" t="str">
        <f>Máximo!A700</f>
        <v>3.663</v>
      </c>
      <c r="B700" s="552" t="str">
        <f>Máximo!B700:E700</f>
        <v>12.4.2.1.  A todos problemas registrados e não sanados deverão estar documentados os procedimentos a serem adotados em caso de desvios.</v>
      </c>
      <c r="C700" s="552"/>
      <c r="D700" s="552"/>
      <c r="E700" s="552"/>
      <c r="F700" s="68" t="str">
        <f>IF(Máximo!F700:I700="","",Máximo!F700:I700)</f>
        <v/>
      </c>
      <c r="G700" s="72">
        <f>Máximo!G700:J700</f>
        <v>2.1459227E-4</v>
      </c>
      <c r="H700" s="70" t="str">
        <f>IF(Máximo!H700="","",Máximo!H700)</f>
        <v>Obrigatório</v>
      </c>
      <c r="I700" s="37" t="s">
        <v>4</v>
      </c>
      <c r="J700" s="73">
        <f>IF($K$13="Não Atende",0,IF(I700="","",IF(H700="",VLOOKUP(I700,Parâmetros!$B$3:$C$6,2,0),VLOOKUP(I700,Parâmetros!$B$3:$C$6,2,0)*VLOOKUP(H700,Parâmetros!$E$3:$G$5,2,0))))</f>
        <v>4</v>
      </c>
      <c r="K700" s="74">
        <f t="shared" si="277"/>
        <v>3.4763947740000002E-2</v>
      </c>
      <c r="L700" s="3"/>
      <c r="M700" s="38"/>
    </row>
    <row r="701" spans="1:13" ht="45" customHeight="1" outlineLevel="1" x14ac:dyDescent="0.2">
      <c r="A701" s="170" t="str">
        <f>Máximo!A701</f>
        <v>3.664</v>
      </c>
      <c r="B701" s="552" t="str">
        <f>Máximo!B701:E701</f>
        <v>12.4.3.               Operação Assistida:</v>
      </c>
      <c r="C701" s="552"/>
      <c r="D701" s="552"/>
      <c r="E701" s="552"/>
      <c r="F701" s="68" t="str">
        <f>IF(Máximo!F701:I701="","",Máximo!F701:I701)</f>
        <v/>
      </c>
      <c r="G701" s="72">
        <f>Máximo!G701:J701</f>
        <v>2.1459227E-4</v>
      </c>
      <c r="H701" s="70" t="str">
        <f>IF(Máximo!H701="","",Máximo!H701)</f>
        <v>Obrigatório</v>
      </c>
      <c r="I701" s="37" t="s">
        <v>4</v>
      </c>
      <c r="J701" s="73">
        <f>IF($K$13="Não Atende",0,IF(I701="","",IF(H701="",VLOOKUP(I701,Parâmetros!$B$3:$C$6,2,0),VLOOKUP(I701,Parâmetros!$B$3:$C$6,2,0)*VLOOKUP(H701,Parâmetros!$E$3:$G$5,2,0))))</f>
        <v>4</v>
      </c>
      <c r="K701" s="74">
        <f t="shared" si="277"/>
        <v>3.4763947740000002E-2</v>
      </c>
      <c r="L701" s="3"/>
      <c r="M701" s="38"/>
    </row>
    <row r="702" spans="1:13" ht="45" customHeight="1" outlineLevel="1" x14ac:dyDescent="0.2">
      <c r="A702" s="170" t="str">
        <f>Máximo!A702</f>
        <v>3.665</v>
      </c>
      <c r="B702" s="552" t="str">
        <f>Máximo!B702:E702</f>
        <v>12.4.3.1.   O PROPONENTE deverá suprir suporte on site para o período de transição entre desenvolvimento e produção da solução;</v>
      </c>
      <c r="C702" s="552"/>
      <c r="D702" s="552"/>
      <c r="E702" s="552"/>
      <c r="F702" s="68" t="str">
        <f>IF(Máximo!F702:I702="","",Máximo!F702:I702)</f>
        <v/>
      </c>
      <c r="G702" s="72">
        <f>Máximo!G702:J702</f>
        <v>2.1459227E-4</v>
      </c>
      <c r="H702" s="70" t="str">
        <f>IF(Máximo!H702="","",Máximo!H702)</f>
        <v>Obrigatório</v>
      </c>
      <c r="I702" s="37" t="s">
        <v>4</v>
      </c>
      <c r="J702" s="73">
        <f>IF($K$13="Não Atende",0,IF(I702="","",IF(H702="",VLOOKUP(I702,Parâmetros!$B$3:$C$6,2,0),VLOOKUP(I702,Parâmetros!$B$3:$C$6,2,0)*VLOOKUP(H702,Parâmetros!$E$3:$G$5,2,0))))</f>
        <v>4</v>
      </c>
      <c r="K702" s="74">
        <f t="shared" si="277"/>
        <v>3.4763947740000002E-2</v>
      </c>
      <c r="L702" s="3"/>
      <c r="M702" s="38"/>
    </row>
    <row r="703" spans="1:13" ht="45" customHeight="1" outlineLevel="1" x14ac:dyDescent="0.2">
      <c r="A703" s="170" t="str">
        <f>Máximo!A703</f>
        <v>3.666</v>
      </c>
      <c r="B703" s="552" t="str">
        <f>Máximo!B703:E703</f>
        <v>12.4.3.2.   No período T2R (Transition to Run) deverá ser garantida toda documentação necessária, conforme especificada nas várias seções deste documento, de forma que a área de operações possa desempenhar as atividades previstas para os níveis 1 e 2;</v>
      </c>
      <c r="C703" s="552"/>
      <c r="D703" s="552"/>
      <c r="E703" s="552"/>
      <c r="F703" s="68" t="str">
        <f>IF(Máximo!F703:I703="","",Máximo!F703:I703)</f>
        <v/>
      </c>
      <c r="G703" s="72">
        <f>Máximo!G703:J703</f>
        <v>2.1459227E-4</v>
      </c>
      <c r="H703" s="70" t="str">
        <f>IF(Máximo!H703="","",Máximo!H703)</f>
        <v>Obrigatório</v>
      </c>
      <c r="I703" s="37" t="s">
        <v>4</v>
      </c>
      <c r="J703" s="73">
        <f>IF($K$13="Não Atende",0,IF(I703="","",IF(H703="",VLOOKUP(I703,Parâmetros!$B$3:$C$6,2,0),VLOOKUP(I703,Parâmetros!$B$3:$C$6,2,0)*VLOOKUP(H703,Parâmetros!$E$3:$G$5,2,0))))</f>
        <v>4</v>
      </c>
      <c r="K703" s="74">
        <f t="shared" si="277"/>
        <v>3.4763947740000002E-2</v>
      </c>
      <c r="L703" s="3"/>
      <c r="M703" s="38"/>
    </row>
    <row r="704" spans="1:13" ht="45" customHeight="1" outlineLevel="1" x14ac:dyDescent="0.2">
      <c r="A704" s="170" t="str">
        <f>Máximo!A704</f>
        <v>3.667</v>
      </c>
      <c r="B704" s="552" t="str">
        <f>Máximo!B704:E704</f>
        <v>12.4.3.3.   A Operação assistida terá início na fase de preparação para a primeira entrega e deverá se estender até 30 dias após a finalização do projeto, contudo não podendo ser desmobilizada até que todos os problemas registrados estejam sanados e todos os processos produtivos em batch tenham sido executados em pelo menos uma oportunidade;</v>
      </c>
      <c r="C704" s="552"/>
      <c r="D704" s="552"/>
      <c r="E704" s="552"/>
      <c r="F704" s="68" t="str">
        <f>IF(Máximo!F704:I704="","",Máximo!F704:I704)</f>
        <v/>
      </c>
      <c r="G704" s="72">
        <f>Máximo!G704:J704</f>
        <v>2.1459227E-4</v>
      </c>
      <c r="H704" s="70" t="str">
        <f>IF(Máximo!H704="","",Máximo!H704)</f>
        <v>Obrigatório</v>
      </c>
      <c r="I704" s="37" t="s">
        <v>4</v>
      </c>
      <c r="J704" s="73">
        <f>IF($K$13="Não Atende",0,IF(I704="","",IF(H704="",VLOOKUP(I704,Parâmetros!$B$3:$C$6,2,0),VLOOKUP(I704,Parâmetros!$B$3:$C$6,2,0)*VLOOKUP(H704,Parâmetros!$E$3:$G$5,2,0))))</f>
        <v>4</v>
      </c>
      <c r="K704" s="74">
        <f t="shared" si="277"/>
        <v>3.4763947740000002E-2</v>
      </c>
      <c r="L704" s="3"/>
      <c r="M704" s="38"/>
    </row>
    <row r="705" spans="1:13" ht="45" customHeight="1" outlineLevel="1" x14ac:dyDescent="0.2">
      <c r="A705" s="170" t="str">
        <f>Máximo!A705</f>
        <v>3.668</v>
      </c>
      <c r="B705" s="552" t="str">
        <f>Máximo!B705:E705</f>
        <v>12.4.3.4.   O tipo e abrangência de cada operação assistida a ser prestada poderá variar de acordo com o escopo de cada entrega, sendo definida em tempo de projeto;</v>
      </c>
      <c r="C705" s="552"/>
      <c r="D705" s="552"/>
      <c r="E705" s="552"/>
      <c r="F705" s="68" t="str">
        <f>IF(Máximo!F705:I705="","",Máximo!F705:I705)</f>
        <v/>
      </c>
      <c r="G705" s="72">
        <f>Máximo!G705:J705</f>
        <v>2.1459227E-4</v>
      </c>
      <c r="H705" s="70" t="str">
        <f>IF(Máximo!H705="","",Máximo!H705)</f>
        <v>Obrigatório</v>
      </c>
      <c r="I705" s="37" t="s">
        <v>4</v>
      </c>
      <c r="J705" s="73">
        <f>IF($K$13="Não Atende",0,IF(I705="","",IF(H705="",VLOOKUP(I705,Parâmetros!$B$3:$C$6,2,0),VLOOKUP(I705,Parâmetros!$B$3:$C$6,2,0)*VLOOKUP(H705,Parâmetros!$E$3:$G$5,2,0))))</f>
        <v>4</v>
      </c>
      <c r="K705" s="74">
        <f t="shared" si="277"/>
        <v>3.4763947740000002E-2</v>
      </c>
      <c r="L705" s="3"/>
      <c r="M705" s="38"/>
    </row>
    <row r="706" spans="1:13" ht="45" customHeight="1" outlineLevel="1" x14ac:dyDescent="0.2">
      <c r="A706" s="170" t="str">
        <f>Máximo!A706</f>
        <v>3.669</v>
      </c>
      <c r="B706" s="552" t="str">
        <f>Máximo!B706:E706</f>
        <v>12.4.3.5.   O PROPONENTE deve acompanhar os indicadores do ambiente de produção em conjunto com o time de Operação de Sistemas até a implantação completa da solução prevista para a etapa (caso a solução esteja sendo implantada por etapas) e prever em sua proposta Operação Assistida para as etapas subsequentes abordando os aspectos não considerados nas etapas de implantação anteriores. Neste momento podem ser realizados Business Simulation;</v>
      </c>
      <c r="C706" s="552"/>
      <c r="D706" s="552"/>
      <c r="E706" s="552"/>
      <c r="F706" s="68" t="str">
        <f>IF(Máximo!F706:I706="","",Máximo!F706:I706)</f>
        <v/>
      </c>
      <c r="G706" s="72">
        <f>Máximo!G706:J706</f>
        <v>2.1459227E-4</v>
      </c>
      <c r="H706" s="70" t="str">
        <f>IF(Máximo!H706="","",Máximo!H706)</f>
        <v>Obrigatório</v>
      </c>
      <c r="I706" s="37" t="s">
        <v>4</v>
      </c>
      <c r="J706" s="73">
        <f>IF($K$13="Não Atende",0,IF(I706="","",IF(H706="",VLOOKUP(I706,Parâmetros!$B$3:$C$6,2,0),VLOOKUP(I706,Parâmetros!$B$3:$C$6,2,0)*VLOOKUP(H706,Parâmetros!$E$3:$G$5,2,0))))</f>
        <v>4</v>
      </c>
      <c r="K706" s="74">
        <f t="shared" si="277"/>
        <v>3.4763947740000002E-2</v>
      </c>
      <c r="L706" s="3"/>
      <c r="M706" s="38"/>
    </row>
    <row r="707" spans="1:13" ht="45" customHeight="1" outlineLevel="1" x14ac:dyDescent="0.2">
      <c r="A707" s="170" t="str">
        <f>Máximo!A707</f>
        <v>3.670</v>
      </c>
      <c r="B707" s="552" t="str">
        <f>Máximo!B707:E707</f>
        <v>12.4.3.6.   As intervenções no ambiente produtivo deverão ser realizadas exclusivamente pelas equipes de Operações, Produção e Ambientes com supervisão e validação do PROPONENTE;</v>
      </c>
      <c r="C707" s="552"/>
      <c r="D707" s="552"/>
      <c r="E707" s="552"/>
      <c r="F707" s="68" t="str">
        <f>IF(Máximo!F707:I707="","",Máximo!F707:I707)</f>
        <v/>
      </c>
      <c r="G707" s="72">
        <f>Máximo!G707:J707</f>
        <v>2.1459227E-4</v>
      </c>
      <c r="H707" s="70" t="str">
        <f>IF(Máximo!H707="","",Máximo!H707)</f>
        <v>Obrigatório</v>
      </c>
      <c r="I707" s="37" t="s">
        <v>4</v>
      </c>
      <c r="J707" s="73">
        <f>IF($K$13="Não Atende",0,IF(I707="","",IF(H707="",VLOOKUP(I707,Parâmetros!$B$3:$C$6,2,0),VLOOKUP(I707,Parâmetros!$B$3:$C$6,2,0)*VLOOKUP(H707,Parâmetros!$E$3:$G$5,2,0))))</f>
        <v>4</v>
      </c>
      <c r="K707" s="74">
        <f t="shared" si="277"/>
        <v>3.4763947740000002E-2</v>
      </c>
      <c r="L707" s="3"/>
      <c r="M707" s="38"/>
    </row>
    <row r="708" spans="1:13" ht="45" customHeight="1" outlineLevel="1" x14ac:dyDescent="0.2">
      <c r="A708" s="170" t="str">
        <f>Máximo!A708</f>
        <v>3.671</v>
      </c>
      <c r="B708" s="552" t="str">
        <f>Máximo!B708:E708</f>
        <v>12.4.3.7.   Durante a Operação Assistida, o PROPONENTE deve garantir a atualização de todas as documentações da solução já traduzindo as possíveis modificações no modus operandi da solução.</v>
      </c>
      <c r="C708" s="552"/>
      <c r="D708" s="552"/>
      <c r="E708" s="552"/>
      <c r="F708" s="68" t="str">
        <f>IF(Máximo!F708:I708="","",Máximo!F708:I708)</f>
        <v/>
      </c>
      <c r="G708" s="72">
        <f>Máximo!G708:J708</f>
        <v>2.1459227E-4</v>
      </c>
      <c r="H708" s="70" t="str">
        <f>IF(Máximo!H708="","",Máximo!H708)</f>
        <v>Obrigatório</v>
      </c>
      <c r="I708" s="37" t="s">
        <v>4</v>
      </c>
      <c r="J708" s="73">
        <f>IF($K$13="Não Atende",0,IF(I708="","",IF(H708="",VLOOKUP(I708,Parâmetros!$B$3:$C$6,2,0),VLOOKUP(I708,Parâmetros!$B$3:$C$6,2,0)*VLOOKUP(H708,Parâmetros!$E$3:$G$5,2,0))))</f>
        <v>4</v>
      </c>
      <c r="K708" s="74">
        <f t="shared" si="277"/>
        <v>3.4763947740000002E-2</v>
      </c>
      <c r="L708" s="3"/>
      <c r="M708" s="38"/>
    </row>
    <row r="709" spans="1:13" ht="45" customHeight="1" outlineLevel="1" x14ac:dyDescent="0.2">
      <c r="A709" s="170" t="str">
        <f>Máximo!A709</f>
        <v>3.672</v>
      </c>
      <c r="B709" s="552" t="str">
        <f>Máximo!B709:E709</f>
        <v>12.4.4.               Requisitos de Gerenciamento de Serviços</v>
      </c>
      <c r="C709" s="552"/>
      <c r="D709" s="552"/>
      <c r="E709" s="552"/>
      <c r="F709" s="68" t="str">
        <f>IF(Máximo!F709:I709="","",Máximo!F709:I709)</f>
        <v/>
      </c>
      <c r="G709" s="72">
        <f>Máximo!G709:J709</f>
        <v>2.1459227E-4</v>
      </c>
      <c r="H709" s="70" t="str">
        <f>IF(Máximo!H709="","",Máximo!H709)</f>
        <v>Obrigatório</v>
      </c>
      <c r="I709" s="37" t="s">
        <v>4</v>
      </c>
      <c r="J709" s="73">
        <f>IF($K$13="Não Atende",0,IF(I709="","",IF(H709="",VLOOKUP(I709,Parâmetros!$B$3:$C$6,2,0),VLOOKUP(I709,Parâmetros!$B$3:$C$6,2,0)*VLOOKUP(H709,Parâmetros!$E$3:$G$5,2,0))))</f>
        <v>4</v>
      </c>
      <c r="K709" s="74">
        <f t="shared" si="277"/>
        <v>3.4763947740000002E-2</v>
      </c>
      <c r="L709" s="3"/>
      <c r="M709" s="38"/>
    </row>
    <row r="710" spans="1:13" ht="45" customHeight="1" outlineLevel="1" x14ac:dyDescent="0.2">
      <c r="A710" s="170" t="str">
        <f>Máximo!A710</f>
        <v>3.673</v>
      </c>
      <c r="B710" s="552" t="str">
        <f>Máximo!B710:E710</f>
        <v>12.4.4.1.   Informar quais processos dos servidores, do sistema operacional e/ou de banco de dados deverão ser monitorados para acompanhar a disponibilidade da aplicação, performance das transações e cargas de trabalho;</v>
      </c>
      <c r="C710" s="552"/>
      <c r="D710" s="552"/>
      <c r="E710" s="552"/>
      <c r="F710" s="68" t="str">
        <f>IF(Máximo!F710:I710="","",Máximo!F710:I710)</f>
        <v/>
      </c>
      <c r="G710" s="72">
        <f>Máximo!G710:J710</f>
        <v>2.1459227E-4</v>
      </c>
      <c r="H710" s="70" t="str">
        <f>IF(Máximo!H710="","",Máximo!H710)</f>
        <v>Obrigatório</v>
      </c>
      <c r="I710" s="37" t="s">
        <v>4</v>
      </c>
      <c r="J710" s="73">
        <f>IF($K$13="Não Atende",0,IF(I710="","",IF(H710="",VLOOKUP(I710,Parâmetros!$B$3:$C$6,2,0),VLOOKUP(I710,Parâmetros!$B$3:$C$6,2,0)*VLOOKUP(H710,Parâmetros!$E$3:$G$5,2,0))))</f>
        <v>4</v>
      </c>
      <c r="K710" s="74">
        <f t="shared" si="277"/>
        <v>3.4763947740000002E-2</v>
      </c>
      <c r="L710" s="3"/>
      <c r="M710" s="38"/>
    </row>
    <row r="711" spans="1:13" ht="45" customHeight="1" outlineLevel="1" x14ac:dyDescent="0.2">
      <c r="A711" s="170" t="str">
        <f>Máximo!A711</f>
        <v>3.674</v>
      </c>
      <c r="B711" s="552" t="str">
        <f>Máximo!B711:E711</f>
        <v>12.4.4.2.   Definir em tempo de estudo e em conjunto com a Oi quais transações devem ser monitoradas e qual atuação das equipes Operacionais;</v>
      </c>
      <c r="C711" s="552"/>
      <c r="D711" s="552"/>
      <c r="E711" s="552"/>
      <c r="F711" s="68" t="str">
        <f>IF(Máximo!F711:I711="","",Máximo!F711:I711)</f>
        <v/>
      </c>
      <c r="G711" s="72">
        <f>Máximo!G711:J711</f>
        <v>2.1459227E-4</v>
      </c>
      <c r="H711" s="70" t="str">
        <f>IF(Máximo!H711="","",Máximo!H711)</f>
        <v>Obrigatório</v>
      </c>
      <c r="I711" s="37" t="s">
        <v>4</v>
      </c>
      <c r="J711" s="73">
        <f>IF($K$13="Não Atende",0,IF(I711="","",IF(H711="",VLOOKUP(I711,Parâmetros!$B$3:$C$6,2,0),VLOOKUP(I711,Parâmetros!$B$3:$C$6,2,0)*VLOOKUP(H711,Parâmetros!$E$3:$G$5,2,0))))</f>
        <v>4</v>
      </c>
      <c r="K711" s="74">
        <f t="shared" si="277"/>
        <v>3.4763947740000002E-2</v>
      </c>
      <c r="L711" s="3"/>
      <c r="M711" s="38"/>
    </row>
    <row r="712" spans="1:13" ht="45" customHeight="1" outlineLevel="1" x14ac:dyDescent="0.2">
      <c r="A712" s="170" t="str">
        <f>Máximo!A712</f>
        <v>3.675</v>
      </c>
      <c r="B712" s="552" t="str">
        <f>Máximo!B712:E712</f>
        <v>12.4.4.3.   Definir baseline de tempo de resposta da aplicação/serviços de acordo com a experiência do usuário (ex.: Login, abertura de tela, resposta de URL da aplicação);</v>
      </c>
      <c r="C712" s="552"/>
      <c r="D712" s="552"/>
      <c r="E712" s="552"/>
      <c r="F712" s="68" t="str">
        <f>IF(Máximo!F712:I712="","",Máximo!F712:I712)</f>
        <v/>
      </c>
      <c r="G712" s="72">
        <f>Máximo!G712:J712</f>
        <v>2.1459227E-4</v>
      </c>
      <c r="H712" s="70" t="str">
        <f>IF(Máximo!H712="","",Máximo!H712)</f>
        <v>Obrigatório</v>
      </c>
      <c r="I712" s="37" t="s">
        <v>4</v>
      </c>
      <c r="J712" s="73">
        <f>IF($K$13="Não Atende",0,IF(I712="","",IF(H712="",VLOOKUP(I712,Parâmetros!$B$3:$C$6,2,0),VLOOKUP(I712,Parâmetros!$B$3:$C$6,2,0)*VLOOKUP(H712,Parâmetros!$E$3:$G$5,2,0))))</f>
        <v>4</v>
      </c>
      <c r="K712" s="74">
        <f t="shared" si="277"/>
        <v>3.4763947740000002E-2</v>
      </c>
      <c r="L712" s="3"/>
      <c r="M712" s="38"/>
    </row>
    <row r="713" spans="1:13" ht="45" customHeight="1" outlineLevel="1" x14ac:dyDescent="0.2">
      <c r="A713" s="170" t="str">
        <f>Máximo!A713</f>
        <v>3.676</v>
      </c>
      <c r="B713" s="552" t="str">
        <f>Máximo!B713:E713</f>
        <v>12.4.4.4.   Definir em tempo de estudo todos os SLA dos entregáveis da produção em modalidade batch e a sua relação e impacto com os serviços de TI e processos de negócio;</v>
      </c>
      <c r="C713" s="552"/>
      <c r="D713" s="552"/>
      <c r="E713" s="552"/>
      <c r="F713" s="68" t="str">
        <f>IF(Máximo!F713:I713="","",Máximo!F713:I713)</f>
        <v/>
      </c>
      <c r="G713" s="72">
        <f>Máximo!G713:J713</f>
        <v>2.1459227E-4</v>
      </c>
      <c r="H713" s="70" t="str">
        <f>IF(Máximo!H713="","",Máximo!H713)</f>
        <v>Obrigatório</v>
      </c>
      <c r="I713" s="37" t="s">
        <v>4</v>
      </c>
      <c r="J713" s="73">
        <f>IF($K$13="Não Atende",0,IF(I713="","",IF(H713="",VLOOKUP(I713,Parâmetros!$B$3:$C$6,2,0),VLOOKUP(I713,Parâmetros!$B$3:$C$6,2,0)*VLOOKUP(H713,Parâmetros!$E$3:$G$5,2,0))))</f>
        <v>4</v>
      </c>
      <c r="K713" s="74">
        <f t="shared" si="277"/>
        <v>3.4763947740000002E-2</v>
      </c>
      <c r="L713" s="3"/>
      <c r="M713" s="38"/>
    </row>
    <row r="714" spans="1:13" ht="45" customHeight="1" outlineLevel="1" x14ac:dyDescent="0.2">
      <c r="A714" s="170" t="str">
        <f>Máximo!A714</f>
        <v>3.677</v>
      </c>
      <c r="B714" s="552" t="str">
        <f>Máximo!B714:E714</f>
        <v>12.4.4.5.   Informar toda volumetria de produção considerando as partes transacional e batch da solução, o ciclo de negócio e sazonalidades possíveis e o impacto relativo na infraestrutura tecnológica proposta;</v>
      </c>
      <c r="C714" s="552"/>
      <c r="D714" s="552"/>
      <c r="E714" s="552"/>
      <c r="F714" s="68" t="str">
        <f>IF(Máximo!F714:I714="","",Máximo!F714:I714)</f>
        <v/>
      </c>
      <c r="G714" s="72">
        <f>Máximo!G714:J714</f>
        <v>2.1459227E-4</v>
      </c>
      <c r="H714" s="70" t="str">
        <f>IF(Máximo!H714="","",Máximo!H714)</f>
        <v>Obrigatório</v>
      </c>
      <c r="I714" s="37" t="s">
        <v>4</v>
      </c>
      <c r="J714" s="73">
        <f>IF($K$13="Não Atende",0,IF(I714="","",IF(H714="",VLOOKUP(I714,Parâmetros!$B$3:$C$6,2,0),VLOOKUP(I714,Parâmetros!$B$3:$C$6,2,0)*VLOOKUP(H714,Parâmetros!$E$3:$G$5,2,0))))</f>
        <v>4</v>
      </c>
      <c r="K714" s="74">
        <f t="shared" si="277"/>
        <v>3.4763947740000002E-2</v>
      </c>
      <c r="L714" s="3"/>
      <c r="M714" s="38"/>
    </row>
    <row r="715" spans="1:13" ht="45" customHeight="1" outlineLevel="1" x14ac:dyDescent="0.2">
      <c r="A715" s="170" t="str">
        <f>Máximo!A715</f>
        <v>3.678</v>
      </c>
      <c r="B715" s="552" t="str">
        <f>Máximo!B715:E715</f>
        <v>12.4.4.6.   Definir em tempo de estudo e em conjunto com a Oi os SLA para cada processo de negócio monitorado a partir dos serviços de TI;</v>
      </c>
      <c r="C715" s="552"/>
      <c r="D715" s="552"/>
      <c r="E715" s="552"/>
      <c r="F715" s="68" t="str">
        <f>IF(Máximo!F715:I715="","",Máximo!F715:I715)</f>
        <v/>
      </c>
      <c r="G715" s="72">
        <f>Máximo!G715:J715</f>
        <v>2.1459227E-4</v>
      </c>
      <c r="H715" s="70" t="str">
        <f>IF(Máximo!H715="","",Máximo!H715)</f>
        <v>Obrigatório</v>
      </c>
      <c r="I715" s="37" t="s">
        <v>4</v>
      </c>
      <c r="J715" s="73">
        <f>IF($K$13="Não Atende",0,IF(I715="","",IF(H715="",VLOOKUP(I715,Parâmetros!$B$3:$C$6,2,0),VLOOKUP(I715,Parâmetros!$B$3:$C$6,2,0)*VLOOKUP(H715,Parâmetros!$E$3:$G$5,2,0))))</f>
        <v>4</v>
      </c>
      <c r="K715" s="74">
        <f t="shared" si="277"/>
        <v>3.4763947740000002E-2</v>
      </c>
      <c r="L715" s="3"/>
      <c r="M715" s="38"/>
    </row>
    <row r="716" spans="1:13" ht="45" customHeight="1" outlineLevel="1" x14ac:dyDescent="0.2">
      <c r="A716" s="170" t="str">
        <f>Máximo!A716</f>
        <v>3.679</v>
      </c>
      <c r="B716" s="552" t="str">
        <f>Máximo!B716:E716</f>
        <v>12.4.4.7.   Definir em tempo de estudo e em conjunto com a Oi os OLA para cada ação operacional envolvida na monitoração dos serviços de TI;</v>
      </c>
      <c r="C716" s="552"/>
      <c r="D716" s="552"/>
      <c r="E716" s="552"/>
      <c r="F716" s="68" t="str">
        <f>IF(Máximo!F716:I716="","",Máximo!F716:I716)</f>
        <v/>
      </c>
      <c r="G716" s="72">
        <f>Máximo!G716:J716</f>
        <v>2.1459227E-4</v>
      </c>
      <c r="H716" s="70" t="str">
        <f>IF(Máximo!H716="","",Máximo!H716)</f>
        <v>Obrigatório</v>
      </c>
      <c r="I716" s="37" t="s">
        <v>4</v>
      </c>
      <c r="J716" s="73">
        <f>IF($K$13="Não Atende",0,IF(I716="","",IF(H716="",VLOOKUP(I716,Parâmetros!$B$3:$C$6,2,0),VLOOKUP(I716,Parâmetros!$B$3:$C$6,2,0)*VLOOKUP(H716,Parâmetros!$E$3:$G$5,2,0))))</f>
        <v>4</v>
      </c>
      <c r="K716" s="74">
        <f t="shared" si="277"/>
        <v>3.4763947740000002E-2</v>
      </c>
      <c r="L716" s="3"/>
      <c r="M716" s="38"/>
    </row>
    <row r="717" spans="1:13" ht="45" customHeight="1" outlineLevel="1" x14ac:dyDescent="0.2">
      <c r="A717" s="170" t="str">
        <f>Máximo!A717</f>
        <v>3.680</v>
      </c>
      <c r="B717" s="552" t="str">
        <f>Máximo!B717:E717</f>
        <v>12.4.4.8.   Especificar a monitoração de serviço, através de documento próprio, contemplando visão fim a fim do processo de negócio, e correlacionando as monitorações às camadas de experiência do usuário, aplicação e infraestrutura.</v>
      </c>
      <c r="C717" s="552"/>
      <c r="D717" s="552"/>
      <c r="E717" s="552"/>
      <c r="F717" s="68" t="str">
        <f>IF(Máximo!F717:I717="","",Máximo!F717:I717)</f>
        <v/>
      </c>
      <c r="G717" s="72">
        <f>Máximo!G717:J717</f>
        <v>2.1459227E-4</v>
      </c>
      <c r="H717" s="70" t="str">
        <f>IF(Máximo!H717="","",Máximo!H717)</f>
        <v>Obrigatório</v>
      </c>
      <c r="I717" s="37" t="s">
        <v>4</v>
      </c>
      <c r="J717" s="73">
        <f>IF($K$13="Não Atende",0,IF(I717="","",IF(H717="",VLOOKUP(I717,Parâmetros!$B$3:$C$6,2,0),VLOOKUP(I717,Parâmetros!$B$3:$C$6,2,0)*VLOOKUP(H717,Parâmetros!$E$3:$G$5,2,0))))</f>
        <v>4</v>
      </c>
      <c r="K717" s="74">
        <f t="shared" si="277"/>
        <v>3.4763947740000002E-2</v>
      </c>
      <c r="L717" s="3"/>
      <c r="M717" s="38"/>
    </row>
    <row r="718" spans="1:13" ht="45" customHeight="1" outlineLevel="1" x14ac:dyDescent="0.2">
      <c r="A718" s="170" t="str">
        <f>Máximo!A718</f>
        <v>3.681</v>
      </c>
      <c r="B718" s="552" t="str">
        <f>Máximo!B718:E718</f>
        <v>12.4.4.9.   Informar todas as interfaces existentes com outros sistemas, e como as mesmas devem ser monitoradas, de modo que possamos ter uma visão fim-a-fim das integrações com os demais sistemas Oi.</v>
      </c>
      <c r="C718" s="552"/>
      <c r="D718" s="552"/>
      <c r="E718" s="552"/>
      <c r="F718" s="68" t="str">
        <f>IF(Máximo!F718:I718="","",Máximo!F718:I718)</f>
        <v/>
      </c>
      <c r="G718" s="72">
        <f>Máximo!G718:J718</f>
        <v>2.1459227E-4</v>
      </c>
      <c r="H718" s="70" t="str">
        <f>IF(Máximo!H718="","",Máximo!H718)</f>
        <v>Obrigatório</v>
      </c>
      <c r="I718" s="37" t="s">
        <v>4</v>
      </c>
      <c r="J718" s="73">
        <f>IF($K$13="Não Atende",0,IF(I718="","",IF(H718="",VLOOKUP(I718,Parâmetros!$B$3:$C$6,2,0),VLOOKUP(I718,Parâmetros!$B$3:$C$6,2,0)*VLOOKUP(H718,Parâmetros!$E$3:$G$5,2,0))))</f>
        <v>4</v>
      </c>
      <c r="K718" s="74">
        <f t="shared" si="277"/>
        <v>3.4763947740000002E-2</v>
      </c>
      <c r="L718" s="3"/>
      <c r="M718" s="38"/>
    </row>
    <row r="719" spans="1:13" ht="45" customHeight="1" outlineLevel="1" x14ac:dyDescent="0.2">
      <c r="A719" s="170" t="str">
        <f>Máximo!A719</f>
        <v>3.682</v>
      </c>
      <c r="B719" s="552" t="str">
        <f>Máximo!B719:E719</f>
        <v>12.5.Pós-Implantação (Oficialização da Operação do Sistema)</v>
      </c>
      <c r="C719" s="552"/>
      <c r="D719" s="552"/>
      <c r="E719" s="552"/>
      <c r="F719" s="68" t="str">
        <f>IF(Máximo!F719:I719="","",Máximo!F719:I719)</f>
        <v/>
      </c>
      <c r="G719" s="72">
        <f>Máximo!G719:J719</f>
        <v>2.1459227E-4</v>
      </c>
      <c r="H719" s="70" t="str">
        <f>IF(Máximo!H719="","",Máximo!H719)</f>
        <v>Obrigatório</v>
      </c>
      <c r="I719" s="37" t="s">
        <v>4</v>
      </c>
      <c r="J719" s="73">
        <f>IF($K$13="Não Atende",0,IF(I719="","",IF(H719="",VLOOKUP(I719,Parâmetros!$B$3:$C$6,2,0),VLOOKUP(I719,Parâmetros!$B$3:$C$6,2,0)*VLOOKUP(H719,Parâmetros!$E$3:$G$5,2,0))))</f>
        <v>4</v>
      </c>
      <c r="K719" s="74">
        <f t="shared" si="277"/>
        <v>3.4763947740000002E-2</v>
      </c>
      <c r="L719" s="3"/>
      <c r="M719" s="38"/>
    </row>
    <row r="720" spans="1:13" ht="45" customHeight="1" outlineLevel="1" x14ac:dyDescent="0.2">
      <c r="A720" s="170" t="str">
        <f>Máximo!A720</f>
        <v>3.683</v>
      </c>
      <c r="B720" s="552" t="str">
        <f>Máximo!B720:E720</f>
        <v>12.5.1.               O PROPONENTE conduzirá toda a transição para a equipe Operação de Sistemas incluindo:</v>
      </c>
      <c r="C720" s="552"/>
      <c r="D720" s="552"/>
      <c r="E720" s="552"/>
      <c r="F720" s="68" t="str">
        <f>IF(Máximo!F720:I720="","",Máximo!F720:I720)</f>
        <v/>
      </c>
      <c r="G720" s="72">
        <f>Máximo!G720:J720</f>
        <v>2.1459227E-4</v>
      </c>
      <c r="H720" s="70" t="str">
        <f>IF(Máximo!H720="","",Máximo!H720)</f>
        <v>Obrigatório</v>
      </c>
      <c r="I720" s="37" t="s">
        <v>4</v>
      </c>
      <c r="J720" s="73">
        <f>IF($K$13="Não Atende",0,IF(I720="","",IF(H720="",VLOOKUP(I720,Parâmetros!$B$3:$C$6,2,0),VLOOKUP(I720,Parâmetros!$B$3:$C$6,2,0)*VLOOKUP(H720,Parâmetros!$E$3:$G$5,2,0))))</f>
        <v>4</v>
      </c>
      <c r="K720" s="74">
        <f t="shared" si="277"/>
        <v>3.4763947740000002E-2</v>
      </c>
      <c r="L720" s="3"/>
      <c r="M720" s="38"/>
    </row>
    <row r="721" spans="1:13" ht="45" customHeight="1" outlineLevel="1" x14ac:dyDescent="0.2">
      <c r="A721" s="170" t="str">
        <f>Máximo!A721</f>
        <v>3.684</v>
      </c>
      <c r="B721" s="552" t="str">
        <f>Máximo!B721:E721</f>
        <v>12.5.1.1.  Alocação de recurso técnico especializado do projeto para suportar a Operação do Sistema durante o período de garantia da solução e até a estabilização completa da solução/ambiente;</v>
      </c>
      <c r="C721" s="552"/>
      <c r="D721" s="552"/>
      <c r="E721" s="552"/>
      <c r="F721" s="68" t="str">
        <f>IF(Máximo!F721:I721="","",Máximo!F721:I721)</f>
        <v/>
      </c>
      <c r="G721" s="72">
        <f>Máximo!G721:J721</f>
        <v>2.1459227E-4</v>
      </c>
      <c r="H721" s="70" t="str">
        <f>IF(Máximo!H721="","",Máximo!H721)</f>
        <v>Obrigatório</v>
      </c>
      <c r="I721" s="37" t="s">
        <v>4</v>
      </c>
      <c r="J721" s="73">
        <f>IF($K$13="Não Atende",0,IF(I721="","",IF(H721="",VLOOKUP(I721,Parâmetros!$B$3:$C$6,2,0),VLOOKUP(I721,Parâmetros!$B$3:$C$6,2,0)*VLOOKUP(H721,Parâmetros!$E$3:$G$5,2,0))))</f>
        <v>4</v>
      </c>
      <c r="K721" s="74">
        <f t="shared" si="277"/>
        <v>3.4763947740000002E-2</v>
      </c>
      <c r="L721" s="3"/>
      <c r="M721" s="38"/>
    </row>
    <row r="722" spans="1:13" ht="45" customHeight="1" outlineLevel="1" x14ac:dyDescent="0.2">
      <c r="A722" s="170" t="str">
        <f>Máximo!A722</f>
        <v>3.685</v>
      </c>
      <c r="B722" s="552" t="str">
        <f>Máximo!B722:E722</f>
        <v>12.5.1.2.  Apresentação do processo de acionamento e registro de problemas junto ao fornecedor, os documentos e informações a serem anexadas, assim como os procedimentos de escalação em caso de vencimento de SLA de atendimento;</v>
      </c>
      <c r="C722" s="552"/>
      <c r="D722" s="552"/>
      <c r="E722" s="552"/>
      <c r="F722" s="68" t="str">
        <f>IF(Máximo!F722:I722="","",Máximo!F722:I722)</f>
        <v/>
      </c>
      <c r="G722" s="72">
        <f>Máximo!G722:J722</f>
        <v>2.1459227E-4</v>
      </c>
      <c r="H722" s="70" t="str">
        <f>IF(Máximo!H722="","",Máximo!H722)</f>
        <v>Obrigatório</v>
      </c>
      <c r="I722" s="37" t="s">
        <v>4</v>
      </c>
      <c r="J722" s="73">
        <f>IF($K$13="Não Atende",0,IF(I722="","",IF(H722="",VLOOKUP(I722,Parâmetros!$B$3:$C$6,2,0),VLOOKUP(I722,Parâmetros!$B$3:$C$6,2,0)*VLOOKUP(H722,Parâmetros!$E$3:$G$5,2,0))))</f>
        <v>4</v>
      </c>
      <c r="K722" s="74">
        <f t="shared" si="277"/>
        <v>3.4763947740000002E-2</v>
      </c>
      <c r="L722" s="3"/>
      <c r="M722" s="38"/>
    </row>
    <row r="723" spans="1:13" ht="45" customHeight="1" outlineLevel="1" x14ac:dyDescent="0.2">
      <c r="A723" s="170" t="str">
        <f>Máximo!A723</f>
        <v>3.686</v>
      </c>
      <c r="B723" s="552" t="str">
        <f>Máximo!B723:E723</f>
        <v>12.5.1.3.  Apresentação dos procedimentos de blindagem do(s) ambiente(s) operacional(ais) para aprovação da Oi e realização das atividades necessárias para uma efetiva segregação de tarefas e responsabilidades entre operação, desenvolvimento e clientes/usuários;</v>
      </c>
      <c r="C723" s="552"/>
      <c r="D723" s="552"/>
      <c r="E723" s="552"/>
      <c r="F723" s="68" t="str">
        <f>IF(Máximo!F723:I723="","",Máximo!F723:I723)</f>
        <v/>
      </c>
      <c r="G723" s="72">
        <f>Máximo!G723:J723</f>
        <v>2.1459227E-4</v>
      </c>
      <c r="H723" s="70" t="str">
        <f>IF(Máximo!H723="","",Máximo!H723)</f>
        <v>Obrigatório</v>
      </c>
      <c r="I723" s="37" t="s">
        <v>4</v>
      </c>
      <c r="J723" s="73">
        <f>IF($K$13="Não Atende",0,IF(I723="","",IF(H723="",VLOOKUP(I723,Parâmetros!$B$3:$C$6,2,0),VLOOKUP(I723,Parâmetros!$B$3:$C$6,2,0)*VLOOKUP(H723,Parâmetros!$E$3:$G$5,2,0))))</f>
        <v>4</v>
      </c>
      <c r="K723" s="74">
        <f t="shared" si="277"/>
        <v>3.4763947740000002E-2</v>
      </c>
      <c r="L723" s="3"/>
      <c r="M723" s="38"/>
    </row>
    <row r="724" spans="1:13" ht="45" customHeight="1" outlineLevel="1" x14ac:dyDescent="0.2">
      <c r="A724" s="170" t="str">
        <f>Máximo!A724</f>
        <v>3.687</v>
      </c>
      <c r="B724" s="552" t="str">
        <f>Máximo!B724:E724</f>
        <v>12.5.1.4.  Criação da Matriz de responsabilidade do(s) ambiente(s) operacional(ais) da Solução levando em consideração as responsabilidades Nível 1 e 2  de Operações e Produção e as responsabilidades do Desenvolvimento e fornecedor da solução para o Nível 3.</v>
      </c>
      <c r="C724" s="552"/>
      <c r="D724" s="552"/>
      <c r="E724" s="552"/>
      <c r="F724" s="68" t="str">
        <f>IF(Máximo!F724:I724="","",Máximo!F724:I724)</f>
        <v/>
      </c>
      <c r="G724" s="72">
        <f>Máximo!G724:J724</f>
        <v>2.1459227E-4</v>
      </c>
      <c r="H724" s="70" t="str">
        <f>IF(Máximo!H724="","",Máximo!H724)</f>
        <v>Obrigatório</v>
      </c>
      <c r="I724" s="37" t="s">
        <v>4</v>
      </c>
      <c r="J724" s="73">
        <f>IF($K$13="Não Atende",0,IF(I724="","",IF(H724="",VLOOKUP(I724,Parâmetros!$B$3:$C$6,2,0),VLOOKUP(I724,Parâmetros!$B$3:$C$6,2,0)*VLOOKUP(H724,Parâmetros!$E$3:$G$5,2,0))))</f>
        <v>4</v>
      </c>
      <c r="K724" s="74">
        <f t="shared" si="277"/>
        <v>3.4763947740000002E-2</v>
      </c>
      <c r="L724" s="3"/>
      <c r="M724" s="38"/>
    </row>
    <row r="725" spans="1:13" ht="45" customHeight="1" outlineLevel="1" x14ac:dyDescent="0.2">
      <c r="A725" s="170" t="str">
        <f>Máximo!A725</f>
        <v>3.688</v>
      </c>
      <c r="B725" s="552" t="str">
        <f>Máximo!B725:E725</f>
        <v>12.5.2.               A oficialização do regime de Operação em produção ocorre após o TAP (Termo de Aceite de Produção). Neste momento são registradas as não conformidades por intermédio dos TNC (Termos de Não Conformidade), documento contendo a relação dos gaps, conflitos sistêmicos com as regras de negócio ou padrões da OI.</v>
      </c>
      <c r="C725" s="552"/>
      <c r="D725" s="552"/>
      <c r="E725" s="552"/>
      <c r="F725" s="68" t="str">
        <f>IF(Máximo!F725:I725="","",Máximo!F725:I725)</f>
        <v/>
      </c>
      <c r="G725" s="72">
        <f>Máximo!G725:J725</f>
        <v>2.1459227E-4</v>
      </c>
      <c r="H725" s="70" t="str">
        <f>IF(Máximo!H725="","",Máximo!H725)</f>
        <v>Obrigatório</v>
      </c>
      <c r="I725" s="37" t="s">
        <v>4</v>
      </c>
      <c r="J725" s="73">
        <f>IF($K$13="Não Atende",0,IF(I725="","",IF(H725="",VLOOKUP(I725,Parâmetros!$B$3:$C$6,2,0),VLOOKUP(I725,Parâmetros!$B$3:$C$6,2,0)*VLOOKUP(H725,Parâmetros!$E$3:$G$5,2,0))))</f>
        <v>4</v>
      </c>
      <c r="K725" s="74">
        <f t="shared" si="277"/>
        <v>3.4763947740000002E-2</v>
      </c>
      <c r="L725" s="3"/>
      <c r="M725" s="38"/>
    </row>
    <row r="726" spans="1:13" ht="45" customHeight="1" outlineLevel="1" x14ac:dyDescent="0.2">
      <c r="A726" s="170" t="str">
        <f>Máximo!A726</f>
        <v>3.689</v>
      </c>
      <c r="B726" s="552" t="str">
        <f>Máximo!B726:E726</f>
        <v>13.      Requisitos de Microinformática</v>
      </c>
      <c r="C726" s="552"/>
      <c r="D726" s="552"/>
      <c r="E726" s="552"/>
      <c r="F726" s="68" t="str">
        <f>IF(Máximo!F726:I726="","",Máximo!F726:I726)</f>
        <v/>
      </c>
      <c r="G726" s="72">
        <f>Máximo!G726:J726</f>
        <v>2.1459227E-4</v>
      </c>
      <c r="H726" s="70" t="str">
        <f>IF(Máximo!H726="","",Máximo!H726)</f>
        <v>Obrigatório</v>
      </c>
      <c r="I726" s="37" t="s">
        <v>4</v>
      </c>
      <c r="J726" s="73">
        <f>IF($K$13="Não Atende",0,IF(I726="","",IF(H726="",VLOOKUP(I726,Parâmetros!$B$3:$C$6,2,0),VLOOKUP(I726,Parâmetros!$B$3:$C$6,2,0)*VLOOKUP(H726,Parâmetros!$E$3:$G$5,2,0))))</f>
        <v>4</v>
      </c>
      <c r="K726" s="74">
        <f t="shared" si="277"/>
        <v>3.4763947740000002E-2</v>
      </c>
      <c r="L726" s="3"/>
      <c r="M726" s="38"/>
    </row>
    <row r="727" spans="1:13" ht="45" customHeight="1" outlineLevel="1" x14ac:dyDescent="0.2">
      <c r="A727" s="170" t="str">
        <f>Máximo!A727</f>
        <v>3.690</v>
      </c>
      <c r="B727" s="552" t="str">
        <f>Máximo!B727:E727</f>
        <v>13.1.O PROPONENTE deve obedecer os requerimentos necessários indicados pela equipe responsável pelo serviços de usuário (microinformática). Os padrões serão direcionados e disponibilizados em tempo de estudo e implementação. Podemos destacar os itens abaixo:</v>
      </c>
      <c r="C727" s="552"/>
      <c r="D727" s="552"/>
      <c r="E727" s="552"/>
      <c r="F727" s="68" t="str">
        <f>IF(Máximo!F727:I727="","",Máximo!F727:I727)</f>
        <v/>
      </c>
      <c r="G727" s="72">
        <f>Máximo!G727:J727</f>
        <v>2.1459227E-4</v>
      </c>
      <c r="H727" s="70" t="str">
        <f>IF(Máximo!H727="","",Máximo!H727)</f>
        <v>Obrigatório</v>
      </c>
      <c r="I727" s="37" t="s">
        <v>4</v>
      </c>
      <c r="J727" s="73">
        <f>IF($K$13="Não Atende",0,IF(I727="","",IF(H727="",VLOOKUP(I727,Parâmetros!$B$3:$C$6,2,0),VLOOKUP(I727,Parâmetros!$B$3:$C$6,2,0)*VLOOKUP(H727,Parâmetros!$E$3:$G$5,2,0))))</f>
        <v>4</v>
      </c>
      <c r="K727" s="74">
        <f t="shared" si="277"/>
        <v>3.4763947740000002E-2</v>
      </c>
      <c r="L727" s="3"/>
      <c r="M727" s="38"/>
    </row>
    <row r="728" spans="1:13" ht="45" customHeight="1" outlineLevel="1" x14ac:dyDescent="0.2">
      <c r="A728" s="170" t="str">
        <f>Máximo!A728</f>
        <v>3.691</v>
      </c>
      <c r="B728" s="552" t="str">
        <f>Máximo!B728:E728</f>
        <v>13.1.1.           O público alvo para uso de clientes e/ou front-ends web da solução ofertada será(ão):</v>
      </c>
      <c r="C728" s="552"/>
      <c r="D728" s="552"/>
      <c r="E728" s="552"/>
      <c r="F728" s="68" t="str">
        <f>IF(Máximo!F728:I728="","",Máximo!F728:I728)</f>
        <v/>
      </c>
      <c r="G728" s="72">
        <f>Máximo!G728:J728</f>
        <v>2.1459227E-4</v>
      </c>
      <c r="H728" s="70" t="str">
        <f>IF(Máximo!H728="","",Máximo!H728)</f>
        <v>Obrigatório</v>
      </c>
      <c r="I728" s="37" t="s">
        <v>4</v>
      </c>
      <c r="J728" s="73">
        <f>IF($K$13="Não Atende",0,IF(I728="","",IF(H728="",VLOOKUP(I728,Parâmetros!$B$3:$C$6,2,0),VLOOKUP(I728,Parâmetros!$B$3:$C$6,2,0)*VLOOKUP(H728,Parâmetros!$E$3:$G$5,2,0))))</f>
        <v>4</v>
      </c>
      <c r="K728" s="74">
        <f t="shared" si="277"/>
        <v>3.4763947740000002E-2</v>
      </c>
      <c r="L728" s="3"/>
      <c r="M728" s="38"/>
    </row>
    <row r="729" spans="1:13" ht="45" customHeight="1" outlineLevel="1" x14ac:dyDescent="0.2">
      <c r="A729" s="170" t="str">
        <f>Máximo!A729</f>
        <v>3.692</v>
      </c>
      <c r="B729" s="552" t="str">
        <f>Máximo!B729:E729</f>
        <v>13.1.1.1.           Cliente da Oi fora da companhia</v>
      </c>
      <c r="C729" s="552"/>
      <c r="D729" s="552"/>
      <c r="E729" s="552"/>
      <c r="F729" s="68" t="str">
        <f>IF(Máximo!F729:I729="","",Máximo!F729:I729)</f>
        <v/>
      </c>
      <c r="G729" s="72">
        <f>Máximo!G729:J729</f>
        <v>2.1459227E-4</v>
      </c>
      <c r="H729" s="70" t="str">
        <f>IF(Máximo!H729="","",Máximo!H729)</f>
        <v>Obrigatório</v>
      </c>
      <c r="I729" s="37" t="s">
        <v>4</v>
      </c>
      <c r="J729" s="73">
        <f>IF($K$13="Não Atende",0,IF(I729="","",IF(H729="",VLOOKUP(I729,Parâmetros!$B$3:$C$6,2,0),VLOOKUP(I729,Parâmetros!$B$3:$C$6,2,0)*VLOOKUP(H729,Parâmetros!$E$3:$G$5,2,0))))</f>
        <v>4</v>
      </c>
      <c r="K729" s="74">
        <f t="shared" si="277"/>
        <v>3.4763947740000002E-2</v>
      </c>
      <c r="L729" s="3"/>
      <c r="M729" s="38"/>
    </row>
    <row r="730" spans="1:13" ht="45" customHeight="1" outlineLevel="1" x14ac:dyDescent="0.2">
      <c r="A730" s="170" t="str">
        <f>Máximo!A730</f>
        <v>3.693</v>
      </c>
      <c r="B730" s="552" t="str">
        <f>Máximo!B730:E730</f>
        <v>13.1.1.2.           Colaborador ou parceiro da Oi dentro da companhia</v>
      </c>
      <c r="C730" s="552"/>
      <c r="D730" s="552"/>
      <c r="E730" s="552"/>
      <c r="F730" s="68" t="str">
        <f>IF(Máximo!F730:I730="","",Máximo!F730:I730)</f>
        <v/>
      </c>
      <c r="G730" s="72">
        <f>Máximo!G730:J730</f>
        <v>2.1459227E-4</v>
      </c>
      <c r="H730" s="70" t="str">
        <f>IF(Máximo!H730="","",Máximo!H730)</f>
        <v>Obrigatório</v>
      </c>
      <c r="I730" s="37" t="s">
        <v>4</v>
      </c>
      <c r="J730" s="73">
        <f>IF($K$13="Não Atende",0,IF(I730="","",IF(H730="",VLOOKUP(I730,Parâmetros!$B$3:$C$6,2,0),VLOOKUP(I730,Parâmetros!$B$3:$C$6,2,0)*VLOOKUP(H730,Parâmetros!$E$3:$G$5,2,0))))</f>
        <v>4</v>
      </c>
      <c r="K730" s="74">
        <f t="shared" si="277"/>
        <v>3.4763947740000002E-2</v>
      </c>
      <c r="L730" s="3"/>
      <c r="M730" s="38"/>
    </row>
    <row r="731" spans="1:13" ht="45" customHeight="1" outlineLevel="1" x14ac:dyDescent="0.2">
      <c r="A731" s="170" t="str">
        <f>Máximo!A731</f>
        <v>3.694</v>
      </c>
      <c r="B731" s="552" t="str">
        <f>Máximo!B731:E731</f>
        <v>13.1.1.3.           Parceiro Oi fora da companhia (através de link);</v>
      </c>
      <c r="C731" s="552"/>
      <c r="D731" s="552"/>
      <c r="E731" s="552"/>
      <c r="F731" s="68" t="str">
        <f>IF(Máximo!F731:I731="","",Máximo!F731:I731)</f>
        <v/>
      </c>
      <c r="G731" s="72">
        <f>Máximo!G731:J731</f>
        <v>2.1459227E-4</v>
      </c>
      <c r="H731" s="70" t="str">
        <f>IF(Máximo!H731="","",Máximo!H731)</f>
        <v>Obrigatório</v>
      </c>
      <c r="I731" s="37" t="s">
        <v>4</v>
      </c>
      <c r="J731" s="73">
        <f>IF($K$13="Não Atende",0,IF(I731="","",IF(H731="",VLOOKUP(I731,Parâmetros!$B$3:$C$6,2,0),VLOOKUP(I731,Parâmetros!$B$3:$C$6,2,0)*VLOOKUP(H731,Parâmetros!$E$3:$G$5,2,0))))</f>
        <v>4</v>
      </c>
      <c r="K731" s="74">
        <f t="shared" si="277"/>
        <v>3.4763947740000002E-2</v>
      </c>
      <c r="L731" s="3"/>
      <c r="M731" s="38"/>
    </row>
    <row r="732" spans="1:13" ht="45" customHeight="1" outlineLevel="1" x14ac:dyDescent="0.2">
      <c r="A732" s="170" t="str">
        <f>Máximo!A732</f>
        <v>3.695</v>
      </c>
      <c r="B732" s="552" t="str">
        <f>Máximo!B732:E732</f>
        <v>13.1.1.4.           Lojas próprias;</v>
      </c>
      <c r="C732" s="552"/>
      <c r="D732" s="552"/>
      <c r="E732" s="552"/>
      <c r="F732" s="68" t="str">
        <f>IF(Máximo!F732:I732="","",Máximo!F732:I732)</f>
        <v/>
      </c>
      <c r="G732" s="72">
        <f>Máximo!G732:J732</f>
        <v>2.1459227E-4</v>
      </c>
      <c r="H732" s="70" t="str">
        <f>IF(Máximo!H732="","",Máximo!H732)</f>
        <v>Obrigatório</v>
      </c>
      <c r="I732" s="37" t="s">
        <v>4</v>
      </c>
      <c r="J732" s="73">
        <f>IF($K$13="Não Atende",0,IF(I732="","",IF(H732="",VLOOKUP(I732,Parâmetros!$B$3:$C$6,2,0),VLOOKUP(I732,Parâmetros!$B$3:$C$6,2,0)*VLOOKUP(H732,Parâmetros!$E$3:$G$5,2,0))))</f>
        <v>4</v>
      </c>
      <c r="K732" s="74">
        <f t="shared" si="277"/>
        <v>3.4763947740000002E-2</v>
      </c>
      <c r="L732" s="3"/>
      <c r="M732" s="38"/>
    </row>
    <row r="733" spans="1:13" ht="45" customHeight="1" outlineLevel="1" x14ac:dyDescent="0.2">
      <c r="A733" s="170" t="str">
        <f>Máximo!A733</f>
        <v>3.696</v>
      </c>
      <c r="B733" s="552" t="str">
        <f>Máximo!B733:E733</f>
        <v>13.1.1.5.           Call Center</v>
      </c>
      <c r="C733" s="552"/>
      <c r="D733" s="552"/>
      <c r="E733" s="552"/>
      <c r="F733" s="68" t="str">
        <f>IF(Máximo!F733:I733="","",Máximo!F733:I733)</f>
        <v/>
      </c>
      <c r="G733" s="72">
        <f>Máximo!G733:J733</f>
        <v>2.1459227E-4</v>
      </c>
      <c r="H733" s="70" t="str">
        <f>IF(Máximo!H733="","",Máximo!H733)</f>
        <v>Obrigatório</v>
      </c>
      <c r="I733" s="37" t="s">
        <v>4</v>
      </c>
      <c r="J733" s="73">
        <f>IF($K$13="Não Atende",0,IF(I733="","",IF(H733="",VLOOKUP(I733,Parâmetros!$B$3:$C$6,2,0),VLOOKUP(I733,Parâmetros!$B$3:$C$6,2,0)*VLOOKUP(H733,Parâmetros!$E$3:$G$5,2,0))))</f>
        <v>4</v>
      </c>
      <c r="K733" s="74">
        <f t="shared" si="277"/>
        <v>3.4763947740000002E-2</v>
      </c>
      <c r="L733" s="3"/>
      <c r="M733" s="38"/>
    </row>
    <row r="734" spans="1:13" ht="45" customHeight="1" outlineLevel="1" x14ac:dyDescent="0.2">
      <c r="A734" s="170" t="str">
        <f>Máximo!A734</f>
        <v>3.697</v>
      </c>
      <c r="B734" s="552" t="str">
        <f>Máximo!B734:E734</f>
        <v>13.2.Software</v>
      </c>
      <c r="C734" s="552"/>
      <c r="D734" s="552"/>
      <c r="E734" s="552"/>
      <c r="F734" s="68" t="str">
        <f>IF(Máximo!F734:I734="","",Máximo!F734:I734)</f>
        <v/>
      </c>
      <c r="G734" s="72">
        <f>Máximo!G734:J734</f>
        <v>2.1459227E-4</v>
      </c>
      <c r="H734" s="70" t="str">
        <f>IF(Máximo!H734="","",Máximo!H734)</f>
        <v>Obrigatório</v>
      </c>
      <c r="I734" s="37" t="s">
        <v>4</v>
      </c>
      <c r="J734" s="73">
        <f>IF($K$13="Não Atende",0,IF(I734="","",IF(H734="",VLOOKUP(I734,Parâmetros!$B$3:$C$6,2,0),VLOOKUP(I734,Parâmetros!$B$3:$C$6,2,0)*VLOOKUP(H734,Parâmetros!$E$3:$G$5,2,0))))</f>
        <v>4</v>
      </c>
      <c r="K734" s="74">
        <f t="shared" si="277"/>
        <v>3.4763947740000002E-2</v>
      </c>
      <c r="L734" s="3"/>
      <c r="M734" s="38"/>
    </row>
    <row r="735" spans="1:13" ht="45" customHeight="1" outlineLevel="1" x14ac:dyDescent="0.2">
      <c r="A735" s="170" t="str">
        <f>Máximo!A735</f>
        <v>3.698</v>
      </c>
      <c r="B735" s="552" t="str">
        <f>Máximo!B735:E735</f>
        <v>13.2.1.           O PROPONENTE deverá especificar como se darão as atualizações dos clientes, bem como a instalação de fixes e patches desenvolvidos durante o ciclo de vida do produto.</v>
      </c>
      <c r="C735" s="552"/>
      <c r="D735" s="552"/>
      <c r="E735" s="552"/>
      <c r="F735" s="68" t="str">
        <f>IF(Máximo!F735:I735="","",Máximo!F735:I735)</f>
        <v/>
      </c>
      <c r="G735" s="72">
        <f>Máximo!G735:J735</f>
        <v>2.1459227E-4</v>
      </c>
      <c r="H735" s="70" t="str">
        <f>IF(Máximo!H735="","",Máximo!H735)</f>
        <v>Obrigatório</v>
      </c>
      <c r="I735" s="37" t="s">
        <v>4</v>
      </c>
      <c r="J735" s="73">
        <f>IF($K$13="Não Atende",0,IF(I735="","",IF(H735="",VLOOKUP(I735,Parâmetros!$B$3:$C$6,2,0),VLOOKUP(I735,Parâmetros!$B$3:$C$6,2,0)*VLOOKUP(H735,Parâmetros!$E$3:$G$5,2,0))))</f>
        <v>4</v>
      </c>
      <c r="K735" s="74">
        <f t="shared" si="277"/>
        <v>3.4763947740000002E-2</v>
      </c>
      <c r="L735" s="3"/>
      <c r="M735" s="38"/>
    </row>
    <row r="736" spans="1:13" ht="45" customHeight="1" outlineLevel="1" x14ac:dyDescent="0.2">
      <c r="A736" s="170" t="str">
        <f>Máximo!A736</f>
        <v>3.699</v>
      </c>
      <c r="B736" s="552" t="str">
        <f>Máximo!B736:E736</f>
        <v>13.2.2.           A solução deverá funcionar sem a necessidade de conceder privilégio administrativo a conta do usuário;</v>
      </c>
      <c r="C736" s="552"/>
      <c r="D736" s="552"/>
      <c r="E736" s="552"/>
      <c r="F736" s="68" t="str">
        <f>IF(Máximo!F736:I736="","",Máximo!F736:I736)</f>
        <v/>
      </c>
      <c r="G736" s="72">
        <f>Máximo!G736:J736</f>
        <v>2.1459227E-4</v>
      </c>
      <c r="H736" s="70" t="str">
        <f>IF(Máximo!H736="","",Máximo!H736)</f>
        <v>Obrigatório</v>
      </c>
      <c r="I736" s="37" t="s">
        <v>4</v>
      </c>
      <c r="J736" s="73">
        <f>IF($K$13="Não Atende",0,IF(I736="","",IF(H736="",VLOOKUP(I736,Parâmetros!$B$3:$C$6,2,0),VLOOKUP(I736,Parâmetros!$B$3:$C$6,2,0)*VLOOKUP(H736,Parâmetros!$E$3:$G$5,2,0))))</f>
        <v>4</v>
      </c>
      <c r="K736" s="74">
        <f t="shared" si="277"/>
        <v>3.4763947740000002E-2</v>
      </c>
      <c r="L736" s="3"/>
      <c r="M736" s="38"/>
    </row>
    <row r="737" spans="1:13" ht="45" customHeight="1" outlineLevel="1" x14ac:dyDescent="0.2">
      <c r="A737" s="170" t="str">
        <f>Máximo!A737</f>
        <v>3.700</v>
      </c>
      <c r="B737" s="552" t="str">
        <f>Máximo!B737:E737</f>
        <v>13.2.3.           A solução não poderá exigir IIS, Apache, Tomcat ou qualquer outro serviço que atue como webserver ou servidor de aplicação.</v>
      </c>
      <c r="C737" s="552"/>
      <c r="D737" s="552"/>
      <c r="E737" s="552"/>
      <c r="F737" s="68" t="str">
        <f>IF(Máximo!F737:I737="","",Máximo!F737:I737)</f>
        <v/>
      </c>
      <c r="G737" s="72">
        <f>Máximo!G737:J737</f>
        <v>2.1459227E-4</v>
      </c>
      <c r="H737" s="70" t="str">
        <f>IF(Máximo!H737="","",Máximo!H737)</f>
        <v>Obrigatório</v>
      </c>
      <c r="I737" s="37" t="s">
        <v>4</v>
      </c>
      <c r="J737" s="73">
        <f>IF($K$13="Não Atende",0,IF(I737="","",IF(H737="",VLOOKUP(I737,Parâmetros!$B$3:$C$6,2,0),VLOOKUP(I737,Parâmetros!$B$3:$C$6,2,0)*VLOOKUP(H737,Parâmetros!$E$3:$G$5,2,0))))</f>
        <v>4</v>
      </c>
      <c r="K737" s="74">
        <f t="shared" si="277"/>
        <v>3.4763947740000002E-2</v>
      </c>
      <c r="L737" s="3"/>
      <c r="M737" s="38"/>
    </row>
    <row r="738" spans="1:13" ht="45" customHeight="1" outlineLevel="1" x14ac:dyDescent="0.2">
      <c r="A738" s="170" t="str">
        <f>Máximo!A738</f>
        <v>3.701</v>
      </c>
      <c r="B738" s="552" t="str">
        <f>Máximo!B738:E738</f>
        <v>13.2.4.           A solução não poderá exigir serviços que trabalhem como servidor de banco de dados na máquina. Exemplo: MySQL e SQL Server</v>
      </c>
      <c r="C738" s="552"/>
      <c r="D738" s="552"/>
      <c r="E738" s="552"/>
      <c r="F738" s="68" t="str">
        <f>IF(Máximo!F738:I738="","",Máximo!F738:I738)</f>
        <v/>
      </c>
      <c r="G738" s="72">
        <f>Máximo!G738:J738</f>
        <v>2.1459227E-4</v>
      </c>
      <c r="H738" s="70" t="str">
        <f>IF(Máximo!H738="","",Máximo!H738)</f>
        <v>Obrigatório</v>
      </c>
      <c r="I738" s="37" t="s">
        <v>4</v>
      </c>
      <c r="J738" s="73">
        <f>IF($K$13="Não Atende",0,IF(I738="","",IF(H738="",VLOOKUP(I738,Parâmetros!$B$3:$C$6,2,0),VLOOKUP(I738,Parâmetros!$B$3:$C$6,2,0)*VLOOKUP(H738,Parâmetros!$E$3:$G$5,2,0))))</f>
        <v>4</v>
      </c>
      <c r="K738" s="74">
        <f t="shared" si="277"/>
        <v>3.4763947740000002E-2</v>
      </c>
      <c r="L738" s="3"/>
      <c r="M738" s="38"/>
    </row>
    <row r="739" spans="1:13" ht="45" customHeight="1" outlineLevel="1" x14ac:dyDescent="0.2">
      <c r="A739" s="170" t="str">
        <f>Máximo!A739</f>
        <v>3.702</v>
      </c>
      <c r="B739" s="552" t="str">
        <f>Máximo!B739:E739</f>
        <v>13.2.5.           A solução não poderá exigir máquinas virtuais para seu funcionamento. (Ex.: XP Mode)</v>
      </c>
      <c r="C739" s="552"/>
      <c r="D739" s="552"/>
      <c r="E739" s="552"/>
      <c r="F739" s="68" t="str">
        <f>IF(Máximo!F739:I739="","",Máximo!F739:I739)</f>
        <v/>
      </c>
      <c r="G739" s="72">
        <f>Máximo!G739:J739</f>
        <v>2.1459227E-4</v>
      </c>
      <c r="H739" s="70" t="str">
        <f>IF(Máximo!H739="","",Máximo!H739)</f>
        <v>Obrigatório</v>
      </c>
      <c r="I739" s="37" t="s">
        <v>4</v>
      </c>
      <c r="J739" s="73">
        <f>IF($K$13="Não Atende",0,IF(I739="","",IF(H739="",VLOOKUP(I739,Parâmetros!$B$3:$C$6,2,0),VLOOKUP(I739,Parâmetros!$B$3:$C$6,2,0)*VLOOKUP(H739,Parâmetros!$E$3:$G$5,2,0))))</f>
        <v>4</v>
      </c>
      <c r="K739" s="74">
        <f t="shared" si="277"/>
        <v>3.4763947740000002E-2</v>
      </c>
      <c r="L739" s="3"/>
      <c r="M739" s="38"/>
    </row>
    <row r="740" spans="1:13" ht="45" customHeight="1" outlineLevel="1" x14ac:dyDescent="0.2">
      <c r="A740" s="170" t="str">
        <f>Máximo!A740</f>
        <v>3.703</v>
      </c>
      <c r="B740" s="552" t="str">
        <f>Máximo!B740:E740</f>
        <v>13.2.6.           A solução deverá permitir instalação e atualização em massa através de pacotes de instalação padrão de mercado;</v>
      </c>
      <c r="C740" s="552"/>
      <c r="D740" s="552"/>
      <c r="E740" s="552"/>
      <c r="F740" s="68" t="str">
        <f>IF(Máximo!F740:I740="","",Máximo!F740:I740)</f>
        <v/>
      </c>
      <c r="G740" s="72">
        <f>Máximo!G740:J740</f>
        <v>2.1459227E-4</v>
      </c>
      <c r="H740" s="70" t="str">
        <f>IF(Máximo!H740="","",Máximo!H740)</f>
        <v>Obrigatório</v>
      </c>
      <c r="I740" s="37" t="s">
        <v>4</v>
      </c>
      <c r="J740" s="73">
        <f>IF($K$13="Não Atende",0,IF(I740="","",IF(H740="",VLOOKUP(I740,Parâmetros!$B$3:$C$6,2,0),VLOOKUP(I740,Parâmetros!$B$3:$C$6,2,0)*VLOOKUP(H740,Parâmetros!$E$3:$G$5,2,0))))</f>
        <v>4</v>
      </c>
      <c r="K740" s="74">
        <f t="shared" si="277"/>
        <v>3.4763947740000002E-2</v>
      </c>
      <c r="L740" s="3"/>
      <c r="M740" s="38"/>
    </row>
    <row r="741" spans="1:13" ht="45" customHeight="1" outlineLevel="1" x14ac:dyDescent="0.2">
      <c r="A741" s="170" t="str">
        <f>Máximo!A741</f>
        <v>3.704</v>
      </c>
      <c r="B741" s="552" t="str">
        <f>Máximo!B741:E741</f>
        <v>13.2.7.           A solução deverá utilizar como padrão de digitalização de documentos o formato PDF;</v>
      </c>
      <c r="C741" s="552"/>
      <c r="D741" s="552"/>
      <c r="E741" s="552"/>
      <c r="F741" s="68" t="str">
        <f>IF(Máximo!F741:I741="","",Máximo!F741:I741)</f>
        <v/>
      </c>
      <c r="G741" s="72">
        <f>Máximo!G741:J741</f>
        <v>2.1459227E-4</v>
      </c>
      <c r="H741" s="70" t="str">
        <f>IF(Máximo!H741="","",Máximo!H741)</f>
        <v>Obrigatório</v>
      </c>
      <c r="I741" s="37" t="s">
        <v>4</v>
      </c>
      <c r="J741" s="73">
        <f>IF($K$13="Não Atende",0,IF(I741="","",IF(H741="",VLOOKUP(I741,Parâmetros!$B$3:$C$6,2,0),VLOOKUP(I741,Parâmetros!$B$3:$C$6,2,0)*VLOOKUP(H741,Parâmetros!$E$3:$G$5,2,0))))</f>
        <v>4</v>
      </c>
      <c r="K741" s="74">
        <f t="shared" si="277"/>
        <v>3.4763947740000002E-2</v>
      </c>
      <c r="L741" s="3"/>
      <c r="M741" s="38"/>
    </row>
    <row r="742" spans="1:13" ht="45" customHeight="1" outlineLevel="1" x14ac:dyDescent="0.2">
      <c r="A742" s="170" t="str">
        <f>Máximo!A742</f>
        <v>3.705</v>
      </c>
      <c r="B742" s="552" t="str">
        <f>Máximo!B742:E742</f>
        <v>13.2.8.           A solução deverá utilizar como padrão de compactação ZIP;</v>
      </c>
      <c r="C742" s="552"/>
      <c r="D742" s="552"/>
      <c r="E742" s="552"/>
      <c r="F742" s="68" t="str">
        <f>IF(Máximo!F742:I742="","",Máximo!F742:I742)</f>
        <v/>
      </c>
      <c r="G742" s="72">
        <f>Máximo!G742:J742</f>
        <v>2.1459227E-4</v>
      </c>
      <c r="H742" s="70" t="str">
        <f>IF(Máximo!H742="","",Máximo!H742)</f>
        <v>Obrigatório</v>
      </c>
      <c r="I742" s="37" t="s">
        <v>4</v>
      </c>
      <c r="J742" s="73">
        <f>IF($K$13="Não Atende",0,IF(I742="","",IF(H742="",VLOOKUP(I742,Parâmetros!$B$3:$C$6,2,0),VLOOKUP(I742,Parâmetros!$B$3:$C$6,2,0)*VLOOKUP(H742,Parâmetros!$E$3:$G$5,2,0))))</f>
        <v>4</v>
      </c>
      <c r="K742" s="74">
        <f t="shared" si="277"/>
        <v>3.4763947740000002E-2</v>
      </c>
      <c r="L742" s="3"/>
      <c r="M742" s="38"/>
    </row>
    <row r="743" spans="1:13" ht="45" customHeight="1" outlineLevel="1" x14ac:dyDescent="0.2">
      <c r="A743" s="170" t="str">
        <f>Máximo!A743</f>
        <v>3.706</v>
      </c>
      <c r="B743" s="552" t="str">
        <f>Máximo!B743:E743</f>
        <v>13.2.9.           A solução não poderá exigir versões específicas de produtos como Java e Flash;</v>
      </c>
      <c r="C743" s="552"/>
      <c r="D743" s="552"/>
      <c r="E743" s="552"/>
      <c r="F743" s="68" t="str">
        <f>IF(Máximo!F743:I743="","",Máximo!F743:I743)</f>
        <v/>
      </c>
      <c r="G743" s="72">
        <f>Máximo!G743:J743</f>
        <v>2.1459227E-4</v>
      </c>
      <c r="H743" s="70" t="str">
        <f>IF(Máximo!H743="","",Máximo!H743)</f>
        <v>Obrigatório</v>
      </c>
      <c r="I743" s="37" t="s">
        <v>4</v>
      </c>
      <c r="J743" s="73">
        <f>IF($K$13="Não Atende",0,IF(I743="","",IF(H743="",VLOOKUP(I743,Parâmetros!$B$3:$C$6,2,0),VLOOKUP(I743,Parâmetros!$B$3:$C$6,2,0)*VLOOKUP(H743,Parâmetros!$E$3:$G$5,2,0))))</f>
        <v>4</v>
      </c>
      <c r="K743" s="74">
        <f t="shared" si="277"/>
        <v>3.4763947740000002E-2</v>
      </c>
      <c r="L743" s="3"/>
      <c r="M743" s="38"/>
    </row>
    <row r="744" spans="1:13" ht="45" customHeight="1" outlineLevel="1" x14ac:dyDescent="0.2">
      <c r="A744" s="170" t="str">
        <f>Máximo!A744</f>
        <v>3.707</v>
      </c>
      <c r="B744" s="552" t="str">
        <f>Máximo!B744:E744</f>
        <v>13.2.10.    A solução não poderá exigir o uso de produtos que requeiram aquisição de licenças sem prévio acordo.</v>
      </c>
      <c r="C744" s="552"/>
      <c r="D744" s="552"/>
      <c r="E744" s="552"/>
      <c r="F744" s="68" t="str">
        <f>IF(Máximo!F744:I744="","",Máximo!F744:I744)</f>
        <v/>
      </c>
      <c r="G744" s="72">
        <f>Máximo!G744:J744</f>
        <v>2.1459227E-4</v>
      </c>
      <c r="H744" s="70" t="str">
        <f>IF(Máximo!H744="","",Máximo!H744)</f>
        <v>Obrigatório</v>
      </c>
      <c r="I744" s="37" t="s">
        <v>4</v>
      </c>
      <c r="J744" s="73">
        <f>IF($K$13="Não Atende",0,IF(I744="","",IF(H744="",VLOOKUP(I744,Parâmetros!$B$3:$C$6,2,0),VLOOKUP(I744,Parâmetros!$B$3:$C$6,2,0)*VLOOKUP(H744,Parâmetros!$E$3:$G$5,2,0))))</f>
        <v>4</v>
      </c>
      <c r="K744" s="74">
        <f t="shared" si="277"/>
        <v>3.4763947740000002E-2</v>
      </c>
      <c r="L744" s="3"/>
      <c r="M744" s="38"/>
    </row>
    <row r="745" spans="1:13" ht="45" customHeight="1" outlineLevel="1" x14ac:dyDescent="0.2">
      <c r="A745" s="170" t="str">
        <f>Máximo!A745</f>
        <v>3.708</v>
      </c>
      <c r="B745" s="552" t="str">
        <f>Máximo!B745:E745</f>
        <v>13.3.O PROPONENTE deverá garantir que o hardware necessário para funcionamento das aplicações nas estações de trabalho esteja de acordo, no mínimo, com os seguintes processadores, memórias e HDs:</v>
      </c>
      <c r="C745" s="552"/>
      <c r="D745" s="552"/>
      <c r="E745" s="552"/>
      <c r="F745" s="68" t="str">
        <f>IF(Máximo!F745:I745="","",Máximo!F745:I745)</f>
        <v/>
      </c>
      <c r="G745" s="72">
        <f>Máximo!G745:J745</f>
        <v>2.1459227E-4</v>
      </c>
      <c r="H745" s="70" t="str">
        <f>IF(Máximo!H745="","",Máximo!H745)</f>
        <v>Obrigatório</v>
      </c>
      <c r="I745" s="37" t="s">
        <v>4</v>
      </c>
      <c r="J745" s="73">
        <f>IF($K$13="Não Atende",0,IF(I745="","",IF(H745="",VLOOKUP(I745,Parâmetros!$B$3:$C$6,2,0),VLOOKUP(I745,Parâmetros!$B$3:$C$6,2,0)*VLOOKUP(H745,Parâmetros!$E$3:$G$5,2,0))))</f>
        <v>4</v>
      </c>
      <c r="K745" s="74">
        <f t="shared" ref="K745" si="278">IF(J745="",0,((G745*J745)*$F$30)*0.9*100)</f>
        <v>3.4763947740000002E-2</v>
      </c>
      <c r="L745" s="3"/>
      <c r="M745" s="38"/>
    </row>
    <row r="746" spans="1:13" ht="45" customHeight="1" outlineLevel="1" x14ac:dyDescent="0.2">
      <c r="A746" s="170" t="str">
        <f>Máximo!A746</f>
        <v>3.709</v>
      </c>
      <c r="B746" s="552" t="str">
        <f>Máximo!B746:E746</f>
        <v>13.3.1.           Intel Core i3 ou superior</v>
      </c>
      <c r="C746" s="552"/>
      <c r="D746" s="552"/>
      <c r="E746" s="552"/>
      <c r="F746" s="68" t="str">
        <f>IF(Máximo!F746:I746="","",Máximo!F746:I746)</f>
        <v/>
      </c>
      <c r="G746" s="72">
        <f>Máximo!G746:J746</f>
        <v>2.1459227E-4</v>
      </c>
      <c r="H746" s="70" t="str">
        <f>IF(Máximo!H746="","",Máximo!H746)</f>
        <v>Obrigatório</v>
      </c>
      <c r="I746" s="37" t="s">
        <v>4</v>
      </c>
      <c r="J746" s="73">
        <f>IF($K$13="Não Atende",0,IF(I746="","",IF(H746="",VLOOKUP(I746,Parâmetros!$B$3:$C$6,2,0),VLOOKUP(I746,Parâmetros!$B$3:$C$6,2,0)*VLOOKUP(H746,Parâmetros!$E$3:$G$5,2,0))))</f>
        <v>4</v>
      </c>
      <c r="K746" s="74">
        <f t="shared" ref="K746" si="279">IF(J746="",0,((G746*J746)*$F$30)*0.9*100)</f>
        <v>3.4763947740000002E-2</v>
      </c>
      <c r="L746" s="3"/>
      <c r="M746" s="38"/>
    </row>
    <row r="747" spans="1:13" ht="45" customHeight="1" outlineLevel="1" x14ac:dyDescent="0.2">
      <c r="A747" s="170" t="str">
        <f>Máximo!A747</f>
        <v>3.710</v>
      </c>
      <c r="B747" s="552" t="str">
        <f>Máximo!B747:E747</f>
        <v>13.3.2.           2Gb RAM ou superior</v>
      </c>
      <c r="C747" s="552"/>
      <c r="D747" s="552"/>
      <c r="E747" s="552"/>
      <c r="F747" s="68" t="str">
        <f>IF(Máximo!F747:I747="","",Máximo!F747:I747)</f>
        <v/>
      </c>
      <c r="G747" s="72">
        <f>Máximo!G747:J747</f>
        <v>2.1459227E-4</v>
      </c>
      <c r="H747" s="70" t="str">
        <f>IF(Máximo!H747="","",Máximo!H747)</f>
        <v>Obrigatório</v>
      </c>
      <c r="I747" s="37" t="s">
        <v>4</v>
      </c>
      <c r="J747" s="73">
        <f>IF($K$13="Não Atende",0,IF(I747="","",IF(H747="",VLOOKUP(I747,Parâmetros!$B$3:$C$6,2,0),VLOOKUP(I747,Parâmetros!$B$3:$C$6,2,0)*VLOOKUP(H747,Parâmetros!$E$3:$G$5,2,0))))</f>
        <v>4</v>
      </c>
      <c r="K747" s="74">
        <f t="shared" ref="K747" si="280">IF(J747="",0,((G747*J747)*$F$30)*0.9*100)</f>
        <v>3.4763947740000002E-2</v>
      </c>
      <c r="L747" s="3"/>
      <c r="M747" s="38"/>
    </row>
    <row r="748" spans="1:13" ht="45" customHeight="1" outlineLevel="1" x14ac:dyDescent="0.2">
      <c r="A748" s="170" t="str">
        <f>Máximo!A748</f>
        <v>3.711</v>
      </c>
      <c r="B748" s="552" t="str">
        <f>Máximo!B748:E748</f>
        <v>13.3.3.           HD 80 Gb ou superior</v>
      </c>
      <c r="C748" s="552"/>
      <c r="D748" s="552"/>
      <c r="E748" s="552"/>
      <c r="F748" s="68" t="str">
        <f>IF(Máximo!F748:I748="","",Máximo!F748:I748)</f>
        <v/>
      </c>
      <c r="G748" s="72">
        <f>Máximo!G748:J748</f>
        <v>2.1459227E-4</v>
      </c>
      <c r="H748" s="70" t="str">
        <f>IF(Máximo!H748="","",Máximo!H748)</f>
        <v>Obrigatório</v>
      </c>
      <c r="I748" s="37" t="s">
        <v>4</v>
      </c>
      <c r="J748" s="73">
        <f>IF($K$13="Não Atende",0,IF(I748="","",IF(H748="",VLOOKUP(I748,Parâmetros!$B$3:$C$6,2,0),VLOOKUP(I748,Parâmetros!$B$3:$C$6,2,0)*VLOOKUP(H748,Parâmetros!$E$3:$G$5,2,0))))</f>
        <v>4</v>
      </c>
      <c r="K748" s="74">
        <f t="shared" ref="K748" si="281">IF(J748="",0,((G748*J748)*$F$30)*0.9*100)</f>
        <v>3.4763947740000002E-2</v>
      </c>
      <c r="L748" s="3"/>
      <c r="M748" s="38"/>
    </row>
    <row r="749" spans="1:13" ht="45" customHeight="1" outlineLevel="1" x14ac:dyDescent="0.2">
      <c r="A749" s="170" t="str">
        <f>Máximo!A749</f>
        <v>3.712</v>
      </c>
      <c r="B749" s="552" t="str">
        <f>Máximo!B749:E749</f>
        <v>13.4.O PROPONENTE deverá garantir que a solução seja compatível com o browser Microsoft Internet Explorer nas seguintes versões:</v>
      </c>
      <c r="C749" s="552"/>
      <c r="D749" s="552"/>
      <c r="E749" s="552"/>
      <c r="F749" s="68" t="str">
        <f>IF(Máximo!F749:I749="","",Máximo!F749:I749)</f>
        <v/>
      </c>
      <c r="G749" s="72">
        <f>Máximo!G749:J749</f>
        <v>2.1459227E-4</v>
      </c>
      <c r="H749" s="70" t="str">
        <f>IF(Máximo!H749="","",Máximo!H749)</f>
        <v>Obrigatório</v>
      </c>
      <c r="I749" s="37" t="s">
        <v>4</v>
      </c>
      <c r="J749" s="73">
        <f>IF($K$13="Não Atende",0,IF(I749="","",IF(H749="",VLOOKUP(I749,Parâmetros!$B$3:$C$6,2,0),VLOOKUP(I749,Parâmetros!$B$3:$C$6,2,0)*VLOOKUP(H749,Parâmetros!$E$3:$G$5,2,0))))</f>
        <v>4</v>
      </c>
      <c r="K749" s="74">
        <f t="shared" ref="K749" si="282">IF(J749="",0,((G749*J749)*$F$30)*0.9*100)</f>
        <v>3.4763947740000002E-2</v>
      </c>
      <c r="L749" s="3"/>
      <c r="M749" s="38"/>
    </row>
    <row r="750" spans="1:13" ht="45" customHeight="1" outlineLevel="1" x14ac:dyDescent="0.2">
      <c r="A750" s="170" t="str">
        <f>Máximo!A750</f>
        <v>3.713</v>
      </c>
      <c r="B750" s="552" t="str">
        <f>Máximo!B750:E750</f>
        <v>13.4.1.   Internet Explorer 9 32-bits (desejável)</v>
      </c>
      <c r="C750" s="552"/>
      <c r="D750" s="552"/>
      <c r="E750" s="552"/>
      <c r="F750" s="68" t="str">
        <f>IF(Máximo!F750:I750="","",Máximo!F750:I750)</f>
        <v/>
      </c>
      <c r="G750" s="72">
        <f>Máximo!G750:J750</f>
        <v>2.1459227E-4</v>
      </c>
      <c r="H750" s="70" t="str">
        <f>IF(Máximo!H750="","",Máximo!H750)</f>
        <v>Obrigatório</v>
      </c>
      <c r="I750" s="37" t="s">
        <v>4</v>
      </c>
      <c r="J750" s="73">
        <f>IF($K$13="Não Atende",0,IF(I750="","",IF(H750="",VLOOKUP(I750,Parâmetros!$B$3:$C$6,2,0),VLOOKUP(I750,Parâmetros!$B$3:$C$6,2,0)*VLOOKUP(H750,Parâmetros!$E$3:$G$5,2,0))))</f>
        <v>4</v>
      </c>
      <c r="K750" s="74">
        <f t="shared" ref="K750" si="283">IF(J750="",0,((G750*J750)*$F$30)*0.9*100)</f>
        <v>3.4763947740000002E-2</v>
      </c>
      <c r="L750" s="3"/>
      <c r="M750" s="38"/>
    </row>
    <row r="751" spans="1:13" ht="45" customHeight="1" outlineLevel="1" x14ac:dyDescent="0.2">
      <c r="A751" s="170" t="str">
        <f>Máximo!A751</f>
        <v>3.714</v>
      </c>
      <c r="B751" s="552" t="str">
        <f>Máximo!B751:E751</f>
        <v>13.4.2.   Internet Explorer 10 32-bits (desejável)</v>
      </c>
      <c r="C751" s="552"/>
      <c r="D751" s="552"/>
      <c r="E751" s="552"/>
      <c r="F751" s="68" t="str">
        <f>IF(Máximo!F751:I751="","",Máximo!F751:I751)</f>
        <v/>
      </c>
      <c r="G751" s="72">
        <f>Máximo!G751:J751</f>
        <v>2.1459227E-4</v>
      </c>
      <c r="H751" s="70" t="str">
        <f>IF(Máximo!H751="","",Máximo!H751)</f>
        <v>Obrigatório</v>
      </c>
      <c r="I751" s="37" t="s">
        <v>4</v>
      </c>
      <c r="J751" s="73">
        <f>IF($K$13="Não Atende",0,IF(I751="","",IF(H751="",VLOOKUP(I751,Parâmetros!$B$3:$C$6,2,0),VLOOKUP(I751,Parâmetros!$B$3:$C$6,2,0)*VLOOKUP(H751,Parâmetros!$E$3:$G$5,2,0))))</f>
        <v>4</v>
      </c>
      <c r="K751" s="74">
        <f t="shared" ref="K751" si="284">IF(J751="",0,((G751*J751)*$F$30)*0.9*100)</f>
        <v>3.4763947740000002E-2</v>
      </c>
      <c r="L751" s="3"/>
      <c r="M751" s="38"/>
    </row>
    <row r="752" spans="1:13" ht="45" customHeight="1" outlineLevel="1" x14ac:dyDescent="0.2">
      <c r="A752" s="170" t="str">
        <f>Máximo!A752</f>
        <v>3.715</v>
      </c>
      <c r="B752" s="552" t="str">
        <f>Máximo!B752:E752</f>
        <v>13.4.3.   Internet Explorer 11 32-bits (obrigatório)</v>
      </c>
      <c r="C752" s="552"/>
      <c r="D752" s="552"/>
      <c r="E752" s="552"/>
      <c r="F752" s="68" t="str">
        <f>IF(Máximo!F752:I752="","",Máximo!F752:I752)</f>
        <v/>
      </c>
      <c r="G752" s="72">
        <f>Máximo!G752:J752</f>
        <v>2.1459227E-4</v>
      </c>
      <c r="H752" s="70" t="str">
        <f>IF(Máximo!H752="","",Máximo!H752)</f>
        <v>Obrigatório</v>
      </c>
      <c r="I752" s="37" t="s">
        <v>4</v>
      </c>
      <c r="J752" s="73">
        <f>IF($K$13="Não Atende",0,IF(I752="","",IF(H752="",VLOOKUP(I752,Parâmetros!$B$3:$C$6,2,0),VLOOKUP(I752,Parâmetros!$B$3:$C$6,2,0)*VLOOKUP(H752,Parâmetros!$E$3:$G$5,2,0))))</f>
        <v>4</v>
      </c>
      <c r="K752" s="74">
        <f t="shared" ref="K752" si="285">IF(J752="",0,((G752*J752)*$F$30)*0.9*100)</f>
        <v>3.4763947740000002E-2</v>
      </c>
      <c r="L752" s="3"/>
      <c r="M752" s="38"/>
    </row>
    <row r="753" spans="1:13" ht="45" customHeight="1" outlineLevel="1" x14ac:dyDescent="0.2">
      <c r="A753" s="170" t="str">
        <f>Máximo!A753</f>
        <v>3.716</v>
      </c>
      <c r="B753" s="552" t="str">
        <f>Máximo!B753:E753</f>
        <v>13.4.4.   Nova versão do Internet Explorer (apresentar plano de update quando solicitado)</v>
      </c>
      <c r="C753" s="552"/>
      <c r="D753" s="552"/>
      <c r="E753" s="552"/>
      <c r="F753" s="68" t="str">
        <f>IF(Máximo!F753:I753="","",Máximo!F753:I753)</f>
        <v/>
      </c>
      <c r="G753" s="72">
        <f>Máximo!G753:J753</f>
        <v>2.1459227E-4</v>
      </c>
      <c r="H753" s="70" t="str">
        <f>IF(Máximo!H753="","",Máximo!H753)</f>
        <v>Obrigatório</v>
      </c>
      <c r="I753" s="37" t="s">
        <v>4</v>
      </c>
      <c r="J753" s="73">
        <f>IF($K$13="Não Atende",0,IF(I753="","",IF(H753="",VLOOKUP(I753,Parâmetros!$B$3:$C$6,2,0),VLOOKUP(I753,Parâmetros!$B$3:$C$6,2,0)*VLOOKUP(H753,Parâmetros!$E$3:$G$5,2,0))))</f>
        <v>4</v>
      </c>
      <c r="K753" s="74">
        <f t="shared" ref="K753" si="286">IF(J753="",0,((G753*J753)*$F$30)*0.9*100)</f>
        <v>3.4763947740000002E-2</v>
      </c>
      <c r="L753" s="3"/>
      <c r="M753" s="38"/>
    </row>
    <row r="754" spans="1:13" ht="45" customHeight="1" outlineLevel="1" x14ac:dyDescent="0.2">
      <c r="A754" s="170" t="str">
        <f>Máximo!A754</f>
        <v>3.717</v>
      </c>
      <c r="B754" s="552" t="str">
        <f>Máximo!B754:E754</f>
        <v>13.5.O PROPONENTE deverá garantir que a solução seja compatível com os sistemas operacionais Microsoft conforme lista a seguir:</v>
      </c>
      <c r="C754" s="552"/>
      <c r="D754" s="552"/>
      <c r="E754" s="552"/>
      <c r="F754" s="68" t="str">
        <f>IF(Máximo!F754:I754="","",Máximo!F754:I754)</f>
        <v/>
      </c>
      <c r="G754" s="72">
        <f>Máximo!G754:J754</f>
        <v>2.1459227E-4</v>
      </c>
      <c r="H754" s="70" t="str">
        <f>IF(Máximo!H754="","",Máximo!H754)</f>
        <v>Obrigatório</v>
      </c>
      <c r="I754" s="37" t="s">
        <v>4</v>
      </c>
      <c r="J754" s="73">
        <f>IF($K$13="Não Atende",0,IF(I754="","",IF(H754="",VLOOKUP(I754,Parâmetros!$B$3:$C$6,2,0),VLOOKUP(I754,Parâmetros!$B$3:$C$6,2,0)*VLOOKUP(H754,Parâmetros!$E$3:$G$5,2,0))))</f>
        <v>4</v>
      </c>
      <c r="K754" s="74">
        <f t="shared" ref="K754" si="287">IF(J754="",0,((G754*J754)*$F$30)*0.9*100)</f>
        <v>3.4763947740000002E-2</v>
      </c>
      <c r="L754" s="3"/>
      <c r="M754" s="38"/>
    </row>
    <row r="755" spans="1:13" ht="45" customHeight="1" outlineLevel="1" x14ac:dyDescent="0.2">
      <c r="A755" s="170" t="str">
        <f>Máximo!A755</f>
        <v>3.718</v>
      </c>
      <c r="B755" s="552" t="str">
        <f>Máximo!B755:E755</f>
        <v>13.5.1.   Windows 7 Enterprise 32-bits Pt-Br (obrigatório)</v>
      </c>
      <c r="C755" s="552"/>
      <c r="D755" s="552"/>
      <c r="E755" s="552"/>
      <c r="F755" s="68" t="str">
        <f>IF(Máximo!F755:I755="","",Máximo!F755:I755)</f>
        <v/>
      </c>
      <c r="G755" s="72">
        <f>Máximo!G755:J755</f>
        <v>2.1459227E-4</v>
      </c>
      <c r="H755" s="70" t="str">
        <f>IF(Máximo!H755="","",Máximo!H755)</f>
        <v>Obrigatório</v>
      </c>
      <c r="I755" s="37" t="s">
        <v>4</v>
      </c>
      <c r="J755" s="73">
        <f>IF($K$13="Não Atende",0,IF(I755="","",IF(H755="",VLOOKUP(I755,Parâmetros!$B$3:$C$6,2,0),VLOOKUP(I755,Parâmetros!$B$3:$C$6,2,0)*VLOOKUP(H755,Parâmetros!$E$3:$G$5,2,0))))</f>
        <v>4</v>
      </c>
      <c r="K755" s="74">
        <f t="shared" ref="K755" si="288">IF(J755="",0,((G755*J755)*$F$30)*0.9*100)</f>
        <v>3.4763947740000002E-2</v>
      </c>
      <c r="L755" s="3"/>
      <c r="M755" s="38"/>
    </row>
    <row r="756" spans="1:13" ht="45" customHeight="1" outlineLevel="1" x14ac:dyDescent="0.2">
      <c r="A756" s="170" t="str">
        <f>Máximo!A756</f>
        <v>3.719</v>
      </c>
      <c r="B756" s="552" t="str">
        <f>Máximo!B756:E756</f>
        <v>13.5.2.   Windows 7 Enterprise 64-bits Pt-Br (obrigatório)</v>
      </c>
      <c r="C756" s="552"/>
      <c r="D756" s="552"/>
      <c r="E756" s="552"/>
      <c r="F756" s="68" t="str">
        <f>IF(Máximo!F756:I756="","",Máximo!F756:I756)</f>
        <v/>
      </c>
      <c r="G756" s="72">
        <f>Máximo!G756:J756</f>
        <v>2.1459227E-4</v>
      </c>
      <c r="H756" s="70" t="str">
        <f>IF(Máximo!H756="","",Máximo!H756)</f>
        <v>Obrigatório</v>
      </c>
      <c r="I756" s="37" t="s">
        <v>4</v>
      </c>
      <c r="J756" s="73">
        <f>IF($K$13="Não Atende",0,IF(I756="","",IF(H756="",VLOOKUP(I756,Parâmetros!$B$3:$C$6,2,0),VLOOKUP(I756,Parâmetros!$B$3:$C$6,2,0)*VLOOKUP(H756,Parâmetros!$E$3:$G$5,2,0))))</f>
        <v>4</v>
      </c>
      <c r="K756" s="74">
        <f t="shared" ref="K756" si="289">IF(J756="",0,((G756*J756)*$F$30)*0.9*100)</f>
        <v>3.4763947740000002E-2</v>
      </c>
      <c r="L756" s="3"/>
      <c r="M756" s="38"/>
    </row>
    <row r="757" spans="1:13" ht="45" customHeight="1" outlineLevel="1" x14ac:dyDescent="0.2">
      <c r="A757" s="170" t="str">
        <f>Máximo!A757</f>
        <v>3.720</v>
      </c>
      <c r="B757" s="552" t="str">
        <f>Máximo!B757:E757</f>
        <v>13.5.3.   Windows 8.1 Enterprise 32-bits Pt-Br (obrigatório)</v>
      </c>
      <c r="C757" s="552"/>
      <c r="D757" s="552"/>
      <c r="E757" s="552"/>
      <c r="F757" s="68" t="str">
        <f>IF(Máximo!F757:I757="","",Máximo!F757:I757)</f>
        <v/>
      </c>
      <c r="G757" s="72">
        <f>Máximo!G757:J757</f>
        <v>2.1459227E-4</v>
      </c>
      <c r="H757" s="70" t="str">
        <f>IF(Máximo!H757="","",Máximo!H757)</f>
        <v>Obrigatório</v>
      </c>
      <c r="I757" s="37" t="s">
        <v>4</v>
      </c>
      <c r="J757" s="73">
        <f>IF($K$13="Não Atende",0,IF(I757="","",IF(H757="",VLOOKUP(I757,Parâmetros!$B$3:$C$6,2,0),VLOOKUP(I757,Parâmetros!$B$3:$C$6,2,0)*VLOOKUP(H757,Parâmetros!$E$3:$G$5,2,0))))</f>
        <v>4</v>
      </c>
      <c r="K757" s="74">
        <f t="shared" ref="K757" si="290">IF(J757="",0,((G757*J757)*$F$30)*0.9*100)</f>
        <v>3.4763947740000002E-2</v>
      </c>
      <c r="L757" s="3"/>
      <c r="M757" s="38"/>
    </row>
    <row r="758" spans="1:13" ht="45" customHeight="1" outlineLevel="1" x14ac:dyDescent="0.2">
      <c r="A758" s="170" t="str">
        <f>Máximo!A758</f>
        <v>3.721</v>
      </c>
      <c r="B758" s="552" t="str">
        <f>Máximo!B758:E758</f>
        <v>13.5.4.   Windows 8.1 Enterprise 64-bits Pt-Br (obrigatório)</v>
      </c>
      <c r="C758" s="552"/>
      <c r="D758" s="552"/>
      <c r="E758" s="552"/>
      <c r="F758" s="68" t="str">
        <f>IF(Máximo!F758:I758="","",Máximo!F758:I758)</f>
        <v/>
      </c>
      <c r="G758" s="72">
        <f>Máximo!G758:J758</f>
        <v>2.1459227E-4</v>
      </c>
      <c r="H758" s="70" t="str">
        <f>IF(Máximo!H758="","",Máximo!H758)</f>
        <v>Obrigatório</v>
      </c>
      <c r="I758" s="37" t="s">
        <v>4</v>
      </c>
      <c r="J758" s="73">
        <f>IF($K$13="Não Atende",0,IF(I758="","",IF(H758="",VLOOKUP(I758,Parâmetros!$B$3:$C$6,2,0),VLOOKUP(I758,Parâmetros!$B$3:$C$6,2,0)*VLOOKUP(H758,Parâmetros!$E$3:$G$5,2,0))))</f>
        <v>4</v>
      </c>
      <c r="K758" s="74">
        <f t="shared" ref="K758" si="291">IF(J758="",0,((G758*J758)*$F$30)*0.9*100)</f>
        <v>3.4763947740000002E-2</v>
      </c>
      <c r="L758" s="3"/>
      <c r="M758" s="38"/>
    </row>
    <row r="759" spans="1:13" ht="45" customHeight="1" outlineLevel="1" x14ac:dyDescent="0.2">
      <c r="A759" s="170" t="str">
        <f>Máximo!A759</f>
        <v>3.722</v>
      </c>
      <c r="B759" s="552" t="str">
        <f>Máximo!B759:E759</f>
        <v>13.5.5.   Windows 10 Enterprise 32-bits Pt-Br (obrigatório)</v>
      </c>
      <c r="C759" s="552"/>
      <c r="D759" s="552"/>
      <c r="E759" s="552"/>
      <c r="F759" s="68" t="str">
        <f>IF(Máximo!F759:I759="","",Máximo!F759:I759)</f>
        <v/>
      </c>
      <c r="G759" s="72">
        <f>Máximo!G759:J759</f>
        <v>2.1459227E-4</v>
      </c>
      <c r="H759" s="70" t="str">
        <f>IF(Máximo!H759="","",Máximo!H759)</f>
        <v>Obrigatório</v>
      </c>
      <c r="I759" s="37" t="s">
        <v>4</v>
      </c>
      <c r="J759" s="73">
        <f>IF($K$13="Não Atende",0,IF(I759="","",IF(H759="",VLOOKUP(I759,Parâmetros!$B$3:$C$6,2,0),VLOOKUP(I759,Parâmetros!$B$3:$C$6,2,0)*VLOOKUP(H759,Parâmetros!$E$3:$G$5,2,0))))</f>
        <v>4</v>
      </c>
      <c r="K759" s="74">
        <f t="shared" ref="K759" si="292">IF(J759="",0,((G759*J759)*$F$30)*0.9*100)</f>
        <v>3.4763947740000002E-2</v>
      </c>
      <c r="L759" s="3"/>
      <c r="M759" s="38"/>
    </row>
    <row r="760" spans="1:13" ht="45" customHeight="1" outlineLevel="1" x14ac:dyDescent="0.2">
      <c r="A760" s="170" t="str">
        <f>Máximo!A760</f>
        <v>3.723</v>
      </c>
      <c r="B760" s="552" t="str">
        <f>Máximo!B760:E760</f>
        <v>13.5.6.   Windows 10 Enterprise 64-bits Pt-Br (obrigatório)</v>
      </c>
      <c r="C760" s="552"/>
      <c r="D760" s="552"/>
      <c r="E760" s="552"/>
      <c r="F760" s="68" t="str">
        <f>IF(Máximo!F760:I760="","",Máximo!F760:I760)</f>
        <v/>
      </c>
      <c r="G760" s="72">
        <f>Máximo!G760:J760</f>
        <v>2.1459227E-4</v>
      </c>
      <c r="H760" s="70" t="str">
        <f>IF(Máximo!H760="","",Máximo!H760)</f>
        <v>Obrigatório</v>
      </c>
      <c r="I760" s="37" t="s">
        <v>4</v>
      </c>
      <c r="J760" s="73">
        <f>IF($K$13="Não Atende",0,IF(I760="","",IF(H760="",VLOOKUP(I760,Parâmetros!$B$3:$C$6,2,0),VLOOKUP(I760,Parâmetros!$B$3:$C$6,2,0)*VLOOKUP(H760,Parâmetros!$E$3:$G$5,2,0))))</f>
        <v>4</v>
      </c>
      <c r="K760" s="74">
        <f t="shared" ref="K760" si="293">IF(J760="",0,((G760*J760)*$F$30)*0.9*100)</f>
        <v>3.4763947740000002E-2</v>
      </c>
      <c r="L760" s="3"/>
      <c r="M760" s="38"/>
    </row>
    <row r="761" spans="1:13" ht="45" customHeight="1" outlineLevel="1" x14ac:dyDescent="0.2">
      <c r="A761" s="170" t="str">
        <f>Máximo!A761</f>
        <v>3.724</v>
      </c>
      <c r="B761" s="552" t="str">
        <f>Máximo!B761:E761</f>
        <v>13.5.7.   Nova versão do Sistema Operacional Windows (apresentar plano de update quando solicitado)</v>
      </c>
      <c r="C761" s="552"/>
      <c r="D761" s="552"/>
      <c r="E761" s="552"/>
      <c r="F761" s="68" t="str">
        <f>IF(Máximo!F761:I761="","",Máximo!F761:I761)</f>
        <v/>
      </c>
      <c r="G761" s="72">
        <f>Máximo!G761:J761</f>
        <v>2.1459227E-4</v>
      </c>
      <c r="H761" s="70" t="str">
        <f>IF(Máximo!H761="","",Máximo!H761)</f>
        <v>Obrigatório</v>
      </c>
      <c r="I761" s="37" t="s">
        <v>4</v>
      </c>
      <c r="J761" s="73">
        <f>IF($K$13="Não Atende",0,IF(I761="","",IF(H761="",VLOOKUP(I761,Parâmetros!$B$3:$C$6,2,0),VLOOKUP(I761,Parâmetros!$B$3:$C$6,2,0)*VLOOKUP(H761,Parâmetros!$E$3:$G$5,2,0))))</f>
        <v>4</v>
      </c>
      <c r="K761" s="74">
        <f t="shared" ref="K761" si="294">IF(J761="",0,((G761*J761)*$F$30)*0.9*100)</f>
        <v>3.4763947740000002E-2</v>
      </c>
      <c r="L761" s="3"/>
      <c r="M761" s="38"/>
    </row>
    <row r="762" spans="1:13" ht="45" customHeight="1" outlineLevel="1" x14ac:dyDescent="0.2">
      <c r="A762" s="170" t="str">
        <f>Máximo!A762</f>
        <v>3.725</v>
      </c>
      <c r="B762" s="552" t="str">
        <f>Máximo!B762:E762</f>
        <v>13.6.O PROPONENTE deverá garantir que a solução seja compatível com os sistemas operacionais voltados para dispositivos móveis conforme lista a seguir:</v>
      </c>
      <c r="C762" s="552"/>
      <c r="D762" s="552"/>
      <c r="E762" s="552"/>
      <c r="F762" s="68" t="str">
        <f>IF(Máximo!F762:I762="","",Máximo!F762:I762)</f>
        <v/>
      </c>
      <c r="G762" s="72">
        <f>Máximo!G762:J762</f>
        <v>2.1459227E-4</v>
      </c>
      <c r="H762" s="70" t="str">
        <f>IF(Máximo!H762="","",Máximo!H762)</f>
        <v>Obrigatório</v>
      </c>
      <c r="I762" s="37" t="s">
        <v>4</v>
      </c>
      <c r="J762" s="73">
        <f>IF($K$13="Não Atende",0,IF(I762="","",IF(H762="",VLOOKUP(I762,Parâmetros!$B$3:$C$6,2,0),VLOOKUP(I762,Parâmetros!$B$3:$C$6,2,0)*VLOOKUP(H762,Parâmetros!$E$3:$G$5,2,0))))</f>
        <v>4</v>
      </c>
      <c r="K762" s="74">
        <f t="shared" ref="K762" si="295">IF(J762="",0,((G762*J762)*$F$30)*0.9*100)</f>
        <v>3.4763947740000002E-2</v>
      </c>
      <c r="L762" s="3"/>
      <c r="M762" s="38"/>
    </row>
    <row r="763" spans="1:13" ht="45" customHeight="1" outlineLevel="1" x14ac:dyDescent="0.2">
      <c r="A763" s="170" t="str">
        <f>Máximo!A763</f>
        <v>3.726</v>
      </c>
      <c r="B763" s="552" t="str">
        <f>Máximo!B763:E763</f>
        <v>13.6.1.   Android na versão atual e duas anteriores</v>
      </c>
      <c r="C763" s="552"/>
      <c r="D763" s="552"/>
      <c r="E763" s="552"/>
      <c r="F763" s="68" t="str">
        <f>IF(Máximo!F763:I763="","",Máximo!F763:I763)</f>
        <v/>
      </c>
      <c r="G763" s="72">
        <f>Máximo!G763:J763</f>
        <v>2.1459227E-4</v>
      </c>
      <c r="H763" s="70" t="str">
        <f>IF(Máximo!H763="","",Máximo!H763)</f>
        <v>Obrigatório</v>
      </c>
      <c r="I763" s="37" t="s">
        <v>4</v>
      </c>
      <c r="J763" s="73">
        <f>IF($K$13="Não Atende",0,IF(I763="","",IF(H763="",VLOOKUP(I763,Parâmetros!$B$3:$C$6,2,0),VLOOKUP(I763,Parâmetros!$B$3:$C$6,2,0)*VLOOKUP(H763,Parâmetros!$E$3:$G$5,2,0))))</f>
        <v>4</v>
      </c>
      <c r="K763" s="74">
        <f t="shared" ref="K763" si="296">IF(J763="",0,((G763*J763)*$F$30)*0.9*100)</f>
        <v>3.4763947740000002E-2</v>
      </c>
      <c r="L763" s="3"/>
      <c r="M763" s="38"/>
    </row>
    <row r="764" spans="1:13" ht="45" customHeight="1" outlineLevel="1" x14ac:dyDescent="0.2">
      <c r="A764" s="170" t="str">
        <f>Máximo!A764</f>
        <v>3.727</v>
      </c>
      <c r="B764" s="552" t="str">
        <f>Máximo!B764:E764</f>
        <v>13.6.2.   iOS na versão atual e duas anteriores</v>
      </c>
      <c r="C764" s="552"/>
      <c r="D764" s="552"/>
      <c r="E764" s="552"/>
      <c r="F764" s="68" t="str">
        <f>IF(Máximo!F764:I764="","",Máximo!F764:I764)</f>
        <v/>
      </c>
      <c r="G764" s="72">
        <f>Máximo!G764:J764</f>
        <v>2.1459227E-4</v>
      </c>
      <c r="H764" s="70" t="str">
        <f>IF(Máximo!H764="","",Máximo!H764)</f>
        <v>Obrigatório</v>
      </c>
      <c r="I764" s="37" t="s">
        <v>4</v>
      </c>
      <c r="J764" s="73">
        <f>IF($K$13="Não Atende",0,IF(I764="","",IF(H764="",VLOOKUP(I764,Parâmetros!$B$3:$C$6,2,0),VLOOKUP(I764,Parâmetros!$B$3:$C$6,2,0)*VLOOKUP(H764,Parâmetros!$E$3:$G$5,2,0))))</f>
        <v>4</v>
      </c>
      <c r="K764" s="74">
        <f t="shared" ref="K764" si="297">IF(J764="",0,((G764*J764)*$F$30)*0.9*100)</f>
        <v>3.4763947740000002E-2</v>
      </c>
      <c r="L764" s="3"/>
      <c r="M764" s="38"/>
    </row>
    <row r="765" spans="1:13" ht="45" customHeight="1" outlineLevel="1" x14ac:dyDescent="0.2">
      <c r="A765" s="170" t="str">
        <f>Máximo!A765</f>
        <v>3.728</v>
      </c>
      <c r="B765" s="552" t="str">
        <f>Máximo!B765:E765</f>
        <v>13.6.3.   Windows Mobile na versão atual e duas anteriores</v>
      </c>
      <c r="C765" s="552"/>
      <c r="D765" s="552"/>
      <c r="E765" s="552"/>
      <c r="F765" s="68" t="str">
        <f>IF(Máximo!F765:I765="","",Máximo!F765:I765)</f>
        <v/>
      </c>
      <c r="G765" s="72">
        <f>Máximo!G765:J765</f>
        <v>2.1459227E-4</v>
      </c>
      <c r="H765" s="70" t="str">
        <f>IF(Máximo!H765="","",Máximo!H765)</f>
        <v>Obrigatório</v>
      </c>
      <c r="I765" s="37" t="s">
        <v>4</v>
      </c>
      <c r="J765" s="73">
        <f>IF($K$13="Não Atende",0,IF(I765="","",IF(H765="",VLOOKUP(I765,Parâmetros!$B$3:$C$6,2,0),VLOOKUP(I765,Parâmetros!$B$3:$C$6,2,0)*VLOOKUP(H765,Parâmetros!$E$3:$G$5,2,0))))</f>
        <v>4</v>
      </c>
      <c r="K765" s="74">
        <f t="shared" ref="K765" si="298">IF(J765="",0,((G765*J765)*$F$30)*0.9*100)</f>
        <v>3.4763947740000002E-2</v>
      </c>
      <c r="L765" s="3"/>
      <c r="M765" s="38"/>
    </row>
    <row r="766" spans="1:13" ht="45" customHeight="1" outlineLevel="1" x14ac:dyDescent="0.2">
      <c r="A766" s="170" t="str">
        <f>Máximo!A766</f>
        <v>3.729</v>
      </c>
      <c r="B766" s="552" t="str">
        <f>Máximo!B766:E766</f>
        <v>13.7.Teste de Aceite</v>
      </c>
      <c r="C766" s="552"/>
      <c r="D766" s="552"/>
      <c r="E766" s="552"/>
      <c r="F766" s="68" t="str">
        <f>IF(Máximo!F766:I766="","",Máximo!F766:I766)</f>
        <v/>
      </c>
      <c r="G766" s="72">
        <f>Máximo!G766:J766</f>
        <v>2.1459227E-4</v>
      </c>
      <c r="H766" s="70" t="str">
        <f>IF(Máximo!H766="","",Máximo!H766)</f>
        <v>Obrigatório</v>
      </c>
      <c r="I766" s="37" t="s">
        <v>4</v>
      </c>
      <c r="J766" s="73">
        <f>IF($K$13="Não Atende",0,IF(I766="","",IF(H766="",VLOOKUP(I766,Parâmetros!$B$3:$C$6,2,0),VLOOKUP(I766,Parâmetros!$B$3:$C$6,2,0)*VLOOKUP(H766,Parâmetros!$E$3:$G$5,2,0))))</f>
        <v>4</v>
      </c>
      <c r="K766" s="74">
        <f t="shared" ref="K766" si="299">IF(J766="",0,((G766*J766)*$F$30)*0.9*100)</f>
        <v>3.4763947740000002E-2</v>
      </c>
      <c r="L766" s="3"/>
      <c r="M766" s="38"/>
    </row>
    <row r="767" spans="1:13" ht="45" customHeight="1" outlineLevel="1" x14ac:dyDescent="0.2">
      <c r="A767" s="170" t="str">
        <f>Máximo!A767</f>
        <v>3.730</v>
      </c>
      <c r="B767" s="552" t="str">
        <f>Máximo!B767:E767</f>
        <v>13.7.1.           Para todos os itens descritos neste documento faz-se necessário, em tempo de UAT, validar o funcionamento dos clientes e front-ends web de acordo com as especificações mínimas divulgadas.</v>
      </c>
      <c r="C767" s="552"/>
      <c r="D767" s="552"/>
      <c r="E767" s="552"/>
      <c r="F767" s="68" t="str">
        <f>IF(Máximo!F767:I767="","",Máximo!F767:I767)</f>
        <v/>
      </c>
      <c r="G767" s="72">
        <f>Máximo!G767:J767</f>
        <v>2.1459227E-4</v>
      </c>
      <c r="H767" s="70" t="str">
        <f>IF(Máximo!H767="","",Máximo!H767)</f>
        <v>Obrigatório</v>
      </c>
      <c r="I767" s="37" t="s">
        <v>4</v>
      </c>
      <c r="J767" s="73">
        <f>IF($K$13="Não Atende",0,IF(I767="","",IF(H767="",VLOOKUP(I767,Parâmetros!$B$3:$C$6,2,0),VLOOKUP(I767,Parâmetros!$B$3:$C$6,2,0)*VLOOKUP(H767,Parâmetros!$E$3:$G$5,2,0))))</f>
        <v>4</v>
      </c>
      <c r="K767" s="74">
        <f t="shared" ref="K767" si="300">IF(J767="",0,((G767*J767)*$F$30)*0.9*100)</f>
        <v>3.4763947740000002E-2</v>
      </c>
      <c r="L767" s="3"/>
      <c r="M767" s="38"/>
    </row>
    <row r="768" spans="1:13" ht="45" customHeight="1" outlineLevel="1" x14ac:dyDescent="0.2">
      <c r="A768" s="170" t="str">
        <f>Máximo!A768</f>
        <v>3.731</v>
      </c>
      <c r="B768" s="552" t="str">
        <f>Máximo!B768:E768</f>
        <v>14.      Treinamentos</v>
      </c>
      <c r="C768" s="552"/>
      <c r="D768" s="552"/>
      <c r="E768" s="552"/>
      <c r="F768" s="68" t="str">
        <f>IF(Máximo!F768:I768="","",Máximo!F768:I768)</f>
        <v/>
      </c>
      <c r="G768" s="72">
        <f>Máximo!G768:J768</f>
        <v>2.1459227E-4</v>
      </c>
      <c r="H768" s="70" t="str">
        <f>IF(Máximo!H768="","",Máximo!H768)</f>
        <v>Obrigatório</v>
      </c>
      <c r="I768" s="37" t="s">
        <v>4</v>
      </c>
      <c r="J768" s="73">
        <f>IF($K$13="Não Atende",0,IF(I768="","",IF(H768="",VLOOKUP(I768,Parâmetros!$B$3:$C$6,2,0),VLOOKUP(I768,Parâmetros!$B$3:$C$6,2,0)*VLOOKUP(H768,Parâmetros!$E$3:$G$5,2,0))))</f>
        <v>4</v>
      </c>
      <c r="K768" s="74">
        <f t="shared" ref="K768" si="301">IF(J768="",0,((G768*J768)*$F$30)*0.9*100)</f>
        <v>3.4763947740000002E-2</v>
      </c>
      <c r="L768" s="3"/>
      <c r="M768" s="38"/>
    </row>
    <row r="769" spans="1:13" ht="45" customHeight="1" outlineLevel="1" x14ac:dyDescent="0.2">
      <c r="A769" s="170" t="str">
        <f>Máximo!A769</f>
        <v>3.732</v>
      </c>
      <c r="B769" s="552" t="str">
        <f>Máximo!B769:E769</f>
        <v>14.1.Treinamento</v>
      </c>
      <c r="C769" s="552"/>
      <c r="D769" s="552"/>
      <c r="E769" s="552"/>
      <c r="F769" s="68" t="str">
        <f>IF(Máximo!F769:I769="","",Máximo!F769:I769)</f>
        <v/>
      </c>
      <c r="G769" s="72">
        <f>Máximo!G769:J769</f>
        <v>2.1459227E-4</v>
      </c>
      <c r="H769" s="70" t="str">
        <f>IF(Máximo!H769="","",Máximo!H769)</f>
        <v>Obrigatório</v>
      </c>
      <c r="I769" s="37" t="s">
        <v>4</v>
      </c>
      <c r="J769" s="73">
        <f>IF($K$13="Não Atende",0,IF(I769="","",IF(H769="",VLOOKUP(I769,Parâmetros!$B$3:$C$6,2,0),VLOOKUP(I769,Parâmetros!$B$3:$C$6,2,0)*VLOOKUP(H769,Parâmetros!$E$3:$G$5,2,0))))</f>
        <v>4</v>
      </c>
      <c r="K769" s="74">
        <f t="shared" ref="K769" si="302">IF(J769="",0,((G769*J769)*$F$30)*0.9*100)</f>
        <v>3.4763947740000002E-2</v>
      </c>
      <c r="L769" s="3"/>
      <c r="M769" s="38"/>
    </row>
    <row r="770" spans="1:13" ht="45" customHeight="1" outlineLevel="1" x14ac:dyDescent="0.2">
      <c r="A770" s="170" t="str">
        <f>Máximo!A770</f>
        <v>3.733</v>
      </c>
      <c r="B770" s="552" t="str">
        <f>Máximo!B770:E770</f>
        <v>14.1.1.               O PROPONENTE será responsável por disponibilizar 20 vagas para qualificação da equipe na solução proposta em conteúdo oficial do fabricante do software.</v>
      </c>
      <c r="C770" s="552"/>
      <c r="D770" s="552"/>
      <c r="E770" s="552"/>
      <c r="F770" s="68" t="str">
        <f>IF(Máximo!F770:I770="","",Máximo!F770:I770)</f>
        <v/>
      </c>
      <c r="G770" s="72">
        <f>Máximo!G770:J770</f>
        <v>2.1459227E-4</v>
      </c>
      <c r="H770" s="70" t="str">
        <f>IF(Máximo!H770="","",Máximo!H770)</f>
        <v>Obrigatório</v>
      </c>
      <c r="I770" s="37" t="s">
        <v>17</v>
      </c>
      <c r="J770" s="73">
        <f>IF($K$13="Não Atende",0,IF(I770="","",IF(H770="",VLOOKUP(I770,Parâmetros!$B$3:$C$6,2,0),VLOOKUP(I770,Parâmetros!$B$3:$C$6,2,0)*VLOOKUP(H770,Parâmetros!$E$3:$G$5,2,0))))</f>
        <v>2</v>
      </c>
      <c r="K770" s="74">
        <f t="shared" ref="K770" si="303">IF(J770="",0,((G770*J770)*$F$30)*0.9*100)</f>
        <v>1.7381973870000001E-2</v>
      </c>
      <c r="L770" s="3"/>
      <c r="M770" s="38"/>
    </row>
    <row r="771" spans="1:13" ht="45" customHeight="1" outlineLevel="1" x14ac:dyDescent="0.2">
      <c r="A771" s="170" t="str">
        <f>Máximo!A771</f>
        <v>3.734</v>
      </c>
      <c r="B771" s="552" t="str">
        <f>Máximo!B771:E771</f>
        <v>14.1.2.               Essa qualificação deverá ser realizada na unidade de Brasília em data e local a ser definida pela OI.</v>
      </c>
      <c r="C771" s="552"/>
      <c r="D771" s="552"/>
      <c r="E771" s="552"/>
      <c r="F771" s="68" t="str">
        <f>IF(Máximo!F771:I771="","",Máximo!F771:I771)</f>
        <v/>
      </c>
      <c r="G771" s="72">
        <f>Máximo!G771:J771</f>
        <v>2.1459227E-4</v>
      </c>
      <c r="H771" s="70" t="str">
        <f>IF(Máximo!H771="","",Máximo!H771)</f>
        <v>Obrigatório</v>
      </c>
      <c r="I771" s="37" t="s">
        <v>4</v>
      </c>
      <c r="J771" s="73">
        <f>IF($K$13="Não Atende",0,IF(I771="","",IF(H771="",VLOOKUP(I771,Parâmetros!$B$3:$C$6,2,0),VLOOKUP(I771,Parâmetros!$B$3:$C$6,2,0)*VLOOKUP(H771,Parâmetros!$E$3:$G$5,2,0))))</f>
        <v>4</v>
      </c>
      <c r="K771" s="74">
        <f t="shared" ref="K771" si="304">IF(J771="",0,((G771*J771)*$F$30)*0.9*100)</f>
        <v>3.4763947740000002E-2</v>
      </c>
      <c r="L771" s="3"/>
      <c r="M771" s="38"/>
    </row>
    <row r="772" spans="1:13" ht="45" customHeight="1" outlineLevel="1" x14ac:dyDescent="0.2">
      <c r="A772" s="170" t="str">
        <f>Máximo!A772</f>
        <v>3.735</v>
      </c>
      <c r="B772" s="552" t="str">
        <f>Máximo!B772:E772</f>
        <v>14.1.3.               O conteúdo programático, carga horária, localização e datas dos treinamentos devem ser apresentadas pelo PROPONENTE e serão validas pela OI;</v>
      </c>
      <c r="C772" s="552"/>
      <c r="D772" s="552"/>
      <c r="E772" s="552"/>
      <c r="F772" s="68" t="str">
        <f>IF(Máximo!F772:I772="","",Máximo!F772:I772)</f>
        <v/>
      </c>
      <c r="G772" s="72">
        <f>Máximo!G772:J772</f>
        <v>2.1459227E-4</v>
      </c>
      <c r="H772" s="70" t="str">
        <f>IF(Máximo!H772="","",Máximo!H772)</f>
        <v>Obrigatório</v>
      </c>
      <c r="I772" s="37" t="s">
        <v>4</v>
      </c>
      <c r="J772" s="73">
        <f>IF($K$13="Não Atende",0,IF(I772="","",IF(H772="",VLOOKUP(I772,Parâmetros!$B$3:$C$6,2,0),VLOOKUP(I772,Parâmetros!$B$3:$C$6,2,0)*VLOOKUP(H772,Parâmetros!$E$3:$G$5,2,0))))</f>
        <v>4</v>
      </c>
      <c r="K772" s="74">
        <f t="shared" ref="K772" si="305">IF(J772="",0,((G772*J772)*$F$30)*0.9*100)</f>
        <v>3.4763947740000002E-2</v>
      </c>
      <c r="L772" s="3"/>
      <c r="M772" s="38"/>
    </row>
    <row r="773" spans="1:13" ht="45" customHeight="1" outlineLevel="1" x14ac:dyDescent="0.2">
      <c r="A773" s="170" t="str">
        <f>Máximo!A773</f>
        <v>3.736</v>
      </c>
      <c r="B773" s="552" t="str">
        <f>Máximo!B773:E773</f>
        <v>14.1.4.               Os treinamentos devem abordar itens como: instalação, configuração, customização, administração, monitoração, operação e suporte do ambiente de forma a garantir o repasse completo tecnológico e funcional da solução para as equipes definidas pela Oi;</v>
      </c>
      <c r="C773" s="552"/>
      <c r="D773" s="552"/>
      <c r="E773" s="552"/>
      <c r="F773" s="68" t="str">
        <f>IF(Máximo!F773:I773="","",Máximo!F773:I773)</f>
        <v/>
      </c>
      <c r="G773" s="72">
        <f>Máximo!G773:J773</f>
        <v>2.1459227E-4</v>
      </c>
      <c r="H773" s="70" t="str">
        <f>IF(Máximo!H773="","",Máximo!H773)</f>
        <v>Obrigatório</v>
      </c>
      <c r="I773" s="37" t="s">
        <v>4</v>
      </c>
      <c r="J773" s="73">
        <f>IF($K$13="Não Atende",0,IF(I773="","",IF(H773="",VLOOKUP(I773,Parâmetros!$B$3:$C$6,2,0),VLOOKUP(I773,Parâmetros!$B$3:$C$6,2,0)*VLOOKUP(H773,Parâmetros!$E$3:$G$5,2,0))))</f>
        <v>4</v>
      </c>
      <c r="K773" s="74">
        <f t="shared" ref="K773" si="306">IF(J773="",0,((G773*J773)*$F$30)*0.9*100)</f>
        <v>3.4763947740000002E-2</v>
      </c>
      <c r="L773" s="3"/>
      <c r="M773" s="38"/>
    </row>
    <row r="774" spans="1:13" ht="45" customHeight="1" outlineLevel="1" x14ac:dyDescent="0.2">
      <c r="A774" s="170" t="str">
        <f>Máximo!A774</f>
        <v>3.737</v>
      </c>
      <c r="B774" s="552" t="str">
        <f>Máximo!B774:E774</f>
        <v>14.1.5.               Os treinamentos devem acontecer até 30 dias antes Fase de Transição para Produção impreterivelmente.</v>
      </c>
      <c r="C774" s="552"/>
      <c r="D774" s="552"/>
      <c r="E774" s="552"/>
      <c r="F774" s="68" t="str">
        <f>IF(Máximo!F774:I774="","",Máximo!F774:I774)</f>
        <v/>
      </c>
      <c r="G774" s="72">
        <f>Máximo!G774:J774</f>
        <v>2.1459227E-4</v>
      </c>
      <c r="H774" s="70" t="str">
        <f>IF(Máximo!H774="","",Máximo!H774)</f>
        <v>Obrigatório</v>
      </c>
      <c r="I774" s="37" t="s">
        <v>17</v>
      </c>
      <c r="J774" s="73">
        <f>IF($K$13="Não Atende",0,IF(I774="","",IF(H774="",VLOOKUP(I774,Parâmetros!$B$3:$C$6,2,0),VLOOKUP(I774,Parâmetros!$B$3:$C$6,2,0)*VLOOKUP(H774,Parâmetros!$E$3:$G$5,2,0))))</f>
        <v>2</v>
      </c>
      <c r="K774" s="74">
        <f t="shared" ref="K774" si="307">IF(J774="",0,((G774*J774)*$F$30)*0.9*100)</f>
        <v>1.7381973870000001E-2</v>
      </c>
      <c r="L774" s="3"/>
      <c r="M774" s="38"/>
    </row>
    <row r="775" spans="1:13" ht="45" customHeight="1" outlineLevel="1" x14ac:dyDescent="0.2">
      <c r="A775" s="170" t="str">
        <f>Máximo!A775</f>
        <v>3.738</v>
      </c>
      <c r="B775" s="552" t="str">
        <f>Máximo!B775:E775</f>
        <v>15.      Anexos</v>
      </c>
      <c r="C775" s="552"/>
      <c r="D775" s="552"/>
      <c r="E775" s="552"/>
      <c r="F775" s="68" t="str">
        <f>IF(Máximo!F775:I775="","",Máximo!F775:I775)</f>
        <v/>
      </c>
      <c r="G775" s="72">
        <f>Máximo!G775:J775</f>
        <v>2.1459227E-4</v>
      </c>
      <c r="H775" s="70" t="str">
        <f>IF(Máximo!H775="","",Máximo!H775)</f>
        <v>Obrigatório</v>
      </c>
      <c r="I775" s="37" t="s">
        <v>4</v>
      </c>
      <c r="J775" s="73">
        <f>IF($K$13="Não Atende",0,IF(I775="","",IF(H775="",VLOOKUP(I775,Parâmetros!$B$3:$C$6,2,0),VLOOKUP(I775,Parâmetros!$B$3:$C$6,2,0)*VLOOKUP(H775,Parâmetros!$E$3:$G$5,2,0))))</f>
        <v>4</v>
      </c>
      <c r="K775" s="74">
        <f t="shared" ref="K775" si="308">IF(J775="",0,((G775*J775)*$F$30)*0.9*100)</f>
        <v>3.4763947740000002E-2</v>
      </c>
      <c r="L775" s="3"/>
      <c r="M775" s="38"/>
    </row>
    <row r="776" spans="1:13" ht="45" customHeight="1" outlineLevel="1" x14ac:dyDescent="0.2">
      <c r="A776" s="170" t="str">
        <f>Máximo!A776</f>
        <v>3.739</v>
      </c>
      <c r="B776" s="552" t="str">
        <f>Máximo!B776:E776</f>
        <v>15.1.Anexo A – Arquitetura de HA e DR</v>
      </c>
      <c r="C776" s="552"/>
      <c r="D776" s="552"/>
      <c r="E776" s="552"/>
      <c r="F776" s="68" t="str">
        <f>IF(Máximo!F776:I776="","",Máximo!F776:I776)</f>
        <v/>
      </c>
      <c r="G776" s="72">
        <f>Máximo!G776:J776</f>
        <v>2.1459227E-4</v>
      </c>
      <c r="H776" s="70" t="str">
        <f>IF(Máximo!H776="","",Máximo!H776)</f>
        <v>Obrigatório</v>
      </c>
      <c r="I776" s="37" t="s">
        <v>4</v>
      </c>
      <c r="J776" s="73">
        <f>IF($K$13="Não Atende",0,IF(I776="","",IF(H776="",VLOOKUP(I776,Parâmetros!$B$3:$C$6,2,0),VLOOKUP(I776,Parâmetros!$B$3:$C$6,2,0)*VLOOKUP(H776,Parâmetros!$E$3:$G$5,2,0))))</f>
        <v>4</v>
      </c>
      <c r="K776" s="74">
        <f t="shared" ref="K776" si="309">IF(J776="",0,((G776*J776)*$F$30)*0.9*100)</f>
        <v>3.4763947740000002E-2</v>
      </c>
      <c r="L776" s="3"/>
      <c r="M776" s="38"/>
    </row>
    <row r="777" spans="1:13" ht="45" customHeight="1" outlineLevel="1" x14ac:dyDescent="0.2">
      <c r="A777" s="170" t="str">
        <f>Máximo!A777</f>
        <v>3.740</v>
      </c>
      <c r="B777" s="552" t="str">
        <f>Máximo!B777:E777</f>
        <v>15.2.Anexo B – Métricas e Sizing de Infraestrutura de TI</v>
      </c>
      <c r="C777" s="552"/>
      <c r="D777" s="552"/>
      <c r="E777" s="552"/>
      <c r="F777" s="68" t="str">
        <f>IF(Máximo!F777:I777="","",Máximo!F777:I777)</f>
        <v/>
      </c>
      <c r="G777" s="72">
        <f>Máximo!G777:J777</f>
        <v>2.1459227E-4</v>
      </c>
      <c r="H777" s="70" t="str">
        <f>IF(Máximo!H777="","",Máximo!H777)</f>
        <v>Obrigatório</v>
      </c>
      <c r="I777" s="37" t="s">
        <v>4</v>
      </c>
      <c r="J777" s="73">
        <f>IF($K$13="Não Atende",0,IF(I777="","",IF(H777="",VLOOKUP(I777,Parâmetros!$B$3:$C$6,2,0),VLOOKUP(I777,Parâmetros!$B$3:$C$6,2,0)*VLOOKUP(H777,Parâmetros!$E$3:$G$5,2,0))))</f>
        <v>4</v>
      </c>
      <c r="K777" s="74">
        <f t="shared" ref="K777" si="310">IF(J777="",0,((G777*J777)*$F$30)*0.9*100)</f>
        <v>3.4763947740000002E-2</v>
      </c>
      <c r="L777" s="3"/>
      <c r="M777" s="38"/>
    </row>
    <row r="778" spans="1:13" ht="45" customHeight="1" outlineLevel="1" x14ac:dyDescent="0.2">
      <c r="A778" s="170" t="str">
        <f>Máximo!A778</f>
        <v>3.741</v>
      </c>
      <c r="B778" s="552" t="str">
        <f>Máximo!B778:E778</f>
        <v>15.3.Anexo C: planilha com relação dos itens da RFP a ser respondida informando a declaração de conformidade e anexada a proposta a ser enviada.</v>
      </c>
      <c r="C778" s="552"/>
      <c r="D778" s="552"/>
      <c r="E778" s="552"/>
      <c r="F778" s="68" t="str">
        <f>IF(Máximo!F778:I778="","",Máximo!F778:I778)</f>
        <v/>
      </c>
      <c r="G778" s="72">
        <f>Máximo!G778:J778</f>
        <v>2.1459227E-4</v>
      </c>
      <c r="H778" s="70" t="str">
        <f>IF(Máximo!H778="","",Máximo!H778)</f>
        <v>Obrigatório</v>
      </c>
      <c r="I778" s="37" t="s">
        <v>4</v>
      </c>
      <c r="J778" s="73">
        <f>IF($K$13="Não Atende",0,IF(I778="","",IF(H778="",VLOOKUP(I778,Parâmetros!$B$3:$C$6,2,0),VLOOKUP(I778,Parâmetros!$B$3:$C$6,2,0)*VLOOKUP(H778,Parâmetros!$E$3:$G$5,2,0))))</f>
        <v>4</v>
      </c>
      <c r="K778" s="74">
        <f t="shared" ref="K778" si="311">IF(J778="",0,((G778*J778)*$F$30)*0.9*100)</f>
        <v>3.4763947740000002E-2</v>
      </c>
      <c r="L778" s="3"/>
      <c r="M778" s="38"/>
    </row>
    <row r="779" spans="1:13" ht="18" x14ac:dyDescent="0.2">
      <c r="A779" s="61">
        <f>Máximo!A779</f>
        <v>4</v>
      </c>
      <c r="B779" s="249" t="str">
        <f>Máximo!B779:E779</f>
        <v>Serviço</v>
      </c>
      <c r="C779" s="250"/>
      <c r="D779" s="250"/>
      <c r="E779" s="251"/>
      <c r="F779" s="65">
        <f>IF(Máximo!F779="","",Máximo!F779)</f>
        <v>0.18</v>
      </c>
      <c r="G779" s="65">
        <f>IF(Máximo!G779="","",Máximo!G779)</f>
        <v>1</v>
      </c>
      <c r="H779" s="63" t="str">
        <f>IF(Máximo!H779="","",Máximo!H779)</f>
        <v/>
      </c>
      <c r="I779" s="63"/>
      <c r="J779" s="66"/>
      <c r="K779" s="67">
        <f>SUM(K780:K785)-K785</f>
        <v>42.12</v>
      </c>
      <c r="L779" s="227"/>
      <c r="M779" s="228"/>
    </row>
    <row r="780" spans="1:13" outlineLevel="1" x14ac:dyDescent="0.2">
      <c r="A780" s="170" t="str">
        <f>Máximo!A780</f>
        <v>4.1</v>
      </c>
      <c r="B780" s="552" t="str">
        <f>Máximo!B780:E780</f>
        <v>Instalação e configuração básica</v>
      </c>
      <c r="C780" s="552"/>
      <c r="D780" s="552"/>
      <c r="E780" s="552"/>
      <c r="F780" s="68" t="str">
        <f>IF(Máximo!F780:I780="","",Máximo!F780:I780)</f>
        <v/>
      </c>
      <c r="G780" s="410">
        <f>Máximo!G780:J780</f>
        <v>0.125</v>
      </c>
      <c r="H780" s="70" t="str">
        <f>IF(Máximo!H780="","",Máximo!H780)</f>
        <v>Obrigatório</v>
      </c>
      <c r="I780" s="37" t="s">
        <v>4</v>
      </c>
      <c r="J780" s="73">
        <f>IF($K$13="Não Atende",0,IF(I780="","",IF(H780="",VLOOKUP(I780,Parâmetros!$B$3:$C$6,2,0),VLOOKUP(I780,Parâmetros!$B$3:$C$6,2,0)*VLOOKUP(H780,Parâmetros!$E$3:$G$5,2,0))))</f>
        <v>4</v>
      </c>
      <c r="K780" s="74">
        <f>IF(J780="",0,((G780*J780)*$F$779)*0.9*100)</f>
        <v>8.1</v>
      </c>
      <c r="L780" s="3"/>
      <c r="M780" s="38"/>
    </row>
    <row r="781" spans="1:13" outlineLevel="1" x14ac:dyDescent="0.2">
      <c r="A781" s="170" t="str">
        <f>Máximo!A781</f>
        <v>4.2</v>
      </c>
      <c r="B781" s="552" t="str">
        <f>Máximo!B781:E781</f>
        <v>Execução / Suporte de testes</v>
      </c>
      <c r="C781" s="552"/>
      <c r="D781" s="552"/>
      <c r="E781" s="552"/>
      <c r="F781" s="68" t="str">
        <f>IF(Máximo!F781:I781="","",Máximo!F781:I781)</f>
        <v/>
      </c>
      <c r="G781" s="410">
        <f>Máximo!G781:J781</f>
        <v>0.125</v>
      </c>
      <c r="H781" s="70" t="str">
        <f>IF(Máximo!H781="","",Máximo!H781)</f>
        <v>Obrigatório</v>
      </c>
      <c r="I781" s="37" t="s">
        <v>4</v>
      </c>
      <c r="J781" s="73">
        <f>IF($K$13="Não Atende",0,IF(I781="","",IF(H781="",VLOOKUP(I781,Parâmetros!$B$3:$C$6,2,0),VLOOKUP(I781,Parâmetros!$B$3:$C$6,2,0)*VLOOKUP(H781,Parâmetros!$E$3:$G$5,2,0))))</f>
        <v>4</v>
      </c>
      <c r="K781" s="74">
        <f>IF(J781="",0,((G781*J781)*$F$779)*0.9*100)</f>
        <v>8.1</v>
      </c>
      <c r="L781" s="3"/>
      <c r="M781" s="38"/>
    </row>
    <row r="782" spans="1:13" outlineLevel="1" x14ac:dyDescent="0.2">
      <c r="A782" s="170" t="str">
        <f>Máximo!A782</f>
        <v>4.3</v>
      </c>
      <c r="B782" s="552" t="str">
        <f>Máximo!B782:E782</f>
        <v>Transferência de conhecimento</v>
      </c>
      <c r="C782" s="552"/>
      <c r="D782" s="552"/>
      <c r="E782" s="552"/>
      <c r="F782" s="68" t="str">
        <f>IF(Máximo!F782:I782="","",Máximo!F782:I782)</f>
        <v/>
      </c>
      <c r="G782" s="410">
        <v>0.2</v>
      </c>
      <c r="H782" s="70" t="str">
        <f>IF(Máximo!H782="","",Máximo!H782)</f>
        <v>Obrigatório</v>
      </c>
      <c r="I782" s="37" t="s">
        <v>17</v>
      </c>
      <c r="J782" s="73">
        <f>IF($K$13="Não Atende",0,IF(I782="","",IF(H782="",VLOOKUP(I782,Parâmetros!$B$3:$C$6,2,0),VLOOKUP(I782,Parâmetros!$B$3:$C$6,2,0)*VLOOKUP(H782,Parâmetros!$E$3:$G$5,2,0))))</f>
        <v>2</v>
      </c>
      <c r="K782" s="74">
        <f>IF(J782="",0,((G782*J782)*$F$779)*0.9*100)</f>
        <v>6.4799999999999995</v>
      </c>
      <c r="L782" s="3"/>
      <c r="M782" s="38"/>
    </row>
    <row r="783" spans="1:13" outlineLevel="1" x14ac:dyDescent="0.2">
      <c r="A783" s="170" t="str">
        <f>Máximo!A783</f>
        <v>4.4</v>
      </c>
      <c r="B783" s="552" t="str">
        <f>Máximo!B783:E783</f>
        <v>Consultoria</v>
      </c>
      <c r="C783" s="552"/>
      <c r="D783" s="552"/>
      <c r="E783" s="552"/>
      <c r="F783" s="68" t="str">
        <f>IF(Máximo!F783:I783="","",Máximo!F783:I783)</f>
        <v/>
      </c>
      <c r="G783" s="410">
        <v>0.5</v>
      </c>
      <c r="H783" s="70" t="str">
        <f>IF(Máximo!H783="","",Máximo!H783)</f>
        <v>Obrigatório</v>
      </c>
      <c r="I783" s="37" t="s">
        <v>17</v>
      </c>
      <c r="J783" s="73">
        <f>IF($K$13="Não Atende",0,IF(I783="","",IF(H783="",VLOOKUP(I783,Parâmetros!$B$3:$C$6,2,0),VLOOKUP(I783,Parâmetros!$B$3:$C$6,2,0)*VLOOKUP(H783,Parâmetros!$E$3:$G$5,2,0))))</f>
        <v>2</v>
      </c>
      <c r="K783" s="74">
        <f>IF(J783="",0,((G783*J783)*$F$779)*0.9*100)</f>
        <v>16.2</v>
      </c>
      <c r="L783" s="3"/>
      <c r="M783" s="38"/>
    </row>
    <row r="784" spans="1:13" outlineLevel="1" x14ac:dyDescent="0.2">
      <c r="A784" s="170" t="str">
        <f>Máximo!A784</f>
        <v>4.5</v>
      </c>
      <c r="B784" s="552" t="str">
        <f>Máximo!B784:E784</f>
        <v>Migração de dados</v>
      </c>
      <c r="C784" s="552"/>
      <c r="D784" s="552"/>
      <c r="E784" s="552"/>
      <c r="F784" s="68" t="str">
        <f>IF(Máximo!F784:I784="","",Máximo!F784:I784)</f>
        <v/>
      </c>
      <c r="G784" s="410">
        <v>0.05</v>
      </c>
      <c r="H784" s="70" t="str">
        <f>IF(Máximo!H784="","",Máximo!H784)</f>
        <v>Obrigatório</v>
      </c>
      <c r="I784" s="37" t="s">
        <v>4</v>
      </c>
      <c r="J784" s="73">
        <f>IF($K$13="Não Atende",0,IF(I784="","",IF(H784="",VLOOKUP(I784,Parâmetros!$B$3:$C$6,2,0),VLOOKUP(I784,Parâmetros!$B$3:$C$6,2,0)*VLOOKUP(H784,Parâmetros!$E$3:$G$5,2,0))))</f>
        <v>4</v>
      </c>
      <c r="K784" s="74">
        <f>IF(J784="",0,((G784*J784)*$F$779)*0.9*100)</f>
        <v>3.2399999999999998</v>
      </c>
      <c r="L784" s="3"/>
      <c r="M784" s="38"/>
    </row>
    <row r="785" spans="1:16" ht="18" x14ac:dyDescent="0.2">
      <c r="A785" s="61">
        <f>Máximo!A785</f>
        <v>5</v>
      </c>
      <c r="B785" s="249" t="str">
        <f>Máximo!B785:E785</f>
        <v>Treinamento</v>
      </c>
      <c r="C785" s="250"/>
      <c r="D785" s="250"/>
      <c r="E785" s="251"/>
      <c r="F785" s="65">
        <f>IF(Máximo!F785="","",Máximo!F785)</f>
        <v>0.02</v>
      </c>
      <c r="G785" s="65">
        <f>IF(Máximo!G785="","",Máximo!G785)</f>
        <v>1</v>
      </c>
      <c r="H785" s="63" t="str">
        <f>IF(Máximo!H785="","",Máximo!H785)</f>
        <v/>
      </c>
      <c r="I785" s="63"/>
      <c r="J785" s="66"/>
      <c r="K785" s="67">
        <f>SUM(K786:K787)</f>
        <v>7.2000000000000011</v>
      </c>
      <c r="L785" s="227"/>
      <c r="M785" s="228"/>
    </row>
    <row r="786" spans="1:16" ht="13.5" customHeight="1" outlineLevel="1" x14ac:dyDescent="0.2">
      <c r="A786" s="170" t="str">
        <f>Máximo!A786</f>
        <v>5.1</v>
      </c>
      <c r="B786" s="552" t="str">
        <f>Máximo!B786:E786</f>
        <v>Plano de Treinamento Técnico e Funcional</v>
      </c>
      <c r="C786" s="552"/>
      <c r="D786" s="552"/>
      <c r="E786" s="552"/>
      <c r="F786" s="68" t="str">
        <f>IF(Máximo!F786:I786="","",Máximo!F786:I786)</f>
        <v/>
      </c>
      <c r="G786" s="72">
        <f>Máximo!G786:J786</f>
        <v>1</v>
      </c>
      <c r="H786" s="70" t="str">
        <f>IF(Máximo!H786="","",Máximo!H786)</f>
        <v>Obrigatório</v>
      </c>
      <c r="I786" s="37" t="s">
        <v>4</v>
      </c>
      <c r="J786" s="73">
        <f>IF($K$13="Não Atende",0,IF(I786="","",IF(H786="",VLOOKUP(I786,Parâmetros!$B$3:$C$6,2,0),VLOOKUP(I786,Parâmetros!$B$3:$C$6,2,0)*VLOOKUP(H786,Parâmetros!$E$3:$G$5,2,0))))</f>
        <v>4</v>
      </c>
      <c r="K786" s="74">
        <f t="shared" ref="K786" si="312">IF(J786="",0,((G786*J786)*$F$785)*0.9*100)</f>
        <v>7.2000000000000011</v>
      </c>
      <c r="L786" s="3"/>
      <c r="M786" s="38"/>
    </row>
    <row r="787" spans="1:16" outlineLevel="1" x14ac:dyDescent="0.2">
      <c r="D787" s="6"/>
      <c r="E787" s="6"/>
      <c r="H787" s="7"/>
    </row>
    <row r="788" spans="1:16" outlineLevel="1" x14ac:dyDescent="0.2"/>
    <row r="789" spans="1:16" ht="18" outlineLevel="1" x14ac:dyDescent="0.25">
      <c r="A789" s="439" t="s">
        <v>141</v>
      </c>
      <c r="B789" s="439"/>
      <c r="C789" s="439"/>
      <c r="D789" s="439"/>
      <c r="E789" s="439"/>
      <c r="F789" s="439"/>
      <c r="G789" s="439"/>
      <c r="H789" s="439"/>
      <c r="I789" s="439"/>
      <c r="J789" s="439"/>
      <c r="K789" s="439"/>
      <c r="L789" s="439"/>
      <c r="M789" s="439"/>
      <c r="N789" s="439"/>
      <c r="O789" s="145"/>
      <c r="P789" s="145"/>
    </row>
    <row r="790" spans="1:16" outlineLevel="1" x14ac:dyDescent="0.2"/>
    <row r="791" spans="1:16" ht="25.5" outlineLevel="1" x14ac:dyDescent="0.2">
      <c r="A791" s="134" t="s">
        <v>2</v>
      </c>
      <c r="B791" s="444" t="s">
        <v>1</v>
      </c>
      <c r="C791" s="444"/>
      <c r="D791" s="444"/>
      <c r="E791" s="444"/>
      <c r="F791" s="117" t="s">
        <v>20</v>
      </c>
      <c r="G791" s="91" t="s">
        <v>21</v>
      </c>
      <c r="H791" s="92" t="s">
        <v>59</v>
      </c>
      <c r="I791" s="92" t="s">
        <v>7</v>
      </c>
      <c r="J791" s="93" t="s">
        <v>0</v>
      </c>
      <c r="K791" s="94" t="s">
        <v>10</v>
      </c>
      <c r="L791" s="89" t="s">
        <v>92</v>
      </c>
      <c r="M791" s="95" t="s">
        <v>93</v>
      </c>
    </row>
    <row r="792" spans="1:16" ht="18.75" thickBot="1" x14ac:dyDescent="0.25">
      <c r="A792" s="96">
        <v>6</v>
      </c>
      <c r="B792" s="443" t="s">
        <v>185</v>
      </c>
      <c r="C792" s="443"/>
      <c r="D792" s="443"/>
      <c r="E792" s="443"/>
      <c r="F792" s="65">
        <f>IF(Máximo!F792="","",Máximo!F792)</f>
        <v>0.02</v>
      </c>
      <c r="G792" s="65">
        <f>IF(Máximo!G792="","",Máximo!G792)</f>
        <v>1</v>
      </c>
      <c r="H792" s="97"/>
      <c r="I792" s="97" t="s">
        <v>4</v>
      </c>
      <c r="J792" s="150">
        <f>IF($K$13="Não Atende",0,IF(I792="","",IF(H792="",VLOOKUP(I792,Parâmetros!$B$3:$C$6,2,0),VLOOKUP(I792,Parâmetros!$B$3:$C$6,2,0)*VLOOKUP(H792,Parâmetros!$E$3:$G$5,2,0))))</f>
        <v>2</v>
      </c>
      <c r="K792" s="67">
        <f>IF(AND(E794="Sim",OR($K$13="",$K$13="Atende")),IF('Comparativo Analítico'!D15="",0,Máximo!K792*VLOOKUP('Comparativo Analítico'!D15,Parâmetros!$U$3:$V$12,2,0)),0)</f>
        <v>0.51428571428571346</v>
      </c>
      <c r="L792" s="171"/>
      <c r="M792" s="172"/>
    </row>
    <row r="793" spans="1:16" outlineLevel="1" x14ac:dyDescent="0.2"/>
    <row r="794" spans="1:16" outlineLevel="1" x14ac:dyDescent="0.2">
      <c r="A794" s="5"/>
      <c r="B794" s="426" t="s">
        <v>139</v>
      </c>
      <c r="C794" s="426"/>
      <c r="D794" s="427"/>
      <c r="E794" s="177" t="s">
        <v>23</v>
      </c>
      <c r="F794"/>
      <c r="G794" s="484"/>
      <c r="H794" s="484"/>
      <c r="I794" s="484"/>
      <c r="J794" s="484"/>
      <c r="L794"/>
    </row>
    <row r="795" spans="1:16" outlineLevel="1" x14ac:dyDescent="0.2">
      <c r="A795" s="5"/>
      <c r="B795" s="130"/>
      <c r="C795" s="130"/>
      <c r="D795" s="129"/>
      <c r="E795" s="151"/>
      <c r="F795" s="101"/>
      <c r="G795" s="131"/>
      <c r="H795" s="131"/>
      <c r="I795" s="131"/>
      <c r="J795" s="131"/>
      <c r="K795" s="35"/>
      <c r="L795"/>
    </row>
    <row r="796" spans="1:16" ht="26.25" customHeight="1" outlineLevel="1" x14ac:dyDescent="0.2">
      <c r="A796" s="5"/>
      <c r="B796" s="426" t="s">
        <v>167</v>
      </c>
      <c r="C796" s="426"/>
      <c r="D796" s="426"/>
      <c r="E796" s="568"/>
      <c r="F796" s="569"/>
      <c r="G796" s="569"/>
      <c r="H796" s="569"/>
      <c r="I796" s="569"/>
      <c r="J796" s="570"/>
      <c r="L796"/>
    </row>
    <row r="797" spans="1:16" outlineLevel="1" x14ac:dyDescent="0.2">
      <c r="A797" s="5"/>
      <c r="B797" s="140"/>
      <c r="C797" s="109"/>
      <c r="D797" s="110"/>
      <c r="E797" s="571"/>
      <c r="F797" s="572"/>
      <c r="G797" s="572"/>
      <c r="H797" s="572"/>
      <c r="I797" s="572"/>
      <c r="J797" s="573"/>
      <c r="L797"/>
    </row>
    <row r="798" spans="1:16" outlineLevel="1" x14ac:dyDescent="0.2">
      <c r="A798" s="5"/>
      <c r="B798" s="5"/>
      <c r="C798" s="109"/>
      <c r="D798" s="110"/>
      <c r="E798" s="146"/>
      <c r="F798" s="146"/>
      <c r="G798" s="146"/>
      <c r="H798" s="146"/>
      <c r="I798" s="146"/>
      <c r="J798" s="146"/>
      <c r="L798"/>
    </row>
    <row r="799" spans="1:16" ht="25.5" outlineLevel="1" x14ac:dyDescent="0.2">
      <c r="A799" s="134" t="s">
        <v>2</v>
      </c>
      <c r="B799" s="444" t="s">
        <v>1</v>
      </c>
      <c r="C799" s="444"/>
      <c r="D799" s="444"/>
      <c r="E799" s="444"/>
      <c r="F799" s="117" t="s">
        <v>20</v>
      </c>
      <c r="G799" s="91" t="s">
        <v>21</v>
      </c>
      <c r="H799" s="92" t="s">
        <v>59</v>
      </c>
      <c r="I799" s="92" t="s">
        <v>7</v>
      </c>
      <c r="J799" s="93" t="s">
        <v>0</v>
      </c>
      <c r="K799" s="94" t="s">
        <v>10</v>
      </c>
      <c r="L799" s="89" t="s">
        <v>92</v>
      </c>
      <c r="M799" s="95" t="s">
        <v>93</v>
      </c>
    </row>
    <row r="800" spans="1:16" ht="18.75" thickBot="1" x14ac:dyDescent="0.25">
      <c r="A800" s="96">
        <v>7</v>
      </c>
      <c r="B800" s="443" t="s">
        <v>175</v>
      </c>
      <c r="C800" s="443"/>
      <c r="D800" s="443"/>
      <c r="E800" s="443"/>
      <c r="F800" s="65">
        <f>IF(Máximo!F800="","",Máximo!F800)</f>
        <v>0.02</v>
      </c>
      <c r="G800" s="65">
        <f>IF(Máximo!G800="","",Máximo!G800)</f>
        <v>1</v>
      </c>
      <c r="H800" s="97"/>
      <c r="I800" s="97" t="s">
        <v>4</v>
      </c>
      <c r="J800" s="150">
        <f>IF($K$13="Não Atende",0,IF(I800="","",IF(H800="",VLOOKUP(I800,Parâmetros!$B$3:$C$6,2,0),VLOOKUP(I800,Parâmetros!$B$3:$C$6,2,0)*VLOOKUP(H800,Parâmetros!$E$3:$G$5,2,0))))</f>
        <v>2</v>
      </c>
      <c r="K800" s="67">
        <f>IF(AND(E802="Sim",OR($K$13="",$K$13="Atende")),IF('Comparativo Analítico'!D33="",0,Máximo!K800*VLOOKUP('Comparativo Analítico'!D33,Parâmetros!$U$3:$V$12,2,0)),0)</f>
        <v>0.51428571428571346</v>
      </c>
      <c r="L800" s="171"/>
      <c r="M800" s="172"/>
    </row>
    <row r="801" spans="1:13" outlineLevel="1" x14ac:dyDescent="0.2">
      <c r="A801" s="5"/>
      <c r="B801" s="5"/>
      <c r="C801" s="109"/>
      <c r="D801" s="110"/>
      <c r="E801" s="146"/>
      <c r="F801" s="146"/>
      <c r="G801" s="146"/>
      <c r="H801" s="146"/>
      <c r="I801" s="146"/>
      <c r="J801" s="146"/>
      <c r="L801"/>
    </row>
    <row r="802" spans="1:13" ht="27" customHeight="1" outlineLevel="1" x14ac:dyDescent="0.2">
      <c r="A802" s="484" t="s">
        <v>104</v>
      </c>
      <c r="B802" s="484"/>
      <c r="C802" s="484"/>
      <c r="D802" s="484"/>
      <c r="E802" s="176" t="s">
        <v>23</v>
      </c>
      <c r="F802"/>
      <c r="G802"/>
      <c r="H802" s="5"/>
      <c r="I802" s="5"/>
      <c r="K802"/>
      <c r="L802"/>
    </row>
    <row r="803" spans="1:13" outlineLevel="1" x14ac:dyDescent="0.2">
      <c r="A803" s="5"/>
      <c r="B803" s="5"/>
      <c r="F803"/>
      <c r="G803"/>
      <c r="H803" s="5"/>
      <c r="I803" s="5"/>
      <c r="K803"/>
      <c r="L803"/>
    </row>
    <row r="804" spans="1:13" ht="12.75" customHeight="1" outlineLevel="1" x14ac:dyDescent="0.2">
      <c r="A804" s="5"/>
      <c r="B804" s="484" t="s">
        <v>105</v>
      </c>
      <c r="C804" s="484"/>
      <c r="D804" s="456"/>
      <c r="E804" s="177"/>
      <c r="F804" s="101"/>
      <c r="G804" s="140"/>
      <c r="H804" s="140"/>
      <c r="I804" s="484" t="s">
        <v>106</v>
      </c>
      <c r="J804" s="484"/>
      <c r="K804" s="568"/>
      <c r="L804" s="574"/>
      <c r="M804" s="575"/>
    </row>
    <row r="805" spans="1:13" outlineLevel="1" x14ac:dyDescent="0.2">
      <c r="A805" s="5"/>
      <c r="B805" s="152"/>
      <c r="C805" s="153"/>
      <c r="D805" s="114"/>
      <c r="E805" s="178"/>
      <c r="F805" s="101"/>
      <c r="G805" s="101"/>
      <c r="H805" s="140"/>
      <c r="I805" s="140"/>
      <c r="J805" s="101"/>
      <c r="K805" s="576"/>
      <c r="L805" s="577"/>
      <c r="M805" s="578"/>
    </row>
    <row r="806" spans="1:13" outlineLevel="1" x14ac:dyDescent="0.2">
      <c r="A806" s="5"/>
      <c r="B806" s="152"/>
      <c r="C806" s="153"/>
      <c r="D806" s="114"/>
      <c r="E806" s="178"/>
      <c r="F806" s="101"/>
      <c r="G806" s="101"/>
      <c r="H806" s="140"/>
      <c r="I806" s="140"/>
      <c r="J806" s="101"/>
      <c r="K806" s="579"/>
      <c r="L806" s="580"/>
      <c r="M806" s="581"/>
    </row>
    <row r="807" spans="1:13" outlineLevel="1" x14ac:dyDescent="0.2">
      <c r="A807" s="5"/>
      <c r="B807" s="152"/>
      <c r="C807" s="153"/>
      <c r="D807" s="114"/>
      <c r="E807" s="178"/>
      <c r="F807" s="101"/>
      <c r="G807" s="101"/>
      <c r="H807" s="140"/>
      <c r="I807" s="140"/>
      <c r="J807" s="101"/>
      <c r="K807"/>
      <c r="L807"/>
    </row>
    <row r="808" spans="1:13" ht="27" customHeight="1" outlineLevel="1" x14ac:dyDescent="0.2">
      <c r="A808" s="5"/>
      <c r="B808" s="484" t="s">
        <v>107</v>
      </c>
      <c r="C808" s="484"/>
      <c r="D808" s="456"/>
      <c r="E808" s="177"/>
      <c r="F808" s="101"/>
      <c r="G808" s="447" t="s">
        <v>124</v>
      </c>
      <c r="H808" s="447"/>
      <c r="I808" s="447"/>
      <c r="J808" s="447"/>
      <c r="K808" s="176"/>
      <c r="L808"/>
    </row>
    <row r="809" spans="1:13" outlineLevel="1" x14ac:dyDescent="0.2">
      <c r="A809" s="5"/>
      <c r="B809" s="152"/>
      <c r="C809" s="153"/>
      <c r="D809" s="114"/>
      <c r="E809" s="178"/>
      <c r="F809" s="101"/>
      <c r="G809" s="101"/>
      <c r="H809" s="140"/>
      <c r="I809" s="140"/>
      <c r="J809" s="101"/>
      <c r="K809"/>
      <c r="L809"/>
    </row>
    <row r="810" spans="1:13" ht="27" customHeight="1" outlineLevel="1" x14ac:dyDescent="0.2">
      <c r="A810" s="5"/>
      <c r="B810" s="447" t="s">
        <v>108</v>
      </c>
      <c r="C810" s="447"/>
      <c r="D810" s="483"/>
      <c r="E810" s="177"/>
      <c r="F810" s="101"/>
      <c r="G810" s="447"/>
      <c r="H810" s="447"/>
      <c r="I810" s="447"/>
      <c r="J810" s="447"/>
      <c r="L810"/>
    </row>
    <row r="811" spans="1:13" outlineLevel="1" x14ac:dyDescent="0.2">
      <c r="A811" s="5"/>
      <c r="B811" s="133"/>
      <c r="C811" s="133"/>
      <c r="D811" s="133"/>
      <c r="E811" s="151"/>
      <c r="F811" s="101"/>
      <c r="G811" s="133"/>
      <c r="H811" s="133"/>
      <c r="I811" s="133"/>
      <c r="J811" s="133"/>
      <c r="K811" s="35"/>
      <c r="L811"/>
    </row>
    <row r="812" spans="1:13" ht="25.5" outlineLevel="1" x14ac:dyDescent="0.2">
      <c r="A812" s="134" t="s">
        <v>2</v>
      </c>
      <c r="B812" s="444" t="s">
        <v>1</v>
      </c>
      <c r="C812" s="444"/>
      <c r="D812" s="444"/>
      <c r="E812" s="444"/>
      <c r="F812" s="117" t="s">
        <v>20</v>
      </c>
      <c r="G812" s="91" t="s">
        <v>21</v>
      </c>
      <c r="H812" s="92" t="s">
        <v>59</v>
      </c>
      <c r="I812" s="92" t="s">
        <v>7</v>
      </c>
      <c r="J812" s="93" t="s">
        <v>0</v>
      </c>
      <c r="K812" s="94" t="s">
        <v>10</v>
      </c>
      <c r="L812" s="89" t="s">
        <v>92</v>
      </c>
      <c r="M812" s="95" t="s">
        <v>93</v>
      </c>
    </row>
    <row r="813" spans="1:13" ht="18.75" thickBot="1" x14ac:dyDescent="0.25">
      <c r="A813" s="96">
        <v>8</v>
      </c>
      <c r="B813" s="443" t="s">
        <v>182</v>
      </c>
      <c r="C813" s="443"/>
      <c r="D813" s="443"/>
      <c r="E813" s="443"/>
      <c r="F813" s="65">
        <f>IF(Máximo!F813="","",Máximo!F813)</f>
        <v>0.02</v>
      </c>
      <c r="G813" s="65">
        <f>IF(Máximo!G813="","",Máximo!G813)</f>
        <v>1</v>
      </c>
      <c r="H813" s="97"/>
      <c r="I813" s="148" t="s">
        <v>4</v>
      </c>
      <c r="J813" s="150">
        <f>IF($K$13="Não Atende",0,IF(I813="","",IF(H813="",VLOOKUP(I813,Parâmetros!$B$3:$C$6,2,0),VLOOKUP(I813,Parâmetros!$B$3:$C$6,2,0)*VLOOKUP(H813,Parâmetros!$E$3:$G$5,2,0))))</f>
        <v>2</v>
      </c>
      <c r="K813" s="67">
        <f>IF(AND(OR(E815="Sim",E834="Sim"),OR($K$13="",$K$13="Atende")),IF('Comparativo Analítico'!D46="",0,Máximo!K813*VLOOKUP('Comparativo Analítico'!D46,Parâmetros!$U$3:$V$12,2,0)),0)</f>
        <v>0.51428571428571346</v>
      </c>
      <c r="L813" s="171"/>
      <c r="M813" s="172"/>
    </row>
    <row r="814" spans="1:13" outlineLevel="1" x14ac:dyDescent="0.2">
      <c r="A814" s="102"/>
      <c r="E814" s="5"/>
      <c r="G814"/>
      <c r="J814" s="5"/>
    </row>
    <row r="815" spans="1:13" ht="29.25" customHeight="1" outlineLevel="1" x14ac:dyDescent="0.2">
      <c r="A815" s="447" t="s">
        <v>120</v>
      </c>
      <c r="B815" s="447"/>
      <c r="C815" s="447"/>
      <c r="D815" s="447"/>
      <c r="E815" s="176" t="s">
        <v>23</v>
      </c>
      <c r="G815" s="447" t="s">
        <v>281</v>
      </c>
      <c r="H815" s="447"/>
      <c r="I815" s="447"/>
      <c r="J815" s="447"/>
      <c r="K815" s="371"/>
    </row>
    <row r="816" spans="1:13" outlineLevel="1" x14ac:dyDescent="0.2">
      <c r="A816" s="102"/>
      <c r="E816" s="5"/>
      <c r="G816"/>
      <c r="J816" s="5"/>
    </row>
    <row r="817" spans="1:11" ht="12.75" customHeight="1" outlineLevel="1" x14ac:dyDescent="0.2">
      <c r="A817" s="126"/>
      <c r="B817" s="154" t="s">
        <v>121</v>
      </c>
      <c r="C817" s="126"/>
      <c r="D817" s="126"/>
      <c r="E817" s="126"/>
      <c r="G817"/>
      <c r="J817" s="5"/>
    </row>
    <row r="818" spans="1:11" ht="12.75" customHeight="1" outlineLevel="1" x14ac:dyDescent="0.2">
      <c r="A818" s="113"/>
      <c r="B818" s="113"/>
      <c r="C818" s="113"/>
      <c r="D818" s="113"/>
      <c r="E818" s="113"/>
      <c r="G818"/>
      <c r="J818" s="5"/>
    </row>
    <row r="819" spans="1:11" outlineLevel="1" x14ac:dyDescent="0.2">
      <c r="A819" s="5"/>
      <c r="B819" s="102"/>
      <c r="C819" s="102"/>
      <c r="D819" s="124"/>
      <c r="E819" s="124"/>
      <c r="F819" s="112" t="s">
        <v>181</v>
      </c>
      <c r="G819" s="124"/>
      <c r="H819" s="124"/>
      <c r="I819" s="124"/>
      <c r="J819" s="5"/>
    </row>
    <row r="820" spans="1:11" ht="25.5" outlineLevel="1" x14ac:dyDescent="0.2">
      <c r="A820" s="5"/>
      <c r="B820" s="485" t="s">
        <v>109</v>
      </c>
      <c r="C820" s="485"/>
      <c r="D820" s="173" t="s">
        <v>137</v>
      </c>
      <c r="E820" s="106" t="s">
        <v>278</v>
      </c>
      <c r="F820" s="106" t="s">
        <v>279</v>
      </c>
      <c r="G820" s="106" t="s">
        <v>280</v>
      </c>
      <c r="H820" s="106" t="s">
        <v>138</v>
      </c>
      <c r="I820" s="107" t="s">
        <v>6</v>
      </c>
    </row>
    <row r="821" spans="1:11" outlineLevel="1" x14ac:dyDescent="0.2">
      <c r="A821" s="5"/>
      <c r="B821" s="437" t="s">
        <v>110</v>
      </c>
      <c r="C821" s="437"/>
      <c r="D821" s="174"/>
      <c r="E821" s="156"/>
      <c r="F821" s="156"/>
      <c r="G821" s="105"/>
      <c r="H821" s="105"/>
      <c r="I821" s="165" t="str">
        <f t="shared" ref="I821:I830" si="313">IF(SUM(D821:H821)=0,"",SUM(D821:H821))</f>
        <v/>
      </c>
    </row>
    <row r="822" spans="1:11" outlineLevel="1" x14ac:dyDescent="0.2">
      <c r="A822" s="5"/>
      <c r="B822" s="437" t="s">
        <v>111</v>
      </c>
      <c r="C822" s="437"/>
      <c r="D822" s="174"/>
      <c r="E822" s="156"/>
      <c r="F822" s="156"/>
      <c r="G822" s="105"/>
      <c r="H822" s="105"/>
      <c r="I822" s="165" t="str">
        <f t="shared" si="313"/>
        <v/>
      </c>
    </row>
    <row r="823" spans="1:11" ht="12.75" customHeight="1" outlineLevel="1" x14ac:dyDescent="0.2">
      <c r="A823" s="5"/>
      <c r="B823" s="437" t="s">
        <v>112</v>
      </c>
      <c r="C823" s="437"/>
      <c r="D823" s="174"/>
      <c r="E823" s="156"/>
      <c r="F823" s="156"/>
      <c r="G823" s="105"/>
      <c r="H823" s="105"/>
      <c r="I823" s="165" t="str">
        <f t="shared" si="313"/>
        <v/>
      </c>
    </row>
    <row r="824" spans="1:11" ht="12.75" customHeight="1" outlineLevel="1" x14ac:dyDescent="0.2">
      <c r="A824" s="5"/>
      <c r="B824" s="437" t="s">
        <v>113</v>
      </c>
      <c r="C824" s="437"/>
      <c r="D824" s="174"/>
      <c r="E824" s="156"/>
      <c r="F824" s="156"/>
      <c r="G824" s="105"/>
      <c r="H824" s="105"/>
      <c r="I824" s="165" t="str">
        <f t="shared" si="313"/>
        <v/>
      </c>
    </row>
    <row r="825" spans="1:11" ht="12.75" customHeight="1" outlineLevel="1" x14ac:dyDescent="0.2">
      <c r="A825" s="5"/>
      <c r="B825" s="437" t="s">
        <v>114</v>
      </c>
      <c r="C825" s="437"/>
      <c r="D825" s="174"/>
      <c r="E825" s="156"/>
      <c r="F825" s="156"/>
      <c r="G825" s="105"/>
      <c r="H825" s="105"/>
      <c r="I825" s="165" t="str">
        <f t="shared" si="313"/>
        <v/>
      </c>
    </row>
    <row r="826" spans="1:11" ht="12.75" customHeight="1" outlineLevel="1" x14ac:dyDescent="0.2">
      <c r="A826" s="5"/>
      <c r="B826" s="437" t="s">
        <v>115</v>
      </c>
      <c r="C826" s="437"/>
      <c r="D826" s="174"/>
      <c r="E826" s="156"/>
      <c r="F826" s="156"/>
      <c r="G826" s="105"/>
      <c r="H826" s="105"/>
      <c r="I826" s="165" t="str">
        <f t="shared" si="313"/>
        <v/>
      </c>
    </row>
    <row r="827" spans="1:11" ht="12.75" customHeight="1" outlineLevel="1" x14ac:dyDescent="0.2">
      <c r="A827" s="5"/>
      <c r="B827" s="437" t="s">
        <v>116</v>
      </c>
      <c r="C827" s="437"/>
      <c r="D827" s="174"/>
      <c r="E827" s="156"/>
      <c r="F827" s="156"/>
      <c r="G827" s="105"/>
      <c r="H827" s="105"/>
      <c r="I827" s="165" t="str">
        <f t="shared" si="313"/>
        <v/>
      </c>
    </row>
    <row r="828" spans="1:11" ht="12.75" customHeight="1" outlineLevel="1" x14ac:dyDescent="0.2">
      <c r="A828" s="5"/>
      <c r="B828" s="437" t="s">
        <v>117</v>
      </c>
      <c r="C828" s="437"/>
      <c r="D828" s="174"/>
      <c r="E828" s="156"/>
      <c r="F828" s="156"/>
      <c r="G828" s="105"/>
      <c r="H828" s="105"/>
      <c r="I828" s="165" t="str">
        <f t="shared" si="313"/>
        <v/>
      </c>
    </row>
    <row r="829" spans="1:11" ht="12.75" customHeight="1" outlineLevel="1" x14ac:dyDescent="0.2">
      <c r="A829" s="5"/>
      <c r="B829" s="437" t="s">
        <v>118</v>
      </c>
      <c r="C829" s="437"/>
      <c r="D829" s="174"/>
      <c r="E829" s="156"/>
      <c r="F829" s="156"/>
      <c r="G829" s="105"/>
      <c r="H829" s="105"/>
      <c r="I829" s="165" t="str">
        <f t="shared" si="313"/>
        <v/>
      </c>
    </row>
    <row r="830" spans="1:11" ht="12.75" customHeight="1" outlineLevel="1" x14ac:dyDescent="0.2">
      <c r="A830" s="5"/>
      <c r="B830" s="437" t="s">
        <v>119</v>
      </c>
      <c r="C830" s="437"/>
      <c r="D830" s="174"/>
      <c r="E830" s="156"/>
      <c r="F830" s="156"/>
      <c r="G830" s="105"/>
      <c r="H830" s="105"/>
      <c r="I830" s="165" t="str">
        <f t="shared" si="313"/>
        <v/>
      </c>
    </row>
    <row r="831" spans="1:11" outlineLevel="1" x14ac:dyDescent="0.2">
      <c r="A831" s="5"/>
      <c r="B831" s="438" t="s">
        <v>6</v>
      </c>
      <c r="C831" s="438"/>
      <c r="D831" s="175" t="str">
        <f>IF(SUM(D821:D830)=0,"",SUM(D821:D830))</f>
        <v/>
      </c>
      <c r="E831" s="165" t="str">
        <f t="shared" ref="E831:I831" si="314">IF(SUM(E821:E830)=0,"",SUM(E821:E830))</f>
        <v/>
      </c>
      <c r="F831" s="165" t="str">
        <f t="shared" si="314"/>
        <v/>
      </c>
      <c r="G831" s="165" t="str">
        <f t="shared" si="314"/>
        <v/>
      </c>
      <c r="H831" s="165" t="str">
        <f t="shared" si="314"/>
        <v/>
      </c>
      <c r="I831" s="165" t="str">
        <f t="shared" si="314"/>
        <v/>
      </c>
      <c r="J831" s="5"/>
    </row>
    <row r="832" spans="1:11" outlineLevel="1" x14ac:dyDescent="0.2">
      <c r="A832" s="5"/>
      <c r="C832" s="102"/>
      <c r="F832"/>
      <c r="H832" s="5"/>
      <c r="K832"/>
    </row>
    <row r="833" spans="1:12" outlineLevel="1" x14ac:dyDescent="0.2">
      <c r="H833" s="5"/>
      <c r="I833" s="5"/>
      <c r="K833"/>
      <c r="L833"/>
    </row>
    <row r="834" spans="1:12" ht="27" customHeight="1" outlineLevel="1" x14ac:dyDescent="0.2">
      <c r="A834" s="484" t="s">
        <v>122</v>
      </c>
      <c r="B834" s="484"/>
      <c r="C834" s="484"/>
      <c r="D834" s="456"/>
      <c r="E834" s="176"/>
    </row>
    <row r="835" spans="1:12" outlineLevel="1" x14ac:dyDescent="0.2">
      <c r="B835" s="102"/>
    </row>
    <row r="836" spans="1:12" ht="12.75" customHeight="1" outlineLevel="1" x14ac:dyDescent="0.2">
      <c r="A836" s="5"/>
      <c r="B836" s="154" t="s">
        <v>123</v>
      </c>
      <c r="C836" s="125"/>
      <c r="D836" s="125"/>
      <c r="E836" s="125"/>
      <c r="F836" s="125"/>
      <c r="H836" s="5"/>
      <c r="K836"/>
    </row>
    <row r="837" spans="1:12" outlineLevel="1" x14ac:dyDescent="0.2">
      <c r="A837" s="5"/>
      <c r="C837" s="102"/>
      <c r="F837"/>
      <c r="H837" s="5"/>
      <c r="K837"/>
    </row>
    <row r="838" spans="1:12" outlineLevel="1" x14ac:dyDescent="0.2">
      <c r="A838" s="5"/>
      <c r="C838" s="102"/>
      <c r="D838" s="124"/>
      <c r="E838" s="124"/>
      <c r="F838" s="112" t="s">
        <v>181</v>
      </c>
      <c r="G838" s="124"/>
      <c r="H838" s="124"/>
      <c r="I838" s="124"/>
      <c r="J838" s="5"/>
    </row>
    <row r="839" spans="1:12" ht="25.5" outlineLevel="1" x14ac:dyDescent="0.2">
      <c r="A839" s="5"/>
      <c r="B839" s="485" t="s">
        <v>109</v>
      </c>
      <c r="C839" s="485"/>
      <c r="D839" s="106" t="s">
        <v>137</v>
      </c>
      <c r="E839" s="106" t="s">
        <v>278</v>
      </c>
      <c r="F839" s="106" t="s">
        <v>279</v>
      </c>
      <c r="G839" s="106" t="s">
        <v>280</v>
      </c>
      <c r="H839" s="106" t="s">
        <v>138</v>
      </c>
      <c r="I839" s="107" t="s">
        <v>6</v>
      </c>
    </row>
    <row r="840" spans="1:12" outlineLevel="1" x14ac:dyDescent="0.2">
      <c r="A840" s="5"/>
      <c r="B840" s="437" t="s">
        <v>110</v>
      </c>
      <c r="C840" s="437"/>
      <c r="D840" s="156"/>
      <c r="E840" s="156"/>
      <c r="F840" s="156"/>
      <c r="G840" s="105"/>
      <c r="H840" s="105"/>
      <c r="I840" s="165" t="str">
        <f t="shared" ref="I840:I849" si="315">IF(SUM(D840:H840)=0,"",SUM(D840:H840))</f>
        <v/>
      </c>
    </row>
    <row r="841" spans="1:12" outlineLevel="1" x14ac:dyDescent="0.2">
      <c r="A841" s="5"/>
      <c r="B841" s="437" t="s">
        <v>111</v>
      </c>
      <c r="C841" s="437"/>
      <c r="D841" s="156"/>
      <c r="E841" s="156"/>
      <c r="F841" s="156"/>
      <c r="G841" s="105"/>
      <c r="H841" s="105"/>
      <c r="I841" s="165" t="str">
        <f t="shared" si="315"/>
        <v/>
      </c>
    </row>
    <row r="842" spans="1:12" outlineLevel="1" x14ac:dyDescent="0.2">
      <c r="A842" s="5"/>
      <c r="B842" s="437" t="s">
        <v>112</v>
      </c>
      <c r="C842" s="437"/>
      <c r="D842" s="156"/>
      <c r="E842" s="156"/>
      <c r="F842" s="156"/>
      <c r="G842" s="105"/>
      <c r="H842" s="105"/>
      <c r="I842" s="165" t="str">
        <f t="shared" si="315"/>
        <v/>
      </c>
    </row>
    <row r="843" spans="1:12" outlineLevel="1" x14ac:dyDescent="0.2">
      <c r="A843" s="5"/>
      <c r="B843" s="437" t="s">
        <v>113</v>
      </c>
      <c r="C843" s="437"/>
      <c r="D843" s="156"/>
      <c r="E843" s="156"/>
      <c r="F843" s="156"/>
      <c r="G843" s="105"/>
      <c r="H843" s="105"/>
      <c r="I843" s="165" t="str">
        <f t="shared" si="315"/>
        <v/>
      </c>
    </row>
    <row r="844" spans="1:12" outlineLevel="1" x14ac:dyDescent="0.2">
      <c r="A844" s="5"/>
      <c r="B844" s="437" t="s">
        <v>114</v>
      </c>
      <c r="C844" s="437"/>
      <c r="D844" s="156"/>
      <c r="E844" s="156"/>
      <c r="F844" s="156"/>
      <c r="G844" s="105"/>
      <c r="H844" s="105"/>
      <c r="I844" s="165" t="str">
        <f t="shared" si="315"/>
        <v/>
      </c>
    </row>
    <row r="845" spans="1:12" outlineLevel="1" x14ac:dyDescent="0.2">
      <c r="A845" s="5"/>
      <c r="B845" s="437" t="s">
        <v>115</v>
      </c>
      <c r="C845" s="437"/>
      <c r="D845" s="156"/>
      <c r="E845" s="156"/>
      <c r="F845" s="156"/>
      <c r="G845" s="105"/>
      <c r="H845" s="105"/>
      <c r="I845" s="165" t="str">
        <f t="shared" si="315"/>
        <v/>
      </c>
    </row>
    <row r="846" spans="1:12" outlineLevel="1" x14ac:dyDescent="0.2">
      <c r="A846" s="5"/>
      <c r="B846" s="437" t="s">
        <v>116</v>
      </c>
      <c r="C846" s="437"/>
      <c r="D846" s="156"/>
      <c r="E846" s="156"/>
      <c r="F846" s="156"/>
      <c r="G846" s="105"/>
      <c r="H846" s="105"/>
      <c r="I846" s="165" t="str">
        <f t="shared" si="315"/>
        <v/>
      </c>
    </row>
    <row r="847" spans="1:12" outlineLevel="1" x14ac:dyDescent="0.2">
      <c r="A847" s="5"/>
      <c r="B847" s="437" t="s">
        <v>117</v>
      </c>
      <c r="C847" s="437"/>
      <c r="D847" s="156"/>
      <c r="E847" s="156"/>
      <c r="F847" s="156"/>
      <c r="G847" s="105"/>
      <c r="H847" s="105"/>
      <c r="I847" s="165" t="str">
        <f t="shared" si="315"/>
        <v/>
      </c>
    </row>
    <row r="848" spans="1:12" outlineLevel="1" x14ac:dyDescent="0.2">
      <c r="A848" s="5"/>
      <c r="B848" s="437" t="s">
        <v>118</v>
      </c>
      <c r="C848" s="437"/>
      <c r="D848" s="156"/>
      <c r="E848" s="156"/>
      <c r="F848" s="156"/>
      <c r="G848" s="105"/>
      <c r="H848" s="105"/>
      <c r="I848" s="165" t="str">
        <f t="shared" si="315"/>
        <v/>
      </c>
    </row>
    <row r="849" spans="1:13" outlineLevel="1" x14ac:dyDescent="0.2">
      <c r="A849" s="5"/>
      <c r="B849" s="437" t="s">
        <v>119</v>
      </c>
      <c r="C849" s="437"/>
      <c r="D849" s="156"/>
      <c r="E849" s="156"/>
      <c r="F849" s="156"/>
      <c r="G849" s="105"/>
      <c r="H849" s="105"/>
      <c r="I849" s="165" t="str">
        <f t="shared" si="315"/>
        <v/>
      </c>
    </row>
    <row r="850" spans="1:13" outlineLevel="1" x14ac:dyDescent="0.2">
      <c r="A850" s="5"/>
      <c r="B850" s="438" t="s">
        <v>6</v>
      </c>
      <c r="C850" s="438"/>
      <c r="D850" s="165" t="str">
        <f>IF(SUM(D840:D849)=0,"",SUM(D840:D849))</f>
        <v/>
      </c>
      <c r="E850" s="165" t="str">
        <f t="shared" ref="E850" si="316">IF(SUM(E840:E849)=0,"",SUM(E840:E849))</f>
        <v/>
      </c>
      <c r="F850" s="165" t="str">
        <f t="shared" ref="F850" si="317">IF(SUM(F840:F849)=0,"",SUM(F840:F849))</f>
        <v/>
      </c>
      <c r="G850" s="165" t="str">
        <f t="shared" ref="G850" si="318">IF(SUM(G840:G849)=0,"",SUM(G840:G849))</f>
        <v/>
      </c>
      <c r="H850" s="165" t="str">
        <f t="shared" ref="H850" si="319">IF(SUM(H840:H849)=0,"",SUM(H840:H849))</f>
        <v/>
      </c>
      <c r="I850" s="165" t="str">
        <f t="shared" ref="I850" si="320">IF(SUM(I840:I849)=0,"",SUM(I840:I849))</f>
        <v/>
      </c>
      <c r="J850" s="5"/>
    </row>
    <row r="851" spans="1:13" outlineLevel="1" x14ac:dyDescent="0.2">
      <c r="A851" s="5"/>
      <c r="C851" s="102"/>
      <c r="F851"/>
      <c r="H851" s="5"/>
      <c r="K851"/>
    </row>
    <row r="852" spans="1:13" outlineLevel="1" x14ac:dyDescent="0.2">
      <c r="B852" s="102"/>
    </row>
    <row r="853" spans="1:13" ht="25.5" outlineLevel="1" x14ac:dyDescent="0.2">
      <c r="A853" s="134" t="s">
        <v>2</v>
      </c>
      <c r="B853" s="444" t="s">
        <v>1</v>
      </c>
      <c r="C853" s="444"/>
      <c r="D853" s="444"/>
      <c r="E853" s="444"/>
      <c r="F853" s="117" t="s">
        <v>20</v>
      </c>
      <c r="G853" s="91" t="s">
        <v>21</v>
      </c>
      <c r="H853" s="92" t="s">
        <v>59</v>
      </c>
      <c r="I853" s="92" t="s">
        <v>7</v>
      </c>
      <c r="J853" s="93" t="s">
        <v>0</v>
      </c>
      <c r="K853" s="94" t="s">
        <v>10</v>
      </c>
      <c r="L853" s="89" t="s">
        <v>92</v>
      </c>
      <c r="M853" s="95" t="s">
        <v>93</v>
      </c>
    </row>
    <row r="854" spans="1:13" ht="18.75" thickBot="1" x14ac:dyDescent="0.25">
      <c r="A854" s="96">
        <v>9</v>
      </c>
      <c r="B854" s="443" t="s">
        <v>193</v>
      </c>
      <c r="C854" s="443"/>
      <c r="D854" s="443"/>
      <c r="E854" s="443"/>
      <c r="F854" s="65">
        <f>IF(Máximo!F854="","",Máximo!F854)</f>
        <v>0.02</v>
      </c>
      <c r="G854" s="65">
        <f>IF(Máximo!G854="","",Máximo!G854)</f>
        <v>1</v>
      </c>
      <c r="H854" s="97"/>
      <c r="I854" s="148" t="s">
        <v>4</v>
      </c>
      <c r="J854" s="150">
        <f>IF($K$13="Não Atende",0,IF(I854="","",IF(H854="",VLOOKUP(I854,Parâmetros!$B$3:$C$6,2,0),VLOOKUP(I854,Parâmetros!$B$3:$C$6,2,0)*VLOOKUP(H854,Parâmetros!$E$3:$G$5,2,0))))</f>
        <v>2</v>
      </c>
      <c r="K854" s="67">
        <f>IF(AND(F856="Sim",OR($K$13="",$K$13="Atende")),IF('Comparativo Analítico'!D56="",0,Máximo!K854*VLOOKUP('Comparativo Analítico'!D56,Parâmetros!$U$3:$V$12,2,0)),0)</f>
        <v>3.6000000000000005</v>
      </c>
      <c r="L854" s="171"/>
      <c r="M854" s="172"/>
    </row>
    <row r="855" spans="1:13" outlineLevel="1" x14ac:dyDescent="0.2">
      <c r="C855" s="4"/>
    </row>
    <row r="856" spans="1:13" outlineLevel="1" x14ac:dyDescent="0.2">
      <c r="B856" s="447" t="s">
        <v>198</v>
      </c>
      <c r="C856" s="447"/>
      <c r="D856" s="447"/>
      <c r="E856" s="447"/>
      <c r="F856" s="176" t="s">
        <v>23</v>
      </c>
    </row>
    <row r="857" spans="1:13" outlineLevel="1" x14ac:dyDescent="0.2">
      <c r="C857" s="4"/>
    </row>
    <row r="858" spans="1:13" outlineLevel="1" x14ac:dyDescent="0.2">
      <c r="A858" s="445" t="s">
        <v>125</v>
      </c>
      <c r="B858" s="445"/>
      <c r="C858" s="445"/>
      <c r="D858" s="445"/>
      <c r="E858" s="445"/>
      <c r="F858" s="553"/>
      <c r="G858" s="554"/>
      <c r="H858" s="554"/>
      <c r="I858" s="554"/>
      <c r="J858" s="555"/>
    </row>
    <row r="859" spans="1:13" outlineLevel="1" x14ac:dyDescent="0.2">
      <c r="F859" s="556"/>
      <c r="G859" s="557"/>
      <c r="H859" s="557"/>
      <c r="I859" s="557"/>
      <c r="J859" s="558"/>
    </row>
    <row r="860" spans="1:13" outlineLevel="1" x14ac:dyDescent="0.2">
      <c r="F860" s="559"/>
      <c r="G860" s="560"/>
      <c r="H860" s="560"/>
      <c r="I860" s="560"/>
      <c r="J860" s="561"/>
    </row>
    <row r="861" spans="1:13" outlineLevel="1" x14ac:dyDescent="0.2"/>
    <row r="862" spans="1:13" outlineLevel="1" x14ac:dyDescent="0.2"/>
    <row r="863" spans="1:13" ht="25.5" outlineLevel="1" x14ac:dyDescent="0.2">
      <c r="A863" s="134" t="s">
        <v>2</v>
      </c>
      <c r="B863" s="444" t="s">
        <v>1</v>
      </c>
      <c r="C863" s="444"/>
      <c r="D863" s="444"/>
      <c r="E863" s="444"/>
      <c r="F863" s="117" t="s">
        <v>20</v>
      </c>
      <c r="G863" s="91" t="s">
        <v>21</v>
      </c>
      <c r="H863" s="92" t="s">
        <v>59</v>
      </c>
      <c r="I863" s="92" t="s">
        <v>7</v>
      </c>
      <c r="J863" s="93" t="s">
        <v>0</v>
      </c>
      <c r="K863" s="94" t="s">
        <v>10</v>
      </c>
      <c r="L863" s="89" t="s">
        <v>92</v>
      </c>
      <c r="M863" s="95" t="s">
        <v>93</v>
      </c>
    </row>
    <row r="864" spans="1:13" ht="18.75" thickBot="1" x14ac:dyDescent="0.25">
      <c r="A864" s="96">
        <v>10</v>
      </c>
      <c r="B864" s="443" t="s">
        <v>282</v>
      </c>
      <c r="C864" s="443"/>
      <c r="D864" s="443"/>
      <c r="E864" s="443"/>
      <c r="F864" s="65">
        <f>IF(Máximo!F864="","",Máximo!F864)</f>
        <v>0.02</v>
      </c>
      <c r="G864" s="65">
        <f>IF(Máximo!G864="","",Máximo!G864)</f>
        <v>1</v>
      </c>
      <c r="H864" s="97"/>
      <c r="I864" s="148" t="s">
        <v>4</v>
      </c>
      <c r="J864" s="150">
        <f>IF($K$13="Não Atende",0,IF(I864="","",IF(H864="",VLOOKUP(I864,Parâmetros!$B$3:$C$6,2,0),VLOOKUP(I864,Parâmetros!$B$3:$C$6,2,0)*VLOOKUP(H864,Parâmetros!$E$3:$G$5,2,0))))</f>
        <v>2</v>
      </c>
      <c r="K864" s="67">
        <f>IF(AND(D866="Sim",OR($K$13="",$K$13="Atende")),IF('Comparativo Analítico'!D93="",0,Máximo!K864*VLOOKUP('Comparativo Analítico'!D93,Parâmetros!$U$3:$V$12,2,0)),0)</f>
        <v>3.6000000000000005</v>
      </c>
      <c r="L864" s="171"/>
      <c r="M864" s="172"/>
    </row>
    <row r="865" spans="1:13" outlineLevel="1" x14ac:dyDescent="0.2">
      <c r="E865" s="5"/>
      <c r="G865"/>
      <c r="J865" s="5"/>
    </row>
    <row r="866" spans="1:13" outlineLevel="1" x14ac:dyDescent="0.2">
      <c r="A866" s="426" t="s">
        <v>199</v>
      </c>
      <c r="B866" s="426"/>
      <c r="C866" s="427"/>
      <c r="D866" s="179" t="s">
        <v>23</v>
      </c>
      <c r="E866" s="5"/>
    </row>
    <row r="867" spans="1:13" outlineLevel="1" x14ac:dyDescent="0.2">
      <c r="E867" s="5"/>
    </row>
    <row r="868" spans="1:13" outlineLevel="1" x14ac:dyDescent="0.2">
      <c r="A868" s="440" t="s">
        <v>126</v>
      </c>
      <c r="B868" s="440"/>
      <c r="C868" s="511"/>
      <c r="D868" s="201"/>
      <c r="E868" s="101"/>
      <c r="F868" s="140"/>
      <c r="G868" s="140"/>
      <c r="H868" s="200"/>
      <c r="I868" s="200"/>
      <c r="J868" s="271" t="s">
        <v>127</v>
      </c>
      <c r="K868" s="591"/>
      <c r="L868" s="592"/>
      <c r="M868" s="593"/>
    </row>
    <row r="869" spans="1:13" outlineLevel="1" x14ac:dyDescent="0.2">
      <c r="A869" s="101"/>
      <c r="B869" s="101"/>
      <c r="C869" s="101"/>
      <c r="D869" s="101"/>
      <c r="E869" s="101"/>
      <c r="F869" s="140"/>
      <c r="G869" s="140"/>
      <c r="H869" s="101"/>
      <c r="I869" s="101"/>
      <c r="J869" s="101"/>
    </row>
    <row r="870" spans="1:13" outlineLevel="1" x14ac:dyDescent="0.2">
      <c r="A870" s="101"/>
      <c r="B870" s="440" t="s">
        <v>128</v>
      </c>
      <c r="C870" s="440"/>
      <c r="D870" s="201"/>
      <c r="E870" s="101"/>
      <c r="F870" s="140"/>
      <c r="G870" s="140"/>
      <c r="H870" s="200"/>
      <c r="I870" s="200"/>
      <c r="J870" s="271" t="s">
        <v>129</v>
      </c>
      <c r="K870" s="594"/>
      <c r="L870" s="595"/>
      <c r="M870" s="596"/>
    </row>
    <row r="871" spans="1:13" outlineLevel="1" x14ac:dyDescent="0.2">
      <c r="A871" s="101"/>
      <c r="B871" s="101"/>
      <c r="C871" s="101"/>
      <c r="D871" s="101"/>
      <c r="E871" s="101"/>
      <c r="F871" s="140"/>
      <c r="G871" s="140"/>
      <c r="H871" s="101"/>
      <c r="I871" s="101"/>
      <c r="J871" s="101"/>
    </row>
    <row r="872" spans="1:13" outlineLevel="1" x14ac:dyDescent="0.2">
      <c r="A872" s="101"/>
      <c r="B872" s="440" t="s">
        <v>130</v>
      </c>
      <c r="C872" s="440"/>
      <c r="D872" s="568"/>
      <c r="E872" s="620"/>
      <c r="F872" s="140"/>
      <c r="G872" s="140"/>
      <c r="H872" s="140"/>
      <c r="I872" s="200"/>
      <c r="J872" s="271" t="s">
        <v>153</v>
      </c>
      <c r="K872" s="179"/>
    </row>
    <row r="873" spans="1:13" outlineLevel="1" x14ac:dyDescent="0.2">
      <c r="A873" s="101"/>
      <c r="B873" s="272"/>
      <c r="C873" s="272"/>
      <c r="D873" s="621"/>
      <c r="E873" s="622"/>
      <c r="F873" s="140"/>
      <c r="G873" s="140"/>
      <c r="H873" s="272"/>
      <c r="I873" s="272"/>
      <c r="J873" s="272"/>
      <c r="K873" s="115"/>
    </row>
    <row r="874" spans="1:13" outlineLevel="1" x14ac:dyDescent="0.2">
      <c r="A874" s="101"/>
      <c r="B874" s="272"/>
      <c r="C874" s="272"/>
      <c r="D874" s="621"/>
      <c r="E874" s="622"/>
      <c r="F874" s="140"/>
      <c r="G874" s="140"/>
      <c r="H874" s="272"/>
      <c r="I874" s="272"/>
      <c r="J874" s="273" t="s">
        <v>148</v>
      </c>
      <c r="K874" s="179"/>
    </row>
    <row r="875" spans="1:13" outlineLevel="1" x14ac:dyDescent="0.2">
      <c r="A875" s="101"/>
      <c r="B875" s="272"/>
      <c r="C875" s="272"/>
      <c r="D875" s="621"/>
      <c r="E875" s="622"/>
      <c r="F875" s="140"/>
      <c r="G875" s="140"/>
      <c r="H875" s="272"/>
      <c r="I875" s="272"/>
      <c r="J875" s="272"/>
      <c r="K875" s="115"/>
    </row>
    <row r="876" spans="1:13" outlineLevel="1" x14ac:dyDescent="0.2">
      <c r="A876" s="101"/>
      <c r="B876" s="272"/>
      <c r="C876" s="272"/>
      <c r="D876" s="623"/>
      <c r="E876" s="624"/>
      <c r="F876" s="140"/>
      <c r="G876" s="140"/>
      <c r="H876" s="101"/>
      <c r="I876" s="197"/>
      <c r="J876" s="101"/>
    </row>
    <row r="877" spans="1:13" outlineLevel="1" x14ac:dyDescent="0.2">
      <c r="A877" s="101"/>
      <c r="B877" s="272"/>
      <c r="C877" s="272"/>
      <c r="D877" s="151"/>
      <c r="E877" s="101"/>
      <c r="F877" s="140"/>
      <c r="G877" s="140"/>
      <c r="H877" s="272"/>
      <c r="I877" s="272"/>
      <c r="J877" s="272"/>
      <c r="K877" s="115"/>
    </row>
    <row r="878" spans="1:13" outlineLevel="1" x14ac:dyDescent="0.2">
      <c r="A878" s="200"/>
      <c r="B878" s="200"/>
      <c r="C878" s="272" t="s">
        <v>204</v>
      </c>
      <c r="D878" s="553"/>
      <c r="E878" s="625"/>
      <c r="F878" s="626"/>
      <c r="G878" s="275"/>
      <c r="H878" s="200"/>
      <c r="I878" s="200"/>
      <c r="J878" s="271" t="s">
        <v>147</v>
      </c>
      <c r="K878" s="553"/>
      <c r="L878" s="554"/>
      <c r="M878" s="555"/>
    </row>
    <row r="879" spans="1:13" outlineLevel="1" x14ac:dyDescent="0.2">
      <c r="A879" s="101"/>
      <c r="B879" s="272"/>
      <c r="C879" s="272"/>
      <c r="D879" s="627"/>
      <c r="E879" s="628"/>
      <c r="F879" s="629"/>
      <c r="G879" s="275"/>
      <c r="H879" s="272"/>
      <c r="I879" s="272"/>
      <c r="J879" s="272"/>
      <c r="K879" s="556"/>
      <c r="L879" s="557"/>
      <c r="M879" s="558"/>
    </row>
    <row r="880" spans="1:13" outlineLevel="1" x14ac:dyDescent="0.2">
      <c r="A880" s="101"/>
      <c r="B880" s="272"/>
      <c r="C880" s="272"/>
      <c r="D880" s="627"/>
      <c r="E880" s="628"/>
      <c r="F880" s="629"/>
      <c r="G880" s="275"/>
      <c r="H880" s="272"/>
      <c r="I880" s="272"/>
      <c r="J880" s="272"/>
      <c r="K880" s="556"/>
      <c r="L880" s="557"/>
      <c r="M880" s="558"/>
    </row>
    <row r="881" spans="1:13" outlineLevel="1" x14ac:dyDescent="0.2">
      <c r="A881" s="101"/>
      <c r="B881" s="272"/>
      <c r="C881" s="272"/>
      <c r="D881" s="627"/>
      <c r="E881" s="628"/>
      <c r="F881" s="629"/>
      <c r="G881" s="275"/>
      <c r="H881" s="272"/>
      <c r="I881" s="272"/>
      <c r="J881" s="272"/>
      <c r="K881" s="556"/>
      <c r="L881" s="557"/>
      <c r="M881" s="558"/>
    </row>
    <row r="882" spans="1:13" outlineLevel="1" x14ac:dyDescent="0.2">
      <c r="A882" s="101"/>
      <c r="B882" s="272"/>
      <c r="C882" s="272"/>
      <c r="D882" s="627"/>
      <c r="E882" s="628"/>
      <c r="F882" s="629"/>
      <c r="G882" s="275"/>
      <c r="H882" s="272"/>
      <c r="I882" s="272"/>
      <c r="J882" s="272"/>
      <c r="K882" s="556"/>
      <c r="L882" s="557"/>
      <c r="M882" s="558"/>
    </row>
    <row r="883" spans="1:13" outlineLevel="1" x14ac:dyDescent="0.2">
      <c r="A883" s="101"/>
      <c r="B883" s="272"/>
      <c r="C883" s="272"/>
      <c r="D883" s="627"/>
      <c r="E883" s="628"/>
      <c r="F883" s="629"/>
      <c r="G883" s="275"/>
      <c r="H883" s="272"/>
      <c r="I883" s="272"/>
      <c r="J883" s="272"/>
      <c r="K883" s="556"/>
      <c r="L883" s="557"/>
      <c r="M883" s="558"/>
    </row>
    <row r="884" spans="1:13" outlineLevel="1" x14ac:dyDescent="0.2">
      <c r="A884" s="101"/>
      <c r="B884" s="272"/>
      <c r="C884" s="272"/>
      <c r="D884" s="627"/>
      <c r="E884" s="628"/>
      <c r="F884" s="629"/>
      <c r="G884" s="275"/>
      <c r="H884" s="272"/>
      <c r="I884" s="272"/>
      <c r="J884" s="272"/>
      <c r="K884" s="556"/>
      <c r="L884" s="557"/>
      <c r="M884" s="558"/>
    </row>
    <row r="885" spans="1:13" outlineLevel="1" x14ac:dyDescent="0.2">
      <c r="A885" s="101"/>
      <c r="B885" s="272"/>
      <c r="C885" s="272"/>
      <c r="D885" s="630"/>
      <c r="E885" s="631"/>
      <c r="F885" s="632"/>
      <c r="G885" s="275"/>
      <c r="H885" s="272"/>
      <c r="I885" s="272"/>
      <c r="J885" s="272"/>
      <c r="K885" s="559"/>
      <c r="L885" s="560"/>
      <c r="M885" s="561"/>
    </row>
    <row r="886" spans="1:13" outlineLevel="1" x14ac:dyDescent="0.2">
      <c r="B886" s="191"/>
      <c r="C886" s="191"/>
      <c r="D886" s="35"/>
      <c r="F886" s="191"/>
      <c r="G886" s="191"/>
      <c r="H886" s="191"/>
      <c r="I886" s="191"/>
      <c r="J886" s="191"/>
      <c r="K886" s="193"/>
      <c r="L886" s="193"/>
      <c r="M886" s="193"/>
    </row>
    <row r="887" spans="1:13" ht="28.5" customHeight="1" outlineLevel="1" x14ac:dyDescent="0.2">
      <c r="A887" s="441" t="s">
        <v>203</v>
      </c>
      <c r="B887" s="441"/>
      <c r="C887" s="442"/>
      <c r="D887" s="202"/>
      <c r="H887" s="197"/>
      <c r="I887" s="197"/>
      <c r="J887" s="192" t="s">
        <v>150</v>
      </c>
      <c r="K887" s="176"/>
      <c r="L887" s="193"/>
      <c r="M887" s="193"/>
    </row>
    <row r="888" spans="1:13" outlineLevel="1" x14ac:dyDescent="0.2">
      <c r="B888" s="191"/>
      <c r="C888" s="191"/>
      <c r="D888" s="180"/>
      <c r="F888" s="191"/>
      <c r="G888" s="191"/>
      <c r="H888" s="191"/>
      <c r="I888" s="191"/>
      <c r="J888" s="191"/>
      <c r="K888" s="181"/>
    </row>
    <row r="889" spans="1:13" ht="21.75" customHeight="1" outlineLevel="1" x14ac:dyDescent="0.2">
      <c r="A889" s="441" t="s">
        <v>151</v>
      </c>
      <c r="B889" s="441"/>
      <c r="C889" s="442"/>
      <c r="D889" s="176"/>
      <c r="H889" s="197"/>
      <c r="I889" s="197"/>
      <c r="J889" s="190" t="s">
        <v>152</v>
      </c>
      <c r="K889" s="176"/>
    </row>
    <row r="890" spans="1:13" outlineLevel="1" x14ac:dyDescent="0.2">
      <c r="B890" s="191"/>
      <c r="C890" s="191"/>
      <c r="D890" s="180"/>
      <c r="F890" s="191"/>
      <c r="G890" s="191"/>
      <c r="H890" s="191"/>
      <c r="I890" s="191"/>
      <c r="J890" s="191"/>
      <c r="K890" s="115"/>
    </row>
    <row r="891" spans="1:13" outlineLevel="1" x14ac:dyDescent="0.2">
      <c r="A891" s="197"/>
      <c r="B891" s="197"/>
      <c r="C891" s="367" t="s">
        <v>146</v>
      </c>
      <c r="D891" s="598"/>
      <c r="E891" s="599"/>
      <c r="F891" s="600"/>
      <c r="G891" s="368"/>
      <c r="H891" s="369"/>
      <c r="I891" s="369"/>
      <c r="J891" s="369"/>
      <c r="K891" s="369"/>
      <c r="L891" s="369"/>
      <c r="M891" s="370"/>
    </row>
    <row r="892" spans="1:13" outlineLevel="1" x14ac:dyDescent="0.2">
      <c r="A892" s="151"/>
      <c r="B892" s="368"/>
      <c r="C892" s="368"/>
      <c r="D892" s="601"/>
      <c r="E892" s="602"/>
      <c r="F892" s="603"/>
      <c r="G892" s="368"/>
      <c r="H892" s="369"/>
      <c r="I892" s="369"/>
      <c r="J892" s="369"/>
      <c r="K892" s="369"/>
      <c r="L892" s="369"/>
      <c r="M892" s="370"/>
    </row>
    <row r="893" spans="1:13" outlineLevel="1" x14ac:dyDescent="0.2">
      <c r="A893" s="151"/>
      <c r="B893" s="368"/>
      <c r="C893" s="368"/>
      <c r="D893" s="601"/>
      <c r="E893" s="602"/>
      <c r="F893" s="603"/>
      <c r="G893" s="368"/>
      <c r="H893" s="369"/>
      <c r="I893" s="369"/>
      <c r="J893" s="369"/>
      <c r="K893" s="369"/>
      <c r="L893" s="369"/>
      <c r="M893" s="370"/>
    </row>
    <row r="894" spans="1:13" ht="12" customHeight="1" outlineLevel="1" x14ac:dyDescent="0.2">
      <c r="A894" s="35"/>
      <c r="B894" s="368"/>
      <c r="C894" s="368"/>
      <c r="D894" s="604"/>
      <c r="E894" s="605"/>
      <c r="F894" s="606"/>
      <c r="G894" s="368"/>
      <c r="H894" s="369"/>
      <c r="I894" s="369"/>
      <c r="J894" s="369"/>
      <c r="K894" s="369"/>
      <c r="L894" s="369"/>
      <c r="M894" s="370"/>
    </row>
    <row r="895" spans="1:13" outlineLevel="1" x14ac:dyDescent="0.2">
      <c r="A895" s="35"/>
      <c r="B895" s="191"/>
      <c r="C895" s="191"/>
      <c r="D895" s="35"/>
      <c r="E895" s="191"/>
      <c r="F895" s="191"/>
      <c r="G895" s="191"/>
      <c r="H895" s="191"/>
      <c r="I895" s="191"/>
      <c r="J895" s="191"/>
      <c r="K895" s="193"/>
      <c r="L895" s="193"/>
      <c r="M895" s="193"/>
    </row>
    <row r="896" spans="1:13" outlineLevel="1" x14ac:dyDescent="0.2">
      <c r="A896" s="35"/>
      <c r="B896" s="308"/>
      <c r="C896" s="308"/>
      <c r="D896" s="35"/>
      <c r="E896" s="308"/>
      <c r="F896" s="308"/>
      <c r="G896" s="308"/>
      <c r="H896" s="308"/>
      <c r="I896" s="308"/>
      <c r="J896" s="308"/>
      <c r="K896" s="311"/>
      <c r="L896" s="311"/>
      <c r="M896" s="311"/>
    </row>
    <row r="897" spans="1:16" ht="25.5" outlineLevel="1" x14ac:dyDescent="0.2">
      <c r="A897" s="255" t="s">
        <v>2</v>
      </c>
      <c r="B897" s="444" t="s">
        <v>1</v>
      </c>
      <c r="C897" s="444"/>
      <c r="D897" s="444"/>
      <c r="E897" s="444"/>
      <c r="F897" s="117" t="s">
        <v>20</v>
      </c>
      <c r="G897" s="118" t="s">
        <v>21</v>
      </c>
      <c r="H897" s="254" t="s">
        <v>59</v>
      </c>
      <c r="I897" s="254" t="s">
        <v>7</v>
      </c>
      <c r="J897" s="119" t="s">
        <v>0</v>
      </c>
      <c r="K897" s="120" t="s">
        <v>10</v>
      </c>
      <c r="L897" s="255" t="s">
        <v>92</v>
      </c>
      <c r="M897" s="255" t="s">
        <v>93</v>
      </c>
    </row>
    <row r="898" spans="1:16" ht="18" x14ac:dyDescent="0.2">
      <c r="A898" s="61">
        <v>11</v>
      </c>
      <c r="B898" s="443" t="s">
        <v>189</v>
      </c>
      <c r="C898" s="443"/>
      <c r="D898" s="443"/>
      <c r="E898" s="443"/>
      <c r="F898" s="65"/>
      <c r="G898" s="65"/>
      <c r="H898" s="63"/>
      <c r="I898" s="63"/>
      <c r="J898" s="66"/>
      <c r="K898" s="67">
        <f>SUM(SUMIF(I31:I313,"Supera",K31:K313),SUMIF(I786:I786,"Supera",K786:K786),SUMIF(I25:I29,"Supera",K25:K29),SUMIF(I780:I780,"Supera",K780:K780),SUMIF(K792,K792,K792),,SUMIF(K800,K800,K800),SUMIF(K813,K813,K813),SUMIF(K854,K854,K854),SUMIF(K864,K864,K864))*(0.1/0.9)</f>
        <v>0.9714285714285712</v>
      </c>
      <c r="L898" s="252"/>
      <c r="M898" s="257"/>
    </row>
    <row r="899" spans="1:16" ht="18" x14ac:dyDescent="0.25">
      <c r="A899" s="258"/>
      <c r="B899" s="443" t="s">
        <v>6</v>
      </c>
      <c r="C899" s="443"/>
      <c r="D899" s="443"/>
      <c r="E899" s="443"/>
      <c r="F899" s="259">
        <f>IF((F24+F785+F30+F779+F792+F800+F813+F854+F864)&lt;&gt;100%,"ERRO!",1)</f>
        <v>1</v>
      </c>
      <c r="G899" s="259" t="s">
        <v>9</v>
      </c>
      <c r="H899" s="260"/>
      <c r="I899" s="260"/>
      <c r="J899" s="257"/>
      <c r="K899" s="257"/>
      <c r="L899" s="260"/>
      <c r="M899" s="260"/>
    </row>
    <row r="900" spans="1:16" ht="12" customHeight="1" x14ac:dyDescent="0.2"/>
    <row r="901" spans="1:16" ht="18" x14ac:dyDescent="0.25">
      <c r="A901" s="439" t="s">
        <v>144</v>
      </c>
      <c r="B901" s="439"/>
      <c r="C901" s="439"/>
      <c r="D901" s="439"/>
      <c r="E901" s="439"/>
      <c r="F901" s="439"/>
      <c r="G901" s="439"/>
      <c r="H901" s="439"/>
      <c r="I901" s="439"/>
      <c r="J901" s="439"/>
      <c r="K901" s="439"/>
      <c r="L901" s="439"/>
      <c r="M901" s="439"/>
      <c r="N901" s="439"/>
      <c r="O901" s="145"/>
      <c r="P901" s="145"/>
    </row>
    <row r="902" spans="1:16" x14ac:dyDescent="0.2">
      <c r="A902" s="5"/>
      <c r="F902"/>
      <c r="H902" s="5"/>
      <c r="K902"/>
    </row>
    <row r="903" spans="1:16" s="127" customFormat="1" ht="30" x14ac:dyDescent="0.25">
      <c r="B903" s="128" t="s">
        <v>156</v>
      </c>
      <c r="C903" s="128" t="s">
        <v>157</v>
      </c>
      <c r="D903" s="128" t="s">
        <v>158</v>
      </c>
      <c r="E903" s="128" t="s">
        <v>159</v>
      </c>
      <c r="F903" s="128" t="s">
        <v>160</v>
      </c>
      <c r="G903" s="128" t="s">
        <v>161</v>
      </c>
      <c r="H903" s="128" t="s">
        <v>162</v>
      </c>
      <c r="I903" s="128" t="s">
        <v>163</v>
      </c>
    </row>
    <row r="904" spans="1:16" customFormat="1" x14ac:dyDescent="0.2">
      <c r="B904" s="8"/>
      <c r="C904" s="8"/>
      <c r="D904" s="8"/>
      <c r="E904" s="8"/>
      <c r="F904" s="8"/>
      <c r="G904" s="8"/>
      <c r="H904" s="8"/>
      <c r="I904" s="8"/>
    </row>
    <row r="905" spans="1:16" customFormat="1" x14ac:dyDescent="0.2">
      <c r="B905" s="8"/>
      <c r="C905" s="8"/>
      <c r="D905" s="8"/>
      <c r="E905" s="8"/>
      <c r="F905" s="8"/>
      <c r="G905" s="8"/>
      <c r="H905" s="8"/>
      <c r="I905" s="8"/>
    </row>
    <row r="906" spans="1:16" customFormat="1" x14ac:dyDescent="0.2">
      <c r="B906" s="8"/>
      <c r="C906" s="8"/>
      <c r="D906" s="8"/>
      <c r="E906" s="8"/>
      <c r="F906" s="8"/>
      <c r="G906" s="8"/>
      <c r="H906" s="8"/>
      <c r="I906" s="8"/>
    </row>
    <row r="907" spans="1:16" customFormat="1" x14ac:dyDescent="0.2">
      <c r="B907" s="8"/>
      <c r="C907" s="8"/>
      <c r="D907" s="8"/>
      <c r="E907" s="8"/>
      <c r="F907" s="8"/>
      <c r="G907" s="8"/>
      <c r="H907" s="8"/>
      <c r="I907" s="8"/>
    </row>
    <row r="908" spans="1:16" customFormat="1" x14ac:dyDescent="0.2">
      <c r="B908" s="8"/>
      <c r="C908" s="8"/>
      <c r="D908" s="8"/>
      <c r="E908" s="8"/>
      <c r="F908" s="8"/>
      <c r="G908" s="8"/>
      <c r="H908" s="8"/>
      <c r="I908" s="8"/>
    </row>
    <row r="909" spans="1:16" customFormat="1" x14ac:dyDescent="0.2">
      <c r="B909" s="8"/>
      <c r="C909" s="8"/>
      <c r="D909" s="8"/>
      <c r="E909" s="8"/>
      <c r="F909" s="8"/>
      <c r="G909" s="8"/>
      <c r="H909" s="8"/>
      <c r="I909" s="8"/>
    </row>
    <row r="910" spans="1:16" customFormat="1" x14ac:dyDescent="0.2">
      <c r="B910" s="8"/>
      <c r="C910" s="8"/>
      <c r="D910" s="8"/>
      <c r="E910" s="8"/>
      <c r="F910" s="8"/>
      <c r="G910" s="8"/>
      <c r="H910" s="8"/>
      <c r="I910" s="8"/>
    </row>
    <row r="911" spans="1:16" customFormat="1" x14ac:dyDescent="0.2">
      <c r="B911" s="8"/>
      <c r="C911" s="8"/>
      <c r="D911" s="8"/>
      <c r="E911" s="8"/>
      <c r="F911" s="8"/>
      <c r="G911" s="8"/>
      <c r="H911" s="8"/>
      <c r="I911" s="8"/>
    </row>
    <row r="912" spans="1:16" customFormat="1" x14ac:dyDescent="0.2">
      <c r="B912" s="8"/>
      <c r="C912" s="8"/>
      <c r="D912" s="8"/>
      <c r="E912" s="8"/>
      <c r="F912" s="8"/>
      <c r="G912" s="8"/>
      <c r="H912" s="8"/>
      <c r="I912" s="8"/>
    </row>
    <row r="913" spans="1:16" customFormat="1" x14ac:dyDescent="0.2">
      <c r="B913" s="8"/>
      <c r="C913" s="8"/>
      <c r="D913" s="8"/>
      <c r="E913" s="8"/>
      <c r="F913" s="8"/>
      <c r="G913" s="8"/>
      <c r="H913" s="8"/>
      <c r="I913" s="8"/>
    </row>
    <row r="914" spans="1:16" customFormat="1" x14ac:dyDescent="0.2">
      <c r="B914" s="8"/>
      <c r="C914" s="8"/>
      <c r="D914" s="8"/>
      <c r="E914" s="8"/>
      <c r="F914" s="8"/>
      <c r="G914" s="8"/>
      <c r="H914" s="8"/>
      <c r="I914" s="8"/>
    </row>
    <row r="915" spans="1:16" x14ac:dyDescent="0.2">
      <c r="A915" s="5"/>
      <c r="F915"/>
      <c r="H915" s="5"/>
      <c r="K915"/>
    </row>
    <row r="916" spans="1:16" ht="18" x14ac:dyDescent="0.25">
      <c r="A916" s="439" t="s">
        <v>142</v>
      </c>
      <c r="B916" s="439"/>
      <c r="C916" s="439"/>
      <c r="D916" s="439"/>
      <c r="E916" s="439"/>
      <c r="F916" s="439"/>
      <c r="G916" s="439"/>
      <c r="H916" s="439"/>
      <c r="I916" s="439"/>
      <c r="J916" s="439"/>
      <c r="K916" s="439"/>
      <c r="L916" s="439"/>
      <c r="M916" s="439"/>
      <c r="N916" s="439"/>
      <c r="O916" s="344"/>
      <c r="P916" s="344">
        <f>IF(AND(TRUE,OR($K$13="",$K$13="Atende")),IF('Comparativo Analítico'!D117="",0,Máximo!O916*VLOOKUP('Comparativo Analítico'!D117,Parâmetros!$U$3:$V$12,2,0)),0)</f>
        <v>7.1428571428571423</v>
      </c>
    </row>
    <row r="917" spans="1:16" x14ac:dyDescent="0.2">
      <c r="E917" s="5"/>
    </row>
    <row r="918" spans="1:16" ht="28.5" customHeight="1" x14ac:dyDescent="0.2">
      <c r="A918" s="426" t="s">
        <v>257</v>
      </c>
      <c r="B918" s="426"/>
      <c r="C918" s="427"/>
      <c r="D918" s="177" t="s">
        <v>23</v>
      </c>
      <c r="E918" s="5"/>
      <c r="G918" s="455" t="s">
        <v>239</v>
      </c>
      <c r="H918" s="455"/>
      <c r="I918" s="455"/>
      <c r="J918" s="456"/>
      <c r="K918" s="553"/>
      <c r="L918" s="554"/>
      <c r="M918" s="555"/>
    </row>
    <row r="919" spans="1:16" x14ac:dyDescent="0.2">
      <c r="A919" s="323"/>
      <c r="B919" s="323"/>
      <c r="C919" s="325"/>
      <c r="D919" s="277"/>
      <c r="E919" s="5"/>
      <c r="J919" s="326"/>
      <c r="K919" s="556"/>
      <c r="L919" s="557"/>
      <c r="M919" s="558"/>
    </row>
    <row r="920" spans="1:16" x14ac:dyDescent="0.2">
      <c r="A920" s="323"/>
      <c r="B920" s="323"/>
      <c r="C920" s="325"/>
      <c r="D920" s="277"/>
      <c r="E920" s="5"/>
      <c r="J920" s="326"/>
      <c r="K920" s="556"/>
      <c r="L920" s="557"/>
      <c r="M920" s="558"/>
    </row>
    <row r="921" spans="1:16" x14ac:dyDescent="0.2">
      <c r="A921" s="323"/>
      <c r="B921" s="323"/>
      <c r="C921" s="325"/>
      <c r="D921" s="277"/>
      <c r="E921" s="5"/>
      <c r="J921" s="326"/>
      <c r="K921" s="556"/>
      <c r="L921" s="557"/>
      <c r="M921" s="558"/>
    </row>
    <row r="922" spans="1:16" x14ac:dyDescent="0.2">
      <c r="A922" s="323"/>
      <c r="B922" s="323"/>
      <c r="C922" s="325"/>
      <c r="D922" s="277"/>
      <c r="E922" s="5"/>
      <c r="J922" s="326"/>
      <c r="K922" s="559"/>
      <c r="L922" s="560"/>
      <c r="M922" s="561"/>
    </row>
    <row r="923" spans="1:16" x14ac:dyDescent="0.2">
      <c r="A923" s="323"/>
      <c r="B923" s="323"/>
      <c r="C923" s="325"/>
      <c r="D923" s="277"/>
      <c r="E923" s="5"/>
    </row>
    <row r="924" spans="1:16" x14ac:dyDescent="0.2">
      <c r="B924" s="334" t="s">
        <v>258</v>
      </c>
      <c r="E924" s="5"/>
    </row>
    <row r="925" spans="1:16" ht="60" x14ac:dyDescent="0.2">
      <c r="B925" s="324" t="s">
        <v>260</v>
      </c>
      <c r="C925" s="324" t="s">
        <v>36</v>
      </c>
      <c r="D925" s="324" t="s">
        <v>231</v>
      </c>
      <c r="E925" s="324" t="s">
        <v>232</v>
      </c>
      <c r="F925" s="324" t="s">
        <v>233</v>
      </c>
      <c r="G925" s="324" t="s">
        <v>234</v>
      </c>
      <c r="H925" s="324" t="s">
        <v>240</v>
      </c>
      <c r="I925" s="324" t="s">
        <v>225</v>
      </c>
      <c r="J925" s="324" t="s">
        <v>241</v>
      </c>
      <c r="K925" s="324" t="s">
        <v>226</v>
      </c>
      <c r="L925" s="324" t="s">
        <v>235</v>
      </c>
      <c r="M925" s="324" t="s">
        <v>236</v>
      </c>
      <c r="N925" s="324" t="s">
        <v>237</v>
      </c>
      <c r="O925" s="324" t="s">
        <v>238</v>
      </c>
    </row>
    <row r="926" spans="1:16" x14ac:dyDescent="0.2">
      <c r="B926" s="338"/>
      <c r="C926" s="338"/>
      <c r="D926" s="353"/>
      <c r="E926" s="338"/>
      <c r="F926" s="338"/>
      <c r="G926" s="338"/>
      <c r="H926" s="338"/>
      <c r="I926" s="338"/>
      <c r="J926" s="338"/>
      <c r="K926" s="338"/>
      <c r="L926" s="338"/>
      <c r="M926" s="339"/>
      <c r="N926" s="339"/>
      <c r="O926" s="338"/>
    </row>
    <row r="927" spans="1:16" x14ac:dyDescent="0.2">
      <c r="B927" s="338"/>
      <c r="C927" s="338"/>
      <c r="D927" s="338"/>
      <c r="E927" s="338"/>
      <c r="F927" s="338"/>
      <c r="G927" s="338"/>
      <c r="H927" s="338"/>
      <c r="I927" s="338"/>
      <c r="J927" s="338"/>
      <c r="K927" s="338"/>
      <c r="L927" s="338"/>
      <c r="M927" s="339"/>
      <c r="N927" s="339"/>
      <c r="O927" s="338"/>
    </row>
    <row r="928" spans="1:16" x14ac:dyDescent="0.2">
      <c r="B928" s="338"/>
      <c r="C928" s="338"/>
      <c r="D928" s="338"/>
      <c r="E928" s="338"/>
      <c r="F928" s="338"/>
      <c r="G928" s="338"/>
      <c r="H928" s="338"/>
      <c r="I928" s="338"/>
      <c r="J928" s="338"/>
      <c r="K928" s="338"/>
      <c r="L928" s="338"/>
      <c r="M928" s="339"/>
      <c r="N928" s="339"/>
      <c r="O928" s="338"/>
    </row>
    <row r="929" spans="1:15" x14ac:dyDescent="0.2">
      <c r="B929" s="338"/>
      <c r="C929" s="338"/>
      <c r="D929" s="338"/>
      <c r="E929" s="338"/>
      <c r="F929" s="338"/>
      <c r="G929" s="338"/>
      <c r="H929" s="338"/>
      <c r="I929" s="338"/>
      <c r="J929" s="338"/>
      <c r="K929" s="338"/>
      <c r="L929" s="338"/>
      <c r="M929" s="339"/>
      <c r="N929" s="339"/>
      <c r="O929" s="338"/>
    </row>
    <row r="930" spans="1:15" x14ac:dyDescent="0.2">
      <c r="B930" s="338"/>
      <c r="C930" s="338"/>
      <c r="D930" s="338"/>
      <c r="E930" s="338"/>
      <c r="F930" s="338"/>
      <c r="G930" s="338"/>
      <c r="H930" s="338"/>
      <c r="I930" s="338"/>
      <c r="J930" s="338"/>
      <c r="K930" s="338"/>
      <c r="L930" s="338"/>
      <c r="M930" s="339"/>
      <c r="N930" s="339"/>
      <c r="O930" s="338"/>
    </row>
    <row r="931" spans="1:15" x14ac:dyDescent="0.2">
      <c r="B931" s="338"/>
      <c r="C931" s="338"/>
      <c r="D931" s="338"/>
      <c r="E931" s="338"/>
      <c r="F931" s="338"/>
      <c r="G931" s="338"/>
      <c r="H931" s="338"/>
      <c r="I931" s="338"/>
      <c r="J931" s="338"/>
      <c r="K931" s="338"/>
      <c r="L931" s="338"/>
      <c r="M931" s="339"/>
      <c r="N931" s="339"/>
      <c r="O931" s="338"/>
    </row>
    <row r="932" spans="1:15" x14ac:dyDescent="0.2">
      <c r="B932" s="338"/>
      <c r="C932" s="338"/>
      <c r="D932" s="338"/>
      <c r="E932" s="338"/>
      <c r="F932" s="338"/>
      <c r="G932" s="338"/>
      <c r="H932" s="338"/>
      <c r="I932" s="338"/>
      <c r="J932" s="338"/>
      <c r="K932" s="338"/>
      <c r="L932" s="338"/>
      <c r="M932" s="339"/>
      <c r="N932" s="339"/>
      <c r="O932" s="338"/>
    </row>
    <row r="933" spans="1:15" x14ac:dyDescent="0.2">
      <c r="B933" s="338"/>
      <c r="C933" s="338"/>
      <c r="D933" s="338"/>
      <c r="E933" s="338"/>
      <c r="F933" s="338"/>
      <c r="G933" s="338"/>
      <c r="H933" s="338"/>
      <c r="I933" s="338"/>
      <c r="J933" s="338"/>
      <c r="K933" s="338"/>
      <c r="L933" s="338"/>
      <c r="M933" s="339"/>
      <c r="N933" s="339"/>
      <c r="O933" s="338"/>
    </row>
    <row r="934" spans="1:15" x14ac:dyDescent="0.2">
      <c r="B934" s="338"/>
      <c r="C934" s="338"/>
      <c r="D934" s="338"/>
      <c r="E934" s="338"/>
      <c r="F934" s="338"/>
      <c r="G934" s="338"/>
      <c r="H934" s="338"/>
      <c r="I934" s="338"/>
      <c r="J934" s="338"/>
      <c r="K934" s="338"/>
      <c r="L934" s="338"/>
      <c r="M934" s="339"/>
      <c r="N934" s="339"/>
      <c r="O934" s="338"/>
    </row>
    <row r="935" spans="1:15" x14ac:dyDescent="0.2">
      <c r="B935" s="338"/>
      <c r="C935" s="338"/>
      <c r="D935" s="338"/>
      <c r="E935" s="338"/>
      <c r="F935" s="338"/>
      <c r="G935" s="338"/>
      <c r="H935" s="338"/>
      <c r="I935" s="338"/>
      <c r="J935" s="338"/>
      <c r="K935" s="338"/>
      <c r="L935" s="338"/>
      <c r="M935" s="339"/>
      <c r="N935" s="339"/>
      <c r="O935" s="338"/>
    </row>
    <row r="936" spans="1:15" x14ac:dyDescent="0.2">
      <c r="E936" s="5"/>
    </row>
    <row r="937" spans="1:15" x14ac:dyDescent="0.2">
      <c r="E937" s="5"/>
    </row>
    <row r="938" spans="1:15" ht="12.75" customHeight="1" x14ac:dyDescent="0.2">
      <c r="A938" s="457" t="s">
        <v>242</v>
      </c>
      <c r="B938" s="457"/>
      <c r="C938" s="458"/>
      <c r="D938" s="597"/>
      <c r="E938" s="554"/>
      <c r="F938" s="555"/>
      <c r="G938" s="460" t="s">
        <v>263</v>
      </c>
      <c r="H938" s="461"/>
      <c r="I938" s="461"/>
      <c r="J938" s="427"/>
      <c r="K938" s="553"/>
      <c r="L938" s="554"/>
      <c r="M938" s="555"/>
      <c r="N938" s="140"/>
    </row>
    <row r="939" spans="1:15" x14ac:dyDescent="0.2">
      <c r="A939" s="457"/>
      <c r="B939" s="457"/>
      <c r="C939" s="458"/>
      <c r="D939" s="556"/>
      <c r="E939" s="557"/>
      <c r="F939" s="558"/>
      <c r="G939" s="460"/>
      <c r="H939" s="461"/>
      <c r="I939" s="461"/>
      <c r="J939" s="427"/>
      <c r="K939" s="556"/>
      <c r="L939" s="557"/>
      <c r="M939" s="558"/>
    </row>
    <row r="940" spans="1:15" x14ac:dyDescent="0.2">
      <c r="A940" s="457"/>
      <c r="B940" s="457"/>
      <c r="C940" s="458"/>
      <c r="D940" s="556"/>
      <c r="E940" s="557"/>
      <c r="F940" s="558"/>
      <c r="G940" s="460"/>
      <c r="H940" s="461"/>
      <c r="I940" s="461"/>
      <c r="J940" s="427"/>
      <c r="K940" s="556"/>
      <c r="L940" s="557"/>
      <c r="M940" s="558"/>
    </row>
    <row r="941" spans="1:15" x14ac:dyDescent="0.2">
      <c r="A941" s="326"/>
      <c r="B941" s="326"/>
      <c r="C941" s="326"/>
      <c r="D941" s="556"/>
      <c r="E941" s="557"/>
      <c r="F941" s="558"/>
      <c r="G941" s="327"/>
      <c r="H941" s="327"/>
      <c r="I941" s="327"/>
      <c r="J941" s="327"/>
      <c r="K941" s="556"/>
      <c r="L941" s="557"/>
      <c r="M941" s="558"/>
    </row>
    <row r="942" spans="1:15" x14ac:dyDescent="0.2">
      <c r="A942" s="326"/>
      <c r="B942" s="326"/>
      <c r="C942" s="326"/>
      <c r="D942" s="559"/>
      <c r="E942" s="560"/>
      <c r="F942" s="561"/>
      <c r="G942" s="327"/>
      <c r="H942" s="327"/>
      <c r="I942" s="327"/>
      <c r="J942" s="327"/>
      <c r="K942" s="559"/>
      <c r="L942" s="560"/>
      <c r="M942" s="561"/>
    </row>
    <row r="943" spans="1:15" x14ac:dyDescent="0.2">
      <c r="D943" s="183"/>
      <c r="E943" s="5"/>
      <c r="K943" s="185"/>
    </row>
    <row r="944" spans="1:15" ht="12.75" customHeight="1" x14ac:dyDescent="0.2">
      <c r="A944" s="455" t="s">
        <v>154</v>
      </c>
      <c r="B944" s="455"/>
      <c r="C944" s="456"/>
      <c r="D944" s="553"/>
      <c r="E944" s="554"/>
      <c r="F944" s="555"/>
      <c r="G944" s="140"/>
      <c r="H944" s="197"/>
      <c r="I944" s="197"/>
      <c r="J944" s="329" t="s">
        <v>155</v>
      </c>
      <c r="K944" s="553"/>
      <c r="L944" s="554"/>
      <c r="M944" s="555"/>
      <c r="N944" s="140"/>
    </row>
    <row r="945" spans="1:16" x14ac:dyDescent="0.2">
      <c r="A945" s="455"/>
      <c r="B945" s="455"/>
      <c r="C945" s="456"/>
      <c r="D945" s="556"/>
      <c r="E945" s="557"/>
      <c r="F945" s="558"/>
      <c r="H945" s="197"/>
      <c r="I945" s="197"/>
      <c r="J945" s="326"/>
      <c r="K945" s="556"/>
      <c r="L945" s="557"/>
      <c r="M945" s="558"/>
    </row>
    <row r="946" spans="1:16" x14ac:dyDescent="0.2">
      <c r="A946" s="323"/>
      <c r="B946" s="323"/>
      <c r="C946" s="323"/>
      <c r="D946" s="556"/>
      <c r="E946" s="557"/>
      <c r="F946" s="558"/>
      <c r="H946" s="197"/>
      <c r="I946" s="197"/>
      <c r="J946" s="326"/>
      <c r="K946" s="556"/>
      <c r="L946" s="557"/>
      <c r="M946" s="558"/>
    </row>
    <row r="947" spans="1:16" x14ac:dyDescent="0.2">
      <c r="A947" s="323"/>
      <c r="B947" s="323"/>
      <c r="C947" s="323"/>
      <c r="D947" s="556"/>
      <c r="E947" s="557"/>
      <c r="F947" s="558"/>
      <c r="H947" s="197"/>
      <c r="I947" s="197"/>
      <c r="J947" s="326"/>
      <c r="K947" s="556"/>
      <c r="L947" s="557"/>
      <c r="M947" s="558"/>
    </row>
    <row r="948" spans="1:16" x14ac:dyDescent="0.2">
      <c r="A948" s="323"/>
      <c r="B948" s="323"/>
      <c r="C948" s="323"/>
      <c r="D948" s="559"/>
      <c r="E948" s="560"/>
      <c r="F948" s="561"/>
      <c r="H948" s="197"/>
      <c r="I948" s="197"/>
      <c r="J948" s="326"/>
      <c r="K948" s="559"/>
      <c r="L948" s="560"/>
      <c r="M948" s="561"/>
    </row>
    <row r="949" spans="1:16" ht="12" customHeight="1" x14ac:dyDescent="0.2">
      <c r="D949" s="183"/>
      <c r="E949" s="5"/>
      <c r="K949" s="185"/>
    </row>
    <row r="950" spans="1:16" x14ac:dyDescent="0.2">
      <c r="A950" s="101"/>
      <c r="D950" s="183"/>
      <c r="E950" s="5"/>
      <c r="K950" s="185"/>
    </row>
    <row r="951" spans="1:16" ht="18" x14ac:dyDescent="0.25">
      <c r="A951" s="439" t="s">
        <v>143</v>
      </c>
      <c r="B951" s="439"/>
      <c r="C951" s="439"/>
      <c r="D951" s="439"/>
      <c r="E951" s="439"/>
      <c r="F951" s="439"/>
      <c r="G951" s="439"/>
      <c r="H951" s="439"/>
      <c r="I951" s="439"/>
      <c r="J951" s="439"/>
      <c r="K951" s="439"/>
      <c r="L951" s="439"/>
      <c r="M951" s="439"/>
      <c r="N951" s="439"/>
      <c r="O951" s="344">
        <v>10</v>
      </c>
      <c r="P951" s="344">
        <f>IF(AND(TRUE,OR($K$13="",$K$13="Atende")),IF('Comparativo Analítico'!D150="",0,Máximo!O951*VLOOKUP('Comparativo Analítico'!D150,Parâmetros!$U$3:$V$12,2,0)),0)</f>
        <v>10</v>
      </c>
    </row>
    <row r="952" spans="1:16" x14ac:dyDescent="0.2">
      <c r="E952" s="5"/>
      <c r="G952"/>
      <c r="J952" s="5"/>
    </row>
    <row r="953" spans="1:16" ht="39.75" customHeight="1" x14ac:dyDescent="0.2">
      <c r="A953" s="426" t="s">
        <v>132</v>
      </c>
      <c r="B953" s="426"/>
      <c r="C953" s="426"/>
      <c r="D953" s="340" t="s">
        <v>23</v>
      </c>
      <c r="E953" s="180"/>
      <c r="G953" s="426" t="s">
        <v>133</v>
      </c>
      <c r="H953" s="426"/>
      <c r="I953" s="426"/>
      <c r="J953" s="427"/>
      <c r="K953" s="340" t="s">
        <v>23</v>
      </c>
    </row>
    <row r="954" spans="1:16" x14ac:dyDescent="0.2">
      <c r="D954" s="183"/>
      <c r="E954" s="183"/>
      <c r="K954" s="185"/>
    </row>
    <row r="955" spans="1:16" ht="51.75" customHeight="1" x14ac:dyDescent="0.2">
      <c r="A955" s="445" t="s">
        <v>131</v>
      </c>
      <c r="B955" s="445"/>
      <c r="C955" s="445"/>
      <c r="D955" s="553"/>
      <c r="E955" s="554"/>
      <c r="F955" s="555"/>
      <c r="H955" s="426" t="s">
        <v>212</v>
      </c>
      <c r="I955" s="426"/>
      <c r="J955" s="427"/>
      <c r="K955" s="553"/>
      <c r="L955" s="554"/>
      <c r="M955" s="555"/>
    </row>
    <row r="956" spans="1:16" x14ac:dyDescent="0.2">
      <c r="D956" s="556"/>
      <c r="E956" s="557"/>
      <c r="F956" s="558"/>
      <c r="K956" s="556"/>
      <c r="L956" s="557"/>
      <c r="M956" s="558"/>
    </row>
    <row r="957" spans="1:16" x14ac:dyDescent="0.2">
      <c r="D957" s="556"/>
      <c r="E957" s="557"/>
      <c r="F957" s="558"/>
      <c r="K957" s="556"/>
      <c r="L957" s="557"/>
      <c r="M957" s="558"/>
    </row>
    <row r="958" spans="1:16" x14ac:dyDescent="0.2">
      <c r="D958" s="556"/>
      <c r="E958" s="557"/>
      <c r="F958" s="558"/>
      <c r="K958" s="556"/>
      <c r="L958" s="557"/>
      <c r="M958" s="558"/>
    </row>
    <row r="959" spans="1:16" x14ac:dyDescent="0.2">
      <c r="D959" s="559"/>
      <c r="E959" s="560"/>
      <c r="F959" s="561"/>
      <c r="K959" s="559"/>
      <c r="L959" s="560"/>
      <c r="M959" s="561"/>
    </row>
    <row r="960" spans="1:16" x14ac:dyDescent="0.2">
      <c r="D960" s="183"/>
      <c r="E960" s="183"/>
      <c r="K960" s="185"/>
    </row>
    <row r="961" spans="1:13" ht="41.25" customHeight="1" x14ac:dyDescent="0.2">
      <c r="A961" s="426" t="s">
        <v>134</v>
      </c>
      <c r="B961" s="426"/>
      <c r="C961" s="426"/>
      <c r="D961" s="340"/>
      <c r="E961" s="180"/>
      <c r="G961" s="426" t="s">
        <v>135</v>
      </c>
      <c r="H961" s="426"/>
      <c r="I961" s="426"/>
      <c r="J961" s="426"/>
      <c r="K961" s="340"/>
    </row>
    <row r="962" spans="1:13" x14ac:dyDescent="0.2">
      <c r="D962" s="183"/>
      <c r="E962" s="183"/>
      <c r="K962" s="185"/>
    </row>
    <row r="963" spans="1:13" ht="37.5" customHeight="1" x14ac:dyDescent="0.2">
      <c r="A963" s="426" t="s">
        <v>264</v>
      </c>
      <c r="B963" s="426"/>
      <c r="C963" s="426"/>
      <c r="D963" s="340"/>
      <c r="E963" s="180"/>
      <c r="G963" s="426" t="s">
        <v>136</v>
      </c>
      <c r="H963" s="426"/>
      <c r="I963" s="426"/>
      <c r="J963" s="426"/>
      <c r="K963" s="340"/>
    </row>
    <row r="964" spans="1:13" x14ac:dyDescent="0.2">
      <c r="D964" s="183"/>
      <c r="E964" s="183"/>
      <c r="K964" s="185"/>
    </row>
    <row r="965" spans="1:13" x14ac:dyDescent="0.2">
      <c r="A965" s="426" t="s">
        <v>164</v>
      </c>
      <c r="B965" s="426"/>
      <c r="C965" s="426"/>
      <c r="D965" s="553"/>
      <c r="E965" s="554"/>
      <c r="F965" s="555"/>
      <c r="G965" s="448" t="s">
        <v>165</v>
      </c>
      <c r="H965" s="448"/>
      <c r="I965" s="448"/>
      <c r="J965" s="448"/>
      <c r="K965" s="562"/>
      <c r="L965" s="563"/>
      <c r="M965" s="564"/>
    </row>
    <row r="966" spans="1:13" x14ac:dyDescent="0.2">
      <c r="A966" s="323"/>
      <c r="B966" s="323"/>
      <c r="C966" s="323"/>
      <c r="D966" s="556"/>
      <c r="E966" s="557"/>
      <c r="F966" s="558"/>
      <c r="G966" s="329"/>
      <c r="H966" s="329"/>
      <c r="I966" s="329"/>
      <c r="J966" s="329"/>
      <c r="K966" s="181"/>
    </row>
    <row r="967" spans="1:13" x14ac:dyDescent="0.2">
      <c r="A967" s="323"/>
      <c r="B967" s="323"/>
      <c r="C967" s="323"/>
      <c r="D967" s="556"/>
      <c r="E967" s="557"/>
      <c r="F967" s="558"/>
      <c r="G967" s="329"/>
      <c r="H967" s="329"/>
      <c r="I967" s="329"/>
      <c r="J967" s="329"/>
      <c r="K967" s="181"/>
    </row>
    <row r="968" spans="1:13" x14ac:dyDescent="0.2">
      <c r="A968" s="323"/>
      <c r="B968" s="323"/>
      <c r="C968" s="323"/>
      <c r="D968" s="556"/>
      <c r="E968" s="557"/>
      <c r="F968" s="558"/>
      <c r="G968" s="329"/>
      <c r="H968" s="329"/>
      <c r="I968" s="329"/>
      <c r="J968" s="329"/>
      <c r="K968" s="181"/>
    </row>
    <row r="969" spans="1:13" x14ac:dyDescent="0.2">
      <c r="A969" s="323"/>
      <c r="B969" s="323"/>
      <c r="C969" s="323"/>
      <c r="D969" s="559"/>
      <c r="E969" s="560"/>
      <c r="F969" s="561"/>
      <c r="G969" s="329"/>
      <c r="H969" s="329"/>
      <c r="I969" s="329"/>
      <c r="J969" s="329"/>
      <c r="K969" s="181"/>
    </row>
    <row r="970" spans="1:13" x14ac:dyDescent="0.2">
      <c r="A970" s="323"/>
      <c r="B970" s="323"/>
      <c r="C970" s="323"/>
      <c r="D970" s="180"/>
      <c r="E970" s="180"/>
      <c r="G970" s="329"/>
      <c r="H970" s="329"/>
      <c r="I970" s="329"/>
      <c r="J970" s="329"/>
      <c r="K970" s="181"/>
    </row>
    <row r="971" spans="1:13" ht="29.25" customHeight="1" x14ac:dyDescent="0.2">
      <c r="A971" s="426" t="s">
        <v>166</v>
      </c>
      <c r="B971" s="426"/>
      <c r="C971" s="427"/>
      <c r="D971" s="565"/>
      <c r="E971" s="566"/>
      <c r="F971" s="567"/>
      <c r="G971" s="455" t="s">
        <v>244</v>
      </c>
      <c r="H971" s="455"/>
      <c r="I971" s="455"/>
      <c r="J971" s="455"/>
      <c r="K971" s="553"/>
      <c r="L971" s="554"/>
      <c r="M971" s="555"/>
    </row>
    <row r="972" spans="1:13" x14ac:dyDescent="0.2">
      <c r="A972" s="327"/>
      <c r="B972" s="327"/>
      <c r="C972" s="327"/>
      <c r="D972" s="180"/>
      <c r="E972" s="180"/>
      <c r="G972" s="328"/>
      <c r="H972" s="328"/>
      <c r="I972" s="328"/>
      <c r="J972" s="328"/>
      <c r="K972" s="556"/>
      <c r="L972" s="557"/>
      <c r="M972" s="558"/>
    </row>
    <row r="973" spans="1:13" x14ac:dyDescent="0.2">
      <c r="A973" s="327"/>
      <c r="B973" s="327"/>
      <c r="C973" s="327"/>
      <c r="D973" s="180"/>
      <c r="E973" s="180"/>
      <c r="G973" s="328"/>
      <c r="H973" s="328"/>
      <c r="I973" s="328"/>
      <c r="J973" s="328"/>
      <c r="K973" s="556"/>
      <c r="L973" s="557"/>
      <c r="M973" s="558"/>
    </row>
    <row r="974" spans="1:13" x14ac:dyDescent="0.2">
      <c r="A974" s="327"/>
      <c r="B974" s="327"/>
      <c r="C974" s="327"/>
      <c r="D974" s="180"/>
      <c r="E974" s="180"/>
      <c r="G974" s="328"/>
      <c r="H974" s="328"/>
      <c r="I974" s="328"/>
      <c r="J974" s="328"/>
      <c r="K974" s="556"/>
      <c r="L974" s="557"/>
      <c r="M974" s="558"/>
    </row>
    <row r="975" spans="1:13" x14ac:dyDescent="0.2">
      <c r="A975" s="327"/>
      <c r="B975" s="327"/>
      <c r="C975" s="327"/>
      <c r="D975" s="180"/>
      <c r="E975" s="180"/>
      <c r="G975" s="328"/>
      <c r="H975" s="328"/>
      <c r="I975" s="328"/>
      <c r="J975" s="328"/>
      <c r="K975" s="559"/>
      <c r="L975" s="560"/>
      <c r="M975" s="561"/>
    </row>
    <row r="976" spans="1:13" x14ac:dyDescent="0.2">
      <c r="A976" s="327"/>
      <c r="B976" s="327"/>
      <c r="C976" s="327"/>
      <c r="D976" s="180"/>
      <c r="E976" s="180"/>
      <c r="G976" s="328"/>
      <c r="H976" s="328"/>
      <c r="I976" s="328"/>
      <c r="J976" s="328"/>
      <c r="K976" s="181"/>
    </row>
    <row r="977" spans="1:16" ht="12.75" customHeight="1" x14ac:dyDescent="0.2">
      <c r="A977" s="426" t="s">
        <v>245</v>
      </c>
      <c r="B977" s="426"/>
      <c r="C977" s="427"/>
      <c r="D977" s="553"/>
      <c r="E977" s="554"/>
      <c r="F977" s="555"/>
      <c r="G977" s="460" t="s">
        <v>243</v>
      </c>
      <c r="H977" s="426"/>
      <c r="I977" s="426"/>
      <c r="J977" s="427"/>
      <c r="K977" s="553"/>
      <c r="L977" s="554"/>
      <c r="M977" s="555"/>
    </row>
    <row r="978" spans="1:16" x14ac:dyDescent="0.2">
      <c r="A978" s="426"/>
      <c r="B978" s="426"/>
      <c r="C978" s="427"/>
      <c r="D978" s="556"/>
      <c r="E978" s="557"/>
      <c r="F978" s="558"/>
      <c r="G978" s="460"/>
      <c r="H978" s="426"/>
      <c r="I978" s="426"/>
      <c r="J978" s="427"/>
      <c r="K978" s="556"/>
      <c r="L978" s="557"/>
      <c r="M978" s="558"/>
    </row>
    <row r="979" spans="1:16" x14ac:dyDescent="0.2">
      <c r="A979" s="426"/>
      <c r="B979" s="426"/>
      <c r="C979" s="427"/>
      <c r="D979" s="556"/>
      <c r="E979" s="557"/>
      <c r="F979" s="558"/>
      <c r="G979" s="460"/>
      <c r="H979" s="426"/>
      <c r="I979" s="426"/>
      <c r="J979" s="427"/>
      <c r="K979" s="556"/>
      <c r="L979" s="557"/>
      <c r="M979" s="558"/>
    </row>
    <row r="980" spans="1:16" x14ac:dyDescent="0.2">
      <c r="A980" s="426"/>
      <c r="B980" s="426"/>
      <c r="C980" s="427"/>
      <c r="D980" s="556"/>
      <c r="E980" s="557"/>
      <c r="F980" s="558"/>
      <c r="G980" s="460"/>
      <c r="H980" s="426"/>
      <c r="I980" s="426"/>
      <c r="J980" s="427"/>
      <c r="K980" s="556"/>
      <c r="L980" s="557"/>
      <c r="M980" s="558"/>
    </row>
    <row r="981" spans="1:16" x14ac:dyDescent="0.2">
      <c r="A981" s="426"/>
      <c r="B981" s="426"/>
      <c r="C981" s="427"/>
      <c r="D981" s="559"/>
      <c r="E981" s="560"/>
      <c r="F981" s="561"/>
      <c r="G981" s="460"/>
      <c r="H981" s="426"/>
      <c r="I981" s="426"/>
      <c r="J981" s="427"/>
      <c r="K981" s="559"/>
      <c r="L981" s="560"/>
      <c r="M981" s="561"/>
    </row>
    <row r="982" spans="1:16" x14ac:dyDescent="0.2">
      <c r="A982" s="327"/>
      <c r="B982" s="327"/>
      <c r="C982" s="327"/>
      <c r="D982" s="180"/>
      <c r="E982" s="180"/>
      <c r="G982" s="328"/>
      <c r="H982" s="328"/>
      <c r="I982" s="328"/>
      <c r="J982" s="328"/>
      <c r="K982" s="181"/>
    </row>
    <row r="983" spans="1:16" ht="52.5" customHeight="1" x14ac:dyDescent="0.2">
      <c r="A983" s="426" t="s">
        <v>246</v>
      </c>
      <c r="B983" s="426"/>
      <c r="C983" s="426"/>
      <c r="D983" s="340"/>
      <c r="E983" s="180"/>
      <c r="G983" s="426" t="s">
        <v>247</v>
      </c>
      <c r="H983" s="426"/>
      <c r="I983" s="426"/>
      <c r="J983" s="427"/>
      <c r="K983" s="340"/>
    </row>
    <row r="984" spans="1:16" x14ac:dyDescent="0.2">
      <c r="A984" s="327"/>
      <c r="B984" s="327"/>
      <c r="C984" s="327"/>
      <c r="D984" s="180"/>
      <c r="E984" s="180"/>
      <c r="G984" s="328"/>
      <c r="H984" s="328"/>
      <c r="I984" s="328"/>
      <c r="J984" s="328"/>
      <c r="K984" s="181"/>
    </row>
    <row r="985" spans="1:16" ht="51.75" customHeight="1" x14ac:dyDescent="0.2">
      <c r="A985" s="426" t="s">
        <v>283</v>
      </c>
      <c r="B985" s="426"/>
      <c r="C985" s="426"/>
      <c r="D985" s="340"/>
      <c r="E985" s="180"/>
      <c r="G985" s="328"/>
      <c r="H985" s="328"/>
      <c r="I985" s="328"/>
      <c r="J985" s="328"/>
      <c r="K985" s="181"/>
    </row>
    <row r="986" spans="1:16" x14ac:dyDescent="0.2">
      <c r="A986" s="327"/>
      <c r="B986" s="327"/>
      <c r="C986" s="327"/>
      <c r="D986" s="180"/>
      <c r="E986" s="180"/>
      <c r="G986" s="328"/>
      <c r="H986" s="328"/>
      <c r="I986" s="328"/>
      <c r="J986" s="328"/>
      <c r="K986" s="181"/>
    </row>
    <row r="987" spans="1:16" x14ac:dyDescent="0.2">
      <c r="A987" s="327"/>
      <c r="B987" s="327"/>
      <c r="C987" s="327"/>
      <c r="D987" s="180"/>
      <c r="E987" s="180"/>
      <c r="G987" s="328"/>
      <c r="H987" s="328"/>
      <c r="I987" s="328"/>
      <c r="J987" s="328"/>
      <c r="K987" s="181"/>
    </row>
    <row r="988" spans="1:16" ht="18" x14ac:dyDescent="0.25">
      <c r="A988" s="439" t="s">
        <v>94</v>
      </c>
      <c r="B988" s="439"/>
      <c r="C988" s="439"/>
      <c r="D988" s="439"/>
      <c r="E988" s="439"/>
      <c r="F988" s="439"/>
      <c r="G988" s="439"/>
      <c r="H988" s="439"/>
      <c r="I988" s="439"/>
      <c r="J988" s="439"/>
      <c r="K988" s="439"/>
      <c r="L988" s="439"/>
      <c r="M988" s="439"/>
      <c r="N988" s="439"/>
      <c r="O988" s="145"/>
      <c r="P988" s="145"/>
    </row>
    <row r="989" spans="1:16" x14ac:dyDescent="0.2">
      <c r="A989" s="5"/>
    </row>
    <row r="990" spans="1:16" x14ac:dyDescent="0.2">
      <c r="B990" s="446" t="s">
        <v>95</v>
      </c>
      <c r="C990" s="446"/>
      <c r="D990" s="188"/>
      <c r="E990" s="188"/>
      <c r="F990" s="188"/>
      <c r="G990" s="188"/>
      <c r="H990" s="79" t="s">
        <v>96</v>
      </c>
      <c r="I990" s="45"/>
      <c r="J990" s="45"/>
      <c r="K990"/>
    </row>
    <row r="991" spans="1:16" x14ac:dyDescent="0.2">
      <c r="B991" s="582"/>
      <c r="C991" s="583"/>
      <c r="D991" s="583"/>
      <c r="E991" s="583"/>
      <c r="F991" s="584"/>
      <c r="G991" s="4"/>
      <c r="H991" s="582"/>
      <c r="I991" s="583"/>
      <c r="J991" s="583"/>
      <c r="K991" s="583"/>
      <c r="L991" s="583"/>
      <c r="M991" s="584"/>
    </row>
    <row r="992" spans="1:16" x14ac:dyDescent="0.2">
      <c r="B992" s="585"/>
      <c r="C992" s="586"/>
      <c r="D992" s="586"/>
      <c r="E992" s="586"/>
      <c r="F992" s="587"/>
      <c r="G992" s="4"/>
      <c r="H992" s="585"/>
      <c r="I992" s="586"/>
      <c r="J992" s="586"/>
      <c r="K992" s="586"/>
      <c r="L992" s="586"/>
      <c r="M992" s="587"/>
    </row>
    <row r="993" spans="1:16" x14ac:dyDescent="0.2">
      <c r="B993" s="585"/>
      <c r="C993" s="586"/>
      <c r="D993" s="586"/>
      <c r="E993" s="586"/>
      <c r="F993" s="587"/>
      <c r="G993" s="4"/>
      <c r="H993" s="585"/>
      <c r="I993" s="586"/>
      <c r="J993" s="586"/>
      <c r="K993" s="586"/>
      <c r="L993" s="586"/>
      <c r="M993" s="587"/>
    </row>
    <row r="994" spans="1:16" x14ac:dyDescent="0.2">
      <c r="B994" s="585"/>
      <c r="C994" s="586"/>
      <c r="D994" s="586"/>
      <c r="E994" s="586"/>
      <c r="F994" s="587"/>
      <c r="G994" s="4"/>
      <c r="H994" s="585"/>
      <c r="I994" s="586"/>
      <c r="J994" s="586"/>
      <c r="K994" s="586"/>
      <c r="L994" s="586"/>
      <c r="M994" s="587"/>
    </row>
    <row r="995" spans="1:16" x14ac:dyDescent="0.2">
      <c r="B995" s="585"/>
      <c r="C995" s="586"/>
      <c r="D995" s="586"/>
      <c r="E995" s="586"/>
      <c r="F995" s="587"/>
      <c r="G995" s="4"/>
      <c r="H995" s="585"/>
      <c r="I995" s="586"/>
      <c r="J995" s="586"/>
      <c r="K995" s="586"/>
      <c r="L995" s="586"/>
      <c r="M995" s="587"/>
    </row>
    <row r="996" spans="1:16" x14ac:dyDescent="0.2">
      <c r="B996" s="585"/>
      <c r="C996" s="586"/>
      <c r="D996" s="586"/>
      <c r="E996" s="586"/>
      <c r="F996" s="587"/>
      <c r="G996" s="4"/>
      <c r="H996" s="585"/>
      <c r="I996" s="586"/>
      <c r="J996" s="586"/>
      <c r="K996" s="586"/>
      <c r="L996" s="586"/>
      <c r="M996" s="587"/>
    </row>
    <row r="997" spans="1:16" x14ac:dyDescent="0.2">
      <c r="B997" s="588"/>
      <c r="C997" s="589"/>
      <c r="D997" s="589"/>
      <c r="E997" s="589"/>
      <c r="F997" s="590"/>
      <c r="G997" s="4"/>
      <c r="H997" s="588"/>
      <c r="I997" s="589"/>
      <c r="J997" s="589"/>
      <c r="K997" s="589"/>
      <c r="L997" s="589"/>
      <c r="M997" s="590"/>
    </row>
    <row r="998" spans="1:16" x14ac:dyDescent="0.2">
      <c r="B998" s="189"/>
      <c r="C998" s="189"/>
      <c r="D998" s="189"/>
      <c r="E998" s="189"/>
      <c r="F998" s="189"/>
      <c r="G998" s="4"/>
      <c r="H998" s="189"/>
      <c r="I998" s="189"/>
      <c r="J998" s="189"/>
      <c r="K998" s="189"/>
      <c r="L998" s="189"/>
    </row>
    <row r="999" spans="1:16" x14ac:dyDescent="0.2">
      <c r="B999" s="189"/>
      <c r="C999" s="189"/>
      <c r="D999" s="4"/>
      <c r="E999" s="189"/>
      <c r="F999" s="189"/>
      <c r="G999" s="189"/>
      <c r="H999" s="189"/>
      <c r="I999" s="189"/>
      <c r="J999" s="5"/>
    </row>
    <row r="1000" spans="1:16" x14ac:dyDescent="0.2">
      <c r="C1000" s="5"/>
      <c r="D1000" s="5"/>
      <c r="F1000"/>
      <c r="G1000"/>
      <c r="H1000" s="5"/>
      <c r="I1000" s="5"/>
      <c r="J1000" s="5"/>
    </row>
    <row r="1001" spans="1:16" ht="18" x14ac:dyDescent="0.25">
      <c r="A1001" s="439" t="s">
        <v>102</v>
      </c>
      <c r="B1001" s="439"/>
      <c r="C1001" s="439"/>
      <c r="D1001" s="439"/>
      <c r="E1001" s="439"/>
      <c r="F1001" s="439"/>
      <c r="G1001" s="439"/>
      <c r="H1001" s="439"/>
      <c r="I1001" s="439"/>
      <c r="J1001" s="439"/>
      <c r="K1001" s="439"/>
      <c r="L1001" s="439"/>
      <c r="M1001" s="439"/>
      <c r="N1001" s="439"/>
      <c r="O1001" s="145"/>
      <c r="P1001" s="145"/>
    </row>
    <row r="1003" spans="1:16" x14ac:dyDescent="0.2">
      <c r="F1003"/>
      <c r="H1003" s="5"/>
      <c r="K1003"/>
    </row>
    <row r="1004" spans="1:16" ht="15" x14ac:dyDescent="0.2">
      <c r="B1004" s="466" t="s">
        <v>230</v>
      </c>
      <c r="C1004" s="467"/>
      <c r="E1004" s="464" t="s">
        <v>248</v>
      </c>
      <c r="F1004" s="464"/>
      <c r="H1004" s="318" t="s">
        <v>249</v>
      </c>
      <c r="K1004"/>
    </row>
    <row r="1005" spans="1:16" x14ac:dyDescent="0.2">
      <c r="B1005" s="613"/>
      <c r="C1005" s="614"/>
      <c r="E1005" s="619"/>
      <c r="F1005" s="619"/>
      <c r="H1005" s="355"/>
      <c r="K1005"/>
    </row>
    <row r="1006" spans="1:16" x14ac:dyDescent="0.2">
      <c r="B1006" s="615"/>
      <c r="C1006" s="616"/>
      <c r="F1006"/>
      <c r="H1006" s="5"/>
      <c r="K1006"/>
    </row>
    <row r="1007" spans="1:16" x14ac:dyDescent="0.2">
      <c r="B1007" s="615"/>
      <c r="C1007" s="616"/>
      <c r="F1007"/>
      <c r="H1007" s="5"/>
      <c r="K1007"/>
    </row>
    <row r="1008" spans="1:16" x14ac:dyDescent="0.2">
      <c r="B1008" s="617"/>
      <c r="C1008" s="618"/>
      <c r="F1008"/>
      <c r="H1008" s="5"/>
      <c r="K1008"/>
    </row>
    <row r="1009" spans="2:11" x14ac:dyDescent="0.2">
      <c r="F1009"/>
      <c r="H1009" s="5"/>
      <c r="K1009"/>
    </row>
    <row r="1010" spans="2:11" x14ac:dyDescent="0.2">
      <c r="F1010"/>
      <c r="H1010" s="5"/>
      <c r="K1010"/>
    </row>
    <row r="1011" spans="2:11" ht="30" x14ac:dyDescent="0.2">
      <c r="B1011" s="318" t="s">
        <v>250</v>
      </c>
      <c r="C1011" s="318" t="s">
        <v>251</v>
      </c>
      <c r="D1011" s="318" t="s">
        <v>252</v>
      </c>
      <c r="E1011" s="466" t="s">
        <v>253</v>
      </c>
      <c r="F1011" s="467"/>
      <c r="G1011" s="318" t="s">
        <v>254</v>
      </c>
      <c r="H1011" s="318" t="s">
        <v>255</v>
      </c>
      <c r="K1011"/>
    </row>
    <row r="1012" spans="2:11" x14ac:dyDescent="0.2">
      <c r="B1012" s="319">
        <v>1</v>
      </c>
      <c r="C1012" s="342"/>
      <c r="D1012" s="342"/>
      <c r="E1012" s="611"/>
      <c r="F1012" s="612"/>
      <c r="G1012" s="343"/>
      <c r="H1012" s="321" t="str">
        <f t="shared" ref="H1012" si="321">IF(OR(ISNUMBER(G1011),G1012=""),IF(G1012="","",1-(G1012/G1011)),"N/A")</f>
        <v/>
      </c>
      <c r="K1012"/>
    </row>
    <row r="1013" spans="2:11" x14ac:dyDescent="0.2">
      <c r="B1013" s="319">
        <v>2</v>
      </c>
      <c r="C1013" s="342"/>
      <c r="D1013" s="342"/>
      <c r="E1013" s="611"/>
      <c r="F1013" s="612"/>
      <c r="G1013" s="343"/>
      <c r="H1013" s="321" t="str">
        <f>IF(OR(ISNUMBER(G1012),G1013=""),IF(G1013="","",1-(G1013/G1012)),"N/A")</f>
        <v/>
      </c>
      <c r="K1013"/>
    </row>
    <row r="1014" spans="2:11" x14ac:dyDescent="0.2">
      <c r="B1014" s="319">
        <v>3</v>
      </c>
      <c r="C1014" s="342"/>
      <c r="D1014" s="342"/>
      <c r="E1014" s="611"/>
      <c r="F1014" s="612"/>
      <c r="G1014" s="343"/>
      <c r="H1014" s="321" t="str">
        <f t="shared" ref="H1014:H1016" si="322">IF(OR(ISNUMBER(G1013),G1014=""),IF(G1014="","",1-(G1014/G1013)),"N/A")</f>
        <v/>
      </c>
      <c r="K1014"/>
    </row>
    <row r="1015" spans="2:11" x14ac:dyDescent="0.2">
      <c r="B1015" s="319">
        <v>4</v>
      </c>
      <c r="C1015" s="342"/>
      <c r="D1015" s="342"/>
      <c r="E1015" s="611"/>
      <c r="F1015" s="612"/>
      <c r="G1015" s="343"/>
      <c r="H1015" s="321" t="str">
        <f t="shared" si="322"/>
        <v/>
      </c>
      <c r="K1015"/>
    </row>
    <row r="1016" spans="2:11" x14ac:dyDescent="0.2">
      <c r="B1016" s="319">
        <v>5</v>
      </c>
      <c r="C1016" s="342"/>
      <c r="D1016" s="342"/>
      <c r="E1016" s="611"/>
      <c r="F1016" s="612"/>
      <c r="G1016" s="343"/>
      <c r="H1016" s="321" t="str">
        <f t="shared" si="322"/>
        <v/>
      </c>
      <c r="K1016"/>
    </row>
    <row r="1017" spans="2:11" x14ac:dyDescent="0.2">
      <c r="F1017"/>
      <c r="H1017" s="5"/>
      <c r="K1017"/>
    </row>
    <row r="1018" spans="2:11" x14ac:dyDescent="0.2">
      <c r="B1018" s="322" t="s">
        <v>256</v>
      </c>
      <c r="C1018" s="322"/>
      <c r="D1018" s="317"/>
      <c r="E1018" s="317"/>
      <c r="F1018" s="317"/>
      <c r="H1018" s="5"/>
      <c r="K1018"/>
    </row>
    <row r="1019" spans="2:11" x14ac:dyDescent="0.2">
      <c r="F1019"/>
      <c r="H1019" s="5"/>
      <c r="K1019"/>
    </row>
  </sheetData>
  <mergeCells count="884">
    <mergeCell ref="B772:E772"/>
    <mergeCell ref="B773:E773"/>
    <mergeCell ref="B774:E774"/>
    <mergeCell ref="B775:E775"/>
    <mergeCell ref="B776:E776"/>
    <mergeCell ref="B777:E777"/>
    <mergeCell ref="B778:E778"/>
    <mergeCell ref="B763:E763"/>
    <mergeCell ref="B764:E764"/>
    <mergeCell ref="B765:E765"/>
    <mergeCell ref="B766:E766"/>
    <mergeCell ref="B767:E767"/>
    <mergeCell ref="B768:E768"/>
    <mergeCell ref="B769:E769"/>
    <mergeCell ref="B770:E770"/>
    <mergeCell ref="B771:E771"/>
    <mergeCell ref="B754:E754"/>
    <mergeCell ref="B755:E755"/>
    <mergeCell ref="B756:E756"/>
    <mergeCell ref="B757:E757"/>
    <mergeCell ref="B758:E758"/>
    <mergeCell ref="B759:E759"/>
    <mergeCell ref="B760:E760"/>
    <mergeCell ref="B761:E761"/>
    <mergeCell ref="B762:E762"/>
    <mergeCell ref="B745:E745"/>
    <mergeCell ref="B746:E746"/>
    <mergeCell ref="B747:E747"/>
    <mergeCell ref="B748:E748"/>
    <mergeCell ref="B749:E749"/>
    <mergeCell ref="B750:E750"/>
    <mergeCell ref="B751:E751"/>
    <mergeCell ref="B752:E752"/>
    <mergeCell ref="B753:E753"/>
    <mergeCell ref="F858:J860"/>
    <mergeCell ref="B863:E863"/>
    <mergeCell ref="B864:E864"/>
    <mergeCell ref="A866:C866"/>
    <mergeCell ref="A868:C868"/>
    <mergeCell ref="B870:C870"/>
    <mergeCell ref="B872:C872"/>
    <mergeCell ref="D872:E876"/>
    <mergeCell ref="D878:F885"/>
    <mergeCell ref="E1016:F1016"/>
    <mergeCell ref="B1004:C1004"/>
    <mergeCell ref="E1004:F1004"/>
    <mergeCell ref="B1005:C1008"/>
    <mergeCell ref="E1005:F1005"/>
    <mergeCell ref="E1011:F1011"/>
    <mergeCell ref="E1012:F1012"/>
    <mergeCell ref="E1013:F1013"/>
    <mergeCell ref="E1014:F1014"/>
    <mergeCell ref="E1015:F1015"/>
    <mergeCell ref="B32:E32"/>
    <mergeCell ref="B780:E780"/>
    <mergeCell ref="B124:E124"/>
    <mergeCell ref="B153:E153"/>
    <mergeCell ref="B284:E284"/>
    <mergeCell ref="B781:E781"/>
    <mergeCell ref="A2:N5"/>
    <mergeCell ref="E8:I8"/>
    <mergeCell ref="A10:N10"/>
    <mergeCell ref="B12:E12"/>
    <mergeCell ref="B14:E14"/>
    <mergeCell ref="B29:E29"/>
    <mergeCell ref="B23:E23"/>
    <mergeCell ref="B25:E25"/>
    <mergeCell ref="B26:E26"/>
    <mergeCell ref="B27:E27"/>
    <mergeCell ref="B28:E28"/>
    <mergeCell ref="B15:E15"/>
    <mergeCell ref="B16:E16"/>
    <mergeCell ref="B17:E17"/>
    <mergeCell ref="B18:E18"/>
    <mergeCell ref="A21:M21"/>
    <mergeCell ref="B35:E35"/>
    <mergeCell ref="B36:E36"/>
    <mergeCell ref="I804:J804"/>
    <mergeCell ref="B847:C847"/>
    <mergeCell ref="B848:C848"/>
    <mergeCell ref="B849:C849"/>
    <mergeCell ref="B850:C850"/>
    <mergeCell ref="B34:E34"/>
    <mergeCell ref="B289:E289"/>
    <mergeCell ref="B313:E313"/>
    <mergeCell ref="B782:E782"/>
    <mergeCell ref="B783:E783"/>
    <mergeCell ref="B784:E784"/>
    <mergeCell ref="G815:J815"/>
    <mergeCell ref="B823:C823"/>
    <mergeCell ref="B824:C824"/>
    <mergeCell ref="B825:C825"/>
    <mergeCell ref="B826:C826"/>
    <mergeCell ref="B827:C827"/>
    <mergeCell ref="B828:C828"/>
    <mergeCell ref="B829:C829"/>
    <mergeCell ref="B830:C830"/>
    <mergeCell ref="B804:D804"/>
    <mergeCell ref="B839:C839"/>
    <mergeCell ref="B840:C840"/>
    <mergeCell ref="B841:C841"/>
    <mergeCell ref="A1001:N1001"/>
    <mergeCell ref="A988:N988"/>
    <mergeCell ref="B990:C990"/>
    <mergeCell ref="B991:F997"/>
    <mergeCell ref="H991:M997"/>
    <mergeCell ref="K868:M868"/>
    <mergeCell ref="K870:M870"/>
    <mergeCell ref="B898:E898"/>
    <mergeCell ref="B899:E899"/>
    <mergeCell ref="A901:N901"/>
    <mergeCell ref="A916:N916"/>
    <mergeCell ref="B897:E897"/>
    <mergeCell ref="A889:C889"/>
    <mergeCell ref="K878:M885"/>
    <mergeCell ref="A918:C918"/>
    <mergeCell ref="G918:J918"/>
    <mergeCell ref="K918:M922"/>
    <mergeCell ref="A938:C940"/>
    <mergeCell ref="D938:F942"/>
    <mergeCell ref="G938:J940"/>
    <mergeCell ref="K938:M942"/>
    <mergeCell ref="D944:F948"/>
    <mergeCell ref="K944:M948"/>
    <mergeCell ref="D891:F894"/>
    <mergeCell ref="B842:C842"/>
    <mergeCell ref="B843:C843"/>
    <mergeCell ref="B844:C844"/>
    <mergeCell ref="B845:C845"/>
    <mergeCell ref="B846:C846"/>
    <mergeCell ref="A887:C887"/>
    <mergeCell ref="B856:E856"/>
    <mergeCell ref="B853:E853"/>
    <mergeCell ref="B854:E854"/>
    <mergeCell ref="A858:E858"/>
    <mergeCell ref="B813:E813"/>
    <mergeCell ref="A815:D815"/>
    <mergeCell ref="A834:D834"/>
    <mergeCell ref="B799:E799"/>
    <mergeCell ref="B800:E800"/>
    <mergeCell ref="A802:D802"/>
    <mergeCell ref="B786:E786"/>
    <mergeCell ref="A789:N789"/>
    <mergeCell ref="B791:E791"/>
    <mergeCell ref="B792:E792"/>
    <mergeCell ref="B794:D794"/>
    <mergeCell ref="G794:J794"/>
    <mergeCell ref="B796:D796"/>
    <mergeCell ref="E796:J797"/>
    <mergeCell ref="B831:C831"/>
    <mergeCell ref="K804:M806"/>
    <mergeCell ref="B808:D808"/>
    <mergeCell ref="G808:J808"/>
    <mergeCell ref="B810:D810"/>
    <mergeCell ref="G810:J810"/>
    <mergeCell ref="B812:E812"/>
    <mergeCell ref="B820:C820"/>
    <mergeCell ref="B821:C821"/>
    <mergeCell ref="B822:C822"/>
    <mergeCell ref="A951:N951"/>
    <mergeCell ref="A953:C953"/>
    <mergeCell ref="G953:J953"/>
    <mergeCell ref="A955:C955"/>
    <mergeCell ref="D955:F959"/>
    <mergeCell ref="H955:J955"/>
    <mergeCell ref="K955:M959"/>
    <mergeCell ref="A944:C945"/>
    <mergeCell ref="A961:C961"/>
    <mergeCell ref="G961:J961"/>
    <mergeCell ref="A977:C981"/>
    <mergeCell ref="D977:F981"/>
    <mergeCell ref="G977:J981"/>
    <mergeCell ref="K977:M981"/>
    <mergeCell ref="A983:C983"/>
    <mergeCell ref="G983:J983"/>
    <mergeCell ref="A985:C985"/>
    <mergeCell ref="A963:C963"/>
    <mergeCell ref="G963:J963"/>
    <mergeCell ref="A965:C965"/>
    <mergeCell ref="D965:F969"/>
    <mergeCell ref="G965:J965"/>
    <mergeCell ref="K965:M965"/>
    <mergeCell ref="A971:C971"/>
    <mergeCell ref="D971:F971"/>
    <mergeCell ref="G971:J971"/>
    <mergeCell ref="K971:M975"/>
    <mergeCell ref="B37:E37"/>
    <mergeCell ref="B38:E38"/>
    <mergeCell ref="B39:E39"/>
    <mergeCell ref="B40:E40"/>
    <mergeCell ref="B41:E41"/>
    <mergeCell ref="B42:E42"/>
    <mergeCell ref="B43:E43"/>
    <mergeCell ref="B44:E44"/>
    <mergeCell ref="B45:E45"/>
    <mergeCell ref="B46:E46"/>
    <mergeCell ref="B47:E47"/>
    <mergeCell ref="B48:E48"/>
    <mergeCell ref="B49:E49"/>
    <mergeCell ref="B50:E50"/>
    <mergeCell ref="B51:E51"/>
    <mergeCell ref="B52:E52"/>
    <mergeCell ref="B53:E53"/>
    <mergeCell ref="B54:E54"/>
    <mergeCell ref="B55:E55"/>
    <mergeCell ref="B56:E56"/>
    <mergeCell ref="B57:E57"/>
    <mergeCell ref="B58:E58"/>
    <mergeCell ref="B59:E59"/>
    <mergeCell ref="B60:E60"/>
    <mergeCell ref="B61:E61"/>
    <mergeCell ref="B62:E62"/>
    <mergeCell ref="B63:E63"/>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B99:E99"/>
    <mergeCell ref="B100:E10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114:E114"/>
    <mergeCell ref="B115:E115"/>
    <mergeCell ref="B116:E116"/>
    <mergeCell ref="B117:E117"/>
    <mergeCell ref="B118:E118"/>
    <mergeCell ref="B119:E119"/>
    <mergeCell ref="B120:E120"/>
    <mergeCell ref="B290:E290"/>
    <mergeCell ref="B291:E291"/>
    <mergeCell ref="B292:E292"/>
    <mergeCell ref="B293:E293"/>
    <mergeCell ref="B294:E294"/>
    <mergeCell ref="B295:E295"/>
    <mergeCell ref="B154:E154"/>
    <mergeCell ref="B155:E155"/>
    <mergeCell ref="B156:E156"/>
    <mergeCell ref="B157:E157"/>
    <mergeCell ref="B158:E158"/>
    <mergeCell ref="B159:E159"/>
    <mergeCell ref="B160:E160"/>
    <mergeCell ref="B161:E161"/>
    <mergeCell ref="B162:E162"/>
    <mergeCell ref="B163:E163"/>
    <mergeCell ref="B164:E164"/>
    <mergeCell ref="B165:E165"/>
    <mergeCell ref="B166:E166"/>
    <mergeCell ref="B167:E167"/>
    <mergeCell ref="B168:E168"/>
    <mergeCell ref="B305:E305"/>
    <mergeCell ref="B306:E306"/>
    <mergeCell ref="B307:E307"/>
    <mergeCell ref="B308:E308"/>
    <mergeCell ref="B309:E309"/>
    <mergeCell ref="B310:E310"/>
    <mergeCell ref="B311:E311"/>
    <mergeCell ref="B285:E285"/>
    <mergeCell ref="B286:E286"/>
    <mergeCell ref="B287:E287"/>
    <mergeCell ref="B296:E296"/>
    <mergeCell ref="B297:E297"/>
    <mergeCell ref="B298:E298"/>
    <mergeCell ref="B299:E299"/>
    <mergeCell ref="B300:E300"/>
    <mergeCell ref="B301:E301"/>
    <mergeCell ref="B302:E302"/>
    <mergeCell ref="B303:E303"/>
    <mergeCell ref="B304:E304"/>
    <mergeCell ref="B169:E169"/>
    <mergeCell ref="B170:E170"/>
    <mergeCell ref="B171:E171"/>
    <mergeCell ref="B172:E172"/>
    <mergeCell ref="B173:E173"/>
    <mergeCell ref="B174:E174"/>
    <mergeCell ref="B175:E175"/>
    <mergeCell ref="B176:E176"/>
    <mergeCell ref="B177:E177"/>
    <mergeCell ref="B178:E178"/>
    <mergeCell ref="B179:E179"/>
    <mergeCell ref="B180:E180"/>
    <mergeCell ref="B181:E181"/>
    <mergeCell ref="B182:E182"/>
    <mergeCell ref="B183:E183"/>
    <mergeCell ref="B184:E184"/>
    <mergeCell ref="B185:E185"/>
    <mergeCell ref="B186:E186"/>
    <mergeCell ref="B187:E187"/>
    <mergeCell ref="B188:E188"/>
    <mergeCell ref="B189:E189"/>
    <mergeCell ref="B190:E190"/>
    <mergeCell ref="B191:E191"/>
    <mergeCell ref="B192:E192"/>
    <mergeCell ref="B193:E193"/>
    <mergeCell ref="B194:E194"/>
    <mergeCell ref="B195:E195"/>
    <mergeCell ref="B196:E196"/>
    <mergeCell ref="B197:E197"/>
    <mergeCell ref="B198:E198"/>
    <mergeCell ref="B199:E199"/>
    <mergeCell ref="B200:E200"/>
    <mergeCell ref="B201:E201"/>
    <mergeCell ref="B202:E202"/>
    <mergeCell ref="B203:E203"/>
    <mergeCell ref="B204:E204"/>
    <mergeCell ref="B205:E205"/>
    <mergeCell ref="B206:E206"/>
    <mergeCell ref="B207:E207"/>
    <mergeCell ref="B208:E208"/>
    <mergeCell ref="B209:E209"/>
    <mergeCell ref="B210:E210"/>
    <mergeCell ref="B211:E211"/>
    <mergeCell ref="B212:E212"/>
    <mergeCell ref="B213:E213"/>
    <mergeCell ref="B214:E214"/>
    <mergeCell ref="B215:E215"/>
    <mergeCell ref="B216:E216"/>
    <mergeCell ref="B217:E217"/>
    <mergeCell ref="B218:E218"/>
    <mergeCell ref="B219:E219"/>
    <mergeCell ref="B220:E220"/>
    <mergeCell ref="B221:E221"/>
    <mergeCell ref="B222:E222"/>
    <mergeCell ref="B223:E223"/>
    <mergeCell ref="B224:E224"/>
    <mergeCell ref="B225:E225"/>
    <mergeCell ref="B226:E226"/>
    <mergeCell ref="B227:E227"/>
    <mergeCell ref="B228:E228"/>
    <mergeCell ref="B229:E229"/>
    <mergeCell ref="B230:E230"/>
    <mergeCell ref="B231:E231"/>
    <mergeCell ref="B247:E247"/>
    <mergeCell ref="B248:E248"/>
    <mergeCell ref="B249:E249"/>
    <mergeCell ref="B232:E232"/>
    <mergeCell ref="B233:E233"/>
    <mergeCell ref="B234:E234"/>
    <mergeCell ref="B235:E235"/>
    <mergeCell ref="B236:E236"/>
    <mergeCell ref="B237:E237"/>
    <mergeCell ref="B238:E238"/>
    <mergeCell ref="B239:E239"/>
    <mergeCell ref="B240:E240"/>
    <mergeCell ref="B269:E269"/>
    <mergeCell ref="B270:E270"/>
    <mergeCell ref="B271:E271"/>
    <mergeCell ref="B272:E272"/>
    <mergeCell ref="B273:E273"/>
    <mergeCell ref="B274:E274"/>
    <mergeCell ref="B275:E275"/>
    <mergeCell ref="B276:E276"/>
    <mergeCell ref="B259:E259"/>
    <mergeCell ref="B260:E260"/>
    <mergeCell ref="B261:E261"/>
    <mergeCell ref="B262:E262"/>
    <mergeCell ref="B263:E263"/>
    <mergeCell ref="B264:E264"/>
    <mergeCell ref="B265:E265"/>
    <mergeCell ref="B266:E266"/>
    <mergeCell ref="B267:E267"/>
    <mergeCell ref="B135:E135"/>
    <mergeCell ref="B136:E136"/>
    <mergeCell ref="B137:E137"/>
    <mergeCell ref="B138:E138"/>
    <mergeCell ref="B139:E139"/>
    <mergeCell ref="B140:E140"/>
    <mergeCell ref="B141:E141"/>
    <mergeCell ref="B142:E142"/>
    <mergeCell ref="B268:E268"/>
    <mergeCell ref="B250:E250"/>
    <mergeCell ref="B251:E251"/>
    <mergeCell ref="B252:E252"/>
    <mergeCell ref="B253:E253"/>
    <mergeCell ref="B254:E254"/>
    <mergeCell ref="B255:E255"/>
    <mergeCell ref="B256:E256"/>
    <mergeCell ref="B257:E257"/>
    <mergeCell ref="B258:E258"/>
    <mergeCell ref="B241:E241"/>
    <mergeCell ref="B242:E242"/>
    <mergeCell ref="B243:E243"/>
    <mergeCell ref="B244:E244"/>
    <mergeCell ref="B245:E245"/>
    <mergeCell ref="B246:E246"/>
    <mergeCell ref="B126:E126"/>
    <mergeCell ref="B127:E127"/>
    <mergeCell ref="B128:E128"/>
    <mergeCell ref="B129:E129"/>
    <mergeCell ref="B130:E130"/>
    <mergeCell ref="B131:E131"/>
    <mergeCell ref="B132:E132"/>
    <mergeCell ref="B133:E133"/>
    <mergeCell ref="B134:E134"/>
    <mergeCell ref="B121:E121"/>
    <mergeCell ref="B122:E122"/>
    <mergeCell ref="B314:E314"/>
    <mergeCell ref="B315:E315"/>
    <mergeCell ref="B316:E316"/>
    <mergeCell ref="B317:E317"/>
    <mergeCell ref="B318:E318"/>
    <mergeCell ref="B319:E319"/>
    <mergeCell ref="B143:E143"/>
    <mergeCell ref="B144:E144"/>
    <mergeCell ref="B145:E145"/>
    <mergeCell ref="B146:E146"/>
    <mergeCell ref="B147:E147"/>
    <mergeCell ref="B148:E148"/>
    <mergeCell ref="B149:E149"/>
    <mergeCell ref="B150:E150"/>
    <mergeCell ref="B151:E151"/>
    <mergeCell ref="B277:E277"/>
    <mergeCell ref="B278:E278"/>
    <mergeCell ref="B279:E279"/>
    <mergeCell ref="B280:E280"/>
    <mergeCell ref="B281:E281"/>
    <mergeCell ref="B282:E282"/>
    <mergeCell ref="B125:E125"/>
    <mergeCell ref="B320:E320"/>
    <mergeCell ref="B321:E321"/>
    <mergeCell ref="B322:E322"/>
    <mergeCell ref="B323:E323"/>
    <mergeCell ref="B324:E324"/>
    <mergeCell ref="B325:E325"/>
    <mergeCell ref="B326:E326"/>
    <mergeCell ref="B327:E327"/>
    <mergeCell ref="B328:E328"/>
    <mergeCell ref="B329:E329"/>
    <mergeCell ref="B330:E330"/>
    <mergeCell ref="B331:E331"/>
    <mergeCell ref="B332:E332"/>
    <mergeCell ref="B333:E333"/>
    <mergeCell ref="B334:E334"/>
    <mergeCell ref="B335:E335"/>
    <mergeCell ref="B336:E336"/>
    <mergeCell ref="B337:E337"/>
    <mergeCell ref="B338:E338"/>
    <mergeCell ref="B339:E339"/>
    <mergeCell ref="B340:E340"/>
    <mergeCell ref="B341:E341"/>
    <mergeCell ref="B342:E342"/>
    <mergeCell ref="B343:E343"/>
    <mergeCell ref="B344:E344"/>
    <mergeCell ref="B345:E345"/>
    <mergeCell ref="B346:E346"/>
    <mergeCell ref="B347:E347"/>
    <mergeCell ref="B348:E348"/>
    <mergeCell ref="B349:E349"/>
    <mergeCell ref="B350:E350"/>
    <mergeCell ref="B351:E351"/>
    <mergeCell ref="B352:E352"/>
    <mergeCell ref="B353:E353"/>
    <mergeCell ref="B354:E354"/>
    <mergeCell ref="B355:E355"/>
    <mergeCell ref="B356:E356"/>
    <mergeCell ref="B357:E357"/>
    <mergeCell ref="B358:E358"/>
    <mergeCell ref="B359:E359"/>
    <mergeCell ref="B360:E360"/>
    <mergeCell ref="B361:E361"/>
    <mergeCell ref="B362:E362"/>
    <mergeCell ref="B363:E363"/>
    <mergeCell ref="B364:E364"/>
    <mergeCell ref="B365:E365"/>
    <mergeCell ref="B366:E366"/>
    <mergeCell ref="B367:E367"/>
    <mergeCell ref="B368:E368"/>
    <mergeCell ref="B369:E369"/>
    <mergeCell ref="B370:E370"/>
    <mergeCell ref="B371:E371"/>
    <mergeCell ref="B372:E372"/>
    <mergeCell ref="B373:E373"/>
    <mergeCell ref="B374:E374"/>
    <mergeCell ref="B375:E375"/>
    <mergeCell ref="B376:E376"/>
    <mergeCell ref="B377:E377"/>
    <mergeCell ref="B378:E378"/>
    <mergeCell ref="B379:E379"/>
    <mergeCell ref="B380:E380"/>
    <mergeCell ref="B381:E381"/>
    <mergeCell ref="B382:E382"/>
    <mergeCell ref="B383:E383"/>
    <mergeCell ref="B384:E384"/>
    <mergeCell ref="B385:E385"/>
    <mergeCell ref="B386:E386"/>
    <mergeCell ref="B387:E387"/>
    <mergeCell ref="B388:E388"/>
    <mergeCell ref="B389:E389"/>
    <mergeCell ref="B390:E390"/>
    <mergeCell ref="B391:E391"/>
    <mergeCell ref="B392:E392"/>
    <mergeCell ref="B393:E393"/>
    <mergeCell ref="B394:E394"/>
    <mergeCell ref="B395:E395"/>
    <mergeCell ref="B396:E396"/>
    <mergeCell ref="B397:E397"/>
    <mergeCell ref="B398:E398"/>
    <mergeCell ref="B399:E399"/>
    <mergeCell ref="B400:E400"/>
    <mergeCell ref="B401:E401"/>
    <mergeCell ref="B402:E402"/>
    <mergeCell ref="B403:E403"/>
    <mergeCell ref="B404:E404"/>
    <mergeCell ref="B405:E405"/>
    <mergeCell ref="B406:E406"/>
    <mergeCell ref="B407:E407"/>
    <mergeCell ref="B408:E408"/>
    <mergeCell ref="B409:E409"/>
    <mergeCell ref="B410:E410"/>
    <mergeCell ref="B411:E411"/>
    <mergeCell ref="B412:E412"/>
    <mergeCell ref="B413:E413"/>
    <mergeCell ref="B414:E414"/>
    <mergeCell ref="B415:E415"/>
    <mergeCell ref="B416:E416"/>
    <mergeCell ref="B417:E417"/>
    <mergeCell ref="B418:E418"/>
    <mergeCell ref="B419:E419"/>
    <mergeCell ref="B420:E420"/>
    <mergeCell ref="B421:E421"/>
    <mergeCell ref="B422:E422"/>
    <mergeCell ref="B423:E423"/>
    <mergeCell ref="B424:E424"/>
    <mergeCell ref="B425:E425"/>
    <mergeCell ref="B426:E426"/>
    <mergeCell ref="B427:E427"/>
    <mergeCell ref="B428:E428"/>
    <mergeCell ref="B429:E429"/>
    <mergeCell ref="B430:E430"/>
    <mergeCell ref="B431:E431"/>
    <mergeCell ref="B432:E432"/>
    <mergeCell ref="B433:E433"/>
    <mergeCell ref="B434:E434"/>
    <mergeCell ref="B435:E435"/>
    <mergeCell ref="B436:E436"/>
    <mergeCell ref="B437:E437"/>
    <mergeCell ref="B438:E438"/>
    <mergeCell ref="B439:E439"/>
    <mergeCell ref="B440:E440"/>
    <mergeCell ref="B441:E441"/>
    <mergeCell ref="B442:E442"/>
    <mergeCell ref="B443:E443"/>
    <mergeCell ref="B444:E444"/>
    <mergeCell ref="B445:E445"/>
    <mergeCell ref="B446:E446"/>
    <mergeCell ref="B447:E447"/>
    <mergeCell ref="B448:E448"/>
    <mergeCell ref="B449:E449"/>
    <mergeCell ref="B450:E450"/>
    <mergeCell ref="B451:E451"/>
    <mergeCell ref="B452:E452"/>
    <mergeCell ref="B453:E453"/>
    <mergeCell ref="B454:E454"/>
    <mergeCell ref="B455:E455"/>
    <mergeCell ref="B456:E456"/>
    <mergeCell ref="B457:E457"/>
    <mergeCell ref="B458:E458"/>
    <mergeCell ref="B459:E459"/>
    <mergeCell ref="B460:E460"/>
    <mergeCell ref="B461:E461"/>
    <mergeCell ref="B462:E462"/>
    <mergeCell ref="B463:E463"/>
    <mergeCell ref="B464:E464"/>
    <mergeCell ref="B465:E465"/>
    <mergeCell ref="B466:E466"/>
    <mergeCell ref="B467:E467"/>
    <mergeCell ref="B468:E468"/>
    <mergeCell ref="B469:E469"/>
    <mergeCell ref="B470:E470"/>
    <mergeCell ref="B471:E471"/>
    <mergeCell ref="B472:E472"/>
    <mergeCell ref="B473:E473"/>
    <mergeCell ref="B474:E474"/>
    <mergeCell ref="B475:E475"/>
    <mergeCell ref="B476:E476"/>
    <mergeCell ref="B477:E477"/>
    <mergeCell ref="B478:E478"/>
    <mergeCell ref="B479:E479"/>
    <mergeCell ref="B480:E480"/>
    <mergeCell ref="B481:E481"/>
    <mergeCell ref="B482:E482"/>
    <mergeCell ref="B483:E483"/>
    <mergeCell ref="B484:E484"/>
    <mergeCell ref="B485:E485"/>
    <mergeCell ref="B486:E486"/>
    <mergeCell ref="B487:E487"/>
    <mergeCell ref="B488:E488"/>
    <mergeCell ref="B489:E489"/>
    <mergeCell ref="B490:E490"/>
    <mergeCell ref="B491:E491"/>
    <mergeCell ref="B492:E492"/>
    <mergeCell ref="B493:E493"/>
    <mergeCell ref="B494:E494"/>
    <mergeCell ref="B495:E495"/>
    <mergeCell ref="B496:E496"/>
    <mergeCell ref="B497:E497"/>
    <mergeCell ref="B498:E498"/>
    <mergeCell ref="B499:E499"/>
    <mergeCell ref="B500:E500"/>
    <mergeCell ref="B501:E501"/>
    <mergeCell ref="B502:E502"/>
    <mergeCell ref="B503:E503"/>
    <mergeCell ref="B504:E504"/>
    <mergeCell ref="B505:E505"/>
    <mergeCell ref="B506:E506"/>
    <mergeCell ref="B507:E507"/>
    <mergeCell ref="B508:E508"/>
    <mergeCell ref="B509:E509"/>
    <mergeCell ref="B510:E510"/>
    <mergeCell ref="B511:E511"/>
    <mergeCell ref="B512:E512"/>
    <mergeCell ref="B513:E513"/>
    <mergeCell ref="B514:E514"/>
    <mergeCell ref="B515:E515"/>
    <mergeCell ref="B516:E516"/>
    <mergeCell ref="B517:E517"/>
    <mergeCell ref="B518:E518"/>
    <mergeCell ref="B519:E519"/>
    <mergeCell ref="B520:E520"/>
    <mergeCell ref="B521:E521"/>
    <mergeCell ref="B522:E522"/>
    <mergeCell ref="B523:E523"/>
    <mergeCell ref="B524:E524"/>
    <mergeCell ref="B525:E525"/>
    <mergeCell ref="B526:E526"/>
    <mergeCell ref="B527:E527"/>
    <mergeCell ref="B528:E528"/>
    <mergeCell ref="B529:E529"/>
    <mergeCell ref="B530:E530"/>
    <mergeCell ref="B531:E531"/>
    <mergeCell ref="B532:E532"/>
    <mergeCell ref="B533:E533"/>
    <mergeCell ref="B534:E534"/>
    <mergeCell ref="B535:E535"/>
    <mergeCell ref="B536:E536"/>
    <mergeCell ref="B537:E537"/>
    <mergeCell ref="B538:E538"/>
    <mergeCell ref="B539:E539"/>
    <mergeCell ref="B540:E540"/>
    <mergeCell ref="B541:E541"/>
    <mergeCell ref="B542:E542"/>
    <mergeCell ref="B543:E543"/>
    <mergeCell ref="B544:E544"/>
    <mergeCell ref="B545:E545"/>
    <mergeCell ref="B546:E546"/>
    <mergeCell ref="B547:E547"/>
    <mergeCell ref="B548:E548"/>
    <mergeCell ref="B549:E549"/>
    <mergeCell ref="B550:E550"/>
    <mergeCell ref="B551:E551"/>
    <mergeCell ref="B552:E552"/>
    <mergeCell ref="B553:E553"/>
    <mergeCell ref="B554:E554"/>
    <mergeCell ref="B555:E555"/>
    <mergeCell ref="B556:E556"/>
    <mergeCell ref="B557:E557"/>
    <mergeCell ref="B558:E558"/>
    <mergeCell ref="B559:E559"/>
    <mergeCell ref="B560:E560"/>
    <mergeCell ref="B561:E561"/>
    <mergeCell ref="B562:E562"/>
    <mergeCell ref="B563:E563"/>
    <mergeCell ref="B564:E564"/>
    <mergeCell ref="B565:E565"/>
    <mergeCell ref="B566:E566"/>
    <mergeCell ref="B567:E567"/>
    <mergeCell ref="B568:E568"/>
    <mergeCell ref="B569:E569"/>
    <mergeCell ref="B570:E570"/>
    <mergeCell ref="B571:E571"/>
    <mergeCell ref="B572:E572"/>
    <mergeCell ref="B573:E573"/>
    <mergeCell ref="B574:E574"/>
    <mergeCell ref="B575:E575"/>
    <mergeCell ref="B576:E576"/>
    <mergeCell ref="B577:E577"/>
    <mergeCell ref="B578:E578"/>
    <mergeCell ref="B579:E579"/>
    <mergeCell ref="B580:E580"/>
    <mergeCell ref="B581:E581"/>
    <mergeCell ref="B582:E582"/>
    <mergeCell ref="B583:E583"/>
    <mergeCell ref="B584:E584"/>
    <mergeCell ref="B585:E585"/>
    <mergeCell ref="B586:E586"/>
    <mergeCell ref="B587:E587"/>
    <mergeCell ref="B588:E588"/>
    <mergeCell ref="B589:E589"/>
    <mergeCell ref="B590:E590"/>
    <mergeCell ref="B591:E591"/>
    <mergeCell ref="B592:E592"/>
    <mergeCell ref="B593:E593"/>
    <mergeCell ref="B594:E594"/>
    <mergeCell ref="B595:E595"/>
    <mergeCell ref="B596:E596"/>
    <mergeCell ref="B597:E597"/>
    <mergeCell ref="B598:E598"/>
    <mergeCell ref="B599:E599"/>
    <mergeCell ref="B600:E600"/>
    <mergeCell ref="B601:E601"/>
    <mergeCell ref="B602:E602"/>
    <mergeCell ref="B603:E603"/>
    <mergeCell ref="B604:E604"/>
    <mergeCell ref="B605:E605"/>
    <mergeCell ref="B606:E606"/>
    <mergeCell ref="B607:E607"/>
    <mergeCell ref="B608:E608"/>
    <mergeCell ref="B609:E609"/>
    <mergeCell ref="B610:E610"/>
    <mergeCell ref="B611:E611"/>
    <mergeCell ref="B612:E612"/>
    <mergeCell ref="B613:E613"/>
    <mergeCell ref="B614:E614"/>
    <mergeCell ref="B615:E615"/>
    <mergeCell ref="B616:E616"/>
    <mergeCell ref="B617:E617"/>
    <mergeCell ref="B618:E618"/>
    <mergeCell ref="B619:E619"/>
    <mergeCell ref="B620:E620"/>
    <mergeCell ref="B621:E621"/>
    <mergeCell ref="B622:E622"/>
    <mergeCell ref="B623:E623"/>
    <mergeCell ref="B624:E624"/>
    <mergeCell ref="B625:E625"/>
    <mergeCell ref="B626:E626"/>
    <mergeCell ref="B627:E627"/>
    <mergeCell ref="B628:E628"/>
    <mergeCell ref="B629:E629"/>
    <mergeCell ref="B630:E630"/>
    <mergeCell ref="B631:E631"/>
    <mergeCell ref="B632:E632"/>
    <mergeCell ref="B633:E633"/>
    <mergeCell ref="B634:E634"/>
    <mergeCell ref="B635:E635"/>
    <mergeCell ref="B636:E636"/>
    <mergeCell ref="B637:E637"/>
    <mergeCell ref="B638:E638"/>
    <mergeCell ref="B639:E639"/>
    <mergeCell ref="B640:E640"/>
    <mergeCell ref="B641:E641"/>
    <mergeCell ref="B642:E642"/>
    <mergeCell ref="B643:E643"/>
    <mergeCell ref="B644:E644"/>
    <mergeCell ref="B645:E645"/>
    <mergeCell ref="B646:E646"/>
    <mergeCell ref="B647:E647"/>
    <mergeCell ref="B648:E648"/>
    <mergeCell ref="B649:E649"/>
    <mergeCell ref="B650:E650"/>
    <mergeCell ref="B651:E651"/>
    <mergeCell ref="B652:E652"/>
    <mergeCell ref="B653:E653"/>
    <mergeCell ref="B654:E654"/>
    <mergeCell ref="B655:E655"/>
    <mergeCell ref="B656:E656"/>
    <mergeCell ref="B657:E657"/>
    <mergeCell ref="B658:E658"/>
    <mergeCell ref="B659:E659"/>
    <mergeCell ref="B660:E660"/>
    <mergeCell ref="B661:E661"/>
    <mergeCell ref="B662:E662"/>
    <mergeCell ref="B663:E663"/>
    <mergeCell ref="B664:E664"/>
    <mergeCell ref="B665:E665"/>
    <mergeCell ref="B666:E666"/>
    <mergeCell ref="B667:E667"/>
    <mergeCell ref="B668:E668"/>
    <mergeCell ref="B669:E669"/>
    <mergeCell ref="B670:E670"/>
    <mergeCell ref="B671:E671"/>
    <mergeCell ref="B672:E672"/>
    <mergeCell ref="B673:E673"/>
    <mergeCell ref="B674:E674"/>
    <mergeCell ref="B675:E675"/>
    <mergeCell ref="B676:E676"/>
    <mergeCell ref="B677:E677"/>
    <mergeCell ref="B678:E678"/>
    <mergeCell ref="B679:E679"/>
    <mergeCell ref="B680:E680"/>
    <mergeCell ref="B681:E681"/>
    <mergeCell ref="B682:E682"/>
    <mergeCell ref="B683:E683"/>
    <mergeCell ref="B684:E684"/>
    <mergeCell ref="B685:E685"/>
    <mergeCell ref="B686:E686"/>
    <mergeCell ref="B687:E687"/>
    <mergeCell ref="B688:E688"/>
    <mergeCell ref="B689:E689"/>
    <mergeCell ref="B690:E690"/>
    <mergeCell ref="B691:E691"/>
    <mergeCell ref="B692:E692"/>
    <mergeCell ref="B693:E693"/>
    <mergeCell ref="B694:E694"/>
    <mergeCell ref="B695:E695"/>
    <mergeCell ref="B696:E696"/>
    <mergeCell ref="B697:E697"/>
    <mergeCell ref="B698:E698"/>
    <mergeCell ref="B699:E699"/>
    <mergeCell ref="B700:E700"/>
    <mergeCell ref="B701:E701"/>
    <mergeCell ref="B702:E702"/>
    <mergeCell ref="B703:E703"/>
    <mergeCell ref="B704:E704"/>
    <mergeCell ref="B705:E705"/>
    <mergeCell ref="B706:E706"/>
    <mergeCell ref="B707:E707"/>
    <mergeCell ref="B708:E708"/>
    <mergeCell ref="B709:E709"/>
    <mergeCell ref="B710:E710"/>
    <mergeCell ref="B711:E711"/>
    <mergeCell ref="B712:E712"/>
    <mergeCell ref="B713:E713"/>
    <mergeCell ref="B714:E714"/>
    <mergeCell ref="B715:E715"/>
    <mergeCell ref="B716:E716"/>
    <mergeCell ref="B717:E717"/>
    <mergeCell ref="B718:E718"/>
    <mergeCell ref="B719:E719"/>
    <mergeCell ref="B720:E720"/>
    <mergeCell ref="B721:E721"/>
    <mergeCell ref="B722:E722"/>
    <mergeCell ref="B723:E723"/>
    <mergeCell ref="B724:E724"/>
    <mergeCell ref="B725:E725"/>
    <mergeCell ref="B726:E726"/>
    <mergeCell ref="B727:E727"/>
    <mergeCell ref="B728:E728"/>
    <mergeCell ref="B729:E729"/>
    <mergeCell ref="B730:E730"/>
    <mergeCell ref="B731:E731"/>
    <mergeCell ref="B732:E732"/>
    <mergeCell ref="B733:E733"/>
    <mergeCell ref="B743:E743"/>
    <mergeCell ref="B744:E744"/>
    <mergeCell ref="B734:E734"/>
    <mergeCell ref="B735:E735"/>
    <mergeCell ref="B736:E736"/>
    <mergeCell ref="B737:E737"/>
    <mergeCell ref="B738:E738"/>
    <mergeCell ref="B739:E739"/>
    <mergeCell ref="B740:E740"/>
    <mergeCell ref="B741:E741"/>
    <mergeCell ref="B742:E742"/>
  </mergeCells>
  <conditionalFormatting sqref="K13">
    <cfRule type="cellIs" dxfId="131" priority="1" stopIfTrue="1" operator="equal">
      <formula>"Não Atende"</formula>
    </cfRule>
    <cfRule type="cellIs" dxfId="130" priority="2" stopIfTrue="1" operator="equal">
      <formula>"Atende"</formula>
    </cfRule>
  </conditionalFormatting>
  <dataValidations count="8">
    <dataValidation type="list" allowBlank="1" showInputMessage="1" showErrorMessage="1" sqref="B904:B914 IT904:IT914 SP904:SP914 ACL904:ACL914 AMH904:AMH914 AWD904:AWD914 BFZ904:BFZ914 BPV904:BPV914 BZR904:BZR914 CJN904:CJN914 CTJ904:CTJ914 DDF904:DDF914 DNB904:DNB914 DWX904:DWX914 EGT904:EGT914 EQP904:EQP914 FAL904:FAL914 FKH904:FKH914 FUD904:FUD914 GDZ904:GDZ914 GNV904:GNV914 GXR904:GXR914 HHN904:HHN914 HRJ904:HRJ914 IBF904:IBF914 ILB904:ILB914 IUX904:IUX914 JET904:JET914 JOP904:JOP914 JYL904:JYL914 KIH904:KIH914 KSD904:KSD914 LBZ904:LBZ914 LLV904:LLV914 LVR904:LVR914 MFN904:MFN914 MPJ904:MPJ914 MZF904:MZF914 NJB904:NJB914 NSX904:NSX914 OCT904:OCT914 OMP904:OMP914 OWL904:OWL914 PGH904:PGH914 PQD904:PQD914 PZZ904:PZZ914 QJV904:QJV914 QTR904:QTR914 RDN904:RDN914 RNJ904:RNJ914 RXF904:RXF914 SHB904:SHB914 SQX904:SQX914 TAT904:TAT914 TKP904:TKP914 TUL904:TUL914 UEH904:UEH914 UOD904:UOD914 UXZ904:UXZ914 VHV904:VHV914 VRR904:VRR914 WBN904:WBN914 WLJ904:WLJ914 WVF904:WVF914">
      <formula1>"Produção, Disaster Recovery, Desenvolvimento, Homologação, Testes"</formula1>
    </dataValidation>
    <dataValidation type="list" allowBlank="1" showInputMessage="1" showErrorMessage="1" sqref="WVH904:WVH914 IV904:IV914 SR904:SR914 ACN904:ACN914 AMJ904:AMJ914 AWF904:AWF914 BGB904:BGB914 BPX904:BPX914 BZT904:BZT914 CJP904:CJP914 CTL904:CTL914 DDH904:DDH914 DND904:DND914 DWZ904:DWZ914 EGV904:EGV914 EQR904:EQR914 FAN904:FAN914 FKJ904:FKJ914 FUF904:FUF914 GEB904:GEB914 GNX904:GNX914 GXT904:GXT914 HHP904:HHP914 HRL904:HRL914 IBH904:IBH914 ILD904:ILD914 IUZ904:IUZ914 JEV904:JEV914 JOR904:JOR914 JYN904:JYN914 KIJ904:KIJ914 KSF904:KSF914 LCB904:LCB914 LLX904:LLX914 LVT904:LVT914 MFP904:MFP914 MPL904:MPL914 MZH904:MZH914 NJD904:NJD914 NSZ904:NSZ914 OCV904:OCV914 OMR904:OMR914 OWN904:OWN914 PGJ904:PGJ914 PQF904:PQF914 QAB904:QAB914 QJX904:QJX914 QTT904:QTT914 RDP904:RDP914 RNL904:RNL914 RXH904:RXH914 SHD904:SHD914 SQZ904:SQZ914 TAV904:TAV914 TKR904:TKR914 TUN904:TUN914 UEJ904:UEJ914 UOF904:UOF914 UYB904:UYB914 VHX904:VHX914 VRT904:VRT914 WBP904:WBP914 WLL904:WLL914 D904:D914">
      <formula1>"On Line, Batch, Misto"</formula1>
    </dataValidation>
    <dataValidation type="list" allowBlank="1" showInputMessage="1" showErrorMessage="1" sqref="C904:C914 IU904:IU914 SQ904:SQ914 ACM904:ACM914 AMI904:AMI914 AWE904:AWE914 BGA904:BGA914 BPW904:BPW914 BZS904:BZS914 CJO904:CJO914 CTK904:CTK914 DDG904:DDG914 DNC904:DNC914 DWY904:DWY914 EGU904:EGU914 EQQ904:EQQ914 FAM904:FAM914 FKI904:FKI914 FUE904:FUE914 GEA904:GEA914 GNW904:GNW914 GXS904:GXS914 HHO904:HHO914 HRK904:HRK914 IBG904:IBG914 ILC904:ILC914 IUY904:IUY914 JEU904:JEU914 JOQ904:JOQ914 JYM904:JYM914 KII904:KII914 KSE904:KSE914 LCA904:LCA914 LLW904:LLW914 LVS904:LVS914 MFO904:MFO914 MPK904:MPK914 MZG904:MZG914 NJC904:NJC914 NSY904:NSY914 OCU904:OCU914 OMQ904:OMQ914 OWM904:OWM914 PGI904:PGI914 PQE904:PQE914 QAA904:QAA914 QJW904:QJW914 QTS904:QTS914 RDO904:RDO914 RNK904:RNK914 RXG904:RXG914 SHC904:SHC914 SQY904:SQY914 TAU904:TAU914 TKQ904:TKQ914 TUM904:TUM914 UEI904:UEI914 UOE904:UOE914 UYA904:UYA914 VHW904:VHW914 VRS904:VRS914 WBO904:WBO914 WLK904:WLK914 WVG904:WVG914">
      <formula1>"Aplicação, Apresentação, Banco de Dados"</formula1>
    </dataValidation>
    <dataValidation type="list" allowBlank="1" showInputMessage="1" showErrorMessage="1" sqref="WVI904:WVI914 IW904:IW914 SS904:SS914 ACO904:ACO914 AMK904:AMK914 AWG904:AWG914 BGC904:BGC914 BPY904:BPY914 BZU904:BZU914 CJQ904:CJQ914 CTM904:CTM914 DDI904:DDI914 DNE904:DNE914 DXA904:DXA914 EGW904:EGW914 EQS904:EQS914 FAO904:FAO914 FKK904:FKK914 FUG904:FUG914 GEC904:GEC914 GNY904:GNY914 GXU904:GXU914 HHQ904:HHQ914 HRM904:HRM914 IBI904:IBI914 ILE904:ILE914 IVA904:IVA914 JEW904:JEW914 JOS904:JOS914 JYO904:JYO914 KIK904:KIK914 KSG904:KSG914 LCC904:LCC914 LLY904:LLY914 LVU904:LVU914 MFQ904:MFQ914 MPM904:MPM914 MZI904:MZI914 NJE904:NJE914 NTA904:NTA914 OCW904:OCW914 OMS904:OMS914 OWO904:OWO914 PGK904:PGK914 PQG904:PQG914 QAC904:QAC914 QJY904:QJY914 QTU904:QTU914 RDQ904:RDQ914 RNM904:RNM914 RXI904:RXI914 SHE904:SHE914 SRA904:SRA914 TAW904:TAW914 TKS904:TKS914 TUO904:TUO914 UEK904:UEK914 UOG904:UOG914 UYC904:UYC914 VHY904:VHY914 VRU904:VRU914 WBQ904:WBQ914 WLM904:WLM914 E904:E914">
      <formula1>"RISC, x86"</formula1>
    </dataValidation>
    <dataValidation type="list" allowBlank="1" showInputMessage="1" showErrorMessage="1" sqref="F22 F19:F20 I14:I18">
      <formula1>Req_exclusão</formula1>
    </dataValidation>
    <dataValidation type="list" allowBlank="1" showInputMessage="1" showErrorMessage="1" sqref="I864 I786 I780:I784 I25:I29 I32 I792 I800 I813 I854 I34:I778">
      <formula1>requerimentos</formula1>
    </dataValidation>
    <dataValidation type="list" allowBlank="1" showInputMessage="1" showErrorMessage="1" sqref="E794 E802 E815 F856 E834 E810 D866 D889 K887 K889 D918:D923 K872 K874 K963 K953 D961 K961 D963 D953 D983 D985">
      <formula1>"Sim,Não"</formula1>
    </dataValidation>
    <dataValidation type="list" allowBlank="1" showInputMessage="1" showErrorMessage="1" sqref="K983">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H25:H29 H780:H784 E901 F902 E860 H786 H32 H34:H778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dimension ref="A1:R293"/>
  <sheetViews>
    <sheetView showGridLines="0" zoomScale="80" zoomScaleNormal="80" workbookViewId="0"/>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78"/>
      <c r="B1" s="26"/>
      <c r="C1" s="26"/>
      <c r="D1" s="26"/>
      <c r="E1" s="26"/>
      <c r="F1" s="26"/>
      <c r="G1" s="26"/>
      <c r="H1" s="26"/>
      <c r="I1" s="26"/>
      <c r="J1" s="26"/>
      <c r="P1" s="16" t="s">
        <v>22</v>
      </c>
      <c r="R1" s="10" t="s">
        <v>48</v>
      </c>
    </row>
    <row r="2" spans="1:18" ht="15.75" thickBot="1" x14ac:dyDescent="0.25">
      <c r="A2" s="278"/>
      <c r="B2" s="279" t="s">
        <v>50</v>
      </c>
      <c r="C2" s="297"/>
      <c r="D2" s="297"/>
      <c r="E2" s="297"/>
      <c r="F2" s="642" t="s">
        <v>51</v>
      </c>
      <c r="G2" s="643"/>
      <c r="H2" s="644"/>
      <c r="I2" s="15">
        <f>IF(ISERR(SUM(G8:G97,G100:G128,G131:G261,G264:G268,G271:G294)/(SUM(K8:K97,K100:K128,K131:K261,K264:K268,K271:K294))),"N/A",SUM(G8:G97,G100:G128,G131:G261,G264:G268,G271:G294)/(SUM(K8:K97,K100:K128,K131:K261,K264:K268,K271:K294)))</f>
        <v>7.0000000000000021E-2</v>
      </c>
      <c r="J2" s="26"/>
      <c r="P2" s="8" t="s">
        <v>26</v>
      </c>
      <c r="R2" s="9" t="s">
        <v>4</v>
      </c>
    </row>
    <row r="3" spans="1:18" ht="15" x14ac:dyDescent="0.25">
      <c r="A3" s="278"/>
      <c r="B3" s="280" t="s">
        <v>276</v>
      </c>
      <c r="C3" s="298"/>
      <c r="D3" s="298"/>
      <c r="E3" s="298"/>
      <c r="F3" s="281"/>
      <c r="G3" s="281"/>
      <c r="H3" s="281" t="s">
        <v>1066</v>
      </c>
      <c r="I3" s="407">
        <f>(I5*100)/A5</f>
        <v>5.4744525547445253</v>
      </c>
      <c r="J3" s="413">
        <v>5.5E-2</v>
      </c>
      <c r="P3" s="8" t="s">
        <v>27</v>
      </c>
      <c r="R3" s="9" t="s">
        <v>17</v>
      </c>
    </row>
    <row r="4" spans="1:18" ht="15" x14ac:dyDescent="0.25">
      <c r="A4" s="278"/>
      <c r="B4" s="282" t="str">
        <f>'Prop A'!$E$8</f>
        <v>AMDOcs</v>
      </c>
      <c r="C4" s="299"/>
      <c r="D4" s="299"/>
      <c r="E4" s="299"/>
      <c r="F4" s="27"/>
      <c r="G4" s="27"/>
      <c r="H4" s="27"/>
      <c r="I4" s="27"/>
      <c r="J4" s="27"/>
      <c r="P4" s="8" t="s">
        <v>28</v>
      </c>
      <c r="R4" s="8" t="s">
        <v>5</v>
      </c>
    </row>
    <row r="5" spans="1:18" ht="15" x14ac:dyDescent="0.2">
      <c r="A5" s="406">
        <f>COUNTA((A8:A293))-4</f>
        <v>274</v>
      </c>
      <c r="B5" s="26"/>
      <c r="C5" s="26"/>
      <c r="D5" s="26"/>
      <c r="E5" s="26"/>
      <c r="F5" s="27"/>
      <c r="G5" s="27"/>
      <c r="H5" s="27"/>
      <c r="I5" s="406">
        <f>COUNTA((I8:I293))-4</f>
        <v>15</v>
      </c>
      <c r="J5" s="27"/>
      <c r="P5" s="8" t="s">
        <v>29</v>
      </c>
    </row>
    <row r="6" spans="1:18" ht="13.5" thickBot="1" x14ac:dyDescent="0.25">
      <c r="A6" s="278"/>
      <c r="B6" s="28" t="s">
        <v>52</v>
      </c>
      <c r="C6" s="28"/>
      <c r="D6" s="28"/>
      <c r="E6" s="28"/>
      <c r="F6" s="28" t="s">
        <v>53</v>
      </c>
      <c r="G6" s="28"/>
      <c r="H6" s="26"/>
      <c r="I6" s="26"/>
      <c r="J6" s="26"/>
      <c r="P6" s="8" t="s">
        <v>30</v>
      </c>
    </row>
    <row r="7" spans="1:18" ht="26.25" thickBot="1" x14ac:dyDescent="0.25">
      <c r="A7" s="29" t="s">
        <v>54</v>
      </c>
      <c r="B7" s="31" t="s">
        <v>168</v>
      </c>
      <c r="C7" s="300"/>
      <c r="D7" s="300"/>
      <c r="E7" s="301"/>
      <c r="F7" s="30" t="s">
        <v>4</v>
      </c>
      <c r="G7" s="30" t="s">
        <v>57</v>
      </c>
      <c r="H7" s="30" t="s">
        <v>22</v>
      </c>
      <c r="I7" s="31" t="s">
        <v>55</v>
      </c>
      <c r="J7" s="30" t="s">
        <v>56</v>
      </c>
      <c r="K7" s="33" t="s">
        <v>58</v>
      </c>
      <c r="L7" s="364" t="s">
        <v>274</v>
      </c>
      <c r="M7" s="32" t="s">
        <v>275</v>
      </c>
      <c r="P7" s="8" t="s">
        <v>31</v>
      </c>
    </row>
    <row r="8" spans="1:18" ht="45" customHeight="1" x14ac:dyDescent="0.2">
      <c r="A8" s="307" t="str">
        <f t="shared" ref="A8:A39" si="0">IF(LEFT(A7,2)="ID",CONCATENATE(MID($A$7,SEARCH(" ",$A$7)+1,10),"001"),CONCATENATE(MID($A$7,SEARCH(" ",$A$7)+1,10),TEXT(RIGHT(A7,3)+1,"000")))</f>
        <v>RQF001</v>
      </c>
      <c r="B8" s="645" t="s">
        <v>309</v>
      </c>
      <c r="C8" s="646" t="s">
        <v>309</v>
      </c>
      <c r="D8" s="646" t="s">
        <v>309</v>
      </c>
      <c r="E8" s="647" t="s">
        <v>309</v>
      </c>
      <c r="F8" s="389" t="s">
        <v>5</v>
      </c>
      <c r="G8" s="304"/>
      <c r="H8" s="393"/>
      <c r="I8" s="306"/>
      <c r="J8" s="306"/>
      <c r="K8" s="34" t="str">
        <f t="shared" ref="K8" si="1">IF(I8="","",I8*100)</f>
        <v/>
      </c>
      <c r="L8" s="307"/>
      <c r="M8" s="362"/>
    </row>
    <row r="9" spans="1:18" ht="45" customHeight="1" x14ac:dyDescent="0.2">
      <c r="A9" s="307" t="str">
        <f t="shared" si="0"/>
        <v>RQF002</v>
      </c>
      <c r="B9" s="633" t="s">
        <v>310</v>
      </c>
      <c r="C9" s="634" t="s">
        <v>310</v>
      </c>
      <c r="D9" s="634" t="s">
        <v>310</v>
      </c>
      <c r="E9" s="635" t="s">
        <v>310</v>
      </c>
      <c r="F9" s="390" t="s">
        <v>4</v>
      </c>
      <c r="G9" s="304"/>
      <c r="H9" s="394"/>
      <c r="I9" s="306"/>
      <c r="J9" s="306"/>
      <c r="K9" s="34" t="str">
        <f t="shared" ref="K9" si="2">IF(I9="","",I9*100)</f>
        <v/>
      </c>
      <c r="L9" s="307"/>
      <c r="M9" s="383"/>
    </row>
    <row r="10" spans="1:18" ht="45" customHeight="1" x14ac:dyDescent="0.2">
      <c r="A10" s="307" t="str">
        <f t="shared" si="0"/>
        <v>RQF003</v>
      </c>
      <c r="B10" s="648" t="s">
        <v>311</v>
      </c>
      <c r="C10" s="649" t="s">
        <v>311</v>
      </c>
      <c r="D10" s="649" t="s">
        <v>311</v>
      </c>
      <c r="E10" s="650" t="s">
        <v>311</v>
      </c>
      <c r="F10" s="389" t="s">
        <v>4</v>
      </c>
      <c r="G10" s="304"/>
      <c r="H10" s="393"/>
      <c r="I10" s="306"/>
      <c r="J10" s="306"/>
      <c r="K10" s="34" t="str">
        <f t="shared" ref="K10" si="3">IF(I10="","",I10*100)</f>
        <v/>
      </c>
      <c r="L10" s="307"/>
      <c r="M10" s="383"/>
    </row>
    <row r="11" spans="1:18" ht="45" customHeight="1" x14ac:dyDescent="0.2">
      <c r="A11" s="307" t="str">
        <f t="shared" si="0"/>
        <v>RQF004</v>
      </c>
      <c r="B11" s="633" t="s">
        <v>312</v>
      </c>
      <c r="C11" s="634" t="s">
        <v>312</v>
      </c>
      <c r="D11" s="634" t="s">
        <v>312</v>
      </c>
      <c r="E11" s="635" t="s">
        <v>312</v>
      </c>
      <c r="F11" s="390" t="s">
        <v>4</v>
      </c>
      <c r="G11" s="304"/>
      <c r="H11" s="394"/>
      <c r="I11" s="306"/>
      <c r="J11" s="306"/>
      <c r="K11" s="34" t="str">
        <f t="shared" ref="K11" si="4">IF(I11="","",I11*100)</f>
        <v/>
      </c>
      <c r="L11" s="307"/>
      <c r="M11" s="383"/>
    </row>
    <row r="12" spans="1:18" ht="45" customHeight="1" x14ac:dyDescent="0.2">
      <c r="A12" s="307" t="str">
        <f t="shared" si="0"/>
        <v>RQF005</v>
      </c>
      <c r="B12" s="633" t="s">
        <v>313</v>
      </c>
      <c r="C12" s="634" t="s">
        <v>313</v>
      </c>
      <c r="D12" s="634" t="s">
        <v>313</v>
      </c>
      <c r="E12" s="635" t="s">
        <v>313</v>
      </c>
      <c r="F12" s="391" t="s">
        <v>4</v>
      </c>
      <c r="G12" s="304"/>
      <c r="H12" s="395"/>
      <c r="I12" s="306"/>
      <c r="J12" s="306"/>
      <c r="K12" s="34" t="str">
        <f t="shared" ref="K12" si="5">IF(I12="","",I12*100)</f>
        <v/>
      </c>
      <c r="L12" s="307"/>
      <c r="M12" s="383"/>
    </row>
    <row r="13" spans="1:18" ht="45" customHeight="1" x14ac:dyDescent="0.2">
      <c r="A13" s="307" t="str">
        <f t="shared" si="0"/>
        <v>RQF006</v>
      </c>
      <c r="B13" s="633" t="s">
        <v>314</v>
      </c>
      <c r="C13" s="634" t="s">
        <v>314</v>
      </c>
      <c r="D13" s="634" t="s">
        <v>314</v>
      </c>
      <c r="E13" s="635" t="s">
        <v>314</v>
      </c>
      <c r="F13" s="391" t="s">
        <v>5</v>
      </c>
      <c r="G13" s="304"/>
      <c r="H13" s="395"/>
      <c r="I13" s="306"/>
      <c r="J13" s="306"/>
      <c r="K13" s="34" t="str">
        <f t="shared" ref="K13" si="6">IF(I13="","",I13*100)</f>
        <v/>
      </c>
      <c r="L13" s="307"/>
      <c r="M13" s="383"/>
    </row>
    <row r="14" spans="1:18" ht="45" customHeight="1" x14ac:dyDescent="0.2">
      <c r="A14" s="307" t="str">
        <f t="shared" si="0"/>
        <v>RQF007</v>
      </c>
      <c r="B14" s="633" t="s">
        <v>315</v>
      </c>
      <c r="C14" s="634" t="s">
        <v>315</v>
      </c>
      <c r="D14" s="634" t="s">
        <v>315</v>
      </c>
      <c r="E14" s="635" t="s">
        <v>315</v>
      </c>
      <c r="F14" s="391" t="s">
        <v>5</v>
      </c>
      <c r="G14" s="304"/>
      <c r="H14" s="395"/>
      <c r="I14" s="306"/>
      <c r="J14" s="306"/>
      <c r="K14" s="34" t="str">
        <f t="shared" ref="K14" si="7">IF(I14="","",I14*100)</f>
        <v/>
      </c>
      <c r="L14" s="307"/>
      <c r="M14" s="383"/>
    </row>
    <row r="15" spans="1:18" ht="45" customHeight="1" x14ac:dyDescent="0.2">
      <c r="A15" s="307" t="str">
        <f t="shared" si="0"/>
        <v>RQF008</v>
      </c>
      <c r="B15" s="633" t="s">
        <v>316</v>
      </c>
      <c r="C15" s="634" t="s">
        <v>316</v>
      </c>
      <c r="D15" s="634" t="s">
        <v>316</v>
      </c>
      <c r="E15" s="635" t="s">
        <v>316</v>
      </c>
      <c r="F15" s="391" t="s">
        <v>4</v>
      </c>
      <c r="G15" s="304"/>
      <c r="H15" s="395"/>
      <c r="I15" s="306"/>
      <c r="J15" s="306"/>
      <c r="K15" s="34" t="str">
        <f t="shared" ref="K15" si="8">IF(I15="","",I15*100)</f>
        <v/>
      </c>
      <c r="L15" s="307"/>
      <c r="M15" s="383"/>
    </row>
    <row r="16" spans="1:18" ht="45" customHeight="1" x14ac:dyDescent="0.2">
      <c r="A16" s="307" t="str">
        <f t="shared" si="0"/>
        <v>RQF009</v>
      </c>
      <c r="B16" s="633" t="s">
        <v>317</v>
      </c>
      <c r="C16" s="634" t="s">
        <v>317</v>
      </c>
      <c r="D16" s="634" t="s">
        <v>317</v>
      </c>
      <c r="E16" s="635" t="s">
        <v>317</v>
      </c>
      <c r="F16" s="391" t="s">
        <v>5</v>
      </c>
      <c r="G16" s="304"/>
      <c r="H16" s="395"/>
      <c r="I16" s="306"/>
      <c r="J16" s="306"/>
      <c r="K16" s="34" t="str">
        <f t="shared" ref="K16" si="9">IF(I16="","",I16*100)</f>
        <v/>
      </c>
      <c r="L16" s="307"/>
      <c r="M16" s="383"/>
    </row>
    <row r="17" spans="1:13" ht="45" customHeight="1" x14ac:dyDescent="0.2">
      <c r="A17" s="307" t="str">
        <f t="shared" si="0"/>
        <v>RQF010</v>
      </c>
      <c r="B17" s="633" t="s">
        <v>318</v>
      </c>
      <c r="C17" s="634" t="s">
        <v>318</v>
      </c>
      <c r="D17" s="634" t="s">
        <v>318</v>
      </c>
      <c r="E17" s="635" t="s">
        <v>318</v>
      </c>
      <c r="F17" s="391" t="s">
        <v>4</v>
      </c>
      <c r="G17" s="304"/>
      <c r="H17" s="395"/>
      <c r="I17" s="306"/>
      <c r="J17" s="306"/>
      <c r="K17" s="34" t="str">
        <f t="shared" ref="K17" si="10">IF(I17="","",I17*100)</f>
        <v/>
      </c>
      <c r="L17" s="307"/>
      <c r="M17" s="383"/>
    </row>
    <row r="18" spans="1:13" ht="45" customHeight="1" x14ac:dyDescent="0.2">
      <c r="A18" s="307" t="str">
        <f t="shared" si="0"/>
        <v>RQF011</v>
      </c>
      <c r="B18" s="633" t="s">
        <v>319</v>
      </c>
      <c r="C18" s="634" t="s">
        <v>319</v>
      </c>
      <c r="D18" s="634" t="s">
        <v>319</v>
      </c>
      <c r="E18" s="635" t="s">
        <v>319</v>
      </c>
      <c r="F18" s="391" t="s">
        <v>4</v>
      </c>
      <c r="G18" s="304"/>
      <c r="H18" s="395"/>
      <c r="I18" s="306"/>
      <c r="J18" s="306"/>
      <c r="K18" s="34" t="str">
        <f t="shared" ref="K18" si="11">IF(I18="","",I18*100)</f>
        <v/>
      </c>
      <c r="L18" s="307"/>
      <c r="M18" s="383"/>
    </row>
    <row r="19" spans="1:13" ht="45" customHeight="1" x14ac:dyDescent="0.2">
      <c r="A19" s="307" t="str">
        <f t="shared" si="0"/>
        <v>RQF012</v>
      </c>
      <c r="B19" s="633" t="s">
        <v>320</v>
      </c>
      <c r="C19" s="634" t="s">
        <v>320</v>
      </c>
      <c r="D19" s="634" t="s">
        <v>320</v>
      </c>
      <c r="E19" s="635" t="s">
        <v>320</v>
      </c>
      <c r="F19" s="391" t="s">
        <v>4</v>
      </c>
      <c r="G19" s="304"/>
      <c r="H19" s="395"/>
      <c r="I19" s="306"/>
      <c r="J19" s="306"/>
      <c r="K19" s="34" t="str">
        <f t="shared" ref="K19" si="12">IF(I19="","",I19*100)</f>
        <v/>
      </c>
      <c r="L19" s="307"/>
      <c r="M19" s="383"/>
    </row>
    <row r="20" spans="1:13" ht="45" customHeight="1" x14ac:dyDescent="0.2">
      <c r="A20" s="307" t="str">
        <f t="shared" si="0"/>
        <v>RQF013</v>
      </c>
      <c r="B20" s="633" t="s">
        <v>321</v>
      </c>
      <c r="C20" s="634" t="s">
        <v>321</v>
      </c>
      <c r="D20" s="634" t="s">
        <v>321</v>
      </c>
      <c r="E20" s="635" t="s">
        <v>321</v>
      </c>
      <c r="F20" s="391" t="s">
        <v>4</v>
      </c>
      <c r="G20" s="304"/>
      <c r="H20" s="395"/>
      <c r="I20" s="306"/>
      <c r="J20" s="306"/>
      <c r="K20" s="34" t="str">
        <f t="shared" ref="K20" si="13">IF(I20="","",I20*100)</f>
        <v/>
      </c>
      <c r="L20" s="307"/>
      <c r="M20" s="383"/>
    </row>
    <row r="21" spans="1:13" ht="45" customHeight="1" x14ac:dyDescent="0.2">
      <c r="A21" s="307" t="str">
        <f t="shared" si="0"/>
        <v>RQF014</v>
      </c>
      <c r="B21" s="633" t="s">
        <v>322</v>
      </c>
      <c r="C21" s="634" t="s">
        <v>322</v>
      </c>
      <c r="D21" s="634" t="s">
        <v>322</v>
      </c>
      <c r="E21" s="635" t="s">
        <v>322</v>
      </c>
      <c r="F21" s="391" t="s">
        <v>4</v>
      </c>
      <c r="G21" s="304"/>
      <c r="H21" s="395"/>
      <c r="I21" s="306"/>
      <c r="J21" s="306"/>
      <c r="K21" s="34" t="str">
        <f t="shared" ref="K21" si="14">IF(I21="","",I21*100)</f>
        <v/>
      </c>
      <c r="L21" s="307"/>
      <c r="M21" s="383"/>
    </row>
    <row r="22" spans="1:13" ht="45" customHeight="1" x14ac:dyDescent="0.2">
      <c r="A22" s="307" t="str">
        <f t="shared" si="0"/>
        <v>RQF015</v>
      </c>
      <c r="B22" s="633" t="s">
        <v>323</v>
      </c>
      <c r="C22" s="634" t="s">
        <v>323</v>
      </c>
      <c r="D22" s="634" t="s">
        <v>323</v>
      </c>
      <c r="E22" s="635" t="s">
        <v>323</v>
      </c>
      <c r="F22" s="391" t="s">
        <v>4</v>
      </c>
      <c r="G22" s="304"/>
      <c r="H22" s="395"/>
      <c r="I22" s="306"/>
      <c r="J22" s="306"/>
      <c r="K22" s="34" t="str">
        <f t="shared" ref="K22" si="15">IF(I22="","",I22*100)</f>
        <v/>
      </c>
      <c r="L22" s="307"/>
      <c r="M22" s="383"/>
    </row>
    <row r="23" spans="1:13" ht="45" customHeight="1" x14ac:dyDescent="0.2">
      <c r="A23" s="307" t="str">
        <f t="shared" si="0"/>
        <v>RQF016</v>
      </c>
      <c r="B23" s="633" t="s">
        <v>324</v>
      </c>
      <c r="C23" s="634" t="s">
        <v>324</v>
      </c>
      <c r="D23" s="634" t="s">
        <v>324</v>
      </c>
      <c r="E23" s="635" t="s">
        <v>324</v>
      </c>
      <c r="F23" s="391" t="s">
        <v>4</v>
      </c>
      <c r="G23" s="304"/>
      <c r="H23" s="395"/>
      <c r="I23" s="306"/>
      <c r="J23" s="306"/>
      <c r="K23" s="34" t="str">
        <f t="shared" ref="K23" si="16">IF(I23="","",I23*100)</f>
        <v/>
      </c>
      <c r="L23" s="307"/>
      <c r="M23" s="383"/>
    </row>
    <row r="24" spans="1:13" ht="45" customHeight="1" x14ac:dyDescent="0.2">
      <c r="A24" s="307" t="str">
        <f t="shared" si="0"/>
        <v>RQF017</v>
      </c>
      <c r="B24" s="633" t="s">
        <v>325</v>
      </c>
      <c r="C24" s="634" t="s">
        <v>325</v>
      </c>
      <c r="D24" s="634" t="s">
        <v>325</v>
      </c>
      <c r="E24" s="635" t="s">
        <v>325</v>
      </c>
      <c r="F24" s="391" t="s">
        <v>4</v>
      </c>
      <c r="G24" s="304"/>
      <c r="H24" s="395"/>
      <c r="I24" s="306"/>
      <c r="J24" s="306"/>
      <c r="K24" s="34" t="str">
        <f t="shared" ref="K24" si="17">IF(I24="","",I24*100)</f>
        <v/>
      </c>
      <c r="L24" s="307"/>
      <c r="M24" s="383"/>
    </row>
    <row r="25" spans="1:13" ht="45" customHeight="1" x14ac:dyDescent="0.2">
      <c r="A25" s="307" t="str">
        <f t="shared" si="0"/>
        <v>RQF018</v>
      </c>
      <c r="B25" s="633" t="s">
        <v>326</v>
      </c>
      <c r="C25" s="634" t="s">
        <v>326</v>
      </c>
      <c r="D25" s="634" t="s">
        <v>326</v>
      </c>
      <c r="E25" s="635" t="s">
        <v>326</v>
      </c>
      <c r="F25" s="391" t="s">
        <v>4</v>
      </c>
      <c r="G25" s="304"/>
      <c r="H25" s="395"/>
      <c r="I25" s="306"/>
      <c r="J25" s="306"/>
      <c r="K25" s="34" t="str">
        <f t="shared" ref="K25" si="18">IF(I25="","",I25*100)</f>
        <v/>
      </c>
      <c r="L25" s="307"/>
      <c r="M25" s="383"/>
    </row>
    <row r="26" spans="1:13" ht="45" customHeight="1" x14ac:dyDescent="0.2">
      <c r="A26" s="307" t="str">
        <f t="shared" si="0"/>
        <v>RQF019</v>
      </c>
      <c r="B26" s="633" t="s">
        <v>327</v>
      </c>
      <c r="C26" s="634" t="s">
        <v>327</v>
      </c>
      <c r="D26" s="634" t="s">
        <v>327</v>
      </c>
      <c r="E26" s="635" t="s">
        <v>327</v>
      </c>
      <c r="F26" s="391" t="s">
        <v>4</v>
      </c>
      <c r="G26" s="304"/>
      <c r="H26" s="395"/>
      <c r="I26" s="306"/>
      <c r="J26" s="306"/>
      <c r="K26" s="34" t="str">
        <f t="shared" ref="K26" si="19">IF(I26="","",I26*100)</f>
        <v/>
      </c>
      <c r="L26" s="307"/>
      <c r="M26" s="383"/>
    </row>
    <row r="27" spans="1:13" ht="45" customHeight="1" x14ac:dyDescent="0.2">
      <c r="A27" s="307" t="str">
        <f t="shared" si="0"/>
        <v>RQF020</v>
      </c>
      <c r="B27" s="633" t="s">
        <v>328</v>
      </c>
      <c r="C27" s="634" t="s">
        <v>328</v>
      </c>
      <c r="D27" s="634" t="s">
        <v>328</v>
      </c>
      <c r="E27" s="635" t="s">
        <v>328</v>
      </c>
      <c r="F27" s="391" t="s">
        <v>4</v>
      </c>
      <c r="G27" s="304"/>
      <c r="H27" s="395"/>
      <c r="I27" s="306"/>
      <c r="J27" s="306"/>
      <c r="K27" s="34" t="str">
        <f t="shared" ref="K27" si="20">IF(I27="","",I27*100)</f>
        <v/>
      </c>
      <c r="L27" s="307"/>
      <c r="M27" s="383"/>
    </row>
    <row r="28" spans="1:13" ht="45" customHeight="1" x14ac:dyDescent="0.2">
      <c r="A28" s="307" t="str">
        <f t="shared" si="0"/>
        <v>RQF021</v>
      </c>
      <c r="B28" s="633" t="s">
        <v>329</v>
      </c>
      <c r="C28" s="634" t="s">
        <v>329</v>
      </c>
      <c r="D28" s="634" t="s">
        <v>329</v>
      </c>
      <c r="E28" s="635" t="s">
        <v>329</v>
      </c>
      <c r="F28" s="391" t="s">
        <v>4</v>
      </c>
      <c r="G28" s="304"/>
      <c r="H28" s="395"/>
      <c r="I28" s="306"/>
      <c r="J28" s="306"/>
      <c r="K28" s="34" t="str">
        <f t="shared" ref="K28" si="21">IF(I28="","",I28*100)</f>
        <v/>
      </c>
      <c r="L28" s="307"/>
      <c r="M28" s="383"/>
    </row>
    <row r="29" spans="1:13" ht="45" customHeight="1" x14ac:dyDescent="0.2">
      <c r="A29" s="307" t="str">
        <f t="shared" si="0"/>
        <v>RQF022</v>
      </c>
      <c r="B29" s="633" t="s">
        <v>398</v>
      </c>
      <c r="C29" s="634" t="s">
        <v>398</v>
      </c>
      <c r="D29" s="634" t="s">
        <v>398</v>
      </c>
      <c r="E29" s="635" t="s">
        <v>398</v>
      </c>
      <c r="F29" s="391" t="s">
        <v>4</v>
      </c>
      <c r="G29" s="304"/>
      <c r="H29" s="395"/>
      <c r="I29" s="306"/>
      <c r="J29" s="306"/>
      <c r="K29" s="34" t="str">
        <f t="shared" ref="K29" si="22">IF(I29="","",I29*100)</f>
        <v/>
      </c>
      <c r="L29" s="307"/>
      <c r="M29" s="383"/>
    </row>
    <row r="30" spans="1:13" ht="45" customHeight="1" x14ac:dyDescent="0.2">
      <c r="A30" s="307" t="str">
        <f t="shared" si="0"/>
        <v>RQF023</v>
      </c>
      <c r="B30" s="633" t="s">
        <v>399</v>
      </c>
      <c r="C30" s="634" t="s">
        <v>399</v>
      </c>
      <c r="D30" s="634" t="s">
        <v>399</v>
      </c>
      <c r="E30" s="635" t="s">
        <v>399</v>
      </c>
      <c r="F30" s="391" t="s">
        <v>4</v>
      </c>
      <c r="G30" s="304"/>
      <c r="H30" s="395"/>
      <c r="I30" s="306"/>
      <c r="J30" s="306"/>
      <c r="K30" s="34" t="str">
        <f t="shared" ref="K30" si="23">IF(I30="","",I30*100)</f>
        <v/>
      </c>
      <c r="L30" s="307"/>
      <c r="M30" s="383"/>
    </row>
    <row r="31" spans="1:13" ht="45" customHeight="1" x14ac:dyDescent="0.2">
      <c r="A31" s="307" t="str">
        <f t="shared" si="0"/>
        <v>RQF024</v>
      </c>
      <c r="B31" s="633" t="s">
        <v>332</v>
      </c>
      <c r="C31" s="634" t="s">
        <v>332</v>
      </c>
      <c r="D31" s="634" t="s">
        <v>332</v>
      </c>
      <c r="E31" s="635" t="s">
        <v>332</v>
      </c>
      <c r="F31" s="391" t="s">
        <v>4</v>
      </c>
      <c r="G31" s="304"/>
      <c r="H31" s="395"/>
      <c r="I31" s="306"/>
      <c r="J31" s="306"/>
      <c r="K31" s="34" t="str">
        <f t="shared" ref="K31" si="24">IF(I31="","",I31*100)</f>
        <v/>
      </c>
      <c r="L31" s="307"/>
      <c r="M31" s="383"/>
    </row>
    <row r="32" spans="1:13" ht="45" customHeight="1" x14ac:dyDescent="0.2">
      <c r="A32" s="307" t="str">
        <f t="shared" si="0"/>
        <v>RQF025</v>
      </c>
      <c r="B32" s="633" t="s">
        <v>400</v>
      </c>
      <c r="C32" s="634" t="s">
        <v>400</v>
      </c>
      <c r="D32" s="634" t="s">
        <v>400</v>
      </c>
      <c r="E32" s="635" t="s">
        <v>400</v>
      </c>
      <c r="F32" s="391" t="s">
        <v>4</v>
      </c>
      <c r="G32" s="304"/>
      <c r="H32" s="395"/>
      <c r="I32" s="306"/>
      <c r="J32" s="306"/>
      <c r="K32" s="34" t="str">
        <f t="shared" ref="K32" si="25">IF(I32="","",I32*100)</f>
        <v/>
      </c>
      <c r="L32" s="307"/>
      <c r="M32" s="383"/>
    </row>
    <row r="33" spans="1:13" ht="45" customHeight="1" x14ac:dyDescent="0.2">
      <c r="A33" s="307" t="str">
        <f t="shared" si="0"/>
        <v>RQF026</v>
      </c>
      <c r="B33" s="633" t="s">
        <v>334</v>
      </c>
      <c r="C33" s="634" t="s">
        <v>334</v>
      </c>
      <c r="D33" s="634" t="s">
        <v>334</v>
      </c>
      <c r="E33" s="635" t="s">
        <v>334</v>
      </c>
      <c r="F33" s="391" t="s">
        <v>4</v>
      </c>
      <c r="G33" s="304"/>
      <c r="H33" s="395"/>
      <c r="I33" s="306"/>
      <c r="J33" s="306"/>
      <c r="K33" s="34" t="str">
        <f t="shared" ref="K33" si="26">IF(I33="","",I33*100)</f>
        <v/>
      </c>
      <c r="L33" s="307"/>
      <c r="M33" s="383"/>
    </row>
    <row r="34" spans="1:13" ht="45" customHeight="1" x14ac:dyDescent="0.2">
      <c r="A34" s="307" t="str">
        <f t="shared" si="0"/>
        <v>RQF027</v>
      </c>
      <c r="B34" s="633" t="s">
        <v>401</v>
      </c>
      <c r="C34" s="634" t="s">
        <v>401</v>
      </c>
      <c r="D34" s="634" t="s">
        <v>401</v>
      </c>
      <c r="E34" s="635" t="s">
        <v>401</v>
      </c>
      <c r="F34" s="391" t="s">
        <v>4</v>
      </c>
      <c r="G34" s="304"/>
      <c r="H34" s="395"/>
      <c r="I34" s="306"/>
      <c r="J34" s="306"/>
      <c r="K34" s="34" t="str">
        <f t="shared" ref="K34" si="27">IF(I34="","",I34*100)</f>
        <v/>
      </c>
      <c r="L34" s="307"/>
      <c r="M34" s="383"/>
    </row>
    <row r="35" spans="1:13" ht="45" customHeight="1" x14ac:dyDescent="0.2">
      <c r="A35" s="307" t="str">
        <f t="shared" si="0"/>
        <v>RQF028</v>
      </c>
      <c r="B35" s="633" t="s">
        <v>336</v>
      </c>
      <c r="C35" s="634" t="s">
        <v>336</v>
      </c>
      <c r="D35" s="634" t="s">
        <v>336</v>
      </c>
      <c r="E35" s="635" t="s">
        <v>336</v>
      </c>
      <c r="F35" s="391" t="s">
        <v>4</v>
      </c>
      <c r="G35" s="304"/>
      <c r="H35" s="395"/>
      <c r="I35" s="306"/>
      <c r="J35" s="306"/>
      <c r="K35" s="34" t="str">
        <f t="shared" ref="K35" si="28">IF(I35="","",I35*100)</f>
        <v/>
      </c>
      <c r="L35" s="307"/>
      <c r="M35" s="383"/>
    </row>
    <row r="36" spans="1:13" ht="45" customHeight="1" x14ac:dyDescent="0.2">
      <c r="A36" s="307" t="str">
        <f t="shared" si="0"/>
        <v>RQF029</v>
      </c>
      <c r="B36" s="633" t="s">
        <v>337</v>
      </c>
      <c r="C36" s="634" t="s">
        <v>337</v>
      </c>
      <c r="D36" s="634" t="s">
        <v>337</v>
      </c>
      <c r="E36" s="635" t="s">
        <v>337</v>
      </c>
      <c r="F36" s="391" t="s">
        <v>4</v>
      </c>
      <c r="G36" s="304"/>
      <c r="H36" s="395"/>
      <c r="I36" s="306"/>
      <c r="J36" s="306"/>
      <c r="K36" s="34" t="str">
        <f t="shared" ref="K36" si="29">IF(I36="","",I36*100)</f>
        <v/>
      </c>
      <c r="L36" s="307"/>
      <c r="M36" s="383"/>
    </row>
    <row r="37" spans="1:13" ht="45" customHeight="1" x14ac:dyDescent="0.2">
      <c r="A37" s="307" t="str">
        <f t="shared" si="0"/>
        <v>RQF030</v>
      </c>
      <c r="B37" s="633" t="s">
        <v>338</v>
      </c>
      <c r="C37" s="634" t="s">
        <v>338</v>
      </c>
      <c r="D37" s="634" t="s">
        <v>338</v>
      </c>
      <c r="E37" s="635" t="s">
        <v>338</v>
      </c>
      <c r="F37" s="391" t="s">
        <v>4</v>
      </c>
      <c r="G37" s="304"/>
      <c r="H37" s="395"/>
      <c r="I37" s="306"/>
      <c r="J37" s="306"/>
      <c r="K37" s="34" t="str">
        <f t="shared" ref="K37" si="30">IF(I37="","",I37*100)</f>
        <v/>
      </c>
      <c r="L37" s="307"/>
      <c r="M37" s="383"/>
    </row>
    <row r="38" spans="1:13" ht="45" customHeight="1" x14ac:dyDescent="0.2">
      <c r="A38" s="307" t="str">
        <f t="shared" si="0"/>
        <v>RQF031</v>
      </c>
      <c r="B38" s="633" t="s">
        <v>339</v>
      </c>
      <c r="C38" s="634" t="s">
        <v>339</v>
      </c>
      <c r="D38" s="634" t="s">
        <v>339</v>
      </c>
      <c r="E38" s="635" t="s">
        <v>339</v>
      </c>
      <c r="F38" s="391" t="s">
        <v>4</v>
      </c>
      <c r="G38" s="304"/>
      <c r="H38" s="395"/>
      <c r="I38" s="306"/>
      <c r="J38" s="306"/>
      <c r="K38" s="34" t="str">
        <f t="shared" ref="K38" si="31">IF(I38="","",I38*100)</f>
        <v/>
      </c>
      <c r="L38" s="307"/>
      <c r="M38" s="383"/>
    </row>
    <row r="39" spans="1:13" ht="45" customHeight="1" x14ac:dyDescent="0.2">
      <c r="A39" s="307" t="str">
        <f t="shared" si="0"/>
        <v>RQF032</v>
      </c>
      <c r="B39" s="633" t="s">
        <v>340</v>
      </c>
      <c r="C39" s="634" t="s">
        <v>340</v>
      </c>
      <c r="D39" s="634" t="s">
        <v>340</v>
      </c>
      <c r="E39" s="635" t="s">
        <v>340</v>
      </c>
      <c r="F39" s="391" t="s">
        <v>4</v>
      </c>
      <c r="G39" s="304"/>
      <c r="H39" s="395"/>
      <c r="I39" s="306"/>
      <c r="J39" s="306"/>
      <c r="K39" s="34" t="str">
        <f t="shared" ref="K39" si="32">IF(I39="","",I39*100)</f>
        <v/>
      </c>
      <c r="L39" s="307"/>
      <c r="M39" s="383"/>
    </row>
    <row r="40" spans="1:13" ht="45" customHeight="1" x14ac:dyDescent="0.2">
      <c r="A40" s="307" t="str">
        <f t="shared" ref="A40:A71" si="33">IF(LEFT(A39,2)="ID",CONCATENATE(MID($A$7,SEARCH(" ",$A$7)+1,10),"001"),CONCATENATE(MID($A$7,SEARCH(" ",$A$7)+1,10),TEXT(RIGHT(A39,3)+1,"000")))</f>
        <v>RQF033</v>
      </c>
      <c r="B40" s="633" t="s">
        <v>341</v>
      </c>
      <c r="C40" s="634" t="s">
        <v>341</v>
      </c>
      <c r="D40" s="634" t="s">
        <v>341</v>
      </c>
      <c r="E40" s="635" t="s">
        <v>341</v>
      </c>
      <c r="F40" s="391" t="s">
        <v>4</v>
      </c>
      <c r="G40" s="304"/>
      <c r="H40" s="395"/>
      <c r="I40" s="306"/>
      <c r="J40" s="306"/>
      <c r="K40" s="34" t="str">
        <f t="shared" ref="K40" si="34">IF(I40="","",I40*100)</f>
        <v/>
      </c>
      <c r="L40" s="307"/>
      <c r="M40" s="383"/>
    </row>
    <row r="41" spans="1:13" ht="45" customHeight="1" x14ac:dyDescent="0.2">
      <c r="A41" s="307" t="str">
        <f t="shared" si="33"/>
        <v>RQF034</v>
      </c>
      <c r="B41" s="633" t="s">
        <v>342</v>
      </c>
      <c r="C41" s="634" t="s">
        <v>342</v>
      </c>
      <c r="D41" s="634" t="s">
        <v>342</v>
      </c>
      <c r="E41" s="635" t="s">
        <v>342</v>
      </c>
      <c r="F41" s="391" t="s">
        <v>4</v>
      </c>
      <c r="G41" s="304"/>
      <c r="H41" s="395"/>
      <c r="I41" s="306"/>
      <c r="J41" s="306"/>
      <c r="K41" s="34" t="str">
        <f t="shared" ref="K41" si="35">IF(I41="","",I41*100)</f>
        <v/>
      </c>
      <c r="L41" s="307"/>
      <c r="M41" s="383"/>
    </row>
    <row r="42" spans="1:13" ht="45" customHeight="1" x14ac:dyDescent="0.2">
      <c r="A42" s="307" t="str">
        <f t="shared" si="33"/>
        <v>RQF035</v>
      </c>
      <c r="B42" s="633" t="s">
        <v>343</v>
      </c>
      <c r="C42" s="634" t="s">
        <v>343</v>
      </c>
      <c r="D42" s="634" t="s">
        <v>343</v>
      </c>
      <c r="E42" s="635" t="s">
        <v>343</v>
      </c>
      <c r="F42" s="391" t="s">
        <v>4</v>
      </c>
      <c r="G42" s="304"/>
      <c r="H42" s="395"/>
      <c r="I42" s="306"/>
      <c r="J42" s="306"/>
      <c r="K42" s="34" t="str">
        <f t="shared" ref="K42" si="36">IF(I42="","",I42*100)</f>
        <v/>
      </c>
      <c r="L42" s="307"/>
      <c r="M42" s="383"/>
    </row>
    <row r="43" spans="1:13" ht="45" customHeight="1" x14ac:dyDescent="0.2">
      <c r="A43" s="307" t="str">
        <f t="shared" si="33"/>
        <v>RQF036</v>
      </c>
      <c r="B43" s="633" t="s">
        <v>344</v>
      </c>
      <c r="C43" s="634" t="s">
        <v>344</v>
      </c>
      <c r="D43" s="634" t="s">
        <v>344</v>
      </c>
      <c r="E43" s="635" t="s">
        <v>344</v>
      </c>
      <c r="F43" s="391" t="s">
        <v>4</v>
      </c>
      <c r="G43" s="304"/>
      <c r="H43" s="395"/>
      <c r="I43" s="306"/>
      <c r="J43" s="306"/>
      <c r="K43" s="34" t="str">
        <f t="shared" ref="K43" si="37">IF(I43="","",I43*100)</f>
        <v/>
      </c>
      <c r="L43" s="307"/>
      <c r="M43" s="383"/>
    </row>
    <row r="44" spans="1:13" ht="45" customHeight="1" x14ac:dyDescent="0.2">
      <c r="A44" s="307" t="str">
        <f t="shared" si="33"/>
        <v>RQF037</v>
      </c>
      <c r="B44" s="633" t="s">
        <v>345</v>
      </c>
      <c r="C44" s="634" t="s">
        <v>345</v>
      </c>
      <c r="D44" s="634" t="s">
        <v>345</v>
      </c>
      <c r="E44" s="635" t="s">
        <v>345</v>
      </c>
      <c r="F44" s="391" t="s">
        <v>4</v>
      </c>
      <c r="G44" s="304"/>
      <c r="H44" s="395"/>
      <c r="I44" s="306"/>
      <c r="J44" s="306"/>
      <c r="K44" s="34" t="str">
        <f t="shared" ref="K44" si="38">IF(I44="","",I44*100)</f>
        <v/>
      </c>
      <c r="L44" s="307"/>
      <c r="M44" s="383"/>
    </row>
    <row r="45" spans="1:13" ht="45" customHeight="1" x14ac:dyDescent="0.2">
      <c r="A45" s="307" t="str">
        <f t="shared" si="33"/>
        <v>RQF038</v>
      </c>
      <c r="B45" s="633" t="s">
        <v>346</v>
      </c>
      <c r="C45" s="634" t="s">
        <v>346</v>
      </c>
      <c r="D45" s="634" t="s">
        <v>346</v>
      </c>
      <c r="E45" s="635" t="s">
        <v>346</v>
      </c>
      <c r="F45" s="391" t="s">
        <v>4</v>
      </c>
      <c r="G45" s="304"/>
      <c r="H45" s="395"/>
      <c r="I45" s="306"/>
      <c r="J45" s="306"/>
      <c r="K45" s="34" t="str">
        <f t="shared" ref="K45" si="39">IF(I45="","",I45*100)</f>
        <v/>
      </c>
      <c r="L45" s="307"/>
      <c r="M45" s="383"/>
    </row>
    <row r="46" spans="1:13" ht="45" customHeight="1" x14ac:dyDescent="0.2">
      <c r="A46" s="307" t="str">
        <f t="shared" si="33"/>
        <v>RQF039</v>
      </c>
      <c r="B46" s="633" t="s">
        <v>347</v>
      </c>
      <c r="C46" s="634" t="s">
        <v>347</v>
      </c>
      <c r="D46" s="634" t="s">
        <v>347</v>
      </c>
      <c r="E46" s="635" t="s">
        <v>347</v>
      </c>
      <c r="F46" s="391" t="s">
        <v>4</v>
      </c>
      <c r="G46" s="304"/>
      <c r="H46" s="395"/>
      <c r="I46" s="306"/>
      <c r="J46" s="306"/>
      <c r="K46" s="34" t="str">
        <f t="shared" ref="K46" si="40">IF(I46="","",I46*100)</f>
        <v/>
      </c>
      <c r="L46" s="307"/>
      <c r="M46" s="383"/>
    </row>
    <row r="47" spans="1:13" ht="45" customHeight="1" x14ac:dyDescent="0.2">
      <c r="A47" s="307" t="str">
        <f t="shared" si="33"/>
        <v>RQF040</v>
      </c>
      <c r="B47" s="633" t="s">
        <v>348</v>
      </c>
      <c r="C47" s="634" t="s">
        <v>348</v>
      </c>
      <c r="D47" s="634" t="s">
        <v>348</v>
      </c>
      <c r="E47" s="635" t="s">
        <v>348</v>
      </c>
      <c r="F47" s="391" t="s">
        <v>4</v>
      </c>
      <c r="G47" s="304"/>
      <c r="H47" s="395"/>
      <c r="I47" s="306"/>
      <c r="J47" s="306"/>
      <c r="K47" s="34" t="str">
        <f t="shared" ref="K47" si="41">IF(I47="","",I47*100)</f>
        <v/>
      </c>
      <c r="L47" s="307"/>
      <c r="M47" s="383"/>
    </row>
    <row r="48" spans="1:13" ht="45" customHeight="1" x14ac:dyDescent="0.2">
      <c r="A48" s="307" t="str">
        <f t="shared" si="33"/>
        <v>RQF041</v>
      </c>
      <c r="B48" s="633" t="s">
        <v>349</v>
      </c>
      <c r="C48" s="634" t="s">
        <v>349</v>
      </c>
      <c r="D48" s="634" t="s">
        <v>349</v>
      </c>
      <c r="E48" s="635" t="s">
        <v>349</v>
      </c>
      <c r="F48" s="391" t="s">
        <v>4</v>
      </c>
      <c r="G48" s="304"/>
      <c r="H48" s="395"/>
      <c r="I48" s="306"/>
      <c r="J48" s="306"/>
      <c r="K48" s="34" t="str">
        <f t="shared" ref="K48" si="42">IF(I48="","",I48*100)</f>
        <v/>
      </c>
      <c r="L48" s="307"/>
      <c r="M48" s="383"/>
    </row>
    <row r="49" spans="1:13" ht="45" customHeight="1" x14ac:dyDescent="0.2">
      <c r="A49" s="307" t="str">
        <f t="shared" si="33"/>
        <v>RQF042</v>
      </c>
      <c r="B49" s="633" t="s">
        <v>350</v>
      </c>
      <c r="C49" s="634" t="s">
        <v>350</v>
      </c>
      <c r="D49" s="634" t="s">
        <v>350</v>
      </c>
      <c r="E49" s="635" t="s">
        <v>350</v>
      </c>
      <c r="F49" s="391" t="s">
        <v>4</v>
      </c>
      <c r="G49" s="304"/>
      <c r="H49" s="395"/>
      <c r="I49" s="306"/>
      <c r="J49" s="306"/>
      <c r="K49" s="34" t="str">
        <f t="shared" ref="K49" si="43">IF(I49="","",I49*100)</f>
        <v/>
      </c>
      <c r="L49" s="307"/>
      <c r="M49" s="383"/>
    </row>
    <row r="50" spans="1:13" ht="45" customHeight="1" x14ac:dyDescent="0.2">
      <c r="A50" s="307" t="str">
        <f t="shared" si="33"/>
        <v>RQF043</v>
      </c>
      <c r="B50" s="633" t="s">
        <v>351</v>
      </c>
      <c r="C50" s="634" t="s">
        <v>351</v>
      </c>
      <c r="D50" s="634" t="s">
        <v>351</v>
      </c>
      <c r="E50" s="635" t="s">
        <v>351</v>
      </c>
      <c r="F50" s="391" t="s">
        <v>4</v>
      </c>
      <c r="G50" s="304"/>
      <c r="H50" s="395"/>
      <c r="I50" s="306"/>
      <c r="J50" s="306"/>
      <c r="K50" s="34" t="str">
        <f t="shared" ref="K50" si="44">IF(I50="","",I50*100)</f>
        <v/>
      </c>
      <c r="L50" s="307"/>
      <c r="M50" s="383"/>
    </row>
    <row r="51" spans="1:13" ht="45" customHeight="1" x14ac:dyDescent="0.2">
      <c r="A51" s="307" t="str">
        <f t="shared" si="33"/>
        <v>RQF044</v>
      </c>
      <c r="B51" s="633" t="s">
        <v>352</v>
      </c>
      <c r="C51" s="634" t="s">
        <v>352</v>
      </c>
      <c r="D51" s="634" t="s">
        <v>352</v>
      </c>
      <c r="E51" s="635" t="s">
        <v>352</v>
      </c>
      <c r="F51" s="391" t="s">
        <v>4</v>
      </c>
      <c r="G51" s="304"/>
      <c r="H51" s="395"/>
      <c r="I51" s="306"/>
      <c r="J51" s="306"/>
      <c r="K51" s="34" t="str">
        <f t="shared" ref="K51" si="45">IF(I51="","",I51*100)</f>
        <v/>
      </c>
      <c r="L51" s="307"/>
      <c r="M51" s="383"/>
    </row>
    <row r="52" spans="1:13" ht="45" customHeight="1" x14ac:dyDescent="0.2">
      <c r="A52" s="307" t="str">
        <f t="shared" si="33"/>
        <v>RQF045</v>
      </c>
      <c r="B52" s="633" t="s">
        <v>353</v>
      </c>
      <c r="C52" s="634" t="s">
        <v>353</v>
      </c>
      <c r="D52" s="634" t="s">
        <v>353</v>
      </c>
      <c r="E52" s="635" t="s">
        <v>353</v>
      </c>
      <c r="F52" s="391" t="s">
        <v>4</v>
      </c>
      <c r="G52" s="304"/>
      <c r="H52" s="395"/>
      <c r="I52" s="306"/>
      <c r="J52" s="306"/>
      <c r="K52" s="34" t="str">
        <f t="shared" ref="K52" si="46">IF(I52="","",I52*100)</f>
        <v/>
      </c>
      <c r="L52" s="307"/>
      <c r="M52" s="383"/>
    </row>
    <row r="53" spans="1:13" ht="45" customHeight="1" x14ac:dyDescent="0.2">
      <c r="A53" s="307" t="str">
        <f t="shared" si="33"/>
        <v>RQF046</v>
      </c>
      <c r="B53" s="633" t="s">
        <v>354</v>
      </c>
      <c r="C53" s="634" t="s">
        <v>354</v>
      </c>
      <c r="D53" s="634" t="s">
        <v>354</v>
      </c>
      <c r="E53" s="635" t="s">
        <v>354</v>
      </c>
      <c r="F53" s="391" t="s">
        <v>4</v>
      </c>
      <c r="G53" s="304"/>
      <c r="H53" s="395"/>
      <c r="I53" s="306"/>
      <c r="J53" s="306"/>
      <c r="K53" s="34" t="str">
        <f t="shared" ref="K53" si="47">IF(I53="","",I53*100)</f>
        <v/>
      </c>
      <c r="L53" s="307"/>
      <c r="M53" s="383"/>
    </row>
    <row r="54" spans="1:13" ht="45" customHeight="1" x14ac:dyDescent="0.2">
      <c r="A54" s="307" t="str">
        <f t="shared" si="33"/>
        <v>RQF047</v>
      </c>
      <c r="B54" s="633" t="s">
        <v>355</v>
      </c>
      <c r="C54" s="634" t="s">
        <v>355</v>
      </c>
      <c r="D54" s="634" t="s">
        <v>355</v>
      </c>
      <c r="E54" s="635" t="s">
        <v>355</v>
      </c>
      <c r="F54" s="391" t="s">
        <v>4</v>
      </c>
      <c r="G54" s="304"/>
      <c r="H54" s="395"/>
      <c r="I54" s="306"/>
      <c r="J54" s="306"/>
      <c r="K54" s="34" t="str">
        <f t="shared" ref="K54" si="48">IF(I54="","",I54*100)</f>
        <v/>
      </c>
      <c r="L54" s="307"/>
      <c r="M54" s="383"/>
    </row>
    <row r="55" spans="1:13" ht="45" customHeight="1" x14ac:dyDescent="0.2">
      <c r="A55" s="307" t="str">
        <f t="shared" si="33"/>
        <v>RQF048</v>
      </c>
      <c r="B55" s="633" t="s">
        <v>356</v>
      </c>
      <c r="C55" s="634" t="s">
        <v>356</v>
      </c>
      <c r="D55" s="634" t="s">
        <v>356</v>
      </c>
      <c r="E55" s="635" t="s">
        <v>356</v>
      </c>
      <c r="F55" s="391" t="s">
        <v>4</v>
      </c>
      <c r="G55" s="304"/>
      <c r="H55" s="395"/>
      <c r="I55" s="306"/>
      <c r="J55" s="306"/>
      <c r="K55" s="34" t="str">
        <f t="shared" ref="K55" si="49">IF(I55="","",I55*100)</f>
        <v/>
      </c>
      <c r="L55" s="307"/>
      <c r="M55" s="383"/>
    </row>
    <row r="56" spans="1:13" ht="45" customHeight="1" x14ac:dyDescent="0.2">
      <c r="A56" s="307" t="str">
        <f t="shared" si="33"/>
        <v>RQF049</v>
      </c>
      <c r="B56" s="633" t="s">
        <v>357</v>
      </c>
      <c r="C56" s="634" t="s">
        <v>357</v>
      </c>
      <c r="D56" s="634" t="s">
        <v>357</v>
      </c>
      <c r="E56" s="635" t="s">
        <v>357</v>
      </c>
      <c r="F56" s="392" t="s">
        <v>4</v>
      </c>
      <c r="G56" s="304"/>
      <c r="H56" s="305"/>
      <c r="I56" s="306"/>
      <c r="J56" s="306"/>
      <c r="K56" s="34" t="str">
        <f t="shared" ref="K56" si="50">IF(I56="","",I56*100)</f>
        <v/>
      </c>
      <c r="L56" s="307"/>
      <c r="M56" s="383"/>
    </row>
    <row r="57" spans="1:13" ht="45" customHeight="1" x14ac:dyDescent="0.2">
      <c r="A57" s="307" t="str">
        <f t="shared" si="33"/>
        <v>RQF050</v>
      </c>
      <c r="B57" s="633" t="s">
        <v>358</v>
      </c>
      <c r="C57" s="634" t="s">
        <v>358</v>
      </c>
      <c r="D57" s="634" t="s">
        <v>358</v>
      </c>
      <c r="E57" s="635" t="s">
        <v>358</v>
      </c>
      <c r="F57" s="392" t="s">
        <v>4</v>
      </c>
      <c r="G57" s="304"/>
      <c r="H57" s="305"/>
      <c r="I57" s="306"/>
      <c r="J57" s="306"/>
      <c r="K57" s="34" t="str">
        <f t="shared" ref="K57" si="51">IF(I57="","",I57*100)</f>
        <v/>
      </c>
      <c r="L57" s="307"/>
      <c r="M57" s="383"/>
    </row>
    <row r="58" spans="1:13" ht="45" customHeight="1" x14ac:dyDescent="0.2">
      <c r="A58" s="307" t="str">
        <f t="shared" si="33"/>
        <v>RQF051</v>
      </c>
      <c r="B58" s="633" t="s">
        <v>359</v>
      </c>
      <c r="C58" s="634" t="s">
        <v>359</v>
      </c>
      <c r="D58" s="634" t="s">
        <v>359</v>
      </c>
      <c r="E58" s="635" t="s">
        <v>359</v>
      </c>
      <c r="F58" s="392" t="s">
        <v>4</v>
      </c>
      <c r="G58" s="304"/>
      <c r="H58" s="305"/>
      <c r="I58" s="306"/>
      <c r="J58" s="306"/>
      <c r="K58" s="34" t="str">
        <f t="shared" ref="K58" si="52">IF(I58="","",I58*100)</f>
        <v/>
      </c>
      <c r="L58" s="307"/>
      <c r="M58" s="383"/>
    </row>
    <row r="59" spans="1:13" ht="45" customHeight="1" x14ac:dyDescent="0.2">
      <c r="A59" s="307" t="str">
        <f t="shared" si="33"/>
        <v>RQF052</v>
      </c>
      <c r="B59" s="633" t="s">
        <v>360</v>
      </c>
      <c r="C59" s="634" t="s">
        <v>360</v>
      </c>
      <c r="D59" s="634" t="s">
        <v>360</v>
      </c>
      <c r="E59" s="635" t="s">
        <v>360</v>
      </c>
      <c r="F59" s="391" t="s">
        <v>4</v>
      </c>
      <c r="G59" s="304"/>
      <c r="H59" s="395"/>
      <c r="I59" s="306"/>
      <c r="J59" s="306"/>
      <c r="K59" s="34" t="str">
        <f t="shared" ref="K59" si="53">IF(I59="","",I59*100)</f>
        <v/>
      </c>
      <c r="L59" s="307"/>
      <c r="M59" s="383"/>
    </row>
    <row r="60" spans="1:13" ht="45" customHeight="1" x14ac:dyDescent="0.2">
      <c r="A60" s="307" t="str">
        <f t="shared" si="33"/>
        <v>RQF053</v>
      </c>
      <c r="B60" s="633" t="s">
        <v>361</v>
      </c>
      <c r="C60" s="634" t="s">
        <v>361</v>
      </c>
      <c r="D60" s="634" t="s">
        <v>361</v>
      </c>
      <c r="E60" s="635" t="s">
        <v>361</v>
      </c>
      <c r="F60" s="391" t="s">
        <v>4</v>
      </c>
      <c r="G60" s="304"/>
      <c r="H60" s="395"/>
      <c r="I60" s="306"/>
      <c r="J60" s="306"/>
      <c r="K60" s="34" t="str">
        <f t="shared" ref="K60" si="54">IF(I60="","",I60*100)</f>
        <v/>
      </c>
      <c r="L60" s="307"/>
      <c r="M60" s="383"/>
    </row>
    <row r="61" spans="1:13" ht="45" customHeight="1" x14ac:dyDescent="0.2">
      <c r="A61" s="307" t="str">
        <f t="shared" si="33"/>
        <v>RQF054</v>
      </c>
      <c r="B61" s="633" t="s">
        <v>362</v>
      </c>
      <c r="C61" s="634" t="s">
        <v>362</v>
      </c>
      <c r="D61" s="634" t="s">
        <v>362</v>
      </c>
      <c r="E61" s="635" t="s">
        <v>362</v>
      </c>
      <c r="F61" s="392" t="s">
        <v>17</v>
      </c>
      <c r="G61" s="304"/>
      <c r="H61" s="305" t="s">
        <v>30</v>
      </c>
      <c r="I61" s="306">
        <v>6.6666666666666596E-2</v>
      </c>
      <c r="J61" s="306"/>
      <c r="K61" s="34">
        <f t="shared" ref="K61" si="55">IF(I61="","",I61*100)</f>
        <v>6.6666666666666599</v>
      </c>
      <c r="L61" s="307"/>
      <c r="M61" s="383"/>
    </row>
    <row r="62" spans="1:13" ht="45" customHeight="1" x14ac:dyDescent="0.2">
      <c r="A62" s="307" t="str">
        <f t="shared" si="33"/>
        <v>RQF055</v>
      </c>
      <c r="B62" s="633" t="s">
        <v>363</v>
      </c>
      <c r="C62" s="634" t="s">
        <v>363</v>
      </c>
      <c r="D62" s="634" t="s">
        <v>363</v>
      </c>
      <c r="E62" s="635" t="s">
        <v>363</v>
      </c>
      <c r="F62" s="391" t="s">
        <v>4</v>
      </c>
      <c r="G62" s="304"/>
      <c r="H62" s="395"/>
      <c r="I62" s="306"/>
      <c r="J62" s="306"/>
      <c r="K62" s="34" t="str">
        <f t="shared" ref="K62" si="56">IF(I62="","",I62*100)</f>
        <v/>
      </c>
      <c r="L62" s="307"/>
      <c r="M62" s="383"/>
    </row>
    <row r="63" spans="1:13" ht="45" customHeight="1" x14ac:dyDescent="0.2">
      <c r="A63" s="307" t="str">
        <f t="shared" si="33"/>
        <v>RQF056</v>
      </c>
      <c r="B63" s="633" t="s">
        <v>364</v>
      </c>
      <c r="C63" s="634" t="s">
        <v>364</v>
      </c>
      <c r="D63" s="634" t="s">
        <v>364</v>
      </c>
      <c r="E63" s="635" t="s">
        <v>364</v>
      </c>
      <c r="F63" s="391" t="s">
        <v>4</v>
      </c>
      <c r="G63" s="304"/>
      <c r="H63" s="395"/>
      <c r="I63" s="306"/>
      <c r="J63" s="306"/>
      <c r="K63" s="34" t="str">
        <f t="shared" ref="K63" si="57">IF(I63="","",I63*100)</f>
        <v/>
      </c>
      <c r="L63" s="307"/>
      <c r="M63" s="383"/>
    </row>
    <row r="64" spans="1:13" ht="45" customHeight="1" x14ac:dyDescent="0.2">
      <c r="A64" s="307" t="str">
        <f t="shared" si="33"/>
        <v>RQF057</v>
      </c>
      <c r="B64" s="633" t="s">
        <v>365</v>
      </c>
      <c r="C64" s="634" t="s">
        <v>365</v>
      </c>
      <c r="D64" s="634" t="s">
        <v>365</v>
      </c>
      <c r="E64" s="635" t="s">
        <v>365</v>
      </c>
      <c r="F64" s="391" t="s">
        <v>4</v>
      </c>
      <c r="G64" s="304"/>
      <c r="H64" s="395"/>
      <c r="I64" s="306"/>
      <c r="J64" s="306"/>
      <c r="K64" s="34" t="str">
        <f t="shared" ref="K64" si="58">IF(I64="","",I64*100)</f>
        <v/>
      </c>
      <c r="L64" s="307"/>
      <c r="M64" s="383"/>
    </row>
    <row r="65" spans="1:13" ht="45" customHeight="1" x14ac:dyDescent="0.2">
      <c r="A65" s="307" t="str">
        <f t="shared" si="33"/>
        <v>RQF058</v>
      </c>
      <c r="B65" s="633" t="s">
        <v>366</v>
      </c>
      <c r="C65" s="634" t="s">
        <v>366</v>
      </c>
      <c r="D65" s="634" t="s">
        <v>366</v>
      </c>
      <c r="E65" s="635" t="s">
        <v>366</v>
      </c>
      <c r="F65" s="391" t="s">
        <v>4</v>
      </c>
      <c r="G65" s="304"/>
      <c r="H65" s="395"/>
      <c r="I65" s="306"/>
      <c r="J65" s="306"/>
      <c r="K65" s="34" t="str">
        <f t="shared" ref="K65" si="59">IF(I65="","",I65*100)</f>
        <v/>
      </c>
      <c r="L65" s="307"/>
      <c r="M65" s="383"/>
    </row>
    <row r="66" spans="1:13" ht="45" customHeight="1" x14ac:dyDescent="0.2">
      <c r="A66" s="307" t="str">
        <f t="shared" si="33"/>
        <v>RQF059</v>
      </c>
      <c r="B66" s="633" t="s">
        <v>367</v>
      </c>
      <c r="C66" s="634" t="s">
        <v>367</v>
      </c>
      <c r="D66" s="634" t="s">
        <v>367</v>
      </c>
      <c r="E66" s="635" t="s">
        <v>367</v>
      </c>
      <c r="F66" s="391" t="s">
        <v>4</v>
      </c>
      <c r="G66" s="304"/>
      <c r="H66" s="395"/>
      <c r="I66" s="306"/>
      <c r="J66" s="306"/>
      <c r="K66" s="34" t="str">
        <f t="shared" ref="K66" si="60">IF(I66="","",I66*100)</f>
        <v/>
      </c>
      <c r="L66" s="307"/>
      <c r="M66" s="383"/>
    </row>
    <row r="67" spans="1:13" ht="45" customHeight="1" x14ac:dyDescent="0.2">
      <c r="A67" s="307" t="str">
        <f t="shared" si="33"/>
        <v>RQF060</v>
      </c>
      <c r="B67" s="633" t="s">
        <v>368</v>
      </c>
      <c r="C67" s="634" t="s">
        <v>368</v>
      </c>
      <c r="D67" s="634" t="s">
        <v>368</v>
      </c>
      <c r="E67" s="635" t="s">
        <v>368</v>
      </c>
      <c r="F67" s="391" t="s">
        <v>4</v>
      </c>
      <c r="G67" s="304"/>
      <c r="H67" s="395"/>
      <c r="I67" s="306"/>
      <c r="J67" s="306"/>
      <c r="K67" s="34" t="str">
        <f t="shared" ref="K67" si="61">IF(I67="","",I67*100)</f>
        <v/>
      </c>
      <c r="L67" s="307"/>
      <c r="M67" s="383"/>
    </row>
    <row r="68" spans="1:13" ht="45" customHeight="1" x14ac:dyDescent="0.2">
      <c r="A68" s="307" t="str">
        <f t="shared" si="33"/>
        <v>RQF061</v>
      </c>
      <c r="B68" s="633" t="s">
        <v>369</v>
      </c>
      <c r="C68" s="634" t="s">
        <v>369</v>
      </c>
      <c r="D68" s="634" t="s">
        <v>369</v>
      </c>
      <c r="E68" s="635" t="s">
        <v>369</v>
      </c>
      <c r="F68" s="391" t="s">
        <v>4</v>
      </c>
      <c r="G68" s="304"/>
      <c r="H68" s="395"/>
      <c r="I68" s="306"/>
      <c r="J68" s="306"/>
      <c r="K68" s="34" t="str">
        <f t="shared" ref="K68" si="62">IF(I68="","",I68*100)</f>
        <v/>
      </c>
      <c r="L68" s="307"/>
      <c r="M68" s="383"/>
    </row>
    <row r="69" spans="1:13" ht="45" customHeight="1" x14ac:dyDescent="0.2">
      <c r="A69" s="307" t="str">
        <f t="shared" si="33"/>
        <v>RQF062</v>
      </c>
      <c r="B69" s="633" t="s">
        <v>370</v>
      </c>
      <c r="C69" s="634" t="s">
        <v>370</v>
      </c>
      <c r="D69" s="634" t="s">
        <v>370</v>
      </c>
      <c r="E69" s="635" t="s">
        <v>370</v>
      </c>
      <c r="F69" s="391" t="s">
        <v>4</v>
      </c>
      <c r="G69" s="304"/>
      <c r="H69" s="395"/>
      <c r="I69" s="306"/>
      <c r="J69" s="306"/>
      <c r="K69" s="34" t="str">
        <f t="shared" ref="K69" si="63">IF(I69="","",I69*100)</f>
        <v/>
      </c>
      <c r="L69" s="307"/>
      <c r="M69" s="383"/>
    </row>
    <row r="70" spans="1:13" ht="45" customHeight="1" x14ac:dyDescent="0.2">
      <c r="A70" s="307" t="str">
        <f t="shared" si="33"/>
        <v>RQF063</v>
      </c>
      <c r="B70" s="633" t="s">
        <v>371</v>
      </c>
      <c r="C70" s="634" t="s">
        <v>371</v>
      </c>
      <c r="D70" s="634" t="s">
        <v>371</v>
      </c>
      <c r="E70" s="635" t="s">
        <v>371</v>
      </c>
      <c r="F70" s="391" t="s">
        <v>4</v>
      </c>
      <c r="G70" s="304"/>
      <c r="H70" s="395"/>
      <c r="I70" s="306"/>
      <c r="J70" s="306"/>
      <c r="K70" s="34" t="str">
        <f t="shared" ref="K70" si="64">IF(I70="","",I70*100)</f>
        <v/>
      </c>
      <c r="L70" s="307"/>
      <c r="M70" s="383"/>
    </row>
    <row r="71" spans="1:13" ht="45" customHeight="1" x14ac:dyDescent="0.2">
      <c r="A71" s="307" t="str">
        <f t="shared" si="33"/>
        <v>RQF064</v>
      </c>
      <c r="B71" s="633" t="s">
        <v>372</v>
      </c>
      <c r="C71" s="634" t="s">
        <v>372</v>
      </c>
      <c r="D71" s="634" t="s">
        <v>372</v>
      </c>
      <c r="E71" s="635" t="s">
        <v>372</v>
      </c>
      <c r="F71" s="391" t="s">
        <v>17</v>
      </c>
      <c r="G71" s="304"/>
      <c r="H71" s="395" t="s">
        <v>27</v>
      </c>
      <c r="I71" s="306">
        <v>6.6666666666666596E-2</v>
      </c>
      <c r="J71" s="306"/>
      <c r="K71" s="34">
        <f t="shared" ref="K71" si="65">IF(I71="","",I71*100)</f>
        <v>6.6666666666666599</v>
      </c>
      <c r="L71" s="307"/>
      <c r="M71" s="383"/>
    </row>
    <row r="72" spans="1:13" ht="45" customHeight="1" x14ac:dyDescent="0.2">
      <c r="A72" s="307" t="str">
        <f t="shared" ref="A72:A96" si="66">IF(LEFT(A71,2)="ID",CONCATENATE(MID($A$7,SEARCH(" ",$A$7)+1,10),"001"),CONCATENATE(MID($A$7,SEARCH(" ",$A$7)+1,10),TEXT(RIGHT(A71,3)+1,"000")))</f>
        <v>RQF065</v>
      </c>
      <c r="B72" s="633" t="s">
        <v>373</v>
      </c>
      <c r="C72" s="634" t="s">
        <v>373</v>
      </c>
      <c r="D72" s="634" t="s">
        <v>373</v>
      </c>
      <c r="E72" s="635" t="s">
        <v>373</v>
      </c>
      <c r="F72" s="391" t="s">
        <v>4</v>
      </c>
      <c r="G72" s="304"/>
      <c r="H72" s="395"/>
      <c r="I72" s="306"/>
      <c r="J72" s="306"/>
      <c r="K72" s="34" t="str">
        <f t="shared" ref="K72" si="67">IF(I72="","",I72*100)</f>
        <v/>
      </c>
      <c r="L72" s="307"/>
      <c r="M72" s="383"/>
    </row>
    <row r="73" spans="1:13" ht="45" customHeight="1" x14ac:dyDescent="0.2">
      <c r="A73" s="307" t="str">
        <f t="shared" si="66"/>
        <v>RQF066</v>
      </c>
      <c r="B73" s="633" t="s">
        <v>374</v>
      </c>
      <c r="C73" s="634" t="s">
        <v>374</v>
      </c>
      <c r="D73" s="634" t="s">
        <v>374</v>
      </c>
      <c r="E73" s="635" t="s">
        <v>374</v>
      </c>
      <c r="F73" s="391" t="s">
        <v>5</v>
      </c>
      <c r="G73" s="304"/>
      <c r="H73" s="395"/>
      <c r="I73" s="306"/>
      <c r="J73" s="306"/>
      <c r="K73" s="34" t="str">
        <f t="shared" ref="K73" si="68">IF(I73="","",I73*100)</f>
        <v/>
      </c>
      <c r="L73" s="307"/>
      <c r="M73" s="383"/>
    </row>
    <row r="74" spans="1:13" ht="45" customHeight="1" x14ac:dyDescent="0.2">
      <c r="A74" s="307" t="str">
        <f t="shared" si="66"/>
        <v>RQF067</v>
      </c>
      <c r="B74" s="633" t="s">
        <v>375</v>
      </c>
      <c r="C74" s="634" t="s">
        <v>375</v>
      </c>
      <c r="D74" s="634" t="s">
        <v>375</v>
      </c>
      <c r="E74" s="635" t="s">
        <v>375</v>
      </c>
      <c r="F74" s="391" t="s">
        <v>4</v>
      </c>
      <c r="G74" s="304"/>
      <c r="H74" s="395"/>
      <c r="I74" s="306"/>
      <c r="J74" s="306"/>
      <c r="K74" s="34" t="str">
        <f t="shared" ref="K74" si="69">IF(I74="","",I74*100)</f>
        <v/>
      </c>
      <c r="L74" s="307"/>
      <c r="M74" s="383"/>
    </row>
    <row r="75" spans="1:13" ht="45" customHeight="1" x14ac:dyDescent="0.2">
      <c r="A75" s="307" t="str">
        <f t="shared" si="66"/>
        <v>RQF068</v>
      </c>
      <c r="B75" s="633" t="s">
        <v>376</v>
      </c>
      <c r="C75" s="634" t="s">
        <v>376</v>
      </c>
      <c r="D75" s="634" t="s">
        <v>376</v>
      </c>
      <c r="E75" s="635" t="s">
        <v>376</v>
      </c>
      <c r="F75" s="391" t="s">
        <v>4</v>
      </c>
      <c r="G75" s="304"/>
      <c r="H75" s="395"/>
      <c r="I75" s="306"/>
      <c r="J75" s="306"/>
      <c r="K75" s="34" t="str">
        <f t="shared" ref="K75" si="70">IF(I75="","",I75*100)</f>
        <v/>
      </c>
      <c r="L75" s="307"/>
      <c r="M75" s="383"/>
    </row>
    <row r="76" spans="1:13" ht="45" customHeight="1" x14ac:dyDescent="0.2">
      <c r="A76" s="307" t="str">
        <f t="shared" si="66"/>
        <v>RQF069</v>
      </c>
      <c r="B76" s="633" t="s">
        <v>377</v>
      </c>
      <c r="C76" s="634" t="s">
        <v>377</v>
      </c>
      <c r="D76" s="634" t="s">
        <v>377</v>
      </c>
      <c r="E76" s="635" t="s">
        <v>377</v>
      </c>
      <c r="F76" s="391" t="s">
        <v>4</v>
      </c>
      <c r="G76" s="304"/>
      <c r="H76" s="395"/>
      <c r="I76" s="306"/>
      <c r="J76" s="306"/>
      <c r="K76" s="34" t="str">
        <f t="shared" ref="K76" si="71">IF(I76="","",I76*100)</f>
        <v/>
      </c>
      <c r="L76" s="307"/>
      <c r="M76" s="383"/>
    </row>
    <row r="77" spans="1:13" ht="45" customHeight="1" x14ac:dyDescent="0.2">
      <c r="A77" s="307" t="str">
        <f t="shared" si="66"/>
        <v>RQF070</v>
      </c>
      <c r="B77" s="633" t="s">
        <v>378</v>
      </c>
      <c r="C77" s="634" t="s">
        <v>378</v>
      </c>
      <c r="D77" s="634" t="s">
        <v>378</v>
      </c>
      <c r="E77" s="635" t="s">
        <v>378</v>
      </c>
      <c r="F77" s="391" t="s">
        <v>4</v>
      </c>
      <c r="G77" s="304"/>
      <c r="H77" s="395"/>
      <c r="I77" s="306"/>
      <c r="J77" s="306"/>
      <c r="K77" s="34" t="str">
        <f t="shared" ref="K77" si="72">IF(I77="","",I77*100)</f>
        <v/>
      </c>
      <c r="L77" s="307"/>
      <c r="M77" s="383"/>
    </row>
    <row r="78" spans="1:13" ht="45" customHeight="1" x14ac:dyDescent="0.2">
      <c r="A78" s="307" t="str">
        <f t="shared" si="66"/>
        <v>RQF071</v>
      </c>
      <c r="B78" s="633" t="s">
        <v>379</v>
      </c>
      <c r="C78" s="634" t="s">
        <v>379</v>
      </c>
      <c r="D78" s="634" t="s">
        <v>379</v>
      </c>
      <c r="E78" s="635" t="s">
        <v>379</v>
      </c>
      <c r="F78" s="391" t="s">
        <v>5</v>
      </c>
      <c r="G78" s="304"/>
      <c r="H78" s="395"/>
      <c r="I78" s="306"/>
      <c r="J78" s="306"/>
      <c r="K78" s="34" t="str">
        <f t="shared" ref="K78" si="73">IF(I78="","",I78*100)</f>
        <v/>
      </c>
      <c r="L78" s="307"/>
      <c r="M78" s="383"/>
    </row>
    <row r="79" spans="1:13" ht="45" customHeight="1" x14ac:dyDescent="0.2">
      <c r="A79" s="307" t="str">
        <f t="shared" si="66"/>
        <v>RQF072</v>
      </c>
      <c r="B79" s="633" t="s">
        <v>380</v>
      </c>
      <c r="C79" s="634" t="s">
        <v>380</v>
      </c>
      <c r="D79" s="634" t="s">
        <v>380</v>
      </c>
      <c r="E79" s="635" t="s">
        <v>380</v>
      </c>
      <c r="F79" s="392" t="s">
        <v>4</v>
      </c>
      <c r="G79" s="304"/>
      <c r="H79" s="305"/>
      <c r="I79" s="306"/>
      <c r="J79" s="306"/>
      <c r="K79" s="34" t="str">
        <f t="shared" ref="K79" si="74">IF(I79="","",I79*100)</f>
        <v/>
      </c>
      <c r="L79" s="307"/>
      <c r="M79" s="383"/>
    </row>
    <row r="80" spans="1:13" ht="45" customHeight="1" x14ac:dyDescent="0.2">
      <c r="A80" s="307" t="str">
        <f t="shared" si="66"/>
        <v>RQF073</v>
      </c>
      <c r="B80" s="633" t="s">
        <v>381</v>
      </c>
      <c r="C80" s="634" t="s">
        <v>381</v>
      </c>
      <c r="D80" s="634" t="s">
        <v>381</v>
      </c>
      <c r="E80" s="635" t="s">
        <v>381</v>
      </c>
      <c r="F80" s="392" t="s">
        <v>4</v>
      </c>
      <c r="G80" s="304"/>
      <c r="H80" s="305"/>
      <c r="I80" s="306"/>
      <c r="J80" s="306"/>
      <c r="K80" s="34" t="str">
        <f t="shared" ref="K80" si="75">IF(I80="","",I80*100)</f>
        <v/>
      </c>
      <c r="L80" s="307"/>
      <c r="M80" s="383"/>
    </row>
    <row r="81" spans="1:13" ht="45" customHeight="1" x14ac:dyDescent="0.2">
      <c r="A81" s="307" t="str">
        <f t="shared" si="66"/>
        <v>RQF074</v>
      </c>
      <c r="B81" s="633" t="s">
        <v>382</v>
      </c>
      <c r="C81" s="634" t="s">
        <v>382</v>
      </c>
      <c r="D81" s="634" t="s">
        <v>382</v>
      </c>
      <c r="E81" s="635" t="s">
        <v>382</v>
      </c>
      <c r="F81" s="392" t="s">
        <v>4</v>
      </c>
      <c r="G81" s="304"/>
      <c r="H81" s="305"/>
      <c r="I81" s="306"/>
      <c r="J81" s="306"/>
      <c r="K81" s="34" t="str">
        <f t="shared" ref="K81" si="76">IF(I81="","",I81*100)</f>
        <v/>
      </c>
      <c r="L81" s="307"/>
      <c r="M81" s="383"/>
    </row>
    <row r="82" spans="1:13" ht="45" customHeight="1" x14ac:dyDescent="0.2">
      <c r="A82" s="307" t="str">
        <f t="shared" si="66"/>
        <v>RQF075</v>
      </c>
      <c r="B82" s="633" t="s">
        <v>383</v>
      </c>
      <c r="C82" s="634" t="s">
        <v>383</v>
      </c>
      <c r="D82" s="634" t="s">
        <v>383</v>
      </c>
      <c r="E82" s="635" t="s">
        <v>383</v>
      </c>
      <c r="F82" s="392" t="s">
        <v>4</v>
      </c>
      <c r="G82" s="304"/>
      <c r="H82" s="305"/>
      <c r="I82" s="306"/>
      <c r="J82" s="306"/>
      <c r="K82" s="34" t="str">
        <f t="shared" ref="K82" si="77">IF(I82="","",I82*100)</f>
        <v/>
      </c>
      <c r="L82" s="307"/>
      <c r="M82" s="383"/>
    </row>
    <row r="83" spans="1:13" ht="45" customHeight="1" x14ac:dyDescent="0.2">
      <c r="A83" s="307" t="str">
        <f t="shared" si="66"/>
        <v>RQF076</v>
      </c>
      <c r="B83" s="633" t="s">
        <v>384</v>
      </c>
      <c r="C83" s="634" t="s">
        <v>384</v>
      </c>
      <c r="D83" s="634" t="s">
        <v>384</v>
      </c>
      <c r="E83" s="635" t="s">
        <v>384</v>
      </c>
      <c r="F83" s="391" t="s">
        <v>4</v>
      </c>
      <c r="G83" s="304"/>
      <c r="H83" s="395"/>
      <c r="I83" s="306"/>
      <c r="J83" s="306"/>
      <c r="K83" s="34" t="str">
        <f t="shared" ref="K83" si="78">IF(I83="","",I83*100)</f>
        <v/>
      </c>
      <c r="L83" s="307"/>
      <c r="M83" s="383"/>
    </row>
    <row r="84" spans="1:13" ht="45" customHeight="1" x14ac:dyDescent="0.2">
      <c r="A84" s="307" t="str">
        <f t="shared" si="66"/>
        <v>RQF077</v>
      </c>
      <c r="B84" s="633" t="s">
        <v>385</v>
      </c>
      <c r="C84" s="634" t="s">
        <v>385</v>
      </c>
      <c r="D84" s="634" t="s">
        <v>385</v>
      </c>
      <c r="E84" s="635" t="s">
        <v>385</v>
      </c>
      <c r="F84" s="392" t="s">
        <v>5</v>
      </c>
      <c r="G84" s="304"/>
      <c r="H84" s="305"/>
      <c r="I84" s="306"/>
      <c r="J84" s="306"/>
      <c r="K84" s="34" t="str">
        <f t="shared" ref="K84" si="79">IF(I84="","",I84*100)</f>
        <v/>
      </c>
      <c r="L84" s="307"/>
      <c r="M84" s="383"/>
    </row>
    <row r="85" spans="1:13" ht="45" customHeight="1" x14ac:dyDescent="0.2">
      <c r="A85" s="307" t="str">
        <f t="shared" si="66"/>
        <v>RQF078</v>
      </c>
      <c r="B85" s="633" t="s">
        <v>386</v>
      </c>
      <c r="C85" s="634" t="s">
        <v>386</v>
      </c>
      <c r="D85" s="634" t="s">
        <v>386</v>
      </c>
      <c r="E85" s="635" t="s">
        <v>386</v>
      </c>
      <c r="F85" s="392" t="s">
        <v>4</v>
      </c>
      <c r="G85" s="304"/>
      <c r="H85" s="305"/>
      <c r="I85" s="306"/>
      <c r="J85" s="306"/>
      <c r="K85" s="34" t="str">
        <f t="shared" ref="K85" si="80">IF(I85="","",I85*100)</f>
        <v/>
      </c>
      <c r="L85" s="307"/>
      <c r="M85" s="383"/>
    </row>
    <row r="86" spans="1:13" ht="45" customHeight="1" x14ac:dyDescent="0.2">
      <c r="A86" s="307" t="str">
        <f t="shared" si="66"/>
        <v>RQF079</v>
      </c>
      <c r="B86" s="633" t="s">
        <v>387</v>
      </c>
      <c r="C86" s="634" t="s">
        <v>387</v>
      </c>
      <c r="D86" s="634" t="s">
        <v>387</v>
      </c>
      <c r="E86" s="635" t="s">
        <v>387</v>
      </c>
      <c r="F86" s="392" t="s">
        <v>5</v>
      </c>
      <c r="G86" s="304"/>
      <c r="H86" s="305"/>
      <c r="I86" s="306"/>
      <c r="J86" s="306"/>
      <c r="K86" s="34" t="str">
        <f t="shared" ref="K86" si="81">IF(I86="","",I86*100)</f>
        <v/>
      </c>
      <c r="L86" s="307"/>
      <c r="M86" s="383"/>
    </row>
    <row r="87" spans="1:13" ht="45" customHeight="1" x14ac:dyDescent="0.2">
      <c r="A87" s="307" t="str">
        <f t="shared" si="66"/>
        <v>RQF080</v>
      </c>
      <c r="B87" s="633" t="s">
        <v>388</v>
      </c>
      <c r="C87" s="634" t="s">
        <v>388</v>
      </c>
      <c r="D87" s="634" t="s">
        <v>388</v>
      </c>
      <c r="E87" s="635" t="s">
        <v>388</v>
      </c>
      <c r="F87" s="392" t="s">
        <v>4</v>
      </c>
      <c r="G87" s="304"/>
      <c r="H87" s="305"/>
      <c r="I87" s="306"/>
      <c r="J87" s="306"/>
      <c r="K87" s="34" t="str">
        <f t="shared" ref="K87" si="82">IF(I87="","",I87*100)</f>
        <v/>
      </c>
      <c r="L87" s="307"/>
      <c r="M87" s="383"/>
    </row>
    <row r="88" spans="1:13" ht="45" customHeight="1" x14ac:dyDescent="0.2">
      <c r="A88" s="307" t="str">
        <f t="shared" si="66"/>
        <v>RQF081</v>
      </c>
      <c r="B88" s="633" t="s">
        <v>389</v>
      </c>
      <c r="C88" s="634" t="s">
        <v>389</v>
      </c>
      <c r="D88" s="634" t="s">
        <v>389</v>
      </c>
      <c r="E88" s="635" t="s">
        <v>389</v>
      </c>
      <c r="F88" s="392" t="s">
        <v>5</v>
      </c>
      <c r="G88" s="304"/>
      <c r="H88" s="395"/>
      <c r="I88" s="306"/>
      <c r="J88" s="306"/>
      <c r="K88" s="34" t="str">
        <f t="shared" ref="K88" si="83">IF(I88="","",I88*100)</f>
        <v/>
      </c>
      <c r="L88" s="307"/>
      <c r="M88" s="383"/>
    </row>
    <row r="89" spans="1:13" ht="45" customHeight="1" x14ac:dyDescent="0.2">
      <c r="A89" s="307" t="str">
        <f t="shared" si="66"/>
        <v>RQF082</v>
      </c>
      <c r="B89" s="633" t="s">
        <v>390</v>
      </c>
      <c r="C89" s="634" t="s">
        <v>390</v>
      </c>
      <c r="D89" s="634" t="s">
        <v>390</v>
      </c>
      <c r="E89" s="635" t="s">
        <v>390</v>
      </c>
      <c r="F89" s="391" t="s">
        <v>4</v>
      </c>
      <c r="G89" s="304"/>
      <c r="H89" s="395"/>
      <c r="I89" s="306"/>
      <c r="J89" s="306"/>
      <c r="K89" s="34" t="str">
        <f t="shared" ref="K89" si="84">IF(I89="","",I89*100)</f>
        <v/>
      </c>
      <c r="L89" s="307"/>
      <c r="M89" s="383"/>
    </row>
    <row r="90" spans="1:13" ht="45" customHeight="1" x14ac:dyDescent="0.2">
      <c r="A90" s="307" t="str">
        <f t="shared" si="66"/>
        <v>RQF083</v>
      </c>
      <c r="B90" s="633" t="s">
        <v>391</v>
      </c>
      <c r="C90" s="634" t="s">
        <v>391</v>
      </c>
      <c r="D90" s="634" t="s">
        <v>391</v>
      </c>
      <c r="E90" s="635" t="s">
        <v>391</v>
      </c>
      <c r="F90" s="391" t="s">
        <v>4</v>
      </c>
      <c r="G90" s="304"/>
      <c r="H90" s="395"/>
      <c r="I90" s="306"/>
      <c r="J90" s="306"/>
      <c r="K90" s="34" t="str">
        <f t="shared" ref="K90" si="85">IF(I90="","",I90*100)</f>
        <v/>
      </c>
      <c r="L90" s="307"/>
      <c r="M90" s="383"/>
    </row>
    <row r="91" spans="1:13" ht="45" customHeight="1" x14ac:dyDescent="0.2">
      <c r="A91" s="307" t="str">
        <f t="shared" si="66"/>
        <v>RQF084</v>
      </c>
      <c r="B91" s="633" t="s">
        <v>392</v>
      </c>
      <c r="C91" s="634" t="s">
        <v>392</v>
      </c>
      <c r="D91" s="634" t="s">
        <v>392</v>
      </c>
      <c r="E91" s="635" t="s">
        <v>392</v>
      </c>
      <c r="F91" s="391" t="s">
        <v>4</v>
      </c>
      <c r="G91" s="304"/>
      <c r="H91" s="395"/>
      <c r="I91" s="306"/>
      <c r="J91" s="306"/>
      <c r="K91" s="34" t="str">
        <f t="shared" ref="K91" si="86">IF(I91="","",I91*100)</f>
        <v/>
      </c>
      <c r="L91" s="307"/>
      <c r="M91" s="383"/>
    </row>
    <row r="92" spans="1:13" ht="45" customHeight="1" x14ac:dyDescent="0.2">
      <c r="A92" s="307" t="str">
        <f t="shared" si="66"/>
        <v>RQF085</v>
      </c>
      <c r="B92" s="633" t="s">
        <v>393</v>
      </c>
      <c r="C92" s="634" t="s">
        <v>393</v>
      </c>
      <c r="D92" s="634" t="s">
        <v>393</v>
      </c>
      <c r="E92" s="635" t="s">
        <v>393</v>
      </c>
      <c r="F92" s="391" t="s">
        <v>4</v>
      </c>
      <c r="G92" s="304"/>
      <c r="H92" s="395"/>
      <c r="I92" s="306"/>
      <c r="J92" s="306"/>
      <c r="K92" s="34" t="str">
        <f t="shared" ref="K92" si="87">IF(I92="","",I92*100)</f>
        <v/>
      </c>
      <c r="L92" s="307"/>
      <c r="M92" s="383"/>
    </row>
    <row r="93" spans="1:13" ht="45" customHeight="1" x14ac:dyDescent="0.2">
      <c r="A93" s="307" t="str">
        <f t="shared" si="66"/>
        <v>RQF086</v>
      </c>
      <c r="B93" s="633" t="s">
        <v>394</v>
      </c>
      <c r="C93" s="634" t="s">
        <v>394</v>
      </c>
      <c r="D93" s="634" t="s">
        <v>394</v>
      </c>
      <c r="E93" s="635" t="s">
        <v>394</v>
      </c>
      <c r="F93" s="392" t="s">
        <v>4</v>
      </c>
      <c r="G93" s="304"/>
      <c r="H93" s="305"/>
      <c r="I93" s="306"/>
      <c r="J93" s="306"/>
      <c r="K93" s="34" t="str">
        <f t="shared" ref="K93" si="88">IF(I93="","",I93*100)</f>
        <v/>
      </c>
      <c r="L93" s="307"/>
      <c r="M93" s="383"/>
    </row>
    <row r="94" spans="1:13" ht="45" customHeight="1" x14ac:dyDescent="0.2">
      <c r="A94" s="307" t="str">
        <f t="shared" si="66"/>
        <v>RQF087</v>
      </c>
      <c r="B94" s="633" t="s">
        <v>395</v>
      </c>
      <c r="C94" s="634" t="s">
        <v>395</v>
      </c>
      <c r="D94" s="634" t="s">
        <v>395</v>
      </c>
      <c r="E94" s="635" t="s">
        <v>395</v>
      </c>
      <c r="F94" s="392" t="s">
        <v>4</v>
      </c>
      <c r="G94" s="304"/>
      <c r="H94" s="305"/>
      <c r="I94" s="306"/>
      <c r="J94" s="306"/>
      <c r="K94" s="34" t="str">
        <f t="shared" ref="K94" si="89">IF(I94="","",I94*100)</f>
        <v/>
      </c>
      <c r="L94" s="307"/>
      <c r="M94" s="383"/>
    </row>
    <row r="95" spans="1:13" ht="45" customHeight="1" x14ac:dyDescent="0.2">
      <c r="A95" s="307" t="str">
        <f t="shared" si="66"/>
        <v>RQF088</v>
      </c>
      <c r="B95" s="633" t="s">
        <v>396</v>
      </c>
      <c r="C95" s="634" t="s">
        <v>396</v>
      </c>
      <c r="D95" s="634" t="s">
        <v>396</v>
      </c>
      <c r="E95" s="635" t="s">
        <v>396</v>
      </c>
      <c r="F95" s="392" t="s">
        <v>17</v>
      </c>
      <c r="G95" s="304"/>
      <c r="H95" s="305" t="s">
        <v>30</v>
      </c>
      <c r="I95" s="306">
        <v>6.6666666666666596E-2</v>
      </c>
      <c r="J95" s="306"/>
      <c r="K95" s="34">
        <f t="shared" ref="K95" si="90">IF(I95="","",I95*100)</f>
        <v>6.6666666666666599</v>
      </c>
      <c r="L95" s="307"/>
      <c r="M95" s="383"/>
    </row>
    <row r="96" spans="1:13" ht="45" customHeight="1" x14ac:dyDescent="0.2">
      <c r="A96" s="307" t="str">
        <f t="shared" si="66"/>
        <v>RQF089</v>
      </c>
      <c r="B96" s="636" t="s">
        <v>397</v>
      </c>
      <c r="C96" s="637" t="s">
        <v>397</v>
      </c>
      <c r="D96" s="637" t="s">
        <v>397</v>
      </c>
      <c r="E96" s="638" t="s">
        <v>397</v>
      </c>
      <c r="F96" s="392" t="s">
        <v>17</v>
      </c>
      <c r="G96" s="304"/>
      <c r="H96" s="305" t="s">
        <v>29</v>
      </c>
      <c r="I96" s="306">
        <v>6.6666666666666596E-2</v>
      </c>
      <c r="J96" s="306"/>
      <c r="K96" s="34">
        <f t="shared" ref="K96" si="91">IF(I96="","",I96*100)</f>
        <v>6.6666666666666599</v>
      </c>
      <c r="L96" s="307"/>
      <c r="M96" s="383"/>
    </row>
    <row r="97" spans="1:13" x14ac:dyDescent="0.2">
      <c r="A97" s="101"/>
    </row>
    <row r="98" spans="1:13" ht="13.5" thickBot="1" x14ac:dyDescent="0.25">
      <c r="A98" s="278"/>
      <c r="B98" s="28" t="s">
        <v>52</v>
      </c>
      <c r="C98" s="28"/>
      <c r="D98" s="28"/>
      <c r="E98" s="28"/>
      <c r="F98" s="28" t="s">
        <v>53</v>
      </c>
      <c r="G98" s="28"/>
      <c r="H98" s="26"/>
      <c r="I98" s="26"/>
      <c r="J98" s="26"/>
    </row>
    <row r="99" spans="1:13" ht="26.25" thickBot="1" x14ac:dyDescent="0.25">
      <c r="A99" s="29" t="s">
        <v>215</v>
      </c>
      <c r="B99" s="31" t="s">
        <v>169</v>
      </c>
      <c r="C99" s="300"/>
      <c r="D99" s="300"/>
      <c r="E99" s="301"/>
      <c r="F99" s="30" t="s">
        <v>4</v>
      </c>
      <c r="G99" s="30" t="s">
        <v>57</v>
      </c>
      <c r="H99" s="30" t="s">
        <v>22</v>
      </c>
      <c r="I99" s="31" t="s">
        <v>55</v>
      </c>
      <c r="J99" s="30" t="s">
        <v>56</v>
      </c>
      <c r="K99" s="33" t="s">
        <v>58</v>
      </c>
      <c r="L99" s="364" t="s">
        <v>274</v>
      </c>
      <c r="M99" s="32" t="s">
        <v>275</v>
      </c>
    </row>
    <row r="100" spans="1:13" ht="45" customHeight="1" x14ac:dyDescent="0.2">
      <c r="A100" s="307" t="str">
        <f t="shared" ref="A100:A127" si="92">IF(LEFT(A99,2)="ID",CONCATENATE(MID($A$99,SEARCH(" ",$A$99)+1,10),"001"),CONCATENATE(MID($A$99,SEARCH(" ",$A$99)+1,10),TEXT(RIGHT(A99,3)+1,"000")))</f>
        <v>RQNF001</v>
      </c>
      <c r="B100" s="423" t="s">
        <v>429</v>
      </c>
      <c r="C100" s="424" t="s">
        <v>429</v>
      </c>
      <c r="D100" s="424" t="s">
        <v>429</v>
      </c>
      <c r="E100" s="425" t="s">
        <v>429</v>
      </c>
      <c r="F100" s="391" t="s">
        <v>4</v>
      </c>
      <c r="G100" s="304"/>
      <c r="H100" s="305"/>
      <c r="I100" s="306"/>
      <c r="J100" s="306"/>
      <c r="K100" s="34" t="str">
        <f t="shared" ref="K100" si="93">IF(I100="","",I100*100)</f>
        <v/>
      </c>
      <c r="L100" s="307"/>
      <c r="M100" s="383"/>
    </row>
    <row r="101" spans="1:13" ht="45" customHeight="1" x14ac:dyDescent="0.2">
      <c r="A101" s="307" t="str">
        <f t="shared" si="92"/>
        <v>RQNF002</v>
      </c>
      <c r="B101" s="423" t="s">
        <v>430</v>
      </c>
      <c r="C101" s="424" t="s">
        <v>430</v>
      </c>
      <c r="D101" s="424" t="s">
        <v>430</v>
      </c>
      <c r="E101" s="425" t="s">
        <v>430</v>
      </c>
      <c r="F101" s="391" t="s">
        <v>4</v>
      </c>
      <c r="G101" s="304"/>
      <c r="H101" s="305"/>
      <c r="I101" s="306"/>
      <c r="J101" s="306"/>
      <c r="K101" s="34" t="str">
        <f t="shared" ref="K101" si="94">IF(I101="","",I101*100)</f>
        <v/>
      </c>
      <c r="L101" s="307"/>
      <c r="M101" s="383"/>
    </row>
    <row r="102" spans="1:13" ht="45" customHeight="1" x14ac:dyDescent="0.2">
      <c r="A102" s="307" t="str">
        <f t="shared" si="92"/>
        <v>RQNF003</v>
      </c>
      <c r="B102" s="423" t="s">
        <v>431</v>
      </c>
      <c r="C102" s="424" t="s">
        <v>431</v>
      </c>
      <c r="D102" s="424" t="s">
        <v>431</v>
      </c>
      <c r="E102" s="425" t="s">
        <v>431</v>
      </c>
      <c r="F102" s="391" t="s">
        <v>4</v>
      </c>
      <c r="G102" s="304"/>
      <c r="H102" s="305"/>
      <c r="I102" s="306"/>
      <c r="J102" s="306"/>
      <c r="K102" s="34" t="str">
        <f t="shared" ref="K102" si="95">IF(I102="","",I102*100)</f>
        <v/>
      </c>
      <c r="L102" s="307"/>
      <c r="M102" s="383"/>
    </row>
    <row r="103" spans="1:13" ht="45" customHeight="1" x14ac:dyDescent="0.2">
      <c r="A103" s="307" t="str">
        <f t="shared" si="92"/>
        <v>RQNF004</v>
      </c>
      <c r="B103" s="423" t="s">
        <v>432</v>
      </c>
      <c r="C103" s="424" t="s">
        <v>432</v>
      </c>
      <c r="D103" s="424" t="s">
        <v>432</v>
      </c>
      <c r="E103" s="425" t="s">
        <v>432</v>
      </c>
      <c r="F103" s="391" t="s">
        <v>4</v>
      </c>
      <c r="G103" s="304"/>
      <c r="H103" s="305"/>
      <c r="I103" s="306"/>
      <c r="J103" s="306"/>
      <c r="K103" s="34" t="str">
        <f t="shared" ref="K103" si="96">IF(I103="","",I103*100)</f>
        <v/>
      </c>
      <c r="L103" s="307"/>
      <c r="M103" s="383"/>
    </row>
    <row r="104" spans="1:13" ht="45" customHeight="1" x14ac:dyDescent="0.2">
      <c r="A104" s="307" t="str">
        <f t="shared" si="92"/>
        <v>RQNF005</v>
      </c>
      <c r="B104" s="423" t="s">
        <v>433</v>
      </c>
      <c r="C104" s="424" t="s">
        <v>433</v>
      </c>
      <c r="D104" s="424" t="s">
        <v>433</v>
      </c>
      <c r="E104" s="425" t="s">
        <v>433</v>
      </c>
      <c r="F104" s="391" t="s">
        <v>4</v>
      </c>
      <c r="G104" s="304"/>
      <c r="H104" s="305"/>
      <c r="I104" s="306"/>
      <c r="J104" s="306"/>
      <c r="K104" s="34" t="str">
        <f t="shared" ref="K104" si="97">IF(I104="","",I104*100)</f>
        <v/>
      </c>
      <c r="L104" s="307"/>
      <c r="M104" s="383"/>
    </row>
    <row r="105" spans="1:13" ht="45" customHeight="1" x14ac:dyDescent="0.2">
      <c r="A105" s="307" t="str">
        <f t="shared" si="92"/>
        <v>RQNF006</v>
      </c>
      <c r="B105" s="423" t="s">
        <v>434</v>
      </c>
      <c r="C105" s="424" t="s">
        <v>434</v>
      </c>
      <c r="D105" s="424" t="s">
        <v>434</v>
      </c>
      <c r="E105" s="425" t="s">
        <v>434</v>
      </c>
      <c r="F105" s="391" t="s">
        <v>4</v>
      </c>
      <c r="G105" s="304"/>
      <c r="H105" s="305"/>
      <c r="I105" s="306"/>
      <c r="J105" s="306"/>
      <c r="K105" s="34" t="str">
        <f t="shared" ref="K105" si="98">IF(I105="","",I105*100)</f>
        <v/>
      </c>
      <c r="L105" s="307"/>
      <c r="M105" s="383"/>
    </row>
    <row r="106" spans="1:13" ht="45" customHeight="1" x14ac:dyDescent="0.2">
      <c r="A106" s="307" t="str">
        <f t="shared" si="92"/>
        <v>RQNF007</v>
      </c>
      <c r="B106" s="423" t="s">
        <v>435</v>
      </c>
      <c r="C106" s="424" t="s">
        <v>435</v>
      </c>
      <c r="D106" s="424" t="s">
        <v>435</v>
      </c>
      <c r="E106" s="425" t="s">
        <v>435</v>
      </c>
      <c r="F106" s="391" t="s">
        <v>4</v>
      </c>
      <c r="G106" s="304"/>
      <c r="H106" s="305"/>
      <c r="I106" s="306"/>
      <c r="J106" s="306"/>
      <c r="K106" s="34" t="str">
        <f t="shared" ref="K106" si="99">IF(I106="","",I106*100)</f>
        <v/>
      </c>
      <c r="L106" s="307"/>
      <c r="M106" s="383"/>
    </row>
    <row r="107" spans="1:13" ht="45" customHeight="1" x14ac:dyDescent="0.2">
      <c r="A107" s="307" t="str">
        <f t="shared" si="92"/>
        <v>RQNF008</v>
      </c>
      <c r="B107" s="423" t="s">
        <v>436</v>
      </c>
      <c r="C107" s="424" t="s">
        <v>436</v>
      </c>
      <c r="D107" s="424" t="s">
        <v>436</v>
      </c>
      <c r="E107" s="425" t="s">
        <v>436</v>
      </c>
      <c r="F107" s="391" t="s">
        <v>4</v>
      </c>
      <c r="G107" s="304"/>
      <c r="H107" s="305"/>
      <c r="I107" s="306"/>
      <c r="J107" s="306"/>
      <c r="K107" s="34" t="str">
        <f t="shared" ref="K107" si="100">IF(I107="","",I107*100)</f>
        <v/>
      </c>
      <c r="L107" s="307"/>
      <c r="M107" s="383"/>
    </row>
    <row r="108" spans="1:13" ht="45" customHeight="1" x14ac:dyDescent="0.2">
      <c r="A108" s="307" t="str">
        <f t="shared" si="92"/>
        <v>RQNF009</v>
      </c>
      <c r="B108" s="423" t="s">
        <v>437</v>
      </c>
      <c r="C108" s="424" t="s">
        <v>437</v>
      </c>
      <c r="D108" s="424" t="s">
        <v>437</v>
      </c>
      <c r="E108" s="425" t="s">
        <v>437</v>
      </c>
      <c r="F108" s="391" t="s">
        <v>4</v>
      </c>
      <c r="G108" s="304"/>
      <c r="H108" s="305"/>
      <c r="I108" s="306"/>
      <c r="J108" s="306"/>
      <c r="K108" s="34" t="str">
        <f t="shared" ref="K108" si="101">IF(I108="","",I108*100)</f>
        <v/>
      </c>
      <c r="L108" s="307"/>
      <c r="M108" s="383"/>
    </row>
    <row r="109" spans="1:13" ht="45" customHeight="1" x14ac:dyDescent="0.2">
      <c r="A109" s="307" t="str">
        <f t="shared" si="92"/>
        <v>RQNF010</v>
      </c>
      <c r="B109" s="423" t="s">
        <v>438</v>
      </c>
      <c r="C109" s="424" t="s">
        <v>438</v>
      </c>
      <c r="D109" s="424" t="s">
        <v>438</v>
      </c>
      <c r="E109" s="425" t="s">
        <v>438</v>
      </c>
      <c r="F109" s="391" t="s">
        <v>17</v>
      </c>
      <c r="G109" s="304"/>
      <c r="H109" s="395" t="s">
        <v>27</v>
      </c>
      <c r="I109" s="306">
        <v>6.6666666666666596E-2</v>
      </c>
      <c r="J109" s="306"/>
      <c r="K109" s="34">
        <f t="shared" ref="K109" si="102">IF(I109="","",I109*100)</f>
        <v>6.6666666666666599</v>
      </c>
      <c r="L109" s="307"/>
      <c r="M109" s="383"/>
    </row>
    <row r="110" spans="1:13" ht="45" customHeight="1" x14ac:dyDescent="0.2">
      <c r="A110" s="307" t="str">
        <f t="shared" si="92"/>
        <v>RQNF011</v>
      </c>
      <c r="B110" s="423" t="s">
        <v>439</v>
      </c>
      <c r="C110" s="424" t="s">
        <v>439</v>
      </c>
      <c r="D110" s="424" t="s">
        <v>439</v>
      </c>
      <c r="E110" s="425" t="s">
        <v>439</v>
      </c>
      <c r="F110" s="391" t="s">
        <v>4</v>
      </c>
      <c r="G110" s="304"/>
      <c r="H110" s="305"/>
      <c r="I110" s="306"/>
      <c r="J110" s="306"/>
      <c r="K110" s="34" t="str">
        <f t="shared" ref="K110" si="103">IF(I110="","",I110*100)</f>
        <v/>
      </c>
      <c r="L110" s="307"/>
      <c r="M110" s="383"/>
    </row>
    <row r="111" spans="1:13" ht="45" customHeight="1" x14ac:dyDescent="0.2">
      <c r="A111" s="307" t="str">
        <f t="shared" si="92"/>
        <v>RQNF012</v>
      </c>
      <c r="B111" s="423" t="s">
        <v>440</v>
      </c>
      <c r="C111" s="424" t="s">
        <v>440</v>
      </c>
      <c r="D111" s="424" t="s">
        <v>440</v>
      </c>
      <c r="E111" s="425" t="s">
        <v>440</v>
      </c>
      <c r="F111" s="391" t="s">
        <v>4</v>
      </c>
      <c r="G111" s="304"/>
      <c r="H111" s="305"/>
      <c r="I111" s="306"/>
      <c r="J111" s="306"/>
      <c r="K111" s="34" t="str">
        <f t="shared" ref="K111" si="104">IF(I111="","",I111*100)</f>
        <v/>
      </c>
      <c r="L111" s="307"/>
      <c r="M111" s="383"/>
    </row>
    <row r="112" spans="1:13" ht="45" customHeight="1" x14ac:dyDescent="0.2">
      <c r="A112" s="307" t="str">
        <f t="shared" si="92"/>
        <v>RQNF013</v>
      </c>
      <c r="B112" s="423" t="s">
        <v>441</v>
      </c>
      <c r="C112" s="424" t="s">
        <v>441</v>
      </c>
      <c r="D112" s="424" t="s">
        <v>441</v>
      </c>
      <c r="E112" s="425" t="s">
        <v>441</v>
      </c>
      <c r="F112" s="391" t="s">
        <v>4</v>
      </c>
      <c r="G112" s="304"/>
      <c r="H112" s="305"/>
      <c r="I112" s="306"/>
      <c r="J112" s="306"/>
      <c r="K112" s="34" t="str">
        <f t="shared" ref="K112" si="105">IF(I112="","",I112*100)</f>
        <v/>
      </c>
      <c r="L112" s="307"/>
      <c r="M112" s="383"/>
    </row>
    <row r="113" spans="1:13" ht="45" customHeight="1" x14ac:dyDescent="0.2">
      <c r="A113" s="307" t="str">
        <f t="shared" si="92"/>
        <v>RQNF014</v>
      </c>
      <c r="B113" s="423" t="s">
        <v>442</v>
      </c>
      <c r="C113" s="424" t="s">
        <v>442</v>
      </c>
      <c r="D113" s="424" t="s">
        <v>442</v>
      </c>
      <c r="E113" s="425" t="s">
        <v>442</v>
      </c>
      <c r="F113" s="391" t="s">
        <v>4</v>
      </c>
      <c r="G113" s="304"/>
      <c r="H113" s="305"/>
      <c r="I113" s="306"/>
      <c r="J113" s="306"/>
      <c r="K113" s="34" t="str">
        <f t="shared" ref="K113" si="106">IF(I113="","",I113*100)</f>
        <v/>
      </c>
      <c r="L113" s="307"/>
      <c r="M113" s="383"/>
    </row>
    <row r="114" spans="1:13" ht="45" customHeight="1" x14ac:dyDescent="0.2">
      <c r="A114" s="307" t="str">
        <f t="shared" si="92"/>
        <v>RQNF015</v>
      </c>
      <c r="B114" s="423" t="s">
        <v>443</v>
      </c>
      <c r="C114" s="424" t="s">
        <v>443</v>
      </c>
      <c r="D114" s="424" t="s">
        <v>443</v>
      </c>
      <c r="E114" s="425" t="s">
        <v>443</v>
      </c>
      <c r="F114" s="391" t="s">
        <v>4</v>
      </c>
      <c r="G114" s="304"/>
      <c r="H114" s="305"/>
      <c r="I114" s="306"/>
      <c r="J114" s="306"/>
      <c r="K114" s="34" t="str">
        <f t="shared" ref="K114" si="107">IF(I114="","",I114*100)</f>
        <v/>
      </c>
      <c r="L114" s="307"/>
      <c r="M114" s="383"/>
    </row>
    <row r="115" spans="1:13" ht="45" customHeight="1" x14ac:dyDescent="0.2">
      <c r="A115" s="307" t="str">
        <f t="shared" si="92"/>
        <v>RQNF016</v>
      </c>
      <c r="B115" s="423" t="s">
        <v>444</v>
      </c>
      <c r="C115" s="424" t="s">
        <v>444</v>
      </c>
      <c r="D115" s="424" t="s">
        <v>444</v>
      </c>
      <c r="E115" s="425" t="s">
        <v>444</v>
      </c>
      <c r="F115" s="391" t="s">
        <v>4</v>
      </c>
      <c r="G115" s="304"/>
      <c r="H115" s="305"/>
      <c r="I115" s="306"/>
      <c r="J115" s="306"/>
      <c r="K115" s="34" t="str">
        <f t="shared" ref="K115" si="108">IF(I115="","",I115*100)</f>
        <v/>
      </c>
      <c r="L115" s="307"/>
      <c r="M115" s="383"/>
    </row>
    <row r="116" spans="1:13" ht="45" customHeight="1" x14ac:dyDescent="0.2">
      <c r="A116" s="307" t="str">
        <f t="shared" si="92"/>
        <v>RQNF017</v>
      </c>
      <c r="B116" s="423" t="s">
        <v>445</v>
      </c>
      <c r="C116" s="424" t="s">
        <v>445</v>
      </c>
      <c r="D116" s="424" t="s">
        <v>445</v>
      </c>
      <c r="E116" s="425" t="s">
        <v>445</v>
      </c>
      <c r="F116" s="391" t="s">
        <v>4</v>
      </c>
      <c r="G116" s="304"/>
      <c r="H116" s="305"/>
      <c r="I116" s="306"/>
      <c r="J116" s="306"/>
      <c r="K116" s="34" t="str">
        <f t="shared" ref="K116" si="109">IF(I116="","",I116*100)</f>
        <v/>
      </c>
      <c r="L116" s="307"/>
      <c r="M116" s="383"/>
    </row>
    <row r="117" spans="1:13" ht="45" customHeight="1" x14ac:dyDescent="0.2">
      <c r="A117" s="307" t="str">
        <f t="shared" si="92"/>
        <v>RQNF018</v>
      </c>
      <c r="B117" s="423" t="s">
        <v>446</v>
      </c>
      <c r="C117" s="424" t="s">
        <v>446</v>
      </c>
      <c r="D117" s="424" t="s">
        <v>446</v>
      </c>
      <c r="E117" s="425" t="s">
        <v>446</v>
      </c>
      <c r="F117" s="391" t="s">
        <v>4</v>
      </c>
      <c r="G117" s="304"/>
      <c r="H117" s="305"/>
      <c r="I117" s="306"/>
      <c r="J117" s="306"/>
      <c r="K117" s="34" t="str">
        <f t="shared" ref="K117" si="110">IF(I117="","",I117*100)</f>
        <v/>
      </c>
      <c r="L117" s="307"/>
      <c r="M117" s="383"/>
    </row>
    <row r="118" spans="1:13" ht="45" customHeight="1" x14ac:dyDescent="0.2">
      <c r="A118" s="307" t="str">
        <f t="shared" si="92"/>
        <v>RQNF019</v>
      </c>
      <c r="B118" s="423" t="s">
        <v>447</v>
      </c>
      <c r="C118" s="424" t="s">
        <v>447</v>
      </c>
      <c r="D118" s="424" t="s">
        <v>447</v>
      </c>
      <c r="E118" s="425" t="s">
        <v>447</v>
      </c>
      <c r="F118" s="391" t="s">
        <v>4</v>
      </c>
      <c r="G118" s="304"/>
      <c r="H118" s="305"/>
      <c r="I118" s="306"/>
      <c r="J118" s="306"/>
      <c r="K118" s="34" t="str">
        <f t="shared" ref="K118" si="111">IF(I118="","",I118*100)</f>
        <v/>
      </c>
      <c r="L118" s="307"/>
      <c r="M118" s="383"/>
    </row>
    <row r="119" spans="1:13" ht="45" customHeight="1" x14ac:dyDescent="0.2">
      <c r="A119" s="307" t="str">
        <f t="shared" si="92"/>
        <v>RQNF020</v>
      </c>
      <c r="B119" s="423" t="s">
        <v>448</v>
      </c>
      <c r="C119" s="424" t="s">
        <v>448</v>
      </c>
      <c r="D119" s="424" t="s">
        <v>448</v>
      </c>
      <c r="E119" s="425" t="s">
        <v>448</v>
      </c>
      <c r="F119" s="391" t="s">
        <v>17</v>
      </c>
      <c r="G119" s="304"/>
      <c r="H119" s="395" t="s">
        <v>27</v>
      </c>
      <c r="I119" s="306">
        <v>6.6666666666666596E-2</v>
      </c>
      <c r="J119" s="306"/>
      <c r="K119" s="34">
        <f t="shared" ref="K119" si="112">IF(I119="","",I119*100)</f>
        <v>6.6666666666666599</v>
      </c>
      <c r="L119" s="307"/>
      <c r="M119" s="383"/>
    </row>
    <row r="120" spans="1:13" ht="45" customHeight="1" x14ac:dyDescent="0.2">
      <c r="A120" s="307" t="str">
        <f t="shared" si="92"/>
        <v>RQNF021</v>
      </c>
      <c r="B120" s="423" t="s">
        <v>449</v>
      </c>
      <c r="C120" s="424" t="s">
        <v>449</v>
      </c>
      <c r="D120" s="424" t="s">
        <v>449</v>
      </c>
      <c r="E120" s="425" t="s">
        <v>449</v>
      </c>
      <c r="F120" s="391" t="s">
        <v>4</v>
      </c>
      <c r="G120" s="304"/>
      <c r="H120" s="305"/>
      <c r="I120" s="306"/>
      <c r="J120" s="306"/>
      <c r="K120" s="34" t="str">
        <f t="shared" ref="K120" si="113">IF(I120="","",I120*100)</f>
        <v/>
      </c>
      <c r="L120" s="307"/>
      <c r="M120" s="383"/>
    </row>
    <row r="121" spans="1:13" ht="45" customHeight="1" x14ac:dyDescent="0.2">
      <c r="A121" s="307" t="str">
        <f t="shared" si="92"/>
        <v>RQNF022</v>
      </c>
      <c r="B121" s="423" t="s">
        <v>450</v>
      </c>
      <c r="C121" s="424" t="s">
        <v>450</v>
      </c>
      <c r="D121" s="424" t="s">
        <v>450</v>
      </c>
      <c r="E121" s="425" t="s">
        <v>450</v>
      </c>
      <c r="F121" s="391" t="s">
        <v>4</v>
      </c>
      <c r="G121" s="304"/>
      <c r="H121" s="305"/>
      <c r="I121" s="306"/>
      <c r="J121" s="306"/>
      <c r="K121" s="34" t="str">
        <f t="shared" ref="K121" si="114">IF(I121="","",I121*100)</f>
        <v/>
      </c>
      <c r="L121" s="307"/>
      <c r="M121" s="383"/>
    </row>
    <row r="122" spans="1:13" ht="45" customHeight="1" x14ac:dyDescent="0.2">
      <c r="A122" s="307" t="str">
        <f t="shared" si="92"/>
        <v>RQNF023</v>
      </c>
      <c r="B122" s="423" t="s">
        <v>451</v>
      </c>
      <c r="C122" s="424" t="s">
        <v>451</v>
      </c>
      <c r="D122" s="424" t="s">
        <v>451</v>
      </c>
      <c r="E122" s="425" t="s">
        <v>451</v>
      </c>
      <c r="F122" s="391" t="s">
        <v>4</v>
      </c>
      <c r="G122" s="304"/>
      <c r="H122" s="305"/>
      <c r="I122" s="306"/>
      <c r="J122" s="306"/>
      <c r="K122" s="34" t="str">
        <f t="shared" ref="K122" si="115">IF(I122="","",I122*100)</f>
        <v/>
      </c>
      <c r="L122" s="307"/>
      <c r="M122" s="383"/>
    </row>
    <row r="123" spans="1:13" ht="45" customHeight="1" x14ac:dyDescent="0.2">
      <c r="A123" s="307" t="str">
        <f t="shared" si="92"/>
        <v>RQNF024</v>
      </c>
      <c r="B123" s="423" t="s">
        <v>452</v>
      </c>
      <c r="C123" s="424" t="s">
        <v>452</v>
      </c>
      <c r="D123" s="424" t="s">
        <v>452</v>
      </c>
      <c r="E123" s="425" t="s">
        <v>452</v>
      </c>
      <c r="F123" s="391" t="s">
        <v>4</v>
      </c>
      <c r="G123" s="304"/>
      <c r="H123" s="305"/>
      <c r="I123" s="306"/>
      <c r="J123" s="306"/>
      <c r="K123" s="34" t="str">
        <f t="shared" ref="K123" si="116">IF(I123="","",I123*100)</f>
        <v/>
      </c>
      <c r="L123" s="307"/>
      <c r="M123" s="383"/>
    </row>
    <row r="124" spans="1:13" ht="45" customHeight="1" x14ac:dyDescent="0.2">
      <c r="A124" s="307" t="str">
        <f t="shared" si="92"/>
        <v>RQNF025</v>
      </c>
      <c r="B124" s="423" t="s">
        <v>453</v>
      </c>
      <c r="C124" s="424" t="s">
        <v>453</v>
      </c>
      <c r="D124" s="424" t="s">
        <v>453</v>
      </c>
      <c r="E124" s="425" t="s">
        <v>453</v>
      </c>
      <c r="F124" s="391" t="s">
        <v>4</v>
      </c>
      <c r="G124" s="304"/>
      <c r="H124" s="305"/>
      <c r="I124" s="306"/>
      <c r="J124" s="306"/>
      <c r="K124" s="34" t="str">
        <f t="shared" ref="K124" si="117">IF(I124="","",I124*100)</f>
        <v/>
      </c>
      <c r="L124" s="307"/>
      <c r="M124" s="383"/>
    </row>
    <row r="125" spans="1:13" ht="45" customHeight="1" x14ac:dyDescent="0.2">
      <c r="A125" s="307" t="str">
        <f t="shared" si="92"/>
        <v>RQNF026</v>
      </c>
      <c r="B125" s="423" t="s">
        <v>454</v>
      </c>
      <c r="C125" s="424" t="s">
        <v>454</v>
      </c>
      <c r="D125" s="424" t="s">
        <v>454</v>
      </c>
      <c r="E125" s="425" t="s">
        <v>454</v>
      </c>
      <c r="F125" s="391" t="s">
        <v>4</v>
      </c>
      <c r="G125" s="304"/>
      <c r="H125" s="305"/>
      <c r="I125" s="306"/>
      <c r="J125" s="306"/>
      <c r="K125" s="34" t="str">
        <f t="shared" ref="K125" si="118">IF(I125="","",I125*100)</f>
        <v/>
      </c>
      <c r="L125" s="307"/>
      <c r="M125" s="383"/>
    </row>
    <row r="126" spans="1:13" ht="45" customHeight="1" x14ac:dyDescent="0.2">
      <c r="A126" s="307" t="str">
        <f t="shared" si="92"/>
        <v>RQNF027</v>
      </c>
      <c r="B126" s="423" t="s">
        <v>455</v>
      </c>
      <c r="C126" s="424" t="s">
        <v>455</v>
      </c>
      <c r="D126" s="424" t="s">
        <v>455</v>
      </c>
      <c r="E126" s="425" t="s">
        <v>455</v>
      </c>
      <c r="F126" s="391" t="s">
        <v>4</v>
      </c>
      <c r="G126" s="304"/>
      <c r="H126" s="305"/>
      <c r="I126" s="306"/>
      <c r="J126" s="306"/>
      <c r="K126" s="34" t="str">
        <f t="shared" ref="K126" si="119">IF(I126="","",I126*100)</f>
        <v/>
      </c>
      <c r="L126" s="307"/>
      <c r="M126" s="383"/>
    </row>
    <row r="127" spans="1:13" ht="45" customHeight="1" x14ac:dyDescent="0.2">
      <c r="A127" s="307" t="str">
        <f t="shared" si="92"/>
        <v>RQNF028</v>
      </c>
      <c r="B127" s="423" t="s">
        <v>456</v>
      </c>
      <c r="C127" s="424" t="s">
        <v>456</v>
      </c>
      <c r="D127" s="424" t="s">
        <v>456</v>
      </c>
      <c r="E127" s="425" t="s">
        <v>456</v>
      </c>
      <c r="F127" s="391" t="s">
        <v>4</v>
      </c>
      <c r="G127" s="304"/>
      <c r="H127" s="305"/>
      <c r="I127" s="306"/>
      <c r="J127" s="306"/>
      <c r="K127" s="34" t="str">
        <f t="shared" ref="K127" si="120">IF(I127="","",I127*100)</f>
        <v/>
      </c>
      <c r="L127" s="307"/>
      <c r="M127" s="383"/>
    </row>
    <row r="129" spans="1:13" ht="13.5" thickBot="1" x14ac:dyDescent="0.25">
      <c r="A129" s="278"/>
      <c r="B129" s="28" t="s">
        <v>52</v>
      </c>
      <c r="C129" s="28"/>
      <c r="D129" s="28"/>
      <c r="E129" s="28"/>
      <c r="F129" s="28" t="s">
        <v>53</v>
      </c>
      <c r="G129" s="28"/>
      <c r="H129" s="26"/>
      <c r="I129" s="26"/>
      <c r="J129" s="26"/>
    </row>
    <row r="130" spans="1:13" ht="26.25" thickBot="1" x14ac:dyDescent="0.25">
      <c r="A130" s="29" t="s">
        <v>216</v>
      </c>
      <c r="B130" s="31" t="s">
        <v>170</v>
      </c>
      <c r="C130" s="302"/>
      <c r="D130" s="302"/>
      <c r="E130" s="303"/>
      <c r="F130" s="30" t="s">
        <v>4</v>
      </c>
      <c r="G130" s="30" t="s">
        <v>57</v>
      </c>
      <c r="H130" s="30" t="s">
        <v>22</v>
      </c>
      <c r="I130" s="31" t="s">
        <v>55</v>
      </c>
      <c r="J130" s="30" t="s">
        <v>56</v>
      </c>
      <c r="K130" s="33" t="s">
        <v>58</v>
      </c>
      <c r="L130" s="364" t="s">
        <v>274</v>
      </c>
      <c r="M130" s="32" t="s">
        <v>275</v>
      </c>
    </row>
    <row r="131" spans="1:13" ht="45" customHeight="1" x14ac:dyDescent="0.2">
      <c r="A131" s="307" t="str">
        <f t="shared" ref="A131:A162" si="121">IF(LEFT(A130,2)="ID",CONCATENATE(MID($A$130,SEARCH(" ",$A$130)+1,10),"001"),CONCATENATE(MID($A$130,SEARCH(" ",$A$130)+1,10),TEXT(RIGHT(A130,3)+1,"000")))</f>
        <v>RQS001</v>
      </c>
      <c r="B131" s="639" t="s">
        <v>457</v>
      </c>
      <c r="C131" s="640" t="s">
        <v>457</v>
      </c>
      <c r="D131" s="640" t="s">
        <v>457</v>
      </c>
      <c r="E131" s="641" t="s">
        <v>457</v>
      </c>
      <c r="F131" s="304" t="s">
        <v>4</v>
      </c>
      <c r="G131" s="304">
        <f>IF(H131="",0,VLOOKUP(H131,Parâmetros!$N$3:$O$8,2,0)*I131)</f>
        <v>0</v>
      </c>
      <c r="H131" s="305"/>
      <c r="I131" s="306"/>
      <c r="J131" s="306"/>
      <c r="K131" s="34" t="str">
        <f t="shared" ref="K131" si="122">IF(I131="","",I131*100)</f>
        <v/>
      </c>
      <c r="L131" s="363"/>
      <c r="M131" s="383"/>
    </row>
    <row r="132" spans="1:13" ht="45" customHeight="1" x14ac:dyDescent="0.2">
      <c r="A132" s="307" t="str">
        <f t="shared" si="121"/>
        <v>RQS002</v>
      </c>
      <c r="B132" s="633" t="s">
        <v>458</v>
      </c>
      <c r="C132" s="634" t="s">
        <v>458</v>
      </c>
      <c r="D132" s="634" t="s">
        <v>458</v>
      </c>
      <c r="E132" s="635" t="s">
        <v>458</v>
      </c>
      <c r="F132" s="304" t="s">
        <v>4</v>
      </c>
      <c r="G132" s="304">
        <f>IF(H132="",0,VLOOKUP(H132,Parâmetros!$N$3:$O$8,2,0)*I132)</f>
        <v>0</v>
      </c>
      <c r="H132" s="305"/>
      <c r="I132" s="306"/>
      <c r="J132" s="306"/>
      <c r="K132" s="34" t="str">
        <f t="shared" ref="K132" si="123">IF(I132="","",I132*100)</f>
        <v/>
      </c>
      <c r="L132" s="384"/>
      <c r="M132" s="383"/>
    </row>
    <row r="133" spans="1:13" ht="45" customHeight="1" x14ac:dyDescent="0.2">
      <c r="A133" s="307" t="str">
        <f t="shared" si="121"/>
        <v>RQS003</v>
      </c>
      <c r="B133" s="633" t="s">
        <v>459</v>
      </c>
      <c r="C133" s="634" t="s">
        <v>459</v>
      </c>
      <c r="D133" s="634" t="s">
        <v>459</v>
      </c>
      <c r="E133" s="635" t="s">
        <v>459</v>
      </c>
      <c r="F133" s="304" t="s">
        <v>4</v>
      </c>
      <c r="G133" s="304">
        <f>IF(H133="",0,VLOOKUP(H133,Parâmetros!$N$3:$O$8,2,0)*I133)</f>
        <v>0</v>
      </c>
      <c r="H133" s="305"/>
      <c r="I133" s="306"/>
      <c r="J133" s="306"/>
      <c r="K133" s="34" t="str">
        <f t="shared" ref="K133" si="124">IF(I133="","",I133*100)</f>
        <v/>
      </c>
      <c r="L133" s="384"/>
      <c r="M133" s="383"/>
    </row>
    <row r="134" spans="1:13" ht="45" customHeight="1" x14ac:dyDescent="0.2">
      <c r="A134" s="307" t="str">
        <f t="shared" si="121"/>
        <v>RQS004</v>
      </c>
      <c r="B134" s="633" t="s">
        <v>460</v>
      </c>
      <c r="C134" s="634" t="s">
        <v>460</v>
      </c>
      <c r="D134" s="634" t="s">
        <v>460</v>
      </c>
      <c r="E134" s="635" t="s">
        <v>460</v>
      </c>
      <c r="F134" s="304" t="s">
        <v>4</v>
      </c>
      <c r="G134" s="304">
        <f>IF(H134="",0,VLOOKUP(H134,Parâmetros!$N$3:$O$8,2,0)*I134)</f>
        <v>0</v>
      </c>
      <c r="H134" s="305"/>
      <c r="I134" s="306"/>
      <c r="J134" s="306"/>
      <c r="K134" s="34" t="str">
        <f t="shared" ref="K134" si="125">IF(I134="","",I134*100)</f>
        <v/>
      </c>
      <c r="L134" s="384"/>
      <c r="M134" s="383"/>
    </row>
    <row r="135" spans="1:13" ht="45" customHeight="1" x14ac:dyDescent="0.2">
      <c r="A135" s="307" t="str">
        <f t="shared" si="121"/>
        <v>RQS005</v>
      </c>
      <c r="B135" s="633" t="s">
        <v>461</v>
      </c>
      <c r="C135" s="634" t="s">
        <v>461</v>
      </c>
      <c r="D135" s="634" t="s">
        <v>461</v>
      </c>
      <c r="E135" s="635" t="s">
        <v>461</v>
      </c>
      <c r="F135" s="304" t="s">
        <v>4</v>
      </c>
      <c r="G135" s="304">
        <f>IF(H135="",0,VLOOKUP(H135,Parâmetros!$N$3:$O$8,2,0)*I135)</f>
        <v>0</v>
      </c>
      <c r="H135" s="305"/>
      <c r="I135" s="306"/>
      <c r="J135" s="306"/>
      <c r="K135" s="34" t="str">
        <f t="shared" ref="K135" si="126">IF(I135="","",I135*100)</f>
        <v/>
      </c>
      <c r="L135" s="384"/>
      <c r="M135" s="383"/>
    </row>
    <row r="136" spans="1:13" ht="45" customHeight="1" x14ac:dyDescent="0.2">
      <c r="A136" s="307" t="str">
        <f t="shared" si="121"/>
        <v>RQS006</v>
      </c>
      <c r="B136" s="633" t="s">
        <v>575</v>
      </c>
      <c r="C136" s="634" t="s">
        <v>575</v>
      </c>
      <c r="D136" s="634" t="s">
        <v>575</v>
      </c>
      <c r="E136" s="635" t="s">
        <v>575</v>
      </c>
      <c r="F136" s="304" t="s">
        <v>4</v>
      </c>
      <c r="G136" s="304">
        <f>IF(H136="",0,VLOOKUP(H136,Parâmetros!$N$3:$O$8,2,0)*I136)</f>
        <v>0</v>
      </c>
      <c r="H136" s="305"/>
      <c r="I136" s="306"/>
      <c r="J136" s="306"/>
      <c r="K136" s="34" t="str">
        <f t="shared" ref="K136" si="127">IF(I136="","",I136*100)</f>
        <v/>
      </c>
      <c r="L136" s="384"/>
      <c r="M136" s="383"/>
    </row>
    <row r="137" spans="1:13" ht="45" customHeight="1" x14ac:dyDescent="0.2">
      <c r="A137" s="307" t="str">
        <f t="shared" si="121"/>
        <v>RQS007</v>
      </c>
      <c r="B137" s="633" t="s">
        <v>462</v>
      </c>
      <c r="C137" s="634" t="s">
        <v>462</v>
      </c>
      <c r="D137" s="634" t="s">
        <v>462</v>
      </c>
      <c r="E137" s="635" t="s">
        <v>462</v>
      </c>
      <c r="F137" s="304" t="s">
        <v>4</v>
      </c>
      <c r="G137" s="304">
        <f>IF(H137="",0,VLOOKUP(H137,Parâmetros!$N$3:$O$8,2,0)*I137)</f>
        <v>0</v>
      </c>
      <c r="H137" s="305"/>
      <c r="I137" s="306"/>
      <c r="J137" s="306"/>
      <c r="K137" s="34" t="str">
        <f t="shared" ref="K137" si="128">IF(I137="","",I137*100)</f>
        <v/>
      </c>
      <c r="L137" s="384"/>
      <c r="M137" s="383"/>
    </row>
    <row r="138" spans="1:13" ht="45" customHeight="1" x14ac:dyDescent="0.2">
      <c r="A138" s="307" t="str">
        <f t="shared" si="121"/>
        <v>RQS008</v>
      </c>
      <c r="B138" s="633" t="s">
        <v>463</v>
      </c>
      <c r="C138" s="634" t="s">
        <v>463</v>
      </c>
      <c r="D138" s="634" t="s">
        <v>463</v>
      </c>
      <c r="E138" s="635" t="s">
        <v>463</v>
      </c>
      <c r="F138" s="304" t="s">
        <v>4</v>
      </c>
      <c r="G138" s="304">
        <f>IF(H138="",0,VLOOKUP(H138,Parâmetros!$N$3:$O$8,2,0)*I138)</f>
        <v>0</v>
      </c>
      <c r="H138" s="305"/>
      <c r="I138" s="306"/>
      <c r="J138" s="306"/>
      <c r="K138" s="34" t="str">
        <f t="shared" ref="K138" si="129">IF(I138="","",I138*100)</f>
        <v/>
      </c>
      <c r="L138" s="384"/>
      <c r="M138" s="383"/>
    </row>
    <row r="139" spans="1:13" ht="45" customHeight="1" x14ac:dyDescent="0.2">
      <c r="A139" s="307" t="str">
        <f t="shared" si="121"/>
        <v>RQS009</v>
      </c>
      <c r="B139" s="633" t="s">
        <v>464</v>
      </c>
      <c r="C139" s="634" t="s">
        <v>464</v>
      </c>
      <c r="D139" s="634" t="s">
        <v>464</v>
      </c>
      <c r="E139" s="635" t="s">
        <v>464</v>
      </c>
      <c r="F139" s="304" t="s">
        <v>4</v>
      </c>
      <c r="G139" s="304">
        <f>IF(H139="",0,VLOOKUP(H139,Parâmetros!$N$3:$O$8,2,0)*I139)</f>
        <v>0</v>
      </c>
      <c r="H139" s="305"/>
      <c r="I139" s="306"/>
      <c r="J139" s="306"/>
      <c r="K139" s="34" t="str">
        <f t="shared" ref="K139" si="130">IF(I139="","",I139*100)</f>
        <v/>
      </c>
      <c r="L139" s="384"/>
      <c r="M139" s="383"/>
    </row>
    <row r="140" spans="1:13" ht="45" customHeight="1" x14ac:dyDescent="0.2">
      <c r="A140" s="307" t="str">
        <f t="shared" si="121"/>
        <v>RQS010</v>
      </c>
      <c r="B140" s="633" t="s">
        <v>465</v>
      </c>
      <c r="C140" s="634" t="s">
        <v>465</v>
      </c>
      <c r="D140" s="634" t="s">
        <v>465</v>
      </c>
      <c r="E140" s="635" t="s">
        <v>465</v>
      </c>
      <c r="F140" s="304" t="s">
        <v>4</v>
      </c>
      <c r="G140" s="304">
        <f>IF(H140="",0,VLOOKUP(H140,Parâmetros!$N$3:$O$8,2,0)*I140)</f>
        <v>0</v>
      </c>
      <c r="H140" s="305"/>
      <c r="I140" s="306"/>
      <c r="J140" s="306"/>
      <c r="K140" s="34" t="str">
        <f t="shared" ref="K140" si="131">IF(I140="","",I140*100)</f>
        <v/>
      </c>
      <c r="L140" s="384"/>
      <c r="M140" s="383"/>
    </row>
    <row r="141" spans="1:13" ht="45" customHeight="1" x14ac:dyDescent="0.2">
      <c r="A141" s="307" t="str">
        <f t="shared" si="121"/>
        <v>RQS011</v>
      </c>
      <c r="B141" s="633" t="s">
        <v>466</v>
      </c>
      <c r="C141" s="634" t="s">
        <v>466</v>
      </c>
      <c r="D141" s="634" t="s">
        <v>466</v>
      </c>
      <c r="E141" s="635" t="s">
        <v>466</v>
      </c>
      <c r="F141" s="304" t="s">
        <v>4</v>
      </c>
      <c r="G141" s="304">
        <f>IF(H141="",0,VLOOKUP(H141,Parâmetros!$N$3:$O$8,2,0)*I141)</f>
        <v>0</v>
      </c>
      <c r="H141" s="305"/>
      <c r="I141" s="306"/>
      <c r="J141" s="306"/>
      <c r="K141" s="34" t="str">
        <f t="shared" ref="K141" si="132">IF(I141="","",I141*100)</f>
        <v/>
      </c>
      <c r="L141" s="384"/>
      <c r="M141" s="383"/>
    </row>
    <row r="142" spans="1:13" ht="45" customHeight="1" x14ac:dyDescent="0.2">
      <c r="A142" s="307" t="str">
        <f t="shared" si="121"/>
        <v>RQS012</v>
      </c>
      <c r="B142" s="633" t="s">
        <v>467</v>
      </c>
      <c r="C142" s="634" t="s">
        <v>467</v>
      </c>
      <c r="D142" s="634" t="s">
        <v>467</v>
      </c>
      <c r="E142" s="635" t="s">
        <v>467</v>
      </c>
      <c r="F142" s="304" t="s">
        <v>4</v>
      </c>
      <c r="G142" s="304">
        <f>IF(H142="",0,VLOOKUP(H142,Parâmetros!$N$3:$O$8,2,0)*I142)</f>
        <v>0</v>
      </c>
      <c r="H142" s="305"/>
      <c r="I142" s="306"/>
      <c r="J142" s="306"/>
      <c r="K142" s="34" t="str">
        <f t="shared" ref="K142" si="133">IF(I142="","",I142*100)</f>
        <v/>
      </c>
      <c r="L142" s="384"/>
      <c r="M142" s="383"/>
    </row>
    <row r="143" spans="1:13" ht="45" customHeight="1" x14ac:dyDescent="0.2">
      <c r="A143" s="307" t="str">
        <f t="shared" si="121"/>
        <v>RQS013</v>
      </c>
      <c r="B143" s="633" t="s">
        <v>468</v>
      </c>
      <c r="C143" s="634" t="s">
        <v>468</v>
      </c>
      <c r="D143" s="634" t="s">
        <v>468</v>
      </c>
      <c r="E143" s="635" t="s">
        <v>468</v>
      </c>
      <c r="F143" s="304" t="s">
        <v>4</v>
      </c>
      <c r="G143" s="304">
        <f>IF(H143="",0,VLOOKUP(H143,Parâmetros!$N$3:$O$8,2,0)*I143)</f>
        <v>0</v>
      </c>
      <c r="H143" s="305"/>
      <c r="I143" s="306"/>
      <c r="J143" s="306"/>
      <c r="K143" s="34" t="str">
        <f t="shared" ref="K143" si="134">IF(I143="","",I143*100)</f>
        <v/>
      </c>
      <c r="L143" s="384"/>
      <c r="M143" s="383"/>
    </row>
    <row r="144" spans="1:13" ht="45" customHeight="1" x14ac:dyDescent="0.2">
      <c r="A144" s="307" t="str">
        <f t="shared" si="121"/>
        <v>RQS014</v>
      </c>
      <c r="B144" s="633" t="s">
        <v>469</v>
      </c>
      <c r="C144" s="634" t="s">
        <v>469</v>
      </c>
      <c r="D144" s="634" t="s">
        <v>469</v>
      </c>
      <c r="E144" s="635" t="s">
        <v>469</v>
      </c>
      <c r="F144" s="304" t="s">
        <v>4</v>
      </c>
      <c r="G144" s="304">
        <f>IF(H144="",0,VLOOKUP(H144,Parâmetros!$N$3:$O$8,2,0)*I144)</f>
        <v>0</v>
      </c>
      <c r="H144" s="305"/>
      <c r="I144" s="306"/>
      <c r="J144" s="306"/>
      <c r="K144" s="34" t="str">
        <f t="shared" ref="K144" si="135">IF(I144="","",I144*100)</f>
        <v/>
      </c>
      <c r="L144" s="384"/>
      <c r="M144" s="383"/>
    </row>
    <row r="145" spans="1:13" ht="45" customHeight="1" x14ac:dyDescent="0.2">
      <c r="A145" s="307" t="str">
        <f t="shared" si="121"/>
        <v>RQS015</v>
      </c>
      <c r="B145" s="633" t="s">
        <v>470</v>
      </c>
      <c r="C145" s="634" t="s">
        <v>470</v>
      </c>
      <c r="D145" s="634" t="s">
        <v>470</v>
      </c>
      <c r="E145" s="635" t="s">
        <v>470</v>
      </c>
      <c r="F145" s="304" t="s">
        <v>4</v>
      </c>
      <c r="G145" s="304">
        <f>IF(H145="",0,VLOOKUP(H145,Parâmetros!$N$3:$O$8,2,0)*I145)</f>
        <v>0</v>
      </c>
      <c r="H145" s="305"/>
      <c r="I145" s="306"/>
      <c r="J145" s="306"/>
      <c r="K145" s="34" t="str">
        <f t="shared" ref="K145" si="136">IF(I145="","",I145*100)</f>
        <v/>
      </c>
      <c r="L145" s="384"/>
      <c r="M145" s="383"/>
    </row>
    <row r="146" spans="1:13" ht="45" customHeight="1" x14ac:dyDescent="0.2">
      <c r="A146" s="307" t="str">
        <f t="shared" si="121"/>
        <v>RQS016</v>
      </c>
      <c r="B146" s="633" t="s">
        <v>471</v>
      </c>
      <c r="C146" s="634" t="s">
        <v>471</v>
      </c>
      <c r="D146" s="634" t="s">
        <v>471</v>
      </c>
      <c r="E146" s="635" t="s">
        <v>471</v>
      </c>
      <c r="F146" s="304" t="s">
        <v>4</v>
      </c>
      <c r="G146" s="304">
        <f>IF(H146="",0,VLOOKUP(H146,Parâmetros!$N$3:$O$8,2,0)*I146)</f>
        <v>0</v>
      </c>
      <c r="H146" s="305"/>
      <c r="I146" s="306"/>
      <c r="J146" s="306"/>
      <c r="K146" s="34" t="str">
        <f t="shared" ref="K146" si="137">IF(I146="","",I146*100)</f>
        <v/>
      </c>
      <c r="L146" s="384"/>
      <c r="M146" s="383"/>
    </row>
    <row r="147" spans="1:13" ht="45" customHeight="1" x14ac:dyDescent="0.2">
      <c r="A147" s="307" t="str">
        <f t="shared" si="121"/>
        <v>RQS017</v>
      </c>
      <c r="B147" s="633" t="s">
        <v>576</v>
      </c>
      <c r="C147" s="634" t="s">
        <v>576</v>
      </c>
      <c r="D147" s="634" t="s">
        <v>576</v>
      </c>
      <c r="E147" s="635" t="s">
        <v>576</v>
      </c>
      <c r="F147" s="304" t="s">
        <v>4</v>
      </c>
      <c r="G147" s="304">
        <f>IF(H147="",0,VLOOKUP(H147,Parâmetros!$N$3:$O$8,2,0)*I147)</f>
        <v>0</v>
      </c>
      <c r="H147" s="305"/>
      <c r="I147" s="306"/>
      <c r="J147" s="306"/>
      <c r="K147" s="34" t="str">
        <f t="shared" ref="K147" si="138">IF(I147="","",I147*100)</f>
        <v/>
      </c>
      <c r="L147" s="384"/>
      <c r="M147" s="383"/>
    </row>
    <row r="148" spans="1:13" ht="45" customHeight="1" x14ac:dyDescent="0.2">
      <c r="A148" s="307" t="str">
        <f t="shared" si="121"/>
        <v>RQS018</v>
      </c>
      <c r="B148" s="633" t="s">
        <v>472</v>
      </c>
      <c r="C148" s="634" t="s">
        <v>472</v>
      </c>
      <c r="D148" s="634" t="s">
        <v>472</v>
      </c>
      <c r="E148" s="635" t="s">
        <v>472</v>
      </c>
      <c r="F148" s="304" t="s">
        <v>4</v>
      </c>
      <c r="G148" s="304">
        <f>IF(H148="",0,VLOOKUP(H148,Parâmetros!$N$3:$O$8,2,0)*I148)</f>
        <v>0</v>
      </c>
      <c r="H148" s="305"/>
      <c r="I148" s="306"/>
      <c r="J148" s="306"/>
      <c r="K148" s="34" t="str">
        <f t="shared" ref="K148" si="139">IF(I148="","",I148*100)</f>
        <v/>
      </c>
      <c r="L148" s="384"/>
      <c r="M148" s="383"/>
    </row>
    <row r="149" spans="1:13" ht="45" customHeight="1" x14ac:dyDescent="0.2">
      <c r="A149" s="307" t="str">
        <f t="shared" si="121"/>
        <v>RQS019</v>
      </c>
      <c r="B149" s="633" t="s">
        <v>473</v>
      </c>
      <c r="C149" s="634" t="s">
        <v>473</v>
      </c>
      <c r="D149" s="634" t="s">
        <v>473</v>
      </c>
      <c r="E149" s="635" t="s">
        <v>473</v>
      </c>
      <c r="F149" s="304" t="s">
        <v>4</v>
      </c>
      <c r="G149" s="304">
        <f>IF(H149="",0,VLOOKUP(H149,Parâmetros!$N$3:$O$8,2,0)*I149)</f>
        <v>0</v>
      </c>
      <c r="H149" s="305"/>
      <c r="I149" s="306"/>
      <c r="J149" s="306"/>
      <c r="K149" s="34" t="str">
        <f t="shared" ref="K149" si="140">IF(I149="","",I149*100)</f>
        <v/>
      </c>
      <c r="L149" s="384"/>
      <c r="M149" s="383"/>
    </row>
    <row r="150" spans="1:13" ht="45" customHeight="1" x14ac:dyDescent="0.2">
      <c r="A150" s="307" t="str">
        <f t="shared" si="121"/>
        <v>RQS020</v>
      </c>
      <c r="B150" s="633" t="s">
        <v>474</v>
      </c>
      <c r="C150" s="634" t="s">
        <v>474</v>
      </c>
      <c r="D150" s="634" t="s">
        <v>474</v>
      </c>
      <c r="E150" s="635" t="s">
        <v>474</v>
      </c>
      <c r="F150" s="304" t="s">
        <v>4</v>
      </c>
      <c r="G150" s="304">
        <f>IF(H150="",0,VLOOKUP(H150,Parâmetros!$N$3:$O$8,2,0)*I150)</f>
        <v>0</v>
      </c>
      <c r="H150" s="305"/>
      <c r="I150" s="306"/>
      <c r="J150" s="306"/>
      <c r="K150" s="34" t="str">
        <f t="shared" ref="K150" si="141">IF(I150="","",I150*100)</f>
        <v/>
      </c>
      <c r="L150" s="384"/>
      <c r="M150" s="383"/>
    </row>
    <row r="151" spans="1:13" ht="45" customHeight="1" x14ac:dyDescent="0.2">
      <c r="A151" s="307" t="str">
        <f t="shared" si="121"/>
        <v>RQS021</v>
      </c>
      <c r="B151" s="633" t="s">
        <v>475</v>
      </c>
      <c r="C151" s="634" t="s">
        <v>475</v>
      </c>
      <c r="D151" s="634" t="s">
        <v>475</v>
      </c>
      <c r="E151" s="635" t="s">
        <v>475</v>
      </c>
      <c r="F151" s="304" t="s">
        <v>4</v>
      </c>
      <c r="G151" s="304">
        <f>IF(H151="",0,VLOOKUP(H151,Parâmetros!$N$3:$O$8,2,0)*I151)</f>
        <v>0</v>
      </c>
      <c r="H151" s="305"/>
      <c r="I151" s="306"/>
      <c r="J151" s="306"/>
      <c r="K151" s="34" t="str">
        <f t="shared" ref="K151" si="142">IF(I151="","",I151*100)</f>
        <v/>
      </c>
      <c r="L151" s="384"/>
      <c r="M151" s="383"/>
    </row>
    <row r="152" spans="1:13" ht="45" customHeight="1" x14ac:dyDescent="0.2">
      <c r="A152" s="307" t="str">
        <f t="shared" si="121"/>
        <v>RQS022</v>
      </c>
      <c r="B152" s="633" t="s">
        <v>476</v>
      </c>
      <c r="C152" s="634" t="s">
        <v>476</v>
      </c>
      <c r="D152" s="634" t="s">
        <v>476</v>
      </c>
      <c r="E152" s="635" t="s">
        <v>476</v>
      </c>
      <c r="F152" s="304" t="s">
        <v>4</v>
      </c>
      <c r="G152" s="304">
        <f>IF(H152="",0,VLOOKUP(H152,Parâmetros!$N$3:$O$8,2,0)*I152)</f>
        <v>0</v>
      </c>
      <c r="H152" s="305"/>
      <c r="I152" s="306"/>
      <c r="J152" s="306"/>
      <c r="K152" s="34" t="str">
        <f t="shared" ref="K152" si="143">IF(I152="","",I152*100)</f>
        <v/>
      </c>
      <c r="L152" s="384"/>
      <c r="M152" s="383"/>
    </row>
    <row r="153" spans="1:13" ht="45" customHeight="1" x14ac:dyDescent="0.2">
      <c r="A153" s="307" t="str">
        <f t="shared" si="121"/>
        <v>RQS023</v>
      </c>
      <c r="B153" s="633" t="s">
        <v>477</v>
      </c>
      <c r="C153" s="634" t="s">
        <v>477</v>
      </c>
      <c r="D153" s="634" t="s">
        <v>477</v>
      </c>
      <c r="E153" s="635" t="s">
        <v>477</v>
      </c>
      <c r="F153" s="304" t="s">
        <v>4</v>
      </c>
      <c r="G153" s="304">
        <f>IF(H153="",0,VLOOKUP(H153,Parâmetros!$N$3:$O$8,2,0)*I153)</f>
        <v>0</v>
      </c>
      <c r="H153" s="305"/>
      <c r="I153" s="306"/>
      <c r="J153" s="306"/>
      <c r="K153" s="34" t="str">
        <f t="shared" ref="K153" si="144">IF(I153="","",I153*100)</f>
        <v/>
      </c>
      <c r="L153" s="384"/>
      <c r="M153" s="383"/>
    </row>
    <row r="154" spans="1:13" ht="45" customHeight="1" x14ac:dyDescent="0.2">
      <c r="A154" s="307" t="str">
        <f t="shared" si="121"/>
        <v>RQS024</v>
      </c>
      <c r="B154" s="633" t="s">
        <v>478</v>
      </c>
      <c r="C154" s="634" t="s">
        <v>478</v>
      </c>
      <c r="D154" s="634" t="s">
        <v>478</v>
      </c>
      <c r="E154" s="635" t="s">
        <v>478</v>
      </c>
      <c r="F154" s="304" t="s">
        <v>4</v>
      </c>
      <c r="G154" s="304">
        <f>IF(H154="",0,VLOOKUP(H154,Parâmetros!$N$3:$O$8,2,0)*I154)</f>
        <v>0</v>
      </c>
      <c r="H154" s="305"/>
      <c r="I154" s="306"/>
      <c r="J154" s="306"/>
      <c r="K154" s="34" t="str">
        <f t="shared" ref="K154" si="145">IF(I154="","",I154*100)</f>
        <v/>
      </c>
      <c r="L154" s="384"/>
      <c r="M154" s="383"/>
    </row>
    <row r="155" spans="1:13" ht="45" customHeight="1" x14ac:dyDescent="0.2">
      <c r="A155" s="307" t="str">
        <f t="shared" si="121"/>
        <v>RQS025</v>
      </c>
      <c r="B155" s="633" t="s">
        <v>479</v>
      </c>
      <c r="C155" s="634" t="s">
        <v>479</v>
      </c>
      <c r="D155" s="634" t="s">
        <v>479</v>
      </c>
      <c r="E155" s="635" t="s">
        <v>479</v>
      </c>
      <c r="F155" s="304" t="s">
        <v>4</v>
      </c>
      <c r="G155" s="304">
        <f>IF(H155="",0,VLOOKUP(H155,Parâmetros!$N$3:$O$8,2,0)*I155)</f>
        <v>0</v>
      </c>
      <c r="H155" s="305"/>
      <c r="I155" s="306"/>
      <c r="J155" s="306"/>
      <c r="K155" s="34" t="str">
        <f t="shared" ref="K155" si="146">IF(I155="","",I155*100)</f>
        <v/>
      </c>
      <c r="L155" s="384"/>
      <c r="M155" s="383"/>
    </row>
    <row r="156" spans="1:13" ht="45" customHeight="1" x14ac:dyDescent="0.2">
      <c r="A156" s="307" t="str">
        <f t="shared" si="121"/>
        <v>RQS026</v>
      </c>
      <c r="B156" s="633" t="s">
        <v>480</v>
      </c>
      <c r="C156" s="634" t="s">
        <v>480</v>
      </c>
      <c r="D156" s="634" t="s">
        <v>480</v>
      </c>
      <c r="E156" s="635" t="s">
        <v>480</v>
      </c>
      <c r="F156" s="304" t="s">
        <v>4</v>
      </c>
      <c r="G156" s="304">
        <f>IF(H156="",0,VLOOKUP(H156,Parâmetros!$N$3:$O$8,2,0)*I156)</f>
        <v>0</v>
      </c>
      <c r="H156" s="305"/>
      <c r="I156" s="306"/>
      <c r="J156" s="306"/>
      <c r="K156" s="34" t="str">
        <f t="shared" ref="K156" si="147">IF(I156="","",I156*100)</f>
        <v/>
      </c>
      <c r="L156" s="384"/>
      <c r="M156" s="383"/>
    </row>
    <row r="157" spans="1:13" ht="45" customHeight="1" x14ac:dyDescent="0.2">
      <c r="A157" s="307" t="str">
        <f t="shared" si="121"/>
        <v>RQS027</v>
      </c>
      <c r="B157" s="633" t="s">
        <v>577</v>
      </c>
      <c r="C157" s="634" t="s">
        <v>577</v>
      </c>
      <c r="D157" s="634" t="s">
        <v>577</v>
      </c>
      <c r="E157" s="635" t="s">
        <v>577</v>
      </c>
      <c r="F157" s="304" t="s">
        <v>17</v>
      </c>
      <c r="G157" s="304">
        <f>IF(H157="",0,VLOOKUP(H157,Parâmetros!$N$3:$O$8,2,0)*I157)</f>
        <v>0.99999999999999889</v>
      </c>
      <c r="H157" s="405" t="s">
        <v>28</v>
      </c>
      <c r="I157" s="306">
        <v>6.6666666666666596E-2</v>
      </c>
      <c r="J157" s="306"/>
      <c r="K157" s="34">
        <f t="shared" ref="K157" si="148">IF(I157="","",I157*100)</f>
        <v>6.6666666666666599</v>
      </c>
      <c r="L157" s="384"/>
      <c r="M157" s="383"/>
    </row>
    <row r="158" spans="1:13" ht="45" customHeight="1" x14ac:dyDescent="0.2">
      <c r="A158" s="307" t="str">
        <f t="shared" si="121"/>
        <v>RQS028</v>
      </c>
      <c r="B158" s="633" t="s">
        <v>481</v>
      </c>
      <c r="C158" s="634" t="s">
        <v>481</v>
      </c>
      <c r="D158" s="634" t="s">
        <v>481</v>
      </c>
      <c r="E158" s="635" t="s">
        <v>481</v>
      </c>
      <c r="F158" s="304" t="s">
        <v>4</v>
      </c>
      <c r="G158" s="304">
        <f>IF(H158="",0,VLOOKUP(H158,Parâmetros!$N$3:$O$8,2,0)*I158)</f>
        <v>0</v>
      </c>
      <c r="H158" s="305"/>
      <c r="I158" s="306"/>
      <c r="J158" s="306"/>
      <c r="K158" s="34" t="str">
        <f t="shared" ref="K158" si="149">IF(I158="","",I158*100)</f>
        <v/>
      </c>
      <c r="L158" s="384"/>
      <c r="M158" s="383"/>
    </row>
    <row r="159" spans="1:13" ht="45" customHeight="1" x14ac:dyDescent="0.2">
      <c r="A159" s="307" t="str">
        <f t="shared" si="121"/>
        <v>RQS029</v>
      </c>
      <c r="B159" s="633" t="s">
        <v>482</v>
      </c>
      <c r="C159" s="634" t="s">
        <v>482</v>
      </c>
      <c r="D159" s="634" t="s">
        <v>482</v>
      </c>
      <c r="E159" s="635" t="s">
        <v>482</v>
      </c>
      <c r="F159" s="304" t="s">
        <v>4</v>
      </c>
      <c r="G159" s="304">
        <f>IF(H159="",0,VLOOKUP(H159,Parâmetros!$N$3:$O$8,2,0)*I159)</f>
        <v>0</v>
      </c>
      <c r="H159" s="305"/>
      <c r="I159" s="306"/>
      <c r="J159" s="306"/>
      <c r="K159" s="34" t="str">
        <f t="shared" ref="K159" si="150">IF(I159="","",I159*100)</f>
        <v/>
      </c>
      <c r="L159" s="384"/>
      <c r="M159" s="383"/>
    </row>
    <row r="160" spans="1:13" ht="45" customHeight="1" x14ac:dyDescent="0.2">
      <c r="A160" s="307" t="str">
        <f t="shared" si="121"/>
        <v>RQS030</v>
      </c>
      <c r="B160" s="633" t="s">
        <v>483</v>
      </c>
      <c r="C160" s="634" t="s">
        <v>483</v>
      </c>
      <c r="D160" s="634" t="s">
        <v>483</v>
      </c>
      <c r="E160" s="635" t="s">
        <v>483</v>
      </c>
      <c r="F160" s="304" t="s">
        <v>4</v>
      </c>
      <c r="G160" s="304">
        <f>IF(H160="",0,VLOOKUP(H160,Parâmetros!$N$3:$O$8,2,0)*I160)</f>
        <v>0</v>
      </c>
      <c r="H160" s="305"/>
      <c r="I160" s="306"/>
      <c r="J160" s="306"/>
      <c r="K160" s="34" t="str">
        <f t="shared" ref="K160" si="151">IF(I160="","",I160*100)</f>
        <v/>
      </c>
      <c r="L160" s="384"/>
      <c r="M160" s="383"/>
    </row>
    <row r="161" spans="1:13" ht="45" customHeight="1" x14ac:dyDescent="0.2">
      <c r="A161" s="307" t="str">
        <f t="shared" si="121"/>
        <v>RQS031</v>
      </c>
      <c r="B161" s="633" t="s">
        <v>484</v>
      </c>
      <c r="C161" s="634" t="s">
        <v>484</v>
      </c>
      <c r="D161" s="634" t="s">
        <v>484</v>
      </c>
      <c r="E161" s="635" t="s">
        <v>484</v>
      </c>
      <c r="F161" s="304" t="s">
        <v>4</v>
      </c>
      <c r="G161" s="304">
        <f>IF(H161="",0,VLOOKUP(H161,Parâmetros!$N$3:$O$8,2,0)*I161)</f>
        <v>0</v>
      </c>
      <c r="H161" s="305"/>
      <c r="I161" s="306"/>
      <c r="J161" s="306"/>
      <c r="K161" s="34" t="str">
        <f t="shared" ref="K161" si="152">IF(I161="","",I161*100)</f>
        <v/>
      </c>
      <c r="L161" s="384"/>
      <c r="M161" s="383"/>
    </row>
    <row r="162" spans="1:13" ht="45" customHeight="1" x14ac:dyDescent="0.2">
      <c r="A162" s="307" t="str">
        <f t="shared" si="121"/>
        <v>RQS032</v>
      </c>
      <c r="B162" s="633" t="s">
        <v>485</v>
      </c>
      <c r="C162" s="634" t="s">
        <v>485</v>
      </c>
      <c r="D162" s="634" t="s">
        <v>485</v>
      </c>
      <c r="E162" s="635" t="s">
        <v>485</v>
      </c>
      <c r="F162" s="304" t="s">
        <v>4</v>
      </c>
      <c r="G162" s="304">
        <f>IF(H162="",0,VLOOKUP(H162,Parâmetros!$N$3:$O$8,2,0)*I162)</f>
        <v>0</v>
      </c>
      <c r="H162" s="305"/>
      <c r="I162" s="306"/>
      <c r="J162" s="306"/>
      <c r="K162" s="34" t="str">
        <f t="shared" ref="K162" si="153">IF(I162="","",I162*100)</f>
        <v/>
      </c>
      <c r="L162" s="384"/>
      <c r="M162" s="383"/>
    </row>
    <row r="163" spans="1:13" ht="45" customHeight="1" x14ac:dyDescent="0.2">
      <c r="A163" s="307" t="str">
        <f t="shared" ref="A163:A194" si="154">IF(LEFT(A162,2)="ID",CONCATENATE(MID($A$130,SEARCH(" ",$A$130)+1,10),"001"),CONCATENATE(MID($A$130,SEARCH(" ",$A$130)+1,10),TEXT(RIGHT(A162,3)+1,"000")))</f>
        <v>RQS033</v>
      </c>
      <c r="B163" s="633" t="s">
        <v>486</v>
      </c>
      <c r="C163" s="634" t="s">
        <v>486</v>
      </c>
      <c r="D163" s="634" t="s">
        <v>486</v>
      </c>
      <c r="E163" s="635" t="s">
        <v>486</v>
      </c>
      <c r="F163" s="304" t="s">
        <v>4</v>
      </c>
      <c r="G163" s="304">
        <f>IF(H163="",0,VLOOKUP(H163,Parâmetros!$N$3:$O$8,2,0)*I163)</f>
        <v>0</v>
      </c>
      <c r="H163" s="305"/>
      <c r="I163" s="306"/>
      <c r="J163" s="306"/>
      <c r="K163" s="34" t="str">
        <f t="shared" ref="K163" si="155">IF(I163="","",I163*100)</f>
        <v/>
      </c>
      <c r="L163" s="384"/>
      <c r="M163" s="383"/>
    </row>
    <row r="164" spans="1:13" ht="45" customHeight="1" x14ac:dyDescent="0.2">
      <c r="A164" s="307" t="str">
        <f t="shared" si="154"/>
        <v>RQS034</v>
      </c>
      <c r="B164" s="633" t="s">
        <v>487</v>
      </c>
      <c r="C164" s="634" t="s">
        <v>487</v>
      </c>
      <c r="D164" s="634" t="s">
        <v>487</v>
      </c>
      <c r="E164" s="635" t="s">
        <v>487</v>
      </c>
      <c r="F164" s="304" t="s">
        <v>4</v>
      </c>
      <c r="G164" s="304">
        <f>IF(H164="",0,VLOOKUP(H164,Parâmetros!$N$3:$O$8,2,0)*I164)</f>
        <v>0</v>
      </c>
      <c r="H164" s="305"/>
      <c r="I164" s="306"/>
      <c r="J164" s="306"/>
      <c r="K164" s="34" t="str">
        <f t="shared" ref="K164" si="156">IF(I164="","",I164*100)</f>
        <v/>
      </c>
      <c r="L164" s="384"/>
      <c r="M164" s="383"/>
    </row>
    <row r="165" spans="1:13" ht="45" customHeight="1" x14ac:dyDescent="0.2">
      <c r="A165" s="307" t="str">
        <f t="shared" si="154"/>
        <v>RQS035</v>
      </c>
      <c r="B165" s="633" t="s">
        <v>488</v>
      </c>
      <c r="C165" s="634" t="s">
        <v>488</v>
      </c>
      <c r="D165" s="634" t="s">
        <v>488</v>
      </c>
      <c r="E165" s="635" t="s">
        <v>488</v>
      </c>
      <c r="F165" s="304" t="s">
        <v>4</v>
      </c>
      <c r="G165" s="304">
        <f>IF(H165="",0,VLOOKUP(H165,Parâmetros!$N$3:$O$8,2,0)*I165)</f>
        <v>0</v>
      </c>
      <c r="H165" s="305"/>
      <c r="I165" s="306"/>
      <c r="J165" s="306"/>
      <c r="K165" s="34" t="str">
        <f t="shared" ref="K165" si="157">IF(I165="","",I165*100)</f>
        <v/>
      </c>
      <c r="L165" s="384"/>
      <c r="M165" s="383"/>
    </row>
    <row r="166" spans="1:13" ht="45" customHeight="1" x14ac:dyDescent="0.2">
      <c r="A166" s="307" t="str">
        <f t="shared" si="154"/>
        <v>RQS036</v>
      </c>
      <c r="B166" s="633" t="s">
        <v>489</v>
      </c>
      <c r="C166" s="634" t="s">
        <v>489</v>
      </c>
      <c r="D166" s="634" t="s">
        <v>489</v>
      </c>
      <c r="E166" s="635" t="s">
        <v>489</v>
      </c>
      <c r="F166" s="304" t="s">
        <v>4</v>
      </c>
      <c r="G166" s="304">
        <f>IF(H166="",0,VLOOKUP(H166,Parâmetros!$N$3:$O$8,2,0)*I166)</f>
        <v>0</v>
      </c>
      <c r="H166" s="305"/>
      <c r="I166" s="306"/>
      <c r="J166" s="306"/>
      <c r="K166" s="34" t="str">
        <f t="shared" ref="K166" si="158">IF(I166="","",I166*100)</f>
        <v/>
      </c>
      <c r="L166" s="384"/>
      <c r="M166" s="383"/>
    </row>
    <row r="167" spans="1:13" ht="45" customHeight="1" x14ac:dyDescent="0.2">
      <c r="A167" s="307" t="str">
        <f t="shared" si="154"/>
        <v>RQS037</v>
      </c>
      <c r="B167" s="633" t="s">
        <v>490</v>
      </c>
      <c r="C167" s="634" t="s">
        <v>490</v>
      </c>
      <c r="D167" s="634" t="s">
        <v>490</v>
      </c>
      <c r="E167" s="635" t="s">
        <v>490</v>
      </c>
      <c r="F167" s="304" t="s">
        <v>4</v>
      </c>
      <c r="G167" s="304">
        <f>IF(H167="",0,VLOOKUP(H167,Parâmetros!$N$3:$O$8,2,0)*I167)</f>
        <v>0</v>
      </c>
      <c r="H167" s="305"/>
      <c r="I167" s="306"/>
      <c r="J167" s="306"/>
      <c r="K167" s="34" t="str">
        <f t="shared" ref="K167" si="159">IF(I167="","",I167*100)</f>
        <v/>
      </c>
      <c r="L167" s="384"/>
      <c r="M167" s="383"/>
    </row>
    <row r="168" spans="1:13" ht="45" customHeight="1" x14ac:dyDescent="0.2">
      <c r="A168" s="307" t="str">
        <f t="shared" si="154"/>
        <v>RQS038</v>
      </c>
      <c r="B168" s="633" t="s">
        <v>491</v>
      </c>
      <c r="C168" s="634" t="s">
        <v>491</v>
      </c>
      <c r="D168" s="634" t="s">
        <v>491</v>
      </c>
      <c r="E168" s="635" t="s">
        <v>491</v>
      </c>
      <c r="F168" s="304" t="s">
        <v>4</v>
      </c>
      <c r="G168" s="304">
        <f>IF(H168="",0,VLOOKUP(H168,Parâmetros!$N$3:$O$8,2,0)*I168)</f>
        <v>0</v>
      </c>
      <c r="H168" s="305"/>
      <c r="I168" s="306"/>
      <c r="J168" s="306"/>
      <c r="K168" s="34" t="str">
        <f t="shared" ref="K168" si="160">IF(I168="","",I168*100)</f>
        <v/>
      </c>
      <c r="L168" s="384"/>
      <c r="M168" s="383"/>
    </row>
    <row r="169" spans="1:13" ht="45" customHeight="1" x14ac:dyDescent="0.2">
      <c r="A169" s="307" t="str">
        <f t="shared" si="154"/>
        <v>RQS039</v>
      </c>
      <c r="B169" s="633" t="s">
        <v>492</v>
      </c>
      <c r="C169" s="634" t="s">
        <v>492</v>
      </c>
      <c r="D169" s="634" t="s">
        <v>492</v>
      </c>
      <c r="E169" s="635" t="s">
        <v>492</v>
      </c>
      <c r="F169" s="304" t="s">
        <v>4</v>
      </c>
      <c r="G169" s="304">
        <f>IF(H169="",0,VLOOKUP(H169,Parâmetros!$N$3:$O$8,2,0)*I169)</f>
        <v>0</v>
      </c>
      <c r="H169" s="305"/>
      <c r="I169" s="306"/>
      <c r="J169" s="306"/>
      <c r="K169" s="34" t="str">
        <f t="shared" ref="K169" si="161">IF(I169="","",I169*100)</f>
        <v/>
      </c>
      <c r="L169" s="384"/>
      <c r="M169" s="383"/>
    </row>
    <row r="170" spans="1:13" ht="45" customHeight="1" x14ac:dyDescent="0.2">
      <c r="A170" s="307" t="str">
        <f t="shared" si="154"/>
        <v>RQS040</v>
      </c>
      <c r="B170" s="633" t="s">
        <v>493</v>
      </c>
      <c r="C170" s="634" t="s">
        <v>493</v>
      </c>
      <c r="D170" s="634" t="s">
        <v>493</v>
      </c>
      <c r="E170" s="635" t="s">
        <v>493</v>
      </c>
      <c r="F170" s="304" t="s">
        <v>4</v>
      </c>
      <c r="G170" s="304">
        <f>IF(H170="",0,VLOOKUP(H170,Parâmetros!$N$3:$O$8,2,0)*I170)</f>
        <v>0</v>
      </c>
      <c r="H170" s="305"/>
      <c r="I170" s="306"/>
      <c r="J170" s="306"/>
      <c r="K170" s="34" t="str">
        <f t="shared" ref="K170" si="162">IF(I170="","",I170*100)</f>
        <v/>
      </c>
      <c r="L170" s="384"/>
      <c r="M170" s="383"/>
    </row>
    <row r="171" spans="1:13" ht="45" customHeight="1" x14ac:dyDescent="0.2">
      <c r="A171" s="307" t="str">
        <f t="shared" si="154"/>
        <v>RQS041</v>
      </c>
      <c r="B171" s="633" t="s">
        <v>494</v>
      </c>
      <c r="C171" s="634" t="s">
        <v>494</v>
      </c>
      <c r="D171" s="634" t="s">
        <v>494</v>
      </c>
      <c r="E171" s="635" t="s">
        <v>494</v>
      </c>
      <c r="F171" s="304" t="s">
        <v>4</v>
      </c>
      <c r="G171" s="304">
        <f>IF(H171="",0,VLOOKUP(H171,Parâmetros!$N$3:$O$8,2,0)*I171)</f>
        <v>0</v>
      </c>
      <c r="H171" s="305"/>
      <c r="I171" s="306"/>
      <c r="J171" s="306"/>
      <c r="K171" s="34" t="str">
        <f t="shared" ref="K171" si="163">IF(I171="","",I171*100)</f>
        <v/>
      </c>
      <c r="L171" s="384"/>
      <c r="M171" s="383"/>
    </row>
    <row r="172" spans="1:13" ht="45" customHeight="1" x14ac:dyDescent="0.2">
      <c r="A172" s="307" t="str">
        <f t="shared" si="154"/>
        <v>RQS042</v>
      </c>
      <c r="B172" s="633" t="s">
        <v>495</v>
      </c>
      <c r="C172" s="634" t="s">
        <v>495</v>
      </c>
      <c r="D172" s="634" t="s">
        <v>495</v>
      </c>
      <c r="E172" s="635" t="s">
        <v>495</v>
      </c>
      <c r="F172" s="304" t="s">
        <v>4</v>
      </c>
      <c r="G172" s="304">
        <f>IF(H172="",0,VLOOKUP(H172,Parâmetros!$N$3:$O$8,2,0)*I172)</f>
        <v>0</v>
      </c>
      <c r="H172" s="305"/>
      <c r="I172" s="306"/>
      <c r="J172" s="306"/>
      <c r="K172" s="34" t="str">
        <f t="shared" ref="K172" si="164">IF(I172="","",I172*100)</f>
        <v/>
      </c>
      <c r="L172" s="384"/>
      <c r="M172" s="383"/>
    </row>
    <row r="173" spans="1:13" ht="45" customHeight="1" x14ac:dyDescent="0.2">
      <c r="A173" s="307" t="str">
        <f t="shared" si="154"/>
        <v>RQS043</v>
      </c>
      <c r="B173" s="633" t="s">
        <v>496</v>
      </c>
      <c r="C173" s="634" t="s">
        <v>496</v>
      </c>
      <c r="D173" s="634" t="s">
        <v>496</v>
      </c>
      <c r="E173" s="635" t="s">
        <v>496</v>
      </c>
      <c r="F173" s="304" t="s">
        <v>4</v>
      </c>
      <c r="G173" s="304">
        <f>IF(H173="",0,VLOOKUP(H173,Parâmetros!$N$3:$O$8,2,0)*I173)</f>
        <v>0</v>
      </c>
      <c r="H173" s="305"/>
      <c r="I173" s="306"/>
      <c r="J173" s="306"/>
      <c r="K173" s="34" t="str">
        <f t="shared" ref="K173" si="165">IF(I173="","",I173*100)</f>
        <v/>
      </c>
      <c r="L173" s="384"/>
      <c r="M173" s="383"/>
    </row>
    <row r="174" spans="1:13" ht="45" customHeight="1" x14ac:dyDescent="0.2">
      <c r="A174" s="307" t="str">
        <f t="shared" si="154"/>
        <v>RQS044</v>
      </c>
      <c r="B174" s="633" t="s">
        <v>497</v>
      </c>
      <c r="C174" s="634" t="s">
        <v>497</v>
      </c>
      <c r="D174" s="634" t="s">
        <v>497</v>
      </c>
      <c r="E174" s="635" t="s">
        <v>497</v>
      </c>
      <c r="F174" s="304" t="s">
        <v>4</v>
      </c>
      <c r="G174" s="304">
        <f>IF(H174="",0,VLOOKUP(H174,Parâmetros!$N$3:$O$8,2,0)*I174)</f>
        <v>0</v>
      </c>
      <c r="H174" s="305"/>
      <c r="I174" s="306"/>
      <c r="J174" s="306"/>
      <c r="K174" s="34" t="str">
        <f t="shared" ref="K174" si="166">IF(I174="","",I174*100)</f>
        <v/>
      </c>
      <c r="L174" s="384"/>
      <c r="M174" s="383"/>
    </row>
    <row r="175" spans="1:13" ht="45" customHeight="1" x14ac:dyDescent="0.2">
      <c r="A175" s="307" t="str">
        <f t="shared" si="154"/>
        <v>RQS045</v>
      </c>
      <c r="B175" s="633" t="s">
        <v>498</v>
      </c>
      <c r="C175" s="634" t="s">
        <v>498</v>
      </c>
      <c r="D175" s="634" t="s">
        <v>498</v>
      </c>
      <c r="E175" s="635" t="s">
        <v>498</v>
      </c>
      <c r="F175" s="304" t="s">
        <v>4</v>
      </c>
      <c r="G175" s="304">
        <f>IF(H175="",0,VLOOKUP(H175,Parâmetros!$N$3:$O$8,2,0)*I175)</f>
        <v>0</v>
      </c>
      <c r="H175" s="305"/>
      <c r="I175" s="306"/>
      <c r="J175" s="306"/>
      <c r="K175" s="34" t="str">
        <f t="shared" ref="K175" si="167">IF(I175="","",I175*100)</f>
        <v/>
      </c>
      <c r="L175" s="384"/>
      <c r="M175" s="383"/>
    </row>
    <row r="176" spans="1:13" ht="45" customHeight="1" x14ac:dyDescent="0.2">
      <c r="A176" s="307" t="str">
        <f t="shared" si="154"/>
        <v>RQS046</v>
      </c>
      <c r="B176" s="633" t="s">
        <v>499</v>
      </c>
      <c r="C176" s="634" t="s">
        <v>499</v>
      </c>
      <c r="D176" s="634" t="s">
        <v>499</v>
      </c>
      <c r="E176" s="635" t="s">
        <v>499</v>
      </c>
      <c r="F176" s="304" t="s">
        <v>4</v>
      </c>
      <c r="G176" s="304">
        <f>IF(H176="",0,VLOOKUP(H176,Parâmetros!$N$3:$O$8,2,0)*I176)</f>
        <v>0</v>
      </c>
      <c r="H176" s="305"/>
      <c r="I176" s="306"/>
      <c r="J176" s="306"/>
      <c r="K176" s="34" t="str">
        <f t="shared" ref="K176" si="168">IF(I176="","",I176*100)</f>
        <v/>
      </c>
      <c r="L176" s="384"/>
      <c r="M176" s="383"/>
    </row>
    <row r="177" spans="1:13" ht="45" customHeight="1" x14ac:dyDescent="0.2">
      <c r="A177" s="307" t="str">
        <f t="shared" si="154"/>
        <v>RQS047</v>
      </c>
      <c r="B177" s="633" t="s">
        <v>500</v>
      </c>
      <c r="C177" s="634" t="s">
        <v>500</v>
      </c>
      <c r="D177" s="634" t="s">
        <v>500</v>
      </c>
      <c r="E177" s="635" t="s">
        <v>500</v>
      </c>
      <c r="F177" s="304" t="s">
        <v>4</v>
      </c>
      <c r="G177" s="304">
        <f>IF(H177="",0,VLOOKUP(H177,Parâmetros!$N$3:$O$8,2,0)*I177)</f>
        <v>0</v>
      </c>
      <c r="H177" s="305"/>
      <c r="I177" s="306"/>
      <c r="J177" s="306"/>
      <c r="K177" s="34" t="str">
        <f t="shared" ref="K177" si="169">IF(I177="","",I177*100)</f>
        <v/>
      </c>
      <c r="L177" s="384"/>
      <c r="M177" s="383"/>
    </row>
    <row r="178" spans="1:13" ht="45" customHeight="1" x14ac:dyDescent="0.2">
      <c r="A178" s="307" t="str">
        <f t="shared" si="154"/>
        <v>RQS048</v>
      </c>
      <c r="B178" s="633" t="s">
        <v>501</v>
      </c>
      <c r="C178" s="634" t="s">
        <v>501</v>
      </c>
      <c r="D178" s="634" t="s">
        <v>501</v>
      </c>
      <c r="E178" s="635" t="s">
        <v>501</v>
      </c>
      <c r="F178" s="304" t="s">
        <v>4</v>
      </c>
      <c r="G178" s="304">
        <f>IF(H178="",0,VLOOKUP(H178,Parâmetros!$N$3:$O$8,2,0)*I178)</f>
        <v>0</v>
      </c>
      <c r="H178" s="305"/>
      <c r="I178" s="306"/>
      <c r="J178" s="306"/>
      <c r="K178" s="34" t="str">
        <f t="shared" ref="K178" si="170">IF(I178="","",I178*100)</f>
        <v/>
      </c>
      <c r="L178" s="384"/>
      <c r="M178" s="383"/>
    </row>
    <row r="179" spans="1:13" ht="45" customHeight="1" x14ac:dyDescent="0.2">
      <c r="A179" s="307" t="str">
        <f t="shared" si="154"/>
        <v>RQS049</v>
      </c>
      <c r="B179" s="633" t="s">
        <v>502</v>
      </c>
      <c r="C179" s="634" t="s">
        <v>502</v>
      </c>
      <c r="D179" s="634" t="s">
        <v>502</v>
      </c>
      <c r="E179" s="635" t="s">
        <v>502</v>
      </c>
      <c r="F179" s="304" t="s">
        <v>4</v>
      </c>
      <c r="G179" s="304">
        <f>IF(H179="",0,VLOOKUP(H179,Parâmetros!$N$3:$O$8,2,0)*I179)</f>
        <v>0</v>
      </c>
      <c r="H179" s="305"/>
      <c r="I179" s="306"/>
      <c r="J179" s="306"/>
      <c r="K179" s="34" t="str">
        <f t="shared" ref="K179" si="171">IF(I179="","",I179*100)</f>
        <v/>
      </c>
      <c r="L179" s="384"/>
      <c r="M179" s="383"/>
    </row>
    <row r="180" spans="1:13" ht="45" customHeight="1" x14ac:dyDescent="0.2">
      <c r="A180" s="307" t="str">
        <f t="shared" si="154"/>
        <v>RQS050</v>
      </c>
      <c r="B180" s="633" t="s">
        <v>503</v>
      </c>
      <c r="C180" s="634" t="s">
        <v>503</v>
      </c>
      <c r="D180" s="634" t="s">
        <v>503</v>
      </c>
      <c r="E180" s="635" t="s">
        <v>503</v>
      </c>
      <c r="F180" s="304" t="s">
        <v>4</v>
      </c>
      <c r="G180" s="304">
        <f>IF(H180="",0,VLOOKUP(H180,Parâmetros!$N$3:$O$8,2,0)*I180)</f>
        <v>0</v>
      </c>
      <c r="H180" s="305"/>
      <c r="I180" s="306"/>
      <c r="J180" s="306"/>
      <c r="K180" s="34" t="str">
        <f t="shared" ref="K180" si="172">IF(I180="","",I180*100)</f>
        <v/>
      </c>
      <c r="L180" s="384"/>
      <c r="M180" s="383"/>
    </row>
    <row r="181" spans="1:13" ht="45" customHeight="1" x14ac:dyDescent="0.2">
      <c r="A181" s="307" t="str">
        <f t="shared" si="154"/>
        <v>RQS051</v>
      </c>
      <c r="B181" s="633" t="s">
        <v>504</v>
      </c>
      <c r="C181" s="634" t="s">
        <v>504</v>
      </c>
      <c r="D181" s="634" t="s">
        <v>504</v>
      </c>
      <c r="E181" s="635" t="s">
        <v>504</v>
      </c>
      <c r="F181" s="304" t="s">
        <v>4</v>
      </c>
      <c r="G181" s="304">
        <f>IF(H181="",0,VLOOKUP(H181,Parâmetros!$N$3:$O$8,2,0)*I181)</f>
        <v>0</v>
      </c>
      <c r="H181" s="305"/>
      <c r="I181" s="306"/>
      <c r="J181" s="306"/>
      <c r="K181" s="34" t="str">
        <f t="shared" ref="K181" si="173">IF(I181="","",I181*100)</f>
        <v/>
      </c>
      <c r="L181" s="384"/>
      <c r="M181" s="383"/>
    </row>
    <row r="182" spans="1:13" ht="45" customHeight="1" x14ac:dyDescent="0.2">
      <c r="A182" s="307" t="str">
        <f t="shared" si="154"/>
        <v>RQS052</v>
      </c>
      <c r="B182" s="633" t="s">
        <v>505</v>
      </c>
      <c r="C182" s="634" t="s">
        <v>505</v>
      </c>
      <c r="D182" s="634" t="s">
        <v>505</v>
      </c>
      <c r="E182" s="635" t="s">
        <v>505</v>
      </c>
      <c r="F182" s="304" t="s">
        <v>4</v>
      </c>
      <c r="G182" s="304">
        <f>IF(H182="",0,VLOOKUP(H182,Parâmetros!$N$3:$O$8,2,0)*I182)</f>
        <v>0</v>
      </c>
      <c r="H182" s="305"/>
      <c r="I182" s="306"/>
      <c r="J182" s="306"/>
      <c r="K182" s="34" t="str">
        <f t="shared" ref="K182" si="174">IF(I182="","",I182*100)</f>
        <v/>
      </c>
      <c r="L182" s="384"/>
      <c r="M182" s="383"/>
    </row>
    <row r="183" spans="1:13" ht="45" customHeight="1" x14ac:dyDescent="0.2">
      <c r="A183" s="307" t="str">
        <f t="shared" si="154"/>
        <v>RQS053</v>
      </c>
      <c r="B183" s="633" t="s">
        <v>506</v>
      </c>
      <c r="C183" s="634" t="s">
        <v>506</v>
      </c>
      <c r="D183" s="634" t="s">
        <v>506</v>
      </c>
      <c r="E183" s="635" t="s">
        <v>506</v>
      </c>
      <c r="F183" s="304" t="s">
        <v>4</v>
      </c>
      <c r="G183" s="304">
        <f>IF(H183="",0,VLOOKUP(H183,Parâmetros!$N$3:$O$8,2,0)*I183)</f>
        <v>0</v>
      </c>
      <c r="H183" s="305"/>
      <c r="I183" s="306"/>
      <c r="J183" s="306"/>
      <c r="K183" s="34" t="str">
        <f t="shared" ref="K183" si="175">IF(I183="","",I183*100)</f>
        <v/>
      </c>
      <c r="L183" s="384"/>
      <c r="M183" s="383"/>
    </row>
    <row r="184" spans="1:13" ht="45" customHeight="1" x14ac:dyDescent="0.2">
      <c r="A184" s="307" t="str">
        <f t="shared" si="154"/>
        <v>RQS054</v>
      </c>
      <c r="B184" s="633" t="s">
        <v>507</v>
      </c>
      <c r="C184" s="634" t="s">
        <v>507</v>
      </c>
      <c r="D184" s="634" t="s">
        <v>507</v>
      </c>
      <c r="E184" s="635" t="s">
        <v>507</v>
      </c>
      <c r="F184" s="304" t="s">
        <v>4</v>
      </c>
      <c r="G184" s="304">
        <f>IF(H184="",0,VLOOKUP(H184,Parâmetros!$N$3:$O$8,2,0)*I184)</f>
        <v>0</v>
      </c>
      <c r="H184" s="305"/>
      <c r="I184" s="306"/>
      <c r="J184" s="306"/>
      <c r="K184" s="34" t="str">
        <f t="shared" ref="K184" si="176">IF(I184="","",I184*100)</f>
        <v/>
      </c>
      <c r="L184" s="384"/>
      <c r="M184" s="383"/>
    </row>
    <row r="185" spans="1:13" ht="45" customHeight="1" x14ac:dyDescent="0.2">
      <c r="A185" s="307" t="str">
        <f t="shared" si="154"/>
        <v>RQS055</v>
      </c>
      <c r="B185" s="633" t="s">
        <v>508</v>
      </c>
      <c r="C185" s="634" t="s">
        <v>508</v>
      </c>
      <c r="D185" s="634" t="s">
        <v>508</v>
      </c>
      <c r="E185" s="635" t="s">
        <v>508</v>
      </c>
      <c r="F185" s="304" t="s">
        <v>4</v>
      </c>
      <c r="G185" s="304">
        <f>IF(H185="",0,VLOOKUP(H185,Parâmetros!$N$3:$O$8,2,0)*I185)</f>
        <v>0</v>
      </c>
      <c r="H185" s="305"/>
      <c r="I185" s="306"/>
      <c r="J185" s="306"/>
      <c r="K185" s="34" t="str">
        <f t="shared" ref="K185" si="177">IF(I185="","",I185*100)</f>
        <v/>
      </c>
      <c r="L185" s="384"/>
      <c r="M185" s="383"/>
    </row>
    <row r="186" spans="1:13" ht="45" customHeight="1" x14ac:dyDescent="0.2">
      <c r="A186" s="307" t="str">
        <f t="shared" si="154"/>
        <v>RQS056</v>
      </c>
      <c r="B186" s="633" t="s">
        <v>509</v>
      </c>
      <c r="C186" s="634" t="s">
        <v>509</v>
      </c>
      <c r="D186" s="634" t="s">
        <v>509</v>
      </c>
      <c r="E186" s="635" t="s">
        <v>509</v>
      </c>
      <c r="F186" s="304" t="s">
        <v>4</v>
      </c>
      <c r="G186" s="304">
        <f>IF(H186="",0,VLOOKUP(H186,Parâmetros!$N$3:$O$8,2,0)*I186)</f>
        <v>0</v>
      </c>
      <c r="H186" s="305"/>
      <c r="I186" s="306"/>
      <c r="J186" s="306"/>
      <c r="K186" s="34" t="str">
        <f t="shared" ref="K186" si="178">IF(I186="","",I186*100)</f>
        <v/>
      </c>
      <c r="L186" s="384"/>
      <c r="M186" s="383"/>
    </row>
    <row r="187" spans="1:13" ht="45" customHeight="1" x14ac:dyDescent="0.2">
      <c r="A187" s="307" t="str">
        <f t="shared" si="154"/>
        <v>RQS057</v>
      </c>
      <c r="B187" s="633" t="s">
        <v>510</v>
      </c>
      <c r="C187" s="634" t="s">
        <v>510</v>
      </c>
      <c r="D187" s="634" t="s">
        <v>510</v>
      </c>
      <c r="E187" s="635" t="s">
        <v>510</v>
      </c>
      <c r="F187" s="304" t="s">
        <v>4</v>
      </c>
      <c r="G187" s="304">
        <f>IF(H187="",0,VLOOKUP(H187,Parâmetros!$N$3:$O$8,2,0)*I187)</f>
        <v>0</v>
      </c>
      <c r="H187" s="305"/>
      <c r="I187" s="306"/>
      <c r="J187" s="306"/>
      <c r="K187" s="34" t="str">
        <f t="shared" ref="K187" si="179">IF(I187="","",I187*100)</f>
        <v/>
      </c>
      <c r="L187" s="384"/>
      <c r="M187" s="383"/>
    </row>
    <row r="188" spans="1:13" ht="45" customHeight="1" x14ac:dyDescent="0.2">
      <c r="A188" s="307" t="str">
        <f t="shared" si="154"/>
        <v>RQS058</v>
      </c>
      <c r="B188" s="633" t="s">
        <v>511</v>
      </c>
      <c r="C188" s="634" t="s">
        <v>511</v>
      </c>
      <c r="D188" s="634" t="s">
        <v>511</v>
      </c>
      <c r="E188" s="635" t="s">
        <v>511</v>
      </c>
      <c r="F188" s="304" t="s">
        <v>4</v>
      </c>
      <c r="G188" s="304">
        <f>IF(H188="",0,VLOOKUP(H188,Parâmetros!$N$3:$O$8,2,0)*I188)</f>
        <v>0</v>
      </c>
      <c r="H188" s="305"/>
      <c r="I188" s="306"/>
      <c r="J188" s="306"/>
      <c r="K188" s="34" t="str">
        <f t="shared" ref="K188" si="180">IF(I188="","",I188*100)</f>
        <v/>
      </c>
      <c r="L188" s="384"/>
      <c r="M188" s="383"/>
    </row>
    <row r="189" spans="1:13" ht="45" customHeight="1" x14ac:dyDescent="0.2">
      <c r="A189" s="307" t="str">
        <f t="shared" si="154"/>
        <v>RQS059</v>
      </c>
      <c r="B189" s="633" t="s">
        <v>512</v>
      </c>
      <c r="C189" s="634" t="s">
        <v>512</v>
      </c>
      <c r="D189" s="634" t="s">
        <v>512</v>
      </c>
      <c r="E189" s="635" t="s">
        <v>512</v>
      </c>
      <c r="F189" s="304" t="s">
        <v>4</v>
      </c>
      <c r="G189" s="304">
        <f>IF(H189="",0,VLOOKUP(H189,Parâmetros!$N$3:$O$8,2,0)*I189)</f>
        <v>0</v>
      </c>
      <c r="H189" s="305"/>
      <c r="I189" s="306"/>
      <c r="J189" s="306"/>
      <c r="K189" s="34" t="str">
        <f t="shared" ref="K189" si="181">IF(I189="","",I189*100)</f>
        <v/>
      </c>
      <c r="L189" s="384"/>
      <c r="M189" s="383"/>
    </row>
    <row r="190" spans="1:13" ht="45" customHeight="1" x14ac:dyDescent="0.2">
      <c r="A190" s="307" t="str">
        <f t="shared" si="154"/>
        <v>RQS060</v>
      </c>
      <c r="B190" s="633" t="s">
        <v>513</v>
      </c>
      <c r="C190" s="634" t="s">
        <v>513</v>
      </c>
      <c r="D190" s="634" t="s">
        <v>513</v>
      </c>
      <c r="E190" s="635" t="s">
        <v>513</v>
      </c>
      <c r="F190" s="304" t="s">
        <v>4</v>
      </c>
      <c r="G190" s="304">
        <f>IF(H190="",0,VLOOKUP(H190,Parâmetros!$N$3:$O$8,2,0)*I190)</f>
        <v>0</v>
      </c>
      <c r="H190" s="305"/>
      <c r="I190" s="306"/>
      <c r="J190" s="306"/>
      <c r="K190" s="34" t="str">
        <f t="shared" ref="K190" si="182">IF(I190="","",I190*100)</f>
        <v/>
      </c>
      <c r="L190" s="384"/>
      <c r="M190" s="383"/>
    </row>
    <row r="191" spans="1:13" ht="45" customHeight="1" x14ac:dyDescent="0.2">
      <c r="A191" s="307" t="str">
        <f t="shared" si="154"/>
        <v>RQS061</v>
      </c>
      <c r="B191" s="633" t="s">
        <v>578</v>
      </c>
      <c r="C191" s="634" t="s">
        <v>578</v>
      </c>
      <c r="D191" s="634" t="s">
        <v>578</v>
      </c>
      <c r="E191" s="635" t="s">
        <v>578</v>
      </c>
      <c r="F191" s="304" t="s">
        <v>4</v>
      </c>
      <c r="G191" s="304">
        <f>IF(H191="",0,VLOOKUP(H191,Parâmetros!$N$3:$O$8,2,0)*I191)</f>
        <v>0</v>
      </c>
      <c r="H191" s="305"/>
      <c r="I191" s="306"/>
      <c r="J191" s="306"/>
      <c r="K191" s="34" t="str">
        <f t="shared" ref="K191" si="183">IF(I191="","",I191*100)</f>
        <v/>
      </c>
      <c r="L191" s="384"/>
      <c r="M191" s="383"/>
    </row>
    <row r="192" spans="1:13" ht="45" customHeight="1" x14ac:dyDescent="0.2">
      <c r="A192" s="307" t="str">
        <f t="shared" si="154"/>
        <v>RQS062</v>
      </c>
      <c r="B192" s="633" t="s">
        <v>514</v>
      </c>
      <c r="C192" s="634" t="s">
        <v>514</v>
      </c>
      <c r="D192" s="634" t="s">
        <v>514</v>
      </c>
      <c r="E192" s="635" t="s">
        <v>514</v>
      </c>
      <c r="F192" s="304" t="s">
        <v>4</v>
      </c>
      <c r="G192" s="304">
        <f>IF(H192="",0,VLOOKUP(H192,Parâmetros!$N$3:$O$8,2,0)*I192)</f>
        <v>0</v>
      </c>
      <c r="H192" s="305"/>
      <c r="I192" s="306"/>
      <c r="J192" s="306"/>
      <c r="K192" s="34" t="str">
        <f t="shared" ref="K192" si="184">IF(I192="","",I192*100)</f>
        <v/>
      </c>
      <c r="L192" s="384"/>
      <c r="M192" s="383"/>
    </row>
    <row r="193" spans="1:13" ht="45" customHeight="1" x14ac:dyDescent="0.2">
      <c r="A193" s="307" t="str">
        <f t="shared" si="154"/>
        <v>RQS063</v>
      </c>
      <c r="B193" s="633" t="s">
        <v>515</v>
      </c>
      <c r="C193" s="634" t="s">
        <v>515</v>
      </c>
      <c r="D193" s="634" t="s">
        <v>515</v>
      </c>
      <c r="E193" s="635" t="s">
        <v>515</v>
      </c>
      <c r="F193" s="304" t="s">
        <v>4</v>
      </c>
      <c r="G193" s="304">
        <f>IF(H193="",0,VLOOKUP(H193,Parâmetros!$N$3:$O$8,2,0)*I193)</f>
        <v>0</v>
      </c>
      <c r="H193" s="305"/>
      <c r="I193" s="306"/>
      <c r="J193" s="306"/>
      <c r="K193" s="34" t="str">
        <f t="shared" ref="K193" si="185">IF(I193="","",I193*100)</f>
        <v/>
      </c>
      <c r="L193" s="384"/>
      <c r="M193" s="383"/>
    </row>
    <row r="194" spans="1:13" ht="45" customHeight="1" x14ac:dyDescent="0.2">
      <c r="A194" s="307" t="str">
        <f t="shared" si="154"/>
        <v>RQS064</v>
      </c>
      <c r="B194" s="633" t="s">
        <v>516</v>
      </c>
      <c r="C194" s="634" t="s">
        <v>516</v>
      </c>
      <c r="D194" s="634" t="s">
        <v>516</v>
      </c>
      <c r="E194" s="635" t="s">
        <v>516</v>
      </c>
      <c r="F194" s="304" t="s">
        <v>4</v>
      </c>
      <c r="G194" s="304">
        <f>IF(H194="",0,VLOOKUP(H194,Parâmetros!$N$3:$O$8,2,0)*I194)</f>
        <v>0</v>
      </c>
      <c r="H194" s="305"/>
      <c r="I194" s="306"/>
      <c r="J194" s="306"/>
      <c r="K194" s="34" t="str">
        <f t="shared" ref="K194" si="186">IF(I194="","",I194*100)</f>
        <v/>
      </c>
      <c r="L194" s="384"/>
      <c r="M194" s="383"/>
    </row>
    <row r="195" spans="1:13" ht="45" customHeight="1" x14ac:dyDescent="0.2">
      <c r="A195" s="307" t="str">
        <f t="shared" ref="A195:A226" si="187">IF(LEFT(A194,2)="ID",CONCATENATE(MID($A$130,SEARCH(" ",$A$130)+1,10),"001"),CONCATENATE(MID($A$130,SEARCH(" ",$A$130)+1,10),TEXT(RIGHT(A194,3)+1,"000")))</f>
        <v>RQS065</v>
      </c>
      <c r="B195" s="633" t="s">
        <v>517</v>
      </c>
      <c r="C195" s="634" t="s">
        <v>517</v>
      </c>
      <c r="D195" s="634" t="s">
        <v>517</v>
      </c>
      <c r="E195" s="635" t="s">
        <v>517</v>
      </c>
      <c r="F195" s="304" t="s">
        <v>4</v>
      </c>
      <c r="G195" s="304">
        <f>IF(H195="",0,VLOOKUP(H195,Parâmetros!$N$3:$O$8,2,0)*I195)</f>
        <v>0</v>
      </c>
      <c r="H195" s="305"/>
      <c r="I195" s="306"/>
      <c r="J195" s="306"/>
      <c r="K195" s="34" t="str">
        <f t="shared" ref="K195" si="188">IF(I195="","",I195*100)</f>
        <v/>
      </c>
      <c r="L195" s="384"/>
      <c r="M195" s="383"/>
    </row>
    <row r="196" spans="1:13" ht="45" customHeight="1" x14ac:dyDescent="0.2">
      <c r="A196" s="307" t="str">
        <f t="shared" si="187"/>
        <v>RQS066</v>
      </c>
      <c r="B196" s="633" t="s">
        <v>518</v>
      </c>
      <c r="C196" s="634" t="s">
        <v>518</v>
      </c>
      <c r="D196" s="634" t="s">
        <v>518</v>
      </c>
      <c r="E196" s="635" t="s">
        <v>518</v>
      </c>
      <c r="F196" s="304" t="s">
        <v>4</v>
      </c>
      <c r="G196" s="304">
        <f>IF(H196="",0,VLOOKUP(H196,Parâmetros!$N$3:$O$8,2,0)*I196)</f>
        <v>0</v>
      </c>
      <c r="H196" s="305"/>
      <c r="I196" s="306"/>
      <c r="J196" s="306"/>
      <c r="K196" s="34" t="str">
        <f t="shared" ref="K196" si="189">IF(I196="","",I196*100)</f>
        <v/>
      </c>
      <c r="L196" s="384"/>
      <c r="M196" s="383"/>
    </row>
    <row r="197" spans="1:13" ht="45" customHeight="1" x14ac:dyDescent="0.2">
      <c r="A197" s="307" t="str">
        <f t="shared" si="187"/>
        <v>RQS067</v>
      </c>
      <c r="B197" s="633" t="s">
        <v>519</v>
      </c>
      <c r="C197" s="634" t="s">
        <v>519</v>
      </c>
      <c r="D197" s="634" t="s">
        <v>519</v>
      </c>
      <c r="E197" s="635" t="s">
        <v>519</v>
      </c>
      <c r="F197" s="304" t="s">
        <v>4</v>
      </c>
      <c r="G197" s="304">
        <f>IF(H197="",0,VLOOKUP(H197,Parâmetros!$N$3:$O$8,2,0)*I197)</f>
        <v>0</v>
      </c>
      <c r="H197" s="305"/>
      <c r="I197" s="306"/>
      <c r="J197" s="306"/>
      <c r="K197" s="34" t="str">
        <f t="shared" ref="K197" si="190">IF(I197="","",I197*100)</f>
        <v/>
      </c>
      <c r="L197" s="384"/>
      <c r="M197" s="383"/>
    </row>
    <row r="198" spans="1:13" ht="45" customHeight="1" x14ac:dyDescent="0.2">
      <c r="A198" s="307" t="str">
        <f t="shared" si="187"/>
        <v>RQS068</v>
      </c>
      <c r="B198" s="633" t="s">
        <v>520</v>
      </c>
      <c r="C198" s="634" t="s">
        <v>520</v>
      </c>
      <c r="D198" s="634" t="s">
        <v>520</v>
      </c>
      <c r="E198" s="635" t="s">
        <v>520</v>
      </c>
      <c r="F198" s="304" t="s">
        <v>4</v>
      </c>
      <c r="G198" s="304">
        <f>IF(H198="",0,VLOOKUP(H198,Parâmetros!$N$3:$O$8,2,0)*I198)</f>
        <v>0</v>
      </c>
      <c r="H198" s="305"/>
      <c r="I198" s="306"/>
      <c r="J198" s="306"/>
      <c r="K198" s="34" t="str">
        <f t="shared" ref="K198" si="191">IF(I198="","",I198*100)</f>
        <v/>
      </c>
      <c r="L198" s="384"/>
      <c r="M198" s="383"/>
    </row>
    <row r="199" spans="1:13" ht="45" customHeight="1" x14ac:dyDescent="0.2">
      <c r="A199" s="307" t="str">
        <f t="shared" si="187"/>
        <v>RQS069</v>
      </c>
      <c r="B199" s="633" t="s">
        <v>521</v>
      </c>
      <c r="C199" s="634" t="s">
        <v>521</v>
      </c>
      <c r="D199" s="634" t="s">
        <v>521</v>
      </c>
      <c r="E199" s="635" t="s">
        <v>521</v>
      </c>
      <c r="F199" s="304" t="s">
        <v>4</v>
      </c>
      <c r="G199" s="304">
        <f>IF(H199="",0,VLOOKUP(H199,Parâmetros!$N$3:$O$8,2,0)*I199)</f>
        <v>0</v>
      </c>
      <c r="H199" s="305"/>
      <c r="I199" s="306"/>
      <c r="J199" s="306"/>
      <c r="K199" s="34" t="str">
        <f t="shared" ref="K199" si="192">IF(I199="","",I199*100)</f>
        <v/>
      </c>
      <c r="L199" s="384"/>
      <c r="M199" s="383"/>
    </row>
    <row r="200" spans="1:13" ht="45" customHeight="1" x14ac:dyDescent="0.2">
      <c r="A200" s="307" t="str">
        <f t="shared" si="187"/>
        <v>RQS070</v>
      </c>
      <c r="B200" s="633" t="s">
        <v>522</v>
      </c>
      <c r="C200" s="634" t="s">
        <v>522</v>
      </c>
      <c r="D200" s="634" t="s">
        <v>522</v>
      </c>
      <c r="E200" s="635" t="s">
        <v>522</v>
      </c>
      <c r="F200" s="304" t="s">
        <v>4</v>
      </c>
      <c r="G200" s="304">
        <f>IF(H200="",0,VLOOKUP(H200,Parâmetros!$N$3:$O$8,2,0)*I200)</f>
        <v>0</v>
      </c>
      <c r="H200" s="305"/>
      <c r="I200" s="306"/>
      <c r="J200" s="306"/>
      <c r="K200" s="34" t="str">
        <f t="shared" ref="K200" si="193">IF(I200="","",I200*100)</f>
        <v/>
      </c>
      <c r="L200" s="384"/>
      <c r="M200" s="383"/>
    </row>
    <row r="201" spans="1:13" ht="45" customHeight="1" x14ac:dyDescent="0.2">
      <c r="A201" s="307" t="str">
        <f t="shared" si="187"/>
        <v>RQS071</v>
      </c>
      <c r="B201" s="633" t="s">
        <v>579</v>
      </c>
      <c r="C201" s="634" t="s">
        <v>579</v>
      </c>
      <c r="D201" s="634" t="s">
        <v>579</v>
      </c>
      <c r="E201" s="635" t="s">
        <v>579</v>
      </c>
      <c r="F201" s="304" t="s">
        <v>4</v>
      </c>
      <c r="G201" s="304">
        <f>IF(H201="",0,VLOOKUP(H201,Parâmetros!$N$3:$O$8,2,0)*I201)</f>
        <v>0</v>
      </c>
      <c r="H201" s="305"/>
      <c r="I201" s="306"/>
      <c r="J201" s="306"/>
      <c r="K201" s="34" t="str">
        <f t="shared" ref="K201" si="194">IF(I201="","",I201*100)</f>
        <v/>
      </c>
      <c r="L201" s="384"/>
      <c r="M201" s="383"/>
    </row>
    <row r="202" spans="1:13" ht="45" customHeight="1" x14ac:dyDescent="0.2">
      <c r="A202" s="307" t="str">
        <f t="shared" si="187"/>
        <v>RQS072</v>
      </c>
      <c r="B202" s="633" t="s">
        <v>580</v>
      </c>
      <c r="C202" s="634" t="s">
        <v>580</v>
      </c>
      <c r="D202" s="634" t="s">
        <v>580</v>
      </c>
      <c r="E202" s="635" t="s">
        <v>580</v>
      </c>
      <c r="F202" s="304" t="s">
        <v>4</v>
      </c>
      <c r="G202" s="304">
        <f>IF(H202="",0,VLOOKUP(H202,Parâmetros!$N$3:$O$8,2,0)*I202)</f>
        <v>0</v>
      </c>
      <c r="H202" s="305"/>
      <c r="I202" s="306"/>
      <c r="J202" s="306"/>
      <c r="K202" s="34" t="str">
        <f t="shared" ref="K202" si="195">IF(I202="","",I202*100)</f>
        <v/>
      </c>
      <c r="L202" s="384"/>
      <c r="M202" s="383"/>
    </row>
    <row r="203" spans="1:13" ht="45" customHeight="1" x14ac:dyDescent="0.2">
      <c r="A203" s="307" t="str">
        <f t="shared" si="187"/>
        <v>RQS073</v>
      </c>
      <c r="B203" s="633" t="s">
        <v>523</v>
      </c>
      <c r="C203" s="634" t="s">
        <v>523</v>
      </c>
      <c r="D203" s="634" t="s">
        <v>523</v>
      </c>
      <c r="E203" s="635" t="s">
        <v>523</v>
      </c>
      <c r="F203" s="304" t="s">
        <v>4</v>
      </c>
      <c r="G203" s="304">
        <f>IF(H203="",0,VLOOKUP(H203,Parâmetros!$N$3:$O$8,2,0)*I203)</f>
        <v>0</v>
      </c>
      <c r="H203" s="305"/>
      <c r="I203" s="306"/>
      <c r="J203" s="306"/>
      <c r="K203" s="34" t="str">
        <f t="shared" ref="K203" si="196">IF(I203="","",I203*100)</f>
        <v/>
      </c>
      <c r="L203" s="384"/>
      <c r="M203" s="383"/>
    </row>
    <row r="204" spans="1:13" ht="45" customHeight="1" x14ac:dyDescent="0.2">
      <c r="A204" s="307" t="str">
        <f t="shared" si="187"/>
        <v>RQS074</v>
      </c>
      <c r="B204" s="633" t="s">
        <v>524</v>
      </c>
      <c r="C204" s="634" t="s">
        <v>524</v>
      </c>
      <c r="D204" s="634" t="s">
        <v>524</v>
      </c>
      <c r="E204" s="635" t="s">
        <v>524</v>
      </c>
      <c r="F204" s="304" t="s">
        <v>4</v>
      </c>
      <c r="G204" s="304">
        <f>IF(H204="",0,VLOOKUP(H204,Parâmetros!$N$3:$O$8,2,0)*I204)</f>
        <v>0</v>
      </c>
      <c r="H204" s="305"/>
      <c r="I204" s="306"/>
      <c r="J204" s="306"/>
      <c r="K204" s="34" t="str">
        <f t="shared" ref="K204" si="197">IF(I204="","",I204*100)</f>
        <v/>
      </c>
      <c r="L204" s="384"/>
      <c r="M204" s="383"/>
    </row>
    <row r="205" spans="1:13" ht="45" customHeight="1" x14ac:dyDescent="0.2">
      <c r="A205" s="307" t="str">
        <f t="shared" si="187"/>
        <v>RQS075</v>
      </c>
      <c r="B205" s="633" t="s">
        <v>525</v>
      </c>
      <c r="C205" s="634" t="s">
        <v>525</v>
      </c>
      <c r="D205" s="634" t="s">
        <v>525</v>
      </c>
      <c r="E205" s="635" t="s">
        <v>525</v>
      </c>
      <c r="F205" s="304" t="s">
        <v>4</v>
      </c>
      <c r="G205" s="304">
        <f>IF(H205="",0,VLOOKUP(H205,Parâmetros!$N$3:$O$8,2,0)*I205)</f>
        <v>0</v>
      </c>
      <c r="H205" s="305"/>
      <c r="I205" s="306"/>
      <c r="J205" s="306"/>
      <c r="K205" s="34" t="str">
        <f t="shared" ref="K205" si="198">IF(I205="","",I205*100)</f>
        <v/>
      </c>
      <c r="L205" s="384"/>
      <c r="M205" s="383"/>
    </row>
    <row r="206" spans="1:13" ht="45" customHeight="1" x14ac:dyDescent="0.2">
      <c r="A206" s="307" t="str">
        <f t="shared" si="187"/>
        <v>RQS076</v>
      </c>
      <c r="B206" s="633" t="s">
        <v>526</v>
      </c>
      <c r="C206" s="634" t="s">
        <v>526</v>
      </c>
      <c r="D206" s="634" t="s">
        <v>526</v>
      </c>
      <c r="E206" s="635" t="s">
        <v>526</v>
      </c>
      <c r="F206" s="304" t="s">
        <v>4</v>
      </c>
      <c r="G206" s="304">
        <f>IF(H206="",0,VLOOKUP(H206,Parâmetros!$N$3:$O$8,2,0)*I206)</f>
        <v>0</v>
      </c>
      <c r="H206" s="305"/>
      <c r="I206" s="306"/>
      <c r="J206" s="306"/>
      <c r="K206" s="34" t="str">
        <f t="shared" ref="K206" si="199">IF(I206="","",I206*100)</f>
        <v/>
      </c>
      <c r="L206" s="384"/>
      <c r="M206" s="383"/>
    </row>
    <row r="207" spans="1:13" ht="45" customHeight="1" x14ac:dyDescent="0.2">
      <c r="A207" s="307" t="str">
        <f t="shared" si="187"/>
        <v>RQS077</v>
      </c>
      <c r="B207" s="633" t="s">
        <v>527</v>
      </c>
      <c r="C207" s="634" t="s">
        <v>527</v>
      </c>
      <c r="D207" s="634" t="s">
        <v>527</v>
      </c>
      <c r="E207" s="635" t="s">
        <v>527</v>
      </c>
      <c r="F207" s="304" t="s">
        <v>4</v>
      </c>
      <c r="G207" s="304">
        <f>IF(H207="",0,VLOOKUP(H207,Parâmetros!$N$3:$O$8,2,0)*I207)</f>
        <v>0</v>
      </c>
      <c r="H207" s="305"/>
      <c r="I207" s="306"/>
      <c r="J207" s="306"/>
      <c r="K207" s="34" t="str">
        <f t="shared" ref="K207" si="200">IF(I207="","",I207*100)</f>
        <v/>
      </c>
      <c r="L207" s="384"/>
      <c r="M207" s="383"/>
    </row>
    <row r="208" spans="1:13" ht="45" customHeight="1" x14ac:dyDescent="0.2">
      <c r="A208" s="307" t="str">
        <f t="shared" si="187"/>
        <v>RQS078</v>
      </c>
      <c r="B208" s="633" t="s">
        <v>528</v>
      </c>
      <c r="C208" s="634" t="s">
        <v>528</v>
      </c>
      <c r="D208" s="634" t="s">
        <v>528</v>
      </c>
      <c r="E208" s="635" t="s">
        <v>528</v>
      </c>
      <c r="F208" s="304" t="s">
        <v>4</v>
      </c>
      <c r="G208" s="304">
        <f>IF(H208="",0,VLOOKUP(H208,Parâmetros!$N$3:$O$8,2,0)*I208)</f>
        <v>0</v>
      </c>
      <c r="H208" s="305"/>
      <c r="I208" s="306"/>
      <c r="J208" s="306"/>
      <c r="K208" s="34" t="str">
        <f t="shared" ref="K208" si="201">IF(I208="","",I208*100)</f>
        <v/>
      </c>
      <c r="L208" s="384"/>
      <c r="M208" s="383"/>
    </row>
    <row r="209" spans="1:13" ht="45" customHeight="1" x14ac:dyDescent="0.2">
      <c r="A209" s="307" t="str">
        <f t="shared" si="187"/>
        <v>RQS079</v>
      </c>
      <c r="B209" s="633" t="s">
        <v>529</v>
      </c>
      <c r="C209" s="634" t="s">
        <v>529</v>
      </c>
      <c r="D209" s="634" t="s">
        <v>529</v>
      </c>
      <c r="E209" s="635" t="s">
        <v>529</v>
      </c>
      <c r="F209" s="304" t="s">
        <v>17</v>
      </c>
      <c r="G209" s="304">
        <f>IF(H209="",0,VLOOKUP(H209,Parâmetros!$N$3:$O$8,2,0)*I209)</f>
        <v>0.99999999999999889</v>
      </c>
      <c r="H209" s="305" t="s">
        <v>28</v>
      </c>
      <c r="I209" s="306">
        <v>6.6666666666666596E-2</v>
      </c>
      <c r="J209" s="306"/>
      <c r="K209" s="34">
        <f t="shared" ref="K209" si="202">IF(I209="","",I209*100)</f>
        <v>6.6666666666666599</v>
      </c>
      <c r="L209" s="384"/>
      <c r="M209" s="383"/>
    </row>
    <row r="210" spans="1:13" ht="45" customHeight="1" x14ac:dyDescent="0.2">
      <c r="A210" s="307" t="str">
        <f t="shared" si="187"/>
        <v>RQS080</v>
      </c>
      <c r="B210" s="633" t="s">
        <v>530</v>
      </c>
      <c r="C210" s="634" t="s">
        <v>530</v>
      </c>
      <c r="D210" s="634" t="s">
        <v>530</v>
      </c>
      <c r="E210" s="635" t="s">
        <v>530</v>
      </c>
      <c r="F210" s="304" t="s">
        <v>17</v>
      </c>
      <c r="G210" s="304">
        <f>IF(H210="",0,VLOOKUP(H210,Parâmetros!$N$3:$O$8,2,0)*I210)</f>
        <v>0.99999999999999889</v>
      </c>
      <c r="H210" s="305" t="s">
        <v>28</v>
      </c>
      <c r="I210" s="306">
        <v>6.6666666666666596E-2</v>
      </c>
      <c r="J210" s="306"/>
      <c r="K210" s="34">
        <f t="shared" ref="K210" si="203">IF(I210="","",I210*100)</f>
        <v>6.6666666666666599</v>
      </c>
      <c r="L210" s="384"/>
      <c r="M210" s="383"/>
    </row>
    <row r="211" spans="1:13" ht="45" customHeight="1" x14ac:dyDescent="0.2">
      <c r="A211" s="307" t="str">
        <f t="shared" si="187"/>
        <v>RQS081</v>
      </c>
      <c r="B211" s="633" t="s">
        <v>581</v>
      </c>
      <c r="C211" s="634" t="s">
        <v>581</v>
      </c>
      <c r="D211" s="634" t="s">
        <v>581</v>
      </c>
      <c r="E211" s="635" t="s">
        <v>581</v>
      </c>
      <c r="F211" s="304" t="s">
        <v>4</v>
      </c>
      <c r="G211" s="304">
        <f>IF(H211="",0,VLOOKUP(H211,Parâmetros!$N$3:$O$8,2,0)*I211)</f>
        <v>0</v>
      </c>
      <c r="H211" s="305"/>
      <c r="I211" s="306"/>
      <c r="J211" s="306"/>
      <c r="K211" s="34" t="str">
        <f t="shared" ref="K211" si="204">IF(I211="","",I211*100)</f>
        <v/>
      </c>
      <c r="L211" s="384"/>
      <c r="M211" s="383"/>
    </row>
    <row r="212" spans="1:13" ht="45" customHeight="1" x14ac:dyDescent="0.2">
      <c r="A212" s="307" t="str">
        <f t="shared" si="187"/>
        <v>RQS082</v>
      </c>
      <c r="B212" s="633" t="s">
        <v>582</v>
      </c>
      <c r="C212" s="634" t="s">
        <v>582</v>
      </c>
      <c r="D212" s="634" t="s">
        <v>582</v>
      </c>
      <c r="E212" s="635" t="s">
        <v>582</v>
      </c>
      <c r="F212" s="304" t="s">
        <v>4</v>
      </c>
      <c r="G212" s="304">
        <f>IF(H212="",0,VLOOKUP(H212,Parâmetros!$N$3:$O$8,2,0)*I212)</f>
        <v>0</v>
      </c>
      <c r="H212" s="305"/>
      <c r="I212" s="306"/>
      <c r="J212" s="306"/>
      <c r="K212" s="34" t="str">
        <f t="shared" ref="K212" si="205">IF(I212="","",I212*100)</f>
        <v/>
      </c>
      <c r="L212" s="384"/>
      <c r="M212" s="383"/>
    </row>
    <row r="213" spans="1:13" ht="45" customHeight="1" x14ac:dyDescent="0.2">
      <c r="A213" s="307" t="str">
        <f t="shared" si="187"/>
        <v>RQS083</v>
      </c>
      <c r="B213" s="633" t="s">
        <v>583</v>
      </c>
      <c r="C213" s="634" t="s">
        <v>583</v>
      </c>
      <c r="D213" s="634" t="s">
        <v>583</v>
      </c>
      <c r="E213" s="635" t="s">
        <v>583</v>
      </c>
      <c r="F213" s="304" t="s">
        <v>4</v>
      </c>
      <c r="G213" s="304">
        <f>IF(H213="",0,VLOOKUP(H213,Parâmetros!$N$3:$O$8,2,0)*I213)</f>
        <v>0</v>
      </c>
      <c r="H213" s="305"/>
      <c r="I213" s="306"/>
      <c r="J213" s="306"/>
      <c r="K213" s="34" t="str">
        <f t="shared" ref="K213" si="206">IF(I213="","",I213*100)</f>
        <v/>
      </c>
      <c r="L213" s="384"/>
      <c r="M213" s="383"/>
    </row>
    <row r="214" spans="1:13" ht="45" customHeight="1" x14ac:dyDescent="0.2">
      <c r="A214" s="307" t="str">
        <f t="shared" si="187"/>
        <v>RQS084</v>
      </c>
      <c r="B214" s="633" t="s">
        <v>531</v>
      </c>
      <c r="C214" s="634" t="s">
        <v>531</v>
      </c>
      <c r="D214" s="634" t="s">
        <v>531</v>
      </c>
      <c r="E214" s="635" t="s">
        <v>531</v>
      </c>
      <c r="F214" s="304" t="s">
        <v>4</v>
      </c>
      <c r="G214" s="304">
        <f>IF(H214="",0,VLOOKUP(H214,Parâmetros!$N$3:$O$8,2,0)*I214)</f>
        <v>0</v>
      </c>
      <c r="H214" s="305"/>
      <c r="I214" s="306"/>
      <c r="J214" s="306"/>
      <c r="K214" s="34" t="str">
        <f t="shared" ref="K214" si="207">IF(I214="","",I214*100)</f>
        <v/>
      </c>
      <c r="L214" s="384"/>
      <c r="M214" s="383"/>
    </row>
    <row r="215" spans="1:13" ht="45" customHeight="1" x14ac:dyDescent="0.2">
      <c r="A215" s="307" t="str">
        <f t="shared" si="187"/>
        <v>RQS085</v>
      </c>
      <c r="B215" s="633" t="s">
        <v>532</v>
      </c>
      <c r="C215" s="634" t="s">
        <v>532</v>
      </c>
      <c r="D215" s="634" t="s">
        <v>532</v>
      </c>
      <c r="E215" s="635" t="s">
        <v>532</v>
      </c>
      <c r="F215" s="304" t="s">
        <v>4</v>
      </c>
      <c r="G215" s="304">
        <f>IF(H215="",0,VLOOKUP(H215,Parâmetros!$N$3:$O$8,2,0)*I215)</f>
        <v>0</v>
      </c>
      <c r="H215" s="305"/>
      <c r="I215" s="306"/>
      <c r="J215" s="306"/>
      <c r="K215" s="34" t="str">
        <f t="shared" ref="K215" si="208">IF(I215="","",I215*100)</f>
        <v/>
      </c>
      <c r="L215" s="384"/>
      <c r="M215" s="383"/>
    </row>
    <row r="216" spans="1:13" ht="45" customHeight="1" x14ac:dyDescent="0.2">
      <c r="A216" s="307" t="str">
        <f t="shared" si="187"/>
        <v>RQS086</v>
      </c>
      <c r="B216" s="633" t="s">
        <v>584</v>
      </c>
      <c r="C216" s="634" t="s">
        <v>584</v>
      </c>
      <c r="D216" s="634" t="s">
        <v>584</v>
      </c>
      <c r="E216" s="635" t="s">
        <v>584</v>
      </c>
      <c r="F216" s="304" t="s">
        <v>4</v>
      </c>
      <c r="G216" s="304">
        <f>IF(H216="",0,VLOOKUP(H216,Parâmetros!$N$3:$O$8,2,0)*I216)</f>
        <v>0</v>
      </c>
      <c r="H216" s="305"/>
      <c r="I216" s="306"/>
      <c r="J216" s="306"/>
      <c r="K216" s="34" t="str">
        <f t="shared" ref="K216" si="209">IF(I216="","",I216*100)</f>
        <v/>
      </c>
      <c r="L216" s="384"/>
      <c r="M216" s="383"/>
    </row>
    <row r="217" spans="1:13" ht="45" customHeight="1" x14ac:dyDescent="0.2">
      <c r="A217" s="307" t="str">
        <f t="shared" si="187"/>
        <v>RQS087</v>
      </c>
      <c r="B217" s="633" t="s">
        <v>585</v>
      </c>
      <c r="C217" s="634" t="s">
        <v>585</v>
      </c>
      <c r="D217" s="634" t="s">
        <v>585</v>
      </c>
      <c r="E217" s="635" t="s">
        <v>585</v>
      </c>
      <c r="F217" s="304" t="s">
        <v>4</v>
      </c>
      <c r="G217" s="304">
        <f>IF(H217="",0,VLOOKUP(H217,Parâmetros!$N$3:$O$8,2,0)*I217)</f>
        <v>0</v>
      </c>
      <c r="H217" s="305"/>
      <c r="I217" s="306"/>
      <c r="J217" s="306"/>
      <c r="K217" s="34" t="str">
        <f t="shared" ref="K217" si="210">IF(I217="","",I217*100)</f>
        <v/>
      </c>
      <c r="L217" s="384"/>
      <c r="M217" s="383"/>
    </row>
    <row r="218" spans="1:13" ht="45" customHeight="1" x14ac:dyDescent="0.2">
      <c r="A218" s="307" t="str">
        <f t="shared" si="187"/>
        <v>RQS088</v>
      </c>
      <c r="B218" s="633" t="s">
        <v>586</v>
      </c>
      <c r="C218" s="634" t="s">
        <v>586</v>
      </c>
      <c r="D218" s="634" t="s">
        <v>586</v>
      </c>
      <c r="E218" s="635" t="s">
        <v>586</v>
      </c>
      <c r="F218" s="304" t="s">
        <v>4</v>
      </c>
      <c r="G218" s="304">
        <f>IF(H218="",0,VLOOKUP(H218,Parâmetros!$N$3:$O$8,2,0)*I218)</f>
        <v>0</v>
      </c>
      <c r="H218" s="305"/>
      <c r="I218" s="306"/>
      <c r="J218" s="306"/>
      <c r="K218" s="34" t="str">
        <f t="shared" ref="K218" si="211">IF(I218="","",I218*100)</f>
        <v/>
      </c>
      <c r="L218" s="384"/>
      <c r="M218" s="383"/>
    </row>
    <row r="219" spans="1:13" ht="45" customHeight="1" x14ac:dyDescent="0.2">
      <c r="A219" s="307" t="str">
        <f t="shared" si="187"/>
        <v>RQS089</v>
      </c>
      <c r="B219" s="633" t="s">
        <v>533</v>
      </c>
      <c r="C219" s="634" t="s">
        <v>533</v>
      </c>
      <c r="D219" s="634" t="s">
        <v>533</v>
      </c>
      <c r="E219" s="635" t="s">
        <v>533</v>
      </c>
      <c r="F219" s="304" t="s">
        <v>4</v>
      </c>
      <c r="G219" s="304">
        <f>IF(H219="",0,VLOOKUP(H219,Parâmetros!$N$3:$O$8,2,0)*I219)</f>
        <v>0</v>
      </c>
      <c r="H219" s="305"/>
      <c r="I219" s="306"/>
      <c r="J219" s="306"/>
      <c r="K219" s="34" t="str">
        <f t="shared" ref="K219" si="212">IF(I219="","",I219*100)</f>
        <v/>
      </c>
      <c r="L219" s="384"/>
      <c r="M219" s="383"/>
    </row>
    <row r="220" spans="1:13" ht="45" customHeight="1" x14ac:dyDescent="0.2">
      <c r="A220" s="307" t="str">
        <f t="shared" si="187"/>
        <v>RQS090</v>
      </c>
      <c r="B220" s="633" t="s">
        <v>534</v>
      </c>
      <c r="C220" s="634" t="s">
        <v>534</v>
      </c>
      <c r="D220" s="634" t="s">
        <v>534</v>
      </c>
      <c r="E220" s="635" t="s">
        <v>534</v>
      </c>
      <c r="F220" s="304" t="s">
        <v>4</v>
      </c>
      <c r="G220" s="304">
        <f>IF(H220="",0,VLOOKUP(H220,Parâmetros!$N$3:$O$8,2,0)*I220)</f>
        <v>0</v>
      </c>
      <c r="H220" s="305"/>
      <c r="I220" s="306"/>
      <c r="J220" s="306"/>
      <c r="K220" s="34" t="str">
        <f t="shared" ref="K220" si="213">IF(I220="","",I220*100)</f>
        <v/>
      </c>
      <c r="L220" s="384"/>
      <c r="M220" s="383"/>
    </row>
    <row r="221" spans="1:13" ht="45" customHeight="1" x14ac:dyDescent="0.2">
      <c r="A221" s="307" t="str">
        <f t="shared" si="187"/>
        <v>RQS091</v>
      </c>
      <c r="B221" s="633" t="s">
        <v>535</v>
      </c>
      <c r="C221" s="634" t="s">
        <v>535</v>
      </c>
      <c r="D221" s="634" t="s">
        <v>535</v>
      </c>
      <c r="E221" s="635" t="s">
        <v>535</v>
      </c>
      <c r="F221" s="304" t="s">
        <v>4</v>
      </c>
      <c r="G221" s="304">
        <f>IF(H221="",0,VLOOKUP(H221,Parâmetros!$N$3:$O$8,2,0)*I221)</f>
        <v>0</v>
      </c>
      <c r="H221" s="305"/>
      <c r="I221" s="306"/>
      <c r="J221" s="306"/>
      <c r="K221" s="34" t="str">
        <f t="shared" ref="K221" si="214">IF(I221="","",I221*100)</f>
        <v/>
      </c>
      <c r="L221" s="384"/>
      <c r="M221" s="383"/>
    </row>
    <row r="222" spans="1:13" ht="45" customHeight="1" x14ac:dyDescent="0.2">
      <c r="A222" s="307" t="str">
        <f t="shared" si="187"/>
        <v>RQS092</v>
      </c>
      <c r="B222" s="633" t="s">
        <v>536</v>
      </c>
      <c r="C222" s="634" t="s">
        <v>536</v>
      </c>
      <c r="D222" s="634" t="s">
        <v>536</v>
      </c>
      <c r="E222" s="635" t="s">
        <v>536</v>
      </c>
      <c r="F222" s="304" t="s">
        <v>4</v>
      </c>
      <c r="G222" s="304">
        <f>IF(H222="",0,VLOOKUP(H222,Parâmetros!$N$3:$O$8,2,0)*I222)</f>
        <v>0</v>
      </c>
      <c r="H222" s="305"/>
      <c r="I222" s="306"/>
      <c r="J222" s="306"/>
      <c r="K222" s="34" t="str">
        <f t="shared" ref="K222" si="215">IF(I222="","",I222*100)</f>
        <v/>
      </c>
      <c r="L222" s="384"/>
      <c r="M222" s="383"/>
    </row>
    <row r="223" spans="1:13" ht="45" customHeight="1" x14ac:dyDescent="0.2">
      <c r="A223" s="307" t="str">
        <f t="shared" si="187"/>
        <v>RQS093</v>
      </c>
      <c r="B223" s="633" t="s">
        <v>537</v>
      </c>
      <c r="C223" s="634" t="s">
        <v>537</v>
      </c>
      <c r="D223" s="634" t="s">
        <v>537</v>
      </c>
      <c r="E223" s="635" t="s">
        <v>537</v>
      </c>
      <c r="F223" s="304" t="s">
        <v>4</v>
      </c>
      <c r="G223" s="304">
        <f>IF(H223="",0,VLOOKUP(H223,Parâmetros!$N$3:$O$8,2,0)*I223)</f>
        <v>0</v>
      </c>
      <c r="H223" s="305"/>
      <c r="I223" s="306"/>
      <c r="J223" s="306"/>
      <c r="K223" s="34" t="str">
        <f t="shared" ref="K223" si="216">IF(I223="","",I223*100)</f>
        <v/>
      </c>
      <c r="L223" s="384"/>
      <c r="M223" s="383"/>
    </row>
    <row r="224" spans="1:13" ht="45" customHeight="1" x14ac:dyDescent="0.2">
      <c r="A224" s="307" t="str">
        <f t="shared" si="187"/>
        <v>RQS094</v>
      </c>
      <c r="B224" s="633" t="s">
        <v>538</v>
      </c>
      <c r="C224" s="634" t="s">
        <v>538</v>
      </c>
      <c r="D224" s="634" t="s">
        <v>538</v>
      </c>
      <c r="E224" s="635" t="s">
        <v>538</v>
      </c>
      <c r="F224" s="304" t="s">
        <v>4</v>
      </c>
      <c r="G224" s="304">
        <f>IF(H224="",0,VLOOKUP(H224,Parâmetros!$N$3:$O$8,2,0)*I224)</f>
        <v>0</v>
      </c>
      <c r="H224" s="305"/>
      <c r="I224" s="306"/>
      <c r="J224" s="306"/>
      <c r="K224" s="34" t="str">
        <f t="shared" ref="K224" si="217">IF(I224="","",I224*100)</f>
        <v/>
      </c>
      <c r="L224" s="384"/>
      <c r="M224" s="383"/>
    </row>
    <row r="225" spans="1:13" ht="45" customHeight="1" x14ac:dyDescent="0.2">
      <c r="A225" s="307" t="str">
        <f t="shared" si="187"/>
        <v>RQS095</v>
      </c>
      <c r="B225" s="633" t="s">
        <v>539</v>
      </c>
      <c r="C225" s="634" t="s">
        <v>539</v>
      </c>
      <c r="D225" s="634" t="s">
        <v>539</v>
      </c>
      <c r="E225" s="635" t="s">
        <v>539</v>
      </c>
      <c r="F225" s="304" t="s">
        <v>4</v>
      </c>
      <c r="G225" s="304">
        <f>IF(H225="",0,VLOOKUP(H225,Parâmetros!$N$3:$O$8,2,0)*I225)</f>
        <v>0</v>
      </c>
      <c r="H225" s="305"/>
      <c r="I225" s="306"/>
      <c r="J225" s="306"/>
      <c r="K225" s="34" t="str">
        <f t="shared" ref="K225" si="218">IF(I225="","",I225*100)</f>
        <v/>
      </c>
      <c r="L225" s="384"/>
      <c r="M225" s="383"/>
    </row>
    <row r="226" spans="1:13" ht="45" customHeight="1" x14ac:dyDescent="0.2">
      <c r="A226" s="307" t="str">
        <f t="shared" si="187"/>
        <v>RQS096</v>
      </c>
      <c r="B226" s="633" t="s">
        <v>540</v>
      </c>
      <c r="C226" s="634" t="s">
        <v>540</v>
      </c>
      <c r="D226" s="634" t="s">
        <v>540</v>
      </c>
      <c r="E226" s="635" t="s">
        <v>540</v>
      </c>
      <c r="F226" s="304" t="s">
        <v>4</v>
      </c>
      <c r="G226" s="304">
        <f>IF(H226="",0,VLOOKUP(H226,Parâmetros!$N$3:$O$8,2,0)*I226)</f>
        <v>0</v>
      </c>
      <c r="H226" s="305"/>
      <c r="I226" s="306"/>
      <c r="J226" s="306"/>
      <c r="K226" s="34" t="str">
        <f t="shared" ref="K226" si="219">IF(I226="","",I226*100)</f>
        <v/>
      </c>
      <c r="L226" s="384"/>
      <c r="M226" s="383"/>
    </row>
    <row r="227" spans="1:13" ht="45" customHeight="1" x14ac:dyDescent="0.2">
      <c r="A227" s="307" t="str">
        <f t="shared" ref="A227:A260" si="220">IF(LEFT(A226,2)="ID",CONCATENATE(MID($A$130,SEARCH(" ",$A$130)+1,10),"001"),CONCATENATE(MID($A$130,SEARCH(" ",$A$130)+1,10),TEXT(RIGHT(A226,3)+1,"000")))</f>
        <v>RQS097</v>
      </c>
      <c r="B227" s="633" t="s">
        <v>541</v>
      </c>
      <c r="C227" s="634" t="s">
        <v>541</v>
      </c>
      <c r="D227" s="634" t="s">
        <v>541</v>
      </c>
      <c r="E227" s="635" t="s">
        <v>541</v>
      </c>
      <c r="F227" s="304" t="s">
        <v>4</v>
      </c>
      <c r="G227" s="304">
        <f>IF(H227="",0,VLOOKUP(H227,Parâmetros!$N$3:$O$8,2,0)*I227)</f>
        <v>0</v>
      </c>
      <c r="H227" s="305"/>
      <c r="I227" s="306"/>
      <c r="J227" s="306"/>
      <c r="K227" s="34" t="str">
        <f t="shared" ref="K227" si="221">IF(I227="","",I227*100)</f>
        <v/>
      </c>
      <c r="L227" s="384"/>
      <c r="M227" s="383"/>
    </row>
    <row r="228" spans="1:13" ht="45" customHeight="1" x14ac:dyDescent="0.2">
      <c r="A228" s="307" t="str">
        <f t="shared" si="220"/>
        <v>RQS098</v>
      </c>
      <c r="B228" s="633" t="s">
        <v>542</v>
      </c>
      <c r="C228" s="634" t="s">
        <v>542</v>
      </c>
      <c r="D228" s="634" t="s">
        <v>542</v>
      </c>
      <c r="E228" s="635" t="s">
        <v>542</v>
      </c>
      <c r="F228" s="304" t="s">
        <v>4</v>
      </c>
      <c r="G228" s="304">
        <f>IF(H228="",0,VLOOKUP(H228,Parâmetros!$N$3:$O$8,2,0)*I228)</f>
        <v>0</v>
      </c>
      <c r="H228" s="305"/>
      <c r="I228" s="306"/>
      <c r="J228" s="306"/>
      <c r="K228" s="34" t="str">
        <f t="shared" ref="K228" si="222">IF(I228="","",I228*100)</f>
        <v/>
      </c>
      <c r="L228" s="384"/>
      <c r="M228" s="383"/>
    </row>
    <row r="229" spans="1:13" ht="45" customHeight="1" x14ac:dyDescent="0.2">
      <c r="A229" s="307" t="str">
        <f t="shared" si="220"/>
        <v>RQS099</v>
      </c>
      <c r="B229" s="633" t="s">
        <v>543</v>
      </c>
      <c r="C229" s="634" t="s">
        <v>543</v>
      </c>
      <c r="D229" s="634" t="s">
        <v>543</v>
      </c>
      <c r="E229" s="635" t="s">
        <v>543</v>
      </c>
      <c r="F229" s="304" t="s">
        <v>4</v>
      </c>
      <c r="G229" s="304">
        <f>IF(H229="",0,VLOOKUP(H229,Parâmetros!$N$3:$O$8,2,0)*I229)</f>
        <v>0</v>
      </c>
      <c r="H229" s="305"/>
      <c r="I229" s="306"/>
      <c r="J229" s="306"/>
      <c r="K229" s="34" t="str">
        <f t="shared" ref="K229" si="223">IF(I229="","",I229*100)</f>
        <v/>
      </c>
      <c r="L229" s="384"/>
      <c r="M229" s="383"/>
    </row>
    <row r="230" spans="1:13" ht="45" customHeight="1" x14ac:dyDescent="0.2">
      <c r="A230" s="307" t="str">
        <f t="shared" si="220"/>
        <v>RQS100</v>
      </c>
      <c r="B230" s="633" t="s">
        <v>544</v>
      </c>
      <c r="C230" s="634" t="s">
        <v>544</v>
      </c>
      <c r="D230" s="634" t="s">
        <v>544</v>
      </c>
      <c r="E230" s="635" t="s">
        <v>544</v>
      </c>
      <c r="F230" s="304" t="s">
        <v>4</v>
      </c>
      <c r="G230" s="304">
        <f>IF(H230="",0,VLOOKUP(H230,Parâmetros!$N$3:$O$8,2,0)*I230)</f>
        <v>0</v>
      </c>
      <c r="H230" s="305"/>
      <c r="I230" s="306"/>
      <c r="J230" s="306"/>
      <c r="K230" s="34" t="str">
        <f t="shared" ref="K230" si="224">IF(I230="","",I230*100)</f>
        <v/>
      </c>
      <c r="L230" s="384"/>
      <c r="M230" s="383"/>
    </row>
    <row r="231" spans="1:13" ht="45" customHeight="1" x14ac:dyDescent="0.2">
      <c r="A231" s="307" t="str">
        <f t="shared" si="220"/>
        <v>RQS101</v>
      </c>
      <c r="B231" s="633" t="s">
        <v>545</v>
      </c>
      <c r="C231" s="634" t="s">
        <v>545</v>
      </c>
      <c r="D231" s="634" t="s">
        <v>545</v>
      </c>
      <c r="E231" s="635" t="s">
        <v>545</v>
      </c>
      <c r="F231" s="304" t="s">
        <v>4</v>
      </c>
      <c r="G231" s="304">
        <f>IF(H231="",0,VLOOKUP(H231,Parâmetros!$N$3:$O$8,2,0)*I231)</f>
        <v>0</v>
      </c>
      <c r="H231" s="305"/>
      <c r="I231" s="306"/>
      <c r="J231" s="306"/>
      <c r="K231" s="34" t="str">
        <f t="shared" ref="K231" si="225">IF(I231="","",I231*100)</f>
        <v/>
      </c>
      <c r="L231" s="384"/>
      <c r="M231" s="383"/>
    </row>
    <row r="232" spans="1:13" ht="45" customHeight="1" x14ac:dyDescent="0.2">
      <c r="A232" s="307" t="str">
        <f t="shared" si="220"/>
        <v>RQS102</v>
      </c>
      <c r="B232" s="633" t="s">
        <v>546</v>
      </c>
      <c r="C232" s="634" t="s">
        <v>546</v>
      </c>
      <c r="D232" s="634" t="s">
        <v>546</v>
      </c>
      <c r="E232" s="635" t="s">
        <v>546</v>
      </c>
      <c r="F232" s="304" t="s">
        <v>4</v>
      </c>
      <c r="G232" s="304">
        <f>IF(H232="",0,VLOOKUP(H232,Parâmetros!$N$3:$O$8,2,0)*I232)</f>
        <v>0</v>
      </c>
      <c r="H232" s="305"/>
      <c r="I232" s="306"/>
      <c r="J232" s="306"/>
      <c r="K232" s="34" t="str">
        <f t="shared" ref="K232" si="226">IF(I232="","",I232*100)</f>
        <v/>
      </c>
      <c r="L232" s="384"/>
      <c r="M232" s="383"/>
    </row>
    <row r="233" spans="1:13" ht="45" customHeight="1" x14ac:dyDescent="0.2">
      <c r="A233" s="307" t="str">
        <f t="shared" si="220"/>
        <v>RQS103</v>
      </c>
      <c r="B233" s="633" t="s">
        <v>547</v>
      </c>
      <c r="C233" s="634" t="s">
        <v>547</v>
      </c>
      <c r="D233" s="634" t="s">
        <v>547</v>
      </c>
      <c r="E233" s="635" t="s">
        <v>547</v>
      </c>
      <c r="F233" s="304" t="s">
        <v>4</v>
      </c>
      <c r="G233" s="304">
        <f>IF(H233="",0,VLOOKUP(H233,Parâmetros!$N$3:$O$8,2,0)*I233)</f>
        <v>0</v>
      </c>
      <c r="H233" s="305"/>
      <c r="I233" s="306"/>
      <c r="J233" s="306"/>
      <c r="K233" s="34" t="str">
        <f t="shared" ref="K233" si="227">IF(I233="","",I233*100)</f>
        <v/>
      </c>
      <c r="L233" s="384"/>
      <c r="M233" s="383"/>
    </row>
    <row r="234" spans="1:13" ht="45" customHeight="1" x14ac:dyDescent="0.2">
      <c r="A234" s="307" t="str">
        <f t="shared" si="220"/>
        <v>RQS104</v>
      </c>
      <c r="B234" s="633" t="s">
        <v>548</v>
      </c>
      <c r="C234" s="634" t="s">
        <v>548</v>
      </c>
      <c r="D234" s="634" t="s">
        <v>548</v>
      </c>
      <c r="E234" s="635" t="s">
        <v>548</v>
      </c>
      <c r="F234" s="304" t="s">
        <v>4</v>
      </c>
      <c r="G234" s="304">
        <f>IF(H234="",0,VLOOKUP(H234,Parâmetros!$N$3:$O$8,2,0)*I234)</f>
        <v>0</v>
      </c>
      <c r="H234" s="305"/>
      <c r="I234" s="306"/>
      <c r="J234" s="306"/>
      <c r="K234" s="34" t="str">
        <f t="shared" ref="K234" si="228">IF(I234="","",I234*100)</f>
        <v/>
      </c>
      <c r="L234" s="384"/>
      <c r="M234" s="383"/>
    </row>
    <row r="235" spans="1:13" ht="45" customHeight="1" x14ac:dyDescent="0.2">
      <c r="A235" s="307" t="str">
        <f t="shared" si="220"/>
        <v>RQS105</v>
      </c>
      <c r="B235" s="633" t="s">
        <v>549</v>
      </c>
      <c r="C235" s="634" t="s">
        <v>549</v>
      </c>
      <c r="D235" s="634" t="s">
        <v>549</v>
      </c>
      <c r="E235" s="635" t="s">
        <v>549</v>
      </c>
      <c r="F235" s="304" t="s">
        <v>4</v>
      </c>
      <c r="G235" s="304">
        <f>IF(H235="",0,VLOOKUP(H235,Parâmetros!$N$3:$O$8,2,0)*I235)</f>
        <v>0</v>
      </c>
      <c r="H235" s="305"/>
      <c r="I235" s="306"/>
      <c r="J235" s="306"/>
      <c r="K235" s="34" t="str">
        <f t="shared" ref="K235" si="229">IF(I235="","",I235*100)</f>
        <v/>
      </c>
      <c r="L235" s="384"/>
      <c r="M235" s="383"/>
    </row>
    <row r="236" spans="1:13" ht="45" customHeight="1" x14ac:dyDescent="0.2">
      <c r="A236" s="307" t="str">
        <f t="shared" si="220"/>
        <v>RQS106</v>
      </c>
      <c r="B236" s="633" t="s">
        <v>550</v>
      </c>
      <c r="C236" s="634" t="s">
        <v>550</v>
      </c>
      <c r="D236" s="634" t="s">
        <v>550</v>
      </c>
      <c r="E236" s="635" t="s">
        <v>550</v>
      </c>
      <c r="F236" s="304" t="s">
        <v>4</v>
      </c>
      <c r="G236" s="304">
        <f>IF(H236="",0,VLOOKUP(H236,Parâmetros!$N$3:$O$8,2,0)*I236)</f>
        <v>0</v>
      </c>
      <c r="H236" s="305"/>
      <c r="I236" s="306"/>
      <c r="J236" s="306"/>
      <c r="K236" s="34" t="str">
        <f t="shared" ref="K236" si="230">IF(I236="","",I236*100)</f>
        <v/>
      </c>
      <c r="L236" s="384"/>
      <c r="M236" s="383"/>
    </row>
    <row r="237" spans="1:13" ht="45" customHeight="1" x14ac:dyDescent="0.2">
      <c r="A237" s="307" t="str">
        <f t="shared" si="220"/>
        <v>RQS107</v>
      </c>
      <c r="B237" s="633" t="s">
        <v>551</v>
      </c>
      <c r="C237" s="634" t="s">
        <v>551</v>
      </c>
      <c r="D237" s="634" t="s">
        <v>551</v>
      </c>
      <c r="E237" s="635" t="s">
        <v>551</v>
      </c>
      <c r="F237" s="304" t="s">
        <v>4</v>
      </c>
      <c r="G237" s="304">
        <f>IF(H237="",0,VLOOKUP(H237,Parâmetros!$N$3:$O$8,2,0)*I237)</f>
        <v>0</v>
      </c>
      <c r="H237" s="305"/>
      <c r="I237" s="306"/>
      <c r="J237" s="306"/>
      <c r="K237" s="34" t="str">
        <f t="shared" ref="K237" si="231">IF(I237="","",I237*100)</f>
        <v/>
      </c>
      <c r="L237" s="384"/>
      <c r="M237" s="383"/>
    </row>
    <row r="238" spans="1:13" ht="45" customHeight="1" x14ac:dyDescent="0.2">
      <c r="A238" s="307" t="str">
        <f t="shared" si="220"/>
        <v>RQS108</v>
      </c>
      <c r="B238" s="633" t="s">
        <v>552</v>
      </c>
      <c r="C238" s="634" t="s">
        <v>552</v>
      </c>
      <c r="D238" s="634" t="s">
        <v>552</v>
      </c>
      <c r="E238" s="635" t="s">
        <v>552</v>
      </c>
      <c r="F238" s="304" t="s">
        <v>4</v>
      </c>
      <c r="G238" s="304">
        <f>IF(H238="",0,VLOOKUP(H238,Parâmetros!$N$3:$O$8,2,0)*I238)</f>
        <v>0</v>
      </c>
      <c r="H238" s="305"/>
      <c r="I238" s="306"/>
      <c r="J238" s="306"/>
      <c r="K238" s="34" t="str">
        <f t="shared" ref="K238" si="232">IF(I238="","",I238*100)</f>
        <v/>
      </c>
      <c r="L238" s="384"/>
      <c r="M238" s="383"/>
    </row>
    <row r="239" spans="1:13" ht="45" customHeight="1" x14ac:dyDescent="0.2">
      <c r="A239" s="307" t="str">
        <f t="shared" si="220"/>
        <v>RQS109</v>
      </c>
      <c r="B239" s="633" t="s">
        <v>553</v>
      </c>
      <c r="C239" s="634" t="s">
        <v>553</v>
      </c>
      <c r="D239" s="634" t="s">
        <v>553</v>
      </c>
      <c r="E239" s="635" t="s">
        <v>553</v>
      </c>
      <c r="F239" s="304" t="s">
        <v>17</v>
      </c>
      <c r="G239" s="304">
        <f>IF(H239="",0,VLOOKUP(H239,Parâmetros!$N$3:$O$8,2,0)*I239)</f>
        <v>1.9999999999999978</v>
      </c>
      <c r="H239" s="305" t="s">
        <v>29</v>
      </c>
      <c r="I239" s="306">
        <v>6.6666666666666596E-2</v>
      </c>
      <c r="J239" s="306"/>
      <c r="K239" s="34">
        <f t="shared" ref="K239" si="233">IF(I239="","",I239*100)</f>
        <v>6.6666666666666599</v>
      </c>
      <c r="L239" s="384"/>
      <c r="M239" s="383"/>
    </row>
    <row r="240" spans="1:13" ht="45" customHeight="1" x14ac:dyDescent="0.2">
      <c r="A240" s="307" t="str">
        <f t="shared" si="220"/>
        <v>RQS110</v>
      </c>
      <c r="B240" s="633" t="s">
        <v>554</v>
      </c>
      <c r="C240" s="634" t="s">
        <v>554</v>
      </c>
      <c r="D240" s="634" t="s">
        <v>554</v>
      </c>
      <c r="E240" s="635" t="s">
        <v>554</v>
      </c>
      <c r="F240" s="304" t="s">
        <v>4</v>
      </c>
      <c r="G240" s="304">
        <f>IF(H240="",0,VLOOKUP(H240,Parâmetros!$N$3:$O$8,2,0)*I240)</f>
        <v>0</v>
      </c>
      <c r="H240" s="305"/>
      <c r="I240" s="306"/>
      <c r="J240" s="306"/>
      <c r="K240" s="34" t="str">
        <f t="shared" ref="K240" si="234">IF(I240="","",I240*100)</f>
        <v/>
      </c>
      <c r="L240" s="384"/>
      <c r="M240" s="383"/>
    </row>
    <row r="241" spans="1:13" ht="45" customHeight="1" x14ac:dyDescent="0.2">
      <c r="A241" s="307" t="str">
        <f t="shared" si="220"/>
        <v>RQS111</v>
      </c>
      <c r="B241" s="633" t="s">
        <v>555</v>
      </c>
      <c r="C241" s="634" t="s">
        <v>555</v>
      </c>
      <c r="D241" s="634" t="s">
        <v>555</v>
      </c>
      <c r="E241" s="635" t="s">
        <v>555</v>
      </c>
      <c r="F241" s="304" t="s">
        <v>4</v>
      </c>
      <c r="G241" s="304">
        <f>IF(H241="",0,VLOOKUP(H241,Parâmetros!$N$3:$O$8,2,0)*I241)</f>
        <v>0</v>
      </c>
      <c r="H241" s="305"/>
      <c r="I241" s="306"/>
      <c r="J241" s="306"/>
      <c r="K241" s="34" t="str">
        <f t="shared" ref="K241" si="235">IF(I241="","",I241*100)</f>
        <v/>
      </c>
      <c r="L241" s="384"/>
      <c r="M241" s="383"/>
    </row>
    <row r="242" spans="1:13" ht="45" customHeight="1" x14ac:dyDescent="0.2">
      <c r="A242" s="307" t="str">
        <f t="shared" si="220"/>
        <v>RQS112</v>
      </c>
      <c r="B242" s="633" t="s">
        <v>556</v>
      </c>
      <c r="C242" s="634" t="s">
        <v>556</v>
      </c>
      <c r="D242" s="634" t="s">
        <v>556</v>
      </c>
      <c r="E242" s="635" t="s">
        <v>556</v>
      </c>
      <c r="F242" s="304" t="s">
        <v>4</v>
      </c>
      <c r="G242" s="304">
        <f>IF(H242="",0,VLOOKUP(H242,Parâmetros!$N$3:$O$8,2,0)*I242)</f>
        <v>0</v>
      </c>
      <c r="H242" s="305"/>
      <c r="I242" s="306"/>
      <c r="J242" s="306"/>
      <c r="K242" s="34" t="str">
        <f t="shared" ref="K242" si="236">IF(I242="","",I242*100)</f>
        <v/>
      </c>
      <c r="L242" s="384"/>
      <c r="M242" s="383"/>
    </row>
    <row r="243" spans="1:13" ht="45" customHeight="1" x14ac:dyDescent="0.2">
      <c r="A243" s="307" t="str">
        <f t="shared" si="220"/>
        <v>RQS113</v>
      </c>
      <c r="B243" s="633" t="s">
        <v>557</v>
      </c>
      <c r="C243" s="634" t="s">
        <v>557</v>
      </c>
      <c r="D243" s="634" t="s">
        <v>557</v>
      </c>
      <c r="E243" s="635" t="s">
        <v>557</v>
      </c>
      <c r="F243" s="304" t="s">
        <v>4</v>
      </c>
      <c r="G243" s="304">
        <f>IF(H243="",0,VLOOKUP(H243,Parâmetros!$N$3:$O$8,2,0)*I243)</f>
        <v>0</v>
      </c>
      <c r="H243" s="305"/>
      <c r="I243" s="306"/>
      <c r="J243" s="306"/>
      <c r="K243" s="34" t="str">
        <f t="shared" ref="K243" si="237">IF(I243="","",I243*100)</f>
        <v/>
      </c>
      <c r="L243" s="384"/>
      <c r="M243" s="383"/>
    </row>
    <row r="244" spans="1:13" ht="45" customHeight="1" x14ac:dyDescent="0.2">
      <c r="A244" s="307" t="str">
        <f t="shared" si="220"/>
        <v>RQS114</v>
      </c>
      <c r="B244" s="633" t="s">
        <v>558</v>
      </c>
      <c r="C244" s="634" t="s">
        <v>558</v>
      </c>
      <c r="D244" s="634" t="s">
        <v>558</v>
      </c>
      <c r="E244" s="635" t="s">
        <v>558</v>
      </c>
      <c r="F244" s="304" t="s">
        <v>4</v>
      </c>
      <c r="G244" s="304">
        <f>IF(H244="",0,VLOOKUP(H244,Parâmetros!$N$3:$O$8,2,0)*I244)</f>
        <v>0</v>
      </c>
      <c r="H244" s="305"/>
      <c r="I244" s="306"/>
      <c r="J244" s="306"/>
      <c r="K244" s="34" t="str">
        <f t="shared" ref="K244" si="238">IF(I244="","",I244*100)</f>
        <v/>
      </c>
      <c r="L244" s="384"/>
      <c r="M244" s="383"/>
    </row>
    <row r="245" spans="1:13" ht="45" customHeight="1" x14ac:dyDescent="0.2">
      <c r="A245" s="307" t="str">
        <f t="shared" si="220"/>
        <v>RQS115</v>
      </c>
      <c r="B245" s="633" t="s">
        <v>559</v>
      </c>
      <c r="C245" s="634" t="s">
        <v>559</v>
      </c>
      <c r="D245" s="634" t="s">
        <v>559</v>
      </c>
      <c r="E245" s="635" t="s">
        <v>559</v>
      </c>
      <c r="F245" s="304" t="s">
        <v>4</v>
      </c>
      <c r="G245" s="304">
        <f>IF(H245="",0,VLOOKUP(H245,Parâmetros!$N$3:$O$8,2,0)*I245)</f>
        <v>0</v>
      </c>
      <c r="H245" s="305"/>
      <c r="I245" s="306"/>
      <c r="J245" s="306"/>
      <c r="K245" s="34" t="str">
        <f t="shared" ref="K245" si="239">IF(I245="","",I245*100)</f>
        <v/>
      </c>
      <c r="L245" s="384"/>
      <c r="M245" s="383"/>
    </row>
    <row r="246" spans="1:13" ht="45" customHeight="1" x14ac:dyDescent="0.2">
      <c r="A246" s="307" t="str">
        <f t="shared" si="220"/>
        <v>RQS116</v>
      </c>
      <c r="B246" s="633" t="s">
        <v>560</v>
      </c>
      <c r="C246" s="634" t="s">
        <v>560</v>
      </c>
      <c r="D246" s="634" t="s">
        <v>560</v>
      </c>
      <c r="E246" s="635" t="s">
        <v>560</v>
      </c>
      <c r="F246" s="304" t="s">
        <v>4</v>
      </c>
      <c r="G246" s="304">
        <f>IF(H246="",0,VLOOKUP(H246,Parâmetros!$N$3:$O$8,2,0)*I246)</f>
        <v>0</v>
      </c>
      <c r="H246" s="305"/>
      <c r="I246" s="306"/>
      <c r="J246" s="306"/>
      <c r="K246" s="34" t="str">
        <f t="shared" ref="K246" si="240">IF(I246="","",I246*100)</f>
        <v/>
      </c>
      <c r="L246" s="384"/>
      <c r="M246" s="383"/>
    </row>
    <row r="247" spans="1:13" ht="45" customHeight="1" x14ac:dyDescent="0.2">
      <c r="A247" s="307" t="str">
        <f t="shared" si="220"/>
        <v>RQS117</v>
      </c>
      <c r="B247" s="633" t="s">
        <v>561</v>
      </c>
      <c r="C247" s="634" t="s">
        <v>561</v>
      </c>
      <c r="D247" s="634" t="s">
        <v>561</v>
      </c>
      <c r="E247" s="635" t="s">
        <v>561</v>
      </c>
      <c r="F247" s="304" t="s">
        <v>4</v>
      </c>
      <c r="G247" s="304">
        <f>IF(H247="",0,VLOOKUP(H247,Parâmetros!$N$3:$O$8,2,0)*I247)</f>
        <v>0</v>
      </c>
      <c r="H247" s="305"/>
      <c r="I247" s="306"/>
      <c r="J247" s="306"/>
      <c r="K247" s="34" t="str">
        <f t="shared" ref="K247" si="241">IF(I247="","",I247*100)</f>
        <v/>
      </c>
      <c r="L247" s="384"/>
      <c r="M247" s="383"/>
    </row>
    <row r="248" spans="1:13" ht="45" customHeight="1" x14ac:dyDescent="0.2">
      <c r="A248" s="307" t="str">
        <f t="shared" si="220"/>
        <v>RQS118</v>
      </c>
      <c r="B248" s="633" t="s">
        <v>562</v>
      </c>
      <c r="C248" s="634" t="s">
        <v>562</v>
      </c>
      <c r="D248" s="634" t="s">
        <v>562</v>
      </c>
      <c r="E248" s="635" t="s">
        <v>562</v>
      </c>
      <c r="F248" s="304" t="s">
        <v>4</v>
      </c>
      <c r="G248" s="304">
        <f>IF(H248="",0,VLOOKUP(H248,Parâmetros!$N$3:$O$8,2,0)*I248)</f>
        <v>0</v>
      </c>
      <c r="H248" s="305"/>
      <c r="I248" s="306"/>
      <c r="J248" s="306"/>
      <c r="K248" s="34" t="str">
        <f t="shared" ref="K248" si="242">IF(I248="","",I248*100)</f>
        <v/>
      </c>
      <c r="L248" s="384"/>
      <c r="M248" s="383"/>
    </row>
    <row r="249" spans="1:13" ht="45" customHeight="1" x14ac:dyDescent="0.2">
      <c r="A249" s="307" t="str">
        <f t="shared" si="220"/>
        <v>RQS119</v>
      </c>
      <c r="B249" s="633" t="s">
        <v>563</v>
      </c>
      <c r="C249" s="634" t="s">
        <v>563</v>
      </c>
      <c r="D249" s="634" t="s">
        <v>563</v>
      </c>
      <c r="E249" s="635" t="s">
        <v>563</v>
      </c>
      <c r="F249" s="304" t="s">
        <v>4</v>
      </c>
      <c r="G249" s="304">
        <f>IF(H249="",0,VLOOKUP(H249,Parâmetros!$N$3:$O$8,2,0)*I249)</f>
        <v>0</v>
      </c>
      <c r="H249" s="305"/>
      <c r="I249" s="306"/>
      <c r="J249" s="306"/>
      <c r="K249" s="34" t="str">
        <f t="shared" ref="K249" si="243">IF(I249="","",I249*100)</f>
        <v/>
      </c>
      <c r="L249" s="384"/>
      <c r="M249" s="383"/>
    </row>
    <row r="250" spans="1:13" ht="45" customHeight="1" x14ac:dyDescent="0.2">
      <c r="A250" s="307" t="str">
        <f t="shared" si="220"/>
        <v>RQS120</v>
      </c>
      <c r="B250" s="633" t="s">
        <v>564</v>
      </c>
      <c r="C250" s="634" t="s">
        <v>564</v>
      </c>
      <c r="D250" s="634" t="s">
        <v>564</v>
      </c>
      <c r="E250" s="635" t="s">
        <v>564</v>
      </c>
      <c r="F250" s="304" t="s">
        <v>4</v>
      </c>
      <c r="G250" s="304">
        <f>IF(H250="",0,VLOOKUP(H250,Parâmetros!$N$3:$O$8,2,0)*I250)</f>
        <v>0</v>
      </c>
      <c r="H250" s="305"/>
      <c r="I250" s="306"/>
      <c r="J250" s="306"/>
      <c r="K250" s="34" t="str">
        <f t="shared" ref="K250" si="244">IF(I250="","",I250*100)</f>
        <v/>
      </c>
      <c r="L250" s="384"/>
      <c r="M250" s="383"/>
    </row>
    <row r="251" spans="1:13" ht="45" customHeight="1" x14ac:dyDescent="0.2">
      <c r="A251" s="307" t="str">
        <f t="shared" si="220"/>
        <v>RQS121</v>
      </c>
      <c r="B251" s="633" t="s">
        <v>565</v>
      </c>
      <c r="C251" s="634" t="s">
        <v>565</v>
      </c>
      <c r="D251" s="634" t="s">
        <v>565</v>
      </c>
      <c r="E251" s="635" t="s">
        <v>565</v>
      </c>
      <c r="F251" s="304" t="s">
        <v>4</v>
      </c>
      <c r="G251" s="304">
        <f>IF(H251="",0,VLOOKUP(H251,Parâmetros!$N$3:$O$8,2,0)*I251)</f>
        <v>0</v>
      </c>
      <c r="H251" s="305"/>
      <c r="I251" s="306"/>
      <c r="J251" s="306"/>
      <c r="K251" s="34" t="str">
        <f t="shared" ref="K251" si="245">IF(I251="","",I251*100)</f>
        <v/>
      </c>
      <c r="L251" s="384"/>
      <c r="M251" s="383"/>
    </row>
    <row r="252" spans="1:13" ht="45" customHeight="1" x14ac:dyDescent="0.2">
      <c r="A252" s="307" t="str">
        <f t="shared" si="220"/>
        <v>RQS122</v>
      </c>
      <c r="B252" s="633" t="s">
        <v>566</v>
      </c>
      <c r="C252" s="634" t="s">
        <v>566</v>
      </c>
      <c r="D252" s="634" t="s">
        <v>566</v>
      </c>
      <c r="E252" s="635" t="s">
        <v>566</v>
      </c>
      <c r="F252" s="304" t="s">
        <v>4</v>
      </c>
      <c r="G252" s="304">
        <f>IF(H252="",0,VLOOKUP(H252,Parâmetros!$N$3:$O$8,2,0)*I252)</f>
        <v>0</v>
      </c>
      <c r="H252" s="305"/>
      <c r="I252" s="306"/>
      <c r="J252" s="306"/>
      <c r="K252" s="34" t="str">
        <f t="shared" ref="K252" si="246">IF(I252="","",I252*100)</f>
        <v/>
      </c>
      <c r="L252" s="384"/>
      <c r="M252" s="383"/>
    </row>
    <row r="253" spans="1:13" ht="45" customHeight="1" x14ac:dyDescent="0.2">
      <c r="A253" s="307" t="str">
        <f t="shared" si="220"/>
        <v>RQS123</v>
      </c>
      <c r="B253" s="633" t="s">
        <v>567</v>
      </c>
      <c r="C253" s="634" t="s">
        <v>567</v>
      </c>
      <c r="D253" s="634" t="s">
        <v>567</v>
      </c>
      <c r="E253" s="635" t="s">
        <v>567</v>
      </c>
      <c r="F253" s="304" t="s">
        <v>4</v>
      </c>
      <c r="G253" s="304">
        <f>IF(H253="",0,VLOOKUP(H253,Parâmetros!$N$3:$O$8,2,0)*I253)</f>
        <v>0</v>
      </c>
      <c r="H253" s="305"/>
      <c r="I253" s="306"/>
      <c r="J253" s="306"/>
      <c r="K253" s="34" t="str">
        <f t="shared" ref="K253" si="247">IF(I253="","",I253*100)</f>
        <v/>
      </c>
      <c r="L253" s="384"/>
      <c r="M253" s="383"/>
    </row>
    <row r="254" spans="1:13" ht="45" customHeight="1" x14ac:dyDescent="0.2">
      <c r="A254" s="307" t="str">
        <f t="shared" si="220"/>
        <v>RQS124</v>
      </c>
      <c r="B254" s="633" t="s">
        <v>568</v>
      </c>
      <c r="C254" s="634" t="s">
        <v>568</v>
      </c>
      <c r="D254" s="634" t="s">
        <v>568</v>
      </c>
      <c r="E254" s="635" t="s">
        <v>568</v>
      </c>
      <c r="F254" s="304" t="s">
        <v>4</v>
      </c>
      <c r="G254" s="304">
        <f>IF(H254="",0,VLOOKUP(H254,Parâmetros!$N$3:$O$8,2,0)*I254)</f>
        <v>0</v>
      </c>
      <c r="H254" s="305"/>
      <c r="I254" s="306"/>
      <c r="J254" s="306"/>
      <c r="K254" s="34" t="str">
        <f t="shared" ref="K254" si="248">IF(I254="","",I254*100)</f>
        <v/>
      </c>
      <c r="L254" s="384"/>
      <c r="M254" s="383"/>
    </row>
    <row r="255" spans="1:13" ht="45" customHeight="1" x14ac:dyDescent="0.2">
      <c r="A255" s="307" t="str">
        <f t="shared" si="220"/>
        <v>RQS125</v>
      </c>
      <c r="B255" s="633" t="s">
        <v>569</v>
      </c>
      <c r="C255" s="634" t="s">
        <v>569</v>
      </c>
      <c r="D255" s="634" t="s">
        <v>569</v>
      </c>
      <c r="E255" s="635" t="s">
        <v>569</v>
      </c>
      <c r="F255" s="304" t="s">
        <v>4</v>
      </c>
      <c r="G255" s="304">
        <f>IF(H255="",0,VLOOKUP(H255,Parâmetros!$N$3:$O$8,2,0)*I255)</f>
        <v>0</v>
      </c>
      <c r="H255" s="305"/>
      <c r="I255" s="306"/>
      <c r="J255" s="306"/>
      <c r="K255" s="34" t="str">
        <f t="shared" ref="K255" si="249">IF(I255="","",I255*100)</f>
        <v/>
      </c>
      <c r="L255" s="384"/>
      <c r="M255" s="383"/>
    </row>
    <row r="256" spans="1:13" ht="45" customHeight="1" x14ac:dyDescent="0.2">
      <c r="A256" s="307" t="str">
        <f t="shared" si="220"/>
        <v>RQS126</v>
      </c>
      <c r="B256" s="633" t="s">
        <v>570</v>
      </c>
      <c r="C256" s="634" t="s">
        <v>570</v>
      </c>
      <c r="D256" s="634" t="s">
        <v>570</v>
      </c>
      <c r="E256" s="635" t="s">
        <v>570</v>
      </c>
      <c r="F256" s="304" t="s">
        <v>17</v>
      </c>
      <c r="G256" s="304">
        <f>IF(H256="",0,VLOOKUP(H256,Parâmetros!$N$3:$O$8,2,0)*I256)</f>
        <v>0.99999999999999889</v>
      </c>
      <c r="H256" s="305" t="s">
        <v>28</v>
      </c>
      <c r="I256" s="306">
        <v>6.6666666666666596E-2</v>
      </c>
      <c r="J256" s="306"/>
      <c r="K256" s="34">
        <f t="shared" ref="K256" si="250">IF(I256="","",I256*100)</f>
        <v>6.6666666666666599</v>
      </c>
      <c r="L256" s="384"/>
      <c r="M256" s="383"/>
    </row>
    <row r="257" spans="1:13" ht="45" customHeight="1" x14ac:dyDescent="0.2">
      <c r="A257" s="307" t="str">
        <f t="shared" si="220"/>
        <v>RQS127</v>
      </c>
      <c r="B257" s="633" t="s">
        <v>571</v>
      </c>
      <c r="C257" s="634" t="s">
        <v>571</v>
      </c>
      <c r="D257" s="634" t="s">
        <v>571</v>
      </c>
      <c r="E257" s="635" t="s">
        <v>571</v>
      </c>
      <c r="F257" s="304" t="s">
        <v>17</v>
      </c>
      <c r="G257" s="304">
        <f>IF(H257="",0,VLOOKUP(H257,Parâmetros!$N$3:$O$8,2,0)*I257)</f>
        <v>0.99999999999999889</v>
      </c>
      <c r="H257" s="305" t="s">
        <v>28</v>
      </c>
      <c r="I257" s="306">
        <v>6.6666666666666596E-2</v>
      </c>
      <c r="J257" s="306"/>
      <c r="K257" s="34">
        <f t="shared" ref="K257" si="251">IF(I257="","",I257*100)</f>
        <v>6.6666666666666599</v>
      </c>
      <c r="L257" s="384"/>
      <c r="M257" s="383"/>
    </row>
    <row r="258" spans="1:13" ht="45" customHeight="1" x14ac:dyDescent="0.2">
      <c r="A258" s="307" t="str">
        <f t="shared" si="220"/>
        <v>RQS128</v>
      </c>
      <c r="B258" s="633" t="s">
        <v>572</v>
      </c>
      <c r="C258" s="634" t="s">
        <v>572</v>
      </c>
      <c r="D258" s="634" t="s">
        <v>572</v>
      </c>
      <c r="E258" s="635" t="s">
        <v>572</v>
      </c>
      <c r="F258" s="304" t="s">
        <v>4</v>
      </c>
      <c r="G258" s="304">
        <f>IF(H258="",0,VLOOKUP(H258,Parâmetros!$N$3:$O$8,2,0)*I258)</f>
        <v>0</v>
      </c>
      <c r="H258" s="305"/>
      <c r="I258" s="306"/>
      <c r="J258" s="306"/>
      <c r="K258" s="34" t="str">
        <f t="shared" ref="K258" si="252">IF(I258="","",I258*100)</f>
        <v/>
      </c>
      <c r="L258" s="384"/>
      <c r="M258" s="383"/>
    </row>
    <row r="259" spans="1:13" ht="45" customHeight="1" x14ac:dyDescent="0.2">
      <c r="A259" s="307" t="str">
        <f t="shared" si="220"/>
        <v>RQS129</v>
      </c>
      <c r="B259" s="633" t="s">
        <v>573</v>
      </c>
      <c r="C259" s="634" t="s">
        <v>573</v>
      </c>
      <c r="D259" s="634" t="s">
        <v>573</v>
      </c>
      <c r="E259" s="635" t="s">
        <v>573</v>
      </c>
      <c r="F259" s="304" t="s">
        <v>4</v>
      </c>
      <c r="G259" s="304">
        <f>IF(H259="",0,VLOOKUP(H259,Parâmetros!$N$3:$O$8,2,0)*I259)</f>
        <v>0</v>
      </c>
      <c r="H259" s="305"/>
      <c r="I259" s="306"/>
      <c r="J259" s="306"/>
      <c r="K259" s="34" t="str">
        <f t="shared" ref="K259" si="253">IF(I259="","",I259*100)</f>
        <v/>
      </c>
      <c r="L259" s="384"/>
      <c r="M259" s="383"/>
    </row>
    <row r="260" spans="1:13" ht="45" customHeight="1" x14ac:dyDescent="0.2">
      <c r="A260" s="307" t="str">
        <f t="shared" si="220"/>
        <v>RQS130</v>
      </c>
      <c r="B260" s="633" t="s">
        <v>574</v>
      </c>
      <c r="C260" s="634" t="s">
        <v>574</v>
      </c>
      <c r="D260" s="634" t="s">
        <v>574</v>
      </c>
      <c r="E260" s="635" t="s">
        <v>574</v>
      </c>
      <c r="F260" s="304" t="s">
        <v>4</v>
      </c>
      <c r="G260" s="304">
        <f>IF(H260="",0,VLOOKUP(H260,Parâmetros!$N$3:$O$8,2,0)*I260)</f>
        <v>0</v>
      </c>
      <c r="H260" s="305"/>
      <c r="I260" s="306"/>
      <c r="J260" s="306"/>
      <c r="K260" s="34" t="str">
        <f t="shared" ref="K260" si="254">IF(I260="","",I260*100)</f>
        <v/>
      </c>
      <c r="L260" s="384"/>
      <c r="M260" s="383"/>
    </row>
    <row r="262" spans="1:13" ht="13.5" thickBot="1" x14ac:dyDescent="0.25">
      <c r="A262" s="278"/>
      <c r="B262" s="28" t="s">
        <v>52</v>
      </c>
      <c r="C262" s="28"/>
      <c r="D262" s="28"/>
      <c r="E262" s="28"/>
      <c r="F262" s="28" t="s">
        <v>53</v>
      </c>
      <c r="G262" s="28"/>
      <c r="H262" s="26"/>
      <c r="I262" s="26"/>
      <c r="J262" s="26"/>
    </row>
    <row r="263" spans="1:13" ht="26.25" thickBot="1" x14ac:dyDescent="0.25">
      <c r="A263" s="29" t="s">
        <v>217</v>
      </c>
      <c r="B263" s="31" t="s">
        <v>171</v>
      </c>
      <c r="C263" s="302"/>
      <c r="D263" s="302"/>
      <c r="E263" s="303"/>
      <c r="F263" s="30" t="s">
        <v>4</v>
      </c>
      <c r="G263" s="30" t="s">
        <v>57</v>
      </c>
      <c r="H263" s="30" t="s">
        <v>22</v>
      </c>
      <c r="I263" s="31" t="s">
        <v>55</v>
      </c>
      <c r="J263" s="30" t="s">
        <v>56</v>
      </c>
      <c r="K263" s="33" t="s">
        <v>58</v>
      </c>
      <c r="L263" s="364" t="s">
        <v>274</v>
      </c>
      <c r="M263" s="32" t="s">
        <v>275</v>
      </c>
    </row>
    <row r="264" spans="1:13" ht="45" customHeight="1" x14ac:dyDescent="0.2">
      <c r="A264" s="307" t="str">
        <f>IF(LEFT(A263,2)="ID",CONCATENATE(MID($A$263,SEARCH(" ",$A$263)+1,10),"001"),CONCATENATE(MID($A$263,SEARCH(" ",$A$263)+1,10),TEXT(RIGHT(A263,3)+1,"000")))</f>
        <v>RQMC001</v>
      </c>
      <c r="B264" s="639" t="s">
        <v>425</v>
      </c>
      <c r="C264" s="640" t="s">
        <v>425</v>
      </c>
      <c r="D264" s="640" t="s">
        <v>425</v>
      </c>
      <c r="E264" s="641" t="s">
        <v>425</v>
      </c>
      <c r="F264" s="391" t="s">
        <v>4</v>
      </c>
      <c r="G264" s="304"/>
      <c r="H264" s="305"/>
      <c r="I264" s="306"/>
      <c r="J264" s="306"/>
      <c r="K264" s="34" t="str">
        <f t="shared" ref="K264" si="255">IF(I264="","",I264*100)</f>
        <v/>
      </c>
      <c r="L264" s="384"/>
      <c r="M264" s="383"/>
    </row>
    <row r="265" spans="1:13" ht="45" customHeight="1" x14ac:dyDescent="0.2">
      <c r="A265" s="307" t="str">
        <f>IF(LEFT(A264,2)="ID",CONCATENATE(MID($A$263,SEARCH(" ",$A$263)+1,10),"001"),CONCATENATE(MID($A$263,SEARCH(" ",$A$263)+1,10),TEXT(RIGHT(A264,3)+1,"000")))</f>
        <v>RQMC002</v>
      </c>
      <c r="B265" s="633" t="s">
        <v>426</v>
      </c>
      <c r="C265" s="634" t="s">
        <v>426</v>
      </c>
      <c r="D265" s="634" t="s">
        <v>426</v>
      </c>
      <c r="E265" s="635" t="s">
        <v>426</v>
      </c>
      <c r="F265" s="391" t="s">
        <v>17</v>
      </c>
      <c r="G265" s="304"/>
      <c r="H265" s="395" t="s">
        <v>31</v>
      </c>
      <c r="I265" s="306">
        <v>6.6666666666666596E-2</v>
      </c>
      <c r="J265" s="306"/>
      <c r="K265" s="34">
        <f t="shared" ref="K265" si="256">IF(I265="","",I265*100)</f>
        <v>6.6666666666666599</v>
      </c>
      <c r="L265" s="384"/>
      <c r="M265" s="383"/>
    </row>
    <row r="266" spans="1:13" ht="45" customHeight="1" x14ac:dyDescent="0.2">
      <c r="A266" s="307" t="str">
        <f>IF(LEFT(A265,2)="ID",CONCATENATE(MID($A$263,SEARCH(" ",$A$263)+1,10),"001"),CONCATENATE(MID($A$263,SEARCH(" ",$A$263)+1,10),TEXT(RIGHT(A265,3)+1,"000")))</f>
        <v>RQMC003</v>
      </c>
      <c r="B266" s="633" t="s">
        <v>427</v>
      </c>
      <c r="C266" s="634" t="s">
        <v>427</v>
      </c>
      <c r="D266" s="634" t="s">
        <v>427</v>
      </c>
      <c r="E266" s="635" t="s">
        <v>427</v>
      </c>
      <c r="F266" s="391" t="s">
        <v>4</v>
      </c>
      <c r="G266" s="304"/>
      <c r="H266" s="305"/>
      <c r="I266" s="306"/>
      <c r="J266" s="306"/>
      <c r="K266" s="34" t="str">
        <f t="shared" ref="K266" si="257">IF(I266="","",I266*100)</f>
        <v/>
      </c>
      <c r="L266" s="384"/>
      <c r="M266" s="383"/>
    </row>
    <row r="267" spans="1:13" ht="45" customHeight="1" x14ac:dyDescent="0.2">
      <c r="A267" s="307" t="str">
        <f>IF(LEFT(A266,2)="ID",CONCATENATE(MID($A$263,SEARCH(" ",$A$263)+1,10),"001"),CONCATENATE(MID($A$263,SEARCH(" ",$A$263)+1,10),TEXT(RIGHT(A266,3)+1,"000")))</f>
        <v>RQMC004</v>
      </c>
      <c r="B267" s="633" t="s">
        <v>428</v>
      </c>
      <c r="C267" s="634" t="s">
        <v>428</v>
      </c>
      <c r="D267" s="634" t="s">
        <v>428</v>
      </c>
      <c r="E267" s="635" t="s">
        <v>428</v>
      </c>
      <c r="F267" s="391" t="s">
        <v>4</v>
      </c>
      <c r="G267" s="304"/>
      <c r="H267" s="305"/>
      <c r="I267" s="306"/>
      <c r="J267" s="306"/>
      <c r="K267" s="34" t="str">
        <f t="shared" ref="K267" si="258">IF(I267="","",I267*100)</f>
        <v/>
      </c>
      <c r="L267" s="384"/>
      <c r="M267" s="383"/>
    </row>
    <row r="269" spans="1:13" ht="13.5" thickBot="1" x14ac:dyDescent="0.25">
      <c r="A269" s="278"/>
      <c r="B269" s="28" t="s">
        <v>52</v>
      </c>
      <c r="C269" s="28"/>
      <c r="D269" s="28"/>
      <c r="E269" s="28"/>
      <c r="F269" s="28" t="s">
        <v>53</v>
      </c>
      <c r="G269" s="28"/>
      <c r="H269" s="26"/>
      <c r="I269" s="26"/>
      <c r="J269" s="26"/>
    </row>
    <row r="270" spans="1:13" ht="26.25" thickBot="1" x14ac:dyDescent="0.25">
      <c r="A270" s="29" t="s">
        <v>218</v>
      </c>
      <c r="B270" s="31" t="s">
        <v>172</v>
      </c>
      <c r="C270" s="302"/>
      <c r="D270" s="302"/>
      <c r="E270" s="303"/>
      <c r="F270" s="30" t="s">
        <v>4</v>
      </c>
      <c r="G270" s="30" t="s">
        <v>57</v>
      </c>
      <c r="H270" s="30" t="s">
        <v>22</v>
      </c>
      <c r="I270" s="31" t="s">
        <v>55</v>
      </c>
      <c r="J270" s="30" t="s">
        <v>56</v>
      </c>
      <c r="K270" s="33" t="s">
        <v>58</v>
      </c>
      <c r="L270" s="364" t="s">
        <v>274</v>
      </c>
      <c r="M270" s="32" t="s">
        <v>275</v>
      </c>
    </row>
    <row r="271" spans="1:13" ht="45" customHeight="1" x14ac:dyDescent="0.2">
      <c r="A271" s="307" t="str">
        <f t="shared" ref="A271:A293" si="259">IF(LEFT(A270,2)="ID",CONCATENATE(MID($A$270,SEARCH(" ",$A$270)+1,10),"001"),CONCATENATE(MID($A$270,SEARCH(" ",$A$270)+1,10),TEXT(RIGHT(A270,3)+1,"000")))</f>
        <v>RQI001</v>
      </c>
      <c r="B271" s="639" t="s">
        <v>402</v>
      </c>
      <c r="C271" s="640" t="s">
        <v>402</v>
      </c>
      <c r="D271" s="640" t="s">
        <v>402</v>
      </c>
      <c r="E271" s="641" t="s">
        <v>402</v>
      </c>
      <c r="F271" s="391" t="s">
        <v>4</v>
      </c>
      <c r="G271" s="304"/>
      <c r="H271" s="395"/>
      <c r="I271" s="306"/>
      <c r="J271" s="306"/>
      <c r="K271" s="34" t="str">
        <f t="shared" ref="K271" si="260">IF(I271="","",I271*100)</f>
        <v/>
      </c>
      <c r="L271" s="384"/>
      <c r="M271" s="383"/>
    </row>
    <row r="272" spans="1:13" ht="45" customHeight="1" x14ac:dyDescent="0.2">
      <c r="A272" s="307" t="str">
        <f t="shared" si="259"/>
        <v>RQI002</v>
      </c>
      <c r="B272" s="633" t="s">
        <v>403</v>
      </c>
      <c r="C272" s="634" t="s">
        <v>403</v>
      </c>
      <c r="D272" s="634" t="s">
        <v>403</v>
      </c>
      <c r="E272" s="635" t="s">
        <v>403</v>
      </c>
      <c r="F272" s="391" t="s">
        <v>17</v>
      </c>
      <c r="G272" s="304"/>
      <c r="H272" s="395" t="s">
        <v>28</v>
      </c>
      <c r="I272" s="306">
        <v>6.6666666666666596E-2</v>
      </c>
      <c r="J272" s="306"/>
      <c r="K272" s="34">
        <f t="shared" ref="K272" si="261">IF(I272="","",I272*100)</f>
        <v>6.6666666666666599</v>
      </c>
      <c r="L272" s="384"/>
      <c r="M272" s="383"/>
    </row>
    <row r="273" spans="1:13" ht="45" customHeight="1" x14ac:dyDescent="0.2">
      <c r="A273" s="307" t="str">
        <f t="shared" si="259"/>
        <v>RQI003</v>
      </c>
      <c r="B273" s="633" t="s">
        <v>404</v>
      </c>
      <c r="C273" s="634" t="s">
        <v>404</v>
      </c>
      <c r="D273" s="634" t="s">
        <v>404</v>
      </c>
      <c r="E273" s="635" t="s">
        <v>404</v>
      </c>
      <c r="F273" s="391" t="s">
        <v>17</v>
      </c>
      <c r="G273" s="304"/>
      <c r="H273" s="395" t="s">
        <v>28</v>
      </c>
      <c r="I273" s="306">
        <v>6.6666666666666596E-2</v>
      </c>
      <c r="J273" s="306"/>
      <c r="K273" s="34">
        <f t="shared" ref="K273" si="262">IF(I273="","",I273*100)</f>
        <v>6.6666666666666599</v>
      </c>
      <c r="L273" s="384"/>
      <c r="M273" s="383"/>
    </row>
    <row r="274" spans="1:13" ht="45" customHeight="1" x14ac:dyDescent="0.2">
      <c r="A274" s="307" t="str">
        <f t="shared" si="259"/>
        <v>RQI004</v>
      </c>
      <c r="B274" s="633" t="s">
        <v>405</v>
      </c>
      <c r="C274" s="634" t="s">
        <v>405</v>
      </c>
      <c r="D274" s="634" t="s">
        <v>405</v>
      </c>
      <c r="E274" s="635" t="s">
        <v>405</v>
      </c>
      <c r="F274" s="391" t="s">
        <v>4</v>
      </c>
      <c r="G274" s="304"/>
      <c r="H274" s="305"/>
      <c r="I274" s="306"/>
      <c r="J274" s="306"/>
      <c r="K274" s="34" t="str">
        <f t="shared" ref="K274" si="263">IF(I274="","",I274*100)</f>
        <v/>
      </c>
      <c r="L274" s="384"/>
      <c r="M274" s="383"/>
    </row>
    <row r="275" spans="1:13" ht="45" customHeight="1" x14ac:dyDescent="0.2">
      <c r="A275" s="307" t="str">
        <f t="shared" si="259"/>
        <v>RQI005</v>
      </c>
      <c r="B275" s="633" t="s">
        <v>406</v>
      </c>
      <c r="C275" s="634" t="s">
        <v>406</v>
      </c>
      <c r="D275" s="634" t="s">
        <v>406</v>
      </c>
      <c r="E275" s="635" t="s">
        <v>406</v>
      </c>
      <c r="F275" s="391" t="s">
        <v>4</v>
      </c>
      <c r="G275" s="304"/>
      <c r="H275" s="305"/>
      <c r="I275" s="306"/>
      <c r="J275" s="306"/>
      <c r="K275" s="34" t="str">
        <f t="shared" ref="K275" si="264">IF(I275="","",I275*100)</f>
        <v/>
      </c>
      <c r="L275" s="384"/>
      <c r="M275" s="383"/>
    </row>
    <row r="276" spans="1:13" ht="45" customHeight="1" x14ac:dyDescent="0.2">
      <c r="A276" s="307" t="str">
        <f t="shared" si="259"/>
        <v>RQI006</v>
      </c>
      <c r="B276" s="633" t="s">
        <v>407</v>
      </c>
      <c r="C276" s="634" t="s">
        <v>407</v>
      </c>
      <c r="D276" s="634" t="s">
        <v>407</v>
      </c>
      <c r="E276" s="635" t="s">
        <v>407</v>
      </c>
      <c r="F276" s="391" t="s">
        <v>4</v>
      </c>
      <c r="G276" s="304"/>
      <c r="H276" s="305"/>
      <c r="I276" s="306"/>
      <c r="J276" s="306"/>
      <c r="K276" s="34" t="str">
        <f t="shared" ref="K276" si="265">IF(I276="","",I276*100)</f>
        <v/>
      </c>
      <c r="L276" s="384"/>
      <c r="M276" s="383"/>
    </row>
    <row r="277" spans="1:13" ht="45" customHeight="1" x14ac:dyDescent="0.2">
      <c r="A277" s="307" t="str">
        <f t="shared" si="259"/>
        <v>RQI007</v>
      </c>
      <c r="B277" s="633" t="s">
        <v>408</v>
      </c>
      <c r="C277" s="634" t="s">
        <v>408</v>
      </c>
      <c r="D277" s="634" t="s">
        <v>408</v>
      </c>
      <c r="E277" s="635" t="s">
        <v>408</v>
      </c>
      <c r="F277" s="391" t="s">
        <v>4</v>
      </c>
      <c r="G277" s="304"/>
      <c r="H277" s="305"/>
      <c r="I277" s="306"/>
      <c r="J277" s="306"/>
      <c r="K277" s="34" t="str">
        <f t="shared" ref="K277" si="266">IF(I277="","",I277*100)</f>
        <v/>
      </c>
      <c r="L277" s="384"/>
      <c r="M277" s="383"/>
    </row>
    <row r="278" spans="1:13" ht="45" customHeight="1" x14ac:dyDescent="0.2">
      <c r="A278" s="307" t="str">
        <f t="shared" si="259"/>
        <v>RQI008</v>
      </c>
      <c r="B278" s="633" t="s">
        <v>409</v>
      </c>
      <c r="C278" s="634" t="s">
        <v>409</v>
      </c>
      <c r="D278" s="634" t="s">
        <v>409</v>
      </c>
      <c r="E278" s="635" t="s">
        <v>409</v>
      </c>
      <c r="F278" s="391" t="s">
        <v>4</v>
      </c>
      <c r="G278" s="304"/>
      <c r="H278" s="305"/>
      <c r="I278" s="306"/>
      <c r="J278" s="306"/>
      <c r="K278" s="34" t="str">
        <f t="shared" ref="K278" si="267">IF(I278="","",I278*100)</f>
        <v/>
      </c>
      <c r="L278" s="384"/>
      <c r="M278" s="383"/>
    </row>
    <row r="279" spans="1:13" ht="45" customHeight="1" x14ac:dyDescent="0.2">
      <c r="A279" s="307" t="str">
        <f t="shared" si="259"/>
        <v>RQI009</v>
      </c>
      <c r="B279" s="633" t="s">
        <v>410</v>
      </c>
      <c r="C279" s="634" t="s">
        <v>410</v>
      </c>
      <c r="D279" s="634" t="s">
        <v>410</v>
      </c>
      <c r="E279" s="635" t="s">
        <v>410</v>
      </c>
      <c r="F279" s="391" t="s">
        <v>4</v>
      </c>
      <c r="G279" s="304"/>
      <c r="H279" s="305"/>
      <c r="I279" s="306"/>
      <c r="J279" s="306"/>
      <c r="K279" s="34" t="str">
        <f t="shared" ref="K279" si="268">IF(I279="","",I279*100)</f>
        <v/>
      </c>
      <c r="L279" s="384"/>
      <c r="M279" s="383"/>
    </row>
    <row r="280" spans="1:13" ht="45" customHeight="1" x14ac:dyDescent="0.2">
      <c r="A280" s="307" t="str">
        <f t="shared" si="259"/>
        <v>RQI010</v>
      </c>
      <c r="B280" s="633" t="s">
        <v>411</v>
      </c>
      <c r="C280" s="634" t="s">
        <v>411</v>
      </c>
      <c r="D280" s="634" t="s">
        <v>411</v>
      </c>
      <c r="E280" s="635" t="s">
        <v>411</v>
      </c>
      <c r="F280" s="391" t="s">
        <v>4</v>
      </c>
      <c r="G280" s="304"/>
      <c r="H280" s="305"/>
      <c r="I280" s="306"/>
      <c r="J280" s="306"/>
      <c r="K280" s="34" t="str">
        <f t="shared" ref="K280" si="269">IF(I280="","",I280*100)</f>
        <v/>
      </c>
      <c r="L280" s="384"/>
      <c r="M280" s="383"/>
    </row>
    <row r="281" spans="1:13" ht="45" customHeight="1" x14ac:dyDescent="0.2">
      <c r="A281" s="307" t="str">
        <f t="shared" si="259"/>
        <v>RQI011</v>
      </c>
      <c r="B281" s="633" t="s">
        <v>412</v>
      </c>
      <c r="C281" s="634" t="s">
        <v>412</v>
      </c>
      <c r="D281" s="634" t="s">
        <v>412</v>
      </c>
      <c r="E281" s="635" t="s">
        <v>412</v>
      </c>
      <c r="F281" s="391" t="s">
        <v>4</v>
      </c>
      <c r="G281" s="304"/>
      <c r="H281" s="305"/>
      <c r="I281" s="306"/>
      <c r="J281" s="306"/>
      <c r="K281" s="34" t="str">
        <f t="shared" ref="K281" si="270">IF(I281="","",I281*100)</f>
        <v/>
      </c>
      <c r="L281" s="384"/>
      <c r="M281" s="383"/>
    </row>
    <row r="282" spans="1:13" ht="45" customHeight="1" x14ac:dyDescent="0.2">
      <c r="A282" s="307" t="str">
        <f t="shared" si="259"/>
        <v>RQI012</v>
      </c>
      <c r="B282" s="633" t="s">
        <v>413</v>
      </c>
      <c r="C282" s="634" t="s">
        <v>413</v>
      </c>
      <c r="D282" s="634" t="s">
        <v>413</v>
      </c>
      <c r="E282" s="635" t="s">
        <v>413</v>
      </c>
      <c r="F282" s="391" t="s">
        <v>4</v>
      </c>
      <c r="G282" s="304"/>
      <c r="H282" s="305"/>
      <c r="I282" s="306"/>
      <c r="J282" s="306"/>
      <c r="K282" s="34" t="str">
        <f t="shared" ref="K282" si="271">IF(I282="","",I282*100)</f>
        <v/>
      </c>
      <c r="L282" s="384"/>
      <c r="M282" s="383"/>
    </row>
    <row r="283" spans="1:13" ht="45" customHeight="1" x14ac:dyDescent="0.2">
      <c r="A283" s="307" t="str">
        <f t="shared" si="259"/>
        <v>RQI013</v>
      </c>
      <c r="B283" s="633" t="s">
        <v>414</v>
      </c>
      <c r="C283" s="634" t="s">
        <v>414</v>
      </c>
      <c r="D283" s="634" t="s">
        <v>414</v>
      </c>
      <c r="E283" s="635" t="s">
        <v>414</v>
      </c>
      <c r="F283" s="391" t="s">
        <v>4</v>
      </c>
      <c r="G283" s="304"/>
      <c r="H283" s="305"/>
      <c r="I283" s="306"/>
      <c r="J283" s="306"/>
      <c r="K283" s="34" t="str">
        <f t="shared" ref="K283" si="272">IF(I283="","",I283*100)</f>
        <v/>
      </c>
      <c r="L283" s="384"/>
      <c r="M283" s="383"/>
    </row>
    <row r="284" spans="1:13" ht="45" customHeight="1" x14ac:dyDescent="0.2">
      <c r="A284" s="307" t="str">
        <f t="shared" si="259"/>
        <v>RQI014</v>
      </c>
      <c r="B284" s="633" t="s">
        <v>415</v>
      </c>
      <c r="C284" s="634" t="s">
        <v>415</v>
      </c>
      <c r="D284" s="634" t="s">
        <v>415</v>
      </c>
      <c r="E284" s="635" t="s">
        <v>415</v>
      </c>
      <c r="F284" s="391" t="s">
        <v>4</v>
      </c>
      <c r="G284" s="304"/>
      <c r="H284" s="305"/>
      <c r="I284" s="306"/>
      <c r="J284" s="306"/>
      <c r="K284" s="34" t="str">
        <f t="shared" ref="K284" si="273">IF(I284="","",I284*100)</f>
        <v/>
      </c>
      <c r="L284" s="384"/>
      <c r="M284" s="383"/>
    </row>
    <row r="285" spans="1:13" ht="45" customHeight="1" x14ac:dyDescent="0.2">
      <c r="A285" s="307" t="str">
        <f t="shared" si="259"/>
        <v>RQI015</v>
      </c>
      <c r="B285" s="633" t="s">
        <v>416</v>
      </c>
      <c r="C285" s="634" t="s">
        <v>416</v>
      </c>
      <c r="D285" s="634" t="s">
        <v>416</v>
      </c>
      <c r="E285" s="635" t="s">
        <v>416</v>
      </c>
      <c r="F285" s="391" t="s">
        <v>4</v>
      </c>
      <c r="G285" s="304"/>
      <c r="H285" s="305"/>
      <c r="I285" s="306"/>
      <c r="J285" s="306"/>
      <c r="K285" s="34" t="str">
        <f t="shared" ref="K285" si="274">IF(I285="","",I285*100)</f>
        <v/>
      </c>
      <c r="L285" s="384"/>
      <c r="M285" s="383"/>
    </row>
    <row r="286" spans="1:13" ht="45" customHeight="1" x14ac:dyDescent="0.2">
      <c r="A286" s="307" t="str">
        <f t="shared" si="259"/>
        <v>RQI016</v>
      </c>
      <c r="B286" s="633" t="s">
        <v>417</v>
      </c>
      <c r="C286" s="634" t="s">
        <v>417</v>
      </c>
      <c r="D286" s="634" t="s">
        <v>417</v>
      </c>
      <c r="E286" s="635" t="s">
        <v>417</v>
      </c>
      <c r="F286" s="391" t="s">
        <v>4</v>
      </c>
      <c r="G286" s="304"/>
      <c r="H286" s="305"/>
      <c r="I286" s="306"/>
      <c r="J286" s="306"/>
      <c r="K286" s="34" t="str">
        <f t="shared" ref="K286" si="275">IF(I286="","",I286*100)</f>
        <v/>
      </c>
      <c r="L286" s="384"/>
      <c r="M286" s="383"/>
    </row>
    <row r="287" spans="1:13" ht="45" customHeight="1" x14ac:dyDescent="0.2">
      <c r="A287" s="307" t="str">
        <f t="shared" si="259"/>
        <v>RQI017</v>
      </c>
      <c r="B287" s="633" t="s">
        <v>418</v>
      </c>
      <c r="C287" s="634" t="s">
        <v>418</v>
      </c>
      <c r="D287" s="634" t="s">
        <v>418</v>
      </c>
      <c r="E287" s="635" t="s">
        <v>418</v>
      </c>
      <c r="F287" s="391" t="s">
        <v>4</v>
      </c>
      <c r="G287" s="304"/>
      <c r="H287" s="305"/>
      <c r="I287" s="306"/>
      <c r="J287" s="306"/>
      <c r="K287" s="34" t="str">
        <f t="shared" ref="K287" si="276">IF(I287="","",I287*100)</f>
        <v/>
      </c>
      <c r="L287" s="384"/>
      <c r="M287" s="383"/>
    </row>
    <row r="288" spans="1:13" ht="45" customHeight="1" x14ac:dyDescent="0.2">
      <c r="A288" s="307" t="str">
        <f t="shared" si="259"/>
        <v>RQI018</v>
      </c>
      <c r="B288" s="633" t="s">
        <v>419</v>
      </c>
      <c r="C288" s="634" t="s">
        <v>419</v>
      </c>
      <c r="D288" s="634" t="s">
        <v>419</v>
      </c>
      <c r="E288" s="635" t="s">
        <v>419</v>
      </c>
      <c r="F288" s="391" t="s">
        <v>4</v>
      </c>
      <c r="G288" s="304"/>
      <c r="H288" s="305"/>
      <c r="I288" s="306"/>
      <c r="J288" s="306"/>
      <c r="K288" s="34" t="str">
        <f t="shared" ref="K288" si="277">IF(I288="","",I288*100)</f>
        <v/>
      </c>
      <c r="L288" s="384"/>
      <c r="M288" s="383"/>
    </row>
    <row r="289" spans="1:13" ht="45" customHeight="1" x14ac:dyDescent="0.2">
      <c r="A289" s="307" t="str">
        <f t="shared" si="259"/>
        <v>RQI019</v>
      </c>
      <c r="B289" s="633" t="s">
        <v>420</v>
      </c>
      <c r="C289" s="634" t="s">
        <v>420</v>
      </c>
      <c r="D289" s="634" t="s">
        <v>420</v>
      </c>
      <c r="E289" s="635" t="s">
        <v>420</v>
      </c>
      <c r="F289" s="391" t="s">
        <v>4</v>
      </c>
      <c r="G289" s="304"/>
      <c r="H289" s="305"/>
      <c r="I289" s="306"/>
      <c r="J289" s="306"/>
      <c r="K289" s="34" t="str">
        <f t="shared" ref="K289" si="278">IF(I289="","",I289*100)</f>
        <v/>
      </c>
      <c r="L289" s="384"/>
      <c r="M289" s="383"/>
    </row>
    <row r="290" spans="1:13" ht="45" customHeight="1" x14ac:dyDescent="0.2">
      <c r="A290" s="307" t="str">
        <f t="shared" si="259"/>
        <v>RQI020</v>
      </c>
      <c r="B290" s="633" t="s">
        <v>421</v>
      </c>
      <c r="C290" s="634" t="s">
        <v>421</v>
      </c>
      <c r="D290" s="634" t="s">
        <v>421</v>
      </c>
      <c r="E290" s="635" t="s">
        <v>421</v>
      </c>
      <c r="F290" s="391" t="s">
        <v>5</v>
      </c>
      <c r="G290" s="304"/>
      <c r="H290" s="305"/>
      <c r="I290" s="306"/>
      <c r="J290" s="306"/>
      <c r="K290" s="34" t="str">
        <f t="shared" ref="K290" si="279">IF(I290="","",I290*100)</f>
        <v/>
      </c>
      <c r="L290" s="384"/>
      <c r="M290" s="383"/>
    </row>
    <row r="291" spans="1:13" ht="45" customHeight="1" x14ac:dyDescent="0.2">
      <c r="A291" s="307" t="str">
        <f t="shared" si="259"/>
        <v>RQI021</v>
      </c>
      <c r="B291" s="633" t="s">
        <v>422</v>
      </c>
      <c r="C291" s="634" t="s">
        <v>422</v>
      </c>
      <c r="D291" s="634" t="s">
        <v>422</v>
      </c>
      <c r="E291" s="635" t="s">
        <v>422</v>
      </c>
      <c r="F291" s="391" t="s">
        <v>4</v>
      </c>
      <c r="G291" s="304"/>
      <c r="H291" s="305"/>
      <c r="I291" s="306"/>
      <c r="J291" s="306"/>
      <c r="K291" s="34" t="str">
        <f t="shared" ref="K291" si="280">IF(I291="","",I291*100)</f>
        <v/>
      </c>
      <c r="L291" s="384"/>
      <c r="M291" s="383"/>
    </row>
    <row r="292" spans="1:13" ht="45" customHeight="1" x14ac:dyDescent="0.2">
      <c r="A292" s="307" t="str">
        <f t="shared" si="259"/>
        <v>RQI022</v>
      </c>
      <c r="B292" s="633" t="s">
        <v>423</v>
      </c>
      <c r="C292" s="634" t="s">
        <v>423</v>
      </c>
      <c r="D292" s="634" t="s">
        <v>423</v>
      </c>
      <c r="E292" s="635" t="s">
        <v>423</v>
      </c>
      <c r="F292" s="391" t="s">
        <v>4</v>
      </c>
      <c r="G292" s="304"/>
      <c r="H292" s="305"/>
      <c r="I292" s="306"/>
      <c r="J292" s="306"/>
      <c r="K292" s="34" t="str">
        <f t="shared" ref="K292" si="281">IF(I292="","",I292*100)</f>
        <v/>
      </c>
      <c r="L292" s="384"/>
      <c r="M292" s="383"/>
    </row>
    <row r="293" spans="1:13" ht="45" customHeight="1" x14ac:dyDescent="0.2">
      <c r="A293" s="307" t="str">
        <f t="shared" si="259"/>
        <v>RQI023</v>
      </c>
      <c r="B293" s="633" t="s">
        <v>424</v>
      </c>
      <c r="C293" s="634" t="s">
        <v>424</v>
      </c>
      <c r="D293" s="634" t="s">
        <v>424</v>
      </c>
      <c r="E293" s="635" t="s">
        <v>424</v>
      </c>
      <c r="F293" s="391" t="s">
        <v>4</v>
      </c>
      <c r="G293" s="304"/>
      <c r="H293" s="305"/>
      <c r="I293" s="306"/>
      <c r="J293" s="306"/>
      <c r="K293" s="34" t="str">
        <f t="shared" ref="K293" si="282">IF(I293="","",I293*100)</f>
        <v/>
      </c>
      <c r="L293" s="384"/>
      <c r="M293" s="383"/>
    </row>
  </sheetData>
  <mergeCells count="275">
    <mergeCell ref="B19:E19"/>
    <mergeCell ref="B20:E20"/>
    <mergeCell ref="B21:E21"/>
    <mergeCell ref="B22:E22"/>
    <mergeCell ref="B23:E23"/>
    <mergeCell ref="B271:E271"/>
    <mergeCell ref="F2:H2"/>
    <mergeCell ref="B8:E8"/>
    <mergeCell ref="B131:E131"/>
    <mergeCell ref="B264:E264"/>
    <mergeCell ref="B100:E100"/>
    <mergeCell ref="B9:E9"/>
    <mergeCell ref="B10:E10"/>
    <mergeCell ref="B11:E11"/>
    <mergeCell ref="B12:E12"/>
    <mergeCell ref="B13:E13"/>
    <mergeCell ref="B14:E14"/>
    <mergeCell ref="B15:E15"/>
    <mergeCell ref="B16:E16"/>
    <mergeCell ref="B17:E17"/>
    <mergeCell ref="B18:E18"/>
    <mergeCell ref="B29:E29"/>
    <mergeCell ref="B30:E30"/>
    <mergeCell ref="B31:E31"/>
    <mergeCell ref="B32:E32"/>
    <mergeCell ref="B33:E33"/>
    <mergeCell ref="B24:E24"/>
    <mergeCell ref="B25:E25"/>
    <mergeCell ref="B26:E26"/>
    <mergeCell ref="B27:E27"/>
    <mergeCell ref="B28:E28"/>
    <mergeCell ref="B39:E39"/>
    <mergeCell ref="B40:E40"/>
    <mergeCell ref="B41:E41"/>
    <mergeCell ref="B42:E42"/>
    <mergeCell ref="B43:E43"/>
    <mergeCell ref="B34:E34"/>
    <mergeCell ref="B35:E35"/>
    <mergeCell ref="B36:E36"/>
    <mergeCell ref="B37:E37"/>
    <mergeCell ref="B38:E38"/>
    <mergeCell ref="B49:E49"/>
    <mergeCell ref="B50:E50"/>
    <mergeCell ref="B51:E51"/>
    <mergeCell ref="B52:E52"/>
    <mergeCell ref="B53:E53"/>
    <mergeCell ref="B44:E44"/>
    <mergeCell ref="B45:E45"/>
    <mergeCell ref="B46:E46"/>
    <mergeCell ref="B47:E47"/>
    <mergeCell ref="B48:E48"/>
    <mergeCell ref="B59:E59"/>
    <mergeCell ref="B60:E60"/>
    <mergeCell ref="B61:E61"/>
    <mergeCell ref="B62:E62"/>
    <mergeCell ref="B63:E63"/>
    <mergeCell ref="B54:E54"/>
    <mergeCell ref="B55:E55"/>
    <mergeCell ref="B56:E56"/>
    <mergeCell ref="B57:E57"/>
    <mergeCell ref="B58:E58"/>
    <mergeCell ref="B69:E69"/>
    <mergeCell ref="B70:E70"/>
    <mergeCell ref="B71:E71"/>
    <mergeCell ref="B72:E72"/>
    <mergeCell ref="B73:E73"/>
    <mergeCell ref="B64:E64"/>
    <mergeCell ref="B65:E65"/>
    <mergeCell ref="B66:E66"/>
    <mergeCell ref="B67:E67"/>
    <mergeCell ref="B68:E68"/>
    <mergeCell ref="B79:E79"/>
    <mergeCell ref="B80:E80"/>
    <mergeCell ref="B81:E81"/>
    <mergeCell ref="B82:E82"/>
    <mergeCell ref="B83:E83"/>
    <mergeCell ref="B74:E74"/>
    <mergeCell ref="B75:E75"/>
    <mergeCell ref="B76:E76"/>
    <mergeCell ref="B77:E77"/>
    <mergeCell ref="B78:E78"/>
    <mergeCell ref="B89:E89"/>
    <mergeCell ref="B90:E90"/>
    <mergeCell ref="B91:E91"/>
    <mergeCell ref="B92:E92"/>
    <mergeCell ref="B93:E93"/>
    <mergeCell ref="B84:E84"/>
    <mergeCell ref="B85:E85"/>
    <mergeCell ref="B86:E86"/>
    <mergeCell ref="B87:E87"/>
    <mergeCell ref="B88:E88"/>
    <mergeCell ref="B94:E94"/>
    <mergeCell ref="B272:E272"/>
    <mergeCell ref="B273:E273"/>
    <mergeCell ref="B274:E274"/>
    <mergeCell ref="B275:E275"/>
    <mergeCell ref="B132:E132"/>
    <mergeCell ref="B133:E133"/>
    <mergeCell ref="B134:E134"/>
    <mergeCell ref="B135:E135"/>
    <mergeCell ref="B136:E136"/>
    <mergeCell ref="B137:E137"/>
    <mergeCell ref="B138:E138"/>
    <mergeCell ref="B139:E139"/>
    <mergeCell ref="B140:E140"/>
    <mergeCell ref="B141:E141"/>
    <mergeCell ref="B142:E142"/>
    <mergeCell ref="B143:E143"/>
    <mergeCell ref="B144:E144"/>
    <mergeCell ref="B145:E145"/>
    <mergeCell ref="B146:E146"/>
    <mergeCell ref="B147:E147"/>
    <mergeCell ref="B153:E153"/>
    <mergeCell ref="B154:E154"/>
    <mergeCell ref="B155:E155"/>
    <mergeCell ref="B291:E291"/>
    <mergeCell ref="B292:E292"/>
    <mergeCell ref="B293:E293"/>
    <mergeCell ref="B265:E265"/>
    <mergeCell ref="B266:E266"/>
    <mergeCell ref="B267:E267"/>
    <mergeCell ref="B286:E286"/>
    <mergeCell ref="B287:E287"/>
    <mergeCell ref="B288:E288"/>
    <mergeCell ref="B289:E289"/>
    <mergeCell ref="B290:E290"/>
    <mergeCell ref="B281:E281"/>
    <mergeCell ref="B282:E282"/>
    <mergeCell ref="B283:E283"/>
    <mergeCell ref="B284:E284"/>
    <mergeCell ref="B285:E285"/>
    <mergeCell ref="B276:E276"/>
    <mergeCell ref="B277:E277"/>
    <mergeCell ref="B278:E278"/>
    <mergeCell ref="B279:E279"/>
    <mergeCell ref="B280:E280"/>
    <mergeCell ref="B156:E156"/>
    <mergeCell ref="B157:E157"/>
    <mergeCell ref="B148:E148"/>
    <mergeCell ref="B149:E149"/>
    <mergeCell ref="B150:E150"/>
    <mergeCell ref="B151:E151"/>
    <mergeCell ref="B152:E152"/>
    <mergeCell ref="B163:E163"/>
    <mergeCell ref="B164:E164"/>
    <mergeCell ref="B165:E165"/>
    <mergeCell ref="B166:E166"/>
    <mergeCell ref="B167:E167"/>
    <mergeCell ref="B158:E158"/>
    <mergeCell ref="B159:E159"/>
    <mergeCell ref="B160:E160"/>
    <mergeCell ref="B161:E161"/>
    <mergeCell ref="B162:E162"/>
    <mergeCell ref="B173:E173"/>
    <mergeCell ref="B174:E174"/>
    <mergeCell ref="B175:E175"/>
    <mergeCell ref="B176:E176"/>
    <mergeCell ref="B177:E177"/>
    <mergeCell ref="B168:E168"/>
    <mergeCell ref="B169:E169"/>
    <mergeCell ref="B170:E170"/>
    <mergeCell ref="B171:E171"/>
    <mergeCell ref="B172:E172"/>
    <mergeCell ref="B183:E183"/>
    <mergeCell ref="B184:E184"/>
    <mergeCell ref="B185:E185"/>
    <mergeCell ref="B186:E186"/>
    <mergeCell ref="B187:E187"/>
    <mergeCell ref="B178:E178"/>
    <mergeCell ref="B179:E179"/>
    <mergeCell ref="B180:E180"/>
    <mergeCell ref="B181:E181"/>
    <mergeCell ref="B182:E182"/>
    <mergeCell ref="B193:E193"/>
    <mergeCell ref="B194:E194"/>
    <mergeCell ref="B195:E195"/>
    <mergeCell ref="B196:E196"/>
    <mergeCell ref="B197:E197"/>
    <mergeCell ref="B188:E188"/>
    <mergeCell ref="B189:E189"/>
    <mergeCell ref="B190:E190"/>
    <mergeCell ref="B191:E191"/>
    <mergeCell ref="B192:E192"/>
    <mergeCell ref="B203:E203"/>
    <mergeCell ref="B204:E204"/>
    <mergeCell ref="B205:E205"/>
    <mergeCell ref="B206:E206"/>
    <mergeCell ref="B207:E207"/>
    <mergeCell ref="B198:E198"/>
    <mergeCell ref="B199:E199"/>
    <mergeCell ref="B200:E200"/>
    <mergeCell ref="B201:E201"/>
    <mergeCell ref="B202:E202"/>
    <mergeCell ref="B213:E213"/>
    <mergeCell ref="B214:E214"/>
    <mergeCell ref="B215:E215"/>
    <mergeCell ref="B216:E216"/>
    <mergeCell ref="B217:E217"/>
    <mergeCell ref="B208:E208"/>
    <mergeCell ref="B209:E209"/>
    <mergeCell ref="B210:E210"/>
    <mergeCell ref="B211:E211"/>
    <mergeCell ref="B212:E212"/>
    <mergeCell ref="B223:E223"/>
    <mergeCell ref="B224:E224"/>
    <mergeCell ref="B225:E225"/>
    <mergeCell ref="B226:E226"/>
    <mergeCell ref="B227:E227"/>
    <mergeCell ref="B218:E218"/>
    <mergeCell ref="B219:E219"/>
    <mergeCell ref="B220:E220"/>
    <mergeCell ref="B221:E221"/>
    <mergeCell ref="B222:E222"/>
    <mergeCell ref="B233:E233"/>
    <mergeCell ref="B234:E234"/>
    <mergeCell ref="B235:E235"/>
    <mergeCell ref="B236:E236"/>
    <mergeCell ref="B237:E237"/>
    <mergeCell ref="B228:E228"/>
    <mergeCell ref="B229:E229"/>
    <mergeCell ref="B230:E230"/>
    <mergeCell ref="B231:E231"/>
    <mergeCell ref="B232:E232"/>
    <mergeCell ref="B251:E251"/>
    <mergeCell ref="B252:E252"/>
    <mergeCell ref="B243:E243"/>
    <mergeCell ref="B244:E244"/>
    <mergeCell ref="B245:E245"/>
    <mergeCell ref="B246:E246"/>
    <mergeCell ref="B247:E247"/>
    <mergeCell ref="B238:E238"/>
    <mergeCell ref="B239:E239"/>
    <mergeCell ref="B240:E240"/>
    <mergeCell ref="B241:E241"/>
    <mergeCell ref="B242:E242"/>
    <mergeCell ref="B258:E258"/>
    <mergeCell ref="B259:E259"/>
    <mergeCell ref="B260:E26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253:E253"/>
    <mergeCell ref="B254:E254"/>
    <mergeCell ref="B255:E255"/>
    <mergeCell ref="B256:E256"/>
    <mergeCell ref="B257:E257"/>
    <mergeCell ref="B248:E248"/>
    <mergeCell ref="B249:E249"/>
    <mergeCell ref="B250:E250"/>
    <mergeCell ref="B124:E124"/>
    <mergeCell ref="B125:E125"/>
    <mergeCell ref="B126:E126"/>
    <mergeCell ref="B127:E127"/>
    <mergeCell ref="B95:E95"/>
    <mergeCell ref="B96:E96"/>
    <mergeCell ref="B119:E119"/>
    <mergeCell ref="B120:E120"/>
    <mergeCell ref="B121:E121"/>
    <mergeCell ref="B122:E122"/>
    <mergeCell ref="B123:E123"/>
    <mergeCell ref="B114:E114"/>
    <mergeCell ref="B115:E115"/>
    <mergeCell ref="B116:E116"/>
    <mergeCell ref="B117:E117"/>
    <mergeCell ref="B118:E118"/>
  </mergeCells>
  <dataValidations count="5">
    <dataValidation type="list" allowBlank="1" showInputMessage="1" showErrorMessage="1" sqref="F131:F260">
      <formula1>$R$2:$R$4</formula1>
    </dataValidation>
    <dataValidation type="list" allowBlank="1" showInputMessage="1" showErrorMessage="1" sqref="H266:H267 H110:H118 H274:H293 H264 H120:H127 H100:H108 H131:H156 H158:H260">
      <formula1>$P$2:$P$7</formula1>
    </dataValidation>
    <dataValidation type="list" allowBlank="1" showInputMessage="1" showErrorMessage="1" sqref="F8:F96 F100:F127 F271:F293 F264:F267">
      <formula1>$Q$2:$Q$5</formula1>
    </dataValidation>
    <dataValidation type="list" allowBlank="1" showInputMessage="1" showErrorMessage="1" sqref="H8:H96 H265 H271:H273 H119 H109">
      <formula1>$O$2:$O$6</formula1>
    </dataValidation>
    <dataValidation type="list" allowBlank="1" showInputMessage="1" showErrorMessage="1" sqref="H157">
      <formula1>$I$2:$I$5</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8">
    <pageSetUpPr fitToPage="1"/>
  </sheetPr>
  <dimension ref="A2:P1018"/>
  <sheetViews>
    <sheetView showGridLines="0" zoomScale="80" zoomScaleNormal="80" workbookViewId="0"/>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507" t="s">
        <v>91</v>
      </c>
      <c r="B2" s="507"/>
      <c r="C2" s="507"/>
      <c r="D2" s="507"/>
      <c r="E2" s="507"/>
      <c r="F2" s="507"/>
      <c r="G2" s="507"/>
      <c r="H2" s="507"/>
      <c r="I2" s="507"/>
      <c r="J2" s="507"/>
      <c r="K2" s="507"/>
      <c r="L2" s="507"/>
      <c r="M2" s="507"/>
      <c r="N2" s="507"/>
      <c r="O2" s="145"/>
      <c r="P2" s="145"/>
    </row>
    <row r="3" spans="1:16" ht="12.75" customHeight="1" x14ac:dyDescent="0.2">
      <c r="A3" s="507"/>
      <c r="B3" s="507"/>
      <c r="C3" s="507"/>
      <c r="D3" s="507"/>
      <c r="E3" s="507"/>
      <c r="F3" s="507"/>
      <c r="G3" s="507"/>
      <c r="H3" s="507"/>
      <c r="I3" s="507"/>
      <c r="J3" s="507"/>
      <c r="K3" s="507"/>
      <c r="L3" s="507"/>
      <c r="M3" s="507"/>
      <c r="N3" s="507"/>
      <c r="O3" s="145"/>
      <c r="P3" s="145"/>
    </row>
    <row r="4" spans="1:16" ht="12.75" customHeight="1" x14ac:dyDescent="0.2">
      <c r="A4" s="507"/>
      <c r="B4" s="507"/>
      <c r="C4" s="507"/>
      <c r="D4" s="507"/>
      <c r="E4" s="507"/>
      <c r="F4" s="507"/>
      <c r="G4" s="507"/>
      <c r="H4" s="507"/>
      <c r="I4" s="507"/>
      <c r="J4" s="507"/>
      <c r="K4" s="507"/>
      <c r="L4" s="507"/>
      <c r="M4" s="507"/>
      <c r="N4" s="507"/>
      <c r="O4" s="145"/>
      <c r="P4" s="145"/>
    </row>
    <row r="5" spans="1:16" ht="12.75" customHeight="1" x14ac:dyDescent="0.2">
      <c r="A5" s="507"/>
      <c r="B5" s="507"/>
      <c r="C5" s="507"/>
      <c r="D5" s="507"/>
      <c r="E5" s="507"/>
      <c r="F5" s="507"/>
      <c r="G5" s="507"/>
      <c r="H5" s="507"/>
      <c r="I5" s="507"/>
      <c r="J5" s="507"/>
      <c r="K5" s="507"/>
      <c r="L5" s="507"/>
      <c r="M5" s="507"/>
      <c r="N5" s="507"/>
      <c r="O5" s="145"/>
      <c r="P5" s="145"/>
    </row>
    <row r="7" spans="1:16" x14ac:dyDescent="0.2">
      <c r="F7"/>
      <c r="G7"/>
      <c r="K7"/>
      <c r="L7"/>
      <c r="M7"/>
      <c r="N7"/>
      <c r="O7"/>
    </row>
    <row r="8" spans="1:16" ht="15.75" x14ac:dyDescent="0.2">
      <c r="A8" s="5"/>
      <c r="B8" s="5"/>
      <c r="C8" s="5"/>
      <c r="D8" s="75" t="s">
        <v>3</v>
      </c>
      <c r="E8" s="508" t="str">
        <f>IF('Informações Gerais'!$F$18="","Prop B",'Informações Gerais'!$F$18)</f>
        <v>E&amp;Y/SAP</v>
      </c>
      <c r="F8" s="509"/>
      <c r="G8" s="509"/>
      <c r="H8" s="509"/>
      <c r="I8" s="510"/>
      <c r="K8"/>
      <c r="L8" s="2"/>
    </row>
    <row r="9" spans="1:16" x14ac:dyDescent="0.2">
      <c r="A9" s="1"/>
      <c r="F9"/>
      <c r="G9"/>
      <c r="J9" s="1"/>
    </row>
    <row r="10" spans="1:16" ht="18" x14ac:dyDescent="0.25">
      <c r="A10" s="439" t="s">
        <v>103</v>
      </c>
      <c r="B10" s="439"/>
      <c r="C10" s="439"/>
      <c r="D10" s="439"/>
      <c r="E10" s="439"/>
      <c r="F10" s="439"/>
      <c r="G10" s="439"/>
      <c r="H10" s="439"/>
      <c r="I10" s="439"/>
      <c r="J10" s="439"/>
      <c r="K10" s="439"/>
      <c r="L10" s="439"/>
      <c r="M10" s="439"/>
      <c r="N10" s="439"/>
      <c r="O10" s="145"/>
      <c r="P10" s="145"/>
    </row>
    <row r="11" spans="1:16" x14ac:dyDescent="0.2">
      <c r="A11" s="1"/>
      <c r="F11"/>
      <c r="G11"/>
      <c r="J11" s="1"/>
    </row>
    <row r="12" spans="1:16" ht="25.5" x14ac:dyDescent="0.2">
      <c r="A12" s="235" t="s">
        <v>2</v>
      </c>
      <c r="B12" s="444" t="s">
        <v>1</v>
      </c>
      <c r="C12" s="444"/>
      <c r="D12" s="444"/>
      <c r="E12" s="444"/>
      <c r="F12" s="117" t="s">
        <v>20</v>
      </c>
      <c r="G12" s="118" t="s">
        <v>21</v>
      </c>
      <c r="H12" s="229" t="s">
        <v>59</v>
      </c>
      <c r="I12" s="229" t="s">
        <v>7</v>
      </c>
      <c r="J12" s="119" t="s">
        <v>0</v>
      </c>
      <c r="K12" s="120" t="s">
        <v>10</v>
      </c>
      <c r="L12" s="224" t="s">
        <v>92</v>
      </c>
      <c r="M12" s="224" t="s">
        <v>93</v>
      </c>
    </row>
    <row r="13" spans="1:16" ht="18" x14ac:dyDescent="0.2">
      <c r="A13" s="61">
        <v>1</v>
      </c>
      <c r="B13" s="249" t="str">
        <f>Máximo!B13:E13</f>
        <v>Critérios de Inclusão</v>
      </c>
      <c r="C13" s="250"/>
      <c r="D13" s="250"/>
      <c r="E13" s="251"/>
      <c r="F13" s="62" t="s">
        <v>9</v>
      </c>
      <c r="G13" s="62" t="s">
        <v>9</v>
      </c>
      <c r="H13" s="63"/>
      <c r="I13" s="63"/>
      <c r="J13" s="63"/>
      <c r="K13" s="64" t="str">
        <f>IF(COUNTA(I14:I19)=0,"",IF(COUNTIF(I14:I19,"Não Atende")&gt;2,"Não Atende","Atende"))</f>
        <v>Não Atende</v>
      </c>
      <c r="L13" s="227"/>
      <c r="M13" s="228"/>
    </row>
    <row r="14" spans="1:16" ht="45.75" customHeight="1" outlineLevel="1" x14ac:dyDescent="0.2">
      <c r="A14" s="78" t="str">
        <f>CONCATENATE($A$13,".",COUNTA($A$13:A13))</f>
        <v>1.1</v>
      </c>
      <c r="B14" s="607" t="str">
        <f>Máximo!B14:E14</f>
        <v>Experiência comprovada em projetos de Telecom.</v>
      </c>
      <c r="C14" s="607"/>
      <c r="D14" s="607"/>
      <c r="E14" s="607"/>
      <c r="F14" s="68" t="s">
        <v>9</v>
      </c>
      <c r="G14" s="68" t="s">
        <v>9</v>
      </c>
      <c r="H14" s="69" t="s">
        <v>9</v>
      </c>
      <c r="I14" s="37" t="s">
        <v>4</v>
      </c>
      <c r="J14" s="69" t="s">
        <v>9</v>
      </c>
      <c r="K14" s="71" t="s">
        <v>9</v>
      </c>
      <c r="L14" s="3"/>
      <c r="M14" s="38"/>
    </row>
    <row r="15" spans="1:16" ht="45.75" customHeight="1" outlineLevel="1" x14ac:dyDescent="0.2">
      <c r="A15" s="78" t="str">
        <f>CONCATENATE($A$13,".",COUNTA($A$13:A14))</f>
        <v>1.2</v>
      </c>
      <c r="B15" s="608" t="str">
        <f>Máximo!B15:E15</f>
        <v>Demonstrar a capacidade, identificando estrutura e currículos, para projetos de grande porte.</v>
      </c>
      <c r="C15" s="609"/>
      <c r="D15" s="609"/>
      <c r="E15" s="610"/>
      <c r="F15" s="68" t="s">
        <v>9</v>
      </c>
      <c r="G15" s="68" t="s">
        <v>9</v>
      </c>
      <c r="H15" s="69" t="s">
        <v>9</v>
      </c>
      <c r="I15" s="37" t="s">
        <v>4</v>
      </c>
      <c r="J15" s="69" t="s">
        <v>9</v>
      </c>
      <c r="K15" s="71" t="s">
        <v>9</v>
      </c>
      <c r="L15" s="3"/>
      <c r="M15" s="38"/>
    </row>
    <row r="16" spans="1:16" ht="45.75" customHeight="1" outlineLevel="1" x14ac:dyDescent="0.2">
      <c r="A16" s="78" t="str">
        <f>CONCATENATE($A$13,".",COUNTA($A$13:A15))</f>
        <v>1.3</v>
      </c>
      <c r="B16" s="608" t="str">
        <f>Máximo!B16:E16</f>
        <v>A solução ofertada presente nos relatórios de mercado (Quadrante e reports Gartner ou Big Wave do Forrester, etc)</v>
      </c>
      <c r="C16" s="609"/>
      <c r="D16" s="609"/>
      <c r="E16" s="610"/>
      <c r="F16" s="68" t="s">
        <v>9</v>
      </c>
      <c r="G16" s="68" t="s">
        <v>9</v>
      </c>
      <c r="H16" s="69" t="s">
        <v>9</v>
      </c>
      <c r="I16" s="37" t="s">
        <v>5</v>
      </c>
      <c r="J16" s="69" t="s">
        <v>9</v>
      </c>
      <c r="K16" s="71" t="s">
        <v>9</v>
      </c>
      <c r="L16" s="3"/>
      <c r="M16" s="38"/>
    </row>
    <row r="17" spans="1:16" ht="45.75" customHeight="1" outlineLevel="1" x14ac:dyDescent="0.2">
      <c r="A17" s="78" t="str">
        <f>CONCATENATE($A$13,".",COUNTA($A$13:A16))</f>
        <v>1.4</v>
      </c>
      <c r="B17" s="608" t="str">
        <f>Máximo!B17:E17</f>
        <v>Proponente possui case(s) de sucesso na implementação de projetos de Gestão de Fraudes com a solução ofertada</v>
      </c>
      <c r="C17" s="609"/>
      <c r="D17" s="609"/>
      <c r="E17" s="610"/>
      <c r="F17" s="68" t="s">
        <v>9</v>
      </c>
      <c r="G17" s="68" t="s">
        <v>9</v>
      </c>
      <c r="H17" s="69" t="s">
        <v>9</v>
      </c>
      <c r="I17" s="37" t="s">
        <v>5</v>
      </c>
      <c r="J17" s="69" t="s">
        <v>9</v>
      </c>
      <c r="K17" s="71" t="s">
        <v>9</v>
      </c>
      <c r="L17" s="3"/>
      <c r="M17" s="38"/>
    </row>
    <row r="18" spans="1:16" ht="45.75" customHeight="1" outlineLevel="1" x14ac:dyDescent="0.2">
      <c r="A18" s="78" t="str">
        <f>CONCATENATE($A$13,".",COUNTA($A$13:A17))</f>
        <v>1.5</v>
      </c>
      <c r="B18" s="608" t="str">
        <f>Máximo!B18:E18</f>
        <v>Proponente deve possuir equipe com experiência comprovada na implementação de projetos de Gestão de Fraudes em Telecom no mercado nacional</v>
      </c>
      <c r="C18" s="609"/>
      <c r="D18" s="609"/>
      <c r="E18" s="610"/>
      <c r="F18" s="68" t="s">
        <v>9</v>
      </c>
      <c r="G18" s="68" t="s">
        <v>9</v>
      </c>
      <c r="H18" s="69" t="s">
        <v>9</v>
      </c>
      <c r="I18" s="37" t="s">
        <v>5</v>
      </c>
      <c r="J18" s="69" t="s">
        <v>9</v>
      </c>
      <c r="K18" s="71" t="s">
        <v>9</v>
      </c>
      <c r="L18" s="3"/>
      <c r="M18" s="38"/>
    </row>
    <row r="19" spans="1:16" outlineLevel="1" x14ac:dyDescent="0.2">
      <c r="A19" s="35"/>
      <c r="B19" s="35"/>
      <c r="C19" s="35"/>
      <c r="D19" s="35"/>
      <c r="E19" s="35"/>
      <c r="F19" s="115"/>
      <c r="G19" s="115"/>
      <c r="H19" s="35"/>
      <c r="I19" s="35"/>
      <c r="J19" s="35"/>
    </row>
    <row r="20" spans="1:16" outlineLevel="1" x14ac:dyDescent="0.2"/>
    <row r="21" spans="1:16" ht="18" outlineLevel="1" x14ac:dyDescent="0.25">
      <c r="A21" s="439" t="s">
        <v>140</v>
      </c>
      <c r="B21" s="439"/>
      <c r="C21" s="439"/>
      <c r="D21" s="439"/>
      <c r="E21" s="439"/>
      <c r="F21" s="439"/>
      <c r="G21" s="439"/>
      <c r="H21" s="439"/>
      <c r="I21" s="439"/>
      <c r="J21" s="439"/>
      <c r="K21" s="439"/>
      <c r="L21" s="439"/>
      <c r="M21" s="439"/>
      <c r="N21" s="145"/>
      <c r="O21" s="145"/>
      <c r="P21" s="145"/>
    </row>
    <row r="22" spans="1:16" outlineLevel="1" x14ac:dyDescent="0.2"/>
    <row r="23" spans="1:16" ht="25.5" outlineLevel="1" x14ac:dyDescent="0.2">
      <c r="A23" s="224" t="s">
        <v>2</v>
      </c>
      <c r="B23" s="444" t="s">
        <v>1</v>
      </c>
      <c r="C23" s="444"/>
      <c r="D23" s="444"/>
      <c r="E23" s="444"/>
      <c r="F23" s="117" t="s">
        <v>20</v>
      </c>
      <c r="G23" s="118" t="s">
        <v>21</v>
      </c>
      <c r="H23" s="229" t="s">
        <v>59</v>
      </c>
      <c r="I23" s="229" t="s">
        <v>7</v>
      </c>
      <c r="J23" s="119" t="s">
        <v>0</v>
      </c>
      <c r="K23" s="120" t="s">
        <v>10</v>
      </c>
      <c r="L23" s="224" t="s">
        <v>92</v>
      </c>
      <c r="M23" s="224" t="s">
        <v>93</v>
      </c>
    </row>
    <row r="24" spans="1:16" ht="18" customHeight="1" x14ac:dyDescent="0.2">
      <c r="A24" s="61">
        <f>Máximo!A24</f>
        <v>2</v>
      </c>
      <c r="B24" s="249" t="str">
        <f>Máximo!B24:E24</f>
        <v>Qualificação do Fornecedor</v>
      </c>
      <c r="C24" s="250"/>
      <c r="D24" s="250"/>
      <c r="E24" s="251"/>
      <c r="F24" s="65">
        <f>IF(Máximo!F24="","",Máximo!F24)</f>
        <v>0.25</v>
      </c>
      <c r="G24" s="65">
        <f>IF(Máximo!G24="","",Máximo!G24)</f>
        <v>1</v>
      </c>
      <c r="H24" s="63" t="str">
        <f>IF(Máximo!H24="","",Máximo!H24)</f>
        <v/>
      </c>
      <c r="I24" s="63"/>
      <c r="J24" s="66"/>
      <c r="K24" s="67">
        <f>SUM(K25:K30)-K30</f>
        <v>0</v>
      </c>
      <c r="L24" s="227"/>
      <c r="M24" s="228"/>
    </row>
    <row r="25" spans="1:16" ht="45.75" customHeight="1" outlineLevel="1" x14ac:dyDescent="0.2">
      <c r="A25" s="78" t="str">
        <f>Máximo!A25</f>
        <v>2.1</v>
      </c>
      <c r="B25" s="552" t="str">
        <f>Máximo!B25:E25</f>
        <v>Sizing (hardware) da solução otimizado</v>
      </c>
      <c r="C25" s="552"/>
      <c r="D25" s="552"/>
      <c r="E25" s="552"/>
      <c r="F25" s="68" t="str">
        <f>IF(Máximo!F25:I25="","",Máximo!F25:I25)</f>
        <v/>
      </c>
      <c r="G25" s="72">
        <f>Máximo!G25:J25</f>
        <v>0.05</v>
      </c>
      <c r="H25" s="70" t="str">
        <f>IF(Máximo!H25="","",Máximo!H25)</f>
        <v>Obrigatório</v>
      </c>
      <c r="I25" s="37" t="s">
        <v>17</v>
      </c>
      <c r="J25" s="73">
        <f>IF($K$13="Não Atende",0,IF(I25="","",IF(H25="",VLOOKUP(I25,Parâmetros!$B$3:$C$6,2,0),VLOOKUP(I25,Parâmetros!$B$3:$C$6,2,0)*VLOOKUP(H25,Parâmetros!$E$3:$G$5,2,0))))</f>
        <v>0</v>
      </c>
      <c r="K25" s="74">
        <f>IF(J25="",0,((G25*J25)*$F$24)*0.9*100)</f>
        <v>0</v>
      </c>
      <c r="L25" s="3"/>
      <c r="M25" s="38"/>
    </row>
    <row r="26" spans="1:16" ht="45.75" customHeight="1" outlineLevel="1" x14ac:dyDescent="0.2">
      <c r="A26" s="170" t="str">
        <f>Máximo!A26</f>
        <v>2.2</v>
      </c>
      <c r="B26" s="552" t="str">
        <f>Máximo!B26:E26</f>
        <v>Aderência às Etapas do projeto previstas pela Oi</v>
      </c>
      <c r="C26" s="552"/>
      <c r="D26" s="552"/>
      <c r="E26" s="552"/>
      <c r="F26" s="68" t="str">
        <f>IF(Máximo!F26:I26="","",Máximo!F26:I26)</f>
        <v/>
      </c>
      <c r="G26" s="72">
        <f>Máximo!G26:J26</f>
        <v>0.05</v>
      </c>
      <c r="H26" s="70" t="str">
        <f>IF(Máximo!H26="","",Máximo!H26)</f>
        <v>Obrigatório</v>
      </c>
      <c r="I26" s="37" t="s">
        <v>4</v>
      </c>
      <c r="J26" s="73">
        <f>IF($K$13="Não Atende",0,IF(I26="","",IF(H26="",VLOOKUP(I26,Parâmetros!$B$3:$C$6,2,0),VLOOKUP(I26,Parâmetros!$B$3:$C$6,2,0)*VLOOKUP(H26,Parâmetros!$E$3:$G$5,2,0))))</f>
        <v>0</v>
      </c>
      <c r="K26" s="74">
        <f t="shared" ref="K26:K29" si="0">IF(J26="",0,((G26*J26)*$F$24)*0.9*100)</f>
        <v>0</v>
      </c>
      <c r="L26" s="3"/>
      <c r="M26" s="38"/>
    </row>
    <row r="27" spans="1:16" ht="45.75" customHeight="1" outlineLevel="1" x14ac:dyDescent="0.2">
      <c r="A27" s="78" t="str">
        <f>Máximo!A27</f>
        <v>2.3</v>
      </c>
      <c r="B27" s="552" t="str">
        <f>Máximo!B27:E27</f>
        <v>Disponibilizar de local próprio na região de prestação do serviço para alocação dos seus recursos.</v>
      </c>
      <c r="C27" s="552"/>
      <c r="D27" s="552"/>
      <c r="E27" s="552"/>
      <c r="F27" s="68" t="str">
        <f>IF(Máximo!F27:I27="","",Máximo!F27:I27)</f>
        <v/>
      </c>
      <c r="G27" s="72">
        <f>Máximo!G27:J27</f>
        <v>0.05</v>
      </c>
      <c r="H27" s="70" t="str">
        <f>IF(Máximo!H27="","",Máximo!H27)</f>
        <v>Obrigatório</v>
      </c>
      <c r="I27" s="37" t="s">
        <v>4</v>
      </c>
      <c r="J27" s="73">
        <f>IF($K$13="Não Atende",0,IF(I27="","",IF(H27="",VLOOKUP(I27,Parâmetros!$B$3:$C$6,2,0),VLOOKUP(I27,Parâmetros!$B$3:$C$6,2,0)*VLOOKUP(H27,Parâmetros!$E$3:$G$5,2,0))))</f>
        <v>0</v>
      </c>
      <c r="K27" s="74">
        <f t="shared" si="0"/>
        <v>0</v>
      </c>
      <c r="L27" s="3"/>
      <c r="M27" s="38"/>
    </row>
    <row r="28" spans="1:16" ht="45.75" customHeight="1" outlineLevel="1" x14ac:dyDescent="0.2">
      <c r="A28" s="170" t="str">
        <f>Máximo!A28</f>
        <v>2.4</v>
      </c>
      <c r="B28" s="552" t="str">
        <f>Máximo!B28:E28</f>
        <v>Atendimento à provas de conceito da solução proposta</v>
      </c>
      <c r="C28" s="552"/>
      <c r="D28" s="552"/>
      <c r="E28" s="552"/>
      <c r="F28" s="68" t="str">
        <f>IF(Máximo!F28:I28="","",Máximo!F28:I28)</f>
        <v/>
      </c>
      <c r="G28" s="72">
        <f>Máximo!G28:J28</f>
        <v>0.5</v>
      </c>
      <c r="H28" s="70" t="str">
        <f>IF(Máximo!H28="","",Máximo!H28)</f>
        <v>Obrigatório</v>
      </c>
      <c r="I28" s="37" t="s">
        <v>17</v>
      </c>
      <c r="J28" s="73">
        <f>IF($K$13="Não Atende",0,IF(I28="","",IF(H28="",VLOOKUP(I28,Parâmetros!$B$3:$C$6,2,0),VLOOKUP(I28,Parâmetros!$B$3:$C$6,2,0)*VLOOKUP(H28,Parâmetros!$E$3:$G$5,2,0))))</f>
        <v>0</v>
      </c>
      <c r="K28" s="74">
        <f t="shared" si="0"/>
        <v>0</v>
      </c>
      <c r="L28" s="3"/>
      <c r="M28" s="38"/>
    </row>
    <row r="29" spans="1:16" ht="45.75" customHeight="1" outlineLevel="1" x14ac:dyDescent="0.2">
      <c r="A29" s="78" t="str">
        <f>Máximo!A29</f>
        <v>2.5</v>
      </c>
      <c r="B29" s="552" t="str">
        <f>Máximo!B29:E29</f>
        <v>Especialistas da solução proposta em território nacional</v>
      </c>
      <c r="C29" s="552"/>
      <c r="D29" s="552"/>
      <c r="E29" s="552"/>
      <c r="F29" s="68" t="str">
        <f>IF(Máximo!F29:I29="","",Máximo!F29:I29)</f>
        <v/>
      </c>
      <c r="G29" s="72">
        <f>Máximo!G29:J29</f>
        <v>0.35</v>
      </c>
      <c r="H29" s="70" t="str">
        <f>IF(Máximo!H29="","",Máximo!H29)</f>
        <v>Obrigatório</v>
      </c>
      <c r="I29" s="37" t="s">
        <v>17</v>
      </c>
      <c r="J29" s="73">
        <f>IF($K$13="Não Atende",0,IF(I29="","",IF(H29="",VLOOKUP(I29,Parâmetros!$B$3:$C$6,2,0),VLOOKUP(I29,Parâmetros!$B$3:$C$6,2,0)*VLOOKUP(H29,Parâmetros!$E$3:$G$5,2,0))))</f>
        <v>0</v>
      </c>
      <c r="K29" s="74">
        <f t="shared" si="0"/>
        <v>0</v>
      </c>
      <c r="L29" s="3"/>
      <c r="M29" s="38"/>
    </row>
    <row r="30" spans="1:16" ht="18" x14ac:dyDescent="0.2">
      <c r="A30" s="61">
        <f>Máximo!A30</f>
        <v>3</v>
      </c>
      <c r="B30" s="249" t="str">
        <f>Máximo!B30:E30</f>
        <v>Produto</v>
      </c>
      <c r="C30" s="250"/>
      <c r="D30" s="250"/>
      <c r="E30" s="251"/>
      <c r="F30" s="65">
        <f>IF(Máximo!F30="","",Máximo!F30)</f>
        <v>0.45</v>
      </c>
      <c r="G30" s="65">
        <f>IF(Máximo!G30="","",Máximo!G30)</f>
        <v>1</v>
      </c>
      <c r="H30" s="63" t="str">
        <f>IF(Máximo!H30="","",Máximo!H30)</f>
        <v/>
      </c>
      <c r="I30" s="63"/>
      <c r="J30" s="66"/>
      <c r="K30" s="67">
        <f>SUM(K31:K779)-K779</f>
        <v>0</v>
      </c>
      <c r="L30" s="227"/>
      <c r="M30" s="228"/>
    </row>
    <row r="31" spans="1:16" s="168" customFormat="1" ht="15" customHeight="1" outlineLevel="1" x14ac:dyDescent="0.2">
      <c r="A31" s="239"/>
      <c r="B31" s="240" t="s">
        <v>214</v>
      </c>
      <c r="C31" s="241"/>
      <c r="D31" s="241"/>
      <c r="E31" s="242"/>
      <c r="F31" s="239"/>
      <c r="G31" s="239"/>
      <c r="H31" s="239"/>
      <c r="I31" s="239"/>
      <c r="J31" s="239"/>
      <c r="K31" s="239"/>
      <c r="L31" s="239"/>
      <c r="M31" s="239"/>
    </row>
    <row r="32" spans="1:16" ht="84.95" customHeight="1" outlineLevel="1" x14ac:dyDescent="0.2">
      <c r="A32" s="170" t="str">
        <f>Máximo!A32</f>
        <v>3.1</v>
      </c>
      <c r="B32" s="552" t="str">
        <f>Máximo!B32:E32</f>
        <v>Aderência aos níveis de customização da Oi (preenchimento a partir da aba "3. Req Produto")
Faixas
de 0 a 5% - Supera
de 6 a 10% - Atende
de 11 a 15% - Atende Parcialmente
a cima de 16% - Não atende</v>
      </c>
      <c r="C32" s="552"/>
      <c r="D32" s="552"/>
      <c r="E32" s="552"/>
      <c r="F32" s="68" t="str">
        <f>IF(Máximo!F32:I32="","",Máximo!F32:I32)</f>
        <v/>
      </c>
      <c r="G32" s="72">
        <f>Máximo!G32:J32</f>
        <v>5.0000002250017002E-2</v>
      </c>
      <c r="H32" s="70" t="str">
        <f>IF(Máximo!H32="","",Máximo!H32)</f>
        <v>Obrigatório</v>
      </c>
      <c r="I32" s="37" t="s">
        <v>5</v>
      </c>
      <c r="J32" s="73">
        <f>IF($K$13="Não Atende",0,IF(I32="","",IF(H32="",VLOOKUP(I32,Parâmetros!$B$3:$C$6,2,0),VLOOKUP(I32,Parâmetros!$B$3:$C$6,2,0)*VLOOKUP(H32,Parâmetros!$E$3:$G$5,2,0))))</f>
        <v>0</v>
      </c>
      <c r="K32" s="74">
        <f>IF(J32="",0,((G32*J32)*$F$30)*0.9*100)</f>
        <v>0</v>
      </c>
      <c r="L32" s="3"/>
      <c r="M32" s="38"/>
    </row>
    <row r="33" spans="1:13" s="168" customFormat="1" ht="15" customHeight="1" outlineLevel="1" x14ac:dyDescent="0.2">
      <c r="A33" s="239"/>
      <c r="B33" s="240" t="s">
        <v>168</v>
      </c>
      <c r="C33" s="241"/>
      <c r="D33" s="241"/>
      <c r="E33" s="242"/>
      <c r="F33" s="239"/>
      <c r="G33" s="239"/>
      <c r="H33" s="239"/>
      <c r="I33" s="239"/>
      <c r="J33" s="239"/>
      <c r="K33" s="239"/>
      <c r="L33" s="239"/>
      <c r="M33" s="239"/>
    </row>
    <row r="34" spans="1:13" ht="45.75" customHeight="1" outlineLevel="1" x14ac:dyDescent="0.2">
      <c r="A34" s="170" t="str">
        <f>Máximo!A34</f>
        <v>3.2</v>
      </c>
      <c r="B34" s="552" t="str">
        <f>Máximo!B34:E34</f>
        <v>A ferramenta deverá ser capaz de previnir cenários de fraudes de subscrição através de ações automáticas conforme regras parametrizáveis. Por exemplo, ações automáticas contra returning fraudsters</v>
      </c>
      <c r="C34" s="552"/>
      <c r="D34" s="552"/>
      <c r="E34" s="552"/>
      <c r="F34" s="68" t="str">
        <f>IF(Máximo!F34:I34="","",Máximo!F34:I34)</f>
        <v/>
      </c>
      <c r="G34" s="72">
        <f>Máximo!G34:J34</f>
        <v>7.4999999999999997E-3</v>
      </c>
      <c r="H34" s="70" t="str">
        <f>IF(Máximo!H34="","",Máximo!H34)</f>
        <v>Obrigatório</v>
      </c>
      <c r="I34" s="37" t="s">
        <v>4</v>
      </c>
      <c r="J34" s="73">
        <f>IF($K$13="Não Atende",0,IF(I34="","",IF(H34="",VLOOKUP(I34,Parâmetros!$B$3:$C$6,2,0),VLOOKUP(I34,Parâmetros!$B$3:$C$6,2,0)*VLOOKUP(H34,Parâmetros!$E$3:$G$5,2,0))))</f>
        <v>0</v>
      </c>
      <c r="K34" s="74">
        <f t="shared" ref="K34" si="1">IF(J34="",0,((G34*J34)*$F$30)*0.9*100)</f>
        <v>0</v>
      </c>
      <c r="L34" s="3"/>
      <c r="M34" s="38"/>
    </row>
    <row r="35" spans="1:13" ht="45.75" customHeight="1" outlineLevel="1" x14ac:dyDescent="0.2">
      <c r="A35" s="170" t="str">
        <f>Máximo!A35</f>
        <v>3.3</v>
      </c>
      <c r="B35" s="552" t="str">
        <f>Máximo!B35:E35</f>
        <v>A ferramenta deve identificar no momento da venda o risco de fraude para bloqueio atumotático (negação da venda), derivação para análise humanda e aprovação automática</v>
      </c>
      <c r="C35" s="552"/>
      <c r="D35" s="552"/>
      <c r="E35" s="552"/>
      <c r="F35" s="68" t="str">
        <f>IF(Máximo!F35:I35="","",Máximo!F35:I35)</f>
        <v/>
      </c>
      <c r="G35" s="72">
        <f>Máximo!G35:J35</f>
        <v>7.4999999999999997E-3</v>
      </c>
      <c r="H35" s="70" t="str">
        <f>IF(Máximo!H35="","",Máximo!H35)</f>
        <v>Obrigatório</v>
      </c>
      <c r="I35" s="37" t="s">
        <v>4</v>
      </c>
      <c r="J35" s="73">
        <f>IF($K$13="Não Atende",0,IF(I35="","",IF(H35="",VLOOKUP(I35,Parâmetros!$B$3:$C$6,2,0),VLOOKUP(I35,Parâmetros!$B$3:$C$6,2,0)*VLOOKUP(H35,Parâmetros!$E$3:$G$5,2,0))))</f>
        <v>0</v>
      </c>
      <c r="K35" s="74">
        <f t="shared" ref="K35" si="2">IF(J35="",0,((G35*J35)*$F$30)*0.9*100)</f>
        <v>0</v>
      </c>
      <c r="L35" s="3"/>
      <c r="M35" s="38"/>
    </row>
    <row r="36" spans="1:13" ht="45.75" customHeight="1" outlineLevel="1" x14ac:dyDescent="0.2">
      <c r="A36" s="170" t="str">
        <f>Máximo!A36</f>
        <v>3.4</v>
      </c>
      <c r="B36" s="552" t="str">
        <f>Máximo!B36:E36</f>
        <v xml:space="preserve">A ferramenta deverá disponibilizar uma interface para consulta de dados cadastrais (telefones de contatos, endereço, etc) dos clientes para tratativa da análise de crédito. </v>
      </c>
      <c r="C36" s="552"/>
      <c r="D36" s="552"/>
      <c r="E36" s="552"/>
      <c r="F36" s="68" t="str">
        <f>IF(Máximo!F36:I36="","",Máximo!F36:I36)</f>
        <v/>
      </c>
      <c r="G36" s="72">
        <f>Máximo!G36:J36</f>
        <v>7.4999999999999997E-3</v>
      </c>
      <c r="H36" s="70" t="str">
        <f>IF(Máximo!H36="","",Máximo!H36)</f>
        <v>Obrigatório</v>
      </c>
      <c r="I36" s="37" t="s">
        <v>4</v>
      </c>
      <c r="J36" s="73">
        <f>IF($K$13="Não Atende",0,IF(I36="","",IF(H36="",VLOOKUP(I36,Parâmetros!$B$3:$C$6,2,0),VLOOKUP(I36,Parâmetros!$B$3:$C$6,2,0)*VLOOKUP(H36,Parâmetros!$E$3:$G$5,2,0))))</f>
        <v>0</v>
      </c>
      <c r="K36" s="74">
        <f t="shared" ref="K36" si="3">IF(J36="",0,((G36*J36)*$F$30)*0.9*100)</f>
        <v>0</v>
      </c>
      <c r="L36" s="3"/>
      <c r="M36" s="38"/>
    </row>
    <row r="37" spans="1:13" ht="45.75" customHeight="1" outlineLevel="1" x14ac:dyDescent="0.2">
      <c r="A37" s="170" t="str">
        <f>Máximo!A37</f>
        <v>3.5</v>
      </c>
      <c r="B37" s="552" t="str">
        <f>Máximo!B37:E37</f>
        <v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v>
      </c>
      <c r="C37" s="552"/>
      <c r="D37" s="552"/>
      <c r="E37" s="552"/>
      <c r="F37" s="68" t="str">
        <f>IF(Máximo!F37:I37="","",Máximo!F37:I37)</f>
        <v/>
      </c>
      <c r="G37" s="72">
        <f>Máximo!G37:J37</f>
        <v>7.4999999999999997E-3</v>
      </c>
      <c r="H37" s="70" t="str">
        <f>IF(Máximo!H37="","",Máximo!H37)</f>
        <v>Obrigatório</v>
      </c>
      <c r="I37" s="37" t="s">
        <v>4</v>
      </c>
      <c r="J37" s="73">
        <f>IF($K$13="Não Atende",0,IF(I37="","",IF(H37="",VLOOKUP(I37,Parâmetros!$B$3:$C$6,2,0),VLOOKUP(I37,Parâmetros!$B$3:$C$6,2,0)*VLOOKUP(H37,Parâmetros!$E$3:$G$5,2,0))))</f>
        <v>0</v>
      </c>
      <c r="K37" s="74">
        <f t="shared" ref="K37" si="4">IF(J37="",0,((G37*J37)*$F$30)*0.9*100)</f>
        <v>0</v>
      </c>
      <c r="L37" s="3"/>
      <c r="M37" s="38"/>
    </row>
    <row r="38" spans="1:13" ht="45.75" customHeight="1" outlineLevel="1" x14ac:dyDescent="0.2">
      <c r="A38" s="170" t="str">
        <f>Máximo!A38</f>
        <v>3.6</v>
      </c>
      <c r="B38" s="552" t="str">
        <f>Máximo!B38:E38</f>
        <v>A ferramenta deverá ser capaz de emitir parecer/laudo com o score de risco de fraude no momento da venda (validando as informações passadas pelo cliente com dos dados cadastrais e/ou fazendo score com ferramentas de terceiros - integração webservice)</v>
      </c>
      <c r="C38" s="552"/>
      <c r="D38" s="552"/>
      <c r="E38" s="552"/>
      <c r="F38" s="68" t="str">
        <f>IF(Máximo!F38:I38="","",Máximo!F38:I38)</f>
        <v/>
      </c>
      <c r="G38" s="72">
        <f>Máximo!G38:J38</f>
        <v>7.4999999999999997E-3</v>
      </c>
      <c r="H38" s="70" t="str">
        <f>IF(Máximo!H38="","",Máximo!H38)</f>
        <v>Obrigatório</v>
      </c>
      <c r="I38" s="37" t="s">
        <v>17</v>
      </c>
      <c r="J38" s="73">
        <f>IF($K$13="Não Atende",0,IF(I38="","",IF(H38="",VLOOKUP(I38,Parâmetros!$B$3:$C$6,2,0),VLOOKUP(I38,Parâmetros!$B$3:$C$6,2,0)*VLOOKUP(H38,Parâmetros!$E$3:$G$5,2,0))))</f>
        <v>0</v>
      </c>
      <c r="K38" s="74">
        <f t="shared" ref="K38" si="5">IF(J38="",0,((G38*J38)*$F$30)*0.9*100)</f>
        <v>0</v>
      </c>
      <c r="L38" s="3"/>
      <c r="M38" s="38"/>
    </row>
    <row r="39" spans="1:13" ht="45.75" customHeight="1" outlineLevel="1" x14ac:dyDescent="0.2">
      <c r="A39" s="170" t="str">
        <f>Máximo!A39</f>
        <v>3.7</v>
      </c>
      <c r="B39" s="552" t="str">
        <f>Máximo!B39:E39</f>
        <v>A ferramenta deverá permitir a configuração de regras para prevenir novas ativações de clientes Oi através da análise de dados cadastrais, tais como: CPF, RG, Nome, Endereço, Cidade, UF etc.</v>
      </c>
      <c r="C39" s="552"/>
      <c r="D39" s="552"/>
      <c r="E39" s="552"/>
      <c r="F39" s="68" t="str">
        <f>IF(Máximo!F39:I39="","",Máximo!F39:I39)</f>
        <v/>
      </c>
      <c r="G39" s="72">
        <f>Máximo!G39:J39</f>
        <v>7.4999999999999997E-3</v>
      </c>
      <c r="H39" s="70" t="str">
        <f>IF(Máximo!H39="","",Máximo!H39)</f>
        <v>Obrigatório</v>
      </c>
      <c r="I39" s="37" t="s">
        <v>4</v>
      </c>
      <c r="J39" s="73">
        <f>IF($K$13="Não Atende",0,IF(I39="","",IF(H39="",VLOOKUP(I39,Parâmetros!$B$3:$C$6,2,0),VLOOKUP(I39,Parâmetros!$B$3:$C$6,2,0)*VLOOKUP(H39,Parâmetros!$E$3:$G$5,2,0))))</f>
        <v>0</v>
      </c>
      <c r="K39" s="74">
        <f t="shared" ref="K39" si="6">IF(J39="",0,((G39*J39)*$F$30)*0.9*100)</f>
        <v>0</v>
      </c>
      <c r="L39" s="3"/>
      <c r="M39" s="38"/>
    </row>
    <row r="40" spans="1:13" ht="45.75" customHeight="1" outlineLevel="1" x14ac:dyDescent="0.2">
      <c r="A40" s="170" t="str">
        <f>Máximo!A40</f>
        <v>3.8</v>
      </c>
      <c r="B40" s="552" t="str">
        <f>Máximo!B40:E40</f>
        <v>A ferramenta deverá permitir a configuração de regras para prevenir novas ativações de clientes Oi através da análise de tráfego (mal uso/margem negativa/baseado em volumede  dados, voz ou sms)</v>
      </c>
      <c r="C40" s="552"/>
      <c r="D40" s="552"/>
      <c r="E40" s="552"/>
      <c r="F40" s="68" t="str">
        <f>IF(Máximo!F40:I40="","",Máximo!F40:I40)</f>
        <v/>
      </c>
      <c r="G40" s="72">
        <f>Máximo!G40:J40</f>
        <v>7.4999999999999997E-3</v>
      </c>
      <c r="H40" s="70" t="str">
        <f>IF(Máximo!H40="","",Máximo!H40)</f>
        <v>Obrigatório</v>
      </c>
      <c r="I40" s="37" t="s">
        <v>4</v>
      </c>
      <c r="J40" s="73">
        <f>IF($K$13="Não Atende",0,IF(I40="","",IF(H40="",VLOOKUP(I40,Parâmetros!$B$3:$C$6,2,0),VLOOKUP(I40,Parâmetros!$B$3:$C$6,2,0)*VLOOKUP(H40,Parâmetros!$E$3:$G$5,2,0))))</f>
        <v>0</v>
      </c>
      <c r="K40" s="74">
        <f t="shared" ref="K40" si="7">IF(J40="",0,((G40*J40)*$F$30)*0.9*100)</f>
        <v>0</v>
      </c>
      <c r="L40" s="3"/>
      <c r="M40" s="38"/>
    </row>
    <row r="41" spans="1:13" ht="45.75" customHeight="1" outlineLevel="1" x14ac:dyDescent="0.2">
      <c r="A41" s="170" t="str">
        <f>Máximo!A41</f>
        <v>3.9</v>
      </c>
      <c r="B41" s="552" t="str">
        <f>Máximo!B41:E41</f>
        <v>Capacidade de adicionar informações (documentos, contatos, endereço, etc) dos assinantes e dealers em hotlists (graylists, whitelists e blacklists)</v>
      </c>
      <c r="C41" s="552"/>
      <c r="D41" s="552"/>
      <c r="E41" s="552"/>
      <c r="F41" s="68" t="str">
        <f>IF(Máximo!F41:I41="","",Máximo!F41:I41)</f>
        <v/>
      </c>
      <c r="G41" s="72">
        <f>Máximo!G41:J41</f>
        <v>7.4999999999999997E-3</v>
      </c>
      <c r="H41" s="70" t="str">
        <f>IF(Máximo!H41="","",Máximo!H41)</f>
        <v>Obrigatório</v>
      </c>
      <c r="I41" s="37" t="s">
        <v>4</v>
      </c>
      <c r="J41" s="73">
        <f>IF($K$13="Não Atende",0,IF(I41="","",IF(H41="",VLOOKUP(I41,Parâmetros!$B$3:$C$6,2,0),VLOOKUP(I41,Parâmetros!$B$3:$C$6,2,0)*VLOOKUP(H41,Parâmetros!$E$3:$G$5,2,0))))</f>
        <v>0</v>
      </c>
      <c r="K41" s="74">
        <f t="shared" ref="K41" si="8">IF(J41="",0,((G41*J41)*$F$30)*0.9*100)</f>
        <v>0</v>
      </c>
      <c r="L41" s="3"/>
      <c r="M41" s="38"/>
    </row>
    <row r="42" spans="1:13" ht="45.75" customHeight="1" outlineLevel="1" x14ac:dyDescent="0.2">
      <c r="A42" s="170" t="str">
        <f>Máximo!A42</f>
        <v>3.10</v>
      </c>
      <c r="B42" s="552" t="str">
        <f>Máximo!B42:E42</f>
        <v>A ferramenta deverá ser capaz de previnir a fraude gerada pelo próprio vendedor ou dealers para ganho de comissionamento fraudulento (visando utilizar o histórico de vendas do próprio dealer/vendedor) com base em modelos estatísticos</v>
      </c>
      <c r="C42" s="552"/>
      <c r="D42" s="552"/>
      <c r="E42" s="552"/>
      <c r="F42" s="68" t="str">
        <f>IF(Máximo!F42:I42="","",Máximo!F42:I42)</f>
        <v/>
      </c>
      <c r="G42" s="72">
        <f>Máximo!G42:J42</f>
        <v>7.4999999999999997E-3</v>
      </c>
      <c r="H42" s="70" t="str">
        <f>IF(Máximo!H42="","",Máximo!H42)</f>
        <v>Obrigatório</v>
      </c>
      <c r="I42" s="37" t="s">
        <v>5</v>
      </c>
      <c r="J42" s="73">
        <f>IF($K$13="Não Atende",0,IF(I42="","",IF(H42="",VLOOKUP(I42,Parâmetros!$B$3:$C$6,2,0),VLOOKUP(I42,Parâmetros!$B$3:$C$6,2,0)*VLOOKUP(H42,Parâmetros!$E$3:$G$5,2,0))))</f>
        <v>0</v>
      </c>
      <c r="K42" s="74">
        <f t="shared" ref="K42" si="9">IF(J42="",0,((G42*J42)*$F$30)*0.9*100)</f>
        <v>0</v>
      </c>
      <c r="L42" s="3"/>
      <c r="M42" s="38"/>
    </row>
    <row r="43" spans="1:13" ht="45.75" customHeight="1" outlineLevel="1" x14ac:dyDescent="0.2">
      <c r="A43" s="170" t="str">
        <f>Máximo!A43</f>
        <v>3.11</v>
      </c>
      <c r="B43" s="552" t="str">
        <f>Máximo!B43:E43</f>
        <v>A ferramenta deverá ser capaz de identificar fraude através de controles estatisticos dos processos através dos trâmites de OS's dos sistemas legados de cadastro (ex: Migração de Plano, Troca de CHIP, Troca de Número,  ativação, etc)</v>
      </c>
      <c r="C43" s="552"/>
      <c r="D43" s="552"/>
      <c r="E43" s="552"/>
      <c r="F43" s="68" t="str">
        <f>IF(Máximo!F43:I43="","",Máximo!F43:I43)</f>
        <v/>
      </c>
      <c r="G43" s="72">
        <f>Máximo!G43:J43</f>
        <v>7.4999999999999997E-3</v>
      </c>
      <c r="H43" s="70" t="str">
        <f>IF(Máximo!H43="","",Máximo!H43)</f>
        <v>Obrigatório</v>
      </c>
      <c r="I43" s="37" t="s">
        <v>17</v>
      </c>
      <c r="J43" s="73">
        <f>IF($K$13="Não Atende",0,IF(I43="","",IF(H43="",VLOOKUP(I43,Parâmetros!$B$3:$C$6,2,0),VLOOKUP(I43,Parâmetros!$B$3:$C$6,2,0)*VLOOKUP(H43,Parâmetros!$E$3:$G$5,2,0))))</f>
        <v>0</v>
      </c>
      <c r="K43" s="74">
        <f t="shared" ref="K43" si="10">IF(J43="",0,((G43*J43)*$F$30)*0.9*100)</f>
        <v>0</v>
      </c>
      <c r="L43" s="3"/>
      <c r="M43" s="38"/>
    </row>
    <row r="44" spans="1:13" ht="67.5" customHeight="1" outlineLevel="1" x14ac:dyDescent="0.2">
      <c r="A44" s="170" t="str">
        <f>Máximo!A44</f>
        <v>3.12</v>
      </c>
      <c r="B44" s="552" t="str">
        <f>Máximo!B44:E44</f>
        <v>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v>
      </c>
      <c r="C44" s="552"/>
      <c r="D44" s="552"/>
      <c r="E44" s="552"/>
      <c r="F44" s="68" t="str">
        <f>IF(Máximo!F44:I44="","",Máximo!F44:I44)</f>
        <v/>
      </c>
      <c r="G44" s="72">
        <f>Máximo!G44:J44</f>
        <v>7.4999999999999997E-3</v>
      </c>
      <c r="H44" s="70" t="str">
        <f>IF(Máximo!H44="","",Máximo!H44)</f>
        <v>Obrigatório</v>
      </c>
      <c r="I44" s="37" t="s">
        <v>17</v>
      </c>
      <c r="J44" s="73">
        <f>IF($K$13="Não Atende",0,IF(I44="","",IF(H44="",VLOOKUP(I44,Parâmetros!$B$3:$C$6,2,0),VLOOKUP(I44,Parâmetros!$B$3:$C$6,2,0)*VLOOKUP(H44,Parâmetros!$E$3:$G$5,2,0))))</f>
        <v>0</v>
      </c>
      <c r="K44" s="74">
        <f t="shared" ref="K44" si="11">IF(J44="",0,((G44*J44)*$F$30)*0.9*100)</f>
        <v>0</v>
      </c>
      <c r="L44" s="3"/>
      <c r="M44" s="38"/>
    </row>
    <row r="45" spans="1:13" ht="45.75" customHeight="1" outlineLevel="1" x14ac:dyDescent="0.2">
      <c r="A45" s="170" t="str">
        <f>Máximo!A45</f>
        <v>3.13</v>
      </c>
      <c r="B45" s="552" t="str">
        <f>Máximo!B45:E45</f>
        <v xml:space="preserve">A ferramenta deverá ser capaz de detectar cenários de fraudes de subscrição através de regras e alertas parametrizáveis </v>
      </c>
      <c r="C45" s="552"/>
      <c r="D45" s="552"/>
      <c r="E45" s="552"/>
      <c r="F45" s="68" t="str">
        <f>IF(Máximo!F45:I45="","",Máximo!F45:I45)</f>
        <v/>
      </c>
      <c r="G45" s="72">
        <f>Máximo!G45:J45</f>
        <v>3.69318182E-3</v>
      </c>
      <c r="H45" s="70" t="str">
        <f>IF(Máximo!H45="","",Máximo!H45)</f>
        <v>Obrigatório</v>
      </c>
      <c r="I45" s="37" t="s">
        <v>4</v>
      </c>
      <c r="J45" s="73">
        <f>IF($K$13="Não Atende",0,IF(I45="","",IF(H45="",VLOOKUP(I45,Parâmetros!$B$3:$C$6,2,0),VLOOKUP(I45,Parâmetros!$B$3:$C$6,2,0)*VLOOKUP(H45,Parâmetros!$E$3:$G$5,2,0))))</f>
        <v>0</v>
      </c>
      <c r="K45" s="74">
        <f t="shared" ref="K45" si="12">IF(J45="",0,((G45*J45)*$F$30)*0.9*100)</f>
        <v>0</v>
      </c>
      <c r="L45" s="3"/>
      <c r="M45" s="38"/>
    </row>
    <row r="46" spans="1:13" ht="45.75" customHeight="1" outlineLevel="1" x14ac:dyDescent="0.2">
      <c r="A46" s="170" t="str">
        <f>Máximo!A46</f>
        <v>3.14</v>
      </c>
      <c r="B46" s="552" t="str">
        <f>Máximo!B46:E46</f>
        <v>A ferramenta deverá ser capaz de detectar cenários de Spam (SMS) através de regras e alertas parametrizáveis, tais como: volumes de terminais distintos, volumes de CNs distintos, tipos de tráfego (on net ou off net), fingerprinting de tráfego, entre outros</v>
      </c>
      <c r="C46" s="552"/>
      <c r="D46" s="552"/>
      <c r="E46" s="552"/>
      <c r="F46" s="68" t="str">
        <f>IF(Máximo!F46:I46="","",Máximo!F46:I46)</f>
        <v/>
      </c>
      <c r="G46" s="72">
        <f>Máximo!G46:J46</f>
        <v>3.69318182E-3</v>
      </c>
      <c r="H46" s="70" t="str">
        <f>IF(Máximo!H46="","",Máximo!H46)</f>
        <v>Obrigatório</v>
      </c>
      <c r="I46" s="37" t="s">
        <v>4</v>
      </c>
      <c r="J46" s="73">
        <f>IF($K$13="Não Atende",0,IF(I46="","",IF(H46="",VLOOKUP(I46,Parâmetros!$B$3:$C$6,2,0),VLOOKUP(I46,Parâmetros!$B$3:$C$6,2,0)*VLOOKUP(H46,Parâmetros!$E$3:$G$5,2,0))))</f>
        <v>0</v>
      </c>
      <c r="K46" s="74">
        <f t="shared" ref="K46" si="13">IF(J46="",0,((G46*J46)*$F$30)*0.9*100)</f>
        <v>0</v>
      </c>
      <c r="L46" s="3"/>
      <c r="M46" s="38"/>
    </row>
    <row r="47" spans="1:13" ht="45.75" customHeight="1" outlineLevel="1" x14ac:dyDescent="0.2">
      <c r="A47" s="170" t="str">
        <f>Máximo!A47</f>
        <v>3.15</v>
      </c>
      <c r="B47" s="552" t="str">
        <f>Máximo!B47:E47</f>
        <v>A ferramenta deverá ser capaz de detectar cenários de Tráfego Zero (assinantes que não realizam chamadas e consumo de dados) através de regras e alertas e alertas parametrizáveis</v>
      </c>
      <c r="C47" s="552"/>
      <c r="D47" s="552"/>
      <c r="E47" s="552"/>
      <c r="F47" s="68" t="str">
        <f>IF(Máximo!F47:I47="","",Máximo!F47:I47)</f>
        <v/>
      </c>
      <c r="G47" s="72">
        <f>Máximo!G47:J47</f>
        <v>3.69318182E-3</v>
      </c>
      <c r="H47" s="70" t="str">
        <f>IF(Máximo!H47="","",Máximo!H47)</f>
        <v>Obrigatório</v>
      </c>
      <c r="I47" s="37" t="s">
        <v>4</v>
      </c>
      <c r="J47" s="73">
        <f>IF($K$13="Não Atende",0,IF(I47="","",IF(H47="",VLOOKUP(I47,Parâmetros!$B$3:$C$6,2,0),VLOOKUP(I47,Parâmetros!$B$3:$C$6,2,0)*VLOOKUP(H47,Parâmetros!$E$3:$G$5,2,0))))</f>
        <v>0</v>
      </c>
      <c r="K47" s="74">
        <f t="shared" ref="K47" si="14">IF(J47="",0,((G47*J47)*$F$30)*0.9*100)</f>
        <v>0</v>
      </c>
      <c r="L47" s="3"/>
      <c r="M47" s="38"/>
    </row>
    <row r="48" spans="1:13" ht="45.75" customHeight="1" outlineLevel="1" x14ac:dyDescent="0.2">
      <c r="A48" s="170" t="str">
        <f>Máximo!A48</f>
        <v>3.16</v>
      </c>
      <c r="B48" s="552" t="str">
        <f>Máximo!B48:E48</f>
        <v>A ferramenta deverá ser capaz de detectar cenários de Recargas Fraudulentas (bônus concedidos manualmente - fraude interna) através de regras e alertas e alertas parametrizáveis</v>
      </c>
      <c r="C48" s="552"/>
      <c r="D48" s="552"/>
      <c r="E48" s="552"/>
      <c r="F48" s="68" t="str">
        <f>IF(Máximo!F48:I48="","",Máximo!F48:I48)</f>
        <v/>
      </c>
      <c r="G48" s="72">
        <f>Máximo!G48:J48</f>
        <v>3.69318182E-3</v>
      </c>
      <c r="H48" s="70" t="str">
        <f>IF(Máximo!H48="","",Máximo!H48)</f>
        <v>Obrigatório</v>
      </c>
      <c r="I48" s="37" t="s">
        <v>4</v>
      </c>
      <c r="J48" s="73">
        <f>IF($K$13="Não Atende",0,IF(I48="","",IF(H48="",VLOOKUP(I48,Parâmetros!$B$3:$C$6,2,0),VLOOKUP(I48,Parâmetros!$B$3:$C$6,2,0)*VLOOKUP(H48,Parâmetros!$E$3:$G$5,2,0))))</f>
        <v>0</v>
      </c>
      <c r="K48" s="74">
        <f t="shared" ref="K48" si="15">IF(J48="",0,((G48*J48)*$F$30)*0.9*100)</f>
        <v>0</v>
      </c>
      <c r="L48" s="3"/>
      <c r="M48" s="38"/>
    </row>
    <row r="49" spans="1:13" ht="45.75" customHeight="1" outlineLevel="1" x14ac:dyDescent="0.2">
      <c r="A49" s="170" t="str">
        <f>Máximo!A49</f>
        <v>3.17</v>
      </c>
      <c r="B49" s="552" t="str">
        <f>Máximo!B49:E49</f>
        <v>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v>
      </c>
      <c r="C49" s="552"/>
      <c r="D49" s="552"/>
      <c r="E49" s="552"/>
      <c r="F49" s="68" t="str">
        <f>IF(Máximo!F49:I49="","",Máximo!F49:I49)</f>
        <v/>
      </c>
      <c r="G49" s="72">
        <f>Máximo!G49:J49</f>
        <v>3.69318182E-3</v>
      </c>
      <c r="H49" s="70" t="str">
        <f>IF(Máximo!H49="","",Máximo!H49)</f>
        <v>Obrigatório</v>
      </c>
      <c r="I49" s="37" t="s">
        <v>4</v>
      </c>
      <c r="J49" s="73">
        <f>IF($K$13="Não Atende",0,IF(I49="","",IF(H49="",VLOOKUP(I49,Parâmetros!$B$3:$C$6,2,0),VLOOKUP(I49,Parâmetros!$B$3:$C$6,2,0)*VLOOKUP(H49,Parâmetros!$E$3:$G$5,2,0))))</f>
        <v>0</v>
      </c>
      <c r="K49" s="74">
        <f t="shared" ref="K49" si="16">IF(J49="",0,((G49*J49)*$F$30)*0.9*100)</f>
        <v>0</v>
      </c>
      <c r="L49" s="3"/>
      <c r="M49" s="38"/>
    </row>
    <row r="50" spans="1:13" ht="45.75" customHeight="1" outlineLevel="1" x14ac:dyDescent="0.2">
      <c r="A50" s="170" t="str">
        <f>Máximo!A50</f>
        <v>3.18</v>
      </c>
      <c r="B50" s="552" t="str">
        <f>Máximo!B50:E50</f>
        <v>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v>
      </c>
      <c r="C50" s="552"/>
      <c r="D50" s="552"/>
      <c r="E50" s="552"/>
      <c r="F50" s="68" t="str">
        <f>IF(Máximo!F50:I50="","",Máximo!F50:I50)</f>
        <v/>
      </c>
      <c r="G50" s="72">
        <f>Máximo!G50:J50</f>
        <v>3.69318182E-3</v>
      </c>
      <c r="H50" s="70" t="str">
        <f>IF(Máximo!H50="","",Máximo!H50)</f>
        <v>Obrigatório</v>
      </c>
      <c r="I50" s="37" t="s">
        <v>4</v>
      </c>
      <c r="J50" s="73">
        <f>IF($K$13="Não Atende",0,IF(I50="","",IF(H50="",VLOOKUP(I50,Parâmetros!$B$3:$C$6,2,0),VLOOKUP(I50,Parâmetros!$B$3:$C$6,2,0)*VLOOKUP(H50,Parâmetros!$E$3:$G$5,2,0))))</f>
        <v>0</v>
      </c>
      <c r="K50" s="74">
        <f t="shared" ref="K50" si="17">IF(J50="",0,((G50*J50)*$F$30)*0.9*100)</f>
        <v>0</v>
      </c>
      <c r="L50" s="3"/>
      <c r="M50" s="38"/>
    </row>
    <row r="51" spans="1:13" ht="45.75" customHeight="1" outlineLevel="1" x14ac:dyDescent="0.2">
      <c r="A51" s="170" t="str">
        <f>Máximo!A51</f>
        <v>3.19</v>
      </c>
      <c r="B51" s="552" t="str">
        <f>Máximo!B51:E51</f>
        <v>A ferramenta deverá ser capaz de detectar a fraude gerada pelo próprio vendedor ou dealers para ganho de comissionamento fraudulento (visando utilizar o histórico de vendas do próprio dealer/vendedor) através de regras e alertas parametrizáveis</v>
      </c>
      <c r="C51" s="552"/>
      <c r="D51" s="552"/>
      <c r="E51" s="552"/>
      <c r="F51" s="68" t="str">
        <f>IF(Máximo!F51:I51="","",Máximo!F51:I51)</f>
        <v/>
      </c>
      <c r="G51" s="72">
        <f>Máximo!G51:J51</f>
        <v>3.69318182E-3</v>
      </c>
      <c r="H51" s="70" t="str">
        <f>IF(Máximo!H51="","",Máximo!H51)</f>
        <v>Obrigatório</v>
      </c>
      <c r="I51" s="37" t="s">
        <v>4</v>
      </c>
      <c r="J51" s="73">
        <f>IF($K$13="Não Atende",0,IF(I51="","",IF(H51="",VLOOKUP(I51,Parâmetros!$B$3:$C$6,2,0),VLOOKUP(I51,Parâmetros!$B$3:$C$6,2,0)*VLOOKUP(H51,Parâmetros!$E$3:$G$5,2,0))))</f>
        <v>0</v>
      </c>
      <c r="K51" s="74">
        <f t="shared" ref="K51" si="18">IF(J51="",0,((G51*J51)*$F$30)*0.9*100)</f>
        <v>0</v>
      </c>
      <c r="L51" s="3"/>
      <c r="M51" s="38"/>
    </row>
    <row r="52" spans="1:13" ht="45.75" customHeight="1" outlineLevel="1" x14ac:dyDescent="0.2">
      <c r="A52" s="170" t="str">
        <f>Máximo!A52</f>
        <v>3.20</v>
      </c>
      <c r="B52" s="552" t="str">
        <f>Máximo!B52:E52</f>
        <v>A ferramenta deverá ser capaz de detectar cenários de fraudes de Co-Billing (detectar terminais de outras operadoras utilizando CSP Oi) através de regras e alertas e alertas parametrizáveis e deverá integrar com os elementos de rede para bloqueio.</v>
      </c>
      <c r="C52" s="552"/>
      <c r="D52" s="552"/>
      <c r="E52" s="552"/>
      <c r="F52" s="68" t="str">
        <f>IF(Máximo!F52:I52="","",Máximo!F52:I52)</f>
        <v/>
      </c>
      <c r="G52" s="72">
        <f>Máximo!G52:J52</f>
        <v>3.69318182E-3</v>
      </c>
      <c r="H52" s="70" t="str">
        <f>IF(Máximo!H52="","",Máximo!H52)</f>
        <v>Obrigatório</v>
      </c>
      <c r="I52" s="37" t="s">
        <v>17</v>
      </c>
      <c r="J52" s="73">
        <f>IF($K$13="Não Atende",0,IF(I52="","",IF(H52="",VLOOKUP(I52,Parâmetros!$B$3:$C$6,2,0),VLOOKUP(I52,Parâmetros!$B$3:$C$6,2,0)*VLOOKUP(H52,Parâmetros!$E$3:$G$5,2,0))))</f>
        <v>0</v>
      </c>
      <c r="K52" s="74">
        <f t="shared" ref="K52" si="19">IF(J52="",0,((G52*J52)*$F$30)*0.9*100)</f>
        <v>0</v>
      </c>
      <c r="L52" s="3"/>
      <c r="M52" s="38"/>
    </row>
    <row r="53" spans="1:13" ht="45.75" customHeight="1" outlineLevel="1" x14ac:dyDescent="0.2">
      <c r="A53" s="170" t="str">
        <f>Máximo!A53</f>
        <v>3.21</v>
      </c>
      <c r="B53" s="552" t="str">
        <f>Máximo!B53:E53</f>
        <v>A ferramenta deverá ser capaz de detectar cenários de fraudes de Sequestro/Hijacking/Bypass (Siga-me/Call Foward) através de regras e alertas parametrizáveis e executar ações de bloqueios automáticos</v>
      </c>
      <c r="C53" s="552"/>
      <c r="D53" s="552"/>
      <c r="E53" s="552"/>
      <c r="F53" s="68" t="str">
        <f>IF(Máximo!F53:I53="","",Máximo!F53:I53)</f>
        <v/>
      </c>
      <c r="G53" s="72">
        <f>Máximo!G53:J53</f>
        <v>3.69318182E-3</v>
      </c>
      <c r="H53" s="70" t="str">
        <f>IF(Máximo!H53="","",Máximo!H53)</f>
        <v>Obrigatório</v>
      </c>
      <c r="I53" s="37" t="s">
        <v>17</v>
      </c>
      <c r="J53" s="73">
        <f>IF($K$13="Não Atende",0,IF(I53="","",IF(H53="",VLOOKUP(I53,Parâmetros!$B$3:$C$6,2,0),VLOOKUP(I53,Parâmetros!$B$3:$C$6,2,0)*VLOOKUP(H53,Parâmetros!$E$3:$G$5,2,0))))</f>
        <v>0</v>
      </c>
      <c r="K53" s="74">
        <f t="shared" ref="K53" si="20">IF(J53="",0,((G53*J53)*$F$30)*0.9*100)</f>
        <v>0</v>
      </c>
      <c r="L53" s="3"/>
      <c r="M53" s="38"/>
    </row>
    <row r="54" spans="1:13" ht="45.75" customHeight="1" outlineLevel="1" x14ac:dyDescent="0.2">
      <c r="A54" s="170" t="str">
        <f>Máximo!A54</f>
        <v>3.22</v>
      </c>
      <c r="B54" s="552" t="str">
        <f>Máximo!B54:E54</f>
        <v>A ferramenta deverá ser capaz de detectar cenários de fraudes de Wangiri/Fishing (chamadas "one-ring" para que o subscritor realize o retorno a números premium) através de regras e alertas parametrizáveis</v>
      </c>
      <c r="C54" s="552"/>
      <c r="D54" s="552"/>
      <c r="E54" s="552"/>
      <c r="F54" s="68" t="str">
        <f>IF(Máximo!F54:I54="","",Máximo!F54:I54)</f>
        <v/>
      </c>
      <c r="G54" s="72">
        <f>Máximo!G54:J54</f>
        <v>3.69318182E-3</v>
      </c>
      <c r="H54" s="70" t="str">
        <f>IF(Máximo!H54="","",Máximo!H54)</f>
        <v>Obrigatório</v>
      </c>
      <c r="I54" s="37" t="s">
        <v>17</v>
      </c>
      <c r="J54" s="73">
        <f>IF($K$13="Não Atende",0,IF(I54="","",IF(H54="",VLOOKUP(I54,Parâmetros!$B$3:$C$6,2,0),VLOOKUP(I54,Parâmetros!$B$3:$C$6,2,0)*VLOOKUP(H54,Parâmetros!$E$3:$G$5,2,0))))</f>
        <v>0</v>
      </c>
      <c r="K54" s="74">
        <f t="shared" ref="K54" si="21">IF(J54="",0,((G54*J54)*$F$30)*0.9*100)</f>
        <v>0</v>
      </c>
      <c r="L54" s="3"/>
      <c r="M54" s="38"/>
    </row>
    <row r="55" spans="1:13" ht="45.75" customHeight="1" outlineLevel="1" x14ac:dyDescent="0.2">
      <c r="A55" s="170" t="str">
        <f>Máximo!A55</f>
        <v>3.23</v>
      </c>
      <c r="B55" s="552" t="str">
        <f>Máximo!B55:E55</f>
        <v>A ferramenta deverá ser capaz de detectar cenários de fraudes de IMSI Stuffing (quando 1 MSISDN/IMEI possui mais de 1 IMSI trafegando na rede) através de regras e alertas parametrizáveis e executar ações de bloqueios automáticos</v>
      </c>
      <c r="C55" s="552"/>
      <c r="D55" s="552"/>
      <c r="E55" s="552"/>
      <c r="F55" s="68" t="str">
        <f>IF(Máximo!F55:I55="","",Máximo!F55:I55)</f>
        <v/>
      </c>
      <c r="G55" s="72">
        <f>Máximo!G55:J55</f>
        <v>3.69318182E-3</v>
      </c>
      <c r="H55" s="70" t="str">
        <f>IF(Máximo!H55="","",Máximo!H55)</f>
        <v>Obrigatório</v>
      </c>
      <c r="I55" s="37" t="s">
        <v>17</v>
      </c>
      <c r="J55" s="73">
        <f>IF($K$13="Não Atende",0,IF(I55="","",IF(H55="",VLOOKUP(I55,Parâmetros!$B$3:$C$6,2,0),VLOOKUP(I55,Parâmetros!$B$3:$C$6,2,0)*VLOOKUP(H55,Parâmetros!$E$3:$G$5,2,0))))</f>
        <v>0</v>
      </c>
      <c r="K55" s="74">
        <f t="shared" ref="K55" si="22">IF(J55="",0,((G55*J55)*$F$30)*0.9*100)</f>
        <v>0</v>
      </c>
      <c r="L55" s="3"/>
      <c r="M55" s="38"/>
    </row>
    <row r="56" spans="1:13" ht="45.75" customHeight="1" outlineLevel="1" x14ac:dyDescent="0.2">
      <c r="A56" s="170" t="str">
        <f>Máximo!A56</f>
        <v>3.24</v>
      </c>
      <c r="B56" s="552" t="str">
        <f>Máximo!B56:E56</f>
        <v>A ferramenta deverá ser capaz de detectar cenários de fraudes de Clonagem (tráfego ocorrendo em um mesmo MSIDN, IMEI, IMSI em locais diferentes e distantes ao mesmo tempo) através de regras e alertas parametrizáveis e executar ações de bloqueios automáticos</v>
      </c>
      <c r="C56" s="552"/>
      <c r="D56" s="552"/>
      <c r="E56" s="552"/>
      <c r="F56" s="68" t="str">
        <f>IF(Máximo!F56:I56="","",Máximo!F56:I56)</f>
        <v/>
      </c>
      <c r="G56" s="72">
        <f>Máximo!G56:J56</f>
        <v>3.69318182E-3</v>
      </c>
      <c r="H56" s="70" t="str">
        <f>IF(Máximo!H56="","",Máximo!H56)</f>
        <v>Obrigatório</v>
      </c>
      <c r="I56" s="37" t="s">
        <v>17</v>
      </c>
      <c r="J56" s="73">
        <f>IF($K$13="Não Atende",0,IF(I56="","",IF(H56="",VLOOKUP(I56,Parâmetros!$B$3:$C$6,2,0),VLOOKUP(I56,Parâmetros!$B$3:$C$6,2,0)*VLOOKUP(H56,Parâmetros!$E$3:$G$5,2,0))))</f>
        <v>0</v>
      </c>
      <c r="K56" s="74">
        <f t="shared" ref="K56" si="23">IF(J56="",0,((G56*J56)*$F$30)*0.9*100)</f>
        <v>0</v>
      </c>
      <c r="L56" s="3"/>
      <c r="M56" s="38"/>
    </row>
    <row r="57" spans="1:13" ht="45.75" customHeight="1" outlineLevel="1" x14ac:dyDescent="0.2">
      <c r="A57" s="170" t="str">
        <f>Máximo!A57</f>
        <v>3.25</v>
      </c>
      <c r="B57" s="552" t="str">
        <f>Máximo!B57:E57</f>
        <v>A ferramenta deverá prover mecanismos para analisar cenários de fraudes de subscrição com flexibilidade de realizar cruzamento de informações pertinentes ao caso (gestão de casos) para balizar medidas de atuação</v>
      </c>
      <c r="C57" s="552"/>
      <c r="D57" s="552"/>
      <c r="E57" s="552"/>
      <c r="F57" s="68" t="str">
        <f>IF(Máximo!F57:I57="","",Máximo!F57:I57)</f>
        <v/>
      </c>
      <c r="G57" s="72">
        <f>Máximo!G57:J57</f>
        <v>3.69318182E-3</v>
      </c>
      <c r="H57" s="70" t="str">
        <f>IF(Máximo!H57="","",Máximo!H57)</f>
        <v>Obrigatório</v>
      </c>
      <c r="I57" s="37" t="s">
        <v>4</v>
      </c>
      <c r="J57" s="73">
        <f>IF($K$13="Não Atende",0,IF(I57="","",IF(H57="",VLOOKUP(I57,Parâmetros!$B$3:$C$6,2,0),VLOOKUP(I57,Parâmetros!$B$3:$C$6,2,0)*VLOOKUP(H57,Parâmetros!$E$3:$G$5,2,0))))</f>
        <v>0</v>
      </c>
      <c r="K57" s="74">
        <f t="shared" ref="K57" si="24">IF(J57="",0,((G57*J57)*$F$30)*0.9*100)</f>
        <v>0</v>
      </c>
      <c r="L57" s="3"/>
      <c r="M57" s="38"/>
    </row>
    <row r="58" spans="1:13" ht="45.75" customHeight="1" outlineLevel="1" x14ac:dyDescent="0.2">
      <c r="A58" s="170" t="str">
        <f>Máximo!A58</f>
        <v>3.26</v>
      </c>
      <c r="B58" s="552" t="str">
        <f>Máximo!B58:E58</f>
        <v>A ferramenta deverá prover mecanismos para analisar cenários de Spam (SMS) com flexibilidade de realizar cruzamento de informações pertinentes ao caso (gestão de casos) para balizar medidas de atuação e executar ações de bloqueios automáticos</v>
      </c>
      <c r="C58" s="552"/>
      <c r="D58" s="552"/>
      <c r="E58" s="552"/>
      <c r="F58" s="68" t="str">
        <f>IF(Máximo!F58:I58="","",Máximo!F58:I58)</f>
        <v/>
      </c>
      <c r="G58" s="72">
        <f>Máximo!G58:J58</f>
        <v>3.69318182E-3</v>
      </c>
      <c r="H58" s="70" t="str">
        <f>IF(Máximo!H58="","",Máximo!H58)</f>
        <v>Obrigatório</v>
      </c>
      <c r="I58" s="37" t="s">
        <v>4</v>
      </c>
      <c r="J58" s="73">
        <f>IF($K$13="Não Atende",0,IF(I58="","",IF(H58="",VLOOKUP(I58,Parâmetros!$B$3:$C$6,2,0),VLOOKUP(I58,Parâmetros!$B$3:$C$6,2,0)*VLOOKUP(H58,Parâmetros!$E$3:$G$5,2,0))))</f>
        <v>0</v>
      </c>
      <c r="K58" s="74">
        <f t="shared" ref="K58" si="25">IF(J58="",0,((G58*J58)*$F$30)*0.9*100)</f>
        <v>0</v>
      </c>
      <c r="L58" s="3"/>
      <c r="M58" s="38"/>
    </row>
    <row r="59" spans="1:13" ht="45.75" customHeight="1" outlineLevel="1" x14ac:dyDescent="0.2">
      <c r="A59" s="170" t="str">
        <f>Máximo!A59</f>
        <v>3.27</v>
      </c>
      <c r="B59" s="552" t="str">
        <f>Máximo!B59:E59</f>
        <v>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v>
      </c>
      <c r="C59" s="552"/>
      <c r="D59" s="552"/>
      <c r="E59" s="552"/>
      <c r="F59" s="68" t="str">
        <f>IF(Máximo!F59:I59="","",Máximo!F59:I59)</f>
        <v/>
      </c>
      <c r="G59" s="72">
        <f>Máximo!G59:J59</f>
        <v>3.69318182E-3</v>
      </c>
      <c r="H59" s="70" t="str">
        <f>IF(Máximo!H59="","",Máximo!H59)</f>
        <v>Obrigatório</v>
      </c>
      <c r="I59" s="37" t="s">
        <v>4</v>
      </c>
      <c r="J59" s="73">
        <f>IF($K$13="Não Atende",0,IF(I59="","",IF(H59="",VLOOKUP(I59,Parâmetros!$B$3:$C$6,2,0),VLOOKUP(I59,Parâmetros!$B$3:$C$6,2,0)*VLOOKUP(H59,Parâmetros!$E$3:$G$5,2,0))))</f>
        <v>0</v>
      </c>
      <c r="K59" s="74">
        <f t="shared" ref="K59" si="26">IF(J59="",0,((G59*J59)*$F$30)*0.9*100)</f>
        <v>0</v>
      </c>
      <c r="L59" s="3"/>
      <c r="M59" s="38"/>
    </row>
    <row r="60" spans="1:13" ht="45.75" customHeight="1" outlineLevel="1" x14ac:dyDescent="0.2">
      <c r="A60" s="170" t="str">
        <f>Máximo!A60</f>
        <v>3.28</v>
      </c>
      <c r="B60" s="552" t="str">
        <f>Máximo!B60:E60</f>
        <v>A ferramenta deverá prover mecanismos para analisar cenários de Recargas Fraudulentas (bônus concedidos manualmente - fraude interna) com flexibilidade de realizar cruzamento de informações pertinentes ao caso (gestão de casos) para balizar medidas de atuação e executar ações de bloqueios automáticos e remoção do crédito indevido</v>
      </c>
      <c r="C60" s="552"/>
      <c r="D60" s="552"/>
      <c r="E60" s="552"/>
      <c r="F60" s="68" t="str">
        <f>IF(Máximo!F60:I60="","",Máximo!F60:I60)</f>
        <v/>
      </c>
      <c r="G60" s="72">
        <f>Máximo!G60:J60</f>
        <v>3.69318182E-3</v>
      </c>
      <c r="H60" s="70" t="str">
        <f>IF(Máximo!H60="","",Máximo!H60)</f>
        <v>Obrigatório</v>
      </c>
      <c r="I60" s="37" t="s">
        <v>4</v>
      </c>
      <c r="J60" s="73">
        <f>IF($K$13="Não Atende",0,IF(I60="","",IF(H60="",VLOOKUP(I60,Parâmetros!$B$3:$C$6,2,0),VLOOKUP(I60,Parâmetros!$B$3:$C$6,2,0)*VLOOKUP(H60,Parâmetros!$E$3:$G$5,2,0))))</f>
        <v>0</v>
      </c>
      <c r="K60" s="74">
        <f t="shared" ref="K60" si="27">IF(J60="",0,((G60*J60)*$F$30)*0.9*100)</f>
        <v>0</v>
      </c>
      <c r="L60" s="3"/>
      <c r="M60" s="38"/>
    </row>
    <row r="61" spans="1:13" ht="45.75" customHeight="1" outlineLevel="1" x14ac:dyDescent="0.2">
      <c r="A61" s="170" t="str">
        <f>Máximo!A61</f>
        <v>3.29</v>
      </c>
      <c r="B61" s="552" t="str">
        <f>Máximo!B61:E61</f>
        <v>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v>
      </c>
      <c r="C61" s="552"/>
      <c r="D61" s="552"/>
      <c r="E61" s="552"/>
      <c r="F61" s="68" t="str">
        <f>IF(Máximo!F61:I61="","",Máximo!F61:I61)</f>
        <v/>
      </c>
      <c r="G61" s="72">
        <f>Máximo!G61:J61</f>
        <v>3.69318182E-3</v>
      </c>
      <c r="H61" s="70" t="str">
        <f>IF(Máximo!H61="","",Máximo!H61)</f>
        <v>Obrigatório</v>
      </c>
      <c r="I61" s="37" t="s">
        <v>4</v>
      </c>
      <c r="J61" s="73">
        <f>IF($K$13="Não Atende",0,IF(I61="","",IF(H61="",VLOOKUP(I61,Parâmetros!$B$3:$C$6,2,0),VLOOKUP(I61,Parâmetros!$B$3:$C$6,2,0)*VLOOKUP(H61,Parâmetros!$E$3:$G$5,2,0))))</f>
        <v>0</v>
      </c>
      <c r="K61" s="74">
        <f t="shared" ref="K61" si="28">IF(J61="",0,((G61*J61)*$F$30)*0.9*100)</f>
        <v>0</v>
      </c>
      <c r="L61" s="3"/>
      <c r="M61" s="38"/>
    </row>
    <row r="62" spans="1:13" ht="66.75" customHeight="1" outlineLevel="1" x14ac:dyDescent="0.2">
      <c r="A62" s="170" t="str">
        <f>Máximo!A62</f>
        <v>3.30</v>
      </c>
      <c r="B62" s="552" t="str">
        <f>Máximo!B62:E62</f>
        <v>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v>
      </c>
      <c r="C62" s="552"/>
      <c r="D62" s="552"/>
      <c r="E62" s="552"/>
      <c r="F62" s="68" t="str">
        <f>IF(Máximo!F62:I62="","",Máximo!F62:I62)</f>
        <v/>
      </c>
      <c r="G62" s="72">
        <f>Máximo!G62:J62</f>
        <v>3.69318182E-3</v>
      </c>
      <c r="H62" s="70" t="str">
        <f>IF(Máximo!H62="","",Máximo!H62)</f>
        <v>Obrigatório</v>
      </c>
      <c r="I62" s="37" t="s">
        <v>4</v>
      </c>
      <c r="J62" s="73">
        <f>IF($K$13="Não Atende",0,IF(I62="","",IF(H62="",VLOOKUP(I62,Parâmetros!$B$3:$C$6,2,0),VLOOKUP(I62,Parâmetros!$B$3:$C$6,2,0)*VLOOKUP(H62,Parâmetros!$E$3:$G$5,2,0))))</f>
        <v>0</v>
      </c>
      <c r="K62" s="74">
        <f t="shared" ref="K62" si="29">IF(J62="",0,((G62*J62)*$F$30)*0.9*100)</f>
        <v>0</v>
      </c>
      <c r="L62" s="3"/>
      <c r="M62" s="38"/>
    </row>
    <row r="63" spans="1:13" ht="45.75" customHeight="1" outlineLevel="1" x14ac:dyDescent="0.2">
      <c r="A63" s="170" t="str">
        <f>Máximo!A63</f>
        <v>3.31</v>
      </c>
      <c r="B63" s="552" t="str">
        <f>Máximo!B63:E63</f>
        <v>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v>
      </c>
      <c r="C63" s="552"/>
      <c r="D63" s="552"/>
      <c r="E63" s="552"/>
      <c r="F63" s="68" t="str">
        <f>IF(Máximo!F63:I63="","",Máximo!F63:I63)</f>
        <v/>
      </c>
      <c r="G63" s="72">
        <f>Máximo!G63:J63</f>
        <v>3.69318182E-3</v>
      </c>
      <c r="H63" s="70" t="str">
        <f>IF(Máximo!H63="","",Máximo!H63)</f>
        <v>Obrigatório</v>
      </c>
      <c r="I63" s="37" t="s">
        <v>4</v>
      </c>
      <c r="J63" s="73">
        <f>IF($K$13="Não Atende",0,IF(I63="","",IF(H63="",VLOOKUP(I63,Parâmetros!$B$3:$C$6,2,0),VLOOKUP(I63,Parâmetros!$B$3:$C$6,2,0)*VLOOKUP(H63,Parâmetros!$E$3:$G$5,2,0))))</f>
        <v>0</v>
      </c>
      <c r="K63" s="74">
        <f t="shared" ref="K63" si="30">IF(J63="",0,((G63*J63)*$F$30)*0.9*100)</f>
        <v>0</v>
      </c>
      <c r="L63" s="3"/>
      <c r="M63" s="38"/>
    </row>
    <row r="64" spans="1:13" ht="45.75" customHeight="1" outlineLevel="1" x14ac:dyDescent="0.2">
      <c r="A64" s="170" t="str">
        <f>Máximo!A64</f>
        <v>3.32</v>
      </c>
      <c r="B64" s="552" t="str">
        <f>Máximo!B64:E64</f>
        <v>A ferramenta deverá prover mecanismos para analisar cenários de fraudes de Co-Billing (detectar terminais de outras operadoras utilizando CSP Oi) com flexibilidade de realizar cruzamento de iinformações pertinentes ao caso (gestão de casos) para balizar medidas de atuação</v>
      </c>
      <c r="C64" s="552"/>
      <c r="D64" s="552"/>
      <c r="E64" s="552"/>
      <c r="F64" s="68" t="str">
        <f>IF(Máximo!F64:I64="","",Máximo!F64:I64)</f>
        <v/>
      </c>
      <c r="G64" s="72">
        <f>Máximo!G64:J64</f>
        <v>3.69318182E-3</v>
      </c>
      <c r="H64" s="70" t="str">
        <f>IF(Máximo!H64="","",Máximo!H64)</f>
        <v>Obrigatório</v>
      </c>
      <c r="I64" s="37" t="s">
        <v>17</v>
      </c>
      <c r="J64" s="73">
        <f>IF($K$13="Não Atende",0,IF(I64="","",IF(H64="",VLOOKUP(I64,Parâmetros!$B$3:$C$6,2,0),VLOOKUP(I64,Parâmetros!$B$3:$C$6,2,0)*VLOOKUP(H64,Parâmetros!$E$3:$G$5,2,0))))</f>
        <v>0</v>
      </c>
      <c r="K64" s="74">
        <f t="shared" ref="K64" si="31">IF(J64="",0,((G64*J64)*$F$30)*0.9*100)</f>
        <v>0</v>
      </c>
      <c r="L64" s="3"/>
      <c r="M64" s="38"/>
    </row>
    <row r="65" spans="1:13" ht="45.75" customHeight="1" outlineLevel="1" x14ac:dyDescent="0.2">
      <c r="A65" s="170" t="str">
        <f>Máximo!A65</f>
        <v>3.33</v>
      </c>
      <c r="B65" s="552" t="str">
        <f>Máximo!B65:E65</f>
        <v>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v>
      </c>
      <c r="C65" s="552"/>
      <c r="D65" s="552"/>
      <c r="E65" s="552"/>
      <c r="F65" s="68" t="str">
        <f>IF(Máximo!F65:I65="","",Máximo!F65:I65)</f>
        <v/>
      </c>
      <c r="G65" s="72">
        <f>Máximo!G65:J65</f>
        <v>3.69318182E-3</v>
      </c>
      <c r="H65" s="70" t="str">
        <f>IF(Máximo!H65="","",Máximo!H65)</f>
        <v>Obrigatório</v>
      </c>
      <c r="I65" s="37" t="s">
        <v>17</v>
      </c>
      <c r="J65" s="73">
        <f>IF($K$13="Não Atende",0,IF(I65="","",IF(H65="",VLOOKUP(I65,Parâmetros!$B$3:$C$6,2,0),VLOOKUP(I65,Parâmetros!$B$3:$C$6,2,0)*VLOOKUP(H65,Parâmetros!$E$3:$G$5,2,0))))</f>
        <v>0</v>
      </c>
      <c r="K65" s="74">
        <f t="shared" ref="K65" si="32">IF(J65="",0,((G65*J65)*$F$30)*0.9*100)</f>
        <v>0</v>
      </c>
      <c r="L65" s="3"/>
      <c r="M65" s="38"/>
    </row>
    <row r="66" spans="1:13" ht="45.75" customHeight="1" outlineLevel="1" x14ac:dyDescent="0.2">
      <c r="A66" s="170" t="str">
        <f>Máximo!A66</f>
        <v>3.34</v>
      </c>
      <c r="B66" s="552" t="str">
        <f>Máximo!B66:E66</f>
        <v>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v>
      </c>
      <c r="C66" s="552"/>
      <c r="D66" s="552"/>
      <c r="E66" s="552"/>
      <c r="F66" s="68" t="str">
        <f>IF(Máximo!F66:I66="","",Máximo!F66:I66)</f>
        <v/>
      </c>
      <c r="G66" s="72">
        <f>Máximo!G66:J66</f>
        <v>3.69318182E-3</v>
      </c>
      <c r="H66" s="70" t="str">
        <f>IF(Máximo!H66="","",Máximo!H66)</f>
        <v>Obrigatório</v>
      </c>
      <c r="I66" s="37" t="s">
        <v>17</v>
      </c>
      <c r="J66" s="73">
        <f>IF($K$13="Não Atende",0,IF(I66="","",IF(H66="",VLOOKUP(I66,Parâmetros!$B$3:$C$6,2,0),VLOOKUP(I66,Parâmetros!$B$3:$C$6,2,0)*VLOOKUP(H66,Parâmetros!$E$3:$G$5,2,0))))</f>
        <v>0</v>
      </c>
      <c r="K66" s="74">
        <f t="shared" ref="K66" si="33">IF(J66="",0,((G66*J66)*$F$30)*0.9*100)</f>
        <v>0</v>
      </c>
      <c r="L66" s="3"/>
      <c r="M66" s="38"/>
    </row>
    <row r="67" spans="1:13" ht="45.75" customHeight="1" outlineLevel="1" x14ac:dyDescent="0.2">
      <c r="A67" s="170" t="str">
        <f>Máximo!A67</f>
        <v>3.35</v>
      </c>
      <c r="B67" s="552" t="str">
        <f>Máximo!B67:E67</f>
        <v>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v>
      </c>
      <c r="C67" s="552"/>
      <c r="D67" s="552"/>
      <c r="E67" s="552"/>
      <c r="F67" s="68" t="str">
        <f>IF(Máximo!F67:I67="","",Máximo!F67:I67)</f>
        <v/>
      </c>
      <c r="G67" s="72">
        <f>Máximo!G67:J67</f>
        <v>3.69318182E-3</v>
      </c>
      <c r="H67" s="70" t="str">
        <f>IF(Máximo!H67="","",Máximo!H67)</f>
        <v>Obrigatório</v>
      </c>
      <c r="I67" s="37" t="s">
        <v>17</v>
      </c>
      <c r="J67" s="73">
        <f>IF($K$13="Não Atende",0,IF(I67="","",IF(H67="",VLOOKUP(I67,Parâmetros!$B$3:$C$6,2,0),VLOOKUP(I67,Parâmetros!$B$3:$C$6,2,0)*VLOOKUP(H67,Parâmetros!$E$3:$G$5,2,0))))</f>
        <v>0</v>
      </c>
      <c r="K67" s="74">
        <f t="shared" ref="K67" si="34">IF(J67="",0,((G67*J67)*$F$30)*0.9*100)</f>
        <v>0</v>
      </c>
      <c r="L67" s="3"/>
      <c r="M67" s="38"/>
    </row>
    <row r="68" spans="1:13" ht="45.75" customHeight="1" outlineLevel="1" x14ac:dyDescent="0.2">
      <c r="A68" s="170" t="str">
        <f>Máximo!A68</f>
        <v>3.36</v>
      </c>
      <c r="B68" s="552" t="str">
        <f>Máximo!B68:E68</f>
        <v>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v>
      </c>
      <c r="C68" s="552"/>
      <c r="D68" s="552"/>
      <c r="E68" s="552"/>
      <c r="F68" s="68" t="str">
        <f>IF(Máximo!F68:I68="","",Máximo!F68:I68)</f>
        <v/>
      </c>
      <c r="G68" s="72">
        <f>Máximo!G68:J68</f>
        <v>3.69318182E-3</v>
      </c>
      <c r="H68" s="70" t="str">
        <f>IF(Máximo!H68="","",Máximo!H68)</f>
        <v>Obrigatório</v>
      </c>
      <c r="I68" s="37" t="s">
        <v>17</v>
      </c>
      <c r="J68" s="73">
        <f>IF($K$13="Não Atende",0,IF(I68="","",IF(H68="",VLOOKUP(I68,Parâmetros!$B$3:$C$6,2,0),VLOOKUP(I68,Parâmetros!$B$3:$C$6,2,0)*VLOOKUP(H68,Parâmetros!$E$3:$G$5,2,0))))</f>
        <v>0</v>
      </c>
      <c r="K68" s="74">
        <f t="shared" ref="K68" si="35">IF(J68="",0,((G68*J68)*$F$30)*0.9*100)</f>
        <v>0</v>
      </c>
      <c r="L68" s="3"/>
      <c r="M68" s="38"/>
    </row>
    <row r="69" spans="1:13" ht="45.75" customHeight="1" outlineLevel="1" x14ac:dyDescent="0.2">
      <c r="A69" s="170" t="str">
        <f>Máximo!A69</f>
        <v>3.37</v>
      </c>
      <c r="B69" s="552" t="str">
        <f>Máximo!B69:E69</f>
        <v>A ferramenta deverá ser capaz de estimar a perda financeira gerada pelos casos de fraude através das variáveis existentes no banco (faturamento, inadimplência, custo de Interconexão, etc)</v>
      </c>
      <c r="C69" s="552"/>
      <c r="D69" s="552"/>
      <c r="E69" s="552"/>
      <c r="F69" s="68" t="str">
        <f>IF(Máximo!F69:I69="","",Máximo!F69:I69)</f>
        <v/>
      </c>
      <c r="G69" s="72">
        <f>Máximo!G69:J69</f>
        <v>3.69318182E-3</v>
      </c>
      <c r="H69" s="70" t="str">
        <f>IF(Máximo!H69="","",Máximo!H69)</f>
        <v>Obrigatório</v>
      </c>
      <c r="I69" s="37" t="s">
        <v>4</v>
      </c>
      <c r="J69" s="73">
        <f>IF($K$13="Não Atende",0,IF(I69="","",IF(H69="",VLOOKUP(I69,Parâmetros!$B$3:$C$6,2,0),VLOOKUP(I69,Parâmetros!$B$3:$C$6,2,0)*VLOOKUP(H69,Parâmetros!$E$3:$G$5,2,0))))</f>
        <v>0</v>
      </c>
      <c r="K69" s="74">
        <f t="shared" ref="K69" si="36">IF(J69="",0,((G69*J69)*$F$30)*0.9*100)</f>
        <v>0</v>
      </c>
      <c r="L69" s="3"/>
      <c r="M69" s="38"/>
    </row>
    <row r="70" spans="1:13" ht="45.75" customHeight="1" outlineLevel="1" x14ac:dyDescent="0.2">
      <c r="A70" s="170" t="str">
        <f>Máximo!A70</f>
        <v>3.38</v>
      </c>
      <c r="B70" s="552" t="str">
        <f>Máximo!B70:E70</f>
        <v>A ferramenta deverá ser capaz de reportar (emitir parecer/laudo) cenários de fraudes de subscrição por tipificações/atributos parametrizáveis</v>
      </c>
      <c r="C70" s="552"/>
      <c r="D70" s="552"/>
      <c r="E70" s="552"/>
      <c r="F70" s="68" t="str">
        <f>IF(Máximo!F70:I70="","",Máximo!F70:I70)</f>
        <v/>
      </c>
      <c r="G70" s="72">
        <f>Máximo!G70:J70</f>
        <v>3.69318182E-3</v>
      </c>
      <c r="H70" s="70" t="str">
        <f>IF(Máximo!H70="","",Máximo!H70)</f>
        <v>Obrigatório</v>
      </c>
      <c r="I70" s="37" t="s">
        <v>17</v>
      </c>
      <c r="J70" s="73">
        <f>IF($K$13="Não Atende",0,IF(I70="","",IF(H70="",VLOOKUP(I70,Parâmetros!$B$3:$C$6,2,0),VLOOKUP(I70,Parâmetros!$B$3:$C$6,2,0)*VLOOKUP(H70,Parâmetros!$E$3:$G$5,2,0))))</f>
        <v>0</v>
      </c>
      <c r="K70" s="74">
        <f t="shared" ref="K70" si="37">IF(J70="",0,((G70*J70)*$F$30)*0.9*100)</f>
        <v>0</v>
      </c>
      <c r="L70" s="3"/>
      <c r="M70" s="38"/>
    </row>
    <row r="71" spans="1:13" ht="45.75" customHeight="1" outlineLevel="1" x14ac:dyDescent="0.2">
      <c r="A71" s="170" t="str">
        <f>Máximo!A71</f>
        <v>3.39</v>
      </c>
      <c r="B71" s="552" t="str">
        <f>Máximo!B71:E71</f>
        <v>A ferramenta deverá ser capaz de reportar (emitir parecer/laudo) cenários de Spam (SMS) por tipificações/atributos parametrizáveis</v>
      </c>
      <c r="C71" s="552"/>
      <c r="D71" s="552"/>
      <c r="E71" s="552"/>
      <c r="F71" s="68" t="str">
        <f>IF(Máximo!F71:I71="","",Máximo!F71:I71)</f>
        <v/>
      </c>
      <c r="G71" s="72">
        <f>Máximo!G71:J71</f>
        <v>3.69318182E-3</v>
      </c>
      <c r="H71" s="70" t="str">
        <f>IF(Máximo!H71="","",Máximo!H71)</f>
        <v>Obrigatório</v>
      </c>
      <c r="I71" s="37" t="s">
        <v>17</v>
      </c>
      <c r="J71" s="73">
        <f>IF($K$13="Não Atende",0,IF(I71="","",IF(H71="",VLOOKUP(I71,Parâmetros!$B$3:$C$6,2,0),VLOOKUP(I71,Parâmetros!$B$3:$C$6,2,0)*VLOOKUP(H71,Parâmetros!$E$3:$G$5,2,0))))</f>
        <v>0</v>
      </c>
      <c r="K71" s="74">
        <f t="shared" ref="K71" si="38">IF(J71="",0,((G71*J71)*$F$30)*0.9*100)</f>
        <v>0</v>
      </c>
      <c r="L71" s="3"/>
      <c r="M71" s="38"/>
    </row>
    <row r="72" spans="1:13" ht="45.75" customHeight="1" outlineLevel="1" x14ac:dyDescent="0.2">
      <c r="A72" s="170" t="str">
        <f>Máximo!A72</f>
        <v>3.40</v>
      </c>
      <c r="B72" s="552" t="str">
        <f>Máximo!B72:E72</f>
        <v>A ferramenta deverá ser capaz de reportar (emitir parecer/laudo) cenários de Tráfego Zero (assinantes que não realizam chamadas e consumo de dados) por tipificações/atributos parametrizáveis</v>
      </c>
      <c r="C72" s="552"/>
      <c r="D72" s="552"/>
      <c r="E72" s="552"/>
      <c r="F72" s="68" t="str">
        <f>IF(Máximo!F72:I72="","",Máximo!F72:I72)</f>
        <v/>
      </c>
      <c r="G72" s="72">
        <f>Máximo!G72:J72</f>
        <v>3.69318182E-3</v>
      </c>
      <c r="H72" s="70" t="str">
        <f>IF(Máximo!H72="","",Máximo!H72)</f>
        <v>Obrigatório</v>
      </c>
      <c r="I72" s="37" t="s">
        <v>17</v>
      </c>
      <c r="J72" s="73">
        <f>IF($K$13="Não Atende",0,IF(I72="","",IF(H72="",VLOOKUP(I72,Parâmetros!$B$3:$C$6,2,0),VLOOKUP(I72,Parâmetros!$B$3:$C$6,2,0)*VLOOKUP(H72,Parâmetros!$E$3:$G$5,2,0))))</f>
        <v>0</v>
      </c>
      <c r="K72" s="74">
        <f t="shared" ref="K72" si="39">IF(J72="",0,((G72*J72)*$F$30)*0.9*100)</f>
        <v>0</v>
      </c>
      <c r="L72" s="3"/>
      <c r="M72" s="38"/>
    </row>
    <row r="73" spans="1:13" ht="45.75" customHeight="1" outlineLevel="1" x14ac:dyDescent="0.2">
      <c r="A73" s="170" t="str">
        <f>Máximo!A73</f>
        <v>3.41</v>
      </c>
      <c r="B73" s="552" t="str">
        <f>Máximo!B73:E73</f>
        <v>A ferramenta deverá ser capaz de reportar (emitir parecer/laudo) cenários de Recargas Fraudulentas (bônus concedidos manualmente - fraude interna) por tipificações/atributos parametrizáveis</v>
      </c>
      <c r="C73" s="552"/>
      <c r="D73" s="552"/>
      <c r="E73" s="552"/>
      <c r="F73" s="68" t="str">
        <f>IF(Máximo!F73:I73="","",Máximo!F73:I73)</f>
        <v/>
      </c>
      <c r="G73" s="72">
        <f>Máximo!G73:J73</f>
        <v>3.69318182E-3</v>
      </c>
      <c r="H73" s="70" t="str">
        <f>IF(Máximo!H73="","",Máximo!H73)</f>
        <v>Obrigatório</v>
      </c>
      <c r="I73" s="37" t="s">
        <v>17</v>
      </c>
      <c r="J73" s="73">
        <f>IF($K$13="Não Atende",0,IF(I73="","",IF(H73="",VLOOKUP(I73,Parâmetros!$B$3:$C$6,2,0),VLOOKUP(I73,Parâmetros!$B$3:$C$6,2,0)*VLOOKUP(H73,Parâmetros!$E$3:$G$5,2,0))))</f>
        <v>0</v>
      </c>
      <c r="K73" s="74">
        <f t="shared" ref="K73" si="40">IF(J73="",0,((G73*J73)*$F$30)*0.9*100)</f>
        <v>0</v>
      </c>
      <c r="L73" s="3"/>
      <c r="M73" s="38"/>
    </row>
    <row r="74" spans="1:13" ht="45.75" customHeight="1" outlineLevel="1" x14ac:dyDescent="0.2">
      <c r="A74" s="170" t="str">
        <f>Máximo!A74</f>
        <v>3.42</v>
      </c>
      <c r="B74" s="552" t="str">
        <f>Máximo!B74:E74</f>
        <v>A ferramenta deverá  ser capaz de reportar (emitir parecer/laudo) cenários de fraudes de PBX (Fraudadores invadem um sistema telefônico automatizado que lhes permite discar para o PBX e gerar tráfego de saída do PBX para qualquer número de telefone às custas das empresas) por tipificações/atributos parametrizáveis</v>
      </c>
      <c r="C74" s="552"/>
      <c r="D74" s="552"/>
      <c r="E74" s="552"/>
      <c r="F74" s="68" t="str">
        <f>IF(Máximo!F74:I74="","",Máximo!F74:I74)</f>
        <v/>
      </c>
      <c r="G74" s="72">
        <f>Máximo!G74:J74</f>
        <v>3.69318182E-3</v>
      </c>
      <c r="H74" s="70" t="str">
        <f>IF(Máximo!H74="","",Máximo!H74)</f>
        <v>Obrigatório</v>
      </c>
      <c r="I74" s="37" t="s">
        <v>17</v>
      </c>
      <c r="J74" s="73">
        <f>IF($K$13="Não Atende",0,IF(I74="","",IF(H74="",VLOOKUP(I74,Parâmetros!$B$3:$C$6,2,0),VLOOKUP(I74,Parâmetros!$B$3:$C$6,2,0)*VLOOKUP(H74,Parâmetros!$E$3:$G$5,2,0))))</f>
        <v>0</v>
      </c>
      <c r="K74" s="74">
        <f t="shared" ref="K74" si="41">IF(J74="",0,((G74*J74)*$F$30)*0.9*100)</f>
        <v>0</v>
      </c>
      <c r="L74" s="3"/>
      <c r="M74" s="38"/>
    </row>
    <row r="75" spans="1:13" ht="45.75" customHeight="1" outlineLevel="1" x14ac:dyDescent="0.2">
      <c r="A75" s="170" t="str">
        <f>Máximo!A75</f>
        <v>3.43</v>
      </c>
      <c r="B75" s="552" t="str">
        <f>Máximo!B75:E75</f>
        <v>A ferramenta deverá ser capaz de reportar (emitir parecer/laudo) cenários de fraudes de LDI (Longa Distância Internacional - utilizando blacklists de países, parametrizações de minutagem por país ou por A number/B number) por tipificações/atributos parametrizáveis e executar ações de bloqueios automáticos</v>
      </c>
      <c r="C75" s="552"/>
      <c r="D75" s="552"/>
      <c r="E75" s="552"/>
      <c r="F75" s="68" t="str">
        <f>IF(Máximo!F75:I75="","",Máximo!F75:I75)</f>
        <v/>
      </c>
      <c r="G75" s="72">
        <f>Máximo!G75:J75</f>
        <v>3.69318182E-3</v>
      </c>
      <c r="H75" s="70" t="str">
        <f>IF(Máximo!H75="","",Máximo!H75)</f>
        <v>Obrigatório</v>
      </c>
      <c r="I75" s="37" t="s">
        <v>17</v>
      </c>
      <c r="J75" s="73">
        <f>IF($K$13="Não Atende",0,IF(I75="","",IF(H75="",VLOOKUP(I75,Parâmetros!$B$3:$C$6,2,0),VLOOKUP(I75,Parâmetros!$B$3:$C$6,2,0)*VLOOKUP(H75,Parâmetros!$E$3:$G$5,2,0))))</f>
        <v>0</v>
      </c>
      <c r="K75" s="74">
        <f t="shared" ref="K75" si="42">IF(J75="",0,((G75*J75)*$F$30)*0.9*100)</f>
        <v>0</v>
      </c>
      <c r="L75" s="3"/>
      <c r="M75" s="38"/>
    </row>
    <row r="76" spans="1:13" ht="45.75" customHeight="1" outlineLevel="1" x14ac:dyDescent="0.2">
      <c r="A76" s="170" t="str">
        <f>Máximo!A76</f>
        <v>3.44</v>
      </c>
      <c r="B76" s="552" t="str">
        <f>Máximo!B76:E76</f>
        <v>A ferramenta deverá ser capaz de reportar (emitir parecer/laudo) a fraude gerada pelo próprio vendedor ou dealers para ganho de comissionamento fraudulento (visando utilizar o histórico de vendas do próprio dealer/vendedor) por tipificações/atributos parametrizáveis e executar ações de bloqueios automáticos</v>
      </c>
      <c r="C76" s="552"/>
      <c r="D76" s="552"/>
      <c r="E76" s="552"/>
      <c r="F76" s="68" t="str">
        <f>IF(Máximo!F76:I76="","",Máximo!F76:I76)</f>
        <v/>
      </c>
      <c r="G76" s="72">
        <f>Máximo!G76:J76</f>
        <v>3.69318182E-3</v>
      </c>
      <c r="H76" s="70" t="str">
        <f>IF(Máximo!H76="","",Máximo!H76)</f>
        <v>Obrigatório</v>
      </c>
      <c r="I76" s="37" t="s">
        <v>17</v>
      </c>
      <c r="J76" s="73">
        <f>IF($K$13="Não Atende",0,IF(I76="","",IF(H76="",VLOOKUP(I76,Parâmetros!$B$3:$C$6,2,0),VLOOKUP(I76,Parâmetros!$B$3:$C$6,2,0)*VLOOKUP(H76,Parâmetros!$E$3:$G$5,2,0))))</f>
        <v>0</v>
      </c>
      <c r="K76" s="74">
        <f t="shared" ref="K76" si="43">IF(J76="",0,((G76*J76)*$F$30)*0.9*100)</f>
        <v>0</v>
      </c>
      <c r="L76" s="3"/>
      <c r="M76" s="38"/>
    </row>
    <row r="77" spans="1:13" ht="45.75" customHeight="1" outlineLevel="1" x14ac:dyDescent="0.2">
      <c r="A77" s="170" t="str">
        <f>Máximo!A77</f>
        <v>3.45</v>
      </c>
      <c r="B77" s="552" t="str">
        <f>Máximo!B77:E77</f>
        <v>A ferramenta deverá ser capaz de reportar (emitir parecer/laudo) cenários de fraudes de Co-Billing (detectar terminais de outras operadoras utilizando CSP Oi) por tipificações/atributos parametrizáveis e executar ações de bloqueios automáticos</v>
      </c>
      <c r="C77" s="552"/>
      <c r="D77" s="552"/>
      <c r="E77" s="552"/>
      <c r="F77" s="68" t="str">
        <f>IF(Máximo!F77:I77="","",Máximo!F77:I77)</f>
        <v/>
      </c>
      <c r="G77" s="72">
        <f>Máximo!G77:J77</f>
        <v>3.69318182E-3</v>
      </c>
      <c r="H77" s="70" t="str">
        <f>IF(Máximo!H77="","",Máximo!H77)</f>
        <v>Obrigatório</v>
      </c>
      <c r="I77" s="37" t="s">
        <v>17</v>
      </c>
      <c r="J77" s="73">
        <f>IF($K$13="Não Atende",0,IF(I77="","",IF(H77="",VLOOKUP(I77,Parâmetros!$B$3:$C$6,2,0),VLOOKUP(I77,Parâmetros!$B$3:$C$6,2,0)*VLOOKUP(H77,Parâmetros!$E$3:$G$5,2,0))))</f>
        <v>0</v>
      </c>
      <c r="K77" s="74">
        <f t="shared" ref="K77" si="44">IF(J77="",0,((G77*J77)*$F$30)*0.9*100)</f>
        <v>0</v>
      </c>
      <c r="L77" s="3"/>
      <c r="M77" s="38"/>
    </row>
    <row r="78" spans="1:13" ht="45.75" customHeight="1" outlineLevel="1" x14ac:dyDescent="0.2">
      <c r="A78" s="170" t="str">
        <f>Máximo!A78</f>
        <v>3.46</v>
      </c>
      <c r="B78" s="552" t="str">
        <f>Máximo!B78:E78</f>
        <v>A ferramenta deverá ser capaz de reportar (emitir parecer/laudo) cenários de fraudes de Sequestro/Hijacking/Bypass (Siga-me/Call Foward) por tipificações/atributos parametrizáveis e executar ações de bloqueios automáticos</v>
      </c>
      <c r="C78" s="552"/>
      <c r="D78" s="552"/>
      <c r="E78" s="552"/>
      <c r="F78" s="68" t="str">
        <f>IF(Máximo!F78:I78="","",Máximo!F78:I78)</f>
        <v/>
      </c>
      <c r="G78" s="72">
        <f>Máximo!G78:J78</f>
        <v>3.69318182E-3</v>
      </c>
      <c r="H78" s="70" t="str">
        <f>IF(Máximo!H78="","",Máximo!H78)</f>
        <v>Obrigatório</v>
      </c>
      <c r="I78" s="37" t="s">
        <v>17</v>
      </c>
      <c r="J78" s="73">
        <f>IF($K$13="Não Atende",0,IF(I78="","",IF(H78="",VLOOKUP(I78,Parâmetros!$B$3:$C$6,2,0),VLOOKUP(I78,Parâmetros!$B$3:$C$6,2,0)*VLOOKUP(H78,Parâmetros!$E$3:$G$5,2,0))))</f>
        <v>0</v>
      </c>
      <c r="K78" s="74">
        <f t="shared" ref="K78" si="45">IF(J78="",0,((G78*J78)*$F$30)*0.9*100)</f>
        <v>0</v>
      </c>
      <c r="L78" s="3"/>
      <c r="M78" s="38"/>
    </row>
    <row r="79" spans="1:13" ht="45.75" customHeight="1" outlineLevel="1" x14ac:dyDescent="0.2">
      <c r="A79" s="170" t="str">
        <f>Máximo!A79</f>
        <v>3.47</v>
      </c>
      <c r="B79" s="552" t="str">
        <f>Máximo!B79:E79</f>
        <v>A ferramenta deverá ser capaz de reportar (emitir parecer/laudo) cenários de fraudes de Wangiri/Fishing (chamadas "one-ring" para que o subscritor realize o retorno a números premium) por tipificações/atributos parametrizáveis</v>
      </c>
      <c r="C79" s="552"/>
      <c r="D79" s="552"/>
      <c r="E79" s="552"/>
      <c r="F79" s="68" t="str">
        <f>IF(Máximo!F79:I79="","",Máximo!F79:I79)</f>
        <v/>
      </c>
      <c r="G79" s="72">
        <f>Máximo!G79:J79</f>
        <v>3.69318182E-3</v>
      </c>
      <c r="H79" s="70" t="str">
        <f>IF(Máximo!H79="","",Máximo!H79)</f>
        <v>Obrigatório</v>
      </c>
      <c r="I79" s="37" t="s">
        <v>17</v>
      </c>
      <c r="J79" s="73">
        <f>IF($K$13="Não Atende",0,IF(I79="","",IF(H79="",VLOOKUP(I79,Parâmetros!$B$3:$C$6,2,0),VLOOKUP(I79,Parâmetros!$B$3:$C$6,2,0)*VLOOKUP(H79,Parâmetros!$E$3:$G$5,2,0))))</f>
        <v>0</v>
      </c>
      <c r="K79" s="74">
        <f t="shared" ref="K79" si="46">IF(J79="",0,((G79*J79)*$F$30)*0.9*100)</f>
        <v>0</v>
      </c>
      <c r="L79" s="3"/>
      <c r="M79" s="38"/>
    </row>
    <row r="80" spans="1:13" ht="45.75" customHeight="1" outlineLevel="1" x14ac:dyDescent="0.2">
      <c r="A80" s="170" t="str">
        <f>Máximo!A80</f>
        <v>3.48</v>
      </c>
      <c r="B80" s="552" t="str">
        <f>Máximo!B80:E80</f>
        <v>A ferramenta deverá ser capaz de reportar (emitir parecer/laudo) cenários de fraudes de IMSI Stuffing (quando 1 MSISDN/IMEI possui mais de 1 IMSI trafegando na rede) por tipificações/atributos parametrizáveis</v>
      </c>
      <c r="C80" s="552"/>
      <c r="D80" s="552"/>
      <c r="E80" s="552"/>
      <c r="F80" s="68" t="str">
        <f>IF(Máximo!F80:I80="","",Máximo!F80:I80)</f>
        <v/>
      </c>
      <c r="G80" s="72">
        <f>Máximo!G80:J80</f>
        <v>3.69318182E-3</v>
      </c>
      <c r="H80" s="70" t="str">
        <f>IF(Máximo!H80="","",Máximo!H80)</f>
        <v>Obrigatório</v>
      </c>
      <c r="I80" s="37" t="s">
        <v>17</v>
      </c>
      <c r="J80" s="73">
        <f>IF($K$13="Não Atende",0,IF(I80="","",IF(H80="",VLOOKUP(I80,Parâmetros!$B$3:$C$6,2,0),VLOOKUP(I80,Parâmetros!$B$3:$C$6,2,0)*VLOOKUP(H80,Parâmetros!$E$3:$G$5,2,0))))</f>
        <v>0</v>
      </c>
      <c r="K80" s="74">
        <f t="shared" ref="K80" si="47">IF(J80="",0,((G80*J80)*$F$30)*0.9*100)</f>
        <v>0</v>
      </c>
      <c r="L80" s="3"/>
      <c r="M80" s="38"/>
    </row>
    <row r="81" spans="1:13" ht="45.75" customHeight="1" outlineLevel="1" x14ac:dyDescent="0.2">
      <c r="A81" s="170" t="str">
        <f>Máximo!A81</f>
        <v>3.49</v>
      </c>
      <c r="B81" s="552" t="str">
        <f>Máximo!B81:E81</f>
        <v>A ferramenta deverá ser capaz de reportar (emitir parecer/laudo) cenários de fraudes de Clonagem (tráfego ocorrendo em um mesmo MSIDN, IMEI, IMSI em locais diferentes e distantes ao mesmo tempo) por tipificações/atributos parametrizáveis</v>
      </c>
      <c r="C81" s="552"/>
      <c r="D81" s="552"/>
      <c r="E81" s="552"/>
      <c r="F81" s="68" t="str">
        <f>IF(Máximo!F81:I81="","",Máximo!F81:I81)</f>
        <v/>
      </c>
      <c r="G81" s="72">
        <f>Máximo!G81:J81</f>
        <v>3.69318182E-3</v>
      </c>
      <c r="H81" s="70" t="str">
        <f>IF(Máximo!H81="","",Máximo!H81)</f>
        <v>Obrigatório</v>
      </c>
      <c r="I81" s="37" t="s">
        <v>17</v>
      </c>
      <c r="J81" s="73">
        <f>IF($K$13="Não Atende",0,IF(I81="","",IF(H81="",VLOOKUP(I81,Parâmetros!$B$3:$C$6,2,0),VLOOKUP(I81,Parâmetros!$B$3:$C$6,2,0)*VLOOKUP(H81,Parâmetros!$E$3:$G$5,2,0))))</f>
        <v>0</v>
      </c>
      <c r="K81" s="74">
        <f t="shared" ref="K81" si="48">IF(J81="",0,((G81*J81)*$F$30)*0.9*100)</f>
        <v>0</v>
      </c>
      <c r="L81" s="3"/>
      <c r="M81" s="38"/>
    </row>
    <row r="82" spans="1:13" ht="45.75" customHeight="1" outlineLevel="1" x14ac:dyDescent="0.2">
      <c r="A82" s="170" t="str">
        <f>Máximo!A82</f>
        <v>3.50</v>
      </c>
      <c r="B82" s="552" t="str">
        <f>Máximo!B82:E82</f>
        <v>A ferramenta deverá ter capacidade de receber e ler (input na base de dados) os CDR's (binários) da Mediação, habilitando a detecção de fraudes de uso near real-time</v>
      </c>
      <c r="C82" s="552"/>
      <c r="D82" s="552"/>
      <c r="E82" s="552"/>
      <c r="F82" s="68" t="str">
        <f>IF(Máximo!F82:I82="","",Máximo!F82:I82)</f>
        <v/>
      </c>
      <c r="G82" s="72">
        <f>Máximo!G82:J82</f>
        <v>7.4999999999999997E-3</v>
      </c>
      <c r="H82" s="70" t="str">
        <f>IF(Máximo!H82="","",Máximo!H82)</f>
        <v>Obrigatório</v>
      </c>
      <c r="I82" s="37" t="s">
        <v>4</v>
      </c>
      <c r="J82" s="73">
        <f>IF($K$13="Não Atende",0,IF(I82="","",IF(H82="",VLOOKUP(I82,Parâmetros!$B$3:$C$6,2,0),VLOOKUP(I82,Parâmetros!$B$3:$C$6,2,0)*VLOOKUP(H82,Parâmetros!$E$3:$G$5,2,0))))</f>
        <v>0</v>
      </c>
      <c r="K82" s="74">
        <f t="shared" ref="K82" si="49">IF(J82="",0,((G82*J82)*$F$30)*0.9*100)</f>
        <v>0</v>
      </c>
      <c r="L82" s="3"/>
      <c r="M82" s="38"/>
    </row>
    <row r="83" spans="1:13" ht="45.75" customHeight="1" outlineLevel="1" x14ac:dyDescent="0.2">
      <c r="A83" s="170" t="str">
        <f>Máximo!A83</f>
        <v>3.51</v>
      </c>
      <c r="B83" s="552" t="str">
        <f>Máximo!B83:E83</f>
        <v>A ferramenta deverá ter capacidade de receber periodicamente o cadastro full de clientes (e seus produtos/campanhas) dos CRM's (Siebel 6.3, Siebel 8, Oracle Service Cloud, SAC, STC e SINN) via Oracle SOA Suite, Informática Power Center ou integração ponto a ponto)</v>
      </c>
      <c r="C83" s="552"/>
      <c r="D83" s="552"/>
      <c r="E83" s="552"/>
      <c r="F83" s="68" t="str">
        <f>IF(Máximo!F83:I83="","",Máximo!F83:I83)</f>
        <v/>
      </c>
      <c r="G83" s="72">
        <f>Máximo!G83:J83</f>
        <v>7.4999999999999997E-3</v>
      </c>
      <c r="H83" s="70" t="str">
        <f>IF(Máximo!H83="","",Máximo!H83)</f>
        <v>Obrigatório</v>
      </c>
      <c r="I83" s="37" t="s">
        <v>4</v>
      </c>
      <c r="J83" s="73">
        <f>IF($K$13="Não Atende",0,IF(I83="","",IF(H83="",VLOOKUP(I83,Parâmetros!$B$3:$C$6,2,0),VLOOKUP(I83,Parâmetros!$B$3:$C$6,2,0)*VLOOKUP(H83,Parâmetros!$E$3:$G$5,2,0))))</f>
        <v>0</v>
      </c>
      <c r="K83" s="74">
        <f t="shared" ref="K83" si="50">IF(J83="",0,((G83*J83)*$F$30)*0.9*100)</f>
        <v>0</v>
      </c>
      <c r="L83" s="3"/>
      <c r="M83" s="38"/>
    </row>
    <row r="84" spans="1:13" ht="45.75" customHeight="1" outlineLevel="1" x14ac:dyDescent="0.2">
      <c r="A84" s="170" t="str">
        <f>Máximo!A84</f>
        <v>3.52</v>
      </c>
      <c r="B84" s="552" t="str">
        <f>Máximo!B84:E84</f>
        <v>A ferramenta deverá ter capacidade de receber a atualização de cadastro de novos clientes (e seus produtos/campanhas) dos CRM's (Siebel 6.3, Siebel 8, Oracle Service Cloud, SAC, STC e SINN) via Oracle SOA Suite, Informática Power Center ou integração ponto a ponto)</v>
      </c>
      <c r="C84" s="552"/>
      <c r="D84" s="552"/>
      <c r="E84" s="552"/>
      <c r="F84" s="68" t="str">
        <f>IF(Máximo!F84:I84="","",Máximo!F84:I84)</f>
        <v/>
      </c>
      <c r="G84" s="72">
        <f>Máximo!G84:J84</f>
        <v>7.4999999999999997E-3</v>
      </c>
      <c r="H84" s="70" t="str">
        <f>IF(Máximo!H84="","",Máximo!H84)</f>
        <v>Obrigatório</v>
      </c>
      <c r="I84" s="37" t="s">
        <v>4</v>
      </c>
      <c r="J84" s="73">
        <f>IF($K$13="Não Atende",0,IF(I84="","",IF(H84="",VLOOKUP(I84,Parâmetros!$B$3:$C$6,2,0),VLOOKUP(I84,Parâmetros!$B$3:$C$6,2,0)*VLOOKUP(H84,Parâmetros!$E$3:$G$5,2,0))))</f>
        <v>0</v>
      </c>
      <c r="K84" s="74">
        <f t="shared" ref="K84" si="51">IF(J84="",0,((G84*J84)*$F$30)*0.9*100)</f>
        <v>0</v>
      </c>
      <c r="L84" s="3"/>
      <c r="M84" s="38"/>
    </row>
    <row r="85" spans="1:13" ht="45.75" customHeight="1" outlineLevel="1" x14ac:dyDescent="0.2">
      <c r="A85" s="170" t="str">
        <f>Máximo!A85</f>
        <v>3.53</v>
      </c>
      <c r="B85" s="552" t="str">
        <f>Máximo!B85:E85</f>
        <v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v>
      </c>
      <c r="C85" s="552"/>
      <c r="D85" s="552"/>
      <c r="E85" s="552"/>
      <c r="F85" s="68" t="str">
        <f>IF(Máximo!F85:I85="","",Máximo!F85:I85)</f>
        <v/>
      </c>
      <c r="G85" s="72">
        <f>Máximo!G85:J85</f>
        <v>7.4999999999999997E-3</v>
      </c>
      <c r="H85" s="70" t="str">
        <f>IF(Máximo!H85="","",Máximo!H85)</f>
        <v>Obrigatório</v>
      </c>
      <c r="I85" s="37" t="s">
        <v>4</v>
      </c>
      <c r="J85" s="73">
        <f>IF($K$13="Não Atende",0,IF(I85="","",IF(H85="",VLOOKUP(I85,Parâmetros!$B$3:$C$6,2,0),VLOOKUP(I85,Parâmetros!$B$3:$C$6,2,0)*VLOOKUP(H85,Parâmetros!$E$3:$G$5,2,0))))</f>
        <v>0</v>
      </c>
      <c r="K85" s="74">
        <f t="shared" ref="K85" si="52">IF(J85="",0,((G85*J85)*$F$30)*0.9*100)</f>
        <v>0</v>
      </c>
      <c r="L85" s="3"/>
      <c r="M85" s="38"/>
    </row>
    <row r="86" spans="1:13" ht="45.75" customHeight="1" outlineLevel="1" x14ac:dyDescent="0.2">
      <c r="A86" s="170" t="str">
        <f>Máximo!A86</f>
        <v>3.54</v>
      </c>
      <c r="B86" s="552" t="str">
        <f>Máximo!B86:E86</f>
        <v>A ferramenta deverá prever e checar padrões de análise de comportamento dos clientes na base de dados gerando alertas e relatórios com base em tráfego e informações de cadastro</v>
      </c>
      <c r="C86" s="552"/>
      <c r="D86" s="552"/>
      <c r="E86" s="552"/>
      <c r="F86" s="68" t="str">
        <f>IF(Máximo!F86:I86="","",Máximo!F86:I86)</f>
        <v/>
      </c>
      <c r="G86" s="72">
        <f>Máximo!G86:J86</f>
        <v>7.4999999999999997E-3</v>
      </c>
      <c r="H86" s="70" t="str">
        <f>IF(Máximo!H86="","",Máximo!H86)</f>
        <v>Obrigatório</v>
      </c>
      <c r="I86" s="37" t="s">
        <v>17</v>
      </c>
      <c r="J86" s="73">
        <f>IF($K$13="Não Atende",0,IF(I86="","",IF(H86="",VLOOKUP(I86,Parâmetros!$B$3:$C$6,2,0),VLOOKUP(I86,Parâmetros!$B$3:$C$6,2,0)*VLOOKUP(H86,Parâmetros!$E$3:$G$5,2,0))))</f>
        <v>0</v>
      </c>
      <c r="K86" s="74">
        <f t="shared" ref="K86" si="53">IF(J86="",0,((G86*J86)*$F$30)*0.9*100)</f>
        <v>0</v>
      </c>
      <c r="L86" s="3"/>
      <c r="M86" s="38"/>
    </row>
    <row r="87" spans="1:13" ht="45.75" customHeight="1" outlineLevel="1" x14ac:dyDescent="0.2">
      <c r="A87" s="170" t="str">
        <f>Máximo!A87</f>
        <v>3.55</v>
      </c>
      <c r="B87" s="552" t="str">
        <f>Máximo!B87:E87</f>
        <v>A ferramenta deverá prever e checar padrões de comportamento dos clientes através de todos os touchpoints (loja, mobile, web, mail, etc) cruzando com os seu perfis nas redes sociais (social footprint) gerando alertas e relatórios</v>
      </c>
      <c r="C87" s="552"/>
      <c r="D87" s="552"/>
      <c r="E87" s="552"/>
      <c r="F87" s="68" t="str">
        <f>IF(Máximo!F87:I87="","",Máximo!F87:I87)</f>
        <v/>
      </c>
      <c r="G87" s="72">
        <f>Máximo!G87:J87</f>
        <v>7.4999999999999997E-3</v>
      </c>
      <c r="H87" s="70" t="str">
        <f>IF(Máximo!H87="","",Máximo!H87)</f>
        <v>Desejável</v>
      </c>
      <c r="I87" s="37" t="s">
        <v>4</v>
      </c>
      <c r="J87" s="73">
        <f>IF($K$13="Não Atende",0,IF(I87="","",IF(H87="",VLOOKUP(I87,Parâmetros!$B$3:$C$6,2,0),VLOOKUP(I87,Parâmetros!$B$3:$C$6,2,0)*VLOOKUP(H87,Parâmetros!$E$3:$G$5,2,0))))</f>
        <v>0</v>
      </c>
      <c r="K87" s="74">
        <f t="shared" ref="K87" si="54">IF(J87="",0,((G87*J87)*$F$30)*0.9*100)</f>
        <v>0</v>
      </c>
      <c r="L87" s="3"/>
      <c r="M87" s="38"/>
    </row>
    <row r="88" spans="1:13" ht="45.75" customHeight="1" outlineLevel="1" x14ac:dyDescent="0.2">
      <c r="A88" s="170" t="str">
        <f>Máximo!A88</f>
        <v>3.56</v>
      </c>
      <c r="B88" s="552" t="str">
        <f>Máximo!B88:E88</f>
        <v>Capacidade de realizar análise de causa raiz da fraude através de drill down (data mining) das análises das regras e atributos</v>
      </c>
      <c r="C88" s="552"/>
      <c r="D88" s="552"/>
      <c r="E88" s="552"/>
      <c r="F88" s="68" t="str">
        <f>IF(Máximo!F88:I88="","",Máximo!F88:I88)</f>
        <v/>
      </c>
      <c r="G88" s="72">
        <f>Máximo!G88:J88</f>
        <v>7.4999999999999997E-3</v>
      </c>
      <c r="H88" s="70" t="str">
        <f>IF(Máximo!H88="","",Máximo!H88)</f>
        <v>Obrigatório</v>
      </c>
      <c r="I88" s="37" t="s">
        <v>4</v>
      </c>
      <c r="J88" s="73">
        <f>IF($K$13="Não Atende",0,IF(I88="","",IF(H88="",VLOOKUP(I88,Parâmetros!$B$3:$C$6,2,0),VLOOKUP(I88,Parâmetros!$B$3:$C$6,2,0)*VLOOKUP(H88,Parâmetros!$E$3:$G$5,2,0))))</f>
        <v>0</v>
      </c>
      <c r="K88" s="74">
        <f t="shared" ref="K88" si="55">IF(J88="",0,((G88*J88)*$F$30)*0.9*100)</f>
        <v>0</v>
      </c>
      <c r="L88" s="3"/>
      <c r="M88" s="38"/>
    </row>
    <row r="89" spans="1:13" ht="45.75" customHeight="1" outlineLevel="1" x14ac:dyDescent="0.2">
      <c r="A89" s="170" t="str">
        <f>Máximo!A89</f>
        <v>3.57</v>
      </c>
      <c r="B89" s="552" t="str">
        <f>Máximo!B89:E89</f>
        <v>Case Management colaborativo (com comentários e anexos) e adaptativo (podendo visualizar todas as informações relevantes sobre a entidade suspeita - investigation carts and workbenchs) para habilitar resoluções de casos de forma mais eficaz</v>
      </c>
      <c r="C89" s="552"/>
      <c r="D89" s="552"/>
      <c r="E89" s="552"/>
      <c r="F89" s="68" t="str">
        <f>IF(Máximo!F89:I89="","",Máximo!F89:I89)</f>
        <v/>
      </c>
      <c r="G89" s="72">
        <f>Máximo!G89:J89</f>
        <v>7.4999999999999997E-3</v>
      </c>
      <c r="H89" s="70" t="str">
        <f>IF(Máximo!H89="","",Máximo!H89)</f>
        <v>Obrigatório</v>
      </c>
      <c r="I89" s="37" t="s">
        <v>4</v>
      </c>
      <c r="J89" s="73">
        <f>IF($K$13="Não Atende",0,IF(I89="","",IF(H89="",VLOOKUP(I89,Parâmetros!$B$3:$C$6,2,0),VLOOKUP(I89,Parâmetros!$B$3:$C$6,2,0)*VLOOKUP(H89,Parâmetros!$E$3:$G$5,2,0))))</f>
        <v>0</v>
      </c>
      <c r="K89" s="74">
        <f t="shared" ref="K89" si="56">IF(J89="",0,((G89*J89)*$F$30)*0.9*100)</f>
        <v>0</v>
      </c>
      <c r="L89" s="3"/>
      <c r="M89" s="38"/>
    </row>
    <row r="90" spans="1:13" ht="45.75" customHeight="1" outlineLevel="1" x14ac:dyDescent="0.2">
      <c r="A90" s="170" t="str">
        <f>Máximo!A90</f>
        <v>3.58</v>
      </c>
      <c r="B90" s="552" t="str">
        <f>Máximo!B90:E90</f>
        <v>A ferramenta deverá ser capaz de expandir a visibilidade dos dados relacionados ao caso investigado ao nível dos xDR's</v>
      </c>
      <c r="C90" s="552"/>
      <c r="D90" s="552"/>
      <c r="E90" s="552"/>
      <c r="F90" s="68" t="str">
        <f>IF(Máximo!F90:I90="","",Máximo!F90:I90)</f>
        <v/>
      </c>
      <c r="G90" s="72">
        <f>Máximo!G90:J90</f>
        <v>7.4999999999999997E-3</v>
      </c>
      <c r="H90" s="70" t="str">
        <f>IF(Máximo!H90="","",Máximo!H90)</f>
        <v>Obrigatório</v>
      </c>
      <c r="I90" s="37" t="s">
        <v>17</v>
      </c>
      <c r="J90" s="73">
        <f>IF($K$13="Não Atende",0,IF(I90="","",IF(H90="",VLOOKUP(I90,Parâmetros!$B$3:$C$6,2,0),VLOOKUP(I90,Parâmetros!$B$3:$C$6,2,0)*VLOOKUP(H90,Parâmetros!$E$3:$G$5,2,0))))</f>
        <v>0</v>
      </c>
      <c r="K90" s="74">
        <f t="shared" ref="K90" si="57">IF(J90="",0,((G90*J90)*$F$30)*0.9*100)</f>
        <v>0</v>
      </c>
      <c r="L90" s="3"/>
      <c r="M90" s="38"/>
    </row>
    <row r="91" spans="1:13" ht="45.75" customHeight="1" outlineLevel="1" x14ac:dyDescent="0.2">
      <c r="A91" s="170" t="str">
        <f>Máximo!A91</f>
        <v>3.59</v>
      </c>
      <c r="B91" s="552" t="str">
        <f>Máximo!B91:E91</f>
        <v>Capacidade de adicionar subscribers em hotlists (graylists, whitelists e blacklists) de dealers e assinantes de acordo com a análise dos casos</v>
      </c>
      <c r="C91" s="552"/>
      <c r="D91" s="552"/>
      <c r="E91" s="552"/>
      <c r="F91" s="68" t="str">
        <f>IF(Máximo!F91:I91="","",Máximo!F91:I91)</f>
        <v/>
      </c>
      <c r="G91" s="72">
        <f>Máximo!G91:J91</f>
        <v>7.4999999999999997E-3</v>
      </c>
      <c r="H91" s="70" t="str">
        <f>IF(Máximo!H91="","",Máximo!H91)</f>
        <v>Obrigatório</v>
      </c>
      <c r="I91" s="37" t="s">
        <v>4</v>
      </c>
      <c r="J91" s="73">
        <f>IF($K$13="Não Atende",0,IF(I91="","",IF(H91="",VLOOKUP(I91,Parâmetros!$B$3:$C$6,2,0),VLOOKUP(I91,Parâmetros!$B$3:$C$6,2,0)*VLOOKUP(H91,Parâmetros!$E$3:$G$5,2,0))))</f>
        <v>0</v>
      </c>
      <c r="K91" s="74">
        <f t="shared" ref="K91" si="58">IF(J91="",0,((G91*J91)*$F$30)*0.9*100)</f>
        <v>0</v>
      </c>
      <c r="L91" s="3"/>
      <c r="M91" s="38"/>
    </row>
    <row r="92" spans="1:13" ht="45.75" customHeight="1" outlineLevel="1" x14ac:dyDescent="0.2">
      <c r="A92" s="170" t="str">
        <f>Máximo!A92</f>
        <v>3.60</v>
      </c>
      <c r="B92" s="552" t="str">
        <f>Máximo!B92:E92</f>
        <v>A ferramenta deverá identificar padrões de novos cenários de fraude através de análise preditiva e machine learning (baseado em novas fontes de dados e base histórica)</v>
      </c>
      <c r="C92" s="552"/>
      <c r="D92" s="552"/>
      <c r="E92" s="552"/>
      <c r="F92" s="68" t="str">
        <f>IF(Máximo!F92:I92="","",Máximo!F92:I92)</f>
        <v/>
      </c>
      <c r="G92" s="72">
        <f>Máximo!G92:J92</f>
        <v>7.4999999999999997E-3</v>
      </c>
      <c r="H92" s="70" t="str">
        <f>IF(Máximo!H92="","",Máximo!H92)</f>
        <v>Obrigatório</v>
      </c>
      <c r="I92" s="37" t="s">
        <v>4</v>
      </c>
      <c r="J92" s="73">
        <f>IF($K$13="Não Atende",0,IF(I92="","",IF(H92="",VLOOKUP(I92,Parâmetros!$B$3:$C$6,2,0),VLOOKUP(I92,Parâmetros!$B$3:$C$6,2,0)*VLOOKUP(H92,Parâmetros!$E$3:$G$5,2,0))))</f>
        <v>0</v>
      </c>
      <c r="K92" s="74">
        <f t="shared" ref="K92" si="59">IF(J92="",0,((G92*J92)*$F$30)*0.9*100)</f>
        <v>0</v>
      </c>
      <c r="L92" s="3"/>
      <c r="M92" s="38"/>
    </row>
    <row r="93" spans="1:13" ht="48" customHeight="1" outlineLevel="1" x14ac:dyDescent="0.2">
      <c r="A93" s="170" t="str">
        <f>Máximo!A93</f>
        <v>3.61</v>
      </c>
      <c r="B93" s="552" t="str">
        <f>Máximo!B93:E93</f>
        <v>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v>
      </c>
      <c r="C93" s="552"/>
      <c r="D93" s="552"/>
      <c r="E93" s="552"/>
      <c r="F93" s="68" t="str">
        <f>IF(Máximo!F93:I93="","",Máximo!F93:I93)</f>
        <v/>
      </c>
      <c r="G93" s="72">
        <f>Máximo!G93:J93</f>
        <v>7.4999999999999997E-3</v>
      </c>
      <c r="H93" s="70" t="str">
        <f>IF(Máximo!H93="","",Máximo!H93)</f>
        <v>Obrigatório</v>
      </c>
      <c r="I93" s="37" t="s">
        <v>17</v>
      </c>
      <c r="J93" s="73">
        <f>IF($K$13="Não Atende",0,IF(I93="","",IF(H93="",VLOOKUP(I93,Parâmetros!$B$3:$C$6,2,0),VLOOKUP(I93,Parâmetros!$B$3:$C$6,2,0)*VLOOKUP(H93,Parâmetros!$E$3:$G$5,2,0))))</f>
        <v>0</v>
      </c>
      <c r="K93" s="74">
        <f t="shared" ref="K93" si="60">IF(J93="",0,((G93*J93)*$F$30)*0.9*100)</f>
        <v>0</v>
      </c>
      <c r="L93" s="3"/>
      <c r="M93" s="38"/>
    </row>
    <row r="94" spans="1:13" ht="45.75" customHeight="1" outlineLevel="1" x14ac:dyDescent="0.2">
      <c r="A94" s="170" t="str">
        <f>Máximo!A94</f>
        <v>3.62</v>
      </c>
      <c r="B94" s="552" t="str">
        <f>Máximo!B94:E94</f>
        <v>Durante a analise humana se o caso é fraude ou não, a ferramenta deverá ser capaz de registrar uma nota explicativa com a tomada de decisão dentro do workflow definido (ações humanas no processo prevenção da venda, detectação da fraude, desbloqueio, fraude interna, etc)</v>
      </c>
      <c r="C94" s="552"/>
      <c r="D94" s="552"/>
      <c r="E94" s="552"/>
      <c r="F94" s="68" t="str">
        <f>IF(Máximo!F94:I94="","",Máximo!F94:I94)</f>
        <v/>
      </c>
      <c r="G94" s="72">
        <f>Máximo!G94:J94</f>
        <v>7.4999999999999997E-3</v>
      </c>
      <c r="H94" s="70" t="str">
        <f>IF(Máximo!H94="","",Máximo!H94)</f>
        <v>Obrigatório</v>
      </c>
      <c r="I94" s="37" t="s">
        <v>4</v>
      </c>
      <c r="J94" s="73">
        <f>IF($K$13="Não Atende",0,IF(I94="","",IF(H94="",VLOOKUP(I94,Parâmetros!$B$3:$C$6,2,0),VLOOKUP(I94,Parâmetros!$B$3:$C$6,2,0)*VLOOKUP(H94,Parâmetros!$E$3:$G$5,2,0))))</f>
        <v>0</v>
      </c>
      <c r="K94" s="74">
        <f t="shared" ref="K94" si="61">IF(J94="",0,((G94*J94)*$F$30)*0.9*100)</f>
        <v>0</v>
      </c>
      <c r="L94" s="3"/>
      <c r="M94" s="38"/>
    </row>
    <row r="95" spans="1:13" ht="45.75" customHeight="1" outlineLevel="1" x14ac:dyDescent="0.2">
      <c r="A95" s="170" t="str">
        <f>Máximo!A95</f>
        <v>3.63</v>
      </c>
      <c r="B95" s="552" t="str">
        <f>Máximo!B95:E95</f>
        <v>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v>
      </c>
      <c r="C95" s="552"/>
      <c r="D95" s="552"/>
      <c r="E95" s="552"/>
      <c r="F95" s="68" t="str">
        <f>IF(Máximo!F95:I95="","",Máximo!F95:I95)</f>
        <v/>
      </c>
      <c r="G95" s="72">
        <f>Máximo!G95:J95</f>
        <v>7.4999999999999997E-3</v>
      </c>
      <c r="H95" s="70" t="str">
        <f>IF(Máximo!H95="","",Máximo!H95)</f>
        <v>Obrigatório</v>
      </c>
      <c r="I95" s="37" t="s">
        <v>17</v>
      </c>
      <c r="J95" s="73">
        <f>IF($K$13="Não Atende",0,IF(I95="","",IF(H95="",VLOOKUP(I95,Parâmetros!$B$3:$C$6,2,0),VLOOKUP(I95,Parâmetros!$B$3:$C$6,2,0)*VLOOKUP(H95,Parâmetros!$E$3:$G$5,2,0))))</f>
        <v>0</v>
      </c>
      <c r="K95" s="74">
        <f t="shared" ref="K95" si="62">IF(J95="",0,((G95*J95)*$F$30)*0.9*100)</f>
        <v>0</v>
      </c>
      <c r="L95" s="3"/>
      <c r="M95" s="38"/>
    </row>
    <row r="96" spans="1:13" ht="45.75" customHeight="1" outlineLevel="1" x14ac:dyDescent="0.2">
      <c r="A96" s="170" t="str">
        <f>Máximo!A96</f>
        <v>3.64</v>
      </c>
      <c r="B96" s="552" t="str">
        <f>Máximo!B96:E96</f>
        <v>A ferramenta deverá disponibilizar acesso a usuários com diferentes perfis parametrizáveis no módulo de admnistração da ferramenta (Equipes de Crédito, RA, SI, Anti-fraude, Auditoria, Jurídico, etc)</v>
      </c>
      <c r="C96" s="552"/>
      <c r="D96" s="552"/>
      <c r="E96" s="552"/>
      <c r="F96" s="68" t="str">
        <f>IF(Máximo!F96:I96="","",Máximo!F96:I96)</f>
        <v/>
      </c>
      <c r="G96" s="72">
        <f>Máximo!G96:J96</f>
        <v>7.4999999999999997E-3</v>
      </c>
      <c r="H96" s="70" t="str">
        <f>IF(Máximo!H96="","",Máximo!H96)</f>
        <v>Obrigatório</v>
      </c>
      <c r="I96" s="37" t="s">
        <v>4</v>
      </c>
      <c r="J96" s="73">
        <f>IF($K$13="Não Atende",0,IF(I96="","",IF(H96="",VLOOKUP(I96,Parâmetros!$B$3:$C$6,2,0),VLOOKUP(I96,Parâmetros!$B$3:$C$6,2,0)*VLOOKUP(H96,Parâmetros!$E$3:$G$5,2,0))))</f>
        <v>0</v>
      </c>
      <c r="K96" s="74">
        <f t="shared" ref="K96" si="63">IF(J96="",0,((G96*J96)*$F$30)*0.9*100)</f>
        <v>0</v>
      </c>
      <c r="L96" s="3"/>
      <c r="M96" s="38"/>
    </row>
    <row r="97" spans="1:13" ht="45.75" customHeight="1" outlineLevel="1" x14ac:dyDescent="0.2">
      <c r="A97" s="170" t="str">
        <f>Máximo!A97</f>
        <v>3.65</v>
      </c>
      <c r="B97" s="552" t="str">
        <f>Máximo!B97:E97</f>
        <v>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v>
      </c>
      <c r="C97" s="552"/>
      <c r="D97" s="552"/>
      <c r="E97" s="552"/>
      <c r="F97" s="68" t="str">
        <f>IF(Máximo!F97:I97="","",Máximo!F97:I97)</f>
        <v/>
      </c>
      <c r="G97" s="72">
        <f>Máximo!G97:J97</f>
        <v>7.4999999999999997E-3</v>
      </c>
      <c r="H97" s="70" t="str">
        <f>IF(Máximo!H97="","",Máximo!H97)</f>
        <v>Obrigatório</v>
      </c>
      <c r="I97" s="37" t="s">
        <v>4</v>
      </c>
      <c r="J97" s="73">
        <f>IF($K$13="Não Atende",0,IF(I97="","",IF(H97="",VLOOKUP(I97,Parâmetros!$B$3:$C$6,2,0),VLOOKUP(I97,Parâmetros!$B$3:$C$6,2,0)*VLOOKUP(H97,Parâmetros!$E$3:$G$5,2,0))))</f>
        <v>0</v>
      </c>
      <c r="K97" s="74">
        <f t="shared" ref="K97" si="64">IF(J97="",0,((G97*J97)*$F$30)*0.9*100)</f>
        <v>0</v>
      </c>
      <c r="L97" s="3"/>
      <c r="M97" s="38"/>
    </row>
    <row r="98" spans="1:13" ht="45.75" customHeight="1" outlineLevel="1" x14ac:dyDescent="0.2">
      <c r="A98" s="170" t="str">
        <f>Máximo!A98</f>
        <v>3.66</v>
      </c>
      <c r="B98" s="552" t="str">
        <f>Máximo!B98:E98</f>
        <v>A ferramenta deve permitir que o usuário crie alertas para as regras criadas (sem limites de regras). Por exemplo, alarme para uma venda efetuada para um endereço conhecido como fraude.</v>
      </c>
      <c r="C98" s="552"/>
      <c r="D98" s="552"/>
      <c r="E98" s="552"/>
      <c r="F98" s="68" t="str">
        <f>IF(Máximo!F98:I98="","",Máximo!F98:I98)</f>
        <v/>
      </c>
      <c r="G98" s="72">
        <f>Máximo!G98:J98</f>
        <v>7.4999999999999997E-3</v>
      </c>
      <c r="H98" s="70" t="str">
        <f>IF(Máximo!H98="","",Máximo!H98)</f>
        <v>Obrigatório</v>
      </c>
      <c r="I98" s="37" t="s">
        <v>4</v>
      </c>
      <c r="J98" s="73">
        <f>IF($K$13="Não Atende",0,IF(I98="","",IF(H98="",VLOOKUP(I98,Parâmetros!$B$3:$C$6,2,0),VLOOKUP(I98,Parâmetros!$B$3:$C$6,2,0)*VLOOKUP(H98,Parâmetros!$E$3:$G$5,2,0))))</f>
        <v>0</v>
      </c>
      <c r="K98" s="74">
        <f t="shared" ref="K98" si="65">IF(J98="",0,((G98*J98)*$F$30)*0.9*100)</f>
        <v>0</v>
      </c>
      <c r="L98" s="3"/>
      <c r="M98" s="38"/>
    </row>
    <row r="99" spans="1:13" ht="45.75" customHeight="1" outlineLevel="1" x14ac:dyDescent="0.2">
      <c r="A99" s="170" t="str">
        <f>Máximo!A99</f>
        <v>3.67</v>
      </c>
      <c r="B99" s="552" t="str">
        <f>Máximo!B99:E99</f>
        <v>A ferramenta deve permitir que o usuário crie dashboards para exposição dos casos</v>
      </c>
      <c r="C99" s="552"/>
      <c r="D99" s="552"/>
      <c r="E99" s="552"/>
      <c r="F99" s="68" t="str">
        <f>IF(Máximo!F99:I99="","",Máximo!F99:I99)</f>
        <v/>
      </c>
      <c r="G99" s="72">
        <f>Máximo!G99:J99</f>
        <v>3.69318182E-3</v>
      </c>
      <c r="H99" s="70" t="str">
        <f>IF(Máximo!H99="","",Máximo!H99)</f>
        <v>Obrigatório</v>
      </c>
      <c r="I99" s="37" t="s">
        <v>4</v>
      </c>
      <c r="J99" s="73">
        <f>IF($K$13="Não Atende",0,IF(I99="","",IF(H99="",VLOOKUP(I99,Parâmetros!$B$3:$C$6,2,0),VLOOKUP(I99,Parâmetros!$B$3:$C$6,2,0)*VLOOKUP(H99,Parâmetros!$E$3:$G$5,2,0))))</f>
        <v>0</v>
      </c>
      <c r="K99" s="74">
        <f t="shared" ref="K99" si="66">IF(J99="",0,((G99*J99)*$F$30)*0.9*100)</f>
        <v>0</v>
      </c>
      <c r="L99" s="3"/>
      <c r="M99" s="38"/>
    </row>
    <row r="100" spans="1:13" ht="45.75" customHeight="1" outlineLevel="1" x14ac:dyDescent="0.2">
      <c r="A100" s="170" t="str">
        <f>Máximo!A100</f>
        <v>3.68</v>
      </c>
      <c r="B100" s="552" t="str">
        <f>Máximo!B100:E100</f>
        <v>A ferramenta deve permitir que o usuário crie relatórios para report dos casos</v>
      </c>
      <c r="C100" s="552"/>
      <c r="D100" s="552"/>
      <c r="E100" s="552"/>
      <c r="F100" s="68" t="str">
        <f>IF(Máximo!F100:I100="","",Máximo!F100:I100)</f>
        <v/>
      </c>
      <c r="G100" s="72">
        <f>Máximo!G100:J100</f>
        <v>3.69318182E-3</v>
      </c>
      <c r="H100" s="70" t="str">
        <f>IF(Máximo!H100="","",Máximo!H100)</f>
        <v>Obrigatório</v>
      </c>
      <c r="I100" s="37" t="s">
        <v>4</v>
      </c>
      <c r="J100" s="73">
        <f>IF($K$13="Não Atende",0,IF(I100="","",IF(H100="",VLOOKUP(I100,Parâmetros!$B$3:$C$6,2,0),VLOOKUP(I100,Parâmetros!$B$3:$C$6,2,0)*VLOOKUP(H100,Parâmetros!$E$3:$G$5,2,0))))</f>
        <v>0</v>
      </c>
      <c r="K100" s="74">
        <f t="shared" ref="K100" si="67">IF(J100="",0,((G100*J100)*$F$30)*0.9*100)</f>
        <v>0</v>
      </c>
      <c r="L100" s="3"/>
      <c r="M100" s="38"/>
    </row>
    <row r="101" spans="1:13" ht="45.75" customHeight="1" outlineLevel="1" x14ac:dyDescent="0.2">
      <c r="A101" s="170" t="str">
        <f>Máximo!A101</f>
        <v>3.69</v>
      </c>
      <c r="B101" s="552" t="str">
        <f>Máximo!B101:E101</f>
        <v>A ferramenta deverá de ser capaz de enviar SMS diretamente para o cliente ou analista de fraude através de alarmes pre-definidos</v>
      </c>
      <c r="C101" s="552"/>
      <c r="D101" s="552"/>
      <c r="E101" s="552"/>
      <c r="F101" s="68" t="str">
        <f>IF(Máximo!F101:I101="","",Máximo!F101:I101)</f>
        <v/>
      </c>
      <c r="G101" s="72">
        <f>Máximo!G101:J101</f>
        <v>7.4999999999999997E-3</v>
      </c>
      <c r="H101" s="70" t="str">
        <f>IF(Máximo!H101="","",Máximo!H101)</f>
        <v>Obrigatório</v>
      </c>
      <c r="I101" s="37" t="s">
        <v>17</v>
      </c>
      <c r="J101" s="73">
        <f>IF($K$13="Não Atende",0,IF(I101="","",IF(H101="",VLOOKUP(I101,Parâmetros!$B$3:$C$6,2,0),VLOOKUP(I101,Parâmetros!$B$3:$C$6,2,0)*VLOOKUP(H101,Parâmetros!$E$3:$G$5,2,0))))</f>
        <v>0</v>
      </c>
      <c r="K101" s="74">
        <f t="shared" ref="K101" si="68">IF(J101="",0,((G101*J101)*$F$30)*0.9*100)</f>
        <v>0</v>
      </c>
      <c r="L101" s="3"/>
      <c r="M101" s="38"/>
    </row>
    <row r="102" spans="1:13" ht="45.75" customHeight="1" outlineLevel="1" x14ac:dyDescent="0.2">
      <c r="A102" s="170" t="str">
        <f>Máximo!A102</f>
        <v>3.70</v>
      </c>
      <c r="B102" s="552" t="str">
        <f>Máximo!B102:E102</f>
        <v>A ferramenta deverá de ser capaz de enviar email diretamente para o cliente ou analista de fraude através de alarmes pre-definidos</v>
      </c>
      <c r="C102" s="552"/>
      <c r="D102" s="552"/>
      <c r="E102" s="552"/>
      <c r="F102" s="68" t="str">
        <f>IF(Máximo!F102:I102="","",Máximo!F102:I102)</f>
        <v/>
      </c>
      <c r="G102" s="72">
        <f>Máximo!G102:J102</f>
        <v>7.4999999999999997E-3</v>
      </c>
      <c r="H102" s="70" t="str">
        <f>IF(Máximo!H102="","",Máximo!H102)</f>
        <v>Obrigatório</v>
      </c>
      <c r="I102" s="37" t="s">
        <v>17</v>
      </c>
      <c r="J102" s="73">
        <f>IF($K$13="Não Atende",0,IF(I102="","",IF(H102="",VLOOKUP(I102,Parâmetros!$B$3:$C$6,2,0),VLOOKUP(I102,Parâmetros!$B$3:$C$6,2,0)*VLOOKUP(H102,Parâmetros!$E$3:$G$5,2,0))))</f>
        <v>0</v>
      </c>
      <c r="K102" s="74">
        <f t="shared" ref="K102" si="69">IF(J102="",0,((G102*J102)*$F$30)*0.9*100)</f>
        <v>0</v>
      </c>
      <c r="L102" s="3"/>
      <c r="M102" s="38"/>
    </row>
    <row r="103" spans="1:13" ht="45.75" customHeight="1" outlineLevel="1" x14ac:dyDescent="0.2">
      <c r="A103" s="170" t="str">
        <f>Máximo!A103</f>
        <v>3.71</v>
      </c>
      <c r="B103" s="552" t="str">
        <f>Máximo!B103:E103</f>
        <v>A ferramenta deve permitir que o usuário crie simuladores de regras para teste</v>
      </c>
      <c r="C103" s="552"/>
      <c r="D103" s="552"/>
      <c r="E103" s="552"/>
      <c r="F103" s="68" t="str">
        <f>IF(Máximo!F103:I103="","",Máximo!F103:I103)</f>
        <v/>
      </c>
      <c r="G103" s="72">
        <f>Máximo!G103:J103</f>
        <v>7.4999999999999997E-3</v>
      </c>
      <c r="H103" s="70" t="str">
        <f>IF(Máximo!H103="","",Máximo!H103)</f>
        <v>Obrigatório</v>
      </c>
      <c r="I103" s="37" t="s">
        <v>17</v>
      </c>
      <c r="J103" s="73">
        <f>IF($K$13="Não Atende",0,IF(I103="","",IF(H103="",VLOOKUP(I103,Parâmetros!$B$3:$C$6,2,0),VLOOKUP(I103,Parâmetros!$B$3:$C$6,2,0)*VLOOKUP(H103,Parâmetros!$E$3:$G$5,2,0))))</f>
        <v>0</v>
      </c>
      <c r="K103" s="74">
        <f t="shared" ref="K103" si="70">IF(J103="",0,((G103*J103)*$F$30)*0.9*100)</f>
        <v>0</v>
      </c>
      <c r="L103" s="3"/>
      <c r="M103" s="38"/>
    </row>
    <row r="104" spans="1:13" ht="45.75" customHeight="1" outlineLevel="1" x14ac:dyDescent="0.2">
      <c r="A104" s="170" t="str">
        <f>Máximo!A104</f>
        <v>3.72</v>
      </c>
      <c r="B104" s="552" t="str">
        <f>Máximo!B104:E104</f>
        <v>A ferramenta deve permitir busca (Google-Like) de atributos e expressões na base de dados e exibí-los de acordo com a sua relevância e tipificação</v>
      </c>
      <c r="C104" s="552"/>
      <c r="D104" s="552"/>
      <c r="E104" s="552"/>
      <c r="F104" s="68" t="str">
        <f>IF(Máximo!F104:I104="","",Máximo!F104:I104)</f>
        <v/>
      </c>
      <c r="G104" s="72">
        <f>Máximo!G104:J104</f>
        <v>3.69318182E-3</v>
      </c>
      <c r="H104" s="70" t="str">
        <f>IF(Máximo!H104="","",Máximo!H104)</f>
        <v>Obrigatório</v>
      </c>
      <c r="I104" s="37" t="s">
        <v>4</v>
      </c>
      <c r="J104" s="73">
        <f>IF($K$13="Não Atende",0,IF(I104="","",IF(H104="",VLOOKUP(I104,Parâmetros!$B$3:$C$6,2,0),VLOOKUP(I104,Parâmetros!$B$3:$C$6,2,0)*VLOOKUP(H104,Parâmetros!$E$3:$G$5,2,0))))</f>
        <v>0</v>
      </c>
      <c r="K104" s="74">
        <f t="shared" ref="K104" si="71">IF(J104="",0,((G104*J104)*$F$30)*0.9*100)</f>
        <v>0</v>
      </c>
      <c r="L104" s="3"/>
      <c r="M104" s="38"/>
    </row>
    <row r="105" spans="1:13" ht="45.75" customHeight="1" outlineLevel="1" x14ac:dyDescent="0.2">
      <c r="A105" s="170" t="str">
        <f>Máximo!A105</f>
        <v>3.73</v>
      </c>
      <c r="B105" s="552" t="str">
        <f>Máximo!B105:E105</f>
        <v>Capacidade de bloquear subscribers nos CRM's via ação do analista (comunicação com Siebel 6.3, Siebel 8, Oracle Service Cloud, SAC, STC e SINN via Oracle SOA Suite ou Informática Power Center)</v>
      </c>
      <c r="C105" s="552"/>
      <c r="D105" s="552"/>
      <c r="E105" s="552"/>
      <c r="F105" s="68" t="str">
        <f>IF(Máximo!F105:I105="","",Máximo!F105:I105)</f>
        <v/>
      </c>
      <c r="G105" s="72">
        <f>Máximo!G105:J105</f>
        <v>7.4999999999999997E-3</v>
      </c>
      <c r="H105" s="70" t="str">
        <f>IF(Máximo!H105="","",Máximo!H105)</f>
        <v>Obrigatório</v>
      </c>
      <c r="I105" s="37" t="s">
        <v>4</v>
      </c>
      <c r="J105" s="73">
        <f>IF($K$13="Não Atende",0,IF(I105="","",IF(H105="",VLOOKUP(I105,Parâmetros!$B$3:$C$6,2,0),VLOOKUP(I105,Parâmetros!$B$3:$C$6,2,0)*VLOOKUP(H105,Parâmetros!$E$3:$G$5,2,0))))</f>
        <v>0</v>
      </c>
      <c r="K105" s="74">
        <f t="shared" ref="K105" si="72">IF(J105="",0,((G105*J105)*$F$30)*0.9*100)</f>
        <v>0</v>
      </c>
      <c r="L105" s="3"/>
      <c r="M105" s="38"/>
    </row>
    <row r="106" spans="1:13" ht="45.75" customHeight="1" outlineLevel="1" x14ac:dyDescent="0.2">
      <c r="A106" s="170" t="str">
        <f>Máximo!A106</f>
        <v>3.74</v>
      </c>
      <c r="B106" s="552" t="str">
        <f>Máximo!B106:E106</f>
        <v>Capacidade de bloquear subscribers na Rede da Oi via ação do analista (comunicação com HLR via protocolo SSH, Telnet e comunicação com a rede fixa através do loader)</v>
      </c>
      <c r="C106" s="552"/>
      <c r="D106" s="552"/>
      <c r="E106" s="552"/>
      <c r="F106" s="68" t="str">
        <f>IF(Máximo!F106:I106="","",Máximo!F106:I106)</f>
        <v/>
      </c>
      <c r="G106" s="72">
        <f>Máximo!G106:J106</f>
        <v>7.4999999999999997E-3</v>
      </c>
      <c r="H106" s="70" t="str">
        <f>IF(Máximo!H106="","",Máximo!H106)</f>
        <v>Obrigatório</v>
      </c>
      <c r="I106" s="37" t="s">
        <v>17</v>
      </c>
      <c r="J106" s="73">
        <f>IF($K$13="Não Atende",0,IF(I106="","",IF(H106="",VLOOKUP(I106,Parâmetros!$B$3:$C$6,2,0),VLOOKUP(I106,Parâmetros!$B$3:$C$6,2,0)*VLOOKUP(H106,Parâmetros!$E$3:$G$5,2,0))))</f>
        <v>0</v>
      </c>
      <c r="K106" s="74">
        <f t="shared" ref="K106" si="73">IF(J106="",0,((G106*J106)*$F$30)*0.9*100)</f>
        <v>0</v>
      </c>
      <c r="L106" s="3"/>
      <c r="M106" s="38"/>
    </row>
    <row r="107" spans="1:13" ht="45.75" customHeight="1" outlineLevel="1" x14ac:dyDescent="0.2">
      <c r="A107" s="170" t="str">
        <f>Máximo!A107</f>
        <v>3.75</v>
      </c>
      <c r="B107" s="552" t="str">
        <f>Máximo!B107:E107</f>
        <v>A ferramenta deverá reconhecer assiantes bloqueados na rede e nos CRM's para não alarmar mais as regras cujo esteja no caso</v>
      </c>
      <c r="C107" s="552"/>
      <c r="D107" s="552"/>
      <c r="E107" s="552"/>
      <c r="F107" s="68" t="str">
        <f>IF(Máximo!F107:I107="","",Máximo!F107:I107)</f>
        <v/>
      </c>
      <c r="G107" s="72">
        <f>Máximo!G107:J107</f>
        <v>7.4999999999999997E-3</v>
      </c>
      <c r="H107" s="70" t="str">
        <f>IF(Máximo!H107="","",Máximo!H107)</f>
        <v>Obrigatório</v>
      </c>
      <c r="I107" s="37" t="s">
        <v>17</v>
      </c>
      <c r="J107" s="73">
        <f>IF($K$13="Não Atende",0,IF(I107="","",IF(H107="",VLOOKUP(I107,Parâmetros!$B$3:$C$6,2,0),VLOOKUP(I107,Parâmetros!$B$3:$C$6,2,0)*VLOOKUP(H107,Parâmetros!$E$3:$G$5,2,0))))</f>
        <v>0</v>
      </c>
      <c r="K107" s="74">
        <f t="shared" ref="K107" si="74">IF(J107="",0,((G107*J107)*$F$30)*0.9*100)</f>
        <v>0</v>
      </c>
      <c r="L107" s="3"/>
      <c r="M107" s="38"/>
    </row>
    <row r="108" spans="1:13" ht="45.75" customHeight="1" outlineLevel="1" x14ac:dyDescent="0.2">
      <c r="A108" s="170" t="str">
        <f>Máximo!A108</f>
        <v>3.76</v>
      </c>
      <c r="B108" s="552" t="str">
        <f>Máximo!B108:E108</f>
        <v>A ferramenta deverá ser extensível às premissas dos dealers concetando com POS's para verificar as credenciais do cliente antes da ativação do(s) produto(s)</v>
      </c>
      <c r="C108" s="552"/>
      <c r="D108" s="552"/>
      <c r="E108" s="552"/>
      <c r="F108" s="68" t="str">
        <f>IF(Máximo!F108:I108="","",Máximo!F108:I108)</f>
        <v/>
      </c>
      <c r="G108" s="72">
        <f>Máximo!G108:J108</f>
        <v>3.69318182E-3</v>
      </c>
      <c r="H108" s="70" t="str">
        <f>IF(Máximo!H108="","",Máximo!H108)</f>
        <v>Obrigatório</v>
      </c>
      <c r="I108" s="37" t="s">
        <v>17</v>
      </c>
      <c r="J108" s="73">
        <f>IF($K$13="Não Atende",0,IF(I108="","",IF(H108="",VLOOKUP(I108,Parâmetros!$B$3:$C$6,2,0),VLOOKUP(I108,Parâmetros!$B$3:$C$6,2,0)*VLOOKUP(H108,Parâmetros!$E$3:$G$5,2,0))))</f>
        <v>0</v>
      </c>
      <c r="K108" s="74">
        <f t="shared" ref="K108" si="75">IF(J108="",0,((G108*J108)*$F$30)*0.9*100)</f>
        <v>0</v>
      </c>
      <c r="L108" s="3"/>
      <c r="M108" s="38"/>
    </row>
    <row r="109" spans="1:13" ht="45.75" customHeight="1" outlineLevel="1" x14ac:dyDescent="0.2">
      <c r="A109" s="170" t="str">
        <f>Máximo!A109</f>
        <v>3.77</v>
      </c>
      <c r="B109" s="552" t="str">
        <f>Máximo!B109:E109</f>
        <v>A ferramenta deverá prover de mecanismos de georeferenciamento dos casos analisados</v>
      </c>
      <c r="C109" s="552"/>
      <c r="D109" s="552"/>
      <c r="E109" s="552"/>
      <c r="F109" s="68" t="str">
        <f>IF(Máximo!F109:I109="","",Máximo!F109:I109)</f>
        <v/>
      </c>
      <c r="G109" s="72">
        <f>Máximo!G109:J109</f>
        <v>7.4999999999999997E-3</v>
      </c>
      <c r="H109" s="70" t="str">
        <f>IF(Máximo!H109="","",Máximo!H109)</f>
        <v>Obrigatório</v>
      </c>
      <c r="I109" s="37" t="s">
        <v>4</v>
      </c>
      <c r="J109" s="73">
        <f>IF($K$13="Não Atende",0,IF(I109="","",IF(H109="",VLOOKUP(I109,Parâmetros!$B$3:$C$6,2,0),VLOOKUP(I109,Parâmetros!$B$3:$C$6,2,0)*VLOOKUP(H109,Parâmetros!$E$3:$G$5,2,0))))</f>
        <v>0</v>
      </c>
      <c r="K109" s="74">
        <f t="shared" ref="K109" si="76">IF(J109="",0,((G109*J109)*$F$30)*0.9*100)</f>
        <v>0</v>
      </c>
      <c r="L109" s="3"/>
      <c r="M109" s="38"/>
    </row>
    <row r="110" spans="1:13" ht="45.75" customHeight="1" outlineLevel="1" x14ac:dyDescent="0.2">
      <c r="A110" s="170" t="str">
        <f>Máximo!A110</f>
        <v>3.78</v>
      </c>
      <c r="B110" s="552" t="str">
        <f>Máximo!B110:E110</f>
        <v>Capacidade de leitura biométrica para cruzamento de reconhecimento biométrico (facial, iris, digitais, etc) para as iniciativas de anti-fraude de frente de loja e cruzamento com perfil de mídias sociais (reconhecimento facial)</v>
      </c>
      <c r="C110" s="552"/>
      <c r="D110" s="552"/>
      <c r="E110" s="552"/>
      <c r="F110" s="68" t="str">
        <f>IF(Máximo!F110:I110="","",Máximo!F110:I110)</f>
        <v/>
      </c>
      <c r="G110" s="72">
        <f>Máximo!G110:J110</f>
        <v>3.69318182E-3</v>
      </c>
      <c r="H110" s="70" t="str">
        <f>IF(Máximo!H110="","",Máximo!H110)</f>
        <v>Obrigatório</v>
      </c>
      <c r="I110" s="37" t="s">
        <v>4</v>
      </c>
      <c r="J110" s="73">
        <f>IF($K$13="Não Atende",0,IF(I110="","",IF(H110="",VLOOKUP(I110,Parâmetros!$B$3:$C$6,2,0),VLOOKUP(I110,Parâmetros!$B$3:$C$6,2,0)*VLOOKUP(H110,Parâmetros!$E$3:$G$5,2,0))))</f>
        <v>0</v>
      </c>
      <c r="K110" s="74">
        <f t="shared" ref="K110" si="77">IF(J110="",0,((G110*J110)*$F$30)*0.9*100)</f>
        <v>0</v>
      </c>
      <c r="L110" s="3"/>
      <c r="M110" s="38"/>
    </row>
    <row r="111" spans="1:13" ht="45.75" customHeight="1" outlineLevel="1" x14ac:dyDescent="0.2">
      <c r="A111" s="170" t="str">
        <f>Máximo!A111</f>
        <v>3.79</v>
      </c>
      <c r="B111" s="552" t="str">
        <f>Máximo!B111:E111</f>
        <v>Capacidade de leitura biométrica para reconhecimento biométrico (facial, iris, digitais, etc) em documentos digitalizados.</v>
      </c>
      <c r="C111" s="552"/>
      <c r="D111" s="552"/>
      <c r="E111" s="552"/>
      <c r="F111" s="68" t="str">
        <f>IF(Máximo!F111:I111="","",Máximo!F111:I111)</f>
        <v/>
      </c>
      <c r="G111" s="72">
        <f>Máximo!G111:J111</f>
        <v>3.69318182E-3</v>
      </c>
      <c r="H111" s="70" t="str">
        <f>IF(Máximo!H111="","",Máximo!H111)</f>
        <v>Obrigatório</v>
      </c>
      <c r="I111" s="37" t="s">
        <v>4</v>
      </c>
      <c r="J111" s="73">
        <f>IF($K$13="Não Atende",0,IF(I111="","",IF(H111="",VLOOKUP(I111,Parâmetros!$B$3:$C$6,2,0),VLOOKUP(I111,Parâmetros!$B$3:$C$6,2,0)*VLOOKUP(H111,Parâmetros!$E$3:$G$5,2,0))))</f>
        <v>0</v>
      </c>
      <c r="K111" s="74">
        <f t="shared" ref="K111" si="78">IF(J111="",0,((G111*J111)*$F$30)*0.9*100)</f>
        <v>0</v>
      </c>
      <c r="L111" s="3"/>
      <c r="M111" s="38"/>
    </row>
    <row r="112" spans="1:13" ht="45.75" customHeight="1" outlineLevel="1" x14ac:dyDescent="0.2">
      <c r="A112" s="170" t="str">
        <f>Máximo!A112</f>
        <v>3.80</v>
      </c>
      <c r="B112" s="552" t="str">
        <f>Máximo!B112:E112</f>
        <v>Capacidade de leitura OCR (para habilitar checagem de assinatura e leitura de contratos)</v>
      </c>
      <c r="C112" s="552"/>
      <c r="D112" s="552"/>
      <c r="E112" s="552"/>
      <c r="F112" s="68" t="str">
        <f>IF(Máximo!F112:I112="","",Máximo!F112:I112)</f>
        <v/>
      </c>
      <c r="G112" s="72">
        <f>Máximo!G112:J112</f>
        <v>3.69318182E-3</v>
      </c>
      <c r="H112" s="70" t="str">
        <f>IF(Máximo!H112="","",Máximo!H112)</f>
        <v>Obrigatório</v>
      </c>
      <c r="I112" s="37" t="s">
        <v>4</v>
      </c>
      <c r="J112" s="73">
        <f>IF($K$13="Não Atende",0,IF(I112="","",IF(H112="",VLOOKUP(I112,Parâmetros!$B$3:$C$6,2,0),VLOOKUP(I112,Parâmetros!$B$3:$C$6,2,0)*VLOOKUP(H112,Parâmetros!$E$3:$G$5,2,0))))</f>
        <v>0</v>
      </c>
      <c r="K112" s="74">
        <f t="shared" ref="K112" si="79">IF(J112="",0,((G112*J112)*$F$30)*0.9*100)</f>
        <v>0</v>
      </c>
      <c r="L112" s="3"/>
      <c r="M112" s="38"/>
    </row>
    <row r="113" spans="1:13" ht="45.75" customHeight="1" outlineLevel="1" x14ac:dyDescent="0.2">
      <c r="A113" s="170" t="str">
        <f>Máximo!A113</f>
        <v>3.81</v>
      </c>
      <c r="B113" s="552" t="str">
        <f>Máximo!B113:E113</f>
        <v>Capacidade de conectar com scores externos (ClearSale, M4U Serasa, ABR, Receita Federal, etc) via webservices</v>
      </c>
      <c r="C113" s="552"/>
      <c r="D113" s="552"/>
      <c r="E113" s="552"/>
      <c r="F113" s="68" t="str">
        <f>IF(Máximo!F113:I113="","",Máximo!F113:I113)</f>
        <v/>
      </c>
      <c r="G113" s="72">
        <f>Máximo!G113:J113</f>
        <v>7.4999999999999997E-3</v>
      </c>
      <c r="H113" s="70" t="str">
        <f>IF(Máximo!H113="","",Máximo!H113)</f>
        <v>Obrigatório</v>
      </c>
      <c r="I113" s="37" t="s">
        <v>4</v>
      </c>
      <c r="J113" s="73">
        <f>IF($K$13="Não Atende",0,IF(I113="","",IF(H113="",VLOOKUP(I113,Parâmetros!$B$3:$C$6,2,0),VLOOKUP(I113,Parâmetros!$B$3:$C$6,2,0)*VLOOKUP(H113,Parâmetros!$E$3:$G$5,2,0))))</f>
        <v>0</v>
      </c>
      <c r="K113" s="74">
        <f t="shared" ref="K113" si="80">IF(J113="",0,((G113*J113)*$F$30)*0.9*100)</f>
        <v>0</v>
      </c>
      <c r="L113" s="3"/>
      <c r="M113" s="38"/>
    </row>
    <row r="114" spans="1:13" ht="45.75" customHeight="1" outlineLevel="1" x14ac:dyDescent="0.2">
      <c r="A114" s="170" t="str">
        <f>Máximo!A114</f>
        <v>3.82</v>
      </c>
      <c r="B114" s="552" t="str">
        <f>Máximo!B114:E114</f>
        <v>A ferramenta deverá permitir ao analista e ao adminstrador do sistema a configuração e desenvolvimento de procedures para transformação dos dados (flexibilizando a criação de novas regras)</v>
      </c>
      <c r="C114" s="552"/>
      <c r="D114" s="552"/>
      <c r="E114" s="552"/>
      <c r="F114" s="68" t="str">
        <f>IF(Máximo!F114:I114="","",Máximo!F114:I114)</f>
        <v/>
      </c>
      <c r="G114" s="70">
        <f>Máximo!G114:J114</f>
        <v>7.4999999999999997E-3</v>
      </c>
      <c r="H114" s="70" t="str">
        <f>IF(Máximo!H114="","",Máximo!H114)</f>
        <v>Obrigatório</v>
      </c>
      <c r="I114" s="37" t="s">
        <v>4</v>
      </c>
      <c r="J114" s="73">
        <f>IF($K$13="Não Atende",0,IF(I114="","",IF(H114="",VLOOKUP(I114,Parâmetros!$B$3:$C$6,2,0),VLOOKUP(I114,Parâmetros!$B$3:$C$6,2,0)*VLOOKUP(H114,Parâmetros!$E$3:$G$5,2,0))))</f>
        <v>0</v>
      </c>
      <c r="K114" s="74">
        <f t="shared" ref="K114" si="81">IF(J114="",0,((G114*J114)*$F$30)*0.9*100)</f>
        <v>0</v>
      </c>
      <c r="L114" s="3"/>
      <c r="M114" s="38"/>
    </row>
    <row r="115" spans="1:13" ht="45.75" customHeight="1" outlineLevel="1" x14ac:dyDescent="0.2">
      <c r="A115" s="170" t="str">
        <f>Máximo!A115</f>
        <v>3.83</v>
      </c>
      <c r="B115" s="552" t="str">
        <f>Máximo!B115:E115</f>
        <v>A ferramenta deverá permitir ao analista e ao administrador do sistema o input de dados de diversas fontes (configuração de dblink's, construção de etl's, etc)</v>
      </c>
      <c r="C115" s="552"/>
      <c r="D115" s="552"/>
      <c r="E115" s="552"/>
      <c r="F115" s="68" t="str">
        <f>IF(Máximo!F115:I115="","",Máximo!F115:I115)</f>
        <v/>
      </c>
      <c r="G115" s="70">
        <f>Máximo!G115:J115</f>
        <v>7.4999999999999997E-3</v>
      </c>
      <c r="H115" s="70" t="str">
        <f>IF(Máximo!H115="","",Máximo!H115)</f>
        <v>Obrigatório</v>
      </c>
      <c r="I115" s="37" t="s">
        <v>4</v>
      </c>
      <c r="J115" s="73">
        <f>IF($K$13="Não Atende",0,IF(I115="","",IF(H115="",VLOOKUP(I115,Parâmetros!$B$3:$C$6,2,0),VLOOKUP(I115,Parâmetros!$B$3:$C$6,2,0)*VLOOKUP(H115,Parâmetros!$E$3:$G$5,2,0))))</f>
        <v>0</v>
      </c>
      <c r="K115" s="74">
        <f t="shared" ref="K115" si="82">IF(J115="",0,((G115*J115)*$F$30)*0.9*100)</f>
        <v>0</v>
      </c>
      <c r="L115" s="3"/>
      <c r="M115" s="38"/>
    </row>
    <row r="116" spans="1:13" ht="45.75" customHeight="1" outlineLevel="1" x14ac:dyDescent="0.2">
      <c r="A116" s="170" t="str">
        <f>Máximo!A116</f>
        <v>3.84</v>
      </c>
      <c r="B116" s="552" t="str">
        <f>Máximo!B116:E116</f>
        <v>A ferramenta deverá permitir ao administrador do sistema a configuração dos perfis de acesso e criação de usuários</v>
      </c>
      <c r="C116" s="552"/>
      <c r="D116" s="552"/>
      <c r="E116" s="552"/>
      <c r="F116" s="68" t="str">
        <f>IF(Máximo!F116:I116="","",Máximo!F116:I116)</f>
        <v/>
      </c>
      <c r="G116" s="70">
        <f>Máximo!G116:J116</f>
        <v>7.4999999999999997E-3</v>
      </c>
      <c r="H116" s="70" t="str">
        <f>IF(Máximo!H116="","",Máximo!H116)</f>
        <v>Obrigatório</v>
      </c>
      <c r="I116" s="37" t="s">
        <v>4</v>
      </c>
      <c r="J116" s="73">
        <f>IF($K$13="Não Atende",0,IF(I116="","",IF(H116="",VLOOKUP(I116,Parâmetros!$B$3:$C$6,2,0),VLOOKUP(I116,Parâmetros!$B$3:$C$6,2,0)*VLOOKUP(H116,Parâmetros!$E$3:$G$5,2,0))))</f>
        <v>0</v>
      </c>
      <c r="K116" s="74">
        <f t="shared" ref="K116" si="83">IF(J116="",0,((G116*J116)*$F$30)*0.9*100)</f>
        <v>0</v>
      </c>
      <c r="L116" s="3"/>
      <c r="M116" s="38"/>
    </row>
    <row r="117" spans="1:13" ht="45.75" customHeight="1" outlineLevel="1" x14ac:dyDescent="0.2">
      <c r="A117" s="170" t="str">
        <f>Máximo!A117</f>
        <v>3.85</v>
      </c>
      <c r="B117" s="552" t="str">
        <f>Máximo!B117:E117</f>
        <v>A ferramenta deverá permitir ao analista e ao administrador do sistema a configuração de novas telas e fluxos de informação e aprovação dos casos (derivação, detecção e desbloqueio)</v>
      </c>
      <c r="C117" s="552"/>
      <c r="D117" s="552"/>
      <c r="E117" s="552"/>
      <c r="F117" s="68" t="str">
        <f>IF(Máximo!F117:I117="","",Máximo!F117:I117)</f>
        <v/>
      </c>
      <c r="G117" s="70">
        <f>Máximo!G117:J117</f>
        <v>7.4999999999999997E-3</v>
      </c>
      <c r="H117" s="70" t="str">
        <f>IF(Máximo!H117="","",Máximo!H117)</f>
        <v>Obrigatório</v>
      </c>
      <c r="I117" s="37" t="s">
        <v>5</v>
      </c>
      <c r="J117" s="73">
        <f>IF($K$13="Não Atende",0,IF(I117="","",IF(H117="",VLOOKUP(I117,Parâmetros!$B$3:$C$6,2,0),VLOOKUP(I117,Parâmetros!$B$3:$C$6,2,0)*VLOOKUP(H117,Parâmetros!$E$3:$G$5,2,0))))</f>
        <v>0</v>
      </c>
      <c r="K117" s="74">
        <f t="shared" ref="K117" si="84">IF(J117="",0,((G117*J117)*$F$30)*0.9*100)</f>
        <v>0</v>
      </c>
      <c r="L117" s="3"/>
      <c r="M117" s="38"/>
    </row>
    <row r="118" spans="1:13" ht="45.75" customHeight="1" outlineLevel="1" x14ac:dyDescent="0.2">
      <c r="A118" s="170" t="str">
        <f>Máximo!A118</f>
        <v>3.86</v>
      </c>
      <c r="B118" s="552" t="str">
        <f>Máximo!B118:E118</f>
        <v>A ferramenta deverá permitir ao analista e ao administrador do sistema a configuração dos relatórios e suas fontes de dados</v>
      </c>
      <c r="C118" s="552"/>
      <c r="D118" s="552"/>
      <c r="E118" s="552"/>
      <c r="F118" s="68" t="str">
        <f>IF(Máximo!F118:I118="","",Máximo!F118:I118)</f>
        <v/>
      </c>
      <c r="G118" s="72">
        <f>Máximo!G118:J118</f>
        <v>7.4999999999999997E-3</v>
      </c>
      <c r="H118" s="70" t="str">
        <f>IF(Máximo!H118="","",Máximo!H118)</f>
        <v>Obrigatório</v>
      </c>
      <c r="I118" s="37" t="s">
        <v>17</v>
      </c>
      <c r="J118" s="73">
        <f>IF($K$13="Não Atende",0,IF(I118="","",IF(H118="",VLOOKUP(I118,Parâmetros!$B$3:$C$6,2,0),VLOOKUP(I118,Parâmetros!$B$3:$C$6,2,0)*VLOOKUP(H118,Parâmetros!$E$3:$G$5,2,0))))</f>
        <v>0</v>
      </c>
      <c r="K118" s="74">
        <f t="shared" ref="K118" si="85">IF(J118="",0,((G118*J118)*$F$30)*0.9*100)</f>
        <v>0</v>
      </c>
      <c r="L118" s="3"/>
      <c r="M118" s="38"/>
    </row>
    <row r="119" spans="1:13" ht="45.75" customHeight="1" outlineLevel="1" x14ac:dyDescent="0.2">
      <c r="A119" s="170" t="str">
        <f>Máximo!A119</f>
        <v>3.87</v>
      </c>
      <c r="B119" s="552" t="str">
        <f>Máximo!B119:E119</f>
        <v>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v>
      </c>
      <c r="C119" s="552"/>
      <c r="D119" s="552"/>
      <c r="E119" s="552"/>
      <c r="F119" s="68" t="str">
        <f>IF(Máximo!F119:I119="","",Máximo!F119:I119)</f>
        <v/>
      </c>
      <c r="G119" s="72">
        <f>Máximo!G119:J119</f>
        <v>7.4999999999999997E-3</v>
      </c>
      <c r="H119" s="70" t="str">
        <f>IF(Máximo!H119="","",Máximo!H119)</f>
        <v>Obrigatório</v>
      </c>
      <c r="I119" s="37" t="s">
        <v>5</v>
      </c>
      <c r="J119" s="73">
        <f>IF($K$13="Não Atende",0,IF(I119="","",IF(H119="",VLOOKUP(I119,Parâmetros!$B$3:$C$6,2,0),VLOOKUP(I119,Parâmetros!$B$3:$C$6,2,0)*VLOOKUP(H119,Parâmetros!$E$3:$G$5,2,0))))</f>
        <v>0</v>
      </c>
      <c r="K119" s="74">
        <f t="shared" ref="K119" si="86">IF(J119="",0,((G119*J119)*$F$30)*0.9*100)</f>
        <v>0</v>
      </c>
      <c r="L119" s="3"/>
      <c r="M119" s="38"/>
    </row>
    <row r="120" spans="1:13" ht="45.75" customHeight="1" outlineLevel="1" x14ac:dyDescent="0.2">
      <c r="A120" s="170" t="str">
        <f>Máximo!A120</f>
        <v>3.88</v>
      </c>
      <c r="B120" s="552" t="str">
        <f>Máximo!B120:E120</f>
        <v>A ferramenta deverá ser capaz de identificar cenários de suppressed usage e missing usage nos dados através dos switches/ERB's (configurações de rede fraudulentas), emitindo alertas e relatórios</v>
      </c>
      <c r="C120" s="552"/>
      <c r="D120" s="552"/>
      <c r="E120" s="552"/>
      <c r="F120" s="68" t="str">
        <f>IF(Máximo!F120:I120="","",Máximo!F120:I120)</f>
        <v/>
      </c>
      <c r="G120" s="72">
        <f>Máximo!G120:J120</f>
        <v>7.4999999999999997E-3</v>
      </c>
      <c r="H120" s="70" t="str">
        <f>IF(Máximo!H120="","",Máximo!H120)</f>
        <v>Obrigatório</v>
      </c>
      <c r="I120" s="37" t="s">
        <v>5</v>
      </c>
      <c r="J120" s="73">
        <f>IF($K$13="Não Atende",0,IF(I120="","",IF(H120="",VLOOKUP(I120,Parâmetros!$B$3:$C$6,2,0),VLOOKUP(I120,Parâmetros!$B$3:$C$6,2,0)*VLOOKUP(H120,Parâmetros!$E$3:$G$5,2,0))))</f>
        <v>0</v>
      </c>
      <c r="K120" s="74">
        <f t="shared" ref="K120" si="87">IF(J120="",0,((G120*J120)*$F$30)*0.9*100)</f>
        <v>0</v>
      </c>
      <c r="L120" s="3"/>
      <c r="M120" s="38"/>
    </row>
    <row r="121" spans="1:13" ht="45.75" customHeight="1" outlineLevel="1" x14ac:dyDescent="0.2">
      <c r="A121" s="170" t="str">
        <f>Máximo!A121</f>
        <v>3.89</v>
      </c>
      <c r="B121" s="552" t="str">
        <f>Máximo!B121:E121</f>
        <v>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v>
      </c>
      <c r="C121" s="552"/>
      <c r="D121" s="552"/>
      <c r="E121" s="552"/>
      <c r="F121" s="68" t="str">
        <f>IF(Máximo!F121:I121="","",Máximo!F121:I121)</f>
        <v/>
      </c>
      <c r="G121" s="72">
        <f>Máximo!G121:J121</f>
        <v>7.4999999999999997E-3</v>
      </c>
      <c r="H121" s="70" t="str">
        <f>IF(Máximo!H121="","",Máximo!H121)</f>
        <v>Obrigatório</v>
      </c>
      <c r="I121" s="37" t="s">
        <v>5</v>
      </c>
      <c r="J121" s="73">
        <f>IF($K$13="Não Atende",0,IF(I121="","",IF(H121="",VLOOKUP(I121,Parâmetros!$B$3:$C$6,2,0),VLOOKUP(I121,Parâmetros!$B$3:$C$6,2,0)*VLOOKUP(H121,Parâmetros!$E$3:$G$5,2,0))))</f>
        <v>0</v>
      </c>
      <c r="K121" s="74">
        <f t="shared" ref="K121" si="88">IF(J121="",0,((G121*J121)*$F$30)*0.9*100)</f>
        <v>0</v>
      </c>
      <c r="L121" s="3"/>
      <c r="M121" s="38"/>
    </row>
    <row r="122" spans="1:13" ht="45.75" customHeight="1" outlineLevel="1" x14ac:dyDescent="0.2">
      <c r="A122" s="170" t="str">
        <f>Máximo!A122</f>
        <v>3.90</v>
      </c>
      <c r="B122" s="552" t="str">
        <f>Máximo!B122:E122</f>
        <v>No momento da conclusão da análise do caso (ação do analista) a ferramenta deverá possuir workflow para o sistema de tarifação e faturamento (SIN, Sisraf, SFA e Arbor) enviando comando para cancelamento da fatura e de chamadas (No Bill)</v>
      </c>
      <c r="C122" s="552"/>
      <c r="D122" s="552"/>
      <c r="E122" s="552"/>
      <c r="F122" s="68" t="str">
        <f>IF(Máximo!F122:I122="","",Máximo!F122:I122)</f>
        <v/>
      </c>
      <c r="G122" s="72">
        <f>Máximo!G122:J122</f>
        <v>7.4999999999999997E-3</v>
      </c>
      <c r="H122" s="70" t="str">
        <f>IF(Máximo!H122="","",Máximo!H122)</f>
        <v>Obrigatório</v>
      </c>
      <c r="I122" s="37" t="s">
        <v>17</v>
      </c>
      <c r="J122" s="73">
        <f>IF($K$13="Não Atende",0,IF(I122="","",IF(H122="",VLOOKUP(I122,Parâmetros!$B$3:$C$6,2,0),VLOOKUP(I122,Parâmetros!$B$3:$C$6,2,0)*VLOOKUP(H122,Parâmetros!$E$3:$G$5,2,0))))</f>
        <v>0</v>
      </c>
      <c r="K122" s="74">
        <f t="shared" ref="K122" si="89">IF(J122="",0,((G122*J122)*$F$30)*0.9*100)</f>
        <v>0</v>
      </c>
      <c r="L122" s="3"/>
      <c r="M122" s="38"/>
    </row>
    <row r="123" spans="1:13" s="168" customFormat="1" ht="15" customHeight="1" outlineLevel="1" x14ac:dyDescent="0.2">
      <c r="A123" s="239"/>
      <c r="B123" s="243" t="s">
        <v>169</v>
      </c>
      <c r="C123" s="241"/>
      <c r="D123" s="241"/>
      <c r="E123" s="242"/>
      <c r="F123" s="239"/>
      <c r="G123" s="239"/>
      <c r="H123" s="239"/>
      <c r="I123" s="239"/>
      <c r="J123" s="239"/>
      <c r="K123" s="239"/>
      <c r="L123" s="239"/>
      <c r="M123" s="239"/>
    </row>
    <row r="124" spans="1:13" ht="45.75" customHeight="1" outlineLevel="1" x14ac:dyDescent="0.2">
      <c r="A124" s="170" t="str">
        <f>Máximo!A124</f>
        <v>3.91</v>
      </c>
      <c r="B124" s="552" t="str">
        <f>Máximo!B124:E124</f>
        <v>A ferramenta deverá armazenar o histórico de transações de análise de crédito dos últimos 8 meses (histórico de fraude e alarmes) e de forma consolidado por 5 anos para permitir reports</v>
      </c>
      <c r="C124" s="552"/>
      <c r="D124" s="552"/>
      <c r="E124" s="552"/>
      <c r="F124" s="68" t="str">
        <f>IF(Máximo!F124:I124="","",Máximo!F124:I124)</f>
        <v/>
      </c>
      <c r="G124" s="72">
        <f>Máximo!G124:J124</f>
        <v>5.3571428599999997E-3</v>
      </c>
      <c r="H124" s="70" t="str">
        <f>IF(Máximo!H124="","",Máximo!H124)</f>
        <v>Obrigatório</v>
      </c>
      <c r="I124" s="37" t="s">
        <v>4</v>
      </c>
      <c r="J124" s="73">
        <f>IF($K$13="Não Atende",0,IF(I124="","",IF(H124="",VLOOKUP(I124,Parâmetros!$B$3:$C$6,2,0),VLOOKUP(I124,Parâmetros!$B$3:$C$6,2,0)*VLOOKUP(H124,Parâmetros!$E$3:$G$5,2,0))))</f>
        <v>0</v>
      </c>
      <c r="K124" s="74">
        <f t="shared" ref="K124" si="90">IF(J124="",0,((G124*J124)*$F$30)*0.9*100)</f>
        <v>0</v>
      </c>
      <c r="L124" s="3"/>
      <c r="M124" s="38"/>
    </row>
    <row r="125" spans="1:13" ht="45.75" customHeight="1" outlineLevel="1" x14ac:dyDescent="0.2">
      <c r="A125" s="170" t="str">
        <f>Máximo!A125</f>
        <v>3.92</v>
      </c>
      <c r="B125" s="552" t="str">
        <f>Máximo!B125:E125</f>
        <v>A ferramenta deverá armazenar a base histórica de tráfego (Voz, Gprs, SMS, MMS, recarga, VOIP) detalhado CDR a CDR dos últimos 3 meses e de forma consolidado por 5 anos para permitir reports</v>
      </c>
      <c r="C125" s="552"/>
      <c r="D125" s="552"/>
      <c r="E125" s="552"/>
      <c r="F125" s="68" t="str">
        <f>IF(Máximo!F125:I125="","",Máximo!F125:I125)</f>
        <v/>
      </c>
      <c r="G125" s="72">
        <f>Máximo!G125:J125</f>
        <v>5.3571428599999997E-3</v>
      </c>
      <c r="H125" s="70" t="str">
        <f>IF(Máximo!H125="","",Máximo!H125)</f>
        <v>Obrigatório</v>
      </c>
      <c r="I125" s="37" t="s">
        <v>4</v>
      </c>
      <c r="J125" s="73">
        <f>IF($K$13="Não Atende",0,IF(I125="","",IF(H125="",VLOOKUP(I125,Parâmetros!$B$3:$C$6,2,0),VLOOKUP(I125,Parâmetros!$B$3:$C$6,2,0)*VLOOKUP(H125,Parâmetros!$E$3:$G$5,2,0))))</f>
        <v>0</v>
      </c>
      <c r="K125" s="74">
        <f t="shared" ref="K125" si="91">IF(J125="",0,((G125*J125)*$F$30)*0.9*100)</f>
        <v>0</v>
      </c>
      <c r="L125" s="3"/>
      <c r="M125" s="38"/>
    </row>
    <row r="126" spans="1:13" ht="45.75" customHeight="1" outlineLevel="1" x14ac:dyDescent="0.2">
      <c r="A126" s="170" t="str">
        <f>Máximo!A126</f>
        <v>3.93</v>
      </c>
      <c r="B126" s="552" t="str">
        <f>Máximo!B126:E126</f>
        <v>A ferramenta deverá possibilitar o backup das bases históricas e acesso de consulta</v>
      </c>
      <c r="C126" s="552"/>
      <c r="D126" s="552"/>
      <c r="E126" s="552"/>
      <c r="F126" s="68" t="str">
        <f>IF(Máximo!F126:I126="","",Máximo!F126:I126)</f>
        <v/>
      </c>
      <c r="G126" s="72">
        <f>Máximo!G126:J126</f>
        <v>5.3571428599999997E-3</v>
      </c>
      <c r="H126" s="70" t="str">
        <f>IF(Máximo!H126="","",Máximo!H126)</f>
        <v>Obrigatório</v>
      </c>
      <c r="I126" s="37" t="s">
        <v>4</v>
      </c>
      <c r="J126" s="73">
        <f>IF($K$13="Não Atende",0,IF(I126="","",IF(H126="",VLOOKUP(I126,Parâmetros!$B$3:$C$6,2,0),VLOOKUP(I126,Parâmetros!$B$3:$C$6,2,0)*VLOOKUP(H126,Parâmetros!$E$3:$G$5,2,0))))</f>
        <v>0</v>
      </c>
      <c r="K126" s="74">
        <f t="shared" ref="K126" si="92">IF(J126="",0,((G126*J126)*$F$30)*0.9*100)</f>
        <v>0</v>
      </c>
      <c r="L126" s="3"/>
      <c r="M126" s="38"/>
    </row>
    <row r="127" spans="1:13" ht="45.75" customHeight="1" outlineLevel="1" x14ac:dyDescent="0.2">
      <c r="A127" s="170" t="str">
        <f>Máximo!A127</f>
        <v>3.94</v>
      </c>
      <c r="B127" s="552" t="str">
        <f>Máximo!B127:E127</f>
        <v>A ferramenta deverá armazenar os dados cadastrais da base de assiantes Oi (aproximadamente 70 milhões, com estimativa de crescimento de 5 milhões nos próximos 3 anos)</v>
      </c>
      <c r="C127" s="552"/>
      <c r="D127" s="552"/>
      <c r="E127" s="552"/>
      <c r="F127" s="68" t="str">
        <f>IF(Máximo!F127:I127="","",Máximo!F127:I127)</f>
        <v/>
      </c>
      <c r="G127" s="72">
        <f>Máximo!G127:J127</f>
        <v>5.3571428599999997E-3</v>
      </c>
      <c r="H127" s="70" t="str">
        <f>IF(Máximo!H127="","",Máximo!H127)</f>
        <v>Obrigatório</v>
      </c>
      <c r="I127" s="37" t="s">
        <v>4</v>
      </c>
      <c r="J127" s="73">
        <f>IF($K$13="Não Atende",0,IF(I127="","",IF(H127="",VLOOKUP(I127,Parâmetros!$B$3:$C$6,2,0),VLOOKUP(I127,Parâmetros!$B$3:$C$6,2,0)*VLOOKUP(H127,Parâmetros!$E$3:$G$5,2,0))))</f>
        <v>0</v>
      </c>
      <c r="K127" s="74">
        <f t="shared" ref="K127" si="93">IF(J127="",0,((G127*J127)*$F$30)*0.9*100)</f>
        <v>0</v>
      </c>
      <c r="L127" s="3"/>
      <c r="M127" s="38"/>
    </row>
    <row r="128" spans="1:13" ht="45.75" customHeight="1" outlineLevel="1" x14ac:dyDescent="0.2">
      <c r="A128" s="170" t="str">
        <f>Máximo!A128</f>
        <v>3.95</v>
      </c>
      <c r="B128" s="552" t="str">
        <f>Máximo!B128:E128</f>
        <v>A ferramenta deverá possuir um repositório central de fraude com todas as informações das análises de casos, com capacidade de armazenamento de histórico de 5 anos para consultas (via interface)</v>
      </c>
      <c r="C128" s="552"/>
      <c r="D128" s="552"/>
      <c r="E128" s="552"/>
      <c r="F128" s="68" t="str">
        <f>IF(Máximo!F128:I128="","",Máximo!F128:I128)</f>
        <v/>
      </c>
      <c r="G128" s="72">
        <f>Máximo!G128:J128</f>
        <v>5.3571428599999997E-3</v>
      </c>
      <c r="H128" s="70" t="str">
        <f>IF(Máximo!H128="","",Máximo!H128)</f>
        <v>Obrigatório</v>
      </c>
      <c r="I128" s="37" t="s">
        <v>4</v>
      </c>
      <c r="J128" s="73">
        <f>IF($K$13="Não Atende",0,IF(I128="","",IF(H128="",VLOOKUP(I128,Parâmetros!$B$3:$C$6,2,0),VLOOKUP(I128,Parâmetros!$B$3:$C$6,2,0)*VLOOKUP(H128,Parâmetros!$E$3:$G$5,2,0))))</f>
        <v>0</v>
      </c>
      <c r="K128" s="74">
        <f t="shared" ref="K128" si="94">IF(J128="",0,((G128*J128)*$F$30)*0.9*100)</f>
        <v>0</v>
      </c>
      <c r="L128" s="3"/>
      <c r="M128" s="38"/>
    </row>
    <row r="129" spans="1:13" ht="45.75" customHeight="1" outlineLevel="1" x14ac:dyDescent="0.2">
      <c r="A129" s="170" t="str">
        <f>Máximo!A129</f>
        <v>3.96</v>
      </c>
      <c r="B129" s="552" t="str">
        <f>Máximo!B129:E129</f>
        <v>Ser compatível com ferramentas e frameworks Big Data de mercado, como Hadoop e Spark</v>
      </c>
      <c r="C129" s="552"/>
      <c r="D129" s="552"/>
      <c r="E129" s="552"/>
      <c r="F129" s="68" t="str">
        <f>IF(Máximo!F129:I129="","",Máximo!F129:I129)</f>
        <v/>
      </c>
      <c r="G129" s="72">
        <f>Máximo!G129:J129</f>
        <v>5.3571428599999997E-3</v>
      </c>
      <c r="H129" s="70" t="str">
        <f>IF(Máximo!H129="","",Máximo!H129)</f>
        <v>Obrigatório</v>
      </c>
      <c r="I129" s="37" t="s">
        <v>4</v>
      </c>
      <c r="J129" s="73">
        <f>IF($K$13="Não Atende",0,IF(I129="","",IF(H129="",VLOOKUP(I129,Parâmetros!$B$3:$C$6,2,0),VLOOKUP(I129,Parâmetros!$B$3:$C$6,2,0)*VLOOKUP(H129,Parâmetros!$E$3:$G$5,2,0))))</f>
        <v>0</v>
      </c>
      <c r="K129" s="74">
        <f t="shared" ref="K129" si="95">IF(J129="",0,((G129*J129)*$F$30)*0.9*100)</f>
        <v>0</v>
      </c>
      <c r="L129" s="3"/>
      <c r="M129" s="38"/>
    </row>
    <row r="130" spans="1:13" ht="45.75" customHeight="1" outlineLevel="1" x14ac:dyDescent="0.2">
      <c r="A130" s="170" t="str">
        <f>Máximo!A130</f>
        <v>3.97</v>
      </c>
      <c r="B130" s="552" t="str">
        <f>Máximo!B130:E130</f>
        <v>Possibilitar data loading e data connection via DBLink com BDs Oracle</v>
      </c>
      <c r="C130" s="552"/>
      <c r="D130" s="552"/>
      <c r="E130" s="552"/>
      <c r="F130" s="68" t="str">
        <f>IF(Máximo!F130:I130="","",Máximo!F130:I130)</f>
        <v/>
      </c>
      <c r="G130" s="72">
        <f>Máximo!G130:J130</f>
        <v>5.3571428599999997E-3</v>
      </c>
      <c r="H130" s="70" t="str">
        <f>IF(Máximo!H130="","",Máximo!H130)</f>
        <v>Obrigatório</v>
      </c>
      <c r="I130" s="37" t="s">
        <v>5</v>
      </c>
      <c r="J130" s="73">
        <f>IF($K$13="Não Atende",0,IF(I130="","",IF(H130="",VLOOKUP(I130,Parâmetros!$B$3:$C$6,2,0),VLOOKUP(I130,Parâmetros!$B$3:$C$6,2,0)*VLOOKUP(H130,Parâmetros!$E$3:$G$5,2,0))))</f>
        <v>0</v>
      </c>
      <c r="K130" s="74">
        <f t="shared" ref="K130" si="96">IF(J130="",0,((G130*J130)*$F$30)*0.9*100)</f>
        <v>0</v>
      </c>
      <c r="L130" s="3"/>
      <c r="M130" s="38"/>
    </row>
    <row r="131" spans="1:13" ht="45.75" customHeight="1" outlineLevel="1" x14ac:dyDescent="0.2">
      <c r="A131" s="170" t="str">
        <f>Máximo!A131</f>
        <v>3.98</v>
      </c>
      <c r="B131" s="552" t="str">
        <f>Máximo!B131:E131</f>
        <v>Possibilitar data loading e data connection via DBLink com BDs SQL Server</v>
      </c>
      <c r="C131" s="552"/>
      <c r="D131" s="552"/>
      <c r="E131" s="552"/>
      <c r="F131" s="68" t="str">
        <f>IF(Máximo!F131:I131="","",Máximo!F131:I131)</f>
        <v/>
      </c>
      <c r="G131" s="72">
        <f>Máximo!G131:J131</f>
        <v>5.3571428599999997E-3</v>
      </c>
      <c r="H131" s="70" t="str">
        <f>IF(Máximo!H131="","",Máximo!H131)</f>
        <v>Obrigatório</v>
      </c>
      <c r="I131" s="37" t="s">
        <v>5</v>
      </c>
      <c r="J131" s="73">
        <f>IF($K$13="Não Atende",0,IF(I131="","",IF(H131="",VLOOKUP(I131,Parâmetros!$B$3:$C$6,2,0),VLOOKUP(I131,Parâmetros!$B$3:$C$6,2,0)*VLOOKUP(H131,Parâmetros!$E$3:$G$5,2,0))))</f>
        <v>0</v>
      </c>
      <c r="K131" s="74">
        <f t="shared" ref="K131" si="97">IF(J131="",0,((G131*J131)*$F$30)*0.9*100)</f>
        <v>0</v>
      </c>
      <c r="L131" s="3"/>
      <c r="M131" s="38"/>
    </row>
    <row r="132" spans="1:13" ht="45.75" customHeight="1" outlineLevel="1" x14ac:dyDescent="0.2">
      <c r="A132" s="170" t="str">
        <f>Máximo!A132</f>
        <v>3.99</v>
      </c>
      <c r="B132" s="552" t="str">
        <f>Máximo!B132:E132</f>
        <v>Possibilitar data loading e data connection via DBLink com BDs PostGree</v>
      </c>
      <c r="C132" s="552"/>
      <c r="D132" s="552"/>
      <c r="E132" s="552"/>
      <c r="F132" s="68" t="str">
        <f>IF(Máximo!F132:I132="","",Máximo!F132:I132)</f>
        <v/>
      </c>
      <c r="G132" s="72">
        <f>Máximo!G132:J132</f>
        <v>5.3571428599999997E-3</v>
      </c>
      <c r="H132" s="70" t="str">
        <f>IF(Máximo!H132="","",Máximo!H132)</f>
        <v>Obrigatório</v>
      </c>
      <c r="I132" s="37" t="s">
        <v>5</v>
      </c>
      <c r="J132" s="73">
        <f>IF($K$13="Não Atende",0,IF(I132="","",IF(H132="",VLOOKUP(I132,Parâmetros!$B$3:$C$6,2,0),VLOOKUP(I132,Parâmetros!$B$3:$C$6,2,0)*VLOOKUP(H132,Parâmetros!$E$3:$G$5,2,0))))</f>
        <v>0</v>
      </c>
      <c r="K132" s="74">
        <f t="shared" ref="K132" si="98">IF(J132="",0,((G132*J132)*$F$30)*0.9*100)</f>
        <v>0</v>
      </c>
      <c r="L132" s="3"/>
      <c r="M132" s="38"/>
    </row>
    <row r="133" spans="1:13" ht="45.75" customHeight="1" outlineLevel="1" x14ac:dyDescent="0.2">
      <c r="A133" s="170" t="str">
        <f>Máximo!A133</f>
        <v>3.100</v>
      </c>
      <c r="B133" s="552" t="str">
        <f>Máximo!B133:E133</f>
        <v>Todas as funcionalidades, telas, ajuda (manual), relatório e outros deverão estar em português.</v>
      </c>
      <c r="C133" s="552"/>
      <c r="D133" s="552"/>
      <c r="E133" s="552"/>
      <c r="F133" s="68" t="str">
        <f>IF(Máximo!F133:I133="","",Máximo!F133:I133)</f>
        <v/>
      </c>
      <c r="G133" s="72">
        <f>Máximo!G133:J133</f>
        <v>5.3571428599999997E-3</v>
      </c>
      <c r="H133" s="70" t="str">
        <f>IF(Máximo!H133="","",Máximo!H133)</f>
        <v>Obrigatório</v>
      </c>
      <c r="I133" s="37" t="s">
        <v>17</v>
      </c>
      <c r="J133" s="73">
        <f>IF($K$13="Não Atende",0,IF(I133="","",IF(H133="",VLOOKUP(I133,Parâmetros!$B$3:$C$6,2,0),VLOOKUP(I133,Parâmetros!$B$3:$C$6,2,0)*VLOOKUP(H133,Parâmetros!$E$3:$G$5,2,0))))</f>
        <v>0</v>
      </c>
      <c r="K133" s="74">
        <f t="shared" ref="K133" si="99">IF(J133="",0,((G133*J133)*$F$30)*0.9*100)</f>
        <v>0</v>
      </c>
      <c r="L133" s="3"/>
      <c r="M133" s="38"/>
    </row>
    <row r="134" spans="1:13" ht="45.75" customHeight="1" outlineLevel="1" x14ac:dyDescent="0.2">
      <c r="A134" s="170" t="str">
        <f>Máximo!A134</f>
        <v>3.101</v>
      </c>
      <c r="B134" s="552" t="str">
        <f>Máximo!B134:E134</f>
        <v>Front-end (telas) com botões de help/auto-ajuda.</v>
      </c>
      <c r="C134" s="552"/>
      <c r="D134" s="552"/>
      <c r="E134" s="552"/>
      <c r="F134" s="68" t="str">
        <f>IF(Máximo!F134:I134="","",Máximo!F134:I134)</f>
        <v/>
      </c>
      <c r="G134" s="72">
        <f>Máximo!G134:J134</f>
        <v>5.3571428599999997E-3</v>
      </c>
      <c r="H134" s="70" t="str">
        <f>IF(Máximo!H134="","",Máximo!H134)</f>
        <v>Obrigatório</v>
      </c>
      <c r="I134" s="37" t="s">
        <v>4</v>
      </c>
      <c r="J134" s="73">
        <f>IF($K$13="Não Atende",0,IF(I134="","",IF(H134="",VLOOKUP(I134,Parâmetros!$B$3:$C$6,2,0),VLOOKUP(I134,Parâmetros!$B$3:$C$6,2,0)*VLOOKUP(H134,Parâmetros!$E$3:$G$5,2,0))))</f>
        <v>0</v>
      </c>
      <c r="K134" s="74">
        <f t="shared" ref="K134" si="100">IF(J134="",0,((G134*J134)*$F$30)*0.9*100)</f>
        <v>0</v>
      </c>
      <c r="L134" s="3"/>
      <c r="M134" s="38"/>
    </row>
    <row r="135" spans="1:13" ht="45.75" customHeight="1" outlineLevel="1" x14ac:dyDescent="0.2">
      <c r="A135" s="170" t="str">
        <f>Máximo!A135</f>
        <v>3.102</v>
      </c>
      <c r="B135" s="552" t="str">
        <f>Máximo!B135:E135</f>
        <v>A aplicação deverá ter a identidade visual dos padrões de sistemas da Oi (logomarca, aparência, etc.)</v>
      </c>
      <c r="C135" s="552"/>
      <c r="D135" s="552"/>
      <c r="E135" s="552"/>
      <c r="F135" s="68" t="str">
        <f>IF(Máximo!F135:I135="","",Máximo!F135:I135)</f>
        <v/>
      </c>
      <c r="G135" s="72">
        <f>Máximo!G135:J135</f>
        <v>5.3571428599999997E-3</v>
      </c>
      <c r="H135" s="70" t="str">
        <f>IF(Máximo!H135="","",Máximo!H135)</f>
        <v>Obrigatório</v>
      </c>
      <c r="I135" s="37" t="s">
        <v>4</v>
      </c>
      <c r="J135" s="73">
        <f>IF($K$13="Não Atende",0,IF(I135="","",IF(H135="",VLOOKUP(I135,Parâmetros!$B$3:$C$6,2,0),VLOOKUP(I135,Parâmetros!$B$3:$C$6,2,0)*VLOOKUP(H135,Parâmetros!$E$3:$G$5,2,0))))</f>
        <v>0</v>
      </c>
      <c r="K135" s="74">
        <f t="shared" ref="K135" si="101">IF(J135="",0,((G135*J135)*$F$30)*0.9*100)</f>
        <v>0</v>
      </c>
      <c r="L135" s="3"/>
      <c r="M135" s="38"/>
    </row>
    <row r="136" spans="1:13" ht="45.75" customHeight="1" outlineLevel="1" x14ac:dyDescent="0.2">
      <c r="A136" s="170" t="str">
        <f>Máximo!A136</f>
        <v>3.103</v>
      </c>
      <c r="B136" s="552" t="str">
        <f>Máximo!B136:E136</f>
        <v>A solução deverá ter front end web com design responsivo usando HTML 5 de forma que possa ser multidevices executado em Web Browser e dispositivos móveis</v>
      </c>
      <c r="C136" s="552"/>
      <c r="D136" s="552"/>
      <c r="E136" s="552"/>
      <c r="F136" s="68" t="str">
        <f>IF(Máximo!F136:I136="","",Máximo!F136:I136)</f>
        <v/>
      </c>
      <c r="G136" s="72">
        <f>Máximo!G136:J136</f>
        <v>5.3571428599999997E-3</v>
      </c>
      <c r="H136" s="70" t="str">
        <f>IF(Máximo!H136="","",Máximo!H136)</f>
        <v>Obrigatório</v>
      </c>
      <c r="I136" s="37" t="s">
        <v>4</v>
      </c>
      <c r="J136" s="73">
        <f>IF($K$13="Não Atende",0,IF(I136="","",IF(H136="",VLOOKUP(I136,Parâmetros!$B$3:$C$6,2,0),VLOOKUP(I136,Parâmetros!$B$3:$C$6,2,0)*VLOOKUP(H136,Parâmetros!$E$3:$G$5,2,0))))</f>
        <v>0</v>
      </c>
      <c r="K136" s="74">
        <f t="shared" ref="K136" si="102">IF(J136="",0,((G136*J136)*$F$30)*0.9*100)</f>
        <v>0</v>
      </c>
      <c r="L136" s="3"/>
      <c r="M136" s="38"/>
    </row>
    <row r="137" spans="1:13" ht="45.75" customHeight="1" outlineLevel="1" x14ac:dyDescent="0.2">
      <c r="A137" s="170" t="str">
        <f>Máximo!A137</f>
        <v>3.104</v>
      </c>
      <c r="B137" s="552" t="str">
        <f>Máximo!B137:E137</f>
        <v>Criação/alteração de workflows e formulários deve ser possível de ser realizada sem a necessidade de conhecimento de linguagem de programação ou codificada (Ex: PHP, Java Script)</v>
      </c>
      <c r="C137" s="552"/>
      <c r="D137" s="552"/>
      <c r="E137" s="552"/>
      <c r="F137" s="68" t="str">
        <f>IF(Máximo!F137:I137="","",Máximo!F137:I137)</f>
        <v/>
      </c>
      <c r="G137" s="72">
        <f>Máximo!G137:J137</f>
        <v>5.3571428599999997E-3</v>
      </c>
      <c r="H137" s="70" t="str">
        <f>IF(Máximo!H137="","",Máximo!H137)</f>
        <v>Obrigatório</v>
      </c>
      <c r="I137" s="37" t="s">
        <v>4</v>
      </c>
      <c r="J137" s="73">
        <f>IF($K$13="Não Atende",0,IF(I137="","",IF(H137="",VLOOKUP(I137,Parâmetros!$B$3:$C$6,2,0),VLOOKUP(I137,Parâmetros!$B$3:$C$6,2,0)*VLOOKUP(H137,Parâmetros!$E$3:$G$5,2,0))))</f>
        <v>0</v>
      </c>
      <c r="K137" s="74">
        <f t="shared" ref="K137" si="103">IF(J137="",0,((G137*J137)*$F$30)*0.9*100)</f>
        <v>0</v>
      </c>
      <c r="L137" s="3"/>
      <c r="M137" s="38"/>
    </row>
    <row r="138" spans="1:13" ht="45.75" customHeight="1" outlineLevel="1" x14ac:dyDescent="0.2">
      <c r="A138" s="170" t="str">
        <f>Máximo!A138</f>
        <v>3.105</v>
      </c>
      <c r="B138" s="552" t="str">
        <f>Máximo!B138:E138</f>
        <v>Demonstrar habilidade para configurar novas regras, lógicas e fluxos de negócio usando ferramentas drag and drop (interfaces de consultas, dashboards, etc.)</v>
      </c>
      <c r="C138" s="552"/>
      <c r="D138" s="552"/>
      <c r="E138" s="552"/>
      <c r="F138" s="68" t="str">
        <f>IF(Máximo!F138:I138="","",Máximo!F138:I138)</f>
        <v/>
      </c>
      <c r="G138" s="72">
        <f>Máximo!G138:J138</f>
        <v>5.3571428599999997E-3</v>
      </c>
      <c r="H138" s="70" t="str">
        <f>IF(Máximo!H138="","",Máximo!H138)</f>
        <v>Obrigatório</v>
      </c>
      <c r="I138" s="37" t="s">
        <v>4</v>
      </c>
      <c r="J138" s="73">
        <f>IF($K$13="Não Atende",0,IF(I138="","",IF(H138="",VLOOKUP(I138,Parâmetros!$B$3:$C$6,2,0),VLOOKUP(I138,Parâmetros!$B$3:$C$6,2,0)*VLOOKUP(H138,Parâmetros!$E$3:$G$5,2,0))))</f>
        <v>0</v>
      </c>
      <c r="K138" s="74">
        <f t="shared" ref="K138" si="104">IF(J138="",0,((G138*J138)*$F$30)*0.9*100)</f>
        <v>0</v>
      </c>
      <c r="L138" s="3"/>
      <c r="M138" s="38"/>
    </row>
    <row r="139" spans="1:13" ht="45.75" customHeight="1" outlineLevel="1" x14ac:dyDescent="0.2">
      <c r="A139" s="170" t="str">
        <f>Máximo!A139</f>
        <v>3.106</v>
      </c>
      <c r="B139" s="552" t="str">
        <f>Máximo!B139:E139</f>
        <v xml:space="preserve">Demonstrar habilidade para trabalhar com dados estruturados e não estruturados (SQL and No-SQL)
</v>
      </c>
      <c r="C139" s="552"/>
      <c r="D139" s="552"/>
      <c r="E139" s="552"/>
      <c r="F139" s="68" t="str">
        <f>IF(Máximo!F139:I139="","",Máximo!F139:I139)</f>
        <v/>
      </c>
      <c r="G139" s="72">
        <f>Máximo!G139:J139</f>
        <v>5.3571428599999997E-3</v>
      </c>
      <c r="H139" s="70" t="str">
        <f>IF(Máximo!H139="","",Máximo!H139)</f>
        <v>Obrigatório</v>
      </c>
      <c r="I139" s="37" t="s">
        <v>4</v>
      </c>
      <c r="J139" s="73">
        <f>IF($K$13="Não Atende",0,IF(I139="","",IF(H139="",VLOOKUP(I139,Parâmetros!$B$3:$C$6,2,0),VLOOKUP(I139,Parâmetros!$B$3:$C$6,2,0)*VLOOKUP(H139,Parâmetros!$E$3:$G$5,2,0))))</f>
        <v>0</v>
      </c>
      <c r="K139" s="74">
        <f t="shared" ref="K139" si="105">IF(J139="",0,((G139*J139)*$F$30)*0.9*100)</f>
        <v>0</v>
      </c>
      <c r="L139" s="3"/>
      <c r="M139" s="38"/>
    </row>
    <row r="140" spans="1:13" ht="45.75" customHeight="1" outlineLevel="1" x14ac:dyDescent="0.2">
      <c r="A140" s="170" t="str">
        <f>Máximo!A140</f>
        <v>3.107</v>
      </c>
      <c r="B140" s="552" t="str">
        <f>Máximo!B140:E140</f>
        <v>Habilitar machine learning para aplicação em métodos, algorítimos e modelos de Gestão de Fraudes</v>
      </c>
      <c r="C140" s="552"/>
      <c r="D140" s="552"/>
      <c r="E140" s="552"/>
      <c r="F140" s="68" t="str">
        <f>IF(Máximo!F140:I140="","",Máximo!F140:I140)</f>
        <v/>
      </c>
      <c r="G140" s="72">
        <f>Máximo!G140:J140</f>
        <v>5.3571428599999997E-3</v>
      </c>
      <c r="H140" s="70" t="str">
        <f>IF(Máximo!H140="","",Máximo!H140)</f>
        <v>Obrigatório</v>
      </c>
      <c r="I140" s="37" t="s">
        <v>4</v>
      </c>
      <c r="J140" s="73">
        <f>IF($K$13="Não Atende",0,IF(I140="","",IF(H140="",VLOOKUP(I140,Parâmetros!$B$3:$C$6,2,0),VLOOKUP(I140,Parâmetros!$B$3:$C$6,2,0)*VLOOKUP(H140,Parâmetros!$E$3:$G$5,2,0))))</f>
        <v>0</v>
      </c>
      <c r="K140" s="74">
        <f t="shared" ref="K140" si="106">IF(J140="",0,((G140*J140)*$F$30)*0.9*100)</f>
        <v>0</v>
      </c>
      <c r="L140" s="3"/>
      <c r="M140" s="38"/>
    </row>
    <row r="141" spans="1:13" ht="45.75" customHeight="1" outlineLevel="1" x14ac:dyDescent="0.2">
      <c r="A141" s="170" t="str">
        <f>Máximo!A141</f>
        <v>3.108</v>
      </c>
      <c r="B141" s="552" t="str">
        <f>Máximo!B141:E141</f>
        <v>Habilitar análise preditiva para aplicação em métodos, algorítimos e modelos de Gestão de Fraudes</v>
      </c>
      <c r="C141" s="552"/>
      <c r="D141" s="552"/>
      <c r="E141" s="552"/>
      <c r="F141" s="68" t="str">
        <f>IF(Máximo!F141:I141="","",Máximo!F141:I141)</f>
        <v/>
      </c>
      <c r="G141" s="72">
        <f>Máximo!G141:J141</f>
        <v>5.3571428599999997E-3</v>
      </c>
      <c r="H141" s="70" t="str">
        <f>IF(Máximo!H141="","",Máximo!H141)</f>
        <v>Obrigatório</v>
      </c>
      <c r="I141" s="37" t="s">
        <v>4</v>
      </c>
      <c r="J141" s="73">
        <f>IF($K$13="Não Atende",0,IF(I141="","",IF(H141="",VLOOKUP(I141,Parâmetros!$B$3:$C$6,2,0),VLOOKUP(I141,Parâmetros!$B$3:$C$6,2,0)*VLOOKUP(H141,Parâmetros!$E$3:$G$5,2,0))))</f>
        <v>0</v>
      </c>
      <c r="K141" s="74">
        <f t="shared" ref="K141" si="107">IF(J141="",0,((G141*J141)*$F$30)*0.9*100)</f>
        <v>0</v>
      </c>
      <c r="L141" s="3"/>
      <c r="M141" s="38"/>
    </row>
    <row r="142" spans="1:13" ht="45.75" customHeight="1" outlineLevel="1" x14ac:dyDescent="0.2">
      <c r="A142" s="170" t="str">
        <f>Máximo!A142</f>
        <v>3.109</v>
      </c>
      <c r="B142" s="552" t="str">
        <f>Máximo!B142:E142</f>
        <v>Criação/alteração de relatórios, dashboards e indicadores deve ser possível de ser realizada sem a necessidade de conhecimento de linguagem de programação ou codificada (Ex: PHP, Java Script</v>
      </c>
      <c r="C142" s="552"/>
      <c r="D142" s="552"/>
      <c r="E142" s="552"/>
      <c r="F142" s="68" t="str">
        <f>IF(Máximo!F142:I142="","",Máximo!F142:I142)</f>
        <v/>
      </c>
      <c r="G142" s="72">
        <f>Máximo!G142:J142</f>
        <v>5.3571428599999997E-3</v>
      </c>
      <c r="H142" s="70" t="str">
        <f>IF(Máximo!H142="","",Máximo!H142)</f>
        <v>Obrigatório</v>
      </c>
      <c r="I142" s="37" t="s">
        <v>4</v>
      </c>
      <c r="J142" s="73">
        <f>IF($K$13="Não Atende",0,IF(I142="","",IF(H142="",VLOOKUP(I142,Parâmetros!$B$3:$C$6,2,0),VLOOKUP(I142,Parâmetros!$B$3:$C$6,2,0)*VLOOKUP(H142,Parâmetros!$E$3:$G$5,2,0))))</f>
        <v>0</v>
      </c>
      <c r="K142" s="74">
        <f t="shared" ref="K142" si="108">IF(J142="",0,((G142*J142)*$F$30)*0.9*100)</f>
        <v>0</v>
      </c>
      <c r="L142" s="3"/>
      <c r="M142" s="38"/>
    </row>
    <row r="143" spans="1:13" ht="45.75" customHeight="1" outlineLevel="1" x14ac:dyDescent="0.2">
      <c r="A143" s="170" t="str">
        <f>Máximo!A143</f>
        <v>3.110</v>
      </c>
      <c r="B143" s="552" t="str">
        <f>Máximo!B143:E143</f>
        <v>A análise da proposta na venda (comunicação/integração com o Transact) deverá ser near real time, com um delay máximo de 5 segundos</v>
      </c>
      <c r="C143" s="552"/>
      <c r="D143" s="552"/>
      <c r="E143" s="552"/>
      <c r="F143" s="68" t="str">
        <f>IF(Máximo!F143:I143="","",Máximo!F143:I143)</f>
        <v/>
      </c>
      <c r="G143" s="72">
        <f>Máximo!G143:J143</f>
        <v>5.3571428599999997E-3</v>
      </c>
      <c r="H143" s="70" t="str">
        <f>IF(Máximo!H143="","",Máximo!H143)</f>
        <v>Obrigatório</v>
      </c>
      <c r="I143" s="37" t="s">
        <v>17</v>
      </c>
      <c r="J143" s="73">
        <f>IF($K$13="Não Atende",0,IF(I143="","",IF(H143="",VLOOKUP(I143,Parâmetros!$B$3:$C$6,2,0),VLOOKUP(I143,Parâmetros!$B$3:$C$6,2,0)*VLOOKUP(H143,Parâmetros!$E$3:$G$5,2,0))))</f>
        <v>0</v>
      </c>
      <c r="K143" s="74">
        <f t="shared" ref="K143" si="109">IF(J143="",0,((G143*J143)*$F$30)*0.9*100)</f>
        <v>0</v>
      </c>
      <c r="L143" s="3"/>
      <c r="M143" s="38"/>
    </row>
    <row r="144" spans="1:13" ht="45.75" customHeight="1" outlineLevel="1" x14ac:dyDescent="0.2">
      <c r="A144" s="170" t="str">
        <f>Máximo!A144</f>
        <v>3.111</v>
      </c>
      <c r="B144" s="552" t="str">
        <f>Máximo!B144:E144</f>
        <v>Habilidade para trabalhar com processamento de dados in-memory</v>
      </c>
      <c r="C144" s="552"/>
      <c r="D144" s="552"/>
      <c r="E144" s="552"/>
      <c r="F144" s="68" t="str">
        <f>IF(Máximo!F144:I144="","",Máximo!F144:I144)</f>
        <v/>
      </c>
      <c r="G144" s="72">
        <f>Máximo!G144:J144</f>
        <v>5.3571428599999997E-3</v>
      </c>
      <c r="H144" s="70" t="str">
        <f>IF(Máximo!H144="","",Máximo!H144)</f>
        <v>Obrigatório</v>
      </c>
      <c r="I144" s="37" t="s">
        <v>4</v>
      </c>
      <c r="J144" s="73">
        <f>IF($K$13="Não Atende",0,IF(I144="","",IF(H144="",VLOOKUP(I144,Parâmetros!$B$3:$C$6,2,0),VLOOKUP(I144,Parâmetros!$B$3:$C$6,2,0)*VLOOKUP(H144,Parâmetros!$E$3:$G$5,2,0))))</f>
        <v>0</v>
      </c>
      <c r="K144" s="74">
        <f t="shared" ref="K144" si="110">IF(J144="",0,((G144*J144)*$F$30)*0.9*100)</f>
        <v>0</v>
      </c>
      <c r="L144" s="3"/>
      <c r="M144" s="38"/>
    </row>
    <row r="145" spans="1:13" ht="45.75" customHeight="1" outlineLevel="1" x14ac:dyDescent="0.2">
      <c r="A145" s="170" t="str">
        <f>Máximo!A145</f>
        <v>3.112</v>
      </c>
      <c r="B145" s="552" t="str">
        <f>Máximo!B145:E145</f>
        <v>A ferramenta deverá ser capaz de processar aproximadamente 200 mil transações/requisições de cadastro de assiantes por dia</v>
      </c>
      <c r="C145" s="552"/>
      <c r="D145" s="552"/>
      <c r="E145" s="552"/>
      <c r="F145" s="68" t="str">
        <f>IF(Máximo!F145:I145="","",Máximo!F145:I145)</f>
        <v/>
      </c>
      <c r="G145" s="72">
        <f>Máximo!G145:J145</f>
        <v>5.3571428599999997E-3</v>
      </c>
      <c r="H145" s="70" t="str">
        <f>IF(Máximo!H145="","",Máximo!H145)</f>
        <v>Obrigatório</v>
      </c>
      <c r="I145" s="37" t="s">
        <v>4</v>
      </c>
      <c r="J145" s="73">
        <f>IF($K$13="Não Atende",0,IF(I145="","",IF(H145="",VLOOKUP(I145,Parâmetros!$B$3:$C$6,2,0),VLOOKUP(I145,Parâmetros!$B$3:$C$6,2,0)*VLOOKUP(H145,Parâmetros!$E$3:$G$5,2,0))))</f>
        <v>0</v>
      </c>
      <c r="K145" s="74">
        <f t="shared" ref="K145" si="111">IF(J145="",0,((G145*J145)*$F$30)*0.9*100)</f>
        <v>0</v>
      </c>
      <c r="L145" s="3"/>
      <c r="M145" s="38"/>
    </row>
    <row r="146" spans="1:13" ht="45.75" customHeight="1" outlineLevel="1" x14ac:dyDescent="0.2">
      <c r="A146" s="170" t="str">
        <f>Máximo!A146</f>
        <v>3.113</v>
      </c>
      <c r="B146" s="552" t="str">
        <f>Máximo!B146:E146</f>
        <v>A ferramenta deverá ser capaz de processar aproximadamente 500 milhões de xDR's por dia</v>
      </c>
      <c r="C146" s="552"/>
      <c r="D146" s="552"/>
      <c r="E146" s="552"/>
      <c r="F146" s="68" t="str">
        <f>IF(Máximo!F146:I146="","",Máximo!F146:I146)</f>
        <v/>
      </c>
      <c r="G146" s="72">
        <f>Máximo!G146:J146</f>
        <v>5.3571428599999997E-3</v>
      </c>
      <c r="H146" s="70" t="str">
        <f>IF(Máximo!H146="","",Máximo!H146)</f>
        <v>Obrigatório</v>
      </c>
      <c r="I146" s="37" t="s">
        <v>4</v>
      </c>
      <c r="J146" s="73">
        <f>IF($K$13="Não Atende",0,IF(I146="","",IF(H146="",VLOOKUP(I146,Parâmetros!$B$3:$C$6,2,0),VLOOKUP(I146,Parâmetros!$B$3:$C$6,2,0)*VLOOKUP(H146,Parâmetros!$E$3:$G$5,2,0))))</f>
        <v>0</v>
      </c>
      <c r="K146" s="74">
        <f t="shared" ref="K146" si="112">IF(J146="",0,((G146*J146)*$F$30)*0.9*100)</f>
        <v>0</v>
      </c>
      <c r="L146" s="3"/>
      <c r="M146" s="38"/>
    </row>
    <row r="147" spans="1:13" ht="45.75" customHeight="1" outlineLevel="1" x14ac:dyDescent="0.2">
      <c r="A147" s="170" t="str">
        <f>Máximo!A147</f>
        <v>3.114</v>
      </c>
      <c r="B147" s="552" t="str">
        <f>Máximo!B147:E147</f>
        <v>A ferramenta deverá ser capaz de processar altos volumes (casa de milhões) de transações/requisições de update de dados de assinantes por dia (alterações de dados, produtos, serviços, etc) dos legados Oi por dia</v>
      </c>
      <c r="C147" s="552"/>
      <c r="D147" s="552"/>
      <c r="E147" s="552"/>
      <c r="F147" s="68" t="str">
        <f>IF(Máximo!F147:I147="","",Máximo!F147:I147)</f>
        <v/>
      </c>
      <c r="G147" s="72">
        <f>Máximo!G147:J147</f>
        <v>5.3571428599999997E-3</v>
      </c>
      <c r="H147" s="70" t="str">
        <f>IF(Máximo!H147="","",Máximo!H147)</f>
        <v>Obrigatório</v>
      </c>
      <c r="I147" s="37" t="s">
        <v>4</v>
      </c>
      <c r="J147" s="73">
        <f>IF($K$13="Não Atende",0,IF(I147="","",IF(H147="",VLOOKUP(I147,Parâmetros!$B$3:$C$6,2,0),VLOOKUP(I147,Parâmetros!$B$3:$C$6,2,0)*VLOOKUP(H147,Parâmetros!$E$3:$G$5,2,0))))</f>
        <v>0</v>
      </c>
      <c r="K147" s="74">
        <f t="shared" ref="K147" si="113">IF(J147="",0,((G147*J147)*$F$30)*0.9*100)</f>
        <v>0</v>
      </c>
      <c r="L147" s="3"/>
      <c r="M147" s="38"/>
    </row>
    <row r="148" spans="1:13" ht="45.75" customHeight="1" outlineLevel="1" x14ac:dyDescent="0.2">
      <c r="A148" s="170" t="str">
        <f>Máximo!A148</f>
        <v>3.115</v>
      </c>
      <c r="B148" s="552" t="str">
        <f>Máximo!B148:E148</f>
        <v>A ferramenta deverá ser capaz de processar aproximadamente 17 mil transações de crédito (POS, M4U, Transact, etc) por dia</v>
      </c>
      <c r="C148" s="552"/>
      <c r="D148" s="552"/>
      <c r="E148" s="552"/>
      <c r="F148" s="68" t="str">
        <f>IF(Máximo!F148:I148="","",Máximo!F148:I148)</f>
        <v/>
      </c>
      <c r="G148" s="72">
        <f>Máximo!G148:J148</f>
        <v>5.3571428599999997E-3</v>
      </c>
      <c r="H148" s="70" t="str">
        <f>IF(Máximo!H148="","",Máximo!H148)</f>
        <v>Obrigatório</v>
      </c>
      <c r="I148" s="37" t="s">
        <v>4</v>
      </c>
      <c r="J148" s="73">
        <f>IF($K$13="Não Atende",0,IF(I148="","",IF(H148="",VLOOKUP(I148,Parâmetros!$B$3:$C$6,2,0),VLOOKUP(I148,Parâmetros!$B$3:$C$6,2,0)*VLOOKUP(H148,Parâmetros!$E$3:$G$5,2,0))))</f>
        <v>0</v>
      </c>
      <c r="K148" s="74">
        <f t="shared" ref="K148" si="114">IF(J148="",0,((G148*J148)*$F$30)*0.9*100)</f>
        <v>0</v>
      </c>
      <c r="L148" s="3"/>
      <c r="M148" s="38"/>
    </row>
    <row r="149" spans="1:13" ht="45.75" customHeight="1" outlineLevel="1" x14ac:dyDescent="0.2">
      <c r="A149" s="170" t="str">
        <f>Máximo!A149</f>
        <v>3.116</v>
      </c>
      <c r="B149" s="552" t="str">
        <f>Máximo!B149:E149</f>
        <v>Ser possível realizar automação de rotinas como teste de performance e teste unitário</v>
      </c>
      <c r="C149" s="552"/>
      <c r="D149" s="552"/>
      <c r="E149" s="552"/>
      <c r="F149" s="68" t="str">
        <f>IF(Máximo!F149:I149="","",Máximo!F149:I149)</f>
        <v/>
      </c>
      <c r="G149" s="72">
        <f>Máximo!G149:J149</f>
        <v>5.3571428599999997E-3</v>
      </c>
      <c r="H149" s="70" t="str">
        <f>IF(Máximo!H149="","",Máximo!H149)</f>
        <v>Obrigatório</v>
      </c>
      <c r="I149" s="37" t="s">
        <v>4</v>
      </c>
      <c r="J149" s="73">
        <f>IF($K$13="Não Atende",0,IF(I149="","",IF(H149="",VLOOKUP(I149,Parâmetros!$B$3:$C$6,2,0),VLOOKUP(I149,Parâmetros!$B$3:$C$6,2,0)*VLOOKUP(H149,Parâmetros!$E$3:$G$5,2,0))))</f>
        <v>0</v>
      </c>
      <c r="K149" s="74">
        <f t="shared" ref="K149" si="115">IF(J149="",0,((G149*J149)*$F$30)*0.9*100)</f>
        <v>0</v>
      </c>
      <c r="L149" s="3"/>
      <c r="M149" s="38"/>
    </row>
    <row r="150" spans="1:13" ht="45.75" customHeight="1" outlineLevel="1" x14ac:dyDescent="0.2">
      <c r="A150" s="170" t="str">
        <f>Máximo!A150</f>
        <v>3.117</v>
      </c>
      <c r="B150" s="552" t="str">
        <f>Máximo!B150:E150</f>
        <v>Coletar, processar e disponibilizar em tempo real, os eventos e dados de uso e interação dos cenários que envolvem os requsitos de tráfego e cadastro</v>
      </c>
      <c r="C150" s="552"/>
      <c r="D150" s="552"/>
      <c r="E150" s="552"/>
      <c r="F150" s="68" t="str">
        <f>IF(Máximo!F150:I150="","",Máximo!F150:I150)</f>
        <v/>
      </c>
      <c r="G150" s="72">
        <f>Máximo!G150:J150</f>
        <v>5.3571428599999997E-3</v>
      </c>
      <c r="H150" s="70" t="str">
        <f>IF(Máximo!H150="","",Máximo!H150)</f>
        <v>Obrigatório</v>
      </c>
      <c r="I150" s="37" t="s">
        <v>4</v>
      </c>
      <c r="J150" s="73">
        <f>IF($K$13="Não Atende",0,IF(I150="","",IF(H150="",VLOOKUP(I150,Parâmetros!$B$3:$C$6,2,0),VLOOKUP(I150,Parâmetros!$B$3:$C$6,2,0)*VLOOKUP(H150,Parâmetros!$E$3:$G$5,2,0))))</f>
        <v>0</v>
      </c>
      <c r="K150" s="74">
        <f t="shared" ref="K150" si="116">IF(J150="",0,((G150*J150)*$F$30)*0.9*100)</f>
        <v>0</v>
      </c>
      <c r="L150" s="3"/>
      <c r="M150" s="38"/>
    </row>
    <row r="151" spans="1:13" ht="45.75" customHeight="1" outlineLevel="1" x14ac:dyDescent="0.2">
      <c r="A151" s="170" t="str">
        <f>Máximo!A151</f>
        <v>3.118</v>
      </c>
      <c r="B151" s="552" t="str">
        <f>Máximo!B151:E151</f>
        <v>Guiar e suportar ações em tempo real para atuar nos problemas identificados na análise de alarmes, casos e tickets diversos</v>
      </c>
      <c r="C151" s="552"/>
      <c r="D151" s="552"/>
      <c r="E151" s="552"/>
      <c r="F151" s="68" t="str">
        <f>IF(Máximo!F151:I151="","",Máximo!F151:I151)</f>
        <v/>
      </c>
      <c r="G151" s="72">
        <f>Máximo!G151:J151</f>
        <v>5.3571428599999997E-3</v>
      </c>
      <c r="H151" s="70" t="str">
        <f>IF(Máximo!H151="","",Máximo!H151)</f>
        <v>Obrigatório</v>
      </c>
      <c r="I151" s="37" t="s">
        <v>4</v>
      </c>
      <c r="J151" s="73">
        <f>IF($K$13="Não Atende",0,IF(I151="","",IF(H151="",VLOOKUP(I151,Parâmetros!$B$3:$C$6,2,0),VLOOKUP(I151,Parâmetros!$B$3:$C$6,2,0)*VLOOKUP(H151,Parâmetros!$E$3:$G$5,2,0))))</f>
        <v>0</v>
      </c>
      <c r="K151" s="74">
        <f t="shared" ref="K151" si="117">IF(J151="",0,((G151*J151)*$F$30)*0.9*100)</f>
        <v>0</v>
      </c>
      <c r="L151" s="3"/>
      <c r="M151" s="38"/>
    </row>
    <row r="152" spans="1:13" s="168" customFormat="1" ht="15" customHeight="1" outlineLevel="1" x14ac:dyDescent="0.2">
      <c r="A152" s="239"/>
      <c r="B152" s="240" t="s">
        <v>170</v>
      </c>
      <c r="C152" s="241"/>
      <c r="D152" s="241"/>
      <c r="E152" s="242"/>
      <c r="F152" s="239"/>
      <c r="G152" s="239"/>
      <c r="H152" s="239"/>
      <c r="I152" s="239"/>
      <c r="J152" s="239"/>
      <c r="K152" s="239"/>
      <c r="L152" s="239"/>
      <c r="M152" s="239"/>
    </row>
    <row r="153" spans="1:13" ht="45.75" customHeight="1" outlineLevel="1" x14ac:dyDescent="0.2">
      <c r="A153" s="170" t="str">
        <f>Máximo!A153</f>
        <v>3.119</v>
      </c>
      <c r="B153" s="552" t="str">
        <f>Máximo!B153:E153</f>
        <v>A solução deve ser capaz de garantir o sigilo e integridade na transmissão de dados.</v>
      </c>
      <c r="C153" s="552"/>
      <c r="D153" s="552"/>
      <c r="E153" s="552"/>
      <c r="F153" s="68" t="str">
        <f>IF(Máximo!F153:I153="","",Máximo!F153:I153)</f>
        <v/>
      </c>
      <c r="G153" s="72">
        <f>Máximo!G153:J153</f>
        <v>6.9230769000000003E-4</v>
      </c>
      <c r="H153" s="70" t="str">
        <f>IF(Máximo!H153="","",Máximo!H153)</f>
        <v>Obrigatório</v>
      </c>
      <c r="I153" s="37" t="s">
        <v>4</v>
      </c>
      <c r="J153" s="73">
        <f>IF($K$13="Não Atende",0,IF(I153="","",IF(H153="",VLOOKUP(I153,Parâmetros!$B$3:$C$6,2,0),VLOOKUP(I153,Parâmetros!$B$3:$C$6,2,0)*VLOOKUP(H153,Parâmetros!$E$3:$G$5,2,0))))</f>
        <v>0</v>
      </c>
      <c r="K153" s="74">
        <f t="shared" ref="K153" si="118">IF(J153="",0,((G153*J153)*$F$30)*0.9*100)</f>
        <v>0</v>
      </c>
      <c r="L153" s="3"/>
      <c r="M153" s="38"/>
    </row>
    <row r="154" spans="1:13" ht="45.75" customHeight="1" outlineLevel="1" x14ac:dyDescent="0.2">
      <c r="A154" s="170" t="str">
        <f>Máximo!A154</f>
        <v>3.120</v>
      </c>
      <c r="B154" s="552" t="str">
        <f>Máximo!B154:E154</f>
        <v xml:space="preserve">As soluções que estejam disponíveis na Internet e trafeguem informações deverão utilizar mecanismos criptográficos (TLS 1.2 OU SUPERIOR) para a proteção das mesmas. A classificação de confiabilidade das informações será definida durante o projeto (no mínimo, todas as senhas de usuários são dados confidenciais). </v>
      </c>
      <c r="C154" s="552"/>
      <c r="D154" s="552"/>
      <c r="E154" s="552"/>
      <c r="F154" s="68" t="str">
        <f>IF(Máximo!F154:I154="","",Máximo!F154:I154)</f>
        <v/>
      </c>
      <c r="G154" s="72">
        <f>Máximo!G154:J154</f>
        <v>6.9230769000000003E-4</v>
      </c>
      <c r="H154" s="70" t="str">
        <f>IF(Máximo!H154="","",Máximo!H154)</f>
        <v>Obrigatório</v>
      </c>
      <c r="I154" s="37" t="s">
        <v>4</v>
      </c>
      <c r="J154" s="73">
        <f>IF($K$13="Não Atende",0,IF(I154="","",IF(H154="",VLOOKUP(I154,Parâmetros!$B$3:$C$6,2,0),VLOOKUP(I154,Parâmetros!$B$3:$C$6,2,0)*VLOOKUP(H154,Parâmetros!$E$3:$G$5,2,0))))</f>
        <v>0</v>
      </c>
      <c r="K154" s="74">
        <f t="shared" ref="K154" si="119">IF(J154="",0,((G154*J154)*$F$30)*0.9*100)</f>
        <v>0</v>
      </c>
      <c r="L154" s="3"/>
      <c r="M154" s="38"/>
    </row>
    <row r="155" spans="1:13" ht="45.75" customHeight="1" outlineLevel="1" x14ac:dyDescent="0.2">
      <c r="A155" s="170" t="str">
        <f>Máximo!A155</f>
        <v>3.121</v>
      </c>
      <c r="B155" s="552" t="str">
        <f>Máximo!B155:E155</f>
        <v>A solução deverá utilizar mecanismos criptográficos para transmissão e armazenamento de dados, baseados em padrões provados matematicamente, atualizados e reconhecidos publicamente pelo mercado. Ex.: Hash: SHA2-512, Simétrico: AES-256, Assimétrico: RSA-2048.</v>
      </c>
      <c r="C155" s="552"/>
      <c r="D155" s="552"/>
      <c r="E155" s="552"/>
      <c r="F155" s="68" t="str">
        <f>IF(Máximo!F155:I155="","",Máximo!F155:I155)</f>
        <v/>
      </c>
      <c r="G155" s="72">
        <f>Máximo!G155:J155</f>
        <v>6.9230769000000003E-4</v>
      </c>
      <c r="H155" s="70" t="str">
        <f>IF(Máximo!H155="","",Máximo!H155)</f>
        <v>Obrigatório</v>
      </c>
      <c r="I155" s="37" t="s">
        <v>4</v>
      </c>
      <c r="J155" s="73">
        <f>IF($K$13="Não Atende",0,IF(I155="","",IF(H155="",VLOOKUP(I155,Parâmetros!$B$3:$C$6,2,0),VLOOKUP(I155,Parâmetros!$B$3:$C$6,2,0)*VLOOKUP(H155,Parâmetros!$E$3:$G$5,2,0))))</f>
        <v>0</v>
      </c>
      <c r="K155" s="74">
        <f t="shared" ref="K155" si="120">IF(J155="",0,((G155*J155)*$F$30)*0.9*100)</f>
        <v>0</v>
      </c>
      <c r="L155" s="3"/>
      <c r="M155" s="38"/>
    </row>
    <row r="156" spans="1:13" ht="45.75" customHeight="1" outlineLevel="1" x14ac:dyDescent="0.2">
      <c r="A156" s="170" t="str">
        <f>Máximo!A156</f>
        <v>3.122</v>
      </c>
      <c r="B156" s="552" t="str">
        <f>Máximo!B156:E156</f>
        <v>Garantir transmissão segura de dados de alta confidencialidade dos sistemas disponíveis na internet, utilizando protocolos seguros (Ex.: HTTPS, SSH, SCP, SFTP, LDAPS, POP3-SSL, SMTP-SSL, IMAP-SSL e etc.) para ações/telas de entrada e/ou saída de dados.</v>
      </c>
      <c r="C156" s="552"/>
      <c r="D156" s="552"/>
      <c r="E156" s="552"/>
      <c r="F156" s="68" t="str">
        <f>IF(Máximo!F156:I156="","",Máximo!F156:I156)</f>
        <v/>
      </c>
      <c r="G156" s="72">
        <f>Máximo!G156:J156</f>
        <v>6.9230769000000003E-4</v>
      </c>
      <c r="H156" s="70" t="str">
        <f>IF(Máximo!H156="","",Máximo!H156)</f>
        <v>Obrigatório</v>
      </c>
      <c r="I156" s="37" t="s">
        <v>4</v>
      </c>
      <c r="J156" s="73">
        <f>IF($K$13="Não Atende",0,IF(I156="","",IF(H156="",VLOOKUP(I156,Parâmetros!$B$3:$C$6,2,0),VLOOKUP(I156,Parâmetros!$B$3:$C$6,2,0)*VLOOKUP(H156,Parâmetros!$E$3:$G$5,2,0))))</f>
        <v>0</v>
      </c>
      <c r="K156" s="74">
        <f t="shared" ref="K156" si="121">IF(J156="",0,((G156*J156)*$F$30)*0.9*100)</f>
        <v>0</v>
      </c>
      <c r="L156" s="3"/>
      <c r="M156" s="38"/>
    </row>
    <row r="157" spans="1:13" ht="45.75" customHeight="1" outlineLevel="1" x14ac:dyDescent="0.2">
      <c r="A157" s="170" t="str">
        <f>Máximo!A157</f>
        <v>3.123</v>
      </c>
      <c r="B157" s="552" t="str">
        <f>Máximo!B157:E157</f>
        <v>As chaves criptográficas utilizadas não devem ser armazenadas diretamente no código do aplicativo, devendo ser dada preferência ao uso de dispositivos de segurança externos (HSM) para armazenamento e gerenciamento das mesmas.</v>
      </c>
      <c r="C157" s="552"/>
      <c r="D157" s="552"/>
      <c r="E157" s="552"/>
      <c r="F157" s="68" t="str">
        <f>IF(Máximo!F157:I157="","",Máximo!F157:I157)</f>
        <v/>
      </c>
      <c r="G157" s="72">
        <f>Máximo!G157:J157</f>
        <v>6.9230769000000003E-4</v>
      </c>
      <c r="H157" s="70" t="str">
        <f>IF(Máximo!H157="","",Máximo!H157)</f>
        <v>Obrigatório</v>
      </c>
      <c r="I157" s="37" t="s">
        <v>4</v>
      </c>
      <c r="J157" s="73">
        <f>IF($K$13="Não Atende",0,IF(I157="","",IF(H157="",VLOOKUP(I157,Parâmetros!$B$3:$C$6,2,0),VLOOKUP(I157,Parâmetros!$B$3:$C$6,2,0)*VLOOKUP(H157,Parâmetros!$E$3:$G$5,2,0))))</f>
        <v>0</v>
      </c>
      <c r="K157" s="74">
        <f t="shared" ref="K157" si="122">IF(J157="",0,((G157*J157)*$F$30)*0.9*100)</f>
        <v>0</v>
      </c>
      <c r="L157" s="3"/>
      <c r="M157" s="38"/>
    </row>
    <row r="158" spans="1:13" ht="45.75" customHeight="1" outlineLevel="1" x14ac:dyDescent="0.2">
      <c r="A158" s="170" t="str">
        <f>Máximo!A158</f>
        <v>3.124</v>
      </c>
      <c r="B158" s="552" t="str">
        <f>Máximo!B158:E158</f>
        <v>As senhas devem ser armazenadas sempre como hash não reversível com salt, para impedir a leitura das senhas por quem tiver acesso à base com credenciais de acesso.</v>
      </c>
      <c r="C158" s="552"/>
      <c r="D158" s="552"/>
      <c r="E158" s="552"/>
      <c r="F158" s="68" t="str">
        <f>IF(Máximo!F158:I158="","",Máximo!F158:I158)</f>
        <v/>
      </c>
      <c r="G158" s="72">
        <f>Máximo!G158:J158</f>
        <v>6.9230769000000003E-4</v>
      </c>
      <c r="H158" s="70" t="str">
        <f>IF(Máximo!H158="","",Máximo!H158)</f>
        <v>Obrigatório</v>
      </c>
      <c r="I158" s="37" t="s">
        <v>4</v>
      </c>
      <c r="J158" s="73">
        <f>IF($K$13="Não Atende",0,IF(I158="","",IF(H158="",VLOOKUP(I158,Parâmetros!$B$3:$C$6,2,0),VLOOKUP(I158,Parâmetros!$B$3:$C$6,2,0)*VLOOKUP(H158,Parâmetros!$E$3:$G$5,2,0))))</f>
        <v>0</v>
      </c>
      <c r="K158" s="74">
        <f t="shared" ref="K158" si="123">IF(J158="",0,((G158*J158)*$F$30)*0.9*100)</f>
        <v>0</v>
      </c>
      <c r="L158" s="3"/>
      <c r="M158" s="38"/>
    </row>
    <row r="159" spans="1:13" ht="45.75" customHeight="1" outlineLevel="1" x14ac:dyDescent="0.2">
      <c r="A159" s="170" t="str">
        <f>Máximo!A159</f>
        <v>3.125</v>
      </c>
      <c r="B159" s="552" t="str">
        <f>Máximo!B159:E159</f>
        <v>A extração massiva de dados (Ex.: toda a base de clientes, toda a base de funcionários, todas as transações realizadas, etc.) necessita de aprovação prévia e formal pela área de Segurança da Informação.</v>
      </c>
      <c r="C159" s="552"/>
      <c r="D159" s="552"/>
      <c r="E159" s="552"/>
      <c r="F159" s="68" t="str">
        <f>IF(Máximo!F159:I159="","",Máximo!F159:I159)</f>
        <v/>
      </c>
      <c r="G159" s="72">
        <f>Máximo!G159:J159</f>
        <v>6.9230769000000003E-4</v>
      </c>
      <c r="H159" s="70" t="str">
        <f>IF(Máximo!H159="","",Máximo!H159)</f>
        <v>Obrigatório</v>
      </c>
      <c r="I159" s="37" t="s">
        <v>4</v>
      </c>
      <c r="J159" s="73">
        <f>IF($K$13="Não Atende",0,IF(I159="","",IF(H159="",VLOOKUP(I159,Parâmetros!$B$3:$C$6,2,0),VLOOKUP(I159,Parâmetros!$B$3:$C$6,2,0)*VLOOKUP(H159,Parâmetros!$E$3:$G$5,2,0))))</f>
        <v>0</v>
      </c>
      <c r="K159" s="74">
        <f t="shared" ref="K159" si="124">IF(J159="",0,((G159*J159)*$F$30)*0.9*100)</f>
        <v>0</v>
      </c>
      <c r="L159" s="3"/>
      <c r="M159" s="38"/>
    </row>
    <row r="160" spans="1:13" ht="45.75" customHeight="1" outlineLevel="1" x14ac:dyDescent="0.2">
      <c r="A160" s="170" t="str">
        <f>Máximo!A160</f>
        <v>3.126</v>
      </c>
      <c r="B160" s="552" t="str">
        <f>Máximo!B160:E160</f>
        <v>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v>
      </c>
      <c r="C160" s="552"/>
      <c r="D160" s="552"/>
      <c r="E160" s="552"/>
      <c r="F160" s="68" t="str">
        <f>IF(Máximo!F160:I160="","",Máximo!F160:I160)</f>
        <v/>
      </c>
      <c r="G160" s="72">
        <f>Máximo!G160:J160</f>
        <v>6.9230769000000003E-4</v>
      </c>
      <c r="H160" s="70" t="str">
        <f>IF(Máximo!H160="","",Máximo!H160)</f>
        <v>Obrigatório</v>
      </c>
      <c r="I160" s="37" t="s">
        <v>4</v>
      </c>
      <c r="J160" s="73">
        <f>IF($K$13="Não Atende",0,IF(I160="","",IF(H160="",VLOOKUP(I160,Parâmetros!$B$3:$C$6,2,0),VLOOKUP(I160,Parâmetros!$B$3:$C$6,2,0)*VLOOKUP(H160,Parâmetros!$E$3:$G$5,2,0))))</f>
        <v>0</v>
      </c>
      <c r="K160" s="74">
        <f t="shared" ref="K160" si="125">IF(J160="",0,((G160*J160)*$F$30)*0.9*100)</f>
        <v>0</v>
      </c>
      <c r="L160" s="3"/>
      <c r="M160" s="38"/>
    </row>
    <row r="161" spans="1:13" ht="45.75" customHeight="1" outlineLevel="1" x14ac:dyDescent="0.2">
      <c r="A161" s="170" t="str">
        <f>Máximo!A161</f>
        <v>3.127</v>
      </c>
      <c r="B161" s="552" t="str">
        <f>Máximo!B161:E161</f>
        <v>Caso haja necessidade de armazenamento de senhas em arquivos de sistema operacional, estes arquivos não deverão ser alocados em diretórios de servidores web, FTP e similares. O acesso a esses arquivos deve ser restrito para acesso apenas pela aplicação e pelos usuários de sistema operacional que efetivamente tenham necessidade de acessá-los para manutenção da solução, não devendo haver privilégios nem mesmo de leitura sobre eles para outros usuários.</v>
      </c>
      <c r="C161" s="552"/>
      <c r="D161" s="552"/>
      <c r="E161" s="552"/>
      <c r="F161" s="68" t="str">
        <f>IF(Máximo!F161:I161="","",Máximo!F161:I161)</f>
        <v/>
      </c>
      <c r="G161" s="72">
        <f>Máximo!G161:J161</f>
        <v>6.9230769000000003E-4</v>
      </c>
      <c r="H161" s="70" t="str">
        <f>IF(Máximo!H161="","",Máximo!H161)</f>
        <v>Obrigatório</v>
      </c>
      <c r="I161" s="37" t="s">
        <v>4</v>
      </c>
      <c r="J161" s="73">
        <f>IF($K$13="Não Atende",0,IF(I161="","",IF(H161="",VLOOKUP(I161,Parâmetros!$B$3:$C$6,2,0),VLOOKUP(I161,Parâmetros!$B$3:$C$6,2,0)*VLOOKUP(H161,Parâmetros!$E$3:$G$5,2,0))))</f>
        <v>0</v>
      </c>
      <c r="K161" s="74">
        <f t="shared" ref="K161" si="126">IF(J161="",0,((G161*J161)*$F$30)*0.9*100)</f>
        <v>0</v>
      </c>
      <c r="L161" s="3"/>
      <c r="M161" s="38"/>
    </row>
    <row r="162" spans="1:13" ht="45.75" customHeight="1" outlineLevel="1" x14ac:dyDescent="0.2">
      <c r="A162" s="170" t="str">
        <f>Máximo!A162</f>
        <v>3.128</v>
      </c>
      <c r="B162" s="552" t="str">
        <f>Máximo!B162:E162</f>
        <v>Toda solução deve ser desenvolvida de forma componentizada, permitindo a distribuição destes componentes (ex.: front-end, aplicativo e banco de dados) por diferentes áreas da rede da Oi (ex.: DMZ, rede interna).</v>
      </c>
      <c r="C162" s="552"/>
      <c r="D162" s="552"/>
      <c r="E162" s="552"/>
      <c r="F162" s="68" t="str">
        <f>IF(Máximo!F162:I162="","",Máximo!F162:I162)</f>
        <v/>
      </c>
      <c r="G162" s="72">
        <f>Máximo!G162:J162</f>
        <v>6.9230769000000003E-4</v>
      </c>
      <c r="H162" s="70" t="str">
        <f>IF(Máximo!H162="","",Máximo!H162)</f>
        <v>Obrigatório</v>
      </c>
      <c r="I162" s="37" t="s">
        <v>4</v>
      </c>
      <c r="J162" s="73">
        <f>IF($K$13="Não Atende",0,IF(I162="","",IF(H162="",VLOOKUP(I162,Parâmetros!$B$3:$C$6,2,0),VLOOKUP(I162,Parâmetros!$B$3:$C$6,2,0)*VLOOKUP(H162,Parâmetros!$E$3:$G$5,2,0))))</f>
        <v>0</v>
      </c>
      <c r="K162" s="74">
        <f t="shared" ref="K162" si="127">IF(J162="",0,((G162*J162)*$F$30)*0.9*100)</f>
        <v>0</v>
      </c>
      <c r="L162" s="3"/>
      <c r="M162" s="38"/>
    </row>
    <row r="163" spans="1:13" ht="45.75" customHeight="1" outlineLevel="1" x14ac:dyDescent="0.2">
      <c r="A163" s="170" t="str">
        <f>Máximo!A163</f>
        <v>3.129</v>
      </c>
      <c r="B163" s="552" t="str">
        <f>Máximo!B163:E163</f>
        <v>Nos casos em que seja obrigatória a garantia de privacidade dos dados manipulados pela solução, a mesma deve permitir que uma política de privacidade seja publicada e exibida aos usuários, devendo ser observados os aspectos legais e de negócio envolvidos.</v>
      </c>
      <c r="C163" s="552"/>
      <c r="D163" s="552"/>
      <c r="E163" s="552"/>
      <c r="F163" s="68" t="str">
        <f>IF(Máximo!F163:I163="","",Máximo!F163:I163)</f>
        <v/>
      </c>
      <c r="G163" s="72">
        <f>Máximo!G163:J163</f>
        <v>6.9230769000000003E-4</v>
      </c>
      <c r="H163" s="70" t="str">
        <f>IF(Máximo!H163="","",Máximo!H163)</f>
        <v>Obrigatório</v>
      </c>
      <c r="I163" s="37" t="s">
        <v>4</v>
      </c>
      <c r="J163" s="73">
        <f>IF($K$13="Não Atende",0,IF(I163="","",IF(H163="",VLOOKUP(I163,Parâmetros!$B$3:$C$6,2,0),VLOOKUP(I163,Parâmetros!$B$3:$C$6,2,0)*VLOOKUP(H163,Parâmetros!$E$3:$G$5,2,0))))</f>
        <v>0</v>
      </c>
      <c r="K163" s="74">
        <f t="shared" ref="K163" si="128">IF(J163="",0,((G163*J163)*$F$30)*0.9*100)</f>
        <v>0</v>
      </c>
      <c r="L163" s="3"/>
      <c r="M163" s="38"/>
    </row>
    <row r="164" spans="1:13" ht="45.75" customHeight="1" outlineLevel="1" x14ac:dyDescent="0.2">
      <c r="A164" s="170" t="str">
        <f>Máximo!A164</f>
        <v>3.130</v>
      </c>
      <c r="B164" s="552" t="str">
        <f>Máximo!B164:E164</f>
        <v>Nos casos em que ocorram armazenamento de informações a respeito dos usuários (incluindo informações fornecidas por eles e dados de navegação), principalmente quando forem de clientes da Oi, a solução deve permitir que sejam incluídos avisos ao usuário a respeito desse armazenamento de informações, devendo ser observados os aspectos legais e de negócio envolvidos.</v>
      </c>
      <c r="C164" s="552"/>
      <c r="D164" s="552"/>
      <c r="E164" s="552"/>
      <c r="F164" s="68" t="str">
        <f>IF(Máximo!F164:I164="","",Máximo!F164:I164)</f>
        <v/>
      </c>
      <c r="G164" s="72">
        <f>Máximo!G164:J164</f>
        <v>6.9230769000000003E-4</v>
      </c>
      <c r="H164" s="70" t="str">
        <f>IF(Máximo!H164="","",Máximo!H164)</f>
        <v>Obrigatório</v>
      </c>
      <c r="I164" s="37" t="s">
        <v>4</v>
      </c>
      <c r="J164" s="73">
        <f>IF($K$13="Não Atende",0,IF(I164="","",IF(H164="",VLOOKUP(I164,Parâmetros!$B$3:$C$6,2,0),VLOOKUP(I164,Parâmetros!$B$3:$C$6,2,0)*VLOOKUP(H164,Parâmetros!$E$3:$G$5,2,0))))</f>
        <v>0</v>
      </c>
      <c r="K164" s="74">
        <f t="shared" ref="K164" si="129">IF(J164="",0,((G164*J164)*$F$30)*0.9*100)</f>
        <v>0</v>
      </c>
      <c r="L164" s="3"/>
      <c r="M164" s="38"/>
    </row>
    <row r="165" spans="1:13" ht="45.75" customHeight="1" outlineLevel="1" x14ac:dyDescent="0.2">
      <c r="A165" s="170" t="str">
        <f>Máximo!A165</f>
        <v>3.131</v>
      </c>
      <c r="B165" s="552" t="str">
        <f>Máximo!B165:E165</f>
        <v>As mensagens para o usuário final devem restringir-se ao indispensável para a perfeita utilização do mesmo, atentando para as seguintes situações: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v>
      </c>
      <c r="C165" s="552"/>
      <c r="D165" s="552"/>
      <c r="E165" s="552"/>
      <c r="F165" s="68" t="str">
        <f>IF(Máximo!F165:I165="","",Máximo!F165:I165)</f>
        <v/>
      </c>
      <c r="G165" s="72">
        <f>Máximo!G165:J165</f>
        <v>6.9230769000000003E-4</v>
      </c>
      <c r="H165" s="70" t="str">
        <f>IF(Máximo!H165="","",Máximo!H165)</f>
        <v>Obrigatório</v>
      </c>
      <c r="I165" s="37" t="s">
        <v>4</v>
      </c>
      <c r="J165" s="73">
        <f>IF($K$13="Não Atende",0,IF(I165="","",IF(H165="",VLOOKUP(I165,Parâmetros!$B$3:$C$6,2,0),VLOOKUP(I165,Parâmetros!$B$3:$C$6,2,0)*VLOOKUP(H165,Parâmetros!$E$3:$G$5,2,0))))</f>
        <v>0</v>
      </c>
      <c r="K165" s="74">
        <f t="shared" ref="K165" si="130">IF(J165="",0,((G165*J165)*$F$30)*0.9*100)</f>
        <v>0</v>
      </c>
      <c r="L165" s="3"/>
      <c r="M165" s="38"/>
    </row>
    <row r="166" spans="1:13" ht="45.75" customHeight="1" outlineLevel="1" x14ac:dyDescent="0.2">
      <c r="A166" s="170" t="str">
        <f>Máximo!A166</f>
        <v>3.132</v>
      </c>
      <c r="B166" s="552" t="str">
        <f>Máximo!B166:E166</f>
        <v>Toda transmissão de arquivos deve utilizar os softwares homologados pela Oi. A saber: ConnectDirect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da Fábrica ou do fornecedor da aplicação.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a responsabilidade será do CSOL, da Fábrica ou do fornecedor da aplicação, essa responsabilidade deve estar formalmente definida bem como os processos inerentes.</v>
      </c>
      <c r="C166" s="552"/>
      <c r="D166" s="552"/>
      <c r="E166" s="552"/>
      <c r="F166" s="68" t="str">
        <f>IF(Máximo!F166:I166="","",Máximo!F166:I166)</f>
        <v/>
      </c>
      <c r="G166" s="72">
        <f>Máximo!G166:J166</f>
        <v>6.9230769000000003E-4</v>
      </c>
      <c r="H166" s="70" t="str">
        <f>IF(Máximo!H166="","",Máximo!H166)</f>
        <v>Obrigatório</v>
      </c>
      <c r="I166" s="37" t="s">
        <v>4</v>
      </c>
      <c r="J166" s="73">
        <f>IF($K$13="Não Atende",0,IF(I166="","",IF(H166="",VLOOKUP(I166,Parâmetros!$B$3:$C$6,2,0),VLOOKUP(I166,Parâmetros!$B$3:$C$6,2,0)*VLOOKUP(H166,Parâmetros!$E$3:$G$5,2,0))))</f>
        <v>0</v>
      </c>
      <c r="K166" s="74">
        <f t="shared" ref="K166" si="131">IF(J166="",0,((G166*J166)*$F$30)*0.9*100)</f>
        <v>0</v>
      </c>
      <c r="L166" s="3"/>
      <c r="M166" s="38"/>
    </row>
    <row r="167" spans="1:13" ht="45.75" customHeight="1" outlineLevel="1" x14ac:dyDescent="0.2">
      <c r="A167" s="170" t="str">
        <f>Máximo!A167</f>
        <v>3.133</v>
      </c>
      <c r="B167" s="552" t="str">
        <f>Máximo!B167:E167</f>
        <v>O envio de e-mail deve utilizar exclusivamente os relays de e-mail oficiais da empresa.</v>
      </c>
      <c r="C167" s="552"/>
      <c r="D167" s="552"/>
      <c r="E167" s="552"/>
      <c r="F167" s="68" t="str">
        <f>IF(Máximo!F167:I167="","",Máximo!F167:I167)</f>
        <v/>
      </c>
      <c r="G167" s="72">
        <f>Máximo!G167:J167</f>
        <v>6.9230769000000003E-4</v>
      </c>
      <c r="H167" s="70" t="str">
        <f>IF(Máximo!H167="","",Máximo!H167)</f>
        <v>Obrigatório</v>
      </c>
      <c r="I167" s="37" t="s">
        <v>4</v>
      </c>
      <c r="J167" s="73">
        <f>IF($K$13="Não Atende",0,IF(I167="","",IF(H167="",VLOOKUP(I167,Parâmetros!$B$3:$C$6,2,0),VLOOKUP(I167,Parâmetros!$B$3:$C$6,2,0)*VLOOKUP(H167,Parâmetros!$E$3:$G$5,2,0))))</f>
        <v>0</v>
      </c>
      <c r="K167" s="74">
        <f t="shared" ref="K167" si="132">IF(J167="",0,((G167*J167)*$F$30)*0.9*100)</f>
        <v>0</v>
      </c>
      <c r="L167" s="3"/>
      <c r="M167" s="38"/>
    </row>
    <row r="168" spans="1:13" ht="45.75" customHeight="1" outlineLevel="1" x14ac:dyDescent="0.2">
      <c r="A168" s="170" t="str">
        <f>Máximo!A168</f>
        <v>3.134</v>
      </c>
      <c r="B168" s="552" t="str">
        <f>Máximo!B168:E168</f>
        <v>Toda solução desenvolvida ou adquirida pela Oi deve possuir mecanismos de validação de todas as entradas e saídas de dados (de usuários e/ou interfaces com outros sistemas) quanto ao formato dos dados e valores/caracteres esperados.</v>
      </c>
      <c r="C168" s="552"/>
      <c r="D168" s="552"/>
      <c r="E168" s="552"/>
      <c r="F168" s="68" t="str">
        <f>IF(Máximo!F168:I168="","",Máximo!F168:I168)</f>
        <v/>
      </c>
      <c r="G168" s="72">
        <f>Máximo!G168:J168</f>
        <v>6.9230769000000003E-4</v>
      </c>
      <c r="H168" s="70" t="str">
        <f>IF(Máximo!H168="","",Máximo!H168)</f>
        <v>Obrigatório</v>
      </c>
      <c r="I168" s="37" t="s">
        <v>4</v>
      </c>
      <c r="J168" s="73">
        <f>IF($K$13="Não Atende",0,IF(I168="","",IF(H168="",VLOOKUP(I168,Parâmetros!$B$3:$C$6,2,0),VLOOKUP(I168,Parâmetros!$B$3:$C$6,2,0)*VLOOKUP(H168,Parâmetros!$E$3:$G$5,2,0))))</f>
        <v>0</v>
      </c>
      <c r="K168" s="74">
        <f t="shared" ref="K168" si="133">IF(J168="",0,((G168*J168)*$F$30)*0.9*100)</f>
        <v>0</v>
      </c>
      <c r="L168" s="3"/>
      <c r="M168" s="38"/>
    </row>
    <row r="169" spans="1:13" ht="45.75" customHeight="1" outlineLevel="1" x14ac:dyDescent="0.2">
      <c r="A169" s="170" t="str">
        <f>Máximo!A169</f>
        <v>3.135</v>
      </c>
      <c r="B169" s="552" t="str">
        <f>Máximo!B169:E169</f>
        <v>Em soluções que possuam múltiplas camadas, todas as validações de permissões e regras de negócio devem ser realizadas pela camada de aplicação e apresentação.</v>
      </c>
      <c r="C169" s="552"/>
      <c r="D169" s="552"/>
      <c r="E169" s="552"/>
      <c r="F169" s="68" t="str">
        <f>IF(Máximo!F169:I169="","",Máximo!F169:I169)</f>
        <v/>
      </c>
      <c r="G169" s="72">
        <f>Máximo!G169:J169</f>
        <v>6.9230769000000003E-4</v>
      </c>
      <c r="H169" s="70" t="str">
        <f>IF(Máximo!H169="","",Máximo!H169)</f>
        <v>Obrigatório</v>
      </c>
      <c r="I169" s="37" t="s">
        <v>4</v>
      </c>
      <c r="J169" s="73">
        <f>IF($K$13="Não Atende",0,IF(I169="","",IF(H169="",VLOOKUP(I169,Parâmetros!$B$3:$C$6,2,0),VLOOKUP(I169,Parâmetros!$B$3:$C$6,2,0)*VLOOKUP(H169,Parâmetros!$E$3:$G$5,2,0))))</f>
        <v>0</v>
      </c>
      <c r="K169" s="74">
        <f t="shared" ref="K169" si="134">IF(J169="",0,((G169*J169)*$F$30)*0.9*100)</f>
        <v>0</v>
      </c>
      <c r="L169" s="3"/>
      <c r="M169" s="38"/>
    </row>
    <row r="170" spans="1:13" ht="45.75" customHeight="1" outlineLevel="1" x14ac:dyDescent="0.2">
      <c r="A170" s="170" t="str">
        <f>Máximo!A170</f>
        <v>3.136</v>
      </c>
      <c r="B170" s="552" t="str">
        <f>Máximo!B170:E170</f>
        <v>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e/ou falha de acesso de usuário. Em caso de falha, será necessária informação adicional de número de tentativas inválidas desde a última tentativa válida;
- Sucesso e/ou falha na alteração em dados confidenciais (vide  regulamento de Classificação da Informação) utilizados pelos sistemas;
- Sucesso e/ou falha na criação ou remoção de usuários;
- Sucesso e/ou falha na atribuição ou remoção de direitos (perfis) do usuário;
- Sucesso e/ou falha na concessão, remoção, alteração de valores financeiros (créditos, alçadas, benefícios, bônus, orçamentos, salários, etc.) relativos a clientes, colaboradores, fornecedores ou a própria Oi;
- Sucesso e/ou falha na alteração de informações de usuários, inclusive senha;
- Término da utilização do ambiente ou sistema pelo usuário.</v>
      </c>
      <c r="C170" s="552"/>
      <c r="D170" s="552"/>
      <c r="E170" s="552"/>
      <c r="F170" s="68" t="str">
        <f>IF(Máximo!F170:I170="","",Máximo!F170:I170)</f>
        <v/>
      </c>
      <c r="G170" s="72">
        <f>Máximo!G170:J170</f>
        <v>6.9230769000000003E-4</v>
      </c>
      <c r="H170" s="70" t="str">
        <f>IF(Máximo!H170="","",Máximo!H170)</f>
        <v>Obrigatório</v>
      </c>
      <c r="I170" s="37" t="s">
        <v>4</v>
      </c>
      <c r="J170" s="73">
        <f>IF($K$13="Não Atende",0,IF(I170="","",IF(H170="",VLOOKUP(I170,Parâmetros!$B$3:$C$6,2,0),VLOOKUP(I170,Parâmetros!$B$3:$C$6,2,0)*VLOOKUP(H170,Parâmetros!$E$3:$G$5,2,0))))</f>
        <v>0</v>
      </c>
      <c r="K170" s="74">
        <f t="shared" ref="K170" si="135">IF(J170="",0,((G170*J170)*$F$30)*0.9*100)</f>
        <v>0</v>
      </c>
      <c r="L170" s="3"/>
      <c r="M170" s="38"/>
    </row>
    <row r="171" spans="1:13" ht="45.75" customHeight="1" outlineLevel="1" x14ac:dyDescent="0.2">
      <c r="A171" s="170" t="str">
        <f>Máximo!A171</f>
        <v>3.137</v>
      </c>
      <c r="B171" s="552" t="str">
        <f>Máximo!B171:E171</f>
        <v>Deve haver uma interface amigável para consulta dos logs e permitir consulta em tempo real. </v>
      </c>
      <c r="C171" s="552"/>
      <c r="D171" s="552"/>
      <c r="E171" s="552"/>
      <c r="F171" s="68" t="str">
        <f>IF(Máximo!F171:I171="","",Máximo!F171:I171)</f>
        <v/>
      </c>
      <c r="G171" s="72">
        <f>Máximo!G171:J171</f>
        <v>6.9230769000000003E-4</v>
      </c>
      <c r="H171" s="70" t="str">
        <f>IF(Máximo!H171="","",Máximo!H171)</f>
        <v>Obrigatório</v>
      </c>
      <c r="I171" s="37" t="s">
        <v>4</v>
      </c>
      <c r="J171" s="73">
        <f>IF($K$13="Não Atende",0,IF(I171="","",IF(H171="",VLOOKUP(I171,Parâmetros!$B$3:$C$6,2,0),VLOOKUP(I171,Parâmetros!$B$3:$C$6,2,0)*VLOOKUP(H171,Parâmetros!$E$3:$G$5,2,0))))</f>
        <v>0</v>
      </c>
      <c r="K171" s="74">
        <f t="shared" ref="K171" si="136">IF(J171="",0,((G171*J171)*$F$30)*0.9*100)</f>
        <v>0</v>
      </c>
      <c r="L171" s="3"/>
      <c r="M171" s="38"/>
    </row>
    <row r="172" spans="1:13" ht="45.75" customHeight="1" outlineLevel="1" x14ac:dyDescent="0.2">
      <c r="A172" s="170" t="str">
        <f>Máximo!A172</f>
        <v>3.138</v>
      </c>
      <c r="B172" s="552" t="str">
        <f>Máximo!B172:E172</f>
        <v>Todos os logs devem ser protegidos, cabendo apenas a usuários com perfis específicos e restritos a deleção destes dados.</v>
      </c>
      <c r="C172" s="552"/>
      <c r="D172" s="552"/>
      <c r="E172" s="552"/>
      <c r="F172" s="68" t="str">
        <f>IF(Máximo!F172:I172="","",Máximo!F172:I172)</f>
        <v/>
      </c>
      <c r="G172" s="72">
        <f>Máximo!G172:J172</f>
        <v>6.9230769000000003E-4</v>
      </c>
      <c r="H172" s="70" t="str">
        <f>IF(Máximo!H172="","",Máximo!H172)</f>
        <v>Obrigatório</v>
      </c>
      <c r="I172" s="37" t="s">
        <v>4</v>
      </c>
      <c r="J172" s="73">
        <f>IF($K$13="Não Atende",0,IF(I172="","",IF(H172="",VLOOKUP(I172,Parâmetros!$B$3:$C$6,2,0),VLOOKUP(I172,Parâmetros!$B$3:$C$6,2,0)*VLOOKUP(H172,Parâmetros!$E$3:$G$5,2,0))))</f>
        <v>0</v>
      </c>
      <c r="K172" s="74">
        <f t="shared" ref="K172" si="137">IF(J172="",0,((G172*J172)*$F$30)*0.9*100)</f>
        <v>0</v>
      </c>
      <c r="L172" s="3"/>
      <c r="M172" s="38"/>
    </row>
    <row r="173" spans="1:13" ht="45.75" customHeight="1" outlineLevel="1" x14ac:dyDescent="0.2">
      <c r="A173" s="170" t="str">
        <f>Máximo!A173</f>
        <v>3.139</v>
      </c>
      <c r="B173" s="552" t="str">
        <f>Máximo!B173:E173</f>
        <v>Preferencialmente, somente a solução poderá gravar informações nos registros de log. Os mesmos não podem ser alterados por usuários, independente de seu perfil.</v>
      </c>
      <c r="C173" s="552"/>
      <c r="D173" s="552"/>
      <c r="E173" s="552"/>
      <c r="F173" s="68" t="str">
        <f>IF(Máximo!F173:I173="","",Máximo!F173:I173)</f>
        <v/>
      </c>
      <c r="G173" s="72">
        <f>Máximo!G173:J173</f>
        <v>6.9230769000000003E-4</v>
      </c>
      <c r="H173" s="70" t="str">
        <f>IF(Máximo!H173="","",Máximo!H173)</f>
        <v>Obrigatório</v>
      </c>
      <c r="I173" s="37" t="s">
        <v>4</v>
      </c>
      <c r="J173" s="73">
        <f>IF($K$13="Não Atende",0,IF(I173="","",IF(H173="",VLOOKUP(I173,Parâmetros!$B$3:$C$6,2,0),VLOOKUP(I173,Parâmetros!$B$3:$C$6,2,0)*VLOOKUP(H173,Parâmetros!$E$3:$G$5,2,0))))</f>
        <v>0</v>
      </c>
      <c r="K173" s="74">
        <f t="shared" ref="K173" si="138">IF(J173="",0,((G173*J173)*$F$30)*0.9*100)</f>
        <v>0</v>
      </c>
      <c r="L173" s="3"/>
      <c r="M173" s="38"/>
    </row>
    <row r="174" spans="1:13" ht="45.75" customHeight="1" outlineLevel="1" x14ac:dyDescent="0.2">
      <c r="A174" s="170" t="str">
        <f>Máximo!A174</f>
        <v>3.140</v>
      </c>
      <c r="B174" s="552" t="str">
        <f>Máximo!B174:E174</f>
        <v>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v>
      </c>
      <c r="C174" s="552"/>
      <c r="D174" s="552"/>
      <c r="E174" s="552"/>
      <c r="F174" s="68" t="str">
        <f>IF(Máximo!F174:I174="","",Máximo!F174:I174)</f>
        <v/>
      </c>
      <c r="G174" s="72">
        <f>Máximo!G174:J174</f>
        <v>6.9230769000000003E-4</v>
      </c>
      <c r="H174" s="70" t="str">
        <f>IF(Máximo!H174="","",Máximo!H174)</f>
        <v>Obrigatório</v>
      </c>
      <c r="I174" s="37" t="s">
        <v>4</v>
      </c>
      <c r="J174" s="73">
        <f>IF($K$13="Não Atende",0,IF(I174="","",IF(H174="",VLOOKUP(I174,Parâmetros!$B$3:$C$6,2,0),VLOOKUP(I174,Parâmetros!$B$3:$C$6,2,0)*VLOOKUP(H174,Parâmetros!$E$3:$G$5,2,0))))</f>
        <v>0</v>
      </c>
      <c r="K174" s="74">
        <f t="shared" ref="K174" si="139">IF(J174="",0,((G174*J174)*$F$30)*0.9*100)</f>
        <v>0</v>
      </c>
      <c r="L174" s="3"/>
      <c r="M174" s="38"/>
    </row>
    <row r="175" spans="1:13" ht="45.75" customHeight="1" outlineLevel="1" x14ac:dyDescent="0.2">
      <c r="A175" s="170" t="str">
        <f>Máximo!A175</f>
        <v>3.141</v>
      </c>
      <c r="B175" s="552" t="str">
        <f>Máximo!B175:E175</f>
        <v>Os logs, preferencialmente, não devem ser armazenados somente em ativos segregados a fim de evitar a perda dos mesmos. Já a exportação dos logs para ambientes externos (Syslog Server, SIEM, Big Data, etc.) é obrigatória, independente se exista armazenamento local ou segregado.</v>
      </c>
      <c r="C175" s="552"/>
      <c r="D175" s="552"/>
      <c r="E175" s="552"/>
      <c r="F175" s="68" t="str">
        <f>IF(Máximo!F175:I175="","",Máximo!F175:I175)</f>
        <v/>
      </c>
      <c r="G175" s="72">
        <f>Máximo!G175:J175</f>
        <v>6.9230769000000003E-4</v>
      </c>
      <c r="H175" s="70" t="str">
        <f>IF(Máximo!H175="","",Máximo!H175)</f>
        <v>Obrigatório</v>
      </c>
      <c r="I175" s="37" t="s">
        <v>4</v>
      </c>
      <c r="J175" s="73">
        <f>IF($K$13="Não Atende",0,IF(I175="","",IF(H175="",VLOOKUP(I175,Parâmetros!$B$3:$C$6,2,0),VLOOKUP(I175,Parâmetros!$B$3:$C$6,2,0)*VLOOKUP(H175,Parâmetros!$E$3:$G$5,2,0))))</f>
        <v>0</v>
      </c>
      <c r="K175" s="74">
        <f t="shared" ref="K175" si="140">IF(J175="",0,((G175*J175)*$F$30)*0.9*100)</f>
        <v>0</v>
      </c>
      <c r="L175" s="3"/>
      <c r="M175" s="38"/>
    </row>
    <row r="176" spans="1:13" ht="45.75" customHeight="1" outlineLevel="1" x14ac:dyDescent="0.2">
      <c r="A176" s="170" t="str">
        <f>Máximo!A176</f>
        <v>3.142</v>
      </c>
      <c r="B176" s="552" t="str">
        <f>Máximo!B176:E176</f>
        <v>Todo acesso aos componentes da solução deve ser realizado através de identificação de usuário individual e deve obrigatoriamente utilizar senha. A identificação e a senha são pessoais e intransferíveis.</v>
      </c>
      <c r="C176" s="552"/>
      <c r="D176" s="552"/>
      <c r="E176" s="552"/>
      <c r="F176" s="68" t="str">
        <f>IF(Máximo!F176:I176="","",Máximo!F176:I176)</f>
        <v/>
      </c>
      <c r="G176" s="72">
        <f>Máximo!G176:J176</f>
        <v>6.9230769000000003E-4</v>
      </c>
      <c r="H176" s="70" t="str">
        <f>IF(Máximo!H176="","",Máximo!H176)</f>
        <v>Obrigatório</v>
      </c>
      <c r="I176" s="37" t="s">
        <v>4</v>
      </c>
      <c r="J176" s="73">
        <f>IF($K$13="Não Atende",0,IF(I176="","",IF(H176="",VLOOKUP(I176,Parâmetros!$B$3:$C$6,2,0),VLOOKUP(I176,Parâmetros!$B$3:$C$6,2,0)*VLOOKUP(H176,Parâmetros!$E$3:$G$5,2,0))))</f>
        <v>0</v>
      </c>
      <c r="K176" s="74">
        <f t="shared" ref="K176" si="141">IF(J176="",0,((G176*J176)*$F$30)*0.9*100)</f>
        <v>0</v>
      </c>
      <c r="L176" s="3"/>
      <c r="M176" s="38"/>
    </row>
    <row r="177" spans="1:13" ht="45.75" customHeight="1" outlineLevel="1" x14ac:dyDescent="0.2">
      <c r="A177" s="170" t="str">
        <f>Máximo!A177</f>
        <v>3.143</v>
      </c>
      <c r="B177" s="552" t="str">
        <f>Máximo!B177:E177</f>
        <v>O controle de acesso deve ser uniforme em toda a solução, utilizando-se uma única rotina de verificação e gerenciamento centralizado.</v>
      </c>
      <c r="C177" s="552"/>
      <c r="D177" s="552"/>
      <c r="E177" s="552"/>
      <c r="F177" s="68" t="str">
        <f>IF(Máximo!F177:I177="","",Máximo!F177:I177)</f>
        <v/>
      </c>
      <c r="G177" s="72">
        <f>Máximo!G177:J177</f>
        <v>6.9230769000000003E-4</v>
      </c>
      <c r="H177" s="70" t="str">
        <f>IF(Máximo!H177="","",Máximo!H177)</f>
        <v>Obrigatório</v>
      </c>
      <c r="I177" s="37" t="s">
        <v>4</v>
      </c>
      <c r="J177" s="73">
        <f>IF($K$13="Não Atende",0,IF(I177="","",IF(H177="",VLOOKUP(I177,Parâmetros!$B$3:$C$6,2,0),VLOOKUP(I177,Parâmetros!$B$3:$C$6,2,0)*VLOOKUP(H177,Parâmetros!$E$3:$G$5,2,0))))</f>
        <v>0</v>
      </c>
      <c r="K177" s="74">
        <f t="shared" ref="K177" si="142">IF(J177="",0,((G177*J177)*$F$30)*0.9*100)</f>
        <v>0</v>
      </c>
      <c r="L177" s="3"/>
      <c r="M177" s="38"/>
    </row>
    <row r="178" spans="1:13" ht="45.75" customHeight="1" outlineLevel="1" x14ac:dyDescent="0.2">
      <c r="A178" s="170" t="str">
        <f>Máximo!A178</f>
        <v>3.144</v>
      </c>
      <c r="B178" s="552" t="str">
        <f>Máximo!B178:E178</f>
        <v>As contas com privilégios administrativos nos sistemas, aplicativos ou bases de dados devem ser concedidas apenas aos usuários com perfil de suporte técnico e/ou administração, devendo haver distinção entre usuários com perfil administrativo e de gestão de perfis.</v>
      </c>
      <c r="C178" s="552"/>
      <c r="D178" s="552"/>
      <c r="E178" s="552"/>
      <c r="F178" s="68" t="str">
        <f>IF(Máximo!F178:I178="","",Máximo!F178:I178)</f>
        <v/>
      </c>
      <c r="G178" s="72">
        <f>Máximo!G178:J178</f>
        <v>6.9230769000000003E-4</v>
      </c>
      <c r="H178" s="70" t="str">
        <f>IF(Máximo!H178="","",Máximo!H178)</f>
        <v>Obrigatório</v>
      </c>
      <c r="I178" s="37" t="s">
        <v>4</v>
      </c>
      <c r="J178" s="73">
        <f>IF($K$13="Não Atende",0,IF(I178="","",IF(H178="",VLOOKUP(I178,Parâmetros!$B$3:$C$6,2,0),VLOOKUP(I178,Parâmetros!$B$3:$C$6,2,0)*VLOOKUP(H178,Parâmetros!$E$3:$G$5,2,0))))</f>
        <v>0</v>
      </c>
      <c r="K178" s="74">
        <f t="shared" ref="K178" si="143">IF(J178="",0,((G178*J178)*$F$30)*0.9*100)</f>
        <v>0</v>
      </c>
      <c r="L178" s="3"/>
      <c r="M178" s="38"/>
    </row>
    <row r="179" spans="1:13" ht="45.75" customHeight="1" outlineLevel="1" x14ac:dyDescent="0.2">
      <c r="A179" s="170" t="str">
        <f>Máximo!A179</f>
        <v>3.145</v>
      </c>
      <c r="B179" s="552" t="str">
        <f>Máximo!B179:E179</f>
        <v>Toda solução desenvolvida ou adquirida pela Oi deverá ter o Gerenciamento de Contas de usuários integrado ao serviço de diretório Novell da Oi (IDM/NDS). Caso a integração seja feita através do protocolo LDAP nativo, a comunicação deve ser criptografada (LDAPS) e a mesma deverá ser capaz realizar a autenticação, autorização e obtenção de perfil de usuários diretamente do NDS. Nenhum dado crítico de usuários deve ser replicado para a base local da aplicação especialmente a senha, ainda que criptografada.</v>
      </c>
      <c r="C179" s="552"/>
      <c r="D179" s="552"/>
      <c r="E179" s="552"/>
      <c r="F179" s="68" t="str">
        <f>IF(Máximo!F179:I179="","",Máximo!F179:I179)</f>
        <v/>
      </c>
      <c r="G179" s="72">
        <f>Máximo!G179:J179</f>
        <v>6.9230769000000003E-4</v>
      </c>
      <c r="H179" s="70" t="str">
        <f>IF(Máximo!H179="","",Máximo!H179)</f>
        <v>Obrigatório</v>
      </c>
      <c r="I179" s="37" t="s">
        <v>4</v>
      </c>
      <c r="J179" s="73">
        <f>IF($K$13="Não Atende",0,IF(I179="","",IF(H179="",VLOOKUP(I179,Parâmetros!$B$3:$C$6,2,0),VLOOKUP(I179,Parâmetros!$B$3:$C$6,2,0)*VLOOKUP(H179,Parâmetros!$E$3:$G$5,2,0))))</f>
        <v>0</v>
      </c>
      <c r="K179" s="74">
        <f t="shared" ref="K179" si="144">IF(J179="",0,((G179*J179)*$F$30)*0.9*100)</f>
        <v>0</v>
      </c>
      <c r="L179" s="3"/>
      <c r="M179" s="38"/>
    </row>
    <row r="180" spans="1:13" ht="45.75" customHeight="1" outlineLevel="1" x14ac:dyDescent="0.2">
      <c r="A180" s="170" t="str">
        <f>Máximo!A180</f>
        <v>3.146</v>
      </c>
      <c r="B180" s="552" t="str">
        <f>Máximo!B180:E180</f>
        <v>Todo elemento de rede adquirido pela Oi deverá obrigatoriamente suportar os protocolos TACACS+ e RADIUS e deve ser integrado ao NDS (base de usuários única) para realizar autenticação, autorização e auditoria dos acessos utilizando um desses um desses protocolos.</v>
      </c>
      <c r="C180" s="552"/>
      <c r="D180" s="552"/>
      <c r="E180" s="552"/>
      <c r="F180" s="68" t="str">
        <f>IF(Máximo!F180:I180="","",Máximo!F180:I180)</f>
        <v/>
      </c>
      <c r="G180" s="72">
        <f>Máximo!G180:J180</f>
        <v>6.9230769000000003E-4</v>
      </c>
      <c r="H180" s="70" t="str">
        <f>IF(Máximo!H180="","",Máximo!H180)</f>
        <v>Obrigatório</v>
      </c>
      <c r="I180" s="37" t="s">
        <v>4</v>
      </c>
      <c r="J180" s="73">
        <f>IF($K$13="Não Atende",0,IF(I180="","",IF(H180="",VLOOKUP(I180,Parâmetros!$B$3:$C$6,2,0),VLOOKUP(I180,Parâmetros!$B$3:$C$6,2,0)*VLOOKUP(H180,Parâmetros!$E$3:$G$5,2,0))))</f>
        <v>0</v>
      </c>
      <c r="K180" s="74">
        <f t="shared" ref="K180" si="145">IF(J180="",0,((G180*J180)*$F$30)*0.9*100)</f>
        <v>0</v>
      </c>
      <c r="L180" s="3"/>
      <c r="M180" s="38"/>
    </row>
    <row r="181" spans="1:13" ht="45.75" customHeight="1" outlineLevel="1" x14ac:dyDescent="0.2">
      <c r="A181" s="170" t="str">
        <f>Máximo!A181</f>
        <v>3.147</v>
      </c>
      <c r="B181" s="552" t="str">
        <f>Máximo!B181:E181</f>
        <v>Soluções Web devem ser protegidas, autenticadas e autorizadas pelo Proxy reverso Novell Access Manager.</v>
      </c>
      <c r="C181" s="552"/>
      <c r="D181" s="552"/>
      <c r="E181" s="552"/>
      <c r="F181" s="68" t="str">
        <f>IF(Máximo!F181:I181="","",Máximo!F181:I181)</f>
        <v/>
      </c>
      <c r="G181" s="72">
        <f>Máximo!G181:J181</f>
        <v>6.9230769000000003E-4</v>
      </c>
      <c r="H181" s="70" t="str">
        <f>IF(Máximo!H181="","",Máximo!H181)</f>
        <v>Obrigatório</v>
      </c>
      <c r="I181" s="37" t="s">
        <v>4</v>
      </c>
      <c r="J181" s="73">
        <f>IF($K$13="Não Atende",0,IF(I181="","",IF(H181="",VLOOKUP(I181,Parâmetros!$B$3:$C$6,2,0),VLOOKUP(I181,Parâmetros!$B$3:$C$6,2,0)*VLOOKUP(H181,Parâmetros!$E$3:$G$5,2,0))))</f>
        <v>0</v>
      </c>
      <c r="K181" s="74">
        <f t="shared" ref="K181" si="146">IF(J181="",0,((G181*J181)*$F$30)*0.9*100)</f>
        <v>0</v>
      </c>
      <c r="L181" s="3"/>
      <c r="M181" s="38"/>
    </row>
    <row r="182" spans="1:13" ht="45.75" customHeight="1" outlineLevel="1" x14ac:dyDescent="0.2">
      <c r="A182" s="170" t="str">
        <f>Máximo!A182</f>
        <v>3.148</v>
      </c>
      <c r="B182" s="552" t="str">
        <f>Máximo!B182:E182</f>
        <v>As contas de sistema (usuários de serviço ou de aplicação-nativa) devem ser cadastradas no serviço de diretório Novell da Oi (IDM/NDS).</v>
      </c>
      <c r="C182" s="552"/>
      <c r="D182" s="552"/>
      <c r="E182" s="552"/>
      <c r="F182" s="68" t="str">
        <f>IF(Máximo!F182:I182="","",Máximo!F182:I182)</f>
        <v/>
      </c>
      <c r="G182" s="72">
        <f>Máximo!G182:J182</f>
        <v>6.9230769000000003E-4</v>
      </c>
      <c r="H182" s="70" t="str">
        <f>IF(Máximo!H182="","",Máximo!H182)</f>
        <v>Obrigatório</v>
      </c>
      <c r="I182" s="37" t="s">
        <v>4</v>
      </c>
      <c r="J182" s="73">
        <f>IF($K$13="Não Atende",0,IF(I182="","",IF(H182="",VLOOKUP(I182,Parâmetros!$B$3:$C$6,2,0),VLOOKUP(I182,Parâmetros!$B$3:$C$6,2,0)*VLOOKUP(H182,Parâmetros!$E$3:$G$5,2,0))))</f>
        <v>0</v>
      </c>
      <c r="K182" s="74">
        <f t="shared" ref="K182" si="147">IF(J182="",0,((G182*J182)*$F$30)*0.9*100)</f>
        <v>0</v>
      </c>
      <c r="L182" s="3"/>
      <c r="M182" s="38"/>
    </row>
    <row r="183" spans="1:13" ht="45.75" customHeight="1" outlineLevel="1" x14ac:dyDescent="0.2">
      <c r="A183" s="170" t="str">
        <f>Máximo!A183</f>
        <v>3.149</v>
      </c>
      <c r="B183" s="552" t="str">
        <f>Máximo!B183:E183</f>
        <v>As contas de sistema não devem permitir conexão de usuários.</v>
      </c>
      <c r="C183" s="552"/>
      <c r="D183" s="552"/>
      <c r="E183" s="552"/>
      <c r="F183" s="68" t="str">
        <f>IF(Máximo!F183:I183="","",Máximo!F183:I183)</f>
        <v/>
      </c>
      <c r="G183" s="72">
        <f>Máximo!G183:J183</f>
        <v>6.9230769000000003E-4</v>
      </c>
      <c r="H183" s="70" t="str">
        <f>IF(Máximo!H183="","",Máximo!H183)</f>
        <v>Obrigatório</v>
      </c>
      <c r="I183" s="37" t="s">
        <v>4</v>
      </c>
      <c r="J183" s="73">
        <f>IF($K$13="Não Atende",0,IF(I183="","",IF(H183="",VLOOKUP(I183,Parâmetros!$B$3:$C$6,2,0),VLOOKUP(I183,Parâmetros!$B$3:$C$6,2,0)*VLOOKUP(H183,Parâmetros!$E$3:$G$5,2,0))))</f>
        <v>0</v>
      </c>
      <c r="K183" s="74">
        <f t="shared" ref="K183" si="148">IF(J183="",0,((G183*J183)*$F$30)*0.9*100)</f>
        <v>0</v>
      </c>
      <c r="L183" s="3"/>
      <c r="M183" s="38"/>
    </row>
    <row r="184" spans="1:13" ht="45.75" customHeight="1" outlineLevel="1" x14ac:dyDescent="0.2">
      <c r="A184" s="170" t="str">
        <f>Máximo!A184</f>
        <v>3.150</v>
      </c>
      <c r="B184" s="552" t="str">
        <f>Máximo!B184:E184</f>
        <v>As soluções desenvolvidas ou adquiridas pela Oi não devem utilizar contas administrativas ou privilegiadas (Ex.: root, administrators, power users, dba, etc.) em sistemas operacionais, servidores web ou bancos de dados.</v>
      </c>
      <c r="C184" s="552"/>
      <c r="D184" s="552"/>
      <c r="E184" s="552"/>
      <c r="F184" s="68" t="str">
        <f>IF(Máximo!F184:I184="","",Máximo!F184:I184)</f>
        <v/>
      </c>
      <c r="G184" s="72">
        <f>Máximo!G184:J184</f>
        <v>6.9230769000000003E-4</v>
      </c>
      <c r="H184" s="70" t="str">
        <f>IF(Máximo!H184="","",Máximo!H184)</f>
        <v>Obrigatório</v>
      </c>
      <c r="I184" s="37" t="s">
        <v>4</v>
      </c>
      <c r="J184" s="73">
        <f>IF($K$13="Não Atende",0,IF(I184="","",IF(H184="",VLOOKUP(I184,Parâmetros!$B$3:$C$6,2,0),VLOOKUP(I184,Parâmetros!$B$3:$C$6,2,0)*VLOOKUP(H184,Parâmetros!$E$3:$G$5,2,0))))</f>
        <v>0</v>
      </c>
      <c r="K184" s="74">
        <f t="shared" ref="K184" si="149">IF(J184="",0,((G184*J184)*$F$30)*0.9*100)</f>
        <v>0</v>
      </c>
      <c r="L184" s="3"/>
      <c r="M184" s="38"/>
    </row>
    <row r="185" spans="1:13" ht="45.75" customHeight="1" outlineLevel="1" x14ac:dyDescent="0.2">
      <c r="A185" s="170" t="str">
        <f>Máximo!A185</f>
        <v>3.151</v>
      </c>
      <c r="B185" s="552" t="str">
        <f>Máximo!B185:E185</f>
        <v>A solução deve impossibilitar conexões simultâneas efetuadas um único login.</v>
      </c>
      <c r="C185" s="552"/>
      <c r="D185" s="552"/>
      <c r="E185" s="552"/>
      <c r="F185" s="68" t="str">
        <f>IF(Máximo!F185:I185="","",Máximo!F185:I185)</f>
        <v/>
      </c>
      <c r="G185" s="72">
        <f>Máximo!G185:J185</f>
        <v>6.9230769000000003E-4</v>
      </c>
      <c r="H185" s="70" t="str">
        <f>IF(Máximo!H185="","",Máximo!H185)</f>
        <v>Obrigatório</v>
      </c>
      <c r="I185" s="37" t="s">
        <v>4</v>
      </c>
      <c r="J185" s="73">
        <f>IF($K$13="Não Atende",0,IF(I185="","",IF(H185="",VLOOKUP(I185,Parâmetros!$B$3:$C$6,2,0),VLOOKUP(I185,Parâmetros!$B$3:$C$6,2,0)*VLOOKUP(H185,Parâmetros!$E$3:$G$5,2,0))))</f>
        <v>0</v>
      </c>
      <c r="K185" s="74">
        <f t="shared" ref="K185" si="150">IF(J185="",0,((G185*J185)*$F$30)*0.9*100)</f>
        <v>0</v>
      </c>
      <c r="L185" s="3"/>
      <c r="M185" s="38"/>
    </row>
    <row r="186" spans="1:13" ht="45.75" customHeight="1" outlineLevel="1" x14ac:dyDescent="0.2">
      <c r="A186" s="170" t="str">
        <f>Máximo!A186</f>
        <v>3.152</v>
      </c>
      <c r="B186" s="552" t="str">
        <f>Máximo!B186:E186</f>
        <v xml:space="preserve"> A solução deve desconectar o usuário por tempo de inatividade configurável na solução.</v>
      </c>
      <c r="C186" s="552"/>
      <c r="D186" s="552"/>
      <c r="E186" s="552"/>
      <c r="F186" s="68" t="str">
        <f>IF(Máximo!F186:I186="","",Máximo!F186:I186)</f>
        <v/>
      </c>
      <c r="G186" s="72">
        <f>Máximo!G186:J186</f>
        <v>6.9230769000000003E-4</v>
      </c>
      <c r="H186" s="70" t="str">
        <f>IF(Máximo!H186="","",Máximo!H186)</f>
        <v>Obrigatório</v>
      </c>
      <c r="I186" s="37" t="s">
        <v>4</v>
      </c>
      <c r="J186" s="73">
        <f>IF($K$13="Não Atende",0,IF(I186="","",IF(H186="",VLOOKUP(I186,Parâmetros!$B$3:$C$6,2,0),VLOOKUP(I186,Parâmetros!$B$3:$C$6,2,0)*VLOOKUP(H186,Parâmetros!$E$3:$G$5,2,0))))</f>
        <v>0</v>
      </c>
      <c r="K186" s="74">
        <f t="shared" ref="K186" si="151">IF(J186="",0,((G186*J186)*$F$30)*0.9*100)</f>
        <v>0</v>
      </c>
      <c r="L186" s="3"/>
      <c r="M186" s="38"/>
    </row>
    <row r="187" spans="1:13" ht="45.75" customHeight="1" outlineLevel="1" x14ac:dyDescent="0.2">
      <c r="A187" s="170" t="str">
        <f>Máximo!A187</f>
        <v>3.153</v>
      </c>
      <c r="B187" s="552" t="str">
        <f>Máximo!B187:E187</f>
        <v>Os usuários devem ter acessos concedidos apenas através de perfil e, preferencialmente, nenhum usuário deve pertencer a mais de um perfil. A necessidade de usuário multiperfil deverá ser previamente justificada e aprovada pela equipe de Segurança da Informação.</v>
      </c>
      <c r="C187" s="552"/>
      <c r="D187" s="552"/>
      <c r="E187" s="552"/>
      <c r="F187" s="68" t="str">
        <f>IF(Máximo!F187:I187="","",Máximo!F187:I187)</f>
        <v/>
      </c>
      <c r="G187" s="72">
        <f>Máximo!G187:J187</f>
        <v>6.9230769000000003E-4</v>
      </c>
      <c r="H187" s="70" t="str">
        <f>IF(Máximo!H187="","",Máximo!H187)</f>
        <v>Obrigatório</v>
      </c>
      <c r="I187" s="37" t="s">
        <v>4</v>
      </c>
      <c r="J187" s="73">
        <f>IF($K$13="Não Atende",0,IF(I187="","",IF(H187="",VLOOKUP(I187,Parâmetros!$B$3:$C$6,2,0),VLOOKUP(I187,Parâmetros!$B$3:$C$6,2,0)*VLOOKUP(H187,Parâmetros!$E$3:$G$5,2,0))))</f>
        <v>0</v>
      </c>
      <c r="K187" s="74">
        <f t="shared" ref="K187" si="152">IF(J187="",0,((G187*J187)*$F$30)*0.9*100)</f>
        <v>0</v>
      </c>
      <c r="L187" s="3"/>
      <c r="M187" s="38"/>
    </row>
    <row r="188" spans="1:13" ht="45.75" customHeight="1" outlineLevel="1" x14ac:dyDescent="0.2">
      <c r="A188" s="170" t="str">
        <f>Máximo!A188</f>
        <v>3.154</v>
      </c>
      <c r="B188" s="552" t="str">
        <f>Máximo!B188:E188</f>
        <v>Ao alterar as permissões de um perfil esta deve ser aplicada para todos os usuários deste perfil.</v>
      </c>
      <c r="C188" s="552"/>
      <c r="D188" s="552"/>
      <c r="E188" s="552"/>
      <c r="F188" s="68" t="str">
        <f>IF(Máximo!F188:I188="","",Máximo!F188:I188)</f>
        <v/>
      </c>
      <c r="G188" s="72">
        <f>Máximo!G188:J188</f>
        <v>6.9230769000000003E-4</v>
      </c>
      <c r="H188" s="70" t="str">
        <f>IF(Máximo!H188="","",Máximo!H188)</f>
        <v>Obrigatório</v>
      </c>
      <c r="I188" s="37" t="s">
        <v>4</v>
      </c>
      <c r="J188" s="73">
        <f>IF($K$13="Não Atende",0,IF(I188="","",IF(H188="",VLOOKUP(I188,Parâmetros!$B$3:$C$6,2,0),VLOOKUP(I188,Parâmetros!$B$3:$C$6,2,0)*VLOOKUP(H188,Parâmetros!$E$3:$G$5,2,0))))</f>
        <v>0</v>
      </c>
      <c r="K188" s="74">
        <f t="shared" ref="K188" si="153">IF(J188="",0,((G188*J188)*$F$30)*0.9*100)</f>
        <v>0</v>
      </c>
      <c r="L188" s="3"/>
      <c r="M188" s="38"/>
    </row>
    <row r="189" spans="1:13" ht="45.75" customHeight="1" outlineLevel="1" x14ac:dyDescent="0.2">
      <c r="A189" s="170" t="str">
        <f>Máximo!A189</f>
        <v>3.155</v>
      </c>
      <c r="B189" s="552" t="str">
        <f>Máximo!B189:E189</f>
        <v>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com a Oi.</v>
      </c>
      <c r="C189" s="552"/>
      <c r="D189" s="552"/>
      <c r="E189" s="552"/>
      <c r="F189" s="68" t="str">
        <f>IF(Máximo!F189:I189="","",Máximo!F189:I189)</f>
        <v/>
      </c>
      <c r="G189" s="72">
        <f>Máximo!G189:J189</f>
        <v>6.9230769000000003E-4</v>
      </c>
      <c r="H189" s="70" t="str">
        <f>IF(Máximo!H189="","",Máximo!H189)</f>
        <v>Obrigatório</v>
      </c>
      <c r="I189" s="37" t="s">
        <v>4</v>
      </c>
      <c r="J189" s="73">
        <f>IF($K$13="Não Atende",0,IF(I189="","",IF(H189="",VLOOKUP(I189,Parâmetros!$B$3:$C$6,2,0),VLOOKUP(I189,Parâmetros!$B$3:$C$6,2,0)*VLOOKUP(H189,Parâmetros!$E$3:$G$5,2,0))))</f>
        <v>0</v>
      </c>
      <c r="K189" s="74">
        <f t="shared" ref="K189" si="154">IF(J189="",0,((G189*J189)*$F$30)*0.9*100)</f>
        <v>0</v>
      </c>
      <c r="L189" s="3"/>
      <c r="M189" s="38"/>
    </row>
    <row r="190" spans="1:13" ht="45.75" customHeight="1" outlineLevel="1" x14ac:dyDescent="0.2">
      <c r="A190" s="170" t="str">
        <f>Máximo!A190</f>
        <v>3.156</v>
      </c>
      <c r="B190" s="552" t="str">
        <f>Máximo!B190:E190</f>
        <v>Os desenvolvedores e testadores devem ser autenticados lógica e fisicamente ao acessar os ambientes de desenvolvimento e homologação. Não é permitido, mesmo nestes ambientes, acesso não identificado, com conta genérica e/ou com conta compartilhada.</v>
      </c>
      <c r="C190" s="552"/>
      <c r="D190" s="552"/>
      <c r="E190" s="552"/>
      <c r="F190" s="68" t="str">
        <f>IF(Máximo!F190:I190="","",Máximo!F190:I190)</f>
        <v/>
      </c>
      <c r="G190" s="72">
        <f>Máximo!G190:J190</f>
        <v>6.9230769000000003E-4</v>
      </c>
      <c r="H190" s="70" t="str">
        <f>IF(Máximo!H190="","",Máximo!H190)</f>
        <v>Obrigatório</v>
      </c>
      <c r="I190" s="37" t="s">
        <v>4</v>
      </c>
      <c r="J190" s="73">
        <f>IF($K$13="Não Atende",0,IF(I190="","",IF(H190="",VLOOKUP(I190,Parâmetros!$B$3:$C$6,2,0),VLOOKUP(I190,Parâmetros!$B$3:$C$6,2,0)*VLOOKUP(H190,Parâmetros!$E$3:$G$5,2,0))))</f>
        <v>0</v>
      </c>
      <c r="K190" s="74">
        <f t="shared" ref="K190" si="155">IF(J190="",0,((G190*J190)*$F$30)*0.9*100)</f>
        <v>0</v>
      </c>
      <c r="L190" s="3"/>
      <c r="M190" s="38"/>
    </row>
    <row r="191" spans="1:13" ht="45.75" customHeight="1" outlineLevel="1" x14ac:dyDescent="0.2">
      <c r="A191" s="170" t="str">
        <f>Máximo!A191</f>
        <v>3.157</v>
      </c>
      <c r="B191" s="552" t="str">
        <f>Máximo!B191:E191</f>
        <v>Aplicações Cliente Servidor devem sempre autenticar as entidades com as quais se comunicam. Ex.: Cliente -&gt; Servidor -&gt; Banco de dados.</v>
      </c>
      <c r="C191" s="552"/>
      <c r="D191" s="552"/>
      <c r="E191" s="552"/>
      <c r="F191" s="68" t="str">
        <f>IF(Máximo!F191:I191="","",Máximo!F191:I191)</f>
        <v/>
      </c>
      <c r="G191" s="72">
        <f>Máximo!G191:J191</f>
        <v>6.9230769000000003E-4</v>
      </c>
      <c r="H191" s="70" t="str">
        <f>IF(Máximo!H191="","",Máximo!H191)</f>
        <v>Obrigatório</v>
      </c>
      <c r="I191" s="37" t="s">
        <v>4</v>
      </c>
      <c r="J191" s="73">
        <f>IF($K$13="Não Atende",0,IF(I191="","",IF(H191="",VLOOKUP(I191,Parâmetros!$B$3:$C$6,2,0),VLOOKUP(I191,Parâmetros!$B$3:$C$6,2,0)*VLOOKUP(H191,Parâmetros!$E$3:$G$5,2,0))))</f>
        <v>0</v>
      </c>
      <c r="K191" s="74">
        <f t="shared" ref="K191" si="156">IF(J191="",0,((G191*J191)*$F$30)*0.9*100)</f>
        <v>0</v>
      </c>
      <c r="L191" s="3"/>
      <c r="M191" s="38"/>
    </row>
    <row r="192" spans="1:13" ht="45.75" customHeight="1" outlineLevel="1" x14ac:dyDescent="0.2">
      <c r="A192" s="170" t="str">
        <f>Máximo!A192</f>
        <v>3.158</v>
      </c>
      <c r="B192" s="552" t="str">
        <f>Máximo!B192:E192</f>
        <v>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gerados novamente antes da realização de transações sensíveis, sempre que o framework utilizado permitir.</v>
      </c>
      <c r="C192" s="552"/>
      <c r="D192" s="552"/>
      <c r="E192" s="552"/>
      <c r="F192" s="68" t="str">
        <f>IF(Máximo!F192:I192="","",Máximo!F192:I192)</f>
        <v/>
      </c>
      <c r="G192" s="72">
        <f>Máximo!G192:J192</f>
        <v>6.9230769000000003E-4</v>
      </c>
      <c r="H192" s="70" t="str">
        <f>IF(Máximo!H192="","",Máximo!H192)</f>
        <v>Obrigatório</v>
      </c>
      <c r="I192" s="37" t="s">
        <v>4</v>
      </c>
      <c r="J192" s="73">
        <f>IF($K$13="Não Atende",0,IF(I192="","",IF(H192="",VLOOKUP(I192,Parâmetros!$B$3:$C$6,2,0),VLOOKUP(I192,Parâmetros!$B$3:$C$6,2,0)*VLOOKUP(H192,Parâmetros!$E$3:$G$5,2,0))))</f>
        <v>0</v>
      </c>
      <c r="K192" s="74">
        <f t="shared" ref="K192" si="157">IF(J192="",0,((G192*J192)*$F$30)*0.9*100)</f>
        <v>0</v>
      </c>
      <c r="L192" s="3"/>
      <c r="M192" s="38"/>
    </row>
    <row r="193" spans="1:13" ht="45.75" customHeight="1" outlineLevel="1" x14ac:dyDescent="0.2">
      <c r="A193" s="170" t="str">
        <f>Máximo!A193</f>
        <v>3.159</v>
      </c>
      <c r="B193" s="552" t="str">
        <f>Máximo!B193:E193</f>
        <v>Toda solução que implemente captcha deve ser validada  pela equipe de segurança da informação.</v>
      </c>
      <c r="C193" s="552"/>
      <c r="D193" s="552"/>
      <c r="E193" s="552"/>
      <c r="F193" s="68" t="str">
        <f>IF(Máximo!F193:I193="","",Máximo!F193:I193)</f>
        <v/>
      </c>
      <c r="G193" s="72">
        <f>Máximo!G193:J193</f>
        <v>6.9230769000000003E-4</v>
      </c>
      <c r="H193" s="70" t="str">
        <f>IF(Máximo!H193="","",Máximo!H193)</f>
        <v>Obrigatório</v>
      </c>
      <c r="I193" s="37" t="s">
        <v>4</v>
      </c>
      <c r="J193" s="73">
        <f>IF($K$13="Não Atende",0,IF(I193="","",IF(H193="",VLOOKUP(I193,Parâmetros!$B$3:$C$6,2,0),VLOOKUP(I193,Parâmetros!$B$3:$C$6,2,0)*VLOOKUP(H193,Parâmetros!$E$3:$G$5,2,0))))</f>
        <v>0</v>
      </c>
      <c r="K193" s="74">
        <f t="shared" ref="K193" si="158">IF(J193="",0,((G193*J193)*$F$30)*0.9*100)</f>
        <v>0</v>
      </c>
      <c r="L193" s="3"/>
      <c r="M193" s="38"/>
    </row>
    <row r="194" spans="1:13" ht="45.75" customHeight="1" outlineLevel="1" x14ac:dyDescent="0.2">
      <c r="A194" s="170" t="str">
        <f>Máximo!A194</f>
        <v>3.160</v>
      </c>
      <c r="B194" s="552" t="str">
        <f>Máximo!B194:E194</f>
        <v>Toda solução desenvolvida ou adquirida pela Oi deverá garantir que perfis administrativos só serão usados em situações específicas que necessitem desse privilégio.</v>
      </c>
      <c r="C194" s="552"/>
      <c r="D194" s="552"/>
      <c r="E194" s="552"/>
      <c r="F194" s="68" t="str">
        <f>IF(Máximo!F194:I194="","",Máximo!F194:I194)</f>
        <v/>
      </c>
      <c r="G194" s="72">
        <f>Máximo!G194:J194</f>
        <v>6.9230769000000003E-4</v>
      </c>
      <c r="H194" s="70" t="str">
        <f>IF(Máximo!H194="","",Máximo!H194)</f>
        <v>Obrigatório</v>
      </c>
      <c r="I194" s="37" t="s">
        <v>4</v>
      </c>
      <c r="J194" s="73">
        <f>IF($K$13="Não Atende",0,IF(I194="","",IF(H194="",VLOOKUP(I194,Parâmetros!$B$3:$C$6,2,0),VLOOKUP(I194,Parâmetros!$B$3:$C$6,2,0)*VLOOKUP(H194,Parâmetros!$E$3:$G$5,2,0))))</f>
        <v>0</v>
      </c>
      <c r="K194" s="74">
        <f t="shared" ref="K194" si="159">IF(J194="",0,((G194*J194)*$F$30)*0.9*100)</f>
        <v>0</v>
      </c>
      <c r="L194" s="3"/>
      <c r="M194" s="38"/>
    </row>
    <row r="195" spans="1:13" ht="45.75" customHeight="1" outlineLevel="1" x14ac:dyDescent="0.2">
      <c r="A195" s="170" t="str">
        <f>Máximo!A195</f>
        <v>3.161</v>
      </c>
      <c r="B195" s="552" t="str">
        <f>Máximo!B195:E195</f>
        <v>Todas as soluções desenvolvidas ou adquiridas pela Oi deverão seguir o Regulamento de Senhas de Acesso registrado no IBPMS (sistema utilizado para gestão dos regulamentos da Oi).</v>
      </c>
      <c r="C195" s="552"/>
      <c r="D195" s="552"/>
      <c r="E195" s="552"/>
      <c r="F195" s="68" t="str">
        <f>IF(Máximo!F195:I195="","",Máximo!F195:I195)</f>
        <v/>
      </c>
      <c r="G195" s="72">
        <f>Máximo!G195:J195</f>
        <v>6.9230769000000003E-4</v>
      </c>
      <c r="H195" s="70" t="str">
        <f>IF(Máximo!H195="","",Máximo!H195)</f>
        <v>Obrigatório</v>
      </c>
      <c r="I195" s="37" t="s">
        <v>17</v>
      </c>
      <c r="J195" s="73">
        <f>IF($K$13="Não Atende",0,IF(I195="","",IF(H195="",VLOOKUP(I195,Parâmetros!$B$3:$C$6,2,0),VLOOKUP(I195,Parâmetros!$B$3:$C$6,2,0)*VLOOKUP(H195,Parâmetros!$E$3:$G$5,2,0))))</f>
        <v>0</v>
      </c>
      <c r="K195" s="74">
        <f t="shared" ref="K195" si="160">IF(J195="",0,((G195*J195)*$F$30)*0.9*100)</f>
        <v>0</v>
      </c>
      <c r="L195" s="3"/>
      <c r="M195" s="38"/>
    </row>
    <row r="196" spans="1:13" ht="45.75" customHeight="1" outlineLevel="1" x14ac:dyDescent="0.2">
      <c r="A196" s="170" t="str">
        <f>Máximo!A196</f>
        <v>3.162</v>
      </c>
      <c r="B196" s="552" t="str">
        <f>Máximo!B196:E196</f>
        <v>A criação de usuários deverá prever a associação de perfis e alçadas (restrições em privilégios/limites de operações), definindo a abrangência de transações críticas permitidas para cada perfil. Determinar especificamente para cada solução os níveis de alçadas sob a avaliação da segurança da informação.</v>
      </c>
      <c r="C196" s="552"/>
      <c r="D196" s="552"/>
      <c r="E196" s="552"/>
      <c r="F196" s="68" t="str">
        <f>IF(Máximo!F196:I196="","",Máximo!F196:I196)</f>
        <v/>
      </c>
      <c r="G196" s="72">
        <f>Máximo!G196:J196</f>
        <v>6.9230769000000003E-4</v>
      </c>
      <c r="H196" s="70" t="str">
        <f>IF(Máximo!H196="","",Máximo!H196)</f>
        <v>Obrigatório</v>
      </c>
      <c r="I196" s="37" t="s">
        <v>4</v>
      </c>
      <c r="J196" s="73">
        <f>IF($K$13="Não Atende",0,IF(I196="","",IF(H196="",VLOOKUP(I196,Parâmetros!$B$3:$C$6,2,0),VLOOKUP(I196,Parâmetros!$B$3:$C$6,2,0)*VLOOKUP(H196,Parâmetros!$E$3:$G$5,2,0))))</f>
        <v>0</v>
      </c>
      <c r="K196" s="74">
        <f t="shared" ref="K196" si="161">IF(J196="",0,((G196*J196)*$F$30)*0.9*100)</f>
        <v>0</v>
      </c>
      <c r="L196" s="3"/>
      <c r="M196" s="38"/>
    </row>
    <row r="197" spans="1:13" ht="45.75" customHeight="1" outlineLevel="1" x14ac:dyDescent="0.2">
      <c r="A197" s="170" t="str">
        <f>Máximo!A197</f>
        <v>3.163</v>
      </c>
      <c r="B197" s="552" t="str">
        <f>Máximo!B197:E197</f>
        <v>Nos casos em que a solução não esteja integrada com o Sistema de Gestão de Acessos / NDS deve ser garantida a politica de senha alinhada com a politica definida para todos os sistemas da Oi.</v>
      </c>
      <c r="C197" s="552"/>
      <c r="D197" s="552"/>
      <c r="E197" s="552"/>
      <c r="F197" s="68" t="str">
        <f>IF(Máximo!F197:I197="","",Máximo!F197:I197)</f>
        <v/>
      </c>
      <c r="G197" s="72">
        <f>Máximo!G197:J197</f>
        <v>6.9230769000000003E-4</v>
      </c>
      <c r="H197" s="70" t="str">
        <f>IF(Máximo!H197="","",Máximo!H197)</f>
        <v>Obrigatório</v>
      </c>
      <c r="I197" s="37" t="s">
        <v>4</v>
      </c>
      <c r="J197" s="73">
        <f>IF($K$13="Não Atende",0,IF(I197="","",IF(H197="",VLOOKUP(I197,Parâmetros!$B$3:$C$6,2,0),VLOOKUP(I197,Parâmetros!$B$3:$C$6,2,0)*VLOOKUP(H197,Parâmetros!$E$3:$G$5,2,0))))</f>
        <v>0</v>
      </c>
      <c r="K197" s="74">
        <f t="shared" ref="K197" si="162">IF(J197="",0,((G197*J197)*$F$30)*0.9*100)</f>
        <v>0</v>
      </c>
      <c r="L197" s="3"/>
      <c r="M197" s="38"/>
    </row>
    <row r="198" spans="1:13" ht="45.75" customHeight="1" outlineLevel="1" x14ac:dyDescent="0.2">
      <c r="A198" s="170" t="str">
        <f>Máximo!A198</f>
        <v>3.164</v>
      </c>
      <c r="B198" s="552" t="str">
        <f>Máximo!B198:E198</f>
        <v>Não deverá haver portas lógicas ou meios alternativos (ex: backdoors, maintenance hooks) de acesso às soluções desenvolvidas ou adquiridas pela Oi.</v>
      </c>
      <c r="C198" s="552"/>
      <c r="D198" s="552"/>
      <c r="E198" s="552"/>
      <c r="F198" s="68" t="str">
        <f>IF(Máximo!F198:I198="","",Máximo!F198:I198)</f>
        <v/>
      </c>
      <c r="G198" s="72">
        <f>Máximo!G198:J198</f>
        <v>6.9230769000000003E-4</v>
      </c>
      <c r="H198" s="70" t="str">
        <f>IF(Máximo!H198="","",Máximo!H198)</f>
        <v>Obrigatório</v>
      </c>
      <c r="I198" s="37" t="s">
        <v>4</v>
      </c>
      <c r="J198" s="73">
        <f>IF($K$13="Não Atende",0,IF(I198="","",IF(H198="",VLOOKUP(I198,Parâmetros!$B$3:$C$6,2,0),VLOOKUP(I198,Parâmetros!$B$3:$C$6,2,0)*VLOOKUP(H198,Parâmetros!$E$3:$G$5,2,0))))</f>
        <v>0</v>
      </c>
      <c r="K198" s="74">
        <f t="shared" ref="K198" si="163">IF(J198="",0,((G198*J198)*$F$30)*0.9*100)</f>
        <v>0</v>
      </c>
      <c r="L198" s="3"/>
      <c r="M198" s="38"/>
    </row>
    <row r="199" spans="1:13" ht="45.75" customHeight="1" outlineLevel="1" x14ac:dyDescent="0.2">
      <c r="A199" s="170" t="str">
        <f>Máximo!A199</f>
        <v>3.165</v>
      </c>
      <c r="B199" s="552" t="str">
        <f>Máximo!B199:E199</f>
        <v>Caso o parceiro ou fornecedor tenha necessidade de realizar conectividade com a OI através de links ou similares deverá atender aos requisitos do documento de conectividade de Parceiros.</v>
      </c>
      <c r="C199" s="552"/>
      <c r="D199" s="552"/>
      <c r="E199" s="552"/>
      <c r="F199" s="68" t="str">
        <f>IF(Máximo!F199:I199="","",Máximo!F199:I199)</f>
        <v/>
      </c>
      <c r="G199" s="72">
        <f>Máximo!G199:J199</f>
        <v>6.9230769000000003E-4</v>
      </c>
      <c r="H199" s="70" t="str">
        <f>IF(Máximo!H199="","",Máximo!H199)</f>
        <v>Obrigatório</v>
      </c>
      <c r="I199" s="37" t="s">
        <v>4</v>
      </c>
      <c r="J199" s="73">
        <f>IF($K$13="Não Atende",0,IF(I199="","",IF(H199="",VLOOKUP(I199,Parâmetros!$B$3:$C$6,2,0),VLOOKUP(I199,Parâmetros!$B$3:$C$6,2,0)*VLOOKUP(H199,Parâmetros!$E$3:$G$5,2,0))))</f>
        <v>0</v>
      </c>
      <c r="K199" s="74">
        <f t="shared" ref="K199" si="164">IF(J199="",0,((G199*J199)*$F$30)*0.9*100)</f>
        <v>0</v>
      </c>
      <c r="L199" s="3"/>
      <c r="M199" s="38"/>
    </row>
    <row r="200" spans="1:13" ht="45.75" customHeight="1" outlineLevel="1" x14ac:dyDescent="0.2">
      <c r="A200" s="170" t="str">
        <f>Máximo!A200</f>
        <v>3.166</v>
      </c>
      <c r="B200" s="552" t="str">
        <f>Máximo!B200:E200</f>
        <v>Os acessos realizados à Oi através de VPN client-to-site devem ser realizados somente por pessoas previamente autorizadas pela Oi e adotando os mecanismos de segurança exigidos pela mesma. A credencial para o acesso deve ser individual e intransferível, sendo proibido compartilhamento do mesmo para acesso de múltiplas pessoas.</v>
      </c>
      <c r="C200" s="552"/>
      <c r="D200" s="552"/>
      <c r="E200" s="552"/>
      <c r="F200" s="68" t="str">
        <f>IF(Máximo!F200:I200="","",Máximo!F200:I200)</f>
        <v/>
      </c>
      <c r="G200" s="72">
        <f>Máximo!G200:J200</f>
        <v>6.9230769000000003E-4</v>
      </c>
      <c r="H200" s="70" t="str">
        <f>IF(Máximo!H200="","",Máximo!H200)</f>
        <v>Obrigatório</v>
      </c>
      <c r="I200" s="37" t="s">
        <v>4</v>
      </c>
      <c r="J200" s="73">
        <f>IF($K$13="Não Atende",0,IF(I200="","",IF(H200="",VLOOKUP(I200,Parâmetros!$B$3:$C$6,2,0),VLOOKUP(I200,Parâmetros!$B$3:$C$6,2,0)*VLOOKUP(H200,Parâmetros!$E$3:$G$5,2,0))))</f>
        <v>0</v>
      </c>
      <c r="K200" s="74">
        <f t="shared" ref="K200" si="165">IF(J200="",0,((G200*J200)*$F$30)*0.9*100)</f>
        <v>0</v>
      </c>
      <c r="L200" s="3"/>
      <c r="M200" s="38"/>
    </row>
    <row r="201" spans="1:13" ht="45.75" customHeight="1" outlineLevel="1" x14ac:dyDescent="0.2">
      <c r="A201" s="170" t="str">
        <f>Máximo!A201</f>
        <v>3.167</v>
      </c>
      <c r="B201" s="552" t="str">
        <f>Máximo!B201:E201</f>
        <v>O desenvolvedor, parceiro ou fornecedor não deve ter acesso ao ambiente de produção dos sistemas, ficando restrito somente aos ambientes de desenvolvimento ou homologação. Se, excepcionalmente em caso de troubleshooting, for necessário o acesso do fornecedor ao ambiente de produção, este deve ser necessariamente assistido por colaborador OI, com as credenciais para o fornecedor/parceiro sendo criadas no início da atividade e removidas ao final da mesma.</v>
      </c>
      <c r="C201" s="552"/>
      <c r="D201" s="552"/>
      <c r="E201" s="552"/>
      <c r="F201" s="68" t="str">
        <f>IF(Máximo!F201:I201="","",Máximo!F201:I201)</f>
        <v/>
      </c>
      <c r="G201" s="72">
        <f>Máximo!G201:J201</f>
        <v>6.9230769000000003E-4</v>
      </c>
      <c r="H201" s="70" t="str">
        <f>IF(Máximo!H201="","",Máximo!H201)</f>
        <v>Obrigatório</v>
      </c>
      <c r="I201" s="37" t="s">
        <v>4</v>
      </c>
      <c r="J201" s="73">
        <f>IF($K$13="Não Atende",0,IF(I201="","",IF(H201="",VLOOKUP(I201,Parâmetros!$B$3:$C$6,2,0),VLOOKUP(I201,Parâmetros!$B$3:$C$6,2,0)*VLOOKUP(H201,Parâmetros!$E$3:$G$5,2,0))))</f>
        <v>0</v>
      </c>
      <c r="K201" s="74">
        <f t="shared" ref="K201" si="166">IF(J201="",0,((G201*J201)*$F$30)*0.9*100)</f>
        <v>0</v>
      </c>
      <c r="L201" s="3"/>
      <c r="M201" s="38"/>
    </row>
    <row r="202" spans="1:13" ht="45.75" customHeight="1" outlineLevel="1" x14ac:dyDescent="0.2">
      <c r="A202" s="170" t="str">
        <f>Máximo!A202</f>
        <v>3.168</v>
      </c>
      <c r="B202" s="552" t="str">
        <f>Máximo!B202:E202</f>
        <v>O desenvolvimento de software, ainda que terceirizado, deve ser realizado em conformidade com os controles definidos nas Políticas de Segurança da Oi e nos 3P's.</v>
      </c>
      <c r="C202" s="552"/>
      <c r="D202" s="552"/>
      <c r="E202" s="552"/>
      <c r="F202" s="68" t="str">
        <f>IF(Máximo!F202:I202="","",Máximo!F202:I202)</f>
        <v/>
      </c>
      <c r="G202" s="72">
        <f>Máximo!G202:J202</f>
        <v>6.9230769000000003E-4</v>
      </c>
      <c r="H202" s="70" t="str">
        <f>IF(Máximo!H202="","",Máximo!H202)</f>
        <v>Obrigatório</v>
      </c>
      <c r="I202" s="37" t="s">
        <v>4</v>
      </c>
      <c r="J202" s="73">
        <f>IF($K$13="Não Atende",0,IF(I202="","",IF(H202="",VLOOKUP(I202,Parâmetros!$B$3:$C$6,2,0),VLOOKUP(I202,Parâmetros!$B$3:$C$6,2,0)*VLOOKUP(H202,Parâmetros!$E$3:$G$5,2,0))))</f>
        <v>0</v>
      </c>
      <c r="K202" s="74">
        <f t="shared" ref="K202" si="167">IF(J202="",0,((G202*J202)*$F$30)*0.9*100)</f>
        <v>0</v>
      </c>
      <c r="L202" s="3"/>
      <c r="M202" s="38"/>
    </row>
    <row r="203" spans="1:13" ht="45.75" customHeight="1" outlineLevel="1" x14ac:dyDescent="0.2">
      <c r="A203" s="170" t="str">
        <f>Máximo!A203</f>
        <v>3.169</v>
      </c>
      <c r="B203" s="552" t="str">
        <f>Máximo!B203:E203</f>
        <v>Toda solução desenvolvida ou adquirida pela Oi deverá ser aderente aos padrões de hardening estabelecidos pela Segurança da Informação.</v>
      </c>
      <c r="C203" s="552"/>
      <c r="D203" s="552"/>
      <c r="E203" s="552"/>
      <c r="F203" s="68" t="str">
        <f>IF(Máximo!F203:I203="","",Máximo!F203:I203)</f>
        <v/>
      </c>
      <c r="G203" s="72">
        <f>Máximo!G203:J203</f>
        <v>6.9230769000000003E-4</v>
      </c>
      <c r="H203" s="70" t="str">
        <f>IF(Máximo!H203="","",Máximo!H203)</f>
        <v>Obrigatório</v>
      </c>
      <c r="I203" s="37" t="s">
        <v>4</v>
      </c>
      <c r="J203" s="73">
        <f>IF($K$13="Não Atende",0,IF(I203="","",IF(H203="",VLOOKUP(I203,Parâmetros!$B$3:$C$6,2,0),VLOOKUP(I203,Parâmetros!$B$3:$C$6,2,0)*VLOOKUP(H203,Parâmetros!$E$3:$G$5,2,0))))</f>
        <v>0</v>
      </c>
      <c r="K203" s="74">
        <f t="shared" ref="K203" si="168">IF(J203="",0,((G203*J203)*$F$30)*0.9*100)</f>
        <v>0</v>
      </c>
      <c r="L203" s="3"/>
      <c r="M203" s="38"/>
    </row>
    <row r="204" spans="1:13" ht="45.75" customHeight="1" outlineLevel="1" x14ac:dyDescent="0.2">
      <c r="A204" s="170" t="str">
        <f>Máximo!A204</f>
        <v>3.170</v>
      </c>
      <c r="B204" s="552" t="str">
        <f>Máximo!B204:E204</f>
        <v>Nos casos em que a aplicação necessite estar conectada diretamente à Internet (ex: portais web), a mesma deve estar segregada da rede corporativa (ex.: através de firewall).</v>
      </c>
      <c r="C204" s="552"/>
      <c r="D204" s="552"/>
      <c r="E204" s="552"/>
      <c r="F204" s="68" t="str">
        <f>IF(Máximo!F204:I204="","",Máximo!F204:I204)</f>
        <v/>
      </c>
      <c r="G204" s="72">
        <f>Máximo!G204:J204</f>
        <v>6.9230769000000003E-4</v>
      </c>
      <c r="H204" s="70" t="str">
        <f>IF(Máximo!H204="","",Máximo!H204)</f>
        <v>Obrigatório</v>
      </c>
      <c r="I204" s="37" t="s">
        <v>4</v>
      </c>
      <c r="J204" s="73">
        <f>IF($K$13="Não Atende",0,IF(I204="","",IF(H204="",VLOOKUP(I204,Parâmetros!$B$3:$C$6,2,0),VLOOKUP(I204,Parâmetros!$B$3:$C$6,2,0)*VLOOKUP(H204,Parâmetros!$E$3:$G$5,2,0))))</f>
        <v>0</v>
      </c>
      <c r="K204" s="74">
        <f t="shared" ref="K204" si="169">IF(J204="",0,((G204*J204)*$F$30)*0.9*100)</f>
        <v>0</v>
      </c>
      <c r="L204" s="3"/>
      <c r="M204" s="38"/>
    </row>
    <row r="205" spans="1:13" ht="45.75" customHeight="1" outlineLevel="1" x14ac:dyDescent="0.2">
      <c r="A205" s="170" t="str">
        <f>Máximo!A205</f>
        <v>3.171</v>
      </c>
      <c r="B205" s="552" t="str">
        <f>Máximo!B205:E205</f>
        <v>Toda solução desenvolvida ou adquirida pela Oi deve ter o mapeamento do fluxo de comunicações, incluindo IPs e portas (origem e destino), além de protocolos e serviços. Este mapeamento deverá ser encaminhado para área de Segurança da Informação para validação.</v>
      </c>
      <c r="C205" s="552"/>
      <c r="D205" s="552"/>
      <c r="E205" s="552"/>
      <c r="F205" s="68" t="str">
        <f>IF(Máximo!F205:I205="","",Máximo!F205:I205)</f>
        <v/>
      </c>
      <c r="G205" s="72">
        <f>Máximo!G205:J205</f>
        <v>6.9230769000000003E-4</v>
      </c>
      <c r="H205" s="70" t="str">
        <f>IF(Máximo!H205="","",Máximo!H205)</f>
        <v>Obrigatório</v>
      </c>
      <c r="I205" s="37" t="s">
        <v>4</v>
      </c>
      <c r="J205" s="73">
        <f>IF($K$13="Não Atende",0,IF(I205="","",IF(H205="",VLOOKUP(I205,Parâmetros!$B$3:$C$6,2,0),VLOOKUP(I205,Parâmetros!$B$3:$C$6,2,0)*VLOOKUP(H205,Parâmetros!$E$3:$G$5,2,0))))</f>
        <v>0</v>
      </c>
      <c r="K205" s="74">
        <f t="shared" ref="K205" si="170">IF(J205="",0,((G205*J205)*$F$30)*0.9*100)</f>
        <v>0</v>
      </c>
      <c r="L205" s="3"/>
      <c r="M205" s="38"/>
    </row>
    <row r="206" spans="1:13" ht="45.75" customHeight="1" outlineLevel="1" x14ac:dyDescent="0.2">
      <c r="A206" s="170" t="str">
        <f>Máximo!A206</f>
        <v>3.172</v>
      </c>
      <c r="B206" s="552" t="str">
        <f>Máximo!B206:E206</f>
        <v>Todas as soluções a serem disponibilizadas deverão sofrer análise de vulnerabilidades e teste de invasão na fase de homologação. Esta análise será realizada pela Equipe de Segurança da Informação e o fornecedor deverá corrigir todas as não conformidades encontradas, sem custo adicional, antes da solução passar para o ambiente de produção.</v>
      </c>
      <c r="C206" s="552"/>
      <c r="D206" s="552"/>
      <c r="E206" s="552"/>
      <c r="F206" s="68" t="str">
        <f>IF(Máximo!F206:I206="","",Máximo!F206:I206)</f>
        <v/>
      </c>
      <c r="G206" s="72">
        <f>Máximo!G206:J206</f>
        <v>6.9230769000000003E-4</v>
      </c>
      <c r="H206" s="70" t="str">
        <f>IF(Máximo!H206="","",Máximo!H206)</f>
        <v>Obrigatório</v>
      </c>
      <c r="I206" s="37" t="s">
        <v>4</v>
      </c>
      <c r="J206" s="73">
        <f>IF($K$13="Não Atende",0,IF(I206="","",IF(H206="",VLOOKUP(I206,Parâmetros!$B$3:$C$6,2,0),VLOOKUP(I206,Parâmetros!$B$3:$C$6,2,0)*VLOOKUP(H206,Parâmetros!$E$3:$G$5,2,0))))</f>
        <v>0</v>
      </c>
      <c r="K206" s="74">
        <f t="shared" ref="K206" si="171">IF(J206="",0,((G206*J206)*$F$30)*0.9*100)</f>
        <v>0</v>
      </c>
      <c r="L206" s="3"/>
      <c r="M206" s="38"/>
    </row>
    <row r="207" spans="1:13" ht="45.75" customHeight="1" outlineLevel="1" x14ac:dyDescent="0.2">
      <c r="A207" s="170" t="str">
        <f>Máximo!A207</f>
        <v>3.173</v>
      </c>
      <c r="B207" s="552" t="str">
        <f>Máximo!B207:E207</f>
        <v>Toda solução desenvolvido ou adquirido pela Oi deverá possuir manual de administração, contendo:
. Procedimentos de instalação que contenham, no mínimo:
-  Garantia da origem do pacote de instalação (ex: hash do pacote de instalação);
-  Requisitos mínimos para instalação (ex: espaço mínimo em disco, memória, etc.);
-  Definições de configuração e primeiro uso (ex: parâmetros alteráveis/configuráveis para primeira utilização do sistema).
-  Detalhamento dos perfis utilizados;
. Procedimentos de Segurança que contenham, no mínimo:
-  Informações para recuperação em casos de erro, falhas ou incidentes;
-  Informações sobre como atualizar o SO sem afetar a aplicação.
-  Definições sobre atualização, backup, auditoria e monitoração (caso não atendam ao padrão estabelecido pela área de TI).</v>
      </c>
      <c r="C207" s="552"/>
      <c r="D207" s="552"/>
      <c r="E207" s="552"/>
      <c r="F207" s="68" t="str">
        <f>IF(Máximo!F207:I207="","",Máximo!F207:I207)</f>
        <v/>
      </c>
      <c r="G207" s="72">
        <f>Máximo!G207:J207</f>
        <v>6.9230769000000003E-4</v>
      </c>
      <c r="H207" s="70" t="str">
        <f>IF(Máximo!H207="","",Máximo!H207)</f>
        <v>Obrigatório</v>
      </c>
      <c r="I207" s="37" t="s">
        <v>4</v>
      </c>
      <c r="J207" s="73">
        <f>IF($K$13="Não Atende",0,IF(I207="","",IF(H207="",VLOOKUP(I207,Parâmetros!$B$3:$C$6,2,0),VLOOKUP(I207,Parâmetros!$B$3:$C$6,2,0)*VLOOKUP(H207,Parâmetros!$E$3:$G$5,2,0))))</f>
        <v>0</v>
      </c>
      <c r="K207" s="74">
        <f t="shared" ref="K207" si="172">IF(J207="",0,((G207*J207)*$F$30)*0.9*100)</f>
        <v>0</v>
      </c>
      <c r="L207" s="3"/>
      <c r="M207" s="38"/>
    </row>
    <row r="208" spans="1:13" ht="45.75" customHeight="1" outlineLevel="1" x14ac:dyDescent="0.2">
      <c r="A208" s="170" t="str">
        <f>Máximo!A208</f>
        <v>3.174</v>
      </c>
      <c r="B208" s="552" t="str">
        <f>Máximo!B208:E208</f>
        <v>A solução deve ser passada do ambiente de homologação para produção somente após a conclusão bem sucedida de todos os testes funcionais e de segurança, sem a necessidade de correção.</v>
      </c>
      <c r="C208" s="552"/>
      <c r="D208" s="552"/>
      <c r="E208" s="552"/>
      <c r="F208" s="68" t="str">
        <f>IF(Máximo!F208:I208="","",Máximo!F208:I208)</f>
        <v/>
      </c>
      <c r="G208" s="72">
        <f>Máximo!G208:J208</f>
        <v>6.9230769000000003E-4</v>
      </c>
      <c r="H208" s="70" t="str">
        <f>IF(Máximo!H208="","",Máximo!H208)</f>
        <v>Obrigatório</v>
      </c>
      <c r="I208" s="37" t="s">
        <v>4</v>
      </c>
      <c r="J208" s="73">
        <f>IF($K$13="Não Atende",0,IF(I208="","",IF(H208="",VLOOKUP(I208,Parâmetros!$B$3:$C$6,2,0),VLOOKUP(I208,Parâmetros!$B$3:$C$6,2,0)*VLOOKUP(H208,Parâmetros!$E$3:$G$5,2,0))))</f>
        <v>0</v>
      </c>
      <c r="K208" s="74">
        <f t="shared" ref="K208" si="173">IF(J208="",0,((G208*J208)*$F$30)*0.9*100)</f>
        <v>0</v>
      </c>
      <c r="L208" s="3"/>
      <c r="M208" s="38"/>
    </row>
    <row r="209" spans="1:13" ht="45.75" customHeight="1" outlineLevel="1" x14ac:dyDescent="0.2">
      <c r="A209" s="170" t="str">
        <f>Máximo!A209</f>
        <v>3.175</v>
      </c>
      <c r="B209" s="552" t="str">
        <f>Máximo!B209:E209</f>
        <v>Toda solução desenvolvida ou adquirida pela Oi deve conter mecanismos de backup e restauração dos dados processados, além de possuir capacidade de tolerância a falhas e retorno à operação.</v>
      </c>
      <c r="C209" s="552"/>
      <c r="D209" s="552"/>
      <c r="E209" s="552"/>
      <c r="F209" s="68" t="str">
        <f>IF(Máximo!F209:I209="","",Máximo!F209:I209)</f>
        <v/>
      </c>
      <c r="G209" s="72">
        <f>Máximo!G209:J209</f>
        <v>6.9230769000000003E-4</v>
      </c>
      <c r="H209" s="70" t="str">
        <f>IF(Máximo!H209="","",Máximo!H209)</f>
        <v>Obrigatório</v>
      </c>
      <c r="I209" s="37" t="s">
        <v>4</v>
      </c>
      <c r="J209" s="73">
        <f>IF($K$13="Não Atende",0,IF(I209="","",IF(H209="",VLOOKUP(I209,Parâmetros!$B$3:$C$6,2,0),VLOOKUP(I209,Parâmetros!$B$3:$C$6,2,0)*VLOOKUP(H209,Parâmetros!$E$3:$G$5,2,0))))</f>
        <v>0</v>
      </c>
      <c r="K209" s="74">
        <f t="shared" ref="K209" si="174">IF(J209="",0,((G209*J209)*$F$30)*0.9*100)</f>
        <v>0</v>
      </c>
      <c r="L209" s="3"/>
      <c r="M209" s="38"/>
    </row>
    <row r="210" spans="1:13" ht="45.75" customHeight="1" outlineLevel="1" x14ac:dyDescent="0.2">
      <c r="A210" s="170" t="str">
        <f>Máximo!A210</f>
        <v>3.176</v>
      </c>
      <c r="B210" s="552" t="str">
        <f>Máximo!B210:E210</f>
        <v>O ambiente de produção deve ser configurado seguindo os padrões de segurança da informação da Oi, e deve ser atualizado sempre que uma nova atualização estiver disponível, atentando-se ao tempo de suporte do sistema operacional (EOL), garantindo assim o seu ciclo de vida, evitando a exposição as vulnerabilidades.</v>
      </c>
      <c r="C210" s="552"/>
      <c r="D210" s="552"/>
      <c r="E210" s="552"/>
      <c r="F210" s="68" t="str">
        <f>IF(Máximo!F210:I210="","",Máximo!F210:I210)</f>
        <v/>
      </c>
      <c r="G210" s="72">
        <f>Máximo!G210:J210</f>
        <v>6.9230769000000003E-4</v>
      </c>
      <c r="H210" s="70" t="str">
        <f>IF(Máximo!H210="","",Máximo!H210)</f>
        <v>Obrigatório</v>
      </c>
      <c r="I210" s="37" t="s">
        <v>4</v>
      </c>
      <c r="J210" s="73">
        <f>IF($K$13="Não Atende",0,IF(I210="","",IF(H210="",VLOOKUP(I210,Parâmetros!$B$3:$C$6,2,0),VLOOKUP(I210,Parâmetros!$B$3:$C$6,2,0)*VLOOKUP(H210,Parâmetros!$E$3:$G$5,2,0))))</f>
        <v>0</v>
      </c>
      <c r="K210" s="74">
        <f t="shared" ref="K210" si="175">IF(J210="",0,((G210*J210)*$F$30)*0.9*100)</f>
        <v>0</v>
      </c>
      <c r="L210" s="3"/>
      <c r="M210" s="38"/>
    </row>
    <row r="211" spans="1:13" ht="45.75" customHeight="1" outlineLevel="1" x14ac:dyDescent="0.2">
      <c r="A211" s="170" t="str">
        <f>Máximo!A211</f>
        <v>3.177</v>
      </c>
      <c r="B211" s="552" t="str">
        <f>Máximo!B211:E211</f>
        <v>Deve haver uma documentação informando métodos de medida e avaliação do bom funcionamento do sistema, para que possa ser utilizado por ferramentas de monitoração (ITOC).</v>
      </c>
      <c r="C211" s="552"/>
      <c r="D211" s="552"/>
      <c r="E211" s="552"/>
      <c r="F211" s="68" t="str">
        <f>IF(Máximo!F211:I211="","",Máximo!F211:I211)</f>
        <v/>
      </c>
      <c r="G211" s="72">
        <f>Máximo!G211:J211</f>
        <v>6.9230769000000003E-4</v>
      </c>
      <c r="H211" s="70" t="str">
        <f>IF(Máximo!H211="","",Máximo!H211)</f>
        <v>Obrigatório</v>
      </c>
      <c r="I211" s="37" t="s">
        <v>4</v>
      </c>
      <c r="J211" s="73">
        <f>IF($K$13="Não Atende",0,IF(I211="","",IF(H211="",VLOOKUP(I211,Parâmetros!$B$3:$C$6,2,0),VLOOKUP(I211,Parâmetros!$B$3:$C$6,2,0)*VLOOKUP(H211,Parâmetros!$E$3:$G$5,2,0))))</f>
        <v>0</v>
      </c>
      <c r="K211" s="74">
        <f t="shared" ref="K211" si="176">IF(J211="",0,((G211*J211)*$F$30)*0.9*100)</f>
        <v>0</v>
      </c>
      <c r="L211" s="3"/>
      <c r="M211" s="38"/>
    </row>
    <row r="212" spans="1:13" ht="45.75" customHeight="1" outlineLevel="1" x14ac:dyDescent="0.2">
      <c r="A212" s="170" t="str">
        <f>Máximo!A212</f>
        <v>3.178</v>
      </c>
      <c r="B212" s="552" t="str">
        <f>Máximo!B212:E212</f>
        <v xml:space="preserve">Deve haver na documentação a especificação dos(as):
.        Componentes Críticos (Hardware e Software);
.        Informações importantes e sensíveis ao sistema;
.        Possíveis ameaças ao sistema ;
.        Mecanismos de controles e mitigação de risco.
</v>
      </c>
      <c r="C212" s="552"/>
      <c r="D212" s="552"/>
      <c r="E212" s="552"/>
      <c r="F212" s="68" t="str">
        <f>IF(Máximo!F212:I212="","",Máximo!F212:I212)</f>
        <v/>
      </c>
      <c r="G212" s="72">
        <f>Máximo!G212:J212</f>
        <v>6.9230769000000003E-4</v>
      </c>
      <c r="H212" s="70" t="str">
        <f>IF(Máximo!H212="","",Máximo!H212)</f>
        <v>Obrigatório</v>
      </c>
      <c r="I212" s="37" t="s">
        <v>4</v>
      </c>
      <c r="J212" s="73">
        <f>IF($K$13="Não Atende",0,IF(I212="","",IF(H212="",VLOOKUP(I212,Parâmetros!$B$3:$C$6,2,0),VLOOKUP(I212,Parâmetros!$B$3:$C$6,2,0)*VLOOKUP(H212,Parâmetros!$E$3:$G$5,2,0))))</f>
        <v>0</v>
      </c>
      <c r="K212" s="74">
        <f t="shared" ref="K212" si="177">IF(J212="",0,((G212*J212)*$F$30)*0.9*100)</f>
        <v>0</v>
      </c>
      <c r="L212" s="3"/>
      <c r="M212" s="38"/>
    </row>
    <row r="213" spans="1:13" ht="45.75" customHeight="1" outlineLevel="1" x14ac:dyDescent="0.2">
      <c r="A213" s="170" t="str">
        <f>Máximo!A213</f>
        <v>3.179</v>
      </c>
      <c r="B213" s="552" t="str">
        <f>Máximo!B213:E213</f>
        <v>O roteador deverá ser capaz de implementar filtros de pacotes em qualquer interface lógica do equipamento, nas direções de entrada e saída, simultaneamente, sem perda de pacotes, em qualquer condição de carga (de 0 a 100% de utilização da interface física). Esses filtros não devem utilizar o processador central do equipamento. Os filtros deverão ser construídos sobre inspeção dos seguintes campos do pacote:
. Protocolo
. Endereço IPv4 origem
. Endereço IPv4 destino
. Endereço IPv6 origem
. Endereço IPv6 destino
. Porta TCP/UDP de origem
. Porta TCP/UDP de destino
. Flags TCP
. Tipos de pacote ICMP
.  Flags de fragmentação
.  MPLS EXP bits
.  IPv4 DSCP bits
.  IPv4 Precedence
. IPv6 Traffic Class
. IPv6 next header type</v>
      </c>
      <c r="C213" s="552"/>
      <c r="D213" s="552"/>
      <c r="E213" s="552"/>
      <c r="F213" s="68" t="str">
        <f>IF(Máximo!F213:I213="","",Máximo!F213:I213)</f>
        <v/>
      </c>
      <c r="G213" s="72">
        <f>Máximo!G213:J213</f>
        <v>6.9230769000000003E-4</v>
      </c>
      <c r="H213" s="70" t="str">
        <f>IF(Máximo!H213="","",Máximo!H213)</f>
        <v>Obrigatório</v>
      </c>
      <c r="I213" s="37" t="s">
        <v>4</v>
      </c>
      <c r="J213" s="73">
        <f>IF($K$13="Não Atende",0,IF(I213="","",IF(H213="",VLOOKUP(I213,Parâmetros!$B$3:$C$6,2,0),VLOOKUP(I213,Parâmetros!$B$3:$C$6,2,0)*VLOOKUP(H213,Parâmetros!$E$3:$G$5,2,0))))</f>
        <v>0</v>
      </c>
      <c r="K213" s="74">
        <f t="shared" ref="K213" si="178">IF(J213="",0,((G213*J213)*$F$30)*0.9*100)</f>
        <v>0</v>
      </c>
      <c r="L213" s="3"/>
      <c r="M213" s="38"/>
    </row>
    <row r="214" spans="1:13" ht="45.75" customHeight="1" outlineLevel="1" x14ac:dyDescent="0.2">
      <c r="A214" s="170" t="str">
        <f>Máximo!A214</f>
        <v>3.180</v>
      </c>
      <c r="B214" s="552" t="str">
        <f>Máximo!B214:E214</f>
        <v>O roteador deverá implementar contadores específicos para cada filtro, de forma que seja possível inspecionar a quantidade de pacotes que se encaixaram na regra do filtro. Esses contadores deverão ser únicos por interface lógica e os seus valores deverão ser visíveis através de interface de linha de comando.</v>
      </c>
      <c r="C214" s="552"/>
      <c r="D214" s="552"/>
      <c r="E214" s="552"/>
      <c r="F214" s="68" t="str">
        <f>IF(Máximo!F214:I214="","",Máximo!F214:I214)</f>
        <v/>
      </c>
      <c r="G214" s="72">
        <f>Máximo!G214:J214</f>
        <v>6.9230769000000003E-4</v>
      </c>
      <c r="H214" s="70" t="str">
        <f>IF(Máximo!H214="","",Máximo!H214)</f>
        <v>Obrigatório</v>
      </c>
      <c r="I214" s="37" t="s">
        <v>4</v>
      </c>
      <c r="J214" s="73">
        <f>IF($K$13="Não Atende",0,IF(I214="","",IF(H214="",VLOOKUP(I214,Parâmetros!$B$3:$C$6,2,0),VLOOKUP(I214,Parâmetros!$B$3:$C$6,2,0)*VLOOKUP(H214,Parâmetros!$E$3:$G$5,2,0))))</f>
        <v>0</v>
      </c>
      <c r="K214" s="74">
        <f t="shared" ref="K214" si="179">IF(J214="",0,((G214*J214)*$F$30)*0.9*100)</f>
        <v>0</v>
      </c>
      <c r="L214" s="3"/>
      <c r="M214" s="38"/>
    </row>
    <row r="215" spans="1:13" ht="45.75" customHeight="1" outlineLevel="1" x14ac:dyDescent="0.2">
      <c r="A215" s="170" t="str">
        <f>Máximo!A215</f>
        <v>3.181</v>
      </c>
      <c r="B215" s="552" t="str">
        <f>Máximo!B215:E215</f>
        <v xml:space="preserve">Os roteadores devem ser capazes de verificar a validade da origem do pacote via mecanismo uRPF (Unicast Reverse Path Forwarding – RFC 2827 Network Ingress Filtering: Defeating Denial of Service Attacks Which Employ IP Source Address Spoofing). </v>
      </c>
      <c r="C215" s="552"/>
      <c r="D215" s="552"/>
      <c r="E215" s="552"/>
      <c r="F215" s="68" t="str">
        <f>IF(Máximo!F215:I215="","",Máximo!F215:I215)</f>
        <v/>
      </c>
      <c r="G215" s="72">
        <f>Máximo!G215:J215</f>
        <v>6.9230769000000003E-4</v>
      </c>
      <c r="H215" s="70" t="str">
        <f>IF(Máximo!H215="","",Máximo!H215)</f>
        <v>Obrigatório</v>
      </c>
      <c r="I215" s="37" t="s">
        <v>4</v>
      </c>
      <c r="J215" s="73">
        <f>IF($K$13="Não Atende",0,IF(I215="","",IF(H215="",VLOOKUP(I215,Parâmetros!$B$3:$C$6,2,0),VLOOKUP(I215,Parâmetros!$B$3:$C$6,2,0)*VLOOKUP(H215,Parâmetros!$E$3:$G$5,2,0))))</f>
        <v>0</v>
      </c>
      <c r="K215" s="74">
        <f t="shared" ref="K215" si="180">IF(J215="",0,((G215*J215)*$F$30)*0.9*100)</f>
        <v>0</v>
      </c>
      <c r="L215" s="3"/>
      <c r="M215" s="38"/>
    </row>
    <row r="216" spans="1:13" ht="45.75" customHeight="1" outlineLevel="1" x14ac:dyDescent="0.2">
      <c r="A216" s="170" t="str">
        <f>Máximo!A216</f>
        <v>3.182</v>
      </c>
      <c r="B216" s="552" t="str">
        <f>Máximo!B216:E216</f>
        <v>O equipamento deverá ter algum mecanismo para limitar o número de pacotes enviados para placa processadora para proteger a caixa contra ataques de DDoS.</v>
      </c>
      <c r="C216" s="552"/>
      <c r="D216" s="552"/>
      <c r="E216" s="552"/>
      <c r="F216" s="68" t="str">
        <f>IF(Máximo!F216:I216="","",Máximo!F216:I216)</f>
        <v/>
      </c>
      <c r="G216" s="72">
        <f>Máximo!G216:J216</f>
        <v>6.9230769000000003E-4</v>
      </c>
      <c r="H216" s="70" t="str">
        <f>IF(Máximo!H216="","",Máximo!H216)</f>
        <v>Obrigatório</v>
      </c>
      <c r="I216" s="37" t="s">
        <v>4</v>
      </c>
      <c r="J216" s="73">
        <f>IF($K$13="Não Atende",0,IF(I216="","",IF(H216="",VLOOKUP(I216,Parâmetros!$B$3:$C$6,2,0),VLOOKUP(I216,Parâmetros!$B$3:$C$6,2,0)*VLOOKUP(H216,Parâmetros!$E$3:$G$5,2,0))))</f>
        <v>0</v>
      </c>
      <c r="K216" s="74">
        <f t="shared" ref="K216" si="181">IF(J216="",0,((G216*J216)*$F$30)*0.9*100)</f>
        <v>0</v>
      </c>
      <c r="L216" s="3"/>
      <c r="M216" s="38"/>
    </row>
    <row r="217" spans="1:13" ht="45.75" customHeight="1" outlineLevel="1" x14ac:dyDescent="0.2">
      <c r="A217" s="170" t="str">
        <f>Máximo!A217</f>
        <v>3.183</v>
      </c>
      <c r="B217" s="552" t="str">
        <f>Máximo!B217:E217</f>
        <v>O equipamento deverá permitir associar uma lista de acesso aos pacotes que são enviados para a placa processadora e informar sua taxa.</v>
      </c>
      <c r="C217" s="552"/>
      <c r="D217" s="552"/>
      <c r="E217" s="552"/>
      <c r="F217" s="68" t="str">
        <f>IF(Máximo!F217:I217="","",Máximo!F217:I217)</f>
        <v/>
      </c>
      <c r="G217" s="72">
        <f>Máximo!G217:J217</f>
        <v>6.9230769000000003E-4</v>
      </c>
      <c r="H217" s="70" t="str">
        <f>IF(Máximo!H217="","",Máximo!H217)</f>
        <v>Obrigatório</v>
      </c>
      <c r="I217" s="37" t="s">
        <v>4</v>
      </c>
      <c r="J217" s="73">
        <f>IF($K$13="Não Atende",0,IF(I217="","",IF(H217="",VLOOKUP(I217,Parâmetros!$B$3:$C$6,2,0),VLOOKUP(I217,Parâmetros!$B$3:$C$6,2,0)*VLOOKUP(H217,Parâmetros!$E$3:$G$5,2,0))))</f>
        <v>0</v>
      </c>
      <c r="K217" s="74">
        <f t="shared" ref="K217" si="182">IF(J217="",0,((G217*J217)*$F$30)*0.9*100)</f>
        <v>0</v>
      </c>
      <c r="L217" s="3"/>
      <c r="M217" s="38"/>
    </row>
    <row r="218" spans="1:13" ht="45.75" customHeight="1" outlineLevel="1" x14ac:dyDescent="0.2">
      <c r="A218" s="170" t="str">
        <f>Máximo!A218</f>
        <v>3.184</v>
      </c>
      <c r="B218" s="552" t="str">
        <f>Máximo!B218:E218</f>
        <v>O equipamento deverá possuir mecanismos de detecção e/ou proteção contra syn-floods, pacotes mal formados, com excesso de fragmentação e smurf-attacks;</v>
      </c>
      <c r="C218" s="552"/>
      <c r="D218" s="552"/>
      <c r="E218" s="552"/>
      <c r="F218" s="68" t="str">
        <f>IF(Máximo!F218:I218="","",Máximo!F218:I218)</f>
        <v/>
      </c>
      <c r="G218" s="72">
        <f>Máximo!G218:J218</f>
        <v>6.9230769000000003E-4</v>
      </c>
      <c r="H218" s="70" t="str">
        <f>IF(Máximo!H218="","",Máximo!H218)</f>
        <v>Obrigatório</v>
      </c>
      <c r="I218" s="37" t="s">
        <v>4</v>
      </c>
      <c r="J218" s="73">
        <f>IF($K$13="Não Atende",0,IF(I218="","",IF(H218="",VLOOKUP(I218,Parâmetros!$B$3:$C$6,2,0),VLOOKUP(I218,Parâmetros!$B$3:$C$6,2,0)*VLOOKUP(H218,Parâmetros!$E$3:$G$5,2,0))))</f>
        <v>0</v>
      </c>
      <c r="K218" s="74">
        <f t="shared" ref="K218" si="183">IF(J218="",0,((G218*J218)*$F$30)*0.9*100)</f>
        <v>0</v>
      </c>
      <c r="L218" s="3"/>
      <c r="M218" s="38"/>
    </row>
    <row r="219" spans="1:13" ht="45.75" customHeight="1" outlineLevel="1" x14ac:dyDescent="0.2">
      <c r="A219" s="170" t="str">
        <f>Máximo!A219</f>
        <v>3.185</v>
      </c>
      <c r="B219" s="552" t="str">
        <f>Máximo!B219:E219</f>
        <v>Implementar autenticação, via MD5, para sessões OSPF, BGP-4 e LDP.</v>
      </c>
      <c r="C219" s="552"/>
      <c r="D219" s="552"/>
      <c r="E219" s="552"/>
      <c r="F219" s="68" t="str">
        <f>IF(Máximo!F219:I219="","",Máximo!F219:I219)</f>
        <v/>
      </c>
      <c r="G219" s="72">
        <f>Máximo!G219:J219</f>
        <v>6.9230769000000003E-4</v>
      </c>
      <c r="H219" s="70" t="str">
        <f>IF(Máximo!H219="","",Máximo!H219)</f>
        <v>Obrigatório</v>
      </c>
      <c r="I219" s="37" t="s">
        <v>4</v>
      </c>
      <c r="J219" s="73">
        <f>IF($K$13="Não Atende",0,IF(I219="","",IF(H219="",VLOOKUP(I219,Parâmetros!$B$3:$C$6,2,0),VLOOKUP(I219,Parâmetros!$B$3:$C$6,2,0)*VLOOKUP(H219,Parâmetros!$E$3:$G$5,2,0))))</f>
        <v>0</v>
      </c>
      <c r="K219" s="74">
        <f t="shared" ref="K219" si="184">IF(J219="",0,((G219*J219)*$F$30)*0.9*100)</f>
        <v>0</v>
      </c>
      <c r="L219" s="3"/>
      <c r="M219" s="38"/>
    </row>
    <row r="220" spans="1:13" ht="45.75" customHeight="1" outlineLevel="1" x14ac:dyDescent="0.2">
      <c r="A220" s="170" t="str">
        <f>Máximo!A220</f>
        <v>3.186</v>
      </c>
      <c r="B220" s="552" t="str">
        <f>Máximo!B220:E220</f>
        <v>Deverá ser possível criar filtros com no mínimo 2000 regras e aplicar em qualquer tipo de interface lógica.</v>
      </c>
      <c r="C220" s="552"/>
      <c r="D220" s="552"/>
      <c r="E220" s="552"/>
      <c r="F220" s="68" t="str">
        <f>IF(Máximo!F220:I220="","",Máximo!F220:I220)</f>
        <v/>
      </c>
      <c r="G220" s="72">
        <f>Máximo!G220:J220</f>
        <v>6.9230769000000003E-4</v>
      </c>
      <c r="H220" s="70" t="str">
        <f>IF(Máximo!H220="","",Máximo!H220)</f>
        <v>Obrigatório</v>
      </c>
      <c r="I220" s="37" t="s">
        <v>17</v>
      </c>
      <c r="J220" s="73">
        <f>IF($K$13="Não Atende",0,IF(I220="","",IF(H220="",VLOOKUP(I220,Parâmetros!$B$3:$C$6,2,0),VLOOKUP(I220,Parâmetros!$B$3:$C$6,2,0)*VLOOKUP(H220,Parâmetros!$E$3:$G$5,2,0))))</f>
        <v>0</v>
      </c>
      <c r="K220" s="74">
        <f t="shared" ref="K220" si="185">IF(J220="",0,((G220*J220)*$F$30)*0.9*100)</f>
        <v>0</v>
      </c>
      <c r="L220" s="3"/>
      <c r="M220" s="38"/>
    </row>
    <row r="221" spans="1:13" ht="45.75" customHeight="1" outlineLevel="1" x14ac:dyDescent="0.2">
      <c r="A221" s="170" t="str">
        <f>Máximo!A221</f>
        <v>3.187</v>
      </c>
      <c r="B221" s="552" t="str">
        <f>Máximo!B221:E221</f>
        <v>Aplicar controle de acesso, através de listas de acesso ou similar, baseadas em critérios de layer 3 e 4, em todas as interfaces lógicas.</v>
      </c>
      <c r="C221" s="552"/>
      <c r="D221" s="552"/>
      <c r="E221" s="552"/>
      <c r="F221" s="68" t="str">
        <f>IF(Máximo!F221:I221="","",Máximo!F221:I221)</f>
        <v/>
      </c>
      <c r="G221" s="72">
        <f>Máximo!G221:J221</f>
        <v>6.9230769000000003E-4</v>
      </c>
      <c r="H221" s="70" t="str">
        <f>IF(Máximo!H221="","",Máximo!H221)</f>
        <v>Obrigatório</v>
      </c>
      <c r="I221" s="37" t="s">
        <v>4</v>
      </c>
      <c r="J221" s="73">
        <f>IF($K$13="Não Atende",0,IF(I221="","",IF(H221="",VLOOKUP(I221,Parâmetros!$B$3:$C$6,2,0),VLOOKUP(I221,Parâmetros!$B$3:$C$6,2,0)*VLOOKUP(H221,Parâmetros!$E$3:$G$5,2,0))))</f>
        <v>0</v>
      </c>
      <c r="K221" s="74">
        <f t="shared" ref="K221" si="186">IF(J221="",0,((G221*J221)*$F$30)*0.9*100)</f>
        <v>0</v>
      </c>
      <c r="L221" s="3"/>
      <c r="M221" s="38"/>
    </row>
    <row r="222" spans="1:13" ht="45.75" customHeight="1" outlineLevel="1" x14ac:dyDescent="0.2">
      <c r="A222" s="170" t="str">
        <f>Máximo!A222</f>
        <v>3.188</v>
      </c>
      <c r="B222" s="552" t="str">
        <f>Máximo!B222:E222</f>
        <v>Permitir o monitoramento de tentativas de violação de listas de acesso em um syslog server.</v>
      </c>
      <c r="C222" s="552"/>
      <c r="D222" s="552"/>
      <c r="E222" s="552"/>
      <c r="F222" s="68" t="str">
        <f>IF(Máximo!F222:I222="","",Máximo!F222:I222)</f>
        <v/>
      </c>
      <c r="G222" s="72">
        <f>Máximo!G222:J222</f>
        <v>6.9230769000000003E-4</v>
      </c>
      <c r="H222" s="70" t="str">
        <f>IF(Máximo!H222="","",Máximo!H222)</f>
        <v>Obrigatório</v>
      </c>
      <c r="I222" s="37" t="s">
        <v>4</v>
      </c>
      <c r="J222" s="73">
        <f>IF($K$13="Não Atende",0,IF(I222="","",IF(H222="",VLOOKUP(I222,Parâmetros!$B$3:$C$6,2,0),VLOOKUP(I222,Parâmetros!$B$3:$C$6,2,0)*VLOOKUP(H222,Parâmetros!$E$3:$G$5,2,0))))</f>
        <v>0</v>
      </c>
      <c r="K222" s="74">
        <f t="shared" ref="K222" si="187">IF(J222="",0,((G222*J222)*$F$30)*0.9*100)</f>
        <v>0</v>
      </c>
      <c r="L222" s="3"/>
      <c r="M222" s="38"/>
    </row>
    <row r="223" spans="1:13" ht="45.75" customHeight="1" outlineLevel="1" x14ac:dyDescent="0.2">
      <c r="A223" s="170" t="str">
        <f>Máximo!A223</f>
        <v>3.189</v>
      </c>
      <c r="B223" s="552" t="str">
        <f>Máximo!B223:E223</f>
        <v>Exceto para informações classificadas como pública, deve haver mecanismos criptográficos para proteger a transmissão de dados com a nuvem pública, ou seja, data in transit (Ex.: TLS, VPN, SSH etc.).</v>
      </c>
      <c r="C223" s="552"/>
      <c r="D223" s="552"/>
      <c r="E223" s="552"/>
      <c r="F223" s="68" t="str">
        <f>IF(Máximo!F223:I223="","",Máximo!F223:I223)</f>
        <v/>
      </c>
      <c r="G223" s="72">
        <f>Máximo!G223:J223</f>
        <v>6.9230769000000003E-4</v>
      </c>
      <c r="H223" s="70" t="str">
        <f>IF(Máximo!H223="","",Máximo!H223)</f>
        <v>Obrigatório</v>
      </c>
      <c r="I223" s="37" t="s">
        <v>4</v>
      </c>
      <c r="J223" s="73">
        <f>IF($K$13="Não Atende",0,IF(I223="","",IF(H223="",VLOOKUP(I223,Parâmetros!$B$3:$C$6,2,0),VLOOKUP(I223,Parâmetros!$B$3:$C$6,2,0)*VLOOKUP(H223,Parâmetros!$E$3:$G$5,2,0))))</f>
        <v>0</v>
      </c>
      <c r="K223" s="74">
        <f t="shared" ref="K223" si="188">IF(J223="",0,((G223*J223)*$F$30)*0.9*100)</f>
        <v>0</v>
      </c>
      <c r="L223" s="3"/>
      <c r="M223" s="38"/>
    </row>
    <row r="224" spans="1:13" ht="45.75" customHeight="1" outlineLevel="1" x14ac:dyDescent="0.2">
      <c r="A224" s="170" t="str">
        <f>Máximo!A224</f>
        <v>3.190</v>
      </c>
      <c r="B224" s="552" t="str">
        <f>Máximo!B224:E224</f>
        <v>As soluções hospedadas em nuvem pública devem estar isoladas em uma VPC (Virtual Private Cloud) de forma a segregar o tráfego de rede dos demais clientes do provedor. Além disso, deve-se isolar o tráfego dos ambientes de desenvolvimento, homologação e produção na nuvem em sub-redes específicas.</v>
      </c>
      <c r="C224" s="552"/>
      <c r="D224" s="552"/>
      <c r="E224" s="552"/>
      <c r="F224" s="68" t="str">
        <f>IF(Máximo!F224:I224="","",Máximo!F224:I224)</f>
        <v/>
      </c>
      <c r="G224" s="72">
        <f>Máximo!G224:J224</f>
        <v>6.9230769000000003E-4</v>
      </c>
      <c r="H224" s="70" t="str">
        <f>IF(Máximo!H224="","",Máximo!H224)</f>
        <v>Obrigatório</v>
      </c>
      <c r="I224" s="37" t="s">
        <v>4</v>
      </c>
      <c r="J224" s="73">
        <f>IF($K$13="Não Atende",0,IF(I224="","",IF(H224="",VLOOKUP(I224,Parâmetros!$B$3:$C$6,2,0),VLOOKUP(I224,Parâmetros!$B$3:$C$6,2,0)*VLOOKUP(H224,Parâmetros!$E$3:$G$5,2,0))))</f>
        <v>0</v>
      </c>
      <c r="K224" s="74">
        <f t="shared" ref="K224" si="189">IF(J224="",0,((G224*J224)*$F$30)*0.9*100)</f>
        <v>0</v>
      </c>
      <c r="L224" s="3"/>
      <c r="M224" s="38"/>
    </row>
    <row r="225" spans="1:13" ht="45.75" customHeight="1" outlineLevel="1" x14ac:dyDescent="0.2">
      <c r="A225" s="170" t="str">
        <f>Máximo!A225</f>
        <v>3.191</v>
      </c>
      <c r="B225" s="552" t="str">
        <f>Máximo!B225:E225</f>
        <v>Os provedores de cloud pública deverão garantir um meio seguro para descarte de dados de forma a eliminar os riscos de vazamento por meio de recuperação indevida.</v>
      </c>
      <c r="C225" s="552"/>
      <c r="D225" s="552"/>
      <c r="E225" s="552"/>
      <c r="F225" s="68" t="str">
        <f>IF(Máximo!F225:I225="","",Máximo!F225:I225)</f>
        <v/>
      </c>
      <c r="G225" s="72">
        <f>Máximo!G225:J225</f>
        <v>6.9230769000000003E-4</v>
      </c>
      <c r="H225" s="70" t="str">
        <f>IF(Máximo!H225="","",Máximo!H225)</f>
        <v>Obrigatório</v>
      </c>
      <c r="I225" s="37" t="s">
        <v>4</v>
      </c>
      <c r="J225" s="73">
        <f>IF($K$13="Não Atende",0,IF(I225="","",IF(H225="",VLOOKUP(I225,Parâmetros!$B$3:$C$6,2,0),VLOOKUP(I225,Parâmetros!$B$3:$C$6,2,0)*VLOOKUP(H225,Parâmetros!$E$3:$G$5,2,0))))</f>
        <v>0</v>
      </c>
      <c r="K225" s="74">
        <f t="shared" ref="K225" si="190">IF(J225="",0,((G225*J225)*$F$30)*0.9*100)</f>
        <v>0</v>
      </c>
      <c r="L225" s="3"/>
      <c r="M225" s="38"/>
    </row>
    <row r="226" spans="1:13" ht="45.75" customHeight="1" outlineLevel="1" x14ac:dyDescent="0.2">
      <c r="A226" s="170" t="str">
        <f>Máximo!A226</f>
        <v>3.192</v>
      </c>
      <c r="B226" s="552" t="str">
        <f>Máximo!B226:E226</f>
        <v>Deve haver filtragem de tráfego para os serviços hospedados em nuvem pública, de forma a permitir comunicação apenas aos serviços oferecidos (portas e protocolos) e as origens (endereços IP) permitidas.</v>
      </c>
      <c r="C226" s="552"/>
      <c r="D226" s="552"/>
      <c r="E226" s="552"/>
      <c r="F226" s="68" t="str">
        <f>IF(Máximo!F226:I226="","",Máximo!F226:I226)</f>
        <v/>
      </c>
      <c r="G226" s="72">
        <f>Máximo!G226:J226</f>
        <v>6.9230769000000003E-4</v>
      </c>
      <c r="H226" s="70" t="str">
        <f>IF(Máximo!H226="","",Máximo!H226)</f>
        <v>Obrigatório</v>
      </c>
      <c r="I226" s="37" t="s">
        <v>4</v>
      </c>
      <c r="J226" s="73">
        <f>IF($K$13="Não Atende",0,IF(I226="","",IF(H226="",VLOOKUP(I226,Parâmetros!$B$3:$C$6,2,0),VLOOKUP(I226,Parâmetros!$B$3:$C$6,2,0)*VLOOKUP(H226,Parâmetros!$E$3:$G$5,2,0))))</f>
        <v>0</v>
      </c>
      <c r="K226" s="74">
        <f t="shared" ref="K226" si="191">IF(J226="",0,((G226*J226)*$F$30)*0.9*100)</f>
        <v>0</v>
      </c>
      <c r="L226" s="3"/>
      <c r="M226" s="38"/>
    </row>
    <row r="227" spans="1:13" ht="45.75" customHeight="1" outlineLevel="1" x14ac:dyDescent="0.2">
      <c r="A227" s="170" t="str">
        <f>Máximo!A227</f>
        <v>3.193</v>
      </c>
      <c r="B227" s="552" t="str">
        <f>Máximo!B227:E227</f>
        <v>As aplicações e serviços hospedados em nuvem pública devem estar expostas na Internet apenas se houver tal necessidade.</v>
      </c>
      <c r="C227" s="552"/>
      <c r="D227" s="552"/>
      <c r="E227" s="552"/>
      <c r="F227" s="68" t="str">
        <f>IF(Máximo!F227:I227="","",Máximo!F227:I227)</f>
        <v/>
      </c>
      <c r="G227" s="72">
        <f>Máximo!G227:J227</f>
        <v>6.9230769000000003E-4</v>
      </c>
      <c r="H227" s="70" t="str">
        <f>IF(Máximo!H227="","",Máximo!H227)</f>
        <v>Obrigatório</v>
      </c>
      <c r="I227" s="37" t="s">
        <v>4</v>
      </c>
      <c r="J227" s="73">
        <f>IF($K$13="Não Atende",0,IF(I227="","",IF(H227="",VLOOKUP(I227,Parâmetros!$B$3:$C$6,2,0),VLOOKUP(I227,Parâmetros!$B$3:$C$6,2,0)*VLOOKUP(H227,Parâmetros!$E$3:$G$5,2,0))))</f>
        <v>0</v>
      </c>
      <c r="K227" s="74">
        <f t="shared" ref="K227" si="192">IF(J227="",0,((G227*J227)*$F$30)*0.9*100)</f>
        <v>0</v>
      </c>
      <c r="L227" s="3"/>
      <c r="M227" s="38"/>
    </row>
    <row r="228" spans="1:13" ht="45.75" customHeight="1" outlineLevel="1" x14ac:dyDescent="0.2">
      <c r="A228" s="170" t="str">
        <f>Máximo!A228</f>
        <v>3.194</v>
      </c>
      <c r="B228" s="552" t="str">
        <f>Máximo!B228:E228</f>
        <v>Para aplicações internas, o acesso deve estar limitados a rede corporativa estabelecendo-se um link dedicado ou VPN com a VPC (Virtual Private Cloud).</v>
      </c>
      <c r="C228" s="552"/>
      <c r="D228" s="552"/>
      <c r="E228" s="552"/>
      <c r="F228" s="68" t="str">
        <f>IF(Máximo!F228:I228="","",Máximo!F228:I228)</f>
        <v/>
      </c>
      <c r="G228" s="72">
        <f>Máximo!G228:J228</f>
        <v>6.9230769000000003E-4</v>
      </c>
      <c r="H228" s="70" t="str">
        <f>IF(Máximo!H228="","",Máximo!H228)</f>
        <v>Obrigatório</v>
      </c>
      <c r="I228" s="37" t="s">
        <v>4</v>
      </c>
      <c r="J228" s="73">
        <f>IF($K$13="Não Atende",0,IF(I228="","",IF(H228="",VLOOKUP(I228,Parâmetros!$B$3:$C$6,2,0),VLOOKUP(I228,Parâmetros!$B$3:$C$6,2,0)*VLOOKUP(H228,Parâmetros!$E$3:$G$5,2,0))))</f>
        <v>0</v>
      </c>
      <c r="K228" s="74">
        <f t="shared" ref="K228" si="193">IF(J228="",0,((G228*J228)*$F$30)*0.9*100)</f>
        <v>0</v>
      </c>
      <c r="L228" s="3"/>
      <c r="M228" s="38"/>
    </row>
    <row r="229" spans="1:13" ht="45.75" customHeight="1" outlineLevel="1" x14ac:dyDescent="0.2">
      <c r="A229" s="170" t="str">
        <f>Máximo!A229</f>
        <v>3.195</v>
      </c>
      <c r="B229" s="552" t="str">
        <f>Máximo!B229:E229</f>
        <v>Aplicações e serviços hospedados em nuvem pública só poderão compartilhar infraestrutura com outros clientes do provedor (multi-tenancy) caso haja um mecanismo de segurança de isolamento baseado em hypervisor.</v>
      </c>
      <c r="C229" s="552"/>
      <c r="D229" s="552"/>
      <c r="E229" s="552"/>
      <c r="F229" s="68" t="str">
        <f>IF(Máximo!F229:I229="","",Máximo!F229:I229)</f>
        <v/>
      </c>
      <c r="G229" s="72">
        <f>Máximo!G229:J229</f>
        <v>6.9230769000000003E-4</v>
      </c>
      <c r="H229" s="70" t="str">
        <f>IF(Máximo!H229="","",Máximo!H229)</f>
        <v>Obrigatório</v>
      </c>
      <c r="I229" s="37" t="s">
        <v>4</v>
      </c>
      <c r="J229" s="73">
        <f>IF($K$13="Não Atende",0,IF(I229="","",IF(H229="",VLOOKUP(I229,Parâmetros!$B$3:$C$6,2,0),VLOOKUP(I229,Parâmetros!$B$3:$C$6,2,0)*VLOOKUP(H229,Parâmetros!$E$3:$G$5,2,0))))</f>
        <v>0</v>
      </c>
      <c r="K229" s="74">
        <f t="shared" ref="K229" si="194">IF(J229="",0,((G229*J229)*$F$30)*0.9*100)</f>
        <v>0</v>
      </c>
      <c r="L229" s="3"/>
      <c r="M229" s="38"/>
    </row>
    <row r="230" spans="1:13" ht="45.75" customHeight="1" outlineLevel="1" x14ac:dyDescent="0.2">
      <c r="A230" s="170" t="str">
        <f>Máximo!A230</f>
        <v>3.196</v>
      </c>
      <c r="B230" s="552" t="str">
        <f>Máximo!B230:E230</f>
        <v>Os provedores de cloud pública devem implementar controles de segurança física e lógica em conformidade com as melhores práticas e normas internacionais.</v>
      </c>
      <c r="C230" s="552"/>
      <c r="D230" s="552"/>
      <c r="E230" s="552"/>
      <c r="F230" s="68" t="str">
        <f>IF(Máximo!F230:I230="","",Máximo!F230:I230)</f>
        <v/>
      </c>
      <c r="G230" s="72">
        <f>Máximo!G230:J230</f>
        <v>6.9230769000000003E-4</v>
      </c>
      <c r="H230" s="70" t="str">
        <f>IF(Máximo!H230="","",Máximo!H230)</f>
        <v>Obrigatório</v>
      </c>
      <c r="I230" s="37" t="s">
        <v>4</v>
      </c>
      <c r="J230" s="73">
        <f>IF($K$13="Não Atende",0,IF(I230="","",IF(H230="",VLOOKUP(I230,Parâmetros!$B$3:$C$6,2,0),VLOOKUP(I230,Parâmetros!$B$3:$C$6,2,0)*VLOOKUP(H230,Parâmetros!$E$3:$G$5,2,0))))</f>
        <v>0</v>
      </c>
      <c r="K230" s="74">
        <f t="shared" ref="K230" si="195">IF(J230="",0,((G230*J230)*$F$30)*0.9*100)</f>
        <v>0</v>
      </c>
      <c r="L230" s="3"/>
      <c r="M230" s="38"/>
    </row>
    <row r="231" spans="1:13" ht="45.75" customHeight="1" outlineLevel="1" x14ac:dyDescent="0.2">
      <c r="A231" s="170" t="str">
        <f>Máximo!A231</f>
        <v>3.197</v>
      </c>
      <c r="B231" s="552" t="str">
        <f>Máximo!B231:E231</f>
        <v>As aplicações e serviços hospedados em nuvem pública devem estar integradas ao repositório de identidade da Oi (NDS) por meio de federação SAML2 de forma a garantir a utilização de tais serviços com as credenciais da Oi.</v>
      </c>
      <c r="C231" s="552"/>
      <c r="D231" s="552"/>
      <c r="E231" s="552"/>
      <c r="F231" s="68" t="str">
        <f>IF(Máximo!F231:I231="","",Máximo!F231:I231)</f>
        <v/>
      </c>
      <c r="G231" s="72">
        <f>Máximo!G231:J231</f>
        <v>6.9230769000000003E-4</v>
      </c>
      <c r="H231" s="70" t="str">
        <f>IF(Máximo!H231="","",Máximo!H231)</f>
        <v>Obrigatório</v>
      </c>
      <c r="I231" s="37" t="s">
        <v>4</v>
      </c>
      <c r="J231" s="73">
        <f>IF($K$13="Não Atende",0,IF(I231="","",IF(H231="",VLOOKUP(I231,Parâmetros!$B$3:$C$6,2,0),VLOOKUP(I231,Parâmetros!$B$3:$C$6,2,0)*VLOOKUP(H231,Parâmetros!$E$3:$G$5,2,0))))</f>
        <v>0</v>
      </c>
      <c r="K231" s="74">
        <f t="shared" ref="K231" si="196">IF(J231="",0,((G231*J231)*$F$30)*0.9*100)</f>
        <v>0</v>
      </c>
      <c r="L231" s="3"/>
      <c r="M231" s="38"/>
    </row>
    <row r="232" spans="1:13" ht="45.75" customHeight="1" outlineLevel="1" x14ac:dyDescent="0.2">
      <c r="A232" s="170" t="str">
        <f>Máximo!A232</f>
        <v>3.198</v>
      </c>
      <c r="B232" s="552" t="str">
        <f>Máximo!B232:E232</f>
        <v>As credenciais utilizadas para administração e operação dos ativos em nuvem pública devem estar integradas ao repositório de identidade da Oi (NDS) por meio de federação SAML2 de forma a garantir a utilização das credenciais da Oi.</v>
      </c>
      <c r="C232" s="552"/>
      <c r="D232" s="552"/>
      <c r="E232" s="552"/>
      <c r="F232" s="68" t="str">
        <f>IF(Máximo!F232:I232="","",Máximo!F232:I232)</f>
        <v/>
      </c>
      <c r="G232" s="72">
        <f>Máximo!G232:J232</f>
        <v>6.9230769000000003E-4</v>
      </c>
      <c r="H232" s="70" t="str">
        <f>IF(Máximo!H232="","",Máximo!H232)</f>
        <v>Obrigatório</v>
      </c>
      <c r="I232" s="37" t="s">
        <v>4</v>
      </c>
      <c r="J232" s="73">
        <f>IF($K$13="Não Atende",0,IF(I232="","",IF(H232="",VLOOKUP(I232,Parâmetros!$B$3:$C$6,2,0),VLOOKUP(I232,Parâmetros!$B$3:$C$6,2,0)*VLOOKUP(H232,Parâmetros!$E$3:$G$5,2,0))))</f>
        <v>0</v>
      </c>
      <c r="K232" s="74">
        <f t="shared" ref="K232" si="197">IF(J232="",0,((G232*J232)*$F$30)*0.9*100)</f>
        <v>0</v>
      </c>
      <c r="L232" s="3"/>
      <c r="M232" s="38"/>
    </row>
    <row r="233" spans="1:13" ht="45.75" customHeight="1" outlineLevel="1" x14ac:dyDescent="0.2">
      <c r="A233" s="170" t="str">
        <f>Máximo!A233</f>
        <v>3.199</v>
      </c>
      <c r="B233" s="552" t="str">
        <f>Máximo!B233:E233</f>
        <v>Os ativos em nuvem pública devem estar em conformidade com as políticas, procedimentos, padrões e requisitos estabelecidos para os ativos on premise como, por exemplo, a definição de um dono do ativo.</v>
      </c>
      <c r="C233" s="552"/>
      <c r="D233" s="552"/>
      <c r="E233" s="552"/>
      <c r="F233" s="68" t="str">
        <f>IF(Máximo!F233:I233="","",Máximo!F233:I233)</f>
        <v/>
      </c>
      <c r="G233" s="72">
        <f>Máximo!G233:J233</f>
        <v>6.9230769000000003E-4</v>
      </c>
      <c r="H233" s="70" t="str">
        <f>IF(Máximo!H233="","",Máximo!H233)</f>
        <v>Obrigatório</v>
      </c>
      <c r="I233" s="37" t="s">
        <v>4</v>
      </c>
      <c r="J233" s="73">
        <f>IF($K$13="Não Atende",0,IF(I233="","",IF(H233="",VLOOKUP(I233,Parâmetros!$B$3:$C$6,2,0),VLOOKUP(I233,Parâmetros!$B$3:$C$6,2,0)*VLOOKUP(H233,Parâmetros!$E$3:$G$5,2,0))))</f>
        <v>0</v>
      </c>
      <c r="K233" s="74">
        <f t="shared" ref="K233" si="198">IF(J233="",0,((G233*J233)*$F$30)*0.9*100)</f>
        <v>0</v>
      </c>
      <c r="L233" s="3"/>
      <c r="M233" s="38"/>
    </row>
    <row r="234" spans="1:13" ht="45.75" customHeight="1" outlineLevel="1" x14ac:dyDescent="0.2">
      <c r="A234" s="170" t="str">
        <f>Máximo!A234</f>
        <v>3.200</v>
      </c>
      <c r="B234" s="552" t="str">
        <f>Máximo!B234:E234</f>
        <v>Deve haver hardening na infraestrutura em nuvem pública, tal qual acontece on premise, de forma a garantir a mitigação de riscos por meio de baseline de segurança, atualização de softwares, aplicação de patches de segurança e etc.</v>
      </c>
      <c r="C234" s="552"/>
      <c r="D234" s="552"/>
      <c r="E234" s="552"/>
      <c r="F234" s="68" t="str">
        <f>IF(Máximo!F234:I234="","",Máximo!F234:I234)</f>
        <v/>
      </c>
      <c r="G234" s="72">
        <f>Máximo!G234:J234</f>
        <v>6.9230769000000003E-4</v>
      </c>
      <c r="H234" s="70" t="str">
        <f>IF(Máximo!H234="","",Máximo!H234)</f>
        <v>Obrigatório</v>
      </c>
      <c r="I234" s="37" t="s">
        <v>4</v>
      </c>
      <c r="J234" s="73">
        <f>IF($K$13="Não Atende",0,IF(I234="","",IF(H234="",VLOOKUP(I234,Parâmetros!$B$3:$C$6,2,0),VLOOKUP(I234,Parâmetros!$B$3:$C$6,2,0)*VLOOKUP(H234,Parâmetros!$E$3:$G$5,2,0))))</f>
        <v>0</v>
      </c>
      <c r="K234" s="74">
        <f t="shared" ref="K234" si="199">IF(J234="",0,((G234*J234)*$F$30)*0.9*100)</f>
        <v>0</v>
      </c>
      <c r="L234" s="3"/>
      <c r="M234" s="38"/>
    </row>
    <row r="235" spans="1:13" ht="45.75" customHeight="1" outlineLevel="1" x14ac:dyDescent="0.2">
      <c r="A235" s="170" t="str">
        <f>Máximo!A235</f>
        <v>3.201</v>
      </c>
      <c r="B235" s="552" t="str">
        <f>Máximo!B235:E235</f>
        <v>As contas de serviços utilizadas por aplicações e serviços em nuvem pública devem estar em conformidade com os mesmos padrões, políticas, procedimento e requisitos para as contas de serviços on premise como, por exemplo, ter um custodiante definido.</v>
      </c>
      <c r="C235" s="552"/>
      <c r="D235" s="552"/>
      <c r="E235" s="552"/>
      <c r="F235" s="68" t="str">
        <f>IF(Máximo!F235:I235="","",Máximo!F235:I235)</f>
        <v/>
      </c>
      <c r="G235" s="72">
        <f>Máximo!G235:J235</f>
        <v>6.9230769000000003E-4</v>
      </c>
      <c r="H235" s="70" t="str">
        <f>IF(Máximo!H235="","",Máximo!H235)</f>
        <v>Obrigatório</v>
      </c>
      <c r="I235" s="37" t="s">
        <v>4</v>
      </c>
      <c r="J235" s="73">
        <f>IF($K$13="Não Atende",0,IF(I235="","",IF(H235="",VLOOKUP(I235,Parâmetros!$B$3:$C$6,2,0),VLOOKUP(I235,Parâmetros!$B$3:$C$6,2,0)*VLOOKUP(H235,Parâmetros!$E$3:$G$5,2,0))))</f>
        <v>0</v>
      </c>
      <c r="K235" s="74">
        <f t="shared" ref="K235" si="200">IF(J235="",0,((G235*J235)*$F$30)*0.9*100)</f>
        <v>0</v>
      </c>
      <c r="L235" s="3"/>
      <c r="M235" s="38"/>
    </row>
    <row r="236" spans="1:13" ht="45.75" customHeight="1" outlineLevel="1" x14ac:dyDescent="0.2">
      <c r="A236" s="170" t="str">
        <f>Máximo!A236</f>
        <v>3.202</v>
      </c>
      <c r="B236" s="552" t="str">
        <f>Máximo!B236:E236</f>
        <v>Para consumo de serviços (REST, SOAP etc.) em nuvem pública, devem ser implementados mecanismos de proteção criptográficos na transmissão dos dados (TLS v.1.2 ou superior) e mecanismos de autenticação, controle de acesso e segregação de funções (WS-Security, OAUTH2) de forma a respeitar o princípio do privilégio mínimo. O mesmo vale para o consumo dos serviços expostos no barramento de serviços da Oi pelos aplicativos e serviços em nuvem ou mobile.</v>
      </c>
      <c r="C236" s="552"/>
      <c r="D236" s="552"/>
      <c r="E236" s="552"/>
      <c r="F236" s="68" t="str">
        <f>IF(Máximo!F236:I236="","",Máximo!F236:I236)</f>
        <v/>
      </c>
      <c r="G236" s="72">
        <f>Máximo!G236:J236</f>
        <v>6.9230769000000003E-4</v>
      </c>
      <c r="H236" s="70" t="str">
        <f>IF(Máximo!H236="","",Máximo!H236)</f>
        <v>Obrigatório</v>
      </c>
      <c r="I236" s="37" t="s">
        <v>4</v>
      </c>
      <c r="J236" s="73">
        <f>IF($K$13="Não Atende",0,IF(I236="","",IF(H236="",VLOOKUP(I236,Parâmetros!$B$3:$C$6,2,0),VLOOKUP(I236,Parâmetros!$B$3:$C$6,2,0)*VLOOKUP(H236,Parâmetros!$E$3:$G$5,2,0))))</f>
        <v>0</v>
      </c>
      <c r="K236" s="74">
        <f t="shared" ref="K236" si="201">IF(J236="",0,((G236*J236)*$F$30)*0.9*100)</f>
        <v>0</v>
      </c>
      <c r="L236" s="3"/>
      <c r="M236" s="38"/>
    </row>
    <row r="237" spans="1:13" ht="45.75" customHeight="1" outlineLevel="1" x14ac:dyDescent="0.2">
      <c r="A237" s="170" t="str">
        <f>Máximo!A237</f>
        <v>3.203</v>
      </c>
      <c r="B237" s="552" t="str">
        <f>Máximo!B237:E237</f>
        <v>Os dados em nuvem públicas devem ser armazenados preferencialmente em datacenters no Brasil e, caso não seja possível, em países cuja legislação não conflitem ou ponham em risco os interesses da Oi.</v>
      </c>
      <c r="C237" s="552"/>
      <c r="D237" s="552"/>
      <c r="E237" s="552"/>
      <c r="F237" s="68" t="str">
        <f>IF(Máximo!F237:I237="","",Máximo!F237:I237)</f>
        <v/>
      </c>
      <c r="G237" s="72">
        <f>Máximo!G237:J237</f>
        <v>6.9230769000000003E-4</v>
      </c>
      <c r="H237" s="70" t="str">
        <f>IF(Máximo!H237="","",Máximo!H237)</f>
        <v>Obrigatório</v>
      </c>
      <c r="I237" s="37" t="s">
        <v>4</v>
      </c>
      <c r="J237" s="73">
        <f>IF($K$13="Não Atende",0,IF(I237="","",IF(H237="",VLOOKUP(I237,Parâmetros!$B$3:$C$6,2,0),VLOOKUP(I237,Parâmetros!$B$3:$C$6,2,0)*VLOOKUP(H237,Parâmetros!$E$3:$G$5,2,0))))</f>
        <v>0</v>
      </c>
      <c r="K237" s="74">
        <f t="shared" ref="K237" si="202">IF(J237="",0,((G237*J237)*$F$30)*0.9*100)</f>
        <v>0</v>
      </c>
      <c r="L237" s="3"/>
      <c r="M237" s="38"/>
    </row>
    <row r="238" spans="1:13" ht="45.75" customHeight="1" outlineLevel="1" x14ac:dyDescent="0.2">
      <c r="A238" s="170" t="str">
        <f>Máximo!A238</f>
        <v>3.204</v>
      </c>
      <c r="B238" s="552" t="str">
        <f>Máximo!B238:E238</f>
        <v>Para as informações sensíveis armazenadas em nuvem pública (data at rest) devem ser implementados controles de segurança por meio de criptografia com algoritmos fortes e padrões de mercado. Para informações sensíveis de maior criticidade a gestão das chaves criptográficas deve ser realizada pela Oi e para uma menor criticidade é admissível a gestão das chaves pelo provedor de cloud, desde que sejam realizados por meio de HSM (Hardware Security Module) que estejam em conformidade com os padrões internacionais.</v>
      </c>
      <c r="C238" s="552"/>
      <c r="D238" s="552"/>
      <c r="E238" s="552"/>
      <c r="F238" s="68" t="str">
        <f>IF(Máximo!F238:I238="","",Máximo!F238:I238)</f>
        <v/>
      </c>
      <c r="G238" s="72">
        <f>Máximo!G238:J238</f>
        <v>6.9230769000000003E-4</v>
      </c>
      <c r="H238" s="70" t="str">
        <f>IF(Máximo!H238="","",Máximo!H238)</f>
        <v>Obrigatório</v>
      </c>
      <c r="I238" s="37" t="s">
        <v>4</v>
      </c>
      <c r="J238" s="73">
        <f>IF($K$13="Não Atende",0,IF(I238="","",IF(H238="",VLOOKUP(I238,Parâmetros!$B$3:$C$6,2,0),VLOOKUP(I238,Parâmetros!$B$3:$C$6,2,0)*VLOOKUP(H238,Parâmetros!$E$3:$G$5,2,0))))</f>
        <v>0</v>
      </c>
      <c r="K238" s="74">
        <f t="shared" ref="K238" si="203">IF(J238="",0,((G238*J238)*$F$30)*0.9*100)</f>
        <v>0</v>
      </c>
      <c r="L238" s="3"/>
      <c r="M238" s="38"/>
    </row>
    <row r="239" spans="1:13" ht="45.75" customHeight="1" outlineLevel="1" x14ac:dyDescent="0.2">
      <c r="A239" s="170" t="str">
        <f>Máximo!A239</f>
        <v>3.205</v>
      </c>
      <c r="B239" s="552" t="str">
        <f>Máximo!B239:E239</f>
        <v>Os dados armazenados em nuvem pública devem possuir uma política de backup segura de forma a garantir a confidencialidade das informações, sua integridade e recuperabilidade. Além disto, a política de backup definida deve suportar o RTO (Recovery Time Objective), RPO (Recovery Point Objective) e o SLA acordados com o negócio.</v>
      </c>
      <c r="C239" s="552"/>
      <c r="D239" s="552"/>
      <c r="E239" s="552"/>
      <c r="F239" s="68" t="str">
        <f>IF(Máximo!F239:I239="","",Máximo!F239:I239)</f>
        <v/>
      </c>
      <c r="G239" s="72">
        <f>Máximo!G239:J239</f>
        <v>6.9230769000000003E-4</v>
      </c>
      <c r="H239" s="70" t="str">
        <f>IF(Máximo!H239="","",Máximo!H239)</f>
        <v>Obrigatório</v>
      </c>
      <c r="I239" s="37" t="s">
        <v>4</v>
      </c>
      <c r="J239" s="73">
        <f>IF($K$13="Não Atende",0,IF(I239="","",IF(H239="",VLOOKUP(I239,Parâmetros!$B$3:$C$6,2,0),VLOOKUP(I239,Parâmetros!$B$3:$C$6,2,0)*VLOOKUP(H239,Parâmetros!$E$3:$G$5,2,0))))</f>
        <v>0</v>
      </c>
      <c r="K239" s="74">
        <f t="shared" ref="K239" si="204">IF(J239="",0,((G239*J239)*$F$30)*0.9*100)</f>
        <v>0</v>
      </c>
      <c r="L239" s="3"/>
      <c r="M239" s="38"/>
    </row>
    <row r="240" spans="1:13" ht="45.75" customHeight="1" outlineLevel="1" x14ac:dyDescent="0.2">
      <c r="A240" s="170" t="str">
        <f>Máximo!A240</f>
        <v>3.206</v>
      </c>
      <c r="B240" s="552" t="str">
        <f>Máximo!B240:E240</f>
        <v>Os serviços e aplicações hospedados em nuvem pública ou mobile devem estar em conformidade com as políticas, padrões e requisitos de segurança estabelecidos para sistemas on premise (controle e gestão de acesso, gestão de identidade, segregação de função, segurança de aplicação e infraestrutura) sempre respeitando o princípio do privilégio mínimo.</v>
      </c>
      <c r="C240" s="552"/>
      <c r="D240" s="552"/>
      <c r="E240" s="552"/>
      <c r="F240" s="68" t="str">
        <f>IF(Máximo!F240:I240="","",Máximo!F240:I240)</f>
        <v/>
      </c>
      <c r="G240" s="72">
        <f>Máximo!G240:J240</f>
        <v>6.9230769000000003E-4</v>
      </c>
      <c r="H240" s="70" t="str">
        <f>IF(Máximo!H240="","",Máximo!H240)</f>
        <v>Obrigatório</v>
      </c>
      <c r="I240" s="37" t="s">
        <v>4</v>
      </c>
      <c r="J240" s="73">
        <f>IF($K$13="Não Atende",0,IF(I240="","",IF(H240="",VLOOKUP(I240,Parâmetros!$B$3:$C$6,2,0),VLOOKUP(I240,Parâmetros!$B$3:$C$6,2,0)*VLOOKUP(H240,Parâmetros!$E$3:$G$5,2,0))))</f>
        <v>0</v>
      </c>
      <c r="K240" s="74">
        <f t="shared" ref="K240" si="205">IF(J240="",0,((G240*J240)*$F$30)*0.9*100)</f>
        <v>0</v>
      </c>
      <c r="L240" s="3"/>
      <c r="M240" s="38"/>
    </row>
    <row r="241" spans="1:13" ht="45.75" customHeight="1" outlineLevel="1" x14ac:dyDescent="0.2">
      <c r="A241" s="170" t="str">
        <f>Máximo!A241</f>
        <v>3.207</v>
      </c>
      <c r="B241" s="552" t="str">
        <f>Máximo!B241:E241</f>
        <v>Aplicações mobile não devem armazenar informações sensíveis no dispositivo móvel.</v>
      </c>
      <c r="C241" s="552"/>
      <c r="D241" s="552"/>
      <c r="E241" s="552"/>
      <c r="F241" s="68" t="str">
        <f>IF(Máximo!F241:I241="","",Máximo!F241:I241)</f>
        <v/>
      </c>
      <c r="G241" s="72">
        <f>Máximo!G241:J241</f>
        <v>6.9230769000000003E-4</v>
      </c>
      <c r="H241" s="70" t="str">
        <f>IF(Máximo!H241="","",Máximo!H241)</f>
        <v>Obrigatório</v>
      </c>
      <c r="I241" s="37" t="s">
        <v>4</v>
      </c>
      <c r="J241" s="73">
        <f>IF($K$13="Não Atende",0,IF(I241="","",IF(H241="",VLOOKUP(I241,Parâmetros!$B$3:$C$6,2,0),VLOOKUP(I241,Parâmetros!$B$3:$C$6,2,0)*VLOOKUP(H241,Parâmetros!$E$3:$G$5,2,0))))</f>
        <v>0</v>
      </c>
      <c r="K241" s="74">
        <f t="shared" ref="K241" si="206">IF(J241="",0,((G241*J241)*$F$30)*0.9*100)</f>
        <v>0</v>
      </c>
      <c r="L241" s="3"/>
      <c r="M241" s="38"/>
    </row>
    <row r="242" spans="1:13" ht="45.75" customHeight="1" outlineLevel="1" x14ac:dyDescent="0.2">
      <c r="A242" s="170" t="str">
        <f>Máximo!A242</f>
        <v>3.208</v>
      </c>
      <c r="B242" s="552" t="str">
        <f>Máximo!B242:E242</f>
        <v>As aplicações mobile devem estar em conformidade com as mesmas políticas, padrões e procedimento definidos para sistemas web ou cliente/servidor, quando aplicáveis.</v>
      </c>
      <c r="C242" s="552"/>
      <c r="D242" s="552"/>
      <c r="E242" s="552"/>
      <c r="F242" s="68" t="str">
        <f>IF(Máximo!F242:I242="","",Máximo!F242:I242)</f>
        <v/>
      </c>
      <c r="G242" s="72">
        <f>Máximo!G242:J242</f>
        <v>6.9230769000000003E-4</v>
      </c>
      <c r="H242" s="70" t="str">
        <f>IF(Máximo!H242="","",Máximo!H242)</f>
        <v>Obrigatório</v>
      </c>
      <c r="I242" s="37" t="s">
        <v>4</v>
      </c>
      <c r="J242" s="73">
        <f>IF($K$13="Não Atende",0,IF(I242="","",IF(H242="",VLOOKUP(I242,Parâmetros!$B$3:$C$6,2,0),VLOOKUP(I242,Parâmetros!$B$3:$C$6,2,0)*VLOOKUP(H242,Parâmetros!$E$3:$G$5,2,0))))</f>
        <v>0</v>
      </c>
      <c r="K242" s="74">
        <f t="shared" ref="K242" si="207">IF(J242="",0,((G242*J242)*$F$30)*0.9*100)</f>
        <v>0</v>
      </c>
      <c r="L242" s="3"/>
      <c r="M242" s="38"/>
    </row>
    <row r="243" spans="1:13" ht="45.75" customHeight="1" outlineLevel="1" x14ac:dyDescent="0.2">
      <c r="A243" s="170" t="str">
        <f>Máximo!A243</f>
        <v>3.209</v>
      </c>
      <c r="B243" s="552" t="str">
        <f>Máximo!B243:E243</f>
        <v>Para automação de rotinas operacionais por DevOps devem ser utilizados os mecanismos de segurança em termos de autenticação, confidencialidade, integridade por meio contas de serviços ou chaves públicas.</v>
      </c>
      <c r="C243" s="552"/>
      <c r="D243" s="552"/>
      <c r="E243" s="552"/>
      <c r="F243" s="68" t="str">
        <f>IF(Máximo!F243:I243="","",Máximo!F243:I243)</f>
        <v/>
      </c>
      <c r="G243" s="72">
        <f>Máximo!G243:J243</f>
        <v>6.9230769000000003E-4</v>
      </c>
      <c r="H243" s="70" t="str">
        <f>IF(Máximo!H243="","",Máximo!H243)</f>
        <v>Obrigatório</v>
      </c>
      <c r="I243" s="37" t="s">
        <v>4</v>
      </c>
      <c r="J243" s="73">
        <f>IF($K$13="Não Atende",0,IF(I243="","",IF(H243="",VLOOKUP(I243,Parâmetros!$B$3:$C$6,2,0),VLOOKUP(I243,Parâmetros!$B$3:$C$6,2,0)*VLOOKUP(H243,Parâmetros!$E$3:$G$5,2,0))))</f>
        <v>0</v>
      </c>
      <c r="K243" s="74">
        <f t="shared" ref="K243" si="208">IF(J243="",0,((G243*J243)*$F$30)*0.9*100)</f>
        <v>0</v>
      </c>
      <c r="L243" s="3"/>
      <c r="M243" s="38"/>
    </row>
    <row r="244" spans="1:13" ht="45.75" customHeight="1" outlineLevel="1" x14ac:dyDescent="0.2">
      <c r="A244" s="170" t="str">
        <f>Máximo!A244</f>
        <v>3.210</v>
      </c>
      <c r="B244" s="552" t="str">
        <f>Máximo!B244:E244</f>
        <v>Para automação de rotinas operacionais DevOps que requerem a autenticação por chave pública, devem ser utilizadas chaves RSA de no mínimo 2048 bits.</v>
      </c>
      <c r="C244" s="552"/>
      <c r="D244" s="552"/>
      <c r="E244" s="552"/>
      <c r="F244" s="68" t="str">
        <f>IF(Máximo!F244:I244="","",Máximo!F244:I244)</f>
        <v/>
      </c>
      <c r="G244" s="72">
        <f>Máximo!G244:J244</f>
        <v>6.9230769000000003E-4</v>
      </c>
      <c r="H244" s="70" t="str">
        <f>IF(Máximo!H244="","",Máximo!H244)</f>
        <v>Obrigatório</v>
      </c>
      <c r="I244" s="37" t="s">
        <v>4</v>
      </c>
      <c r="J244" s="73">
        <f>IF($K$13="Não Atende",0,IF(I244="","",IF(H244="",VLOOKUP(I244,Parâmetros!$B$3:$C$6,2,0),VLOOKUP(I244,Parâmetros!$B$3:$C$6,2,0)*VLOOKUP(H244,Parâmetros!$E$3:$G$5,2,0))))</f>
        <v>0</v>
      </c>
      <c r="K244" s="74">
        <f t="shared" ref="K244" si="209">IF(J244="",0,((G244*J244)*$F$30)*0.9*100)</f>
        <v>0</v>
      </c>
      <c r="L244" s="3"/>
      <c r="M244" s="38"/>
    </row>
    <row r="245" spans="1:13" ht="45.75" customHeight="1" outlineLevel="1" x14ac:dyDescent="0.2">
      <c r="A245" s="170" t="str">
        <f>Máximo!A245</f>
        <v>3.211</v>
      </c>
      <c r="B245" s="552" t="str">
        <f>Máximo!B245:E245</f>
        <v>Deve-se implementar a segregação de funções de forma a respeitar o princípio do privilégio mínimo.</v>
      </c>
      <c r="C245" s="552"/>
      <c r="D245" s="552"/>
      <c r="E245" s="552"/>
      <c r="F245" s="68" t="str">
        <f>IF(Máximo!F245:I245="","",Máximo!F245:I245)</f>
        <v/>
      </c>
      <c r="G245" s="72">
        <f>Máximo!G245:J245</f>
        <v>6.9230769000000003E-4</v>
      </c>
      <c r="H245" s="70" t="str">
        <f>IF(Máximo!H245="","",Máximo!H245)</f>
        <v>Obrigatório</v>
      </c>
      <c r="I245" s="37" t="s">
        <v>4</v>
      </c>
      <c r="J245" s="73">
        <f>IF($K$13="Não Atende",0,IF(I245="","",IF(H245="",VLOOKUP(I245,Parâmetros!$B$3:$C$6,2,0),VLOOKUP(I245,Parâmetros!$B$3:$C$6,2,0)*VLOOKUP(H245,Parâmetros!$E$3:$G$5,2,0))))</f>
        <v>0</v>
      </c>
      <c r="K245" s="74">
        <f t="shared" ref="K245" si="210">IF(J245="",0,((G245*J245)*$F$30)*0.9*100)</f>
        <v>0</v>
      </c>
      <c r="L245" s="3"/>
      <c r="M245" s="38"/>
    </row>
    <row r="246" spans="1:13" ht="45.75" customHeight="1" outlineLevel="1" x14ac:dyDescent="0.2">
      <c r="A246" s="170" t="str">
        <f>Máximo!A246</f>
        <v>3.212</v>
      </c>
      <c r="B246" s="552" t="str">
        <f>Máximo!B246:E246</f>
        <v>Auditoria deve ser integrável com SIEM corporativo</v>
      </c>
      <c r="C246" s="552"/>
      <c r="D246" s="552"/>
      <c r="E246" s="552"/>
      <c r="F246" s="68" t="str">
        <f>IF(Máximo!F246:I246="","",Máximo!F246:I246)</f>
        <v/>
      </c>
      <c r="G246" s="72">
        <f>Máximo!G246:J246</f>
        <v>6.9230769000000003E-4</v>
      </c>
      <c r="H246" s="70" t="str">
        <f>IF(Máximo!H246="","",Máximo!H246)</f>
        <v>Obrigatório</v>
      </c>
      <c r="I246" s="37" t="s">
        <v>5</v>
      </c>
      <c r="J246" s="73">
        <f>IF($K$13="Não Atende",0,IF(I246="","",IF(H246="",VLOOKUP(I246,Parâmetros!$B$3:$C$6,2,0),VLOOKUP(I246,Parâmetros!$B$3:$C$6,2,0)*VLOOKUP(H246,Parâmetros!$E$3:$G$5,2,0))))</f>
        <v>0</v>
      </c>
      <c r="K246" s="74">
        <f t="shared" ref="K246" si="211">IF(J246="",0,((G246*J246)*$F$30)*0.9*100)</f>
        <v>0</v>
      </c>
      <c r="L246" s="3"/>
      <c r="M246" s="38"/>
    </row>
    <row r="247" spans="1:13" ht="45.75" customHeight="1" outlineLevel="1" x14ac:dyDescent="0.2">
      <c r="A247" s="170" t="str">
        <f>Máximo!A247</f>
        <v>3.213</v>
      </c>
      <c r="B247" s="552" t="str">
        <f>Máximo!B247:E247</f>
        <v>Suporte a Autenticação em todos os cenarios OAUTH2 e OpenId Connect</v>
      </c>
      <c r="C247" s="552"/>
      <c r="D247" s="552"/>
      <c r="E247" s="552"/>
      <c r="F247" s="68" t="str">
        <f>IF(Máximo!F247:I247="","",Máximo!F247:I247)</f>
        <v/>
      </c>
      <c r="G247" s="72">
        <f>Máximo!G247:J247</f>
        <v>6.9230769000000003E-4</v>
      </c>
      <c r="H247" s="70" t="str">
        <f>IF(Máximo!H247="","",Máximo!H247)</f>
        <v>Obrigatório</v>
      </c>
      <c r="I247" s="37" t="s">
        <v>4</v>
      </c>
      <c r="J247" s="73">
        <f>IF($K$13="Não Atende",0,IF(I247="","",IF(H247="",VLOOKUP(I247,Parâmetros!$B$3:$C$6,2,0),VLOOKUP(I247,Parâmetros!$B$3:$C$6,2,0)*VLOOKUP(H247,Parâmetros!$E$3:$G$5,2,0))))</f>
        <v>0</v>
      </c>
      <c r="K247" s="74">
        <f t="shared" ref="K247" si="212">IF(J247="",0,((G247*J247)*$F$30)*0.9*100)</f>
        <v>0</v>
      </c>
      <c r="L247" s="3"/>
      <c r="M247" s="38"/>
    </row>
    <row r="248" spans="1:13" ht="45.75" customHeight="1" outlineLevel="1" x14ac:dyDescent="0.2">
      <c r="A248" s="170" t="str">
        <f>Máximo!A248</f>
        <v>3.214</v>
      </c>
      <c r="B248" s="552" t="str">
        <f>Máximo!B248:E248</f>
        <v>Suporte a Autenticação via SAML 2</v>
      </c>
      <c r="C248" s="552"/>
      <c r="D248" s="552"/>
      <c r="E248" s="552"/>
      <c r="F248" s="68" t="str">
        <f>IF(Máximo!F248:I248="","",Máximo!F248:I248)</f>
        <v/>
      </c>
      <c r="G248" s="72">
        <f>Máximo!G248:J248</f>
        <v>6.9230769000000003E-4</v>
      </c>
      <c r="H248" s="70" t="str">
        <f>IF(Máximo!H248="","",Máximo!H248)</f>
        <v>Obrigatório</v>
      </c>
      <c r="I248" s="37" t="s">
        <v>4</v>
      </c>
      <c r="J248" s="73">
        <f>IF($K$13="Não Atende",0,IF(I248="","",IF(H248="",VLOOKUP(I248,Parâmetros!$B$3:$C$6,2,0),VLOOKUP(I248,Parâmetros!$B$3:$C$6,2,0)*VLOOKUP(H248,Parâmetros!$E$3:$G$5,2,0))))</f>
        <v>0</v>
      </c>
      <c r="K248" s="74">
        <f t="shared" ref="K248" si="213">IF(J248="",0,((G248*J248)*$F$30)*0.9*100)</f>
        <v>0</v>
      </c>
      <c r="L248" s="3"/>
      <c r="M248" s="38"/>
    </row>
    <row r="249" spans="1:13" ht="45.75" customHeight="1" outlineLevel="1" x14ac:dyDescent="0.2">
      <c r="A249" s="170" t="str">
        <f>Máximo!A249</f>
        <v>3.215</v>
      </c>
      <c r="B249" s="552" t="str">
        <f>Máximo!B249:E249</f>
        <v xml:space="preserve">Compativel para Segundo Fator de autenticação </v>
      </c>
      <c r="C249" s="552"/>
      <c r="D249" s="552"/>
      <c r="E249" s="552"/>
      <c r="F249" s="68" t="str">
        <f>IF(Máximo!F249:I249="","",Máximo!F249:I249)</f>
        <v/>
      </c>
      <c r="G249" s="72">
        <f>Máximo!G249:J249</f>
        <v>6.9230769000000003E-4</v>
      </c>
      <c r="H249" s="70" t="str">
        <f>IF(Máximo!H249="","",Máximo!H249)</f>
        <v>Obrigatório</v>
      </c>
      <c r="I249" s="37" t="s">
        <v>4</v>
      </c>
      <c r="J249" s="73">
        <f>IF($K$13="Não Atende",0,IF(I249="","",IF(H249="",VLOOKUP(I249,Parâmetros!$B$3:$C$6,2,0),VLOOKUP(I249,Parâmetros!$B$3:$C$6,2,0)*VLOOKUP(H249,Parâmetros!$E$3:$G$5,2,0))))</f>
        <v>0</v>
      </c>
      <c r="K249" s="74">
        <f t="shared" ref="K249" si="214">IF(J249="",0,((G249*J249)*$F$30)*0.9*100)</f>
        <v>0</v>
      </c>
      <c r="L249" s="3"/>
      <c r="M249" s="38"/>
    </row>
    <row r="250" spans="1:13" ht="45.75" customHeight="1" outlineLevel="1" x14ac:dyDescent="0.2">
      <c r="A250" s="170" t="str">
        <f>Máximo!A250</f>
        <v>3.216</v>
      </c>
      <c r="B250" s="552" t="str">
        <f>Máximo!B250:E250</f>
        <v>Todas as chamadas a serviços a Oi, deve garantir o acesso apenas às informações/operações autorizadas (Validação de contexto de parametros)</v>
      </c>
      <c r="C250" s="552"/>
      <c r="D250" s="552"/>
      <c r="E250" s="552"/>
      <c r="F250" s="68" t="str">
        <f>IF(Máximo!F250:I250="","",Máximo!F250:I250)</f>
        <v/>
      </c>
      <c r="G250" s="72">
        <f>Máximo!G250:J250</f>
        <v>6.9230769000000003E-4</v>
      </c>
      <c r="H250" s="70" t="str">
        <f>IF(Máximo!H250="","",Máximo!H250)</f>
        <v>Obrigatório</v>
      </c>
      <c r="I250" s="37" t="s">
        <v>4</v>
      </c>
      <c r="J250" s="73">
        <f>IF($K$13="Não Atende",0,IF(I250="","",IF(H250="",VLOOKUP(I250,Parâmetros!$B$3:$C$6,2,0),VLOOKUP(I250,Parâmetros!$B$3:$C$6,2,0)*VLOOKUP(H250,Parâmetros!$E$3:$G$5,2,0))))</f>
        <v>0</v>
      </c>
      <c r="K250" s="74">
        <f t="shared" ref="K250" si="215">IF(J250="",0,((G250*J250)*$F$30)*0.9*100)</f>
        <v>0</v>
      </c>
      <c r="L250" s="3"/>
      <c r="M250" s="38"/>
    </row>
    <row r="251" spans="1:13" ht="45.75" customHeight="1" outlineLevel="1" x14ac:dyDescent="0.2">
      <c r="A251" s="170" t="str">
        <f>Máximo!A251</f>
        <v>3.217</v>
      </c>
      <c r="B251" s="552" t="str">
        <f>Máximo!B251:E251</f>
        <v>Consoles, aplicações e serviços administrativos não podem ser acessados na internet.</v>
      </c>
      <c r="C251" s="552"/>
      <c r="D251" s="552"/>
      <c r="E251" s="552"/>
      <c r="F251" s="68" t="str">
        <f>IF(Máximo!F251:I251="","",Máximo!F251:I251)</f>
        <v/>
      </c>
      <c r="G251" s="72">
        <f>Máximo!G251:J251</f>
        <v>6.9230769000000003E-4</v>
      </c>
      <c r="H251" s="70" t="str">
        <f>IF(Máximo!H251="","",Máximo!H251)</f>
        <v>Obrigatório</v>
      </c>
      <c r="I251" s="37" t="s">
        <v>4</v>
      </c>
      <c r="J251" s="73">
        <f>IF($K$13="Não Atende",0,IF(I251="","",IF(H251="",VLOOKUP(I251,Parâmetros!$B$3:$C$6,2,0),VLOOKUP(I251,Parâmetros!$B$3:$C$6,2,0)*VLOOKUP(H251,Parâmetros!$E$3:$G$5,2,0))))</f>
        <v>0</v>
      </c>
      <c r="K251" s="74">
        <f t="shared" ref="K251" si="216">IF(J251="",0,((G251*J251)*$F$30)*0.9*100)</f>
        <v>0</v>
      </c>
      <c r="L251" s="3"/>
      <c r="M251" s="38"/>
    </row>
    <row r="252" spans="1:13" ht="45.75" customHeight="1" outlineLevel="1" x14ac:dyDescent="0.2">
      <c r="A252" s="170" t="str">
        <f>Máximo!A252</f>
        <v>3.218</v>
      </c>
      <c r="B252" s="552" t="str">
        <f>Máximo!B252:E252</f>
        <v>O aprovisionamento de acessos e perfis, excluindo as credenciais, deve ser automatizado e integrado ao diretório corporativo preferencialmente via ASSERTIONS / CLAIMS do padrão de federação utilizado</v>
      </c>
      <c r="C252" s="552"/>
      <c r="D252" s="552"/>
      <c r="E252" s="552"/>
      <c r="F252" s="68" t="str">
        <f>IF(Máximo!F252:I252="","",Máximo!F252:I252)</f>
        <v/>
      </c>
      <c r="G252" s="72">
        <f>Máximo!G252:J252</f>
        <v>6.9230769000000003E-4</v>
      </c>
      <c r="H252" s="70" t="str">
        <f>IF(Máximo!H252="","",Máximo!H252)</f>
        <v>Obrigatório</v>
      </c>
      <c r="I252" s="37" t="s">
        <v>4</v>
      </c>
      <c r="J252" s="73">
        <f>IF($K$13="Não Atende",0,IF(I252="","",IF(H252="",VLOOKUP(I252,Parâmetros!$B$3:$C$6,2,0),VLOOKUP(I252,Parâmetros!$B$3:$C$6,2,0)*VLOOKUP(H252,Parâmetros!$E$3:$G$5,2,0))))</f>
        <v>0</v>
      </c>
      <c r="K252" s="74">
        <f t="shared" ref="K252" si="217">IF(J252="",0,((G252*J252)*$F$30)*0.9*100)</f>
        <v>0</v>
      </c>
      <c r="L252" s="3"/>
      <c r="M252" s="38"/>
    </row>
    <row r="253" spans="1:13" ht="45.75" customHeight="1" outlineLevel="1" x14ac:dyDescent="0.2">
      <c r="A253" s="170" t="str">
        <f>Máximo!A253</f>
        <v>3.219</v>
      </c>
      <c r="B253" s="552" t="str">
        <f>Máximo!B253:E253</f>
        <v>Garantia a Não Repúdio nas ações do usuário</v>
      </c>
      <c r="C253" s="552"/>
      <c r="D253" s="552"/>
      <c r="E253" s="552"/>
      <c r="F253" s="68" t="str">
        <f>IF(Máximo!F253:I253="","",Máximo!F253:I253)</f>
        <v/>
      </c>
      <c r="G253" s="72">
        <f>Máximo!G253:J253</f>
        <v>6.9230769000000003E-4</v>
      </c>
      <c r="H253" s="70" t="str">
        <f>IF(Máximo!H253="","",Máximo!H253)</f>
        <v>Obrigatório</v>
      </c>
      <c r="I253" s="37" t="s">
        <v>4</v>
      </c>
      <c r="J253" s="73">
        <f>IF($K$13="Não Atende",0,IF(I253="","",IF(H253="",VLOOKUP(I253,Parâmetros!$B$3:$C$6,2,0),VLOOKUP(I253,Parâmetros!$B$3:$C$6,2,0)*VLOOKUP(H253,Parâmetros!$E$3:$G$5,2,0))))</f>
        <v>0</v>
      </c>
      <c r="K253" s="74">
        <f t="shared" ref="K253" si="218">IF(J253="",0,((G253*J253)*$F$30)*0.9*100)</f>
        <v>0</v>
      </c>
      <c r="L253" s="3"/>
      <c r="M253" s="38"/>
    </row>
    <row r="254" spans="1:13" ht="45.75" customHeight="1" outlineLevel="1" x14ac:dyDescent="0.2">
      <c r="A254" s="170" t="str">
        <f>Máximo!A254</f>
        <v>3.220</v>
      </c>
      <c r="B254" s="552" t="str">
        <f>Máximo!B254:E254</f>
        <v>A nuvem deve possuir certificação TIER 2 ou superior</v>
      </c>
      <c r="C254" s="552"/>
      <c r="D254" s="552"/>
      <c r="E254" s="552"/>
      <c r="F254" s="68" t="str">
        <f>IF(Máximo!F254:I254="","",Máximo!F254:I254)</f>
        <v/>
      </c>
      <c r="G254" s="72">
        <f>Máximo!G254:J254</f>
        <v>6.9230769000000003E-4</v>
      </c>
      <c r="H254" s="70" t="str">
        <f>IF(Máximo!H254="","",Máximo!H254)</f>
        <v>Obrigatório</v>
      </c>
      <c r="I254" s="37" t="s">
        <v>4</v>
      </c>
      <c r="J254" s="73">
        <f>IF($K$13="Não Atende",0,IF(I254="","",IF(H254="",VLOOKUP(I254,Parâmetros!$B$3:$C$6,2,0),VLOOKUP(I254,Parâmetros!$B$3:$C$6,2,0)*VLOOKUP(H254,Parâmetros!$E$3:$G$5,2,0))))</f>
        <v>0</v>
      </c>
      <c r="K254" s="74">
        <f t="shared" ref="K254" si="219">IF(J254="",0,((G254*J254)*$F$30)*0.9*100)</f>
        <v>0</v>
      </c>
      <c r="L254" s="3"/>
      <c r="M254" s="38"/>
    </row>
    <row r="255" spans="1:13" ht="45.75" customHeight="1" outlineLevel="1" x14ac:dyDescent="0.2">
      <c r="A255" s="170" t="str">
        <f>Máximo!A255</f>
        <v>3.221</v>
      </c>
      <c r="B255" s="552" t="str">
        <f>Máximo!B255:E255</f>
        <v>A solução deve garantir, prover e evidenciar integridade e confidencialidade no armazenamento (data in transit) e transmissao de informações (data at rest)</v>
      </c>
      <c r="C255" s="552"/>
      <c r="D255" s="552"/>
      <c r="E255" s="552"/>
      <c r="F255" s="68" t="str">
        <f>IF(Máximo!F255:I255="","",Máximo!F255:I255)</f>
        <v/>
      </c>
      <c r="G255" s="72">
        <f>Máximo!G255:J255</f>
        <v>6.9230769000000003E-4</v>
      </c>
      <c r="H255" s="70" t="str">
        <f>IF(Máximo!H255="","",Máximo!H255)</f>
        <v>Obrigatório</v>
      </c>
      <c r="I255" s="37" t="s">
        <v>4</v>
      </c>
      <c r="J255" s="73">
        <f>IF($K$13="Não Atende",0,IF(I255="","",IF(H255="",VLOOKUP(I255,Parâmetros!$B$3:$C$6,2,0),VLOOKUP(I255,Parâmetros!$B$3:$C$6,2,0)*VLOOKUP(H255,Parâmetros!$E$3:$G$5,2,0))))</f>
        <v>0</v>
      </c>
      <c r="K255" s="74">
        <f t="shared" ref="K255" si="220">IF(J255="",0,((G255*J255)*$F$30)*0.9*100)</f>
        <v>0</v>
      </c>
      <c r="L255" s="3"/>
      <c r="M255" s="38"/>
    </row>
    <row r="256" spans="1:13" ht="45.75" customHeight="1" outlineLevel="1" x14ac:dyDescent="0.2">
      <c r="A256" s="170" t="str">
        <f>Máximo!A256</f>
        <v>3.222</v>
      </c>
      <c r="B256" s="552" t="str">
        <f>Máximo!B256:E256</f>
        <v>O contratado deve garantir minimio privilegio para uso/gestão do ambiente</v>
      </c>
      <c r="C256" s="552"/>
      <c r="D256" s="552"/>
      <c r="E256" s="552"/>
      <c r="F256" s="68" t="str">
        <f>IF(Máximo!F256:I256="","",Máximo!F256:I256)</f>
        <v/>
      </c>
      <c r="G256" s="72">
        <f>Máximo!G256:J256</f>
        <v>6.9230769000000003E-4</v>
      </c>
      <c r="H256" s="70" t="str">
        <f>IF(Máximo!H256="","",Máximo!H256)</f>
        <v>Obrigatório</v>
      </c>
      <c r="I256" s="37" t="s">
        <v>4</v>
      </c>
      <c r="J256" s="73">
        <f>IF($K$13="Não Atende",0,IF(I256="","",IF(H256="",VLOOKUP(I256,Parâmetros!$B$3:$C$6,2,0),VLOOKUP(I256,Parâmetros!$B$3:$C$6,2,0)*VLOOKUP(H256,Parâmetros!$E$3:$G$5,2,0))))</f>
        <v>0</v>
      </c>
      <c r="K256" s="74">
        <f t="shared" ref="K256" si="221">IF(J256="",0,((G256*J256)*$F$30)*0.9*100)</f>
        <v>0</v>
      </c>
      <c r="L256" s="3"/>
      <c r="M256" s="38"/>
    </row>
    <row r="257" spans="1:13" ht="45.75" customHeight="1" outlineLevel="1" x14ac:dyDescent="0.2">
      <c r="A257" s="170" t="str">
        <f>Máximo!A257</f>
        <v>3.223</v>
      </c>
      <c r="B257" s="552" t="str">
        <f>Máximo!B257:E257</f>
        <v>O contratado deve garantir, prover e evidenciar  controle de acesso fisico ao ambiente</v>
      </c>
      <c r="C257" s="552"/>
      <c r="D257" s="552"/>
      <c r="E257" s="552"/>
      <c r="F257" s="68" t="str">
        <f>IF(Máximo!F257:I257="","",Máximo!F257:I257)</f>
        <v/>
      </c>
      <c r="G257" s="72">
        <f>Máximo!G257:J257</f>
        <v>6.9230769000000003E-4</v>
      </c>
      <c r="H257" s="70" t="str">
        <f>IF(Máximo!H257="","",Máximo!H257)</f>
        <v>Obrigatório</v>
      </c>
      <c r="I257" s="37" t="s">
        <v>4</v>
      </c>
      <c r="J257" s="73">
        <f>IF($K$13="Não Atende",0,IF(I257="","",IF(H257="",VLOOKUP(I257,Parâmetros!$B$3:$C$6,2,0),VLOOKUP(I257,Parâmetros!$B$3:$C$6,2,0)*VLOOKUP(H257,Parâmetros!$E$3:$G$5,2,0))))</f>
        <v>0</v>
      </c>
      <c r="K257" s="74">
        <f t="shared" ref="K257" si="222">IF(J257="",0,((G257*J257)*$F$30)*0.9*100)</f>
        <v>0</v>
      </c>
      <c r="L257" s="3"/>
      <c r="M257" s="38"/>
    </row>
    <row r="258" spans="1:13" ht="45.75" customHeight="1" outlineLevel="1" x14ac:dyDescent="0.2">
      <c r="A258" s="170" t="str">
        <f>Máximo!A258</f>
        <v>3.224</v>
      </c>
      <c r="B258" s="552" t="str">
        <f>Máximo!B258:E258</f>
        <v>Separação logica dos dados de produção,  homologação e desenvolvimento</v>
      </c>
      <c r="C258" s="552"/>
      <c r="D258" s="552"/>
      <c r="E258" s="552"/>
      <c r="F258" s="68" t="str">
        <f>IF(Máximo!F258:I258="","",Máximo!F258:I258)</f>
        <v/>
      </c>
      <c r="G258" s="72">
        <f>Máximo!G258:J258</f>
        <v>6.9230769000000003E-4</v>
      </c>
      <c r="H258" s="70" t="str">
        <f>IF(Máximo!H258="","",Máximo!H258)</f>
        <v>Obrigatório</v>
      </c>
      <c r="I258" s="37" t="s">
        <v>4</v>
      </c>
      <c r="J258" s="73">
        <f>IF($K$13="Não Atende",0,IF(I258="","",IF(H258="",VLOOKUP(I258,Parâmetros!$B$3:$C$6,2,0),VLOOKUP(I258,Parâmetros!$B$3:$C$6,2,0)*VLOOKUP(H258,Parâmetros!$E$3:$G$5,2,0))))</f>
        <v>0</v>
      </c>
      <c r="K258" s="74">
        <f t="shared" ref="K258" si="223">IF(J258="",0,((G258*J258)*$F$30)*0.9*100)</f>
        <v>0</v>
      </c>
      <c r="L258" s="3"/>
      <c r="M258" s="38"/>
    </row>
    <row r="259" spans="1:13" ht="45.75" customHeight="1" outlineLevel="1" x14ac:dyDescent="0.2">
      <c r="A259" s="170" t="str">
        <f>Máximo!A259</f>
        <v>3.225</v>
      </c>
      <c r="B259" s="552" t="str">
        <f>Máximo!B259:E259</f>
        <v>O serviço, ambiente e aplicações devem estar em compliance com os controles SOX, quando aplicável</v>
      </c>
      <c r="C259" s="552"/>
      <c r="D259" s="552"/>
      <c r="E259" s="552"/>
      <c r="F259" s="68" t="str">
        <f>IF(Máximo!F259:I259="","",Máximo!F259:I259)</f>
        <v/>
      </c>
      <c r="G259" s="72">
        <f>Máximo!G259:J259</f>
        <v>6.9230769000000003E-4</v>
      </c>
      <c r="H259" s="70" t="str">
        <f>IF(Máximo!H259="","",Máximo!H259)</f>
        <v>Obrigatório</v>
      </c>
      <c r="I259" s="37" t="s">
        <v>4</v>
      </c>
      <c r="J259" s="73">
        <f>IF($K$13="Não Atende",0,IF(I259="","",IF(H259="",VLOOKUP(I259,Parâmetros!$B$3:$C$6,2,0),VLOOKUP(I259,Parâmetros!$B$3:$C$6,2,0)*VLOOKUP(H259,Parâmetros!$E$3:$G$5,2,0))))</f>
        <v>0</v>
      </c>
      <c r="K259" s="74">
        <f t="shared" ref="K259" si="224">IF(J259="",0,((G259*J259)*$F$30)*0.9*100)</f>
        <v>0</v>
      </c>
      <c r="L259" s="3"/>
      <c r="M259" s="38"/>
    </row>
    <row r="260" spans="1:13" ht="45.75" customHeight="1" outlineLevel="1" x14ac:dyDescent="0.2">
      <c r="A260" s="170" t="str">
        <f>Máximo!A260</f>
        <v>3.226</v>
      </c>
      <c r="B260" s="552" t="str">
        <f>Máximo!B260:E260</f>
        <v>O provedor de nuvem deve possuir certificações vigentes da família ISO27000 nos datacenters e serviços os quais estejam sendo utilizados pela Oi</v>
      </c>
      <c r="C260" s="552"/>
      <c r="D260" s="552"/>
      <c r="E260" s="552"/>
      <c r="F260" s="68" t="str">
        <f>IF(Máximo!F260:I260="","",Máximo!F260:I260)</f>
        <v/>
      </c>
      <c r="G260" s="72">
        <f>Máximo!G260:J260</f>
        <v>6.9230769000000003E-4</v>
      </c>
      <c r="H260" s="70" t="str">
        <f>IF(Máximo!H260="","",Máximo!H260)</f>
        <v>Obrigatório</v>
      </c>
      <c r="I260" s="37" t="s">
        <v>4</v>
      </c>
      <c r="J260" s="73">
        <f>IF($K$13="Não Atende",0,IF(I260="","",IF(H260="",VLOOKUP(I260,Parâmetros!$B$3:$C$6,2,0),VLOOKUP(I260,Parâmetros!$B$3:$C$6,2,0)*VLOOKUP(H260,Parâmetros!$E$3:$G$5,2,0))))</f>
        <v>0</v>
      </c>
      <c r="K260" s="74">
        <f t="shared" ref="K260" si="225">IF(J260="",0,((G260*J260)*$F$30)*0.9*100)</f>
        <v>0</v>
      </c>
      <c r="L260" s="3"/>
      <c r="M260" s="38"/>
    </row>
    <row r="261" spans="1:13" ht="45.75" customHeight="1" outlineLevel="1" x14ac:dyDescent="0.2">
      <c r="A261" s="170" t="str">
        <f>Máximo!A261</f>
        <v>3.227</v>
      </c>
      <c r="B261" s="552" t="str">
        <f>Máximo!B261:E261</f>
        <v>Caso se utilize transações financeiras, o provedor de nuvem deve ser Certificado PCI DSS e PA DSS</v>
      </c>
      <c r="C261" s="552"/>
      <c r="D261" s="552"/>
      <c r="E261" s="552"/>
      <c r="F261" s="68" t="str">
        <f>IF(Máximo!F261:I261="","",Máximo!F261:I261)</f>
        <v/>
      </c>
      <c r="G261" s="72">
        <f>Máximo!G261:J261</f>
        <v>6.9230769000000003E-4</v>
      </c>
      <c r="H261" s="70" t="str">
        <f>IF(Máximo!H261="","",Máximo!H261)</f>
        <v>Obrigatório</v>
      </c>
      <c r="I261" s="37" t="s">
        <v>4</v>
      </c>
      <c r="J261" s="73">
        <f>IF($K$13="Não Atende",0,IF(I261="","",IF(H261="",VLOOKUP(I261,Parâmetros!$B$3:$C$6,2,0),VLOOKUP(I261,Parâmetros!$B$3:$C$6,2,0)*VLOOKUP(H261,Parâmetros!$E$3:$G$5,2,0))))</f>
        <v>0</v>
      </c>
      <c r="K261" s="74">
        <f t="shared" ref="K261" si="226">IF(J261="",0,((G261*J261)*$F$30)*0.9*100)</f>
        <v>0</v>
      </c>
      <c r="L261" s="3"/>
      <c r="M261" s="38"/>
    </row>
    <row r="262" spans="1:13" ht="45.75" customHeight="1" outlineLevel="1" x14ac:dyDescent="0.2">
      <c r="A262" s="170" t="str">
        <f>Máximo!A262</f>
        <v>3.228</v>
      </c>
      <c r="B262" s="552" t="str">
        <f>Máximo!B262:E262</f>
        <v>Compromisso contratual a apoio, suporte e disponibilização de informações em caso de investigações/auditoria. Garantia de entrega das informações para investições, como LOGS.</v>
      </c>
      <c r="C262" s="552"/>
      <c r="D262" s="552"/>
      <c r="E262" s="552"/>
      <c r="F262" s="68" t="str">
        <f>IF(Máximo!F262:I262="","",Máximo!F262:I262)</f>
        <v/>
      </c>
      <c r="G262" s="72">
        <f>Máximo!G262:J262</f>
        <v>6.9230769000000003E-4</v>
      </c>
      <c r="H262" s="70" t="str">
        <f>IF(Máximo!H262="","",Máximo!H262)</f>
        <v>Obrigatório</v>
      </c>
      <c r="I262" s="37" t="s">
        <v>4</v>
      </c>
      <c r="J262" s="73">
        <f>IF($K$13="Não Atende",0,IF(I262="","",IF(H262="",VLOOKUP(I262,Parâmetros!$B$3:$C$6,2,0),VLOOKUP(I262,Parâmetros!$B$3:$C$6,2,0)*VLOOKUP(H262,Parâmetros!$E$3:$G$5,2,0))))</f>
        <v>0</v>
      </c>
      <c r="K262" s="74">
        <f t="shared" ref="K262" si="227">IF(J262="",0,((G262*J262)*$F$30)*0.9*100)</f>
        <v>0</v>
      </c>
      <c r="L262" s="3"/>
      <c r="M262" s="38"/>
    </row>
    <row r="263" spans="1:13" ht="45.75" customHeight="1" outlineLevel="1" x14ac:dyDescent="0.2">
      <c r="A263" s="170" t="str">
        <f>Máximo!A263</f>
        <v>3.229</v>
      </c>
      <c r="B263" s="552" t="str">
        <f>Máximo!B263:E263</f>
        <v xml:space="preserve">O serviço de cloud deve estar totalmente hospedado no território nacional </v>
      </c>
      <c r="C263" s="552"/>
      <c r="D263" s="552"/>
      <c r="E263" s="552"/>
      <c r="F263" s="68" t="str">
        <f>IF(Máximo!F263:I263="","",Máximo!F263:I263)</f>
        <v/>
      </c>
      <c r="G263" s="72">
        <f>Máximo!G263:J263</f>
        <v>6.9230769000000003E-4</v>
      </c>
      <c r="H263" s="70" t="str">
        <f>IF(Máximo!H263="","",Máximo!H263)</f>
        <v>Obrigatório</v>
      </c>
      <c r="I263" s="37" t="s">
        <v>4</v>
      </c>
      <c r="J263" s="73">
        <f>IF($K$13="Não Atende",0,IF(I263="","",IF(H263="",VLOOKUP(I263,Parâmetros!$B$3:$C$6,2,0),VLOOKUP(I263,Parâmetros!$B$3:$C$6,2,0)*VLOOKUP(H263,Parâmetros!$E$3:$G$5,2,0))))</f>
        <v>0</v>
      </c>
      <c r="K263" s="74">
        <f t="shared" ref="K263" si="228">IF(J263="",0,((G263*J263)*$F$30)*0.9*100)</f>
        <v>0</v>
      </c>
      <c r="L263" s="3"/>
      <c r="M263" s="38"/>
    </row>
    <row r="264" spans="1:13" ht="45.75" customHeight="1" outlineLevel="1" x14ac:dyDescent="0.2">
      <c r="A264" s="170" t="str">
        <f>Máximo!A264</f>
        <v>3.230</v>
      </c>
      <c r="B264" s="552" t="str">
        <f>Máximo!B264:E264</f>
        <v>Deve estar com compativel com a leis e regulamentação brasileira vigente</v>
      </c>
      <c r="C264" s="552"/>
      <c r="D264" s="552"/>
      <c r="E264" s="552"/>
      <c r="F264" s="68" t="str">
        <f>IF(Máximo!F264:I264="","",Máximo!F264:I264)</f>
        <v/>
      </c>
      <c r="G264" s="72">
        <f>Máximo!G264:J264</f>
        <v>6.9230769000000003E-4</v>
      </c>
      <c r="H264" s="70" t="str">
        <f>IF(Máximo!H264="","",Máximo!H264)</f>
        <v>Obrigatório</v>
      </c>
      <c r="I264" s="37" t="s">
        <v>4</v>
      </c>
      <c r="J264" s="73">
        <f>IF($K$13="Não Atende",0,IF(I264="","",IF(H264="",VLOOKUP(I264,Parâmetros!$B$3:$C$6,2,0),VLOOKUP(I264,Parâmetros!$B$3:$C$6,2,0)*VLOOKUP(H264,Parâmetros!$E$3:$G$5,2,0))))</f>
        <v>0</v>
      </c>
      <c r="K264" s="74">
        <f t="shared" ref="K264" si="229">IF(J264="",0,((G264*J264)*$F$30)*0.9*100)</f>
        <v>0</v>
      </c>
      <c r="L264" s="3"/>
      <c r="M264" s="38"/>
    </row>
    <row r="265" spans="1:13" ht="45.75" customHeight="1" outlineLevel="1" x14ac:dyDescent="0.2">
      <c r="A265" s="170" t="str">
        <f>Máximo!A265</f>
        <v>3.231</v>
      </c>
      <c r="B265" s="552" t="str">
        <f>Máximo!B265:E265</f>
        <v>Todo dado migrado de ambiente produtivo para ambiente não produtivo deve ser descaracterizado / mascarado</v>
      </c>
      <c r="C265" s="552"/>
      <c r="D265" s="552"/>
      <c r="E265" s="552"/>
      <c r="F265" s="68" t="str">
        <f>IF(Máximo!F265:I265="","",Máximo!F265:I265)</f>
        <v/>
      </c>
      <c r="G265" s="72">
        <f>Máximo!G265:J265</f>
        <v>6.9230769000000003E-4</v>
      </c>
      <c r="H265" s="70" t="str">
        <f>IF(Máximo!H265="","",Máximo!H265)</f>
        <v>Obrigatório</v>
      </c>
      <c r="I265" s="37" t="s">
        <v>4</v>
      </c>
      <c r="J265" s="73">
        <f>IF($K$13="Não Atende",0,IF(I265="","",IF(H265="",VLOOKUP(I265,Parâmetros!$B$3:$C$6,2,0),VLOOKUP(I265,Parâmetros!$B$3:$C$6,2,0)*VLOOKUP(H265,Parâmetros!$E$3:$G$5,2,0))))</f>
        <v>0</v>
      </c>
      <c r="K265" s="74">
        <f t="shared" ref="K265" si="230">IF(J265="",0,((G265*J265)*$F$30)*0.9*100)</f>
        <v>0</v>
      </c>
      <c r="L265" s="3"/>
      <c r="M265" s="38"/>
    </row>
    <row r="266" spans="1:13" ht="45.75" customHeight="1" outlineLevel="1" x14ac:dyDescent="0.2">
      <c r="A266" s="170" t="str">
        <f>Máximo!A266</f>
        <v>3.232</v>
      </c>
      <c r="B266" s="552" t="str">
        <f>Máximo!B266:E266</f>
        <v>Solução deve ter proteção a ataque DOS, DDOS e ataques de força bruta</v>
      </c>
      <c r="C266" s="552"/>
      <c r="D266" s="552"/>
      <c r="E266" s="552"/>
      <c r="F266" s="68" t="str">
        <f>IF(Máximo!F266:I266="","",Máximo!F266:I266)</f>
        <v/>
      </c>
      <c r="G266" s="72">
        <f>Máximo!G266:J266</f>
        <v>6.9230769000000003E-4</v>
      </c>
      <c r="H266" s="70" t="str">
        <f>IF(Máximo!H266="","",Máximo!H266)</f>
        <v>Obrigatório</v>
      </c>
      <c r="I266" s="37" t="s">
        <v>4</v>
      </c>
      <c r="J266" s="73">
        <f>IF($K$13="Não Atende",0,IF(I266="","",IF(H266="",VLOOKUP(I266,Parâmetros!$B$3:$C$6,2,0),VLOOKUP(I266,Parâmetros!$B$3:$C$6,2,0)*VLOOKUP(H266,Parâmetros!$E$3:$G$5,2,0))))</f>
        <v>0</v>
      </c>
      <c r="K266" s="74">
        <f t="shared" ref="K266" si="231">IF(J266="",0,((G266*J266)*$F$30)*0.9*100)</f>
        <v>0</v>
      </c>
      <c r="L266" s="3"/>
      <c r="M266" s="38"/>
    </row>
    <row r="267" spans="1:13" ht="45.75" customHeight="1" outlineLevel="1" x14ac:dyDescent="0.2">
      <c r="A267" s="170" t="str">
        <f>Máximo!A267</f>
        <v>3.233</v>
      </c>
      <c r="B267" s="552" t="str">
        <f>Máximo!B267:E267</f>
        <v>Solução deve ter proteção IPS e IDS</v>
      </c>
      <c r="C267" s="552"/>
      <c r="D267" s="552"/>
      <c r="E267" s="552"/>
      <c r="F267" s="68" t="str">
        <f>IF(Máximo!F267:I267="","",Máximo!F267:I267)</f>
        <v/>
      </c>
      <c r="G267" s="72">
        <f>Máximo!G267:J267</f>
        <v>6.9230769000000003E-4</v>
      </c>
      <c r="H267" s="70" t="str">
        <f>IF(Máximo!H267="","",Máximo!H267)</f>
        <v>Obrigatório</v>
      </c>
      <c r="I267" s="37" t="s">
        <v>4</v>
      </c>
      <c r="J267" s="73">
        <f>IF($K$13="Não Atende",0,IF(I267="","",IF(H267="",VLOOKUP(I267,Parâmetros!$B$3:$C$6,2,0),VLOOKUP(I267,Parâmetros!$B$3:$C$6,2,0)*VLOOKUP(H267,Parâmetros!$E$3:$G$5,2,0))))</f>
        <v>0</v>
      </c>
      <c r="K267" s="74">
        <f t="shared" ref="K267" si="232">IF(J267="",0,((G267*J267)*$F$30)*0.9*100)</f>
        <v>0</v>
      </c>
      <c r="L267" s="3"/>
      <c r="M267" s="38"/>
    </row>
    <row r="268" spans="1:13" ht="45.75" customHeight="1" outlineLevel="1" x14ac:dyDescent="0.2">
      <c r="A268" s="170" t="str">
        <f>Máximo!A268</f>
        <v>3.234</v>
      </c>
      <c r="B268" s="552" t="str">
        <f>Máximo!B268:E268</f>
        <v>A solução deve implementar filttragem de tráfego de rede L7</v>
      </c>
      <c r="C268" s="552"/>
      <c r="D268" s="552"/>
      <c r="E268" s="552"/>
      <c r="F268" s="68" t="str">
        <f>IF(Máximo!F268:I268="","",Máximo!F268:I268)</f>
        <v/>
      </c>
      <c r="G268" s="72">
        <f>Máximo!G268:J268</f>
        <v>6.9230769000000003E-4</v>
      </c>
      <c r="H268" s="70" t="str">
        <f>IF(Máximo!H268="","",Máximo!H268)</f>
        <v>Obrigatório</v>
      </c>
      <c r="I268" s="37" t="s">
        <v>4</v>
      </c>
      <c r="J268" s="73">
        <f>IF($K$13="Não Atende",0,IF(I268="","",IF(H268="",VLOOKUP(I268,Parâmetros!$B$3:$C$6,2,0),VLOOKUP(I268,Parâmetros!$B$3:$C$6,2,0)*VLOOKUP(H268,Parâmetros!$E$3:$G$5,2,0))))</f>
        <v>0</v>
      </c>
      <c r="K268" s="74">
        <f t="shared" ref="K268" si="233">IF(J268="",0,((G268*J268)*$F$30)*0.9*100)</f>
        <v>0</v>
      </c>
      <c r="L268" s="3"/>
      <c r="M268" s="38"/>
    </row>
    <row r="269" spans="1:13" ht="45.75" customHeight="1" outlineLevel="1" x14ac:dyDescent="0.2">
      <c r="A269" s="170" t="str">
        <f>Máximo!A269</f>
        <v>3.235</v>
      </c>
      <c r="B269" s="552" t="str">
        <f>Máximo!B269:E269</f>
        <v>As integrações ou conectividade entre parceiros, a Oi e o provedor de cloud deve ser realizado através de link dedicado ou de algum protocolo que implemente autenticação das duas pontas (Ex.: VPN, 2-WAY SSL etc)</v>
      </c>
      <c r="C269" s="552"/>
      <c r="D269" s="552"/>
      <c r="E269" s="552"/>
      <c r="F269" s="68" t="str">
        <f>IF(Máximo!F269:I269="","",Máximo!F269:I269)</f>
        <v/>
      </c>
      <c r="G269" s="72">
        <f>Máximo!G269:J269</f>
        <v>6.9230769000000003E-4</v>
      </c>
      <c r="H269" s="70" t="str">
        <f>IF(Máximo!H269="","",Máximo!H269)</f>
        <v>Obrigatório</v>
      </c>
      <c r="I269" s="37" t="s">
        <v>4</v>
      </c>
      <c r="J269" s="73">
        <f>IF($K$13="Não Atende",0,IF(I269="","",IF(H269="",VLOOKUP(I269,Parâmetros!$B$3:$C$6,2,0),VLOOKUP(I269,Parâmetros!$B$3:$C$6,2,0)*VLOOKUP(H269,Parâmetros!$E$3:$G$5,2,0))))</f>
        <v>0</v>
      </c>
      <c r="K269" s="74">
        <f t="shared" ref="K269" si="234">IF(J269="",0,((G269*J269)*$F$30)*0.9*100)</f>
        <v>0</v>
      </c>
      <c r="L269" s="3"/>
      <c r="M269" s="38"/>
    </row>
    <row r="270" spans="1:13" ht="45.75" customHeight="1" outlineLevel="1" x14ac:dyDescent="0.2">
      <c r="A270" s="170" t="str">
        <f>Máximo!A270</f>
        <v>3.236</v>
      </c>
      <c r="B270" s="552" t="str">
        <f>Máximo!B270:E270</f>
        <v>Soluções SaaS devem ser single tenant</v>
      </c>
      <c r="C270" s="552"/>
      <c r="D270" s="552"/>
      <c r="E270" s="552"/>
      <c r="F270" s="68" t="str">
        <f>IF(Máximo!F270:I270="","",Máximo!F270:I270)</f>
        <v/>
      </c>
      <c r="G270" s="72">
        <f>Máximo!G270:J270</f>
        <v>6.9230769000000003E-4</v>
      </c>
      <c r="H270" s="70" t="str">
        <f>IF(Máximo!H270="","",Máximo!H270)</f>
        <v>Obrigatório</v>
      </c>
      <c r="I270" s="37" t="s">
        <v>4</v>
      </c>
      <c r="J270" s="73">
        <f>IF($K$13="Não Atende",0,IF(I270="","",IF(H270="",VLOOKUP(I270,Parâmetros!$B$3:$C$6,2,0),VLOOKUP(I270,Parâmetros!$B$3:$C$6,2,0)*VLOOKUP(H270,Parâmetros!$E$3:$G$5,2,0))))</f>
        <v>0</v>
      </c>
      <c r="K270" s="74">
        <f t="shared" ref="K270" si="235">IF(J270="",0,((G270*J270)*$F$30)*0.9*100)</f>
        <v>0</v>
      </c>
      <c r="L270" s="3"/>
      <c r="M270" s="38"/>
    </row>
    <row r="271" spans="1:13" ht="45.75" customHeight="1" outlineLevel="1" x14ac:dyDescent="0.2">
      <c r="A271" s="170" t="str">
        <f>Máximo!A271</f>
        <v>3.237</v>
      </c>
      <c r="B271" s="552" t="str">
        <f>Máximo!B271:E271</f>
        <v>Para SaaS, o provedor deve ter plano de Disaster Recovery testado regularmente</v>
      </c>
      <c r="C271" s="552"/>
      <c r="D271" s="552"/>
      <c r="E271" s="552"/>
      <c r="F271" s="68" t="str">
        <f>IF(Máximo!F271:I271="","",Máximo!F271:I271)</f>
        <v/>
      </c>
      <c r="G271" s="72">
        <f>Máximo!G271:J271</f>
        <v>6.9230769000000003E-4</v>
      </c>
      <c r="H271" s="70" t="str">
        <f>IF(Máximo!H271="","",Máximo!H271)</f>
        <v>Obrigatório</v>
      </c>
      <c r="I271" s="37" t="s">
        <v>4</v>
      </c>
      <c r="J271" s="73">
        <f>IF($K$13="Não Atende",0,IF(I271="","",IF(H271="",VLOOKUP(I271,Parâmetros!$B$3:$C$6,2,0),VLOOKUP(I271,Parâmetros!$B$3:$C$6,2,0)*VLOOKUP(H271,Parâmetros!$E$3:$G$5,2,0))))</f>
        <v>0</v>
      </c>
      <c r="K271" s="74">
        <f t="shared" ref="K271" si="236">IF(J271="",0,((G271*J271)*$F$30)*0.9*100)</f>
        <v>0</v>
      </c>
      <c r="L271" s="3"/>
      <c r="M271" s="38"/>
    </row>
    <row r="272" spans="1:13" ht="45.75" customHeight="1" outlineLevel="1" x14ac:dyDescent="0.2">
      <c r="A272" s="170" t="str">
        <f>Máximo!A272</f>
        <v>3.238</v>
      </c>
      <c r="B272" s="552" t="str">
        <f>Máximo!B272:E272</f>
        <v>Deve haver mecanismos de recuperação / migração de dados para caso de migração de empresa ou recisão de contratual</v>
      </c>
      <c r="C272" s="552"/>
      <c r="D272" s="552"/>
      <c r="E272" s="552"/>
      <c r="F272" s="68" t="str">
        <f>IF(Máximo!F272:I272="","",Máximo!F272:I272)</f>
        <v/>
      </c>
      <c r="G272" s="72">
        <f>Máximo!G272:J272</f>
        <v>6.9230769000000003E-4</v>
      </c>
      <c r="H272" s="70" t="str">
        <f>IF(Máximo!H272="","",Máximo!H272)</f>
        <v>Obrigatório</v>
      </c>
      <c r="I272" s="37" t="s">
        <v>4</v>
      </c>
      <c r="J272" s="73">
        <f>IF($K$13="Não Atende",0,IF(I272="","",IF(H272="",VLOOKUP(I272,Parâmetros!$B$3:$C$6,2,0),VLOOKUP(I272,Parâmetros!$B$3:$C$6,2,0)*VLOOKUP(H272,Parâmetros!$E$3:$G$5,2,0))))</f>
        <v>0</v>
      </c>
      <c r="K272" s="74">
        <f t="shared" ref="K272" si="237">IF(J272="",0,((G272*J272)*$F$30)*0.9*100)</f>
        <v>0</v>
      </c>
      <c r="L272" s="3"/>
      <c r="M272" s="38"/>
    </row>
    <row r="273" spans="1:13" ht="45.75" customHeight="1" outlineLevel="1" x14ac:dyDescent="0.2">
      <c r="A273" s="170" t="str">
        <f>Máximo!A273</f>
        <v>3.239</v>
      </c>
      <c r="B273" s="552" t="str">
        <f>Máximo!B273:E273</f>
        <v xml:space="preserve">O fornecedor deve apresentar um plano de mapeamento e contenção de suas maiores ameaças </v>
      </c>
      <c r="C273" s="552"/>
      <c r="D273" s="552"/>
      <c r="E273" s="552"/>
      <c r="F273" s="68" t="str">
        <f>IF(Máximo!F273:I273="","",Máximo!F273:I273)</f>
        <v/>
      </c>
      <c r="G273" s="72">
        <f>Máximo!G273:J273</f>
        <v>6.9230769000000003E-4</v>
      </c>
      <c r="H273" s="70" t="str">
        <f>IF(Máximo!H273="","",Máximo!H273)</f>
        <v>Obrigatório</v>
      </c>
      <c r="I273" s="37" t="s">
        <v>4</v>
      </c>
      <c r="J273" s="73">
        <f>IF($K$13="Não Atende",0,IF(I273="","",IF(H273="",VLOOKUP(I273,Parâmetros!$B$3:$C$6,2,0),VLOOKUP(I273,Parâmetros!$B$3:$C$6,2,0)*VLOOKUP(H273,Parâmetros!$E$3:$G$5,2,0))))</f>
        <v>0</v>
      </c>
      <c r="K273" s="74">
        <f t="shared" ref="K273" si="238">IF(J273="",0,((G273*J273)*$F$30)*0.9*100)</f>
        <v>0</v>
      </c>
      <c r="L273" s="3"/>
      <c r="M273" s="38"/>
    </row>
    <row r="274" spans="1:13" ht="45.75" customHeight="1" outlineLevel="1" x14ac:dyDescent="0.2">
      <c r="A274" s="170" t="str">
        <f>Máximo!A274</f>
        <v>3.240</v>
      </c>
      <c r="B274" s="552" t="str">
        <f>Máximo!B274:E274</f>
        <v>Deve ser possivel fazer teste de segurança no serviço/ambiente</v>
      </c>
      <c r="C274" s="552"/>
      <c r="D274" s="552"/>
      <c r="E274" s="552"/>
      <c r="F274" s="68" t="str">
        <f>IF(Máximo!F274:I274="","",Máximo!F274:I274)</f>
        <v/>
      </c>
      <c r="G274" s="72">
        <f>Máximo!G274:J274</f>
        <v>6.9230769000000003E-4</v>
      </c>
      <c r="H274" s="70" t="str">
        <f>IF(Máximo!H274="","",Máximo!H274)</f>
        <v>Obrigatório</v>
      </c>
      <c r="I274" s="37" t="s">
        <v>4</v>
      </c>
      <c r="J274" s="73">
        <f>IF($K$13="Não Atende",0,IF(I274="","",IF(H274="",VLOOKUP(I274,Parâmetros!$B$3:$C$6,2,0),VLOOKUP(I274,Parâmetros!$B$3:$C$6,2,0)*VLOOKUP(H274,Parâmetros!$E$3:$G$5,2,0))))</f>
        <v>0</v>
      </c>
      <c r="K274" s="74">
        <f t="shared" ref="K274" si="239">IF(J274="",0,((G274*J274)*$F$30)*0.9*100)</f>
        <v>0</v>
      </c>
      <c r="L274" s="3"/>
      <c r="M274" s="38"/>
    </row>
    <row r="275" spans="1:13" ht="45.75" customHeight="1" outlineLevel="1" x14ac:dyDescent="0.2">
      <c r="A275" s="170" t="str">
        <f>Máximo!A275</f>
        <v>3.241</v>
      </c>
      <c r="B275" s="552" t="str">
        <f>Máximo!B275:E275</f>
        <v>Garantia de correção sem custos de vulnerabilidade de segurança E hardening</v>
      </c>
      <c r="C275" s="552"/>
      <c r="D275" s="552"/>
      <c r="E275" s="552"/>
      <c r="F275" s="68" t="str">
        <f>IF(Máximo!F275:I275="","",Máximo!F275:I275)</f>
        <v/>
      </c>
      <c r="G275" s="72">
        <f>Máximo!G275:J275</f>
        <v>6.9230769000000003E-4</v>
      </c>
      <c r="H275" s="70" t="str">
        <f>IF(Máximo!H275="","",Máximo!H275)</f>
        <v>Obrigatório</v>
      </c>
      <c r="I275" s="37" t="s">
        <v>4</v>
      </c>
      <c r="J275" s="73">
        <f>IF($K$13="Não Atende",0,IF(I275="","",IF(H275="",VLOOKUP(I275,Parâmetros!$B$3:$C$6,2,0),VLOOKUP(I275,Parâmetros!$B$3:$C$6,2,0)*VLOOKUP(H275,Parâmetros!$E$3:$G$5,2,0))))</f>
        <v>0</v>
      </c>
      <c r="K275" s="74">
        <f t="shared" ref="K275" si="240">IF(J275="",0,((G275*J275)*$F$30)*0.9*100)</f>
        <v>0</v>
      </c>
      <c r="L275" s="3"/>
      <c r="M275" s="38"/>
    </row>
    <row r="276" spans="1:13" ht="45.75" customHeight="1" outlineLevel="1" x14ac:dyDescent="0.2">
      <c r="A276" s="170" t="str">
        <f>Máximo!A276</f>
        <v>3.242</v>
      </c>
      <c r="B276" s="552" t="str">
        <f>Máximo!B276:E276</f>
        <v>O consumo de informações corporativas deve ser feito através do API Gateway Corporativo.</v>
      </c>
      <c r="C276" s="552"/>
      <c r="D276" s="552"/>
      <c r="E276" s="552"/>
      <c r="F276" s="68" t="str">
        <f>IF(Máximo!F276:I276="","",Máximo!F276:I276)</f>
        <v/>
      </c>
      <c r="G276" s="72">
        <f>Máximo!G276:J276</f>
        <v>6.9230769000000003E-4</v>
      </c>
      <c r="H276" s="70" t="str">
        <f>IF(Máximo!H276="","",Máximo!H276)</f>
        <v>Obrigatório</v>
      </c>
      <c r="I276" s="37" t="s">
        <v>4</v>
      </c>
      <c r="J276" s="73">
        <f>IF($K$13="Não Atende",0,IF(I276="","",IF(H276="",VLOOKUP(I276,Parâmetros!$B$3:$C$6,2,0),VLOOKUP(I276,Parâmetros!$B$3:$C$6,2,0)*VLOOKUP(H276,Parâmetros!$E$3:$G$5,2,0))))</f>
        <v>0</v>
      </c>
      <c r="K276" s="74">
        <f t="shared" ref="K276" si="241">IF(J276="",0,((G276*J276)*$F$30)*0.9*100)</f>
        <v>0</v>
      </c>
      <c r="L276" s="3"/>
      <c r="M276" s="38"/>
    </row>
    <row r="277" spans="1:13" ht="45.75" customHeight="1" outlineLevel="1" x14ac:dyDescent="0.2">
      <c r="A277" s="170" t="str">
        <f>Máximo!A277</f>
        <v>3.243</v>
      </c>
      <c r="B277" s="552" t="str">
        <f>Máximo!B277:E277</f>
        <v>Deve ser possivel de acesso a todos os logs da solução em tempo real</v>
      </c>
      <c r="C277" s="552"/>
      <c r="D277" s="552"/>
      <c r="E277" s="552"/>
      <c r="F277" s="68" t="str">
        <f>IF(Máximo!F277:I277="","",Máximo!F277:I277)</f>
        <v/>
      </c>
      <c r="G277" s="72">
        <f>Máximo!G277:J277</f>
        <v>6.9230769000000003E-4</v>
      </c>
      <c r="H277" s="70" t="str">
        <f>IF(Máximo!H277="","",Máximo!H277)</f>
        <v>Obrigatório</v>
      </c>
      <c r="I277" s="37" t="s">
        <v>4</v>
      </c>
      <c r="J277" s="73">
        <f>IF($K$13="Não Atende",0,IF(I277="","",IF(H277="",VLOOKUP(I277,Parâmetros!$B$3:$C$6,2,0),VLOOKUP(I277,Parâmetros!$B$3:$C$6,2,0)*VLOOKUP(H277,Parâmetros!$E$3:$G$5,2,0))))</f>
        <v>0</v>
      </c>
      <c r="K277" s="74">
        <f t="shared" ref="K277" si="242">IF(J277="",0,((G277*J277)*$F$30)*0.9*100)</f>
        <v>0</v>
      </c>
      <c r="L277" s="3"/>
      <c r="M277" s="38"/>
    </row>
    <row r="278" spans="1:13" ht="45.75" customHeight="1" outlineLevel="1" x14ac:dyDescent="0.2">
      <c r="A278" s="170" t="str">
        <f>Máximo!A278</f>
        <v>3.244</v>
      </c>
      <c r="B278" s="552" t="str">
        <f>Máximo!B278:E278</f>
        <v>Proponente deve ter area responsavel por seguranca da informação com staff certificado ( CISPP, CISA, CEH, CSPA, CSSLP e etc )</v>
      </c>
      <c r="C278" s="552"/>
      <c r="D278" s="552"/>
      <c r="E278" s="552"/>
      <c r="F278" s="68" t="str">
        <f>IF(Máximo!F278:I278="","",Máximo!F278:I278)</f>
        <v/>
      </c>
      <c r="G278" s="72">
        <f>Máximo!G278:J278</f>
        <v>6.9230769000000003E-4</v>
      </c>
      <c r="H278" s="70" t="str">
        <f>IF(Máximo!H278="","",Máximo!H278)</f>
        <v>Obrigatório</v>
      </c>
      <c r="I278" s="37" t="s">
        <v>4</v>
      </c>
      <c r="J278" s="73">
        <f>IF($K$13="Não Atende",0,IF(I278="","",IF(H278="",VLOOKUP(I278,Parâmetros!$B$3:$C$6,2,0),VLOOKUP(I278,Parâmetros!$B$3:$C$6,2,0)*VLOOKUP(H278,Parâmetros!$E$3:$G$5,2,0))))</f>
        <v>0</v>
      </c>
      <c r="K278" s="74">
        <f t="shared" ref="K278" si="243">IF(J278="",0,((G278*J278)*$F$30)*0.9*100)</f>
        <v>0</v>
      </c>
      <c r="L278" s="3"/>
      <c r="M278" s="38"/>
    </row>
    <row r="279" spans="1:13" ht="45.75" customHeight="1" outlineLevel="1" x14ac:dyDescent="0.2">
      <c r="A279" s="170" t="str">
        <f>Máximo!A279</f>
        <v>3.245</v>
      </c>
      <c r="B279" s="552" t="str">
        <f>Máximo!B279:E279</f>
        <v>O provedor deve ser capaz de atender as necessidades da Oi em termos de RPO (Recovery Point Objective) e RTO (Recovery Time Objective)</v>
      </c>
      <c r="C279" s="552"/>
      <c r="D279" s="552"/>
      <c r="E279" s="552"/>
      <c r="F279" s="68" t="str">
        <f>IF(Máximo!F279:I279="","",Máximo!F279:I279)</f>
        <v/>
      </c>
      <c r="G279" s="72">
        <f>Máximo!G279:J279</f>
        <v>6.9230769000000003E-4</v>
      </c>
      <c r="H279" s="70" t="str">
        <f>IF(Máximo!H279="","",Máximo!H279)</f>
        <v>Obrigatório</v>
      </c>
      <c r="I279" s="37" t="s">
        <v>4</v>
      </c>
      <c r="J279" s="73">
        <f>IF($K$13="Não Atende",0,IF(I279="","",IF(H279="",VLOOKUP(I279,Parâmetros!$B$3:$C$6,2,0),VLOOKUP(I279,Parâmetros!$B$3:$C$6,2,0)*VLOOKUP(H279,Parâmetros!$E$3:$G$5,2,0))))</f>
        <v>0</v>
      </c>
      <c r="K279" s="74">
        <f t="shared" ref="K279" si="244">IF(J279="",0,((G279*J279)*$F$30)*0.9*100)</f>
        <v>0</v>
      </c>
      <c r="L279" s="3"/>
      <c r="M279" s="38"/>
    </row>
    <row r="280" spans="1:13" ht="45.75" customHeight="1" outlineLevel="1" x14ac:dyDescent="0.2">
      <c r="A280" s="170" t="str">
        <f>Máximo!A280</f>
        <v>3.246</v>
      </c>
      <c r="B280" s="552" t="str">
        <f>Máximo!B280:E280</f>
        <v>Deve ser possível restringir o acesso por localidade (IP) às aplicações / serviços em nuvem para determinados usuários</v>
      </c>
      <c r="C280" s="552"/>
      <c r="D280" s="552"/>
      <c r="E280" s="552"/>
      <c r="F280" s="68" t="str">
        <f>IF(Máximo!F280:I280="","",Máximo!F280:I280)</f>
        <v/>
      </c>
      <c r="G280" s="72">
        <f>Máximo!G280:J280</f>
        <v>6.9230769000000003E-4</v>
      </c>
      <c r="H280" s="70" t="str">
        <f>IF(Máximo!H280="","",Máximo!H280)</f>
        <v>Obrigatório</v>
      </c>
      <c r="I280" s="37" t="s">
        <v>4</v>
      </c>
      <c r="J280" s="73">
        <f>IF($K$13="Não Atende",0,IF(I280="","",IF(H280="",VLOOKUP(I280,Parâmetros!$B$3:$C$6,2,0),VLOOKUP(I280,Parâmetros!$B$3:$C$6,2,0)*VLOOKUP(H280,Parâmetros!$E$3:$G$5,2,0))))</f>
        <v>0</v>
      </c>
      <c r="K280" s="74">
        <f t="shared" ref="K280" si="245">IF(J280="",0,((G280*J280)*$F$30)*0.9*100)</f>
        <v>0</v>
      </c>
      <c r="L280" s="3"/>
      <c r="M280" s="38"/>
    </row>
    <row r="281" spans="1:13" ht="45.75" customHeight="1" outlineLevel="1" x14ac:dyDescent="0.2">
      <c r="A281" s="170" t="str">
        <f>Máximo!A281</f>
        <v>3.247</v>
      </c>
      <c r="B281" s="552" t="str">
        <f>Máximo!B281:E281</f>
        <v>Serviços ou aplicações hospedados em nuvem pública só devem ser expostos para Internet caso seja estritamente necessário</v>
      </c>
      <c r="C281" s="552"/>
      <c r="D281" s="552"/>
      <c r="E281" s="552"/>
      <c r="F281" s="68" t="str">
        <f>IF(Máximo!F281:I281="","",Máximo!F281:I281)</f>
        <v/>
      </c>
      <c r="G281" s="72">
        <f>Máximo!G281:J281</f>
        <v>6.9230769000000003E-4</v>
      </c>
      <c r="H281" s="70" t="str">
        <f>IF(Máximo!H281="","",Máximo!H281)</f>
        <v>Obrigatório</v>
      </c>
      <c r="I281" s="37" t="s">
        <v>4</v>
      </c>
      <c r="J281" s="73">
        <f>IF($K$13="Não Atende",0,IF(I281="","",IF(H281="",VLOOKUP(I281,Parâmetros!$B$3:$C$6,2,0),VLOOKUP(I281,Parâmetros!$B$3:$C$6,2,0)*VLOOKUP(H281,Parâmetros!$E$3:$G$5,2,0))))</f>
        <v>0</v>
      </c>
      <c r="K281" s="74">
        <f t="shared" ref="K281" si="246">IF(J281="",0,((G281*J281)*$F$30)*0.9*100)</f>
        <v>0</v>
      </c>
      <c r="L281" s="3"/>
      <c r="M281" s="38"/>
    </row>
    <row r="282" spans="1:13" ht="45.75" customHeight="1" outlineLevel="1" x14ac:dyDescent="0.2">
      <c r="A282" s="170" t="str">
        <f>Máximo!A282</f>
        <v>3.248</v>
      </c>
      <c r="B282" s="552" t="str">
        <f>Máximo!B282:E282</f>
        <v>Deve ser implementado DMZ na nuvem pública de forma a isolar aqueles nós que estarão acessíveis na Internet</v>
      </c>
      <c r="C282" s="552"/>
      <c r="D282" s="552"/>
      <c r="E282" s="552"/>
      <c r="F282" s="68" t="str">
        <f>IF(Máximo!F282:I282="","",Máximo!F282:I282)</f>
        <v/>
      </c>
      <c r="G282" s="72">
        <f>Máximo!G282:J282</f>
        <v>6.9230769000000003E-4</v>
      </c>
      <c r="H282" s="70" t="str">
        <f>IF(Máximo!H282="","",Máximo!H282)</f>
        <v>Obrigatório</v>
      </c>
      <c r="I282" s="37" t="s">
        <v>4</v>
      </c>
      <c r="J282" s="73">
        <f>IF($K$13="Não Atende",0,IF(I282="","",IF(H282="",VLOOKUP(I282,Parâmetros!$B$3:$C$6,2,0),VLOOKUP(I282,Parâmetros!$B$3:$C$6,2,0)*VLOOKUP(H282,Parâmetros!$E$3:$G$5,2,0))))</f>
        <v>0</v>
      </c>
      <c r="K282" s="74">
        <f t="shared" ref="K282" si="247">IF(J282="",0,((G282*J282)*$F$30)*0.9*100)</f>
        <v>0</v>
      </c>
      <c r="L282" s="3"/>
      <c r="M282" s="38"/>
    </row>
    <row r="283" spans="1:13" s="168" customFormat="1" ht="15" customHeight="1" outlineLevel="1" x14ac:dyDescent="0.2">
      <c r="A283" s="239"/>
      <c r="B283" s="240" t="s">
        <v>171</v>
      </c>
      <c r="C283" s="244"/>
      <c r="D283" s="244"/>
      <c r="E283" s="245"/>
      <c r="F283" s="239"/>
      <c r="G283" s="239"/>
      <c r="H283" s="239"/>
      <c r="I283" s="239"/>
      <c r="J283" s="239"/>
      <c r="K283" s="239"/>
      <c r="L283" s="239"/>
      <c r="M283" s="239"/>
    </row>
    <row r="284" spans="1:13" ht="45.75" customHeight="1" outlineLevel="1" x14ac:dyDescent="0.2">
      <c r="A284" s="170" t="str">
        <f>Máximo!A284</f>
        <v>3.249</v>
      </c>
      <c r="B284" s="552" t="str">
        <f>Máximo!B284:E284</f>
        <v>Para processos e interfaces baseados em arquivos ou batch deve-se projetar na solução a capacidade de gerar arquivos específicos de erros, além de gravar em LOG na camada ofendida o seu detalhamento, mantendo a persistência e disponibilidade do processamento</v>
      </c>
      <c r="C284" s="552"/>
      <c r="D284" s="552"/>
      <c r="E284" s="552"/>
      <c r="F284" s="68" t="str">
        <f>IF(Máximo!F284:I284="","",Máximo!F284:I284)</f>
        <v/>
      </c>
      <c r="G284" s="72">
        <f>Máximo!G284:J284</f>
        <v>2.5000000000000001E-3</v>
      </c>
      <c r="H284" s="70" t="str">
        <f>IF(Máximo!H284="","",Máximo!H284)</f>
        <v>Obrigatório</v>
      </c>
      <c r="I284" s="37" t="s">
        <v>4</v>
      </c>
      <c r="J284" s="73">
        <f>IF($K$13="Não Atende",0,IF(I284="","",IF(H284="",VLOOKUP(I284,Parâmetros!$B$3:$C$6,2,0),VLOOKUP(I284,Parâmetros!$B$3:$C$6,2,0)*VLOOKUP(H284,Parâmetros!$E$3:$G$5,2,0))))</f>
        <v>0</v>
      </c>
      <c r="K284" s="74">
        <f>IF(J284="",0,((G284*J284)*$F$30)*0.9*100)</f>
        <v>0</v>
      </c>
      <c r="L284" s="3"/>
      <c r="M284" s="38"/>
    </row>
    <row r="285" spans="1:13" ht="45.75" customHeight="1" outlineLevel="1" x14ac:dyDescent="0.2">
      <c r="A285" s="170" t="str">
        <f>Máximo!A285</f>
        <v>3.250</v>
      </c>
      <c r="B285" s="552" t="str">
        <f>Máximo!B285:E285</f>
        <v>Demonstrar habilidade para controles de versão da solução</v>
      </c>
      <c r="C285" s="552"/>
      <c r="D285" s="552"/>
      <c r="E285" s="552"/>
      <c r="F285" s="68" t="str">
        <f>IF(Máximo!F285:I285="","",Máximo!F285:I285)</f>
        <v/>
      </c>
      <c r="G285" s="72">
        <f>Máximo!G285:J285</f>
        <v>2.5000000000000001E-3</v>
      </c>
      <c r="H285" s="70" t="str">
        <f>IF(Máximo!H285="","",Máximo!H285)</f>
        <v>Obrigatório</v>
      </c>
      <c r="I285" s="37" t="s">
        <v>4</v>
      </c>
      <c r="J285" s="73">
        <f>IF($K$13="Não Atende",0,IF(I285="","",IF(H285="",VLOOKUP(I285,Parâmetros!$B$3:$C$6,2,0),VLOOKUP(I285,Parâmetros!$B$3:$C$6,2,0)*VLOOKUP(H285,Parâmetros!$E$3:$G$5,2,0))))</f>
        <v>0</v>
      </c>
      <c r="K285" s="74">
        <f>IF(J285="",0,((G285*J285)*$F$30)*0.9*100)</f>
        <v>0</v>
      </c>
      <c r="L285" s="3"/>
      <c r="M285" s="38"/>
    </row>
    <row r="286" spans="1:13" ht="45.75" customHeight="1" outlineLevel="1" x14ac:dyDescent="0.2">
      <c r="A286" s="170" t="str">
        <f>Máximo!A286</f>
        <v>3.251</v>
      </c>
      <c r="B286" s="552" t="str">
        <f>Máximo!B286:E286</f>
        <v>Todos os serviços e integrações da solução devem ser capazes de ser monitorados, controlados e gerenciados</v>
      </c>
      <c r="C286" s="552"/>
      <c r="D286" s="552"/>
      <c r="E286" s="552"/>
      <c r="F286" s="68" t="str">
        <f>IF(Máximo!F286:I286="","",Máximo!F286:I286)</f>
        <v/>
      </c>
      <c r="G286" s="72">
        <f>Máximo!G286:J286</f>
        <v>2.5000000000000001E-3</v>
      </c>
      <c r="H286" s="70" t="str">
        <f>IF(Máximo!H286="","",Máximo!H286)</f>
        <v>Obrigatório</v>
      </c>
      <c r="I286" s="37" t="s">
        <v>4</v>
      </c>
      <c r="J286" s="73">
        <f>IF($K$13="Não Atende",0,IF(I286="","",IF(H286="",VLOOKUP(I286,Parâmetros!$B$3:$C$6,2,0),VLOOKUP(I286,Parâmetros!$B$3:$C$6,2,0)*VLOOKUP(H286,Parâmetros!$E$3:$G$5,2,0))))</f>
        <v>0</v>
      </c>
      <c r="K286" s="74">
        <f>IF(J286="",0,((G286*J286)*$F$30)*0.9*100)</f>
        <v>0</v>
      </c>
      <c r="L286" s="3"/>
      <c r="M286" s="38"/>
    </row>
    <row r="287" spans="1:13" ht="45.75" customHeight="1" outlineLevel="1" x14ac:dyDescent="0.2">
      <c r="A287" s="170" t="str">
        <f>Máximo!A287</f>
        <v>3.252</v>
      </c>
      <c r="B287" s="552" t="str">
        <f>Máximo!B287:E287</f>
        <v>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v>
      </c>
      <c r="C287" s="552"/>
      <c r="D287" s="552"/>
      <c r="E287" s="552"/>
      <c r="F287" s="68" t="str">
        <f>IF(Máximo!F287:I287="","",Máximo!F287:I287)</f>
        <v/>
      </c>
      <c r="G287" s="72">
        <f>Máximo!G287:J287</f>
        <v>2.5000000000000001E-3</v>
      </c>
      <c r="H287" s="70" t="str">
        <f>IF(Máximo!H287="","",Máximo!H287)</f>
        <v>Obrigatório</v>
      </c>
      <c r="I287" s="37" t="s">
        <v>4</v>
      </c>
      <c r="J287" s="73">
        <f>IF($K$13="Não Atende",0,IF(I287="","",IF(H287="",VLOOKUP(I287,Parâmetros!$B$3:$C$6,2,0),VLOOKUP(I287,Parâmetros!$B$3:$C$6,2,0)*VLOOKUP(H287,Parâmetros!$E$3:$G$5,2,0))))</f>
        <v>0</v>
      </c>
      <c r="K287" s="74">
        <f>IF(J287="",0,((G287*J287)*$F$30)*0.9*100)</f>
        <v>0</v>
      </c>
      <c r="L287" s="3"/>
      <c r="M287" s="38"/>
    </row>
    <row r="288" spans="1:13" s="168" customFormat="1" ht="15" customHeight="1" outlineLevel="1" x14ac:dyDescent="0.2">
      <c r="A288" s="239"/>
      <c r="B288" s="240" t="s">
        <v>172</v>
      </c>
      <c r="C288" s="244"/>
      <c r="D288" s="244"/>
      <c r="E288" s="245"/>
      <c r="F288" s="239"/>
      <c r="G288" s="239"/>
      <c r="H288" s="239"/>
      <c r="I288" s="239"/>
      <c r="J288" s="239"/>
      <c r="K288" s="239"/>
      <c r="L288" s="239"/>
      <c r="M288" s="239"/>
    </row>
    <row r="289" spans="1:13" ht="45.75" customHeight="1" outlineLevel="1" x14ac:dyDescent="0.2">
      <c r="A289" s="170" t="str">
        <f>Máximo!A289</f>
        <v>3.253</v>
      </c>
      <c r="B289" s="552" t="str">
        <f>Máximo!B289:E289</f>
        <v>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v>
      </c>
      <c r="C289" s="552"/>
      <c r="D289" s="552"/>
      <c r="E289" s="552"/>
      <c r="F289" s="68" t="str">
        <f>IF(Máximo!F289:I289="","",Máximo!F289:I289)</f>
        <v/>
      </c>
      <c r="G289" s="72">
        <f>Máximo!G289:J289</f>
        <v>4.3478260899999996E-3</v>
      </c>
      <c r="H289" s="70" t="str">
        <f>IF(Máximo!H289="","",Máximo!H289)</f>
        <v>Obrigatório</v>
      </c>
      <c r="I289" s="37" t="s">
        <v>17</v>
      </c>
      <c r="J289" s="73">
        <f>IF($K$13="Não Atende",0,IF(I289="","",IF(H289="",VLOOKUP(I289,Parâmetros!$B$3:$C$6,2,0),VLOOKUP(I289,Parâmetros!$B$3:$C$6,2,0)*VLOOKUP(H289,Parâmetros!$E$3:$G$5,2,0))))</f>
        <v>0</v>
      </c>
      <c r="K289" s="74">
        <f t="shared" ref="K289" si="248">IF(J289="",0,((G289*J289)*$F$30)*0.9*100)</f>
        <v>0</v>
      </c>
      <c r="L289" s="3"/>
      <c r="M289" s="38"/>
    </row>
    <row r="290" spans="1:13" ht="45.75" customHeight="1" outlineLevel="1" x14ac:dyDescent="0.2">
      <c r="A290" s="170" t="str">
        <f>Máximo!A290</f>
        <v>3.254</v>
      </c>
      <c r="B290" s="552" t="str">
        <f>Máximo!B290:E290</f>
        <v>A ferramenta deverá enviar scores de risco (com pontuação e recomendação) para o sistema Transact da Oi para análise de crédito (via webservices - xml's) dentro dos SLA's acordados (tempo de resposta e acertividade de todas as propostas de análise de crédito)</v>
      </c>
      <c r="C290" s="552"/>
      <c r="D290" s="552"/>
      <c r="E290" s="552"/>
      <c r="F290" s="68" t="str">
        <f>IF(Máximo!F290:I290="","",Máximo!F290:I290)</f>
        <v/>
      </c>
      <c r="G290" s="72">
        <f>Máximo!G290:J290</f>
        <v>4.3478260899999996E-3</v>
      </c>
      <c r="H290" s="70" t="str">
        <f>IF(Máximo!H290="","",Máximo!H290)</f>
        <v>Obrigatório</v>
      </c>
      <c r="I290" s="37" t="s">
        <v>17</v>
      </c>
      <c r="J290" s="73">
        <f>IF($K$13="Não Atende",0,IF(I290="","",IF(H290="",VLOOKUP(I290,Parâmetros!$B$3:$C$6,2,0),VLOOKUP(I290,Parâmetros!$B$3:$C$6,2,0)*VLOOKUP(H290,Parâmetros!$E$3:$G$5,2,0))))</f>
        <v>0</v>
      </c>
      <c r="K290" s="74">
        <f t="shared" ref="K290" si="249">IF(J290="",0,((G290*J290)*$F$30)*0.9*100)</f>
        <v>0</v>
      </c>
      <c r="L290" s="3"/>
      <c r="M290" s="38"/>
    </row>
    <row r="291" spans="1:13" ht="45.75" customHeight="1" outlineLevel="1" x14ac:dyDescent="0.2">
      <c r="A291" s="170" t="str">
        <f>Máximo!A291</f>
        <v>3.255</v>
      </c>
      <c r="B291" s="552" t="str">
        <f>Máximo!B291:E291</f>
        <v>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v>
      </c>
      <c r="C291" s="552"/>
      <c r="D291" s="552"/>
      <c r="E291" s="552"/>
      <c r="F291" s="68" t="str">
        <f>IF(Máximo!F291:I291="","",Máximo!F291:I291)</f>
        <v/>
      </c>
      <c r="G291" s="72">
        <f>Máximo!G291:J291</f>
        <v>4.3478260899999996E-3</v>
      </c>
      <c r="H291" s="70" t="str">
        <f>IF(Máximo!H291="","",Máximo!H291)</f>
        <v>Obrigatório</v>
      </c>
      <c r="I291" s="37" t="s">
        <v>17</v>
      </c>
      <c r="J291" s="73">
        <f>IF($K$13="Não Atende",0,IF(I291="","",IF(H291="",VLOOKUP(I291,Parâmetros!$B$3:$C$6,2,0),VLOOKUP(I291,Parâmetros!$B$3:$C$6,2,0)*VLOOKUP(H291,Parâmetros!$E$3:$G$5,2,0))))</f>
        <v>0</v>
      </c>
      <c r="K291" s="74">
        <f t="shared" ref="K291" si="250">IF(J291="",0,((G291*J291)*$F$30)*0.9*100)</f>
        <v>0</v>
      </c>
      <c r="L291" s="3"/>
      <c r="M291" s="38"/>
    </row>
    <row r="292" spans="1:13" ht="45.75" customHeight="1" outlineLevel="1" x14ac:dyDescent="0.2">
      <c r="A292" s="170" t="str">
        <f>Máximo!A292</f>
        <v>3.256</v>
      </c>
      <c r="B292" s="552" t="str">
        <f>Máximo!B292:E292</f>
        <v>A ferramenta deverá ser capaz de se conectar com o SIAF (sistema responsável por compartilhar informações de fraudes de subscrição entre as operadoras afiliadas e a ABRT).</v>
      </c>
      <c r="C292" s="552"/>
      <c r="D292" s="552"/>
      <c r="E292" s="552"/>
      <c r="F292" s="68" t="str">
        <f>IF(Máximo!F292:I292="","",Máximo!F292:I292)</f>
        <v/>
      </c>
      <c r="G292" s="72">
        <f>Máximo!G292:J292</f>
        <v>4.3478260899999996E-3</v>
      </c>
      <c r="H292" s="70" t="str">
        <f>IF(Máximo!H292="","",Máximo!H292)</f>
        <v>Obrigatório</v>
      </c>
      <c r="I292" s="37" t="s">
        <v>17</v>
      </c>
      <c r="J292" s="73">
        <f>IF($K$13="Não Atende",0,IF(I292="","",IF(H292="",VLOOKUP(I292,Parâmetros!$B$3:$C$6,2,0),VLOOKUP(I292,Parâmetros!$B$3:$C$6,2,0)*VLOOKUP(H292,Parâmetros!$E$3:$G$5,2,0))))</f>
        <v>0</v>
      </c>
      <c r="K292" s="74">
        <f t="shared" ref="K292" si="251">IF(J292="",0,((G292*J292)*$F$30)*0.9*100)</f>
        <v>0</v>
      </c>
      <c r="L292" s="3"/>
      <c r="M292" s="38"/>
    </row>
    <row r="293" spans="1:13" ht="45.75" customHeight="1" outlineLevel="1" x14ac:dyDescent="0.2">
      <c r="A293" s="170" t="str">
        <f>Máximo!A293</f>
        <v>3.257</v>
      </c>
      <c r="B293" s="552" t="str">
        <f>Máximo!B293:E293</f>
        <v xml:space="preserve">Suportar interação com plataformas digitais omni-channel de pagamento para o cliente (credit card, pay pal, bitcoin, etc)
</v>
      </c>
      <c r="C293" s="552"/>
      <c r="D293" s="552"/>
      <c r="E293" s="552"/>
      <c r="F293" s="68" t="str">
        <f>IF(Máximo!F293:I293="","",Máximo!F293:I293)</f>
        <v/>
      </c>
      <c r="G293" s="72">
        <f>Máximo!G293:J293</f>
        <v>4.3478260899999996E-3</v>
      </c>
      <c r="H293" s="70" t="str">
        <f>IF(Máximo!H293="","",Máximo!H293)</f>
        <v>Obrigatório</v>
      </c>
      <c r="I293" s="37" t="s">
        <v>17</v>
      </c>
      <c r="J293" s="73">
        <f>IF($K$13="Não Atende",0,IF(I293="","",IF(H293="",VLOOKUP(I293,Parâmetros!$B$3:$C$6,2,0),VLOOKUP(I293,Parâmetros!$B$3:$C$6,2,0)*VLOOKUP(H293,Parâmetros!$E$3:$G$5,2,0))))</f>
        <v>0</v>
      </c>
      <c r="K293" s="74">
        <f t="shared" ref="K293" si="252">IF(J293="",0,((G293*J293)*$F$30)*0.9*100)</f>
        <v>0</v>
      </c>
      <c r="L293" s="3"/>
      <c r="M293" s="38"/>
    </row>
    <row r="294" spans="1:13" ht="45.75" customHeight="1" outlineLevel="1" x14ac:dyDescent="0.2">
      <c r="A294" s="170" t="str">
        <f>Máximo!A294</f>
        <v>3.258</v>
      </c>
      <c r="B294" s="552" t="str">
        <f>Máximo!B294:E294</f>
        <v>Demonstrar habilidade de se conectar com elementos de rede e sensores - M2M</v>
      </c>
      <c r="C294" s="552"/>
      <c r="D294" s="552"/>
      <c r="E294" s="552"/>
      <c r="F294" s="68" t="str">
        <f>IF(Máximo!F294:I294="","",Máximo!F294:I294)</f>
        <v/>
      </c>
      <c r="G294" s="72">
        <f>Máximo!G294:J294</f>
        <v>4.3478260899999996E-3</v>
      </c>
      <c r="H294" s="70" t="str">
        <f>IF(Máximo!H294="","",Máximo!H294)</f>
        <v>Obrigatório</v>
      </c>
      <c r="I294" s="37" t="s">
        <v>17</v>
      </c>
      <c r="J294" s="73">
        <f>IF($K$13="Não Atende",0,IF(I294="","",IF(H294="",VLOOKUP(I294,Parâmetros!$B$3:$C$6,2,0),VLOOKUP(I294,Parâmetros!$B$3:$C$6,2,0)*VLOOKUP(H294,Parâmetros!$E$3:$G$5,2,0))))</f>
        <v>0</v>
      </c>
      <c r="K294" s="74">
        <f t="shared" ref="K294" si="253">IF(J294="",0,((G294*J294)*$F$30)*0.9*100)</f>
        <v>0</v>
      </c>
      <c r="L294" s="3"/>
      <c r="M294" s="38"/>
    </row>
    <row r="295" spans="1:13" ht="45.75" customHeight="1" outlineLevel="1" x14ac:dyDescent="0.2">
      <c r="A295" s="170" t="str">
        <f>Máximo!A295</f>
        <v>3.259</v>
      </c>
      <c r="B295" s="552" t="str">
        <f>Máximo!B295:E295</f>
        <v>O sistema poderá disponibilizar e receber dados gerados via FTP e SFTP</v>
      </c>
      <c r="C295" s="552"/>
      <c r="D295" s="552"/>
      <c r="E295" s="552"/>
      <c r="F295" s="68" t="str">
        <f>IF(Máximo!F295:I295="","",Máximo!F295:I295)</f>
        <v/>
      </c>
      <c r="G295" s="72">
        <f>Máximo!G295:J295</f>
        <v>4.3478260899999996E-3</v>
      </c>
      <c r="H295" s="70" t="str">
        <f>IF(Máximo!H295="","",Máximo!H295)</f>
        <v>Obrigatório</v>
      </c>
      <c r="I295" s="37" t="s">
        <v>4</v>
      </c>
      <c r="J295" s="73">
        <f>IF($K$13="Não Atende",0,IF(I295="","",IF(H295="",VLOOKUP(I295,Parâmetros!$B$3:$C$6,2,0),VLOOKUP(I295,Parâmetros!$B$3:$C$6,2,0)*VLOOKUP(H295,Parâmetros!$E$3:$G$5,2,0))))</f>
        <v>0</v>
      </c>
      <c r="K295" s="74">
        <f t="shared" ref="K295" si="254">IF(J295="",0,((G295*J295)*$F$30)*0.9*100)</f>
        <v>0</v>
      </c>
      <c r="L295" s="3"/>
      <c r="M295" s="38"/>
    </row>
    <row r="296" spans="1:13" ht="45.75" customHeight="1" outlineLevel="1" x14ac:dyDescent="0.2">
      <c r="A296" s="170" t="str">
        <f>Máximo!A296</f>
        <v>3.260</v>
      </c>
      <c r="B296" s="552" t="str">
        <f>Máximo!B296:E296</f>
        <v>Habilidade de integrar com outras interfaces utilizando Oracle Soa Suite</v>
      </c>
      <c r="C296" s="552"/>
      <c r="D296" s="552"/>
      <c r="E296" s="552"/>
      <c r="F296" s="68" t="str">
        <f>IF(Máximo!F296:I296="","",Máximo!F296:I296)</f>
        <v/>
      </c>
      <c r="G296" s="72">
        <f>Máximo!G296:J296</f>
        <v>4.3478260899999996E-3</v>
      </c>
      <c r="H296" s="70" t="str">
        <f>IF(Máximo!H296="","",Máximo!H296)</f>
        <v>Obrigatório</v>
      </c>
      <c r="I296" s="37" t="s">
        <v>4</v>
      </c>
      <c r="J296" s="73">
        <f>IF($K$13="Não Atende",0,IF(I296="","",IF(H296="",VLOOKUP(I296,Parâmetros!$B$3:$C$6,2,0),VLOOKUP(I296,Parâmetros!$B$3:$C$6,2,0)*VLOOKUP(H296,Parâmetros!$E$3:$G$5,2,0))))</f>
        <v>0</v>
      </c>
      <c r="K296" s="74">
        <f t="shared" ref="K296" si="255">IF(J296="",0,((G296*J296)*$F$30)*0.9*100)</f>
        <v>0</v>
      </c>
      <c r="L296" s="3"/>
      <c r="M296" s="38"/>
    </row>
    <row r="297" spans="1:13" ht="45.75" customHeight="1" outlineLevel="1" x14ac:dyDescent="0.2">
      <c r="A297" s="170" t="str">
        <f>Máximo!A297</f>
        <v>3.261</v>
      </c>
      <c r="B297" s="552" t="str">
        <f>Máximo!B297:E297</f>
        <v>Habilidade de integrar com outras interfaces utilizando Informática Power Center</v>
      </c>
      <c r="C297" s="552"/>
      <c r="D297" s="552"/>
      <c r="E297" s="552"/>
      <c r="F297" s="68" t="str">
        <f>IF(Máximo!F297:I297="","",Máximo!F297:I297)</f>
        <v/>
      </c>
      <c r="G297" s="72">
        <f>Máximo!G297:J297</f>
        <v>4.3478260899999996E-3</v>
      </c>
      <c r="H297" s="70" t="str">
        <f>IF(Máximo!H297="","",Máximo!H297)</f>
        <v>Obrigatório</v>
      </c>
      <c r="I297" s="37" t="s">
        <v>4</v>
      </c>
      <c r="J297" s="73">
        <f>IF($K$13="Não Atende",0,IF(I297="","",IF(H297="",VLOOKUP(I297,Parâmetros!$B$3:$C$6,2,0),VLOOKUP(I297,Parâmetros!$B$3:$C$6,2,0)*VLOOKUP(H297,Parâmetros!$E$3:$G$5,2,0))))</f>
        <v>0</v>
      </c>
      <c r="K297" s="74">
        <f t="shared" ref="K297" si="256">IF(J297="",0,((G297*J297)*$F$30)*0.9*100)</f>
        <v>0</v>
      </c>
      <c r="L297" s="3"/>
      <c r="M297" s="38"/>
    </row>
    <row r="298" spans="1:13" ht="45.75" customHeight="1" outlineLevel="1" x14ac:dyDescent="0.2">
      <c r="A298" s="170" t="str">
        <f>Máximo!A298</f>
        <v>3.262</v>
      </c>
      <c r="B298" s="552" t="str">
        <f>Máximo!B298:E298</f>
        <v>Suportar mensagens orientadas a API’s (considerando protocolos SOAP e REST)</v>
      </c>
      <c r="C298" s="552"/>
      <c r="D298" s="552"/>
      <c r="E298" s="552"/>
      <c r="F298" s="68" t="str">
        <f>IF(Máximo!F298:I298="","",Máximo!F298:I298)</f>
        <v/>
      </c>
      <c r="G298" s="72">
        <f>Máximo!G298:J298</f>
        <v>4.3478260899999996E-3</v>
      </c>
      <c r="H298" s="70" t="str">
        <f>IF(Máximo!H298="","",Máximo!H298)</f>
        <v>Obrigatório</v>
      </c>
      <c r="I298" s="37" t="s">
        <v>4</v>
      </c>
      <c r="J298" s="73">
        <f>IF($K$13="Não Atende",0,IF(I298="","",IF(H298="",VLOOKUP(I298,Parâmetros!$B$3:$C$6,2,0),VLOOKUP(I298,Parâmetros!$B$3:$C$6,2,0)*VLOOKUP(H298,Parâmetros!$E$3:$G$5,2,0))))</f>
        <v>0</v>
      </c>
      <c r="K298" s="74">
        <f t="shared" ref="K298" si="257">IF(J298="",0,((G298*J298)*$F$30)*0.9*100)</f>
        <v>0</v>
      </c>
      <c r="L298" s="3"/>
      <c r="M298" s="38"/>
    </row>
    <row r="299" spans="1:13" ht="45.75" customHeight="1" outlineLevel="1" x14ac:dyDescent="0.2">
      <c r="A299" s="170" t="str">
        <f>Máximo!A299</f>
        <v>3.263</v>
      </c>
      <c r="B299" s="552" t="str">
        <f>Máximo!B299:E299</f>
        <v>Demonstrar habilidade para se integrar com NDS (Novel Directory Services) para Single Sign On e user and profile management</v>
      </c>
      <c r="C299" s="552"/>
      <c r="D299" s="552"/>
      <c r="E299" s="552"/>
      <c r="F299" s="68" t="str">
        <f>IF(Máximo!F299:I299="","",Máximo!F299:I299)</f>
        <v/>
      </c>
      <c r="G299" s="72">
        <f>Máximo!G299:J299</f>
        <v>4.3478260899999996E-3</v>
      </c>
      <c r="H299" s="70" t="str">
        <f>IF(Máximo!H299="","",Máximo!H299)</f>
        <v>Obrigatório</v>
      </c>
      <c r="I299" s="37" t="s">
        <v>4</v>
      </c>
      <c r="J299" s="73">
        <f>IF($K$13="Não Atende",0,IF(I299="","",IF(H299="",VLOOKUP(I299,Parâmetros!$B$3:$C$6,2,0),VLOOKUP(I299,Parâmetros!$B$3:$C$6,2,0)*VLOOKUP(H299,Parâmetros!$E$3:$G$5,2,0))))</f>
        <v>0</v>
      </c>
      <c r="K299" s="74">
        <f t="shared" ref="K299" si="258">IF(J299="",0,((G299*J299)*$F$30)*0.9*100)</f>
        <v>0</v>
      </c>
      <c r="L299" s="3"/>
      <c r="M299" s="38"/>
    </row>
    <row r="300" spans="1:13" ht="45.75" customHeight="1" outlineLevel="1" x14ac:dyDescent="0.2">
      <c r="A300" s="170" t="str">
        <f>Máximo!A300</f>
        <v>3.264</v>
      </c>
      <c r="B300" s="552" t="str">
        <f>Máximo!B300:E300</f>
        <v>A solução proposta deve suportar integrações de natureza síncrona e assíncrona com quaisquer sistemas, bases, ou serviços externos, conforme necessidade da Oi, e possuir tratamento automático e configurável para tratar as eventuais exceções</v>
      </c>
      <c r="C300" s="552"/>
      <c r="D300" s="552"/>
      <c r="E300" s="552"/>
      <c r="F300" s="68" t="str">
        <f>IF(Máximo!F300:I300="","",Máximo!F300:I300)</f>
        <v/>
      </c>
      <c r="G300" s="72">
        <f>Máximo!G300:J300</f>
        <v>4.3478260899999996E-3</v>
      </c>
      <c r="H300" s="70" t="str">
        <f>IF(Máximo!H300="","",Máximo!H300)</f>
        <v>Obrigatório</v>
      </c>
      <c r="I300" s="37" t="s">
        <v>4</v>
      </c>
      <c r="J300" s="73">
        <f>IF($K$13="Não Atende",0,IF(I300="","",IF(H300="",VLOOKUP(I300,Parâmetros!$B$3:$C$6,2,0),VLOOKUP(I300,Parâmetros!$B$3:$C$6,2,0)*VLOOKUP(H300,Parâmetros!$E$3:$G$5,2,0))))</f>
        <v>0</v>
      </c>
      <c r="K300" s="74">
        <f t="shared" ref="K300" si="259">IF(J300="",0,((G300*J300)*$F$30)*0.9*100)</f>
        <v>0</v>
      </c>
      <c r="L300" s="3"/>
      <c r="M300" s="38"/>
    </row>
    <row r="301" spans="1:13" ht="45.75" customHeight="1" outlineLevel="1" x14ac:dyDescent="0.2">
      <c r="A301" s="170" t="str">
        <f>Máximo!A301</f>
        <v>3.265</v>
      </c>
      <c r="B301" s="552" t="str">
        <f>Máximo!B301:E301</f>
        <v>Ser compatível com Docker (microserviços) para automação de deploy</v>
      </c>
      <c r="C301" s="552"/>
      <c r="D301" s="552"/>
      <c r="E301" s="552"/>
      <c r="F301" s="68" t="str">
        <f>IF(Máximo!F301:I301="","",Máximo!F301:I301)</f>
        <v/>
      </c>
      <c r="G301" s="72">
        <f>Máximo!G301:J301</f>
        <v>4.3478260899999996E-3</v>
      </c>
      <c r="H301" s="70" t="str">
        <f>IF(Máximo!H301="","",Máximo!H301)</f>
        <v>Obrigatório</v>
      </c>
      <c r="I301" s="37" t="s">
        <v>4</v>
      </c>
      <c r="J301" s="73">
        <f>IF($K$13="Não Atende",0,IF(I301="","",IF(H301="",VLOOKUP(I301,Parâmetros!$B$3:$C$6,2,0),VLOOKUP(I301,Parâmetros!$B$3:$C$6,2,0)*VLOOKUP(H301,Parâmetros!$E$3:$G$5,2,0))))</f>
        <v>0</v>
      </c>
      <c r="K301" s="74">
        <f t="shared" ref="K301" si="260">IF(J301="",0,((G301*J301)*$F$30)*0.9*100)</f>
        <v>0</v>
      </c>
      <c r="L301" s="3"/>
      <c r="M301" s="38"/>
    </row>
    <row r="302" spans="1:13" ht="45.75" customHeight="1" outlineLevel="1" x14ac:dyDescent="0.2">
      <c r="A302" s="170" t="str">
        <f>Máximo!A302</f>
        <v>3.266</v>
      </c>
      <c r="B302" s="552" t="str">
        <f>Máximo!B302:E302</f>
        <v>Ser compatível com ferramentas de automação como: puppet e chef</v>
      </c>
      <c r="C302" s="552"/>
      <c r="D302" s="552"/>
      <c r="E302" s="552"/>
      <c r="F302" s="68" t="str">
        <f>IF(Máximo!F302:I302="","",Máximo!F302:I302)</f>
        <v/>
      </c>
      <c r="G302" s="72">
        <f>Máximo!G302:J302</f>
        <v>4.3478260899999996E-3</v>
      </c>
      <c r="H302" s="70" t="str">
        <f>IF(Máximo!H302="","",Máximo!H302)</f>
        <v>Obrigatório</v>
      </c>
      <c r="I302" s="37" t="s">
        <v>17</v>
      </c>
      <c r="J302" s="73">
        <f>IF($K$13="Não Atende",0,IF(I302="","",IF(H302="",VLOOKUP(I302,Parâmetros!$B$3:$C$6,2,0),VLOOKUP(I302,Parâmetros!$B$3:$C$6,2,0)*VLOOKUP(H302,Parâmetros!$E$3:$G$5,2,0))))</f>
        <v>0</v>
      </c>
      <c r="K302" s="74">
        <f t="shared" ref="K302" si="261">IF(J302="",0,((G302*J302)*$F$30)*0.9*100)</f>
        <v>0</v>
      </c>
      <c r="L302" s="3"/>
      <c r="M302" s="38"/>
    </row>
    <row r="303" spans="1:13" ht="45.75" customHeight="1" outlineLevel="1" x14ac:dyDescent="0.2">
      <c r="A303" s="170" t="str">
        <f>Máximo!A303</f>
        <v>3.267</v>
      </c>
      <c r="B303" s="552" t="str">
        <f>Máximo!B303:E303</f>
        <v>Ser compatível com web servers como: apache e nginx</v>
      </c>
      <c r="C303" s="552"/>
      <c r="D303" s="552"/>
      <c r="E303" s="552"/>
      <c r="F303" s="68" t="str">
        <f>IF(Máximo!F303:I303="","",Máximo!F303:I303)</f>
        <v/>
      </c>
      <c r="G303" s="72">
        <f>Máximo!G303:J303</f>
        <v>4.3478260899999996E-3</v>
      </c>
      <c r="H303" s="70" t="str">
        <f>IF(Máximo!H303="","",Máximo!H303)</f>
        <v>Obrigatório</v>
      </c>
      <c r="I303" s="37" t="s">
        <v>5</v>
      </c>
      <c r="J303" s="73">
        <f>IF($K$13="Não Atende",0,IF(I303="","",IF(H303="",VLOOKUP(I303,Parâmetros!$B$3:$C$6,2,0),VLOOKUP(I303,Parâmetros!$B$3:$C$6,2,0)*VLOOKUP(H303,Parâmetros!$E$3:$G$5,2,0))))</f>
        <v>0</v>
      </c>
      <c r="K303" s="74">
        <f t="shared" ref="K303" si="262">IF(J303="",0,((G303*J303)*$F$30)*0.9*100)</f>
        <v>0</v>
      </c>
      <c r="L303" s="3"/>
      <c r="M303" s="38"/>
    </row>
    <row r="304" spans="1:13" ht="45.75" customHeight="1" outlineLevel="1" x14ac:dyDescent="0.2">
      <c r="A304" s="170" t="str">
        <f>Máximo!A304</f>
        <v>3.268</v>
      </c>
      <c r="B304" s="552" t="str">
        <f>Máximo!B304:E304</f>
        <v>Ser compatível com application servers como: weblogic e jboss</v>
      </c>
      <c r="C304" s="552"/>
      <c r="D304" s="552"/>
      <c r="E304" s="552"/>
      <c r="F304" s="68" t="str">
        <f>IF(Máximo!F304:I304="","",Máximo!F304:I304)</f>
        <v/>
      </c>
      <c r="G304" s="72">
        <f>Máximo!G304:J304</f>
        <v>4.3478260899999996E-3</v>
      </c>
      <c r="H304" s="70" t="str">
        <f>IF(Máximo!H304="","",Máximo!H304)</f>
        <v>Obrigatório</v>
      </c>
      <c r="I304" s="37" t="s">
        <v>4</v>
      </c>
      <c r="J304" s="73">
        <f>IF($K$13="Não Atende",0,IF(I304="","",IF(H304="",VLOOKUP(I304,Parâmetros!$B$3:$C$6,2,0),VLOOKUP(I304,Parâmetros!$B$3:$C$6,2,0)*VLOOKUP(H304,Parâmetros!$E$3:$G$5,2,0))))</f>
        <v>0</v>
      </c>
      <c r="K304" s="74">
        <f t="shared" ref="K304" si="263">IF(J304="",0,((G304*J304)*$F$30)*0.9*100)</f>
        <v>0</v>
      </c>
      <c r="L304" s="3"/>
      <c r="M304" s="38"/>
    </row>
    <row r="305" spans="1:13" ht="45.75" customHeight="1" outlineLevel="1" x14ac:dyDescent="0.2">
      <c r="A305" s="170" t="str">
        <f>Máximo!A305</f>
        <v>3.269</v>
      </c>
      <c r="B305" s="552" t="str">
        <f>Máximo!B305:E305</f>
        <v>Habilidade para se conectar com protocolos de redes inteligentes como SS7, ISUP and MAP para monitoramento de tráfego em redes LTE 4G e VoIP</v>
      </c>
      <c r="C305" s="552"/>
      <c r="D305" s="552"/>
      <c r="E305" s="552"/>
      <c r="F305" s="68" t="str">
        <f>IF(Máximo!F305:I305="","",Máximo!F305:I305)</f>
        <v/>
      </c>
      <c r="G305" s="72">
        <f>Máximo!G305:J305</f>
        <v>4.3478260899999996E-3</v>
      </c>
      <c r="H305" s="70" t="str">
        <f>IF(Máximo!H305="","",Máximo!H305)</f>
        <v>Obrigatório</v>
      </c>
      <c r="I305" s="37" t="s">
        <v>17</v>
      </c>
      <c r="J305" s="73">
        <f>IF($K$13="Não Atende",0,IF(I305="","",IF(H305="",VLOOKUP(I305,Parâmetros!$B$3:$C$6,2,0),VLOOKUP(I305,Parâmetros!$B$3:$C$6,2,0)*VLOOKUP(H305,Parâmetros!$E$3:$G$5,2,0))))</f>
        <v>0</v>
      </c>
      <c r="K305" s="74">
        <f t="shared" ref="K305" si="264">IF(J305="",0,((G305*J305)*$F$30)*0.9*100)</f>
        <v>0</v>
      </c>
      <c r="L305" s="3"/>
      <c r="M305" s="38"/>
    </row>
    <row r="306" spans="1:13" ht="45.75" customHeight="1" outlineLevel="1" x14ac:dyDescent="0.2">
      <c r="A306" s="170" t="str">
        <f>Máximo!A306</f>
        <v>3.270</v>
      </c>
      <c r="B306" s="552" t="str">
        <f>Máximo!B306:E306</f>
        <v>Habilidade para se conectar com ERP's de mercado como SAP, EBS e Totvs</v>
      </c>
      <c r="C306" s="552"/>
      <c r="D306" s="552"/>
      <c r="E306" s="552"/>
      <c r="F306" s="68" t="str">
        <f>IF(Máximo!F306:I306="","",Máximo!F306:I306)</f>
        <v/>
      </c>
      <c r="G306" s="72">
        <f>Máximo!G306:J306</f>
        <v>4.3478260899999996E-3</v>
      </c>
      <c r="H306" s="70" t="str">
        <f>IF(Máximo!H306="","",Máximo!H306)</f>
        <v>Obrigatório</v>
      </c>
      <c r="I306" s="37" t="s">
        <v>17</v>
      </c>
      <c r="J306" s="73">
        <f>IF($K$13="Não Atende",0,IF(I306="","",IF(H306="",VLOOKUP(I306,Parâmetros!$B$3:$C$6,2,0),VLOOKUP(I306,Parâmetros!$B$3:$C$6,2,0)*VLOOKUP(H306,Parâmetros!$E$3:$G$5,2,0))))</f>
        <v>0</v>
      </c>
      <c r="K306" s="74">
        <f t="shared" ref="K306" si="265">IF(J306="",0,((G306*J306)*$F$30)*0.9*100)</f>
        <v>0</v>
      </c>
      <c r="L306" s="3"/>
      <c r="M306" s="38"/>
    </row>
    <row r="307" spans="1:13" ht="45.75" customHeight="1" outlineLevel="1" x14ac:dyDescent="0.2">
      <c r="A307" s="170" t="str">
        <f>Máximo!A307</f>
        <v>3.271</v>
      </c>
      <c r="B307" s="552" t="str">
        <f>Máximo!B307:E307</f>
        <v>Ser compatível com sistemas operacioanis de mercado como Windows, Linux e Red Hat</v>
      </c>
      <c r="C307" s="552"/>
      <c r="D307" s="552"/>
      <c r="E307" s="552"/>
      <c r="F307" s="68" t="str">
        <f>IF(Máximo!F307:I307="","",Máximo!F307:I307)</f>
        <v/>
      </c>
      <c r="G307" s="72">
        <f>Máximo!G307:J307</f>
        <v>4.3478260899999996E-3</v>
      </c>
      <c r="H307" s="70" t="str">
        <f>IF(Máximo!H307="","",Máximo!H307)</f>
        <v>Obrigatório</v>
      </c>
      <c r="I307" s="37" t="s">
        <v>4</v>
      </c>
      <c r="J307" s="73">
        <f>IF($K$13="Não Atende",0,IF(I307="","",IF(H307="",VLOOKUP(I307,Parâmetros!$B$3:$C$6,2,0),VLOOKUP(I307,Parâmetros!$B$3:$C$6,2,0)*VLOOKUP(H307,Parâmetros!$E$3:$G$5,2,0))))</f>
        <v>0</v>
      </c>
      <c r="K307" s="74">
        <f t="shared" ref="K307" si="266">IF(J307="",0,((G307*J307)*$F$30)*0.9*100)</f>
        <v>0</v>
      </c>
      <c r="L307" s="3"/>
      <c r="M307" s="38"/>
    </row>
    <row r="308" spans="1:13" ht="45.75" customHeight="1" outlineLevel="1" x14ac:dyDescent="0.2">
      <c r="A308" s="170" t="str">
        <f>Máximo!A308</f>
        <v>3.272</v>
      </c>
      <c r="B308" s="552" t="str">
        <f>Máximo!B308:E308</f>
        <v>Integrar-se com o sistema de digitalização de documentos de venda (documentos dos clientes, contratos, etc) da Oi (BRSCAN) para permitir a geração de alarmes de fraudes pela imagem do documento (OCR)</v>
      </c>
      <c r="C308" s="552"/>
      <c r="D308" s="552"/>
      <c r="E308" s="552"/>
      <c r="F308" s="68" t="str">
        <f>IF(Máximo!F308:I308="","",Máximo!F308:I308)</f>
        <v/>
      </c>
      <c r="G308" s="72">
        <f>Máximo!G308:J308</f>
        <v>4.3478260899999996E-3</v>
      </c>
      <c r="H308" s="70" t="str">
        <f>IF(Máximo!H308="","",Máximo!H308)</f>
        <v>Obrigatório</v>
      </c>
      <c r="I308" s="37" t="s">
        <v>4</v>
      </c>
      <c r="J308" s="73">
        <f>IF($K$13="Não Atende",0,IF(I308="","",IF(H308="",VLOOKUP(I308,Parâmetros!$B$3:$C$6,2,0),VLOOKUP(I308,Parâmetros!$B$3:$C$6,2,0)*VLOOKUP(H308,Parâmetros!$E$3:$G$5,2,0))))</f>
        <v>0</v>
      </c>
      <c r="K308" s="74">
        <f t="shared" ref="K308" si="267">IF(J308="",0,((G308*J308)*$F$30)*0.9*100)</f>
        <v>0</v>
      </c>
      <c r="L308" s="3"/>
      <c r="M308" s="38"/>
    </row>
    <row r="309" spans="1:13" ht="45.75" customHeight="1" outlineLevel="1" x14ac:dyDescent="0.2">
      <c r="A309" s="170" t="str">
        <f>Máximo!A309</f>
        <v>3.273</v>
      </c>
      <c r="B309" s="552" t="str">
        <f>Máximo!B309:E309</f>
        <v>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v>
      </c>
      <c r="C309" s="552"/>
      <c r="D309" s="552"/>
      <c r="E309" s="552"/>
      <c r="F309" s="68" t="str">
        <f>IF(Máximo!F309:I309="","",Máximo!F309:I309)</f>
        <v/>
      </c>
      <c r="G309" s="72">
        <f>Máximo!G309:J309</f>
        <v>4.3478260899999996E-3</v>
      </c>
      <c r="H309" s="70" t="str">
        <f>IF(Máximo!H309="","",Máximo!H309)</f>
        <v>Obrigatório</v>
      </c>
      <c r="I309" s="37" t="s">
        <v>4</v>
      </c>
      <c r="J309" s="73">
        <f>IF($K$13="Não Atende",0,IF(I309="","",IF(H309="",VLOOKUP(I309,Parâmetros!$B$3:$C$6,2,0),VLOOKUP(I309,Parâmetros!$B$3:$C$6,2,0)*VLOOKUP(H309,Parâmetros!$E$3:$G$5,2,0))))</f>
        <v>0</v>
      </c>
      <c r="K309" s="74">
        <f t="shared" ref="K309" si="268">IF(J309="",0,((G309*J309)*$F$30)*0.9*100)</f>
        <v>0</v>
      </c>
      <c r="L309" s="3"/>
      <c r="M309" s="38"/>
    </row>
    <row r="310" spans="1:13" ht="45.75" customHeight="1" outlineLevel="1" x14ac:dyDescent="0.2">
      <c r="A310" s="170" t="str">
        <f>Máximo!A310</f>
        <v>3.274</v>
      </c>
      <c r="B310" s="552" t="str">
        <f>Máximo!B310:E310</f>
        <v>Compatível com os principais os browsers do mercado:
Opera, Google Chrome, Mozilla Firefox, Internet Explorer, Safari</v>
      </c>
      <c r="C310" s="552"/>
      <c r="D310" s="552"/>
      <c r="E310" s="552"/>
      <c r="F310" s="68" t="str">
        <f>IF(Máximo!F310:I310="","",Máximo!F310:I310)</f>
        <v/>
      </c>
      <c r="G310" s="72">
        <f>Máximo!G310:J310</f>
        <v>4.3478260899999996E-3</v>
      </c>
      <c r="H310" s="70" t="str">
        <f>IF(Máximo!H310="","",Máximo!H310)</f>
        <v>Obrigatório</v>
      </c>
      <c r="I310" s="37" t="s">
        <v>4</v>
      </c>
      <c r="J310" s="73">
        <f>IF($K$13="Não Atende",0,IF(I310="","",IF(H310="",VLOOKUP(I310,Parâmetros!$B$3:$C$6,2,0),VLOOKUP(I310,Parâmetros!$B$3:$C$6,2,0)*VLOOKUP(H310,Parâmetros!$E$3:$G$5,2,0))))</f>
        <v>0</v>
      </c>
      <c r="K310" s="74">
        <f t="shared" ref="K310" si="269">IF(J310="",0,((G310*J310)*$F$30)*0.9*100)</f>
        <v>0</v>
      </c>
      <c r="L310" s="3"/>
      <c r="M310" s="38"/>
    </row>
    <row r="311" spans="1:13" ht="45.75" customHeight="1" outlineLevel="1" x14ac:dyDescent="0.2">
      <c r="A311" s="170" t="str">
        <f>Máximo!A311</f>
        <v>3.275</v>
      </c>
      <c r="B311" s="552" t="str">
        <f>Máximo!B311:E311</f>
        <v>Compativel com os princicpais sistemas operacionais para dispositivos móveis, como Windows Phone (Microsoft), iOS (Apple) e Android (Google Inc./Open Handset Alliance)</v>
      </c>
      <c r="C311" s="552"/>
      <c r="D311" s="552"/>
      <c r="E311" s="552"/>
      <c r="F311" s="68" t="str">
        <f>IF(Máximo!F311:I311="","",Máximo!F311:I311)</f>
        <v/>
      </c>
      <c r="G311" s="72">
        <f>Máximo!G311:J311</f>
        <v>4.3478260899999996E-3</v>
      </c>
      <c r="H311" s="70" t="str">
        <f>IF(Máximo!H311="","",Máximo!H311)</f>
        <v>Obrigatório</v>
      </c>
      <c r="I311" s="37" t="s">
        <v>4</v>
      </c>
      <c r="J311" s="73">
        <f>IF($K$13="Não Atende",0,IF(I311="","",IF(H311="",VLOOKUP(I311,Parâmetros!$B$3:$C$6,2,0),VLOOKUP(I311,Parâmetros!$B$3:$C$6,2,0)*VLOOKUP(H311,Parâmetros!$E$3:$G$5,2,0))))</f>
        <v>0</v>
      </c>
      <c r="K311" s="74">
        <f t="shared" ref="K311" si="270">IF(J311="",0,((G311*J311)*$F$30)*0.9*100)</f>
        <v>0</v>
      </c>
      <c r="L311" s="3"/>
      <c r="M311" s="38"/>
    </row>
    <row r="312" spans="1:13" s="168" customFormat="1" ht="15" customHeight="1" outlineLevel="1" x14ac:dyDescent="0.2">
      <c r="A312" s="239"/>
      <c r="B312" s="240" t="s">
        <v>173</v>
      </c>
      <c r="C312" s="244"/>
      <c r="D312" s="244"/>
      <c r="E312" s="245"/>
      <c r="F312" s="239"/>
      <c r="G312" s="239"/>
      <c r="H312" s="239"/>
      <c r="I312" s="239"/>
      <c r="J312" s="239"/>
      <c r="K312" s="239"/>
      <c r="L312" s="239"/>
      <c r="M312" s="239"/>
    </row>
    <row r="313" spans="1:13" ht="45.75" customHeight="1" outlineLevel="1" x14ac:dyDescent="0.2">
      <c r="A313" s="170" t="str">
        <f>Máximo!A313</f>
        <v>3.276</v>
      </c>
      <c r="B313" s="552" t="str">
        <f>Máximo!B313:E313</f>
        <v>1.  Informações Gerais</v>
      </c>
      <c r="C313" s="552"/>
      <c r="D313" s="552"/>
      <c r="E313" s="552"/>
      <c r="F313" s="68" t="str">
        <f>IF(Máximo!F313:I313="","",Máximo!F313:I313)</f>
        <v/>
      </c>
      <c r="G313" s="72">
        <f>Máximo!G313:J313</f>
        <v>2.1459227E-4</v>
      </c>
      <c r="H313" s="70" t="str">
        <f>IF(Máximo!H313="","",Máximo!H313)</f>
        <v>Obrigatório</v>
      </c>
      <c r="I313" s="37" t="s">
        <v>4</v>
      </c>
      <c r="J313" s="73">
        <f>IF($K$13="Não Atende",0,IF(I313="","",IF(H313="",VLOOKUP(I313,Parâmetros!$B$3:$C$6,2,0),VLOOKUP(I313,Parâmetros!$B$3:$C$6,2,0)*VLOOKUP(H313,Parâmetros!$E$3:$G$5,2,0))))</f>
        <v>0</v>
      </c>
      <c r="K313" s="74">
        <f t="shared" ref="K313:K376" si="271">IF(J313="",0,((G313*J313)*$F$30)*0.9*100)</f>
        <v>0</v>
      </c>
      <c r="L313" s="3"/>
      <c r="M313" s="38"/>
    </row>
    <row r="314" spans="1:13" ht="45.75" customHeight="1" outlineLevel="1" x14ac:dyDescent="0.2">
      <c r="A314" s="170" t="str">
        <f>Máximo!A314</f>
        <v>3.277</v>
      </c>
      <c r="B314" s="552" t="str">
        <f>Máximo!B314:E314</f>
        <v>1.1.   Este documento apresenta os requisitos mínimos de infraestrutura de TI, buscando abranger todos os aspectos e dimensões dos diversos equipamentos, ambientes operacionais e processos destinados à operação, administração e manutenção da solução de TI, objeto da RFP da qual este documento faz parte;</v>
      </c>
      <c r="C314" s="552"/>
      <c r="D314" s="552"/>
      <c r="E314" s="552"/>
      <c r="F314" s="68" t="str">
        <f>IF(Máximo!F314:I314="","",Máximo!F314:I314)</f>
        <v/>
      </c>
      <c r="G314" s="72">
        <f>Máximo!G314:J314</f>
        <v>2.1459227E-4</v>
      </c>
      <c r="H314" s="70" t="str">
        <f>IF(Máximo!H314="","",Máximo!H314)</f>
        <v>Obrigatório</v>
      </c>
      <c r="I314" s="37" t="s">
        <v>4</v>
      </c>
      <c r="J314" s="73">
        <f>IF($K$13="Não Atende",0,IF(I314="","",IF(H314="",VLOOKUP(I314,Parâmetros!$B$3:$C$6,2,0),VLOOKUP(I314,Parâmetros!$B$3:$C$6,2,0)*VLOOKUP(H314,Parâmetros!$E$3:$G$5,2,0))))</f>
        <v>0</v>
      </c>
      <c r="K314" s="74">
        <f t="shared" si="271"/>
        <v>0</v>
      </c>
      <c r="L314" s="3"/>
      <c r="M314" s="38"/>
    </row>
    <row r="315" spans="1:13" ht="45.75" customHeight="1" outlineLevel="1" x14ac:dyDescent="0.2">
      <c r="A315" s="170" t="str">
        <f>Máximo!A315</f>
        <v>3.278</v>
      </c>
      <c r="B315" s="552" t="str">
        <f>Máximo!B315:E315</f>
        <v>1.2.   Resposta Ponto a Ponto: o PROPONENTE deverá responder a planilha Excel do Anexo C – Resposta Ponto a Ponto - Requisitos de Infraestrutura e Operações de TIv22 - FMS.xlsx que contém a reprodução exata de todos os itens do Capítulo 1 em diante.</v>
      </c>
      <c r="C315" s="552"/>
      <c r="D315" s="552"/>
      <c r="E315" s="552"/>
      <c r="F315" s="68" t="str">
        <f>IF(Máximo!F315:I315="","",Máximo!F315:I315)</f>
        <v/>
      </c>
      <c r="G315" s="72">
        <f>Máximo!G315:J315</f>
        <v>2.1459227E-4</v>
      </c>
      <c r="H315" s="70" t="str">
        <f>IF(Máximo!H315="","",Máximo!H315)</f>
        <v>Obrigatório</v>
      </c>
      <c r="I315" s="37" t="s">
        <v>4</v>
      </c>
      <c r="J315" s="73">
        <f>IF($K$13="Não Atende",0,IF(I315="","",IF(H315="",VLOOKUP(I315,Parâmetros!$B$3:$C$6,2,0),VLOOKUP(I315,Parâmetros!$B$3:$C$6,2,0)*VLOOKUP(H315,Parâmetros!$E$3:$G$5,2,0))))</f>
        <v>0</v>
      </c>
      <c r="K315" s="74">
        <f t="shared" si="271"/>
        <v>0</v>
      </c>
      <c r="L315" s="3"/>
      <c r="M315" s="38"/>
    </row>
    <row r="316" spans="1:13" ht="45.75" customHeight="1" outlineLevel="1" x14ac:dyDescent="0.2">
      <c r="A316" s="170" t="str">
        <f>Máximo!A316</f>
        <v>3.279</v>
      </c>
      <c r="B316" s="552" t="str">
        <f>Máximo!B316:E316</f>
        <v>1.3.     A planilha preenchida deverá ser um Anexo da Proposta Técnica, informando o seu atendimento conforme instruções contidas na planilha.</v>
      </c>
      <c r="C316" s="552"/>
      <c r="D316" s="552"/>
      <c r="E316" s="552"/>
      <c r="F316" s="68" t="str">
        <f>IF(Máximo!F316:I316="","",Máximo!F316:I316)</f>
        <v/>
      </c>
      <c r="G316" s="72">
        <f>Máximo!G316:J316</f>
        <v>2.1459227E-4</v>
      </c>
      <c r="H316" s="70" t="str">
        <f>IF(Máximo!H316="","",Máximo!H316)</f>
        <v>Obrigatório</v>
      </c>
      <c r="I316" s="37" t="s">
        <v>4</v>
      </c>
      <c r="J316" s="73">
        <f>IF($K$13="Não Atende",0,IF(I316="","",IF(H316="",VLOOKUP(I316,Parâmetros!$B$3:$C$6,2,0),VLOOKUP(I316,Parâmetros!$B$3:$C$6,2,0)*VLOOKUP(H316,Parâmetros!$E$3:$G$5,2,0))))</f>
        <v>0</v>
      </c>
      <c r="K316" s="74">
        <f t="shared" si="271"/>
        <v>0</v>
      </c>
      <c r="L316" s="3"/>
      <c r="M316" s="38"/>
    </row>
    <row r="317" spans="1:13" ht="45.75" customHeight="1" outlineLevel="1" x14ac:dyDescent="0.2">
      <c r="A317" s="170" t="str">
        <f>Máximo!A317</f>
        <v>3.280</v>
      </c>
      <c r="B317" s="552" t="str">
        <f>Máximo!B317:E317</f>
        <v>1.4.    Na coluna “Declaração de Conformidade” o PROPONENTE deverá formalizar o atendimento ao solicitado utilizando os termos “ATENDE INTEGRALMENTE” (AI), “ATENDE PARCIALMENTE” (AP) ou “NÃO ATENDE” (NA). Devido às características específicas dos equipamentos e sistemas, alguns dos itens desse anexo, não serão aplicáveis. Nestes casos, as PROPONENTES deverão responder, ao item, com o texto "Não Aplicável" (NAPLIC), com as devidas justificativas desse entendimento. Não serão aceitas outras respostas que não essas 4 (quatro) opções;</v>
      </c>
      <c r="C317" s="552"/>
      <c r="D317" s="552"/>
      <c r="E317" s="552"/>
      <c r="F317" s="68" t="str">
        <f>IF(Máximo!F317:I317="","",Máximo!F317:I317)</f>
        <v/>
      </c>
      <c r="G317" s="72">
        <f>Máximo!G317:J317</f>
        <v>2.1459227E-4</v>
      </c>
      <c r="H317" s="70" t="str">
        <f>IF(Máximo!H317="","",Máximo!H317)</f>
        <v>Obrigatório</v>
      </c>
      <c r="I317" s="37" t="s">
        <v>4</v>
      </c>
      <c r="J317" s="73">
        <f>IF($K$13="Não Atende",0,IF(I317="","",IF(H317="",VLOOKUP(I317,Parâmetros!$B$3:$C$6,2,0),VLOOKUP(I317,Parâmetros!$B$3:$C$6,2,0)*VLOOKUP(H317,Parâmetros!$E$3:$G$5,2,0))))</f>
        <v>0</v>
      </c>
      <c r="K317" s="74">
        <f t="shared" si="271"/>
        <v>0</v>
      </c>
      <c r="L317" s="3"/>
      <c r="M317" s="38"/>
    </row>
    <row r="318" spans="1:13" ht="45.75" customHeight="1" outlineLevel="1" x14ac:dyDescent="0.2">
      <c r="A318" s="170" t="str">
        <f>Máximo!A318</f>
        <v>3.281</v>
      </c>
      <c r="B318" s="552" t="str">
        <f>Máximo!B318:E318</f>
        <v>1.5.    Para cada item respondido como “ATENDE PARCIALMENTE” deverá ser detalhado o que será atendido, e o que não será, e os impactos associados na coluna “Motivo”;</v>
      </c>
      <c r="C318" s="552"/>
      <c r="D318" s="552"/>
      <c r="E318" s="552"/>
      <c r="F318" s="68" t="str">
        <f>IF(Máximo!F318:I318="","",Máximo!F318:I318)</f>
        <v/>
      </c>
      <c r="G318" s="72">
        <f>Máximo!G318:J318</f>
        <v>2.1459227E-4</v>
      </c>
      <c r="H318" s="70" t="str">
        <f>IF(Máximo!H318="","",Máximo!H318)</f>
        <v>Obrigatório</v>
      </c>
      <c r="I318" s="37" t="s">
        <v>4</v>
      </c>
      <c r="J318" s="73">
        <f>IF($K$13="Não Atende",0,IF(I318="","",IF(H318="",VLOOKUP(I318,Parâmetros!$B$3:$C$6,2,0),VLOOKUP(I318,Parâmetros!$B$3:$C$6,2,0)*VLOOKUP(H318,Parâmetros!$E$3:$G$5,2,0))))</f>
        <v>0</v>
      </c>
      <c r="K318" s="74">
        <f t="shared" si="271"/>
        <v>0</v>
      </c>
      <c r="L318" s="3"/>
      <c r="M318" s="38"/>
    </row>
    <row r="319" spans="1:13" ht="45.75" customHeight="1" outlineLevel="1" x14ac:dyDescent="0.2">
      <c r="A319" s="170" t="str">
        <f>Máximo!A319</f>
        <v>3.282</v>
      </c>
      <c r="B319" s="552" t="str">
        <f>Máximo!B319:E319</f>
        <v>1.6.    Os itens respondidos pela PROPONENTE como atendidos são passíveis de comprovação em laboratórios a critério único e exclusivo da OI. O não atendimento desses itens poderá incorrer na desclassificação sumária do PROPONENTE, a qualquer tempo, sem ônus para a OI;</v>
      </c>
      <c r="C319" s="552"/>
      <c r="D319" s="552"/>
      <c r="E319" s="552"/>
      <c r="F319" s="68" t="str">
        <f>IF(Máximo!F319:I319="","",Máximo!F319:I319)</f>
        <v/>
      </c>
      <c r="G319" s="72">
        <f>Máximo!G319:J319</f>
        <v>2.1459227E-4</v>
      </c>
      <c r="H319" s="70" t="str">
        <f>IF(Máximo!H319="","",Máximo!H319)</f>
        <v>Obrigatório</v>
      </c>
      <c r="I319" s="37" t="s">
        <v>4</v>
      </c>
      <c r="J319" s="73">
        <f>IF($K$13="Não Atende",0,IF(I319="","",IF(H319="",VLOOKUP(I319,Parâmetros!$B$3:$C$6,2,0),VLOOKUP(I319,Parâmetros!$B$3:$C$6,2,0)*VLOOKUP(H319,Parâmetros!$E$3:$G$5,2,0))))</f>
        <v>0</v>
      </c>
      <c r="K319" s="74">
        <f t="shared" si="271"/>
        <v>0</v>
      </c>
      <c r="L319" s="3"/>
      <c r="M319" s="38"/>
    </row>
    <row r="320" spans="1:13" ht="45.75" customHeight="1" outlineLevel="1" x14ac:dyDescent="0.2">
      <c r="A320" s="170" t="str">
        <f>Máximo!A320</f>
        <v>3.283</v>
      </c>
      <c r="B320" s="552" t="str">
        <f>Máximo!B320:E320</f>
        <v>1.7.    A coluna “Link para maiores detalhes” deverá ser utilizada, quando aplicável, para identificar link para documento ou anexo da proposta técnica que provê maiores detalhes sobre o solicitado. Se utilizada, essa coluna deverá informar, pelo menos, o nome completo do documento ou anexo, o capítulo, subcapítulo e número da página;</v>
      </c>
      <c r="C320" s="552"/>
      <c r="D320" s="552"/>
      <c r="E320" s="552"/>
      <c r="F320" s="68" t="str">
        <f>IF(Máximo!F320:I320="","",Máximo!F320:I320)</f>
        <v/>
      </c>
      <c r="G320" s="72">
        <f>Máximo!G320:J320</f>
        <v>2.1459227E-4</v>
      </c>
      <c r="H320" s="70" t="str">
        <f>IF(Máximo!H320="","",Máximo!H320)</f>
        <v>Obrigatório</v>
      </c>
      <c r="I320" s="37" t="s">
        <v>4</v>
      </c>
      <c r="J320" s="73">
        <f>IF($K$13="Não Atende",0,IF(I320="","",IF(H320="",VLOOKUP(I320,Parâmetros!$B$3:$C$6,2,0),VLOOKUP(I320,Parâmetros!$B$3:$C$6,2,0)*VLOOKUP(H320,Parâmetros!$E$3:$G$5,2,0))))</f>
        <v>0</v>
      </c>
      <c r="K320" s="74">
        <f t="shared" si="271"/>
        <v>0</v>
      </c>
      <c r="L320" s="3"/>
      <c r="M320" s="38"/>
    </row>
    <row r="321" spans="1:13" ht="45.75" customHeight="1" outlineLevel="1" x14ac:dyDescent="0.2">
      <c r="A321" s="170" t="str">
        <f>Máximo!A321</f>
        <v>3.284</v>
      </c>
      <c r="B321" s="552" t="str">
        <f>Máximo!B321:E321</f>
        <v>1.8.    Todos os itens respondidos pelo PROPONENTE como atendidos deverão obrigatoriamente ser fornecidos e seu custo de instalação deverá estar incluso nos valores dos pedidos de compra iniciais;</v>
      </c>
      <c r="C321" s="552"/>
      <c r="D321" s="552"/>
      <c r="E321" s="552"/>
      <c r="F321" s="68" t="str">
        <f>IF(Máximo!F321:I321="","",Máximo!F321:I321)</f>
        <v/>
      </c>
      <c r="G321" s="72">
        <f>Máximo!G321:J321</f>
        <v>2.1459227E-4</v>
      </c>
      <c r="H321" s="70" t="str">
        <f>IF(Máximo!H321="","",Máximo!H321)</f>
        <v>Obrigatório</v>
      </c>
      <c r="I321" s="37" t="s">
        <v>4</v>
      </c>
      <c r="J321" s="73">
        <f>IF($K$13="Não Atende",0,IF(I321="","",IF(H321="",VLOOKUP(I321,Parâmetros!$B$3:$C$6,2,0),VLOOKUP(I321,Parâmetros!$B$3:$C$6,2,0)*VLOOKUP(H321,Parâmetros!$E$3:$G$5,2,0))))</f>
        <v>0</v>
      </c>
      <c r="K321" s="74">
        <f t="shared" si="271"/>
        <v>0</v>
      </c>
      <c r="L321" s="3"/>
      <c r="M321" s="38"/>
    </row>
    <row r="322" spans="1:13" ht="45.75" customHeight="1" outlineLevel="1" x14ac:dyDescent="0.2">
      <c r="A322" s="170" t="str">
        <f>Máximo!A322</f>
        <v>3.285</v>
      </c>
      <c r="B322" s="552" t="str">
        <f>Máximo!B322:E322</f>
        <v>1.9.    Quando houver inconsistência entre a Resposta Ponto a Ponto de um determinado item e o documento que a suporte ou outros documentos integrantes à proposta, será considerada a resposta mais interessante à OI;</v>
      </c>
      <c r="C322" s="552"/>
      <c r="D322" s="552"/>
      <c r="E322" s="552"/>
      <c r="F322" s="68" t="str">
        <f>IF(Máximo!F322:I322="","",Máximo!F322:I322)</f>
        <v/>
      </c>
      <c r="G322" s="72">
        <f>Máximo!G322:J322</f>
        <v>2.1459227E-4</v>
      </c>
      <c r="H322" s="70" t="str">
        <f>IF(Máximo!H322="","",Máximo!H322)</f>
        <v>Obrigatório</v>
      </c>
      <c r="I322" s="37" t="s">
        <v>4</v>
      </c>
      <c r="J322" s="73">
        <f>IF($K$13="Não Atende",0,IF(I322="","",IF(H322="",VLOOKUP(I322,Parâmetros!$B$3:$C$6,2,0),VLOOKUP(I322,Parâmetros!$B$3:$C$6,2,0)*VLOOKUP(H322,Parâmetros!$E$3:$G$5,2,0))))</f>
        <v>0</v>
      </c>
      <c r="K322" s="74">
        <f t="shared" si="271"/>
        <v>0</v>
      </c>
      <c r="L322" s="3"/>
      <c r="M322" s="38"/>
    </row>
    <row r="323" spans="1:13" ht="45.75" customHeight="1" outlineLevel="1" x14ac:dyDescent="0.2">
      <c r="A323" s="170" t="str">
        <f>Máximo!A323</f>
        <v>3.286</v>
      </c>
      <c r="B323" s="552" t="str">
        <f>Máximo!B323:E323</f>
        <v>2.  Requisitos Gerais</v>
      </c>
      <c r="C323" s="552"/>
      <c r="D323" s="552"/>
      <c r="E323" s="552"/>
      <c r="F323" s="68" t="str">
        <f>IF(Máximo!F323:I323="","",Máximo!F323:I323)</f>
        <v/>
      </c>
      <c r="G323" s="72">
        <f>Máximo!G323:J323</f>
        <v>2.1459227E-4</v>
      </c>
      <c r="H323" s="70" t="str">
        <f>IF(Máximo!H323="","",Máximo!H323)</f>
        <v>Obrigatório</v>
      </c>
      <c r="I323" s="37" t="s">
        <v>4</v>
      </c>
      <c r="J323" s="73">
        <f>IF($K$13="Não Atende",0,IF(I323="","",IF(H323="",VLOOKUP(I323,Parâmetros!$B$3:$C$6,2,0),VLOOKUP(I323,Parâmetros!$B$3:$C$6,2,0)*VLOOKUP(H323,Parâmetros!$E$3:$G$5,2,0))))</f>
        <v>0</v>
      </c>
      <c r="K323" s="74">
        <f t="shared" si="271"/>
        <v>0</v>
      </c>
      <c r="L323" s="3"/>
      <c r="M323" s="38"/>
    </row>
    <row r="324" spans="1:13" ht="45.75" customHeight="1" outlineLevel="1" x14ac:dyDescent="0.2">
      <c r="A324" s="170" t="str">
        <f>Máximo!A324</f>
        <v>3.287</v>
      </c>
      <c r="B324" s="552" t="str">
        <f>Máximo!B324:E324</f>
        <v>2.1.   O PROPONENTE deve especificar e dimensionar os recursos de infraestrutura de TI (servidores, armazenamento e rede), os softwares básicos (sistema operacional, servidores de aplicação e banco de dados), os softwares de monitoração e automação, bem como aqueles voltados para as funções operacionais e administrativas, necessários ao adequado funcionamento da solução.</v>
      </c>
      <c r="C324" s="552"/>
      <c r="D324" s="552"/>
      <c r="E324" s="552"/>
      <c r="F324" s="68" t="str">
        <f>IF(Máximo!F324:I324="","",Máximo!F324:I324)</f>
        <v/>
      </c>
      <c r="G324" s="72">
        <f>Máximo!G324:J324</f>
        <v>2.1459227E-4</v>
      </c>
      <c r="H324" s="70" t="str">
        <f>IF(Máximo!H324="","",Máximo!H324)</f>
        <v>Obrigatório</v>
      </c>
      <c r="I324" s="37" t="s">
        <v>4</v>
      </c>
      <c r="J324" s="73">
        <f>IF($K$13="Não Atende",0,IF(I324="","",IF(H324="",VLOOKUP(I324,Parâmetros!$B$3:$C$6,2,0),VLOOKUP(I324,Parâmetros!$B$3:$C$6,2,0)*VLOOKUP(H324,Parâmetros!$E$3:$G$5,2,0))))</f>
        <v>0</v>
      </c>
      <c r="K324" s="74">
        <f t="shared" si="271"/>
        <v>0</v>
      </c>
      <c r="L324" s="3"/>
      <c r="M324" s="38"/>
    </row>
    <row r="325" spans="1:13" ht="45.75" customHeight="1" outlineLevel="1" x14ac:dyDescent="0.2">
      <c r="A325" s="170" t="str">
        <f>Máximo!A325</f>
        <v>3.288</v>
      </c>
      <c r="B325" s="552" t="str">
        <f>Máximo!B325:E325</f>
        <v>2.2.   O PROPONENTE é responsável pelo desempenho associado ao dimensionamento proposto. Se o desempenho quando em operação não for satisfatório, de acordo com os itens deste documento, o PROPONENTE assumirá automaticamente os custos adicionais para adequação ou upgrade de hardware e software que eventualmente se fizer necessário.</v>
      </c>
      <c r="C325" s="552"/>
      <c r="D325" s="552"/>
      <c r="E325" s="552"/>
      <c r="F325" s="68" t="str">
        <f>IF(Máximo!F325:I325="","",Máximo!F325:I325)</f>
        <v/>
      </c>
      <c r="G325" s="72">
        <f>Máximo!G325:J325</f>
        <v>2.1459227E-4</v>
      </c>
      <c r="H325" s="70" t="str">
        <f>IF(Máximo!H325="","",Máximo!H325)</f>
        <v>Obrigatório</v>
      </c>
      <c r="I325" s="37" t="s">
        <v>4</v>
      </c>
      <c r="J325" s="73">
        <f>IF($K$13="Não Atende",0,IF(I325="","",IF(H325="",VLOOKUP(I325,Parâmetros!$B$3:$C$6,2,0),VLOOKUP(I325,Parâmetros!$B$3:$C$6,2,0)*VLOOKUP(H325,Parâmetros!$E$3:$G$5,2,0))))</f>
        <v>0</v>
      </c>
      <c r="K325" s="74">
        <f t="shared" si="271"/>
        <v>0</v>
      </c>
      <c r="L325" s="3"/>
      <c r="M325" s="38"/>
    </row>
    <row r="326" spans="1:13" ht="45.75" customHeight="1" outlineLevel="1" x14ac:dyDescent="0.2">
      <c r="A326" s="170" t="str">
        <f>Máximo!A326</f>
        <v>3.289</v>
      </c>
      <c r="B326" s="552" t="str">
        <f>Máximo!B326:E326</f>
        <v>2.2.1. Apresentar todo o dimensionamento necessário para suportar esta solução nos seguintes ambientes:</v>
      </c>
      <c r="C326" s="552"/>
      <c r="D326" s="552"/>
      <c r="E326" s="552"/>
      <c r="F326" s="68" t="str">
        <f>IF(Máximo!F326:I326="","",Máximo!F326:I326)</f>
        <v/>
      </c>
      <c r="G326" s="72">
        <f>Máximo!G326:J326</f>
        <v>2.1459227E-4</v>
      </c>
      <c r="H326" s="70" t="str">
        <f>IF(Máximo!H326="","",Máximo!H326)</f>
        <v>Obrigatório</v>
      </c>
      <c r="I326" s="37" t="s">
        <v>4</v>
      </c>
      <c r="J326" s="73">
        <f>IF($K$13="Não Atende",0,IF(I326="","",IF(H326="",VLOOKUP(I326,Parâmetros!$B$3:$C$6,2,0),VLOOKUP(I326,Parâmetros!$B$3:$C$6,2,0)*VLOOKUP(H326,Parâmetros!$E$3:$G$5,2,0))))</f>
        <v>0</v>
      </c>
      <c r="K326" s="74">
        <f t="shared" si="271"/>
        <v>0</v>
      </c>
      <c r="L326" s="3"/>
      <c r="M326" s="38"/>
    </row>
    <row r="327" spans="1:13" ht="45.75" customHeight="1" outlineLevel="1" x14ac:dyDescent="0.2">
      <c r="A327" s="170" t="str">
        <f>Máximo!A327</f>
        <v>3.290</v>
      </c>
      <c r="B327" s="552" t="str">
        <f>Máximo!B327:E327</f>
        <v>2.2.1.1.              Desenvolvimento;</v>
      </c>
      <c r="C327" s="552"/>
      <c r="D327" s="552"/>
      <c r="E327" s="552"/>
      <c r="F327" s="68" t="str">
        <f>IF(Máximo!F327:I327="","",Máximo!F327:I327)</f>
        <v/>
      </c>
      <c r="G327" s="72">
        <f>Máximo!G327:J327</f>
        <v>2.1459227E-4</v>
      </c>
      <c r="H327" s="70" t="str">
        <f>IF(Máximo!H327="","",Máximo!H327)</f>
        <v>Obrigatório</v>
      </c>
      <c r="I327" s="37" t="s">
        <v>4</v>
      </c>
      <c r="J327" s="73">
        <f>IF($K$13="Não Atende",0,IF(I327="","",IF(H327="",VLOOKUP(I327,Parâmetros!$B$3:$C$6,2,0),VLOOKUP(I327,Parâmetros!$B$3:$C$6,2,0)*VLOOKUP(H327,Parâmetros!$E$3:$G$5,2,0))))</f>
        <v>0</v>
      </c>
      <c r="K327" s="74">
        <f t="shared" si="271"/>
        <v>0</v>
      </c>
      <c r="L327" s="3"/>
      <c r="M327" s="38"/>
    </row>
    <row r="328" spans="1:13" ht="45.75" customHeight="1" outlineLevel="1" x14ac:dyDescent="0.2">
      <c r="A328" s="170" t="str">
        <f>Máximo!A328</f>
        <v>3.291</v>
      </c>
      <c r="B328" s="552" t="str">
        <f>Máximo!B328:E328</f>
        <v>2.2.1.2.              Homologação;</v>
      </c>
      <c r="C328" s="552"/>
      <c r="D328" s="552"/>
      <c r="E328" s="552"/>
      <c r="F328" s="68" t="str">
        <f>IF(Máximo!F328:I328="","",Máximo!F328:I328)</f>
        <v/>
      </c>
      <c r="G328" s="72">
        <f>Máximo!G328:J328</f>
        <v>2.1459227E-4</v>
      </c>
      <c r="H328" s="70" t="str">
        <f>IF(Máximo!H328="","",Máximo!H328)</f>
        <v>Obrigatório</v>
      </c>
      <c r="I328" s="37" t="s">
        <v>4</v>
      </c>
      <c r="J328" s="73">
        <f>IF($K$13="Não Atende",0,IF(I328="","",IF(H328="",VLOOKUP(I328,Parâmetros!$B$3:$C$6,2,0),VLOOKUP(I328,Parâmetros!$B$3:$C$6,2,0)*VLOOKUP(H328,Parâmetros!$E$3:$G$5,2,0))))</f>
        <v>0</v>
      </c>
      <c r="K328" s="74">
        <f t="shared" si="271"/>
        <v>0</v>
      </c>
      <c r="L328" s="3"/>
      <c r="M328" s="38"/>
    </row>
    <row r="329" spans="1:13" ht="45.75" customHeight="1" outlineLevel="1" x14ac:dyDescent="0.2">
      <c r="A329" s="170" t="str">
        <f>Máximo!A329</f>
        <v>3.292</v>
      </c>
      <c r="B329" s="552" t="str">
        <f>Máximo!B329:E329</f>
        <v>2.2.1.3.              Produção;</v>
      </c>
      <c r="C329" s="552"/>
      <c r="D329" s="552"/>
      <c r="E329" s="552"/>
      <c r="F329" s="68" t="str">
        <f>IF(Máximo!F329:I329="","",Máximo!F329:I329)</f>
        <v/>
      </c>
      <c r="G329" s="72">
        <f>Máximo!G329:J329</f>
        <v>2.1459227E-4</v>
      </c>
      <c r="H329" s="70" t="str">
        <f>IF(Máximo!H329="","",Máximo!H329)</f>
        <v>Obrigatório</v>
      </c>
      <c r="I329" s="37" t="s">
        <v>4</v>
      </c>
      <c r="J329" s="73">
        <f>IF($K$13="Não Atende",0,IF(I329="","",IF(H329="",VLOOKUP(I329,Parâmetros!$B$3:$C$6,2,0),VLOOKUP(I329,Parâmetros!$B$3:$C$6,2,0)*VLOOKUP(H329,Parâmetros!$E$3:$G$5,2,0))))</f>
        <v>0</v>
      </c>
      <c r="K329" s="74">
        <f t="shared" si="271"/>
        <v>0</v>
      </c>
      <c r="L329" s="3"/>
      <c r="M329" s="38"/>
    </row>
    <row r="330" spans="1:13" ht="45.75" customHeight="1" outlineLevel="1" x14ac:dyDescent="0.2">
      <c r="A330" s="170" t="str">
        <f>Máximo!A330</f>
        <v>3.293</v>
      </c>
      <c r="B330" s="552" t="str">
        <f>Máximo!B330:E330</f>
        <v>2.2.1.4.              Outros ambientes caso aplicável.</v>
      </c>
      <c r="C330" s="552"/>
      <c r="D330" s="552"/>
      <c r="E330" s="552"/>
      <c r="F330" s="68" t="str">
        <f>IF(Máximo!F330:I330="","",Máximo!F330:I330)</f>
        <v/>
      </c>
      <c r="G330" s="72">
        <f>Máximo!G330:J330</f>
        <v>2.1459227E-4</v>
      </c>
      <c r="H330" s="70" t="str">
        <f>IF(Máximo!H330="","",Máximo!H330)</f>
        <v>Obrigatório</v>
      </c>
      <c r="I330" s="37" t="s">
        <v>4</v>
      </c>
      <c r="J330" s="73">
        <f>IF($K$13="Não Atende",0,IF(I330="","",IF(H330="",VLOOKUP(I330,Parâmetros!$B$3:$C$6,2,0),VLOOKUP(I330,Parâmetros!$B$3:$C$6,2,0)*VLOOKUP(H330,Parâmetros!$E$3:$G$5,2,0))))</f>
        <v>0</v>
      </c>
      <c r="K330" s="74">
        <f t="shared" si="271"/>
        <v>0</v>
      </c>
      <c r="L330" s="3"/>
      <c r="M330" s="38"/>
    </row>
    <row r="331" spans="1:13" ht="45.75" customHeight="1" outlineLevel="1" x14ac:dyDescent="0.2">
      <c r="A331" s="170" t="str">
        <f>Máximo!A331</f>
        <v>3.294</v>
      </c>
      <c r="B331" s="552" t="str">
        <f>Máximo!B331:E331</f>
        <v>2.3.   O PROPONENTE deve apresentar solução que utilize componentes padrão de mercado. Caso sejam apresentadas soluções proprietárias, o PROPONENTE deve apresentar também alternativas equivalentes utilizando componentes padrão de mercado.</v>
      </c>
      <c r="C331" s="552"/>
      <c r="D331" s="552"/>
      <c r="E331" s="552"/>
      <c r="F331" s="68" t="str">
        <f>IF(Máximo!F331:I331="","",Máximo!F331:I331)</f>
        <v/>
      </c>
      <c r="G331" s="72">
        <f>Máximo!G331:J331</f>
        <v>2.1459227E-4</v>
      </c>
      <c r="H331" s="70" t="str">
        <f>IF(Máximo!H331="","",Máximo!H331)</f>
        <v>Obrigatório</v>
      </c>
      <c r="I331" s="37" t="s">
        <v>4</v>
      </c>
      <c r="J331" s="73">
        <f>IF($K$13="Não Atende",0,IF(I331="","",IF(H331="",VLOOKUP(I331,Parâmetros!$B$3:$C$6,2,0),VLOOKUP(I331,Parâmetros!$B$3:$C$6,2,0)*VLOOKUP(H331,Parâmetros!$E$3:$G$5,2,0))))</f>
        <v>0</v>
      </c>
      <c r="K331" s="74">
        <f t="shared" si="271"/>
        <v>0</v>
      </c>
      <c r="L331" s="3"/>
      <c r="M331" s="38"/>
    </row>
    <row r="332" spans="1:13" ht="45.75" customHeight="1" outlineLevel="1" x14ac:dyDescent="0.2">
      <c r="A332" s="170" t="str">
        <f>Máximo!A332</f>
        <v>3.295</v>
      </c>
      <c r="B332" s="552" t="str">
        <f>Máximo!B332:E332</f>
        <v>2.4.   A solução deve adotar componentes em configuração preferencialmente ativo/ativo, ou, caso não seja possível, ativo/passivo, que permitam a distribuição de carga através de balanceadores de carga local e geograficamente distribuídos (balanceador de carga global).</v>
      </c>
      <c r="C332" s="552"/>
      <c r="D332" s="552"/>
      <c r="E332" s="552"/>
      <c r="F332" s="68" t="str">
        <f>IF(Máximo!F332:I332="","",Máximo!F332:I332)</f>
        <v/>
      </c>
      <c r="G332" s="72">
        <f>Máximo!G332:J332</f>
        <v>2.1459227E-4</v>
      </c>
      <c r="H332" s="70" t="str">
        <f>IF(Máximo!H332="","",Máximo!H332)</f>
        <v>Obrigatório</v>
      </c>
      <c r="I332" s="37" t="s">
        <v>4</v>
      </c>
      <c r="J332" s="73">
        <f>IF($K$13="Não Atende",0,IF(I332="","",IF(H332="",VLOOKUP(I332,Parâmetros!$B$3:$C$6,2,0),VLOOKUP(I332,Parâmetros!$B$3:$C$6,2,0)*VLOOKUP(H332,Parâmetros!$E$3:$G$5,2,0))))</f>
        <v>0</v>
      </c>
      <c r="K332" s="74">
        <f t="shared" si="271"/>
        <v>0</v>
      </c>
      <c r="L332" s="3"/>
      <c r="M332" s="38"/>
    </row>
    <row r="333" spans="1:13" ht="45.75" customHeight="1" outlineLevel="1" x14ac:dyDescent="0.2">
      <c r="A333" s="170" t="str">
        <f>Máximo!A333</f>
        <v>3.296</v>
      </c>
      <c r="B333" s="552" t="str">
        <f>Máximo!B333:E333</f>
        <v>2.5.   O PROPONENTE deve apresentar o detalhamento técnico da solução, a saber:</v>
      </c>
      <c r="C333" s="552"/>
      <c r="D333" s="552"/>
      <c r="E333" s="552"/>
      <c r="F333" s="68" t="str">
        <f>IF(Máximo!F333:I333="","",Máximo!F333:I333)</f>
        <v/>
      </c>
      <c r="G333" s="72">
        <f>Máximo!G333:J333</f>
        <v>2.1459227E-4</v>
      </c>
      <c r="H333" s="70" t="str">
        <f>IF(Máximo!H333="","",Máximo!H333)</f>
        <v>Obrigatório</v>
      </c>
      <c r="I333" s="37" t="s">
        <v>4</v>
      </c>
      <c r="J333" s="73">
        <f>IF($K$13="Não Atende",0,IF(I333="","",IF(H333="",VLOOKUP(I333,Parâmetros!$B$3:$C$6,2,0),VLOOKUP(I333,Parâmetros!$B$3:$C$6,2,0)*VLOOKUP(H333,Parâmetros!$E$3:$G$5,2,0))))</f>
        <v>0</v>
      </c>
      <c r="K333" s="74">
        <f t="shared" si="271"/>
        <v>0</v>
      </c>
      <c r="L333" s="3"/>
      <c r="M333" s="38"/>
    </row>
    <row r="334" spans="1:13" ht="45.75" customHeight="1" outlineLevel="1" x14ac:dyDescent="0.2">
      <c r="A334" s="170" t="str">
        <f>Máximo!A334</f>
        <v>3.297</v>
      </c>
      <c r="B334" s="552" t="str">
        <f>Máximo!B334:E334</f>
        <v>2.5.1. Apresentar todos os componentes de infraestrutura de TI integrantes da solução ofertada;</v>
      </c>
      <c r="C334" s="552"/>
      <c r="D334" s="552"/>
      <c r="E334" s="552"/>
      <c r="F334" s="68" t="str">
        <f>IF(Máximo!F334:I334="","",Máximo!F334:I334)</f>
        <v/>
      </c>
      <c r="G334" s="72">
        <f>Máximo!G334:J334</f>
        <v>2.1459227E-4</v>
      </c>
      <c r="H334" s="70" t="str">
        <f>IF(Máximo!H334="","",Máximo!H334)</f>
        <v>Obrigatório</v>
      </c>
      <c r="I334" s="37" t="s">
        <v>4</v>
      </c>
      <c r="J334" s="73">
        <f>IF($K$13="Não Atende",0,IF(I334="","",IF(H334="",VLOOKUP(I334,Parâmetros!$B$3:$C$6,2,0),VLOOKUP(I334,Parâmetros!$B$3:$C$6,2,0)*VLOOKUP(H334,Parâmetros!$E$3:$G$5,2,0))))</f>
        <v>0</v>
      </c>
      <c r="K334" s="74">
        <f t="shared" si="271"/>
        <v>0</v>
      </c>
      <c r="L334" s="3"/>
      <c r="M334" s="38"/>
    </row>
    <row r="335" spans="1:13" ht="45.75" customHeight="1" outlineLevel="1" x14ac:dyDescent="0.2">
      <c r="A335" s="170" t="str">
        <f>Máximo!A335</f>
        <v>3.298</v>
      </c>
      <c r="B335" s="552" t="str">
        <f>Máximo!B335:E335</f>
        <v>2.5.2. Dimensionamento dos servidores de cada componente da solução;</v>
      </c>
      <c r="C335" s="552"/>
      <c r="D335" s="552"/>
      <c r="E335" s="552"/>
      <c r="F335" s="68" t="str">
        <f>IF(Máximo!F335:I335="","",Máximo!F335:I335)</f>
        <v/>
      </c>
      <c r="G335" s="72">
        <f>Máximo!G335:J335</f>
        <v>2.1459227E-4</v>
      </c>
      <c r="H335" s="70" t="str">
        <f>IF(Máximo!H335="","",Máximo!H335)</f>
        <v>Obrigatório</v>
      </c>
      <c r="I335" s="37" t="s">
        <v>4</v>
      </c>
      <c r="J335" s="73">
        <f>IF($K$13="Não Atende",0,IF(I335="","",IF(H335="",VLOOKUP(I335,Parâmetros!$B$3:$C$6,2,0),VLOOKUP(I335,Parâmetros!$B$3:$C$6,2,0)*VLOOKUP(H335,Parâmetros!$E$3:$G$5,2,0))))</f>
        <v>0</v>
      </c>
      <c r="K335" s="74">
        <f t="shared" si="271"/>
        <v>0</v>
      </c>
      <c r="L335" s="3"/>
      <c r="M335" s="38"/>
    </row>
    <row r="336" spans="1:13" ht="45.75" customHeight="1" outlineLevel="1" x14ac:dyDescent="0.2">
      <c r="A336" s="170" t="str">
        <f>Máximo!A336</f>
        <v>3.299</v>
      </c>
      <c r="B336" s="552" t="str">
        <f>Máximo!B336:E336</f>
        <v>2.5.3. Plataformas e sistemas operacionais homologadas;</v>
      </c>
      <c r="C336" s="552"/>
      <c r="D336" s="552"/>
      <c r="E336" s="552"/>
      <c r="F336" s="68" t="str">
        <f>IF(Máximo!F336:I336="","",Máximo!F336:I336)</f>
        <v/>
      </c>
      <c r="G336" s="72">
        <f>Máximo!G336:J336</f>
        <v>2.1459227E-4</v>
      </c>
      <c r="H336" s="70" t="str">
        <f>IF(Máximo!H336="","",Máximo!H336)</f>
        <v>Obrigatório</v>
      </c>
      <c r="I336" s="37" t="s">
        <v>4</v>
      </c>
      <c r="J336" s="73">
        <f>IF($K$13="Não Atende",0,IF(I336="","",IF(H336="",VLOOKUP(I336,Parâmetros!$B$3:$C$6,2,0),VLOOKUP(I336,Parâmetros!$B$3:$C$6,2,0)*VLOOKUP(H336,Parâmetros!$E$3:$G$5,2,0))))</f>
        <v>0</v>
      </c>
      <c r="K336" s="74">
        <f t="shared" si="271"/>
        <v>0</v>
      </c>
      <c r="L336" s="3"/>
      <c r="M336" s="38"/>
    </row>
    <row r="337" spans="1:13" ht="45.75" customHeight="1" outlineLevel="1" x14ac:dyDescent="0.2">
      <c r="A337" s="170" t="str">
        <f>Máximo!A337</f>
        <v>3.300</v>
      </c>
      <c r="B337" s="552" t="str">
        <f>Máximo!B337:E337</f>
        <v>2.5.4. Pré-requisitos de software básicos;</v>
      </c>
      <c r="C337" s="552"/>
      <c r="D337" s="552"/>
      <c r="E337" s="552"/>
      <c r="F337" s="68" t="str">
        <f>IF(Máximo!F337:I337="","",Máximo!F337:I337)</f>
        <v/>
      </c>
      <c r="G337" s="72">
        <f>Máximo!G337:J337</f>
        <v>2.1459227E-4</v>
      </c>
      <c r="H337" s="70" t="str">
        <f>IF(Máximo!H337="","",Máximo!H337)</f>
        <v>Obrigatório</v>
      </c>
      <c r="I337" s="37" t="s">
        <v>4</v>
      </c>
      <c r="J337" s="73">
        <f>IF($K$13="Não Atende",0,IF(I337="","",IF(H337="",VLOOKUP(I337,Parâmetros!$B$3:$C$6,2,0),VLOOKUP(I337,Parâmetros!$B$3:$C$6,2,0)*VLOOKUP(H337,Parâmetros!$E$3:$G$5,2,0))))</f>
        <v>0</v>
      </c>
      <c r="K337" s="74">
        <f t="shared" si="271"/>
        <v>0</v>
      </c>
      <c r="L337" s="3"/>
      <c r="M337" s="38"/>
    </row>
    <row r="338" spans="1:13" ht="45.75" customHeight="1" outlineLevel="1" x14ac:dyDescent="0.2">
      <c r="A338" s="170" t="str">
        <f>Máximo!A338</f>
        <v>3.301</v>
      </c>
      <c r="B338" s="552" t="str">
        <f>Máximo!B338:E338</f>
        <v>2.5.5. Recursos de Alta Disponibilidade;</v>
      </c>
      <c r="C338" s="552"/>
      <c r="D338" s="552"/>
      <c r="E338" s="552"/>
      <c r="F338" s="68" t="str">
        <f>IF(Máximo!F338:I338="","",Máximo!F338:I338)</f>
        <v/>
      </c>
      <c r="G338" s="72">
        <f>Máximo!G338:J338</f>
        <v>2.1459227E-4</v>
      </c>
      <c r="H338" s="70" t="str">
        <f>IF(Máximo!H338="","",Máximo!H338)</f>
        <v>Obrigatório</v>
      </c>
      <c r="I338" s="37" t="s">
        <v>4</v>
      </c>
      <c r="J338" s="73">
        <f>IF($K$13="Não Atende",0,IF(I338="","",IF(H338="",VLOOKUP(I338,Parâmetros!$B$3:$C$6,2,0),VLOOKUP(I338,Parâmetros!$B$3:$C$6,2,0)*VLOOKUP(H338,Parâmetros!$E$3:$G$5,2,0))))</f>
        <v>0</v>
      </c>
      <c r="K338" s="74">
        <f t="shared" si="271"/>
        <v>0</v>
      </c>
      <c r="L338" s="3"/>
      <c r="M338" s="38"/>
    </row>
    <row r="339" spans="1:13" ht="45.75" customHeight="1" outlineLevel="1" x14ac:dyDescent="0.2">
      <c r="A339" s="170" t="str">
        <f>Máximo!A339</f>
        <v>3.302</v>
      </c>
      <c r="B339" s="552" t="str">
        <f>Máximo!B339:E339</f>
        <v>2.5.6. Necessidades de área em disco interno para todos os servidores, separados por componentes da solução:</v>
      </c>
      <c r="C339" s="552"/>
      <c r="D339" s="552"/>
      <c r="E339" s="552"/>
      <c r="F339" s="68" t="str">
        <f>IF(Máximo!F339:I339="","",Máximo!F339:I339)</f>
        <v/>
      </c>
      <c r="G339" s="72">
        <f>Máximo!G339:J339</f>
        <v>2.1459227E-4</v>
      </c>
      <c r="H339" s="70" t="str">
        <f>IF(Máximo!H339="","",Máximo!H339)</f>
        <v>Obrigatório</v>
      </c>
      <c r="I339" s="37" t="s">
        <v>4</v>
      </c>
      <c r="J339" s="73">
        <f>IF($K$13="Não Atende",0,IF(I339="","",IF(H339="",VLOOKUP(I339,Parâmetros!$B$3:$C$6,2,0),VLOOKUP(I339,Parâmetros!$B$3:$C$6,2,0)*VLOOKUP(H339,Parâmetros!$E$3:$G$5,2,0))))</f>
        <v>0</v>
      </c>
      <c r="K339" s="74">
        <f t="shared" si="271"/>
        <v>0</v>
      </c>
      <c r="L339" s="3"/>
      <c r="M339" s="38"/>
    </row>
    <row r="340" spans="1:13" ht="45.75" customHeight="1" outlineLevel="1" x14ac:dyDescent="0.2">
      <c r="A340" s="170" t="str">
        <f>Máximo!A340</f>
        <v>3.303</v>
      </c>
      <c r="B340" s="552" t="str">
        <f>Máximo!B340:E340</f>
        <v>2.5.6.1.              As áreas em disco interno devem ser protegidas em RAID1 via controladora de hardware dos servidores;</v>
      </c>
      <c r="C340" s="552"/>
      <c r="D340" s="552"/>
      <c r="E340" s="552"/>
      <c r="F340" s="68" t="str">
        <f>IF(Máximo!F340:I340="","",Máximo!F340:I340)</f>
        <v/>
      </c>
      <c r="G340" s="72">
        <f>Máximo!G340:J340</f>
        <v>2.1459227E-4</v>
      </c>
      <c r="H340" s="70" t="str">
        <f>IF(Máximo!H340="","",Máximo!H340)</f>
        <v>Obrigatório</v>
      </c>
      <c r="I340" s="37" t="s">
        <v>4</v>
      </c>
      <c r="J340" s="73">
        <f>IF($K$13="Não Atende",0,IF(I340="","",IF(H340="",VLOOKUP(I340,Parâmetros!$B$3:$C$6,2,0),VLOOKUP(I340,Parâmetros!$B$3:$C$6,2,0)*VLOOKUP(H340,Parâmetros!$E$3:$G$5,2,0))))</f>
        <v>0</v>
      </c>
      <c r="K340" s="74">
        <f t="shared" si="271"/>
        <v>0</v>
      </c>
      <c r="L340" s="3"/>
      <c r="M340" s="38"/>
    </row>
    <row r="341" spans="1:13" ht="45.75" customHeight="1" outlineLevel="1" x14ac:dyDescent="0.2">
      <c r="A341" s="170" t="str">
        <f>Máximo!A341</f>
        <v>3.304</v>
      </c>
      <c r="B341" s="552" t="str">
        <f>Máximo!B341:E341</f>
        <v>2.5.6.2.              Caso exista a necessidade de utilização de placas aceleradoras de IO ou discos SSD, o PROPONENTE deve detalhar estes requisitos.</v>
      </c>
      <c r="C341" s="552"/>
      <c r="D341" s="552"/>
      <c r="E341" s="552"/>
      <c r="F341" s="68" t="str">
        <f>IF(Máximo!F341:I341="","",Máximo!F341:I341)</f>
        <v/>
      </c>
      <c r="G341" s="72">
        <f>Máximo!G341:J341</f>
        <v>2.1459227E-4</v>
      </c>
      <c r="H341" s="70" t="str">
        <f>IF(Máximo!H341="","",Máximo!H341)</f>
        <v>Obrigatório</v>
      </c>
      <c r="I341" s="37" t="s">
        <v>4</v>
      </c>
      <c r="J341" s="73">
        <f>IF($K$13="Não Atende",0,IF(I341="","",IF(H341="",VLOOKUP(I341,Parâmetros!$B$3:$C$6,2,0),VLOOKUP(I341,Parâmetros!$B$3:$C$6,2,0)*VLOOKUP(H341,Parâmetros!$E$3:$G$5,2,0))))</f>
        <v>0</v>
      </c>
      <c r="K341" s="74">
        <f t="shared" si="271"/>
        <v>0</v>
      </c>
      <c r="L341" s="3"/>
      <c r="M341" s="38"/>
    </row>
    <row r="342" spans="1:13" ht="45.75" customHeight="1" outlineLevel="1" x14ac:dyDescent="0.2">
      <c r="A342" s="170" t="str">
        <f>Máximo!A342</f>
        <v>3.305</v>
      </c>
      <c r="B342" s="552" t="str">
        <f>Máximo!B342:E342</f>
        <v>2.5.7. Necessidades de área em disco externo para todos os servidores, separados por componentes da solução:</v>
      </c>
      <c r="C342" s="552"/>
      <c r="D342" s="552"/>
      <c r="E342" s="552"/>
      <c r="F342" s="68" t="str">
        <f>IF(Máximo!F342:I342="","",Máximo!F342:I342)</f>
        <v/>
      </c>
      <c r="G342" s="72">
        <f>Máximo!G342:J342</f>
        <v>2.1459227E-4</v>
      </c>
      <c r="H342" s="70" t="str">
        <f>IF(Máximo!H342="","",Máximo!H342)</f>
        <v>Obrigatório</v>
      </c>
      <c r="I342" s="37" t="s">
        <v>4</v>
      </c>
      <c r="J342" s="73">
        <f>IF($K$13="Não Atende",0,IF(I342="","",IF(H342="",VLOOKUP(I342,Parâmetros!$B$3:$C$6,2,0),VLOOKUP(I342,Parâmetros!$B$3:$C$6,2,0)*VLOOKUP(H342,Parâmetros!$E$3:$G$5,2,0))))</f>
        <v>0</v>
      </c>
      <c r="K342" s="74">
        <f t="shared" si="271"/>
        <v>0</v>
      </c>
      <c r="L342" s="3"/>
      <c r="M342" s="38"/>
    </row>
    <row r="343" spans="1:13" ht="45.75" customHeight="1" outlineLevel="1" x14ac:dyDescent="0.2">
      <c r="A343" s="170" t="str">
        <f>Máximo!A343</f>
        <v>3.306</v>
      </c>
      <c r="B343" s="552" t="str">
        <f>Máximo!B343:E343</f>
        <v>2.5.7.1.              De acordo com a volumetria e necessidade de I/O, devem ser dimensionadas as quantidades de interfaces necessárias para suportar software de balanceamento de carga e failover:</v>
      </c>
      <c r="C343" s="552"/>
      <c r="D343" s="552"/>
      <c r="E343" s="552"/>
      <c r="F343" s="68" t="str">
        <f>IF(Máximo!F343:I343="","",Máximo!F343:I343)</f>
        <v/>
      </c>
      <c r="G343" s="72">
        <f>Máximo!G343:J343</f>
        <v>2.1459227E-4</v>
      </c>
      <c r="H343" s="70" t="str">
        <f>IF(Máximo!H343="","",Máximo!H343)</f>
        <v>Obrigatório</v>
      </c>
      <c r="I343" s="37" t="s">
        <v>4</v>
      </c>
      <c r="J343" s="73">
        <f>IF($K$13="Não Atende",0,IF(I343="","",IF(H343="",VLOOKUP(I343,Parâmetros!$B$3:$C$6,2,0),VLOOKUP(I343,Parâmetros!$B$3:$C$6,2,0)*VLOOKUP(H343,Parâmetros!$E$3:$G$5,2,0))))</f>
        <v>0</v>
      </c>
      <c r="K343" s="74">
        <f t="shared" si="271"/>
        <v>0</v>
      </c>
      <c r="L343" s="3"/>
      <c r="M343" s="38"/>
    </row>
    <row r="344" spans="1:13" ht="45.75" customHeight="1" outlineLevel="1" x14ac:dyDescent="0.2">
      <c r="A344" s="170" t="str">
        <f>Máximo!A344</f>
        <v>3.307</v>
      </c>
      <c r="B344" s="552" t="str">
        <f>Máximo!B344:E344</f>
        <v>2.5.7.2.              Detalhamento dos critérios utilizados para dimensionamento dos componentes da solução;</v>
      </c>
      <c r="C344" s="552"/>
      <c r="D344" s="552"/>
      <c r="E344" s="552"/>
      <c r="F344" s="68" t="str">
        <f>IF(Máximo!F344:I344="","",Máximo!F344:I344)</f>
        <v/>
      </c>
      <c r="G344" s="72">
        <f>Máximo!G344:J344</f>
        <v>2.1459227E-4</v>
      </c>
      <c r="H344" s="70" t="str">
        <f>IF(Máximo!H344="","",Máximo!H344)</f>
        <v>Obrigatório</v>
      </c>
      <c r="I344" s="37" t="s">
        <v>4</v>
      </c>
      <c r="J344" s="73">
        <f>IF($K$13="Não Atende",0,IF(I344="","",IF(H344="",VLOOKUP(I344,Parâmetros!$B$3:$C$6,2,0),VLOOKUP(I344,Parâmetros!$B$3:$C$6,2,0)*VLOOKUP(H344,Parâmetros!$E$3:$G$5,2,0))))</f>
        <v>0</v>
      </c>
      <c r="K344" s="74">
        <f t="shared" si="271"/>
        <v>0</v>
      </c>
      <c r="L344" s="3"/>
      <c r="M344" s="38"/>
    </row>
    <row r="345" spans="1:13" ht="45.75" customHeight="1" outlineLevel="1" x14ac:dyDescent="0.2">
      <c r="A345" s="170" t="str">
        <f>Máximo!A345</f>
        <v>3.308</v>
      </c>
      <c r="B345" s="552" t="str">
        <f>Máximo!B345:E345</f>
        <v>2.5.7.3.              Escalabilidade dos componentes ofertados (capacidade de crescimento), sem a necessidade de investimentos adicionais.</v>
      </c>
      <c r="C345" s="552"/>
      <c r="D345" s="552"/>
      <c r="E345" s="552"/>
      <c r="F345" s="68" t="str">
        <f>IF(Máximo!F345:I345="","",Máximo!F345:I345)</f>
        <v/>
      </c>
      <c r="G345" s="72">
        <f>Máximo!G345:J345</f>
        <v>2.1459227E-4</v>
      </c>
      <c r="H345" s="70" t="str">
        <f>IF(Máximo!H345="","",Máximo!H345)</f>
        <v>Obrigatório</v>
      </c>
      <c r="I345" s="37" t="s">
        <v>4</v>
      </c>
      <c r="J345" s="73">
        <f>IF($K$13="Não Atende",0,IF(I345="","",IF(H345="",VLOOKUP(I345,Parâmetros!$B$3:$C$6,2,0),VLOOKUP(I345,Parâmetros!$B$3:$C$6,2,0)*VLOOKUP(H345,Parâmetros!$E$3:$G$5,2,0))))</f>
        <v>0</v>
      </c>
      <c r="K345" s="74">
        <f t="shared" si="271"/>
        <v>0</v>
      </c>
      <c r="L345" s="3"/>
      <c r="M345" s="38"/>
    </row>
    <row r="346" spans="1:13" ht="45.75" customHeight="1" outlineLevel="1" x14ac:dyDescent="0.2">
      <c r="A346" s="170" t="str">
        <f>Máximo!A346</f>
        <v>3.309</v>
      </c>
      <c r="B346" s="552" t="str">
        <f>Máximo!B346:E346</f>
        <v>2.5.8. O PROPONENTE deve detalhar a solução de conectividade e arquitetura de rede, conforme requisitos do Capítulo 6, incluindo:</v>
      </c>
      <c r="C346" s="552"/>
      <c r="D346" s="552"/>
      <c r="E346" s="552"/>
      <c r="F346" s="68" t="str">
        <f>IF(Máximo!F346:I346="","",Máximo!F346:I346)</f>
        <v/>
      </c>
      <c r="G346" s="72">
        <f>Máximo!G346:J346</f>
        <v>2.1459227E-4</v>
      </c>
      <c r="H346" s="70" t="str">
        <f>IF(Máximo!H346="","",Máximo!H346)</f>
        <v>Obrigatório</v>
      </c>
      <c r="I346" s="37" t="s">
        <v>4</v>
      </c>
      <c r="J346" s="73">
        <f>IF($K$13="Não Atende",0,IF(I346="","",IF(H346="",VLOOKUP(I346,Parâmetros!$B$3:$C$6,2,0),VLOOKUP(I346,Parâmetros!$B$3:$C$6,2,0)*VLOOKUP(H346,Parâmetros!$E$3:$G$5,2,0))))</f>
        <v>0</v>
      </c>
      <c r="K346" s="74">
        <f t="shared" si="271"/>
        <v>0</v>
      </c>
      <c r="L346" s="3"/>
      <c r="M346" s="38"/>
    </row>
    <row r="347" spans="1:13" ht="45.75" customHeight="1" outlineLevel="1" x14ac:dyDescent="0.2">
      <c r="A347" s="170" t="str">
        <f>Máximo!A347</f>
        <v>3.310</v>
      </c>
      <c r="B347" s="552" t="str">
        <f>Máximo!B347:E347</f>
        <v>2.5.8.1.              Topologia de rede;</v>
      </c>
      <c r="C347" s="552"/>
      <c r="D347" s="552"/>
      <c r="E347" s="552"/>
      <c r="F347" s="68" t="str">
        <f>IF(Máximo!F347:I347="","",Máximo!F347:I347)</f>
        <v/>
      </c>
      <c r="G347" s="72">
        <f>Máximo!G347:J347</f>
        <v>2.1459227E-4</v>
      </c>
      <c r="H347" s="70" t="str">
        <f>IF(Máximo!H347="","",Máximo!H347)</f>
        <v>Obrigatório</v>
      </c>
      <c r="I347" s="37" t="s">
        <v>4</v>
      </c>
      <c r="J347" s="73">
        <f>IF($K$13="Não Atende",0,IF(I347="","",IF(H347="",VLOOKUP(I347,Parâmetros!$B$3:$C$6,2,0),VLOOKUP(I347,Parâmetros!$B$3:$C$6,2,0)*VLOOKUP(H347,Parâmetros!$E$3:$G$5,2,0))))</f>
        <v>0</v>
      </c>
      <c r="K347" s="74">
        <f t="shared" si="271"/>
        <v>0</v>
      </c>
      <c r="L347" s="3"/>
      <c r="M347" s="38"/>
    </row>
    <row r="348" spans="1:13" ht="45.75" customHeight="1" outlineLevel="1" x14ac:dyDescent="0.2">
      <c r="A348" s="170" t="str">
        <f>Máximo!A348</f>
        <v>3.311</v>
      </c>
      <c r="B348" s="552" t="str">
        <f>Máximo!B348:E348</f>
        <v>2.5.8.2.              Quantidade e tipos de interfaces de rede;</v>
      </c>
      <c r="C348" s="552"/>
      <c r="D348" s="552"/>
      <c r="E348" s="552"/>
      <c r="F348" s="68" t="str">
        <f>IF(Máximo!F348:I348="","",Máximo!F348:I348)</f>
        <v/>
      </c>
      <c r="G348" s="72">
        <f>Máximo!G348:J348</f>
        <v>2.1459227E-4</v>
      </c>
      <c r="H348" s="70" t="str">
        <f>IF(Máximo!H348="","",Máximo!H348)</f>
        <v>Obrigatório</v>
      </c>
      <c r="I348" s="37" t="s">
        <v>4</v>
      </c>
      <c r="J348" s="73">
        <f>IF($K$13="Não Atende",0,IF(I348="","",IF(H348="",VLOOKUP(I348,Parâmetros!$B$3:$C$6,2,0),VLOOKUP(I348,Parâmetros!$B$3:$C$6,2,0)*VLOOKUP(H348,Parâmetros!$E$3:$G$5,2,0))))</f>
        <v>0</v>
      </c>
      <c r="K348" s="74">
        <f t="shared" si="271"/>
        <v>0</v>
      </c>
      <c r="L348" s="3"/>
      <c r="M348" s="38"/>
    </row>
    <row r="349" spans="1:13" ht="45.75" customHeight="1" outlineLevel="1" x14ac:dyDescent="0.2">
      <c r="A349" s="170" t="str">
        <f>Máximo!A349</f>
        <v>3.312</v>
      </c>
      <c r="B349" s="552" t="str">
        <f>Máximo!B349:E349</f>
        <v>2.5.8.3.              Deve ser especificado o fluxo de tráfego estimado entre os servidores que compõem a solução, baseado nos dados de dimensionamento apresentados;</v>
      </c>
      <c r="C349" s="552"/>
      <c r="D349" s="552"/>
      <c r="E349" s="552"/>
      <c r="F349" s="68" t="str">
        <f>IF(Máximo!F349:I349="","",Máximo!F349:I349)</f>
        <v/>
      </c>
      <c r="G349" s="72">
        <f>Máximo!G349:J349</f>
        <v>2.1459227E-4</v>
      </c>
      <c r="H349" s="70" t="str">
        <f>IF(Máximo!H349="","",Máximo!H349)</f>
        <v>Obrigatório</v>
      </c>
      <c r="I349" s="37" t="s">
        <v>4</v>
      </c>
      <c r="J349" s="73">
        <f>IF($K$13="Não Atende",0,IF(I349="","",IF(H349="",VLOOKUP(I349,Parâmetros!$B$3:$C$6,2,0),VLOOKUP(I349,Parâmetros!$B$3:$C$6,2,0)*VLOOKUP(H349,Parâmetros!$E$3:$G$5,2,0))))</f>
        <v>0</v>
      </c>
      <c r="K349" s="74">
        <f t="shared" si="271"/>
        <v>0</v>
      </c>
      <c r="L349" s="3"/>
      <c r="M349" s="38"/>
    </row>
    <row r="350" spans="1:13" ht="45.75" customHeight="1" outlineLevel="1" x14ac:dyDescent="0.2">
      <c r="A350" s="170" t="str">
        <f>Máximo!A350</f>
        <v>3.313</v>
      </c>
      <c r="B350" s="552" t="str">
        <f>Máximo!B350:E350</f>
        <v>2.5.8.4.              Latência máxima de rede entre os componentes suportada pela solução;</v>
      </c>
      <c r="C350" s="552"/>
      <c r="D350" s="552"/>
      <c r="E350" s="552"/>
      <c r="F350" s="68" t="str">
        <f>IF(Máximo!F350:I350="","",Máximo!F350:I350)</f>
        <v/>
      </c>
      <c r="G350" s="72">
        <f>Máximo!G350:J350</f>
        <v>2.1459227E-4</v>
      </c>
      <c r="H350" s="70" t="str">
        <f>IF(Máximo!H350="","",Máximo!H350)</f>
        <v>Obrigatório</v>
      </c>
      <c r="I350" s="37" t="s">
        <v>4</v>
      </c>
      <c r="J350" s="73">
        <f>IF($K$13="Não Atende",0,IF(I350="","",IF(H350="",VLOOKUP(I350,Parâmetros!$B$3:$C$6,2,0),VLOOKUP(I350,Parâmetros!$B$3:$C$6,2,0)*VLOOKUP(H350,Parâmetros!$E$3:$G$5,2,0))))</f>
        <v>0</v>
      </c>
      <c r="K350" s="74">
        <f t="shared" si="271"/>
        <v>0</v>
      </c>
      <c r="L350" s="3"/>
      <c r="M350" s="38"/>
    </row>
    <row r="351" spans="1:13" ht="45.75" customHeight="1" outlineLevel="1" x14ac:dyDescent="0.2">
      <c r="A351" s="170" t="str">
        <f>Máximo!A351</f>
        <v>3.314</v>
      </c>
      <c r="B351" s="552" t="str">
        <f>Máximo!B351:E351</f>
        <v>2.5.8.5.              Requisitos e topologia de balanceamento de carga local e global;</v>
      </c>
      <c r="C351" s="552"/>
      <c r="D351" s="552"/>
      <c r="E351" s="552"/>
      <c r="F351" s="68" t="str">
        <f>IF(Máximo!F351:I351="","",Máximo!F351:I351)</f>
        <v/>
      </c>
      <c r="G351" s="72">
        <f>Máximo!G351:J351</f>
        <v>2.1459227E-4</v>
      </c>
      <c r="H351" s="70" t="str">
        <f>IF(Máximo!H351="","",Máximo!H351)</f>
        <v>Obrigatório</v>
      </c>
      <c r="I351" s="37" t="s">
        <v>4</v>
      </c>
      <c r="J351" s="73">
        <f>IF($K$13="Não Atende",0,IF(I351="","",IF(H351="",VLOOKUP(I351,Parâmetros!$B$3:$C$6,2,0),VLOOKUP(I351,Parâmetros!$B$3:$C$6,2,0)*VLOOKUP(H351,Parâmetros!$E$3:$G$5,2,0))))</f>
        <v>0</v>
      </c>
      <c r="K351" s="74">
        <f t="shared" si="271"/>
        <v>0</v>
      </c>
      <c r="L351" s="3"/>
      <c r="M351" s="38"/>
    </row>
    <row r="352" spans="1:13" ht="45.75" customHeight="1" outlineLevel="1" x14ac:dyDescent="0.2">
      <c r="A352" s="170" t="str">
        <f>Máximo!A352</f>
        <v>3.315</v>
      </c>
      <c r="B352" s="552" t="str">
        <f>Máximo!B352:E352</f>
        <v>2.6.   A solução ofertada deve ser escalável mantendo a mesma arquitetura inicialmente proposta. Caso haja limite de escalabilidade na solução ofertada, o mesmo deverá ser informado;</v>
      </c>
      <c r="C352" s="552"/>
      <c r="D352" s="552"/>
      <c r="E352" s="552"/>
      <c r="F352" s="68" t="str">
        <f>IF(Máximo!F352:I352="","",Máximo!F352:I352)</f>
        <v/>
      </c>
      <c r="G352" s="72">
        <f>Máximo!G352:J352</f>
        <v>2.1459227E-4</v>
      </c>
      <c r="H352" s="70" t="str">
        <f>IF(Máximo!H352="","",Máximo!H352)</f>
        <v>Obrigatório</v>
      </c>
      <c r="I352" s="37" t="s">
        <v>4</v>
      </c>
      <c r="J352" s="73">
        <f>IF($K$13="Não Atende",0,IF(I352="","",IF(H352="",VLOOKUP(I352,Parâmetros!$B$3:$C$6,2,0),VLOOKUP(I352,Parâmetros!$B$3:$C$6,2,0)*VLOOKUP(H352,Parâmetros!$E$3:$G$5,2,0))))</f>
        <v>0</v>
      </c>
      <c r="K352" s="74">
        <f t="shared" si="271"/>
        <v>0</v>
      </c>
      <c r="L352" s="3"/>
      <c r="M352" s="38"/>
    </row>
    <row r="353" spans="1:13" ht="45.75" customHeight="1" outlineLevel="1" x14ac:dyDescent="0.2">
      <c r="A353" s="170" t="str">
        <f>Máximo!A353</f>
        <v>3.316</v>
      </c>
      <c r="B353" s="552" t="str">
        <f>Máximo!B353:E353</f>
        <v>2.7.   A escalabilidade dos componentes deve ser preferencialmente horizontal;</v>
      </c>
      <c r="C353" s="552"/>
      <c r="D353" s="552"/>
      <c r="E353" s="552"/>
      <c r="F353" s="68" t="str">
        <f>IF(Máximo!F353:I353="","",Máximo!F353:I353)</f>
        <v/>
      </c>
      <c r="G353" s="72">
        <f>Máximo!G353:J353</f>
        <v>2.1459227E-4</v>
      </c>
      <c r="H353" s="70" t="str">
        <f>IF(Máximo!H353="","",Máximo!H353)</f>
        <v>Obrigatório</v>
      </c>
      <c r="I353" s="37" t="s">
        <v>4</v>
      </c>
      <c r="J353" s="73">
        <f>IF($K$13="Não Atende",0,IF(I353="","",IF(H353="",VLOOKUP(I353,Parâmetros!$B$3:$C$6,2,0),VLOOKUP(I353,Parâmetros!$B$3:$C$6,2,0)*VLOOKUP(H353,Parâmetros!$E$3:$G$5,2,0))))</f>
        <v>0</v>
      </c>
      <c r="K353" s="74">
        <f t="shared" si="271"/>
        <v>0</v>
      </c>
      <c r="L353" s="3"/>
      <c r="M353" s="38"/>
    </row>
    <row r="354" spans="1:13" ht="45.75" customHeight="1" outlineLevel="1" x14ac:dyDescent="0.2">
      <c r="A354" s="170" t="str">
        <f>Máximo!A354</f>
        <v>3.317</v>
      </c>
      <c r="B354" s="552" t="str">
        <f>Máximo!B354:E354</f>
        <v>2.8.   A solução em hipótese alguma deve privar a evolução dos componentes de infraestrutura;</v>
      </c>
      <c r="C354" s="552"/>
      <c r="D354" s="552"/>
      <c r="E354" s="552"/>
      <c r="F354" s="68" t="str">
        <f>IF(Máximo!F354:I354="","",Máximo!F354:I354)</f>
        <v/>
      </c>
      <c r="G354" s="72">
        <f>Máximo!G354:J354</f>
        <v>2.1459227E-4</v>
      </c>
      <c r="H354" s="70" t="str">
        <f>IF(Máximo!H354="","",Máximo!H354)</f>
        <v>Obrigatório</v>
      </c>
      <c r="I354" s="37" t="s">
        <v>4</v>
      </c>
      <c r="J354" s="73">
        <f>IF($K$13="Não Atende",0,IF(I354="","",IF(H354="",VLOOKUP(I354,Parâmetros!$B$3:$C$6,2,0),VLOOKUP(I354,Parâmetros!$B$3:$C$6,2,0)*VLOOKUP(H354,Parâmetros!$E$3:$G$5,2,0))))</f>
        <v>0</v>
      </c>
      <c r="K354" s="74">
        <f t="shared" si="271"/>
        <v>0</v>
      </c>
      <c r="L354" s="3"/>
      <c r="M354" s="38"/>
    </row>
    <row r="355" spans="1:13" ht="45.75" customHeight="1" outlineLevel="1" x14ac:dyDescent="0.2">
      <c r="A355" s="170" t="str">
        <f>Máximo!A355</f>
        <v>3.318</v>
      </c>
      <c r="B355" s="552" t="str">
        <f>Máximo!B355:E355</f>
        <v>3.  Requisitos de Infraestrutura de Servidores e Virtualização</v>
      </c>
      <c r="C355" s="552"/>
      <c r="D355" s="552"/>
      <c r="E355" s="552"/>
      <c r="F355" s="68" t="str">
        <f>IF(Máximo!F355:I355="","",Máximo!F355:I355)</f>
        <v/>
      </c>
      <c r="G355" s="72">
        <f>Máximo!G355:J355</f>
        <v>2.1459227E-4</v>
      </c>
      <c r="H355" s="70" t="str">
        <f>IF(Máximo!H355="","",Máximo!H355)</f>
        <v>Obrigatório</v>
      </c>
      <c r="I355" s="37" t="s">
        <v>4</v>
      </c>
      <c r="J355" s="73">
        <f>IF($K$13="Não Atende",0,IF(I355="","",IF(H355="",VLOOKUP(I355,Parâmetros!$B$3:$C$6,2,0),VLOOKUP(I355,Parâmetros!$B$3:$C$6,2,0)*VLOOKUP(H355,Parâmetros!$E$3:$G$5,2,0))))</f>
        <v>0</v>
      </c>
      <c r="K355" s="74">
        <f t="shared" si="271"/>
        <v>0</v>
      </c>
      <c r="L355" s="3"/>
      <c r="M355" s="38"/>
    </row>
    <row r="356" spans="1:13" ht="45.75" customHeight="1" outlineLevel="1" x14ac:dyDescent="0.2">
      <c r="A356" s="170" t="str">
        <f>Máximo!A356</f>
        <v>3.319</v>
      </c>
      <c r="B356" s="552" t="str">
        <f>Máximo!B356:E356</f>
        <v>3.1.   Requisitos Gerais:</v>
      </c>
      <c r="C356" s="552"/>
      <c r="D356" s="552"/>
      <c r="E356" s="552"/>
      <c r="F356" s="68" t="str">
        <f>IF(Máximo!F356:I356="","",Máximo!F356:I356)</f>
        <v/>
      </c>
      <c r="G356" s="72">
        <f>Máximo!G356:J356</f>
        <v>2.1459227E-4</v>
      </c>
      <c r="H356" s="70" t="str">
        <f>IF(Máximo!H356="","",Máximo!H356)</f>
        <v>Obrigatório</v>
      </c>
      <c r="I356" s="37" t="s">
        <v>4</v>
      </c>
      <c r="J356" s="73">
        <f>IF($K$13="Não Atende",0,IF(I356="","",IF(H356="",VLOOKUP(I356,Parâmetros!$B$3:$C$6,2,0),VLOOKUP(I356,Parâmetros!$B$3:$C$6,2,0)*VLOOKUP(H356,Parâmetros!$E$3:$G$5,2,0))))</f>
        <v>0</v>
      </c>
      <c r="K356" s="74">
        <f t="shared" si="271"/>
        <v>0</v>
      </c>
      <c r="L356" s="3"/>
      <c r="M356" s="38"/>
    </row>
    <row r="357" spans="1:13" ht="45.75" customHeight="1" outlineLevel="1" x14ac:dyDescent="0.2">
      <c r="A357" s="170" t="str">
        <f>Máximo!A357</f>
        <v>3.320</v>
      </c>
      <c r="B357" s="552" t="str">
        <f>Máximo!B357:E357</f>
        <v>3.1.1. A arquitetura X86 é para utilização em todos os servidores (Low End, Mid Range e High End). Caso haja incompatibilidade da aplicação, a mesma deve ser justificada na resposta a este material;</v>
      </c>
      <c r="C357" s="552"/>
      <c r="D357" s="552"/>
      <c r="E357" s="552"/>
      <c r="F357" s="68" t="str">
        <f>IF(Máximo!F357:I357="","",Máximo!F357:I357)</f>
        <v/>
      </c>
      <c r="G357" s="72">
        <f>Máximo!G357:J357</f>
        <v>2.1459227E-4</v>
      </c>
      <c r="H357" s="70" t="str">
        <f>IF(Máximo!H357="","",Máximo!H357)</f>
        <v>Obrigatório</v>
      </c>
      <c r="I357" s="37" t="s">
        <v>4</v>
      </c>
      <c r="J357" s="73">
        <f>IF($K$13="Não Atende",0,IF(I357="","",IF(H357="",VLOOKUP(I357,Parâmetros!$B$3:$C$6,2,0),VLOOKUP(I357,Parâmetros!$B$3:$C$6,2,0)*VLOOKUP(H357,Parâmetros!$E$3:$G$5,2,0))))</f>
        <v>0</v>
      </c>
      <c r="K357" s="74">
        <f t="shared" si="271"/>
        <v>0</v>
      </c>
      <c r="L357" s="3"/>
      <c r="M357" s="38"/>
    </row>
    <row r="358" spans="1:13" ht="45.75" customHeight="1" outlineLevel="1" x14ac:dyDescent="0.2">
      <c r="A358" s="170" t="str">
        <f>Máximo!A358</f>
        <v>3.321</v>
      </c>
      <c r="B358" s="552" t="str">
        <f>Máximo!B358:E358</f>
        <v>3.1.2. A solução proposta deve possuir compatibilidade com soluções de virtualização. Caso haja incompatibilidade da aplicação, a mesma deve ser justificada na resposta a este material;</v>
      </c>
      <c r="C358" s="552"/>
      <c r="D358" s="552"/>
      <c r="E358" s="552"/>
      <c r="F358" s="68" t="str">
        <f>IF(Máximo!F358:I358="","",Máximo!F358:I358)</f>
        <v/>
      </c>
      <c r="G358" s="72">
        <f>Máximo!G358:J358</f>
        <v>2.1459227E-4</v>
      </c>
      <c r="H358" s="70" t="str">
        <f>IF(Máximo!H358="","",Máximo!H358)</f>
        <v>Obrigatório</v>
      </c>
      <c r="I358" s="37" t="s">
        <v>4</v>
      </c>
      <c r="J358" s="73">
        <f>IF($K$13="Não Atende",0,IF(I358="","",IF(H358="",VLOOKUP(I358,Parâmetros!$B$3:$C$6,2,0),VLOOKUP(I358,Parâmetros!$B$3:$C$6,2,0)*VLOOKUP(H358,Parâmetros!$E$3:$G$5,2,0))))</f>
        <v>0</v>
      </c>
      <c r="K358" s="74">
        <f t="shared" si="271"/>
        <v>0</v>
      </c>
      <c r="L358" s="3"/>
      <c r="M358" s="38"/>
    </row>
    <row r="359" spans="1:13" ht="45.75" customHeight="1" outlineLevel="1" x14ac:dyDescent="0.2">
      <c r="A359" s="170" t="str">
        <f>Máximo!A359</f>
        <v>3.322</v>
      </c>
      <c r="B359" s="552" t="str">
        <f>Máximo!B359:E359</f>
        <v>3.1.2.1.              A solução de virtualização deve ser preferencialmente VMware;</v>
      </c>
      <c r="C359" s="552"/>
      <c r="D359" s="552"/>
      <c r="E359" s="552"/>
      <c r="F359" s="68" t="str">
        <f>IF(Máximo!F359:I359="","",Máximo!F359:I359)</f>
        <v/>
      </c>
      <c r="G359" s="72">
        <f>Máximo!G359:J359</f>
        <v>2.1459227E-4</v>
      </c>
      <c r="H359" s="70" t="str">
        <f>IF(Máximo!H359="","",Máximo!H359)</f>
        <v>Obrigatório</v>
      </c>
      <c r="I359" s="37" t="s">
        <v>4</v>
      </c>
      <c r="J359" s="73">
        <f>IF($K$13="Não Atende",0,IF(I359="","",IF(H359="",VLOOKUP(I359,Parâmetros!$B$3:$C$6,2,0),VLOOKUP(I359,Parâmetros!$B$3:$C$6,2,0)*VLOOKUP(H359,Parâmetros!$E$3:$G$5,2,0))))</f>
        <v>0</v>
      </c>
      <c r="K359" s="74">
        <f t="shared" si="271"/>
        <v>0</v>
      </c>
      <c r="L359" s="3"/>
      <c r="M359" s="38"/>
    </row>
    <row r="360" spans="1:13" ht="45.75" customHeight="1" outlineLevel="1" x14ac:dyDescent="0.2">
      <c r="A360" s="170" t="str">
        <f>Máximo!A360</f>
        <v>3.323</v>
      </c>
      <c r="B360" s="552" t="str">
        <f>Máximo!B360:E360</f>
        <v>3.1.2.2.              O PROPONENTE deve apresentar documento que informe a compatibilidade dos componentes da solução com ambiente virtualizado (VMware, Hyper-V, etc.), informando adicionalmente:</v>
      </c>
      <c r="C360" s="552"/>
      <c r="D360" s="552"/>
      <c r="E360" s="552"/>
      <c r="F360" s="68" t="str">
        <f>IF(Máximo!F360:I360="","",Máximo!F360:I360)</f>
        <v/>
      </c>
      <c r="G360" s="72">
        <f>Máximo!G360:J360</f>
        <v>2.1459227E-4</v>
      </c>
      <c r="H360" s="70" t="str">
        <f>IF(Máximo!H360="","",Máximo!H360)</f>
        <v>Obrigatório</v>
      </c>
      <c r="I360" s="37" t="s">
        <v>4</v>
      </c>
      <c r="J360" s="73">
        <f>IF($K$13="Não Atende",0,IF(I360="","",IF(H360="",VLOOKUP(I360,Parâmetros!$B$3:$C$6,2,0),VLOOKUP(I360,Parâmetros!$B$3:$C$6,2,0)*VLOOKUP(H360,Parâmetros!$E$3:$G$5,2,0))))</f>
        <v>0</v>
      </c>
      <c r="K360" s="74">
        <f t="shared" si="271"/>
        <v>0</v>
      </c>
      <c r="L360" s="3"/>
      <c r="M360" s="38"/>
    </row>
    <row r="361" spans="1:13" ht="45.75" customHeight="1" outlineLevel="1" x14ac:dyDescent="0.2">
      <c r="A361" s="170" t="str">
        <f>Máximo!A361</f>
        <v>3.324</v>
      </c>
      <c r="B361" s="552" t="str">
        <f>Máximo!B361:E361</f>
        <v>3.1.2.2.1.   Para quais componentes são homologados;</v>
      </c>
      <c r="C361" s="552"/>
      <c r="D361" s="552"/>
      <c r="E361" s="552"/>
      <c r="F361" s="68" t="str">
        <f>IF(Máximo!F361:I361="","",Máximo!F361:I361)</f>
        <v/>
      </c>
      <c r="G361" s="72">
        <f>Máximo!G361:J361</f>
        <v>2.1459227E-4</v>
      </c>
      <c r="H361" s="70" t="str">
        <f>IF(Máximo!H361="","",Máximo!H361)</f>
        <v>Obrigatório</v>
      </c>
      <c r="I361" s="37" t="s">
        <v>4</v>
      </c>
      <c r="J361" s="73">
        <f>IF($K$13="Não Atende",0,IF(I361="","",IF(H361="",VLOOKUP(I361,Parâmetros!$B$3:$C$6,2,0),VLOOKUP(I361,Parâmetros!$B$3:$C$6,2,0)*VLOOKUP(H361,Parâmetros!$E$3:$G$5,2,0))))</f>
        <v>0</v>
      </c>
      <c r="K361" s="74">
        <f t="shared" si="271"/>
        <v>0</v>
      </c>
      <c r="L361" s="3"/>
      <c r="M361" s="38"/>
    </row>
    <row r="362" spans="1:13" ht="45.75" customHeight="1" outlineLevel="1" x14ac:dyDescent="0.2">
      <c r="A362" s="170" t="str">
        <f>Máximo!A362</f>
        <v>3.325</v>
      </c>
      <c r="B362" s="552" t="str">
        <f>Máximo!B362:E362</f>
        <v>3.1.2.2.2.   Qual a degradação de desempenho prevista para cada componente utilizando-se ambiente virtualizado;</v>
      </c>
      <c r="C362" s="552"/>
      <c r="D362" s="552"/>
      <c r="E362" s="552"/>
      <c r="F362" s="68" t="str">
        <f>IF(Máximo!F362:I362="","",Máximo!F362:I362)</f>
        <v/>
      </c>
      <c r="G362" s="72">
        <f>Máximo!G362:J362</f>
        <v>2.1459227E-4</v>
      </c>
      <c r="H362" s="70" t="str">
        <f>IF(Máximo!H362="","",Máximo!H362)</f>
        <v>Obrigatório</v>
      </c>
      <c r="I362" s="37" t="s">
        <v>4</v>
      </c>
      <c r="J362" s="73">
        <f>IF($K$13="Não Atende",0,IF(I362="","",IF(H362="",VLOOKUP(I362,Parâmetros!$B$3:$C$6,2,0),VLOOKUP(I362,Parâmetros!$B$3:$C$6,2,0)*VLOOKUP(H362,Parâmetros!$E$3:$G$5,2,0))))</f>
        <v>0</v>
      </c>
      <c r="K362" s="74">
        <f t="shared" si="271"/>
        <v>0</v>
      </c>
      <c r="L362" s="3"/>
      <c r="M362" s="38"/>
    </row>
    <row r="363" spans="1:13" ht="45.75" customHeight="1" outlineLevel="1" x14ac:dyDescent="0.2">
      <c r="A363" s="170" t="str">
        <f>Máximo!A363</f>
        <v>3.326</v>
      </c>
      <c r="B363" s="552" t="str">
        <f>Máximo!B363:E363</f>
        <v>3.1.2.2.3.    </v>
      </c>
      <c r="C363" s="552"/>
      <c r="D363" s="552"/>
      <c r="E363" s="552"/>
      <c r="F363" s="68" t="str">
        <f>IF(Máximo!F363:I363="","",Máximo!F363:I363)</f>
        <v/>
      </c>
      <c r="G363" s="72">
        <f>Máximo!G363:J363</f>
        <v>2.1459227E-4</v>
      </c>
      <c r="H363" s="70" t="str">
        <f>IF(Máximo!H363="","",Máximo!H363)</f>
        <v>Obrigatório</v>
      </c>
      <c r="I363" s="37" t="s">
        <v>4</v>
      </c>
      <c r="J363" s="73">
        <f>IF($K$13="Não Atende",0,IF(I363="","",IF(H363="",VLOOKUP(I363,Parâmetros!$B$3:$C$6,2,0),VLOOKUP(I363,Parâmetros!$B$3:$C$6,2,0)*VLOOKUP(H363,Parâmetros!$E$3:$G$5,2,0))))</f>
        <v>0</v>
      </c>
      <c r="K363" s="74">
        <f t="shared" si="271"/>
        <v>0</v>
      </c>
      <c r="L363" s="3"/>
      <c r="M363" s="38"/>
    </row>
    <row r="364" spans="1:13" ht="45.75" customHeight="1" outlineLevel="1" x14ac:dyDescent="0.2">
      <c r="A364" s="170" t="str">
        <f>Máximo!A364</f>
        <v>3.327</v>
      </c>
      <c r="B364" s="552" t="str">
        <f>Máximo!B364:E364</f>
        <v>3.1.3. O PROPONENTE deve considerar sempre o máximo de virtualização possível para a sua proposta em todos os ambientes (produção, desenvolvimento, etc.);</v>
      </c>
      <c r="C364" s="552"/>
      <c r="D364" s="552"/>
      <c r="E364" s="552"/>
      <c r="F364" s="68" t="str">
        <f>IF(Máximo!F364:I364="","",Máximo!F364:I364)</f>
        <v/>
      </c>
      <c r="G364" s="72">
        <f>Máximo!G364:J364</f>
        <v>2.1459227E-4</v>
      </c>
      <c r="H364" s="70" t="str">
        <f>IF(Máximo!H364="","",Máximo!H364)</f>
        <v>Obrigatório</v>
      </c>
      <c r="I364" s="37" t="s">
        <v>4</v>
      </c>
      <c r="J364" s="73">
        <f>IF($K$13="Não Atende",0,IF(I364="","",IF(H364="",VLOOKUP(I364,Parâmetros!$B$3:$C$6,2,0),VLOOKUP(I364,Parâmetros!$B$3:$C$6,2,0)*VLOOKUP(H364,Parâmetros!$E$3:$G$5,2,0))))</f>
        <v>0</v>
      </c>
      <c r="K364" s="74">
        <f t="shared" si="271"/>
        <v>0</v>
      </c>
      <c r="L364" s="3"/>
      <c r="M364" s="38"/>
    </row>
    <row r="365" spans="1:13" ht="45.75" customHeight="1" outlineLevel="1" x14ac:dyDescent="0.2">
      <c r="A365" s="170" t="str">
        <f>Máximo!A365</f>
        <v>3.328</v>
      </c>
      <c r="B365" s="552" t="str">
        <f>Máximo!B365:E365</f>
        <v>3.1.4. Todos os servidores utilizados deverão ter arquitetura 64 bits e suporte a no mínimo 4 cores por processador;</v>
      </c>
      <c r="C365" s="552"/>
      <c r="D365" s="552"/>
      <c r="E365" s="552"/>
      <c r="F365" s="68" t="str">
        <f>IF(Máximo!F365:I365="","",Máximo!F365:I365)</f>
        <v/>
      </c>
      <c r="G365" s="72">
        <f>Máximo!G365:J365</f>
        <v>2.1459227E-4</v>
      </c>
      <c r="H365" s="70" t="str">
        <f>IF(Máximo!H365="","",Máximo!H365)</f>
        <v>Obrigatório</v>
      </c>
      <c r="I365" s="37" t="s">
        <v>4</v>
      </c>
      <c r="J365" s="73">
        <f>IF($K$13="Não Atende",0,IF(I365="","",IF(H365="",VLOOKUP(I365,Parâmetros!$B$3:$C$6,2,0),VLOOKUP(I365,Parâmetros!$B$3:$C$6,2,0)*VLOOKUP(H365,Parâmetros!$E$3:$G$5,2,0))))</f>
        <v>0</v>
      </c>
      <c r="K365" s="74">
        <f t="shared" si="271"/>
        <v>0</v>
      </c>
      <c r="L365" s="3"/>
      <c r="M365" s="38"/>
    </row>
    <row r="366" spans="1:13" ht="45.75" customHeight="1" outlineLevel="1" x14ac:dyDescent="0.2">
      <c r="A366" s="170" t="str">
        <f>Máximo!A366</f>
        <v>3.329</v>
      </c>
      <c r="B366" s="552" t="str">
        <f>Máximo!B366:E366</f>
        <v>3.1.5. No caso de servidores Linux, deve ser utilizada a distribuição Oracle Linux.6.5 ou superior.</v>
      </c>
      <c r="C366" s="552"/>
      <c r="D366" s="552"/>
      <c r="E366" s="552"/>
      <c r="F366" s="68" t="str">
        <f>IF(Máximo!F366:I366="","",Máximo!F366:I366)</f>
        <v/>
      </c>
      <c r="G366" s="72">
        <f>Máximo!G366:J366</f>
        <v>2.1459227E-4</v>
      </c>
      <c r="H366" s="70" t="str">
        <f>IF(Máximo!H366="","",Máximo!H366)</f>
        <v>Obrigatório</v>
      </c>
      <c r="I366" s="37" t="s">
        <v>4</v>
      </c>
      <c r="J366" s="73">
        <f>IF($K$13="Não Atende",0,IF(I366="","",IF(H366="",VLOOKUP(I366,Parâmetros!$B$3:$C$6,2,0),VLOOKUP(I366,Parâmetros!$B$3:$C$6,2,0)*VLOOKUP(H366,Parâmetros!$E$3:$G$5,2,0))))</f>
        <v>0</v>
      </c>
      <c r="K366" s="74">
        <f t="shared" si="271"/>
        <v>0</v>
      </c>
      <c r="L366" s="3"/>
      <c r="M366" s="38"/>
    </row>
    <row r="367" spans="1:13" ht="45.75" customHeight="1" outlineLevel="1" x14ac:dyDescent="0.2">
      <c r="A367" s="170" t="str">
        <f>Máximo!A367</f>
        <v>3.330</v>
      </c>
      <c r="B367" s="552" t="str">
        <f>Máximo!B367:E367</f>
        <v>3.1.5.1.              O PROPONENTE deve informar também a compatibilidade com Red Hat versão 6.5 ou superior.</v>
      </c>
      <c r="C367" s="552"/>
      <c r="D367" s="552"/>
      <c r="E367" s="552"/>
      <c r="F367" s="68" t="str">
        <f>IF(Máximo!F367:I367="","",Máximo!F367:I367)</f>
        <v/>
      </c>
      <c r="G367" s="72">
        <f>Máximo!G367:J367</f>
        <v>2.1459227E-4</v>
      </c>
      <c r="H367" s="70" t="str">
        <f>IF(Máximo!H367="","",Máximo!H367)</f>
        <v>Obrigatório</v>
      </c>
      <c r="I367" s="37" t="s">
        <v>4</v>
      </c>
      <c r="J367" s="73">
        <f>IF($K$13="Não Atende",0,IF(I367="","",IF(H367="",VLOOKUP(I367,Parâmetros!$B$3:$C$6,2,0),VLOOKUP(I367,Parâmetros!$B$3:$C$6,2,0)*VLOOKUP(H367,Parâmetros!$E$3:$G$5,2,0))))</f>
        <v>0</v>
      </c>
      <c r="K367" s="74">
        <f t="shared" si="271"/>
        <v>0</v>
      </c>
      <c r="L367" s="3"/>
      <c r="M367" s="38"/>
    </row>
    <row r="368" spans="1:13" ht="45.75" customHeight="1" outlineLevel="1" x14ac:dyDescent="0.2">
      <c r="A368" s="170" t="str">
        <f>Máximo!A368</f>
        <v>3.331</v>
      </c>
      <c r="B368" s="552" t="str">
        <f>Máximo!B368:E368</f>
        <v>4.  Requisitos de Infraestrutura de Armazenamento</v>
      </c>
      <c r="C368" s="552"/>
      <c r="D368" s="552"/>
      <c r="E368" s="552"/>
      <c r="F368" s="68" t="str">
        <f>IF(Máximo!F368:I368="","",Máximo!F368:I368)</f>
        <v/>
      </c>
      <c r="G368" s="72">
        <f>Máximo!G368:J368</f>
        <v>2.1459227E-4</v>
      </c>
      <c r="H368" s="70" t="str">
        <f>IF(Máximo!H368="","",Máximo!H368)</f>
        <v>Obrigatório</v>
      </c>
      <c r="I368" s="37" t="s">
        <v>4</v>
      </c>
      <c r="J368" s="73">
        <f>IF($K$13="Não Atende",0,IF(I368="","",IF(H368="",VLOOKUP(I368,Parâmetros!$B$3:$C$6,2,0),VLOOKUP(I368,Parâmetros!$B$3:$C$6,2,0)*VLOOKUP(H368,Parâmetros!$E$3:$G$5,2,0))))</f>
        <v>0</v>
      </c>
      <c r="K368" s="74">
        <f t="shared" si="271"/>
        <v>0</v>
      </c>
      <c r="L368" s="3"/>
      <c r="M368" s="38"/>
    </row>
    <row r="369" spans="1:13" ht="45.75" customHeight="1" outlineLevel="1" x14ac:dyDescent="0.2">
      <c r="A369" s="170" t="str">
        <f>Máximo!A369</f>
        <v>3.332</v>
      </c>
      <c r="B369" s="552" t="str">
        <f>Máximo!B369:E369</f>
        <v>4.1.   O PROPONENTE deve detalhar o memorial de cálculo aplicado para o dimensionamento de cada um dos componentes de armazenamento que compõe a solução proposta;</v>
      </c>
      <c r="C369" s="552"/>
      <c r="D369" s="552"/>
      <c r="E369" s="552"/>
      <c r="F369" s="68" t="str">
        <f>IF(Máximo!F369:I369="","",Máximo!F369:I369)</f>
        <v/>
      </c>
      <c r="G369" s="72">
        <f>Máximo!G369:J369</f>
        <v>2.1459227E-4</v>
      </c>
      <c r="H369" s="70" t="str">
        <f>IF(Máximo!H369="","",Máximo!H369)</f>
        <v>Obrigatório</v>
      </c>
      <c r="I369" s="37" t="s">
        <v>4</v>
      </c>
      <c r="J369" s="73">
        <f>IF($K$13="Não Atende",0,IF(I369="","",IF(H369="",VLOOKUP(I369,Parâmetros!$B$3:$C$6,2,0),VLOOKUP(I369,Parâmetros!$B$3:$C$6,2,0)*VLOOKUP(H369,Parâmetros!$E$3:$G$5,2,0))))</f>
        <v>0</v>
      </c>
      <c r="K369" s="74">
        <f t="shared" si="271"/>
        <v>0</v>
      </c>
      <c r="L369" s="3"/>
      <c r="M369" s="38"/>
    </row>
    <row r="370" spans="1:13" ht="45.75" customHeight="1" outlineLevel="1" x14ac:dyDescent="0.2">
      <c r="A370" s="170" t="str">
        <f>Máximo!A370</f>
        <v>3.333</v>
      </c>
      <c r="B370" s="552" t="str">
        <f>Máximo!B370:E370</f>
        <v>4.2.   O PROPONENTE deve detalhar os seguintes requerimentos que devem ser atendidos por cada componente de armazenamento externo que compõe a solução proposta:</v>
      </c>
      <c r="C370" s="552"/>
      <c r="D370" s="552"/>
      <c r="E370" s="552"/>
      <c r="F370" s="68" t="str">
        <f>IF(Máximo!F370:I370="","",Máximo!F370:I370)</f>
        <v/>
      </c>
      <c r="G370" s="72">
        <f>Máximo!G370:J370</f>
        <v>2.1459227E-4</v>
      </c>
      <c r="H370" s="70" t="str">
        <f>IF(Máximo!H370="","",Máximo!H370)</f>
        <v>Obrigatório</v>
      </c>
      <c r="I370" s="37" t="s">
        <v>4</v>
      </c>
      <c r="J370" s="73">
        <f>IF($K$13="Não Atende",0,IF(I370="","",IF(H370="",VLOOKUP(I370,Parâmetros!$B$3:$C$6,2,0),VLOOKUP(I370,Parâmetros!$B$3:$C$6,2,0)*VLOOKUP(H370,Parâmetros!$E$3:$G$5,2,0))))</f>
        <v>0</v>
      </c>
      <c r="K370" s="74">
        <f t="shared" si="271"/>
        <v>0</v>
      </c>
      <c r="L370" s="3"/>
      <c r="M370" s="38"/>
    </row>
    <row r="371" spans="1:13" ht="45.75" customHeight="1" outlineLevel="1" x14ac:dyDescent="0.2">
      <c r="A371" s="170" t="str">
        <f>Máximo!A371</f>
        <v>3.334</v>
      </c>
      <c r="B371" s="552" t="str">
        <f>Máximo!B371:E371</f>
        <v>4.2.1.  IOPS;</v>
      </c>
      <c r="C371" s="552"/>
      <c r="D371" s="552"/>
      <c r="E371" s="552"/>
      <c r="F371" s="68" t="str">
        <f>IF(Máximo!F371:I371="","",Máximo!F371:I371)</f>
        <v/>
      </c>
      <c r="G371" s="72">
        <f>Máximo!G371:J371</f>
        <v>2.1459227E-4</v>
      </c>
      <c r="H371" s="70" t="str">
        <f>IF(Máximo!H371="","",Máximo!H371)</f>
        <v>Obrigatório</v>
      </c>
      <c r="I371" s="37" t="s">
        <v>4</v>
      </c>
      <c r="J371" s="73">
        <f>IF($K$13="Não Atende",0,IF(I371="","",IF(H371="",VLOOKUP(I371,Parâmetros!$B$3:$C$6,2,0),VLOOKUP(I371,Parâmetros!$B$3:$C$6,2,0)*VLOOKUP(H371,Parâmetros!$E$3:$G$5,2,0))))</f>
        <v>0</v>
      </c>
      <c r="K371" s="74">
        <f t="shared" si="271"/>
        <v>0</v>
      </c>
      <c r="L371" s="3"/>
      <c r="M371" s="38"/>
    </row>
    <row r="372" spans="1:13" ht="45.75" customHeight="1" outlineLevel="1" x14ac:dyDescent="0.2">
      <c r="A372" s="170" t="str">
        <f>Máximo!A372</f>
        <v>3.335</v>
      </c>
      <c r="B372" s="552" t="str">
        <f>Máximo!B372:E372</f>
        <v>4.2.2.  Latência;</v>
      </c>
      <c r="C372" s="552"/>
      <c r="D372" s="552"/>
      <c r="E372" s="552"/>
      <c r="F372" s="68" t="str">
        <f>IF(Máximo!F372:I372="","",Máximo!F372:I372)</f>
        <v/>
      </c>
      <c r="G372" s="72">
        <f>Máximo!G372:J372</f>
        <v>2.1459227E-4</v>
      </c>
      <c r="H372" s="70" t="str">
        <f>IF(Máximo!H372="","",Máximo!H372)</f>
        <v>Obrigatório</v>
      </c>
      <c r="I372" s="37" t="s">
        <v>4</v>
      </c>
      <c r="J372" s="73">
        <f>IF($K$13="Não Atende",0,IF(I372="","",IF(H372="",VLOOKUP(I372,Parâmetros!$B$3:$C$6,2,0),VLOOKUP(I372,Parâmetros!$B$3:$C$6,2,0)*VLOOKUP(H372,Parâmetros!$E$3:$G$5,2,0))))</f>
        <v>0</v>
      </c>
      <c r="K372" s="74">
        <f t="shared" si="271"/>
        <v>0</v>
      </c>
      <c r="L372" s="3"/>
      <c r="M372" s="38"/>
    </row>
    <row r="373" spans="1:13" ht="45.75" customHeight="1" outlineLevel="1" x14ac:dyDescent="0.2">
      <c r="A373" s="170" t="str">
        <f>Máximo!A373</f>
        <v>3.336</v>
      </c>
      <c r="B373" s="552" t="str">
        <f>Máximo!B373:E373</f>
        <v>4.2.3.  Throughput.</v>
      </c>
      <c r="C373" s="552"/>
      <c r="D373" s="552"/>
      <c r="E373" s="552"/>
      <c r="F373" s="68" t="str">
        <f>IF(Máximo!F373:I373="","",Máximo!F373:I373)</f>
        <v/>
      </c>
      <c r="G373" s="72">
        <f>Máximo!G373:J373</f>
        <v>2.1459227E-4</v>
      </c>
      <c r="H373" s="70" t="str">
        <f>IF(Máximo!H373="","",Máximo!H373)</f>
        <v>Obrigatório</v>
      </c>
      <c r="I373" s="37" t="s">
        <v>4</v>
      </c>
      <c r="J373" s="73">
        <f>IF($K$13="Não Atende",0,IF(I373="","",IF(H373="",VLOOKUP(I373,Parâmetros!$B$3:$C$6,2,0),VLOOKUP(I373,Parâmetros!$B$3:$C$6,2,0)*VLOOKUP(H373,Parâmetros!$E$3:$G$5,2,0))))</f>
        <v>0</v>
      </c>
      <c r="K373" s="74">
        <f t="shared" si="271"/>
        <v>0</v>
      </c>
      <c r="L373" s="3"/>
      <c r="M373" s="38"/>
    </row>
    <row r="374" spans="1:13" ht="45.75" customHeight="1" outlineLevel="1" x14ac:dyDescent="0.2">
      <c r="A374" s="170" t="str">
        <f>Máximo!A374</f>
        <v>3.337</v>
      </c>
      <c r="B374" s="552" t="str">
        <f>Máximo!B374:E374</f>
        <v>4.3.   Adicionalmente, o PROPONENTE deve informar no mínimo os seguintes dados para cada um dos componentes de armazenamento da solução:</v>
      </c>
      <c r="C374" s="552"/>
      <c r="D374" s="552"/>
      <c r="E374" s="552"/>
      <c r="F374" s="68" t="str">
        <f>IF(Máximo!F374:I374="","",Máximo!F374:I374)</f>
        <v/>
      </c>
      <c r="G374" s="72">
        <f>Máximo!G374:J374</f>
        <v>2.1459227E-4</v>
      </c>
      <c r="H374" s="70" t="str">
        <f>IF(Máximo!H374="","",Máximo!H374)</f>
        <v>Obrigatório</v>
      </c>
      <c r="I374" s="37" t="s">
        <v>4</v>
      </c>
      <c r="J374" s="73">
        <f>IF($K$13="Não Atende",0,IF(I374="","",IF(H374="",VLOOKUP(I374,Parâmetros!$B$3:$C$6,2,0),VLOOKUP(I374,Parâmetros!$B$3:$C$6,2,0)*VLOOKUP(H374,Parâmetros!$E$3:$G$5,2,0))))</f>
        <v>0</v>
      </c>
      <c r="K374" s="74">
        <f t="shared" si="271"/>
        <v>0</v>
      </c>
      <c r="L374" s="3"/>
      <c r="M374" s="38"/>
    </row>
    <row r="375" spans="1:13" ht="45.75" customHeight="1" outlineLevel="1" x14ac:dyDescent="0.2">
      <c r="A375" s="170" t="str">
        <f>Máximo!A375</f>
        <v>3.338</v>
      </c>
      <c r="B375" s="552" t="str">
        <f>Máximo!B375:E375</f>
        <v>4.3.1.  Configuração de cache mínimo do subsistema de armazenamento;</v>
      </c>
      <c r="C375" s="552"/>
      <c r="D375" s="552"/>
      <c r="E375" s="552"/>
      <c r="F375" s="68" t="str">
        <f>IF(Máximo!F375:I375="","",Máximo!F375:I375)</f>
        <v/>
      </c>
      <c r="G375" s="72">
        <f>Máximo!G375:J375</f>
        <v>2.1459227E-4</v>
      </c>
      <c r="H375" s="70" t="str">
        <f>IF(Máximo!H375="","",Máximo!H375)</f>
        <v>Obrigatório</v>
      </c>
      <c r="I375" s="37" t="s">
        <v>4</v>
      </c>
      <c r="J375" s="73">
        <f>IF($K$13="Não Atende",0,IF(I375="","",IF(H375="",VLOOKUP(I375,Parâmetros!$B$3:$C$6,2,0),VLOOKUP(I375,Parâmetros!$B$3:$C$6,2,0)*VLOOKUP(H375,Parâmetros!$E$3:$G$5,2,0))))</f>
        <v>0</v>
      </c>
      <c r="K375" s="74">
        <f t="shared" si="271"/>
        <v>0</v>
      </c>
      <c r="L375" s="3"/>
      <c r="M375" s="38"/>
    </row>
    <row r="376" spans="1:13" ht="45.75" customHeight="1" outlineLevel="1" x14ac:dyDescent="0.2">
      <c r="A376" s="170" t="str">
        <f>Máximo!A376</f>
        <v>3.339</v>
      </c>
      <c r="B376" s="552" t="str">
        <f>Máximo!B376:E376</f>
        <v>4.3.2.  Necessidade de área liquida;</v>
      </c>
      <c r="C376" s="552"/>
      <c r="D376" s="552"/>
      <c r="E376" s="552"/>
      <c r="F376" s="68" t="str">
        <f>IF(Máximo!F376:I376="","",Máximo!F376:I376)</f>
        <v/>
      </c>
      <c r="G376" s="72">
        <f>Máximo!G376:J376</f>
        <v>2.1459227E-4</v>
      </c>
      <c r="H376" s="70" t="str">
        <f>IF(Máximo!H376="","",Máximo!H376)</f>
        <v>Obrigatório</v>
      </c>
      <c r="I376" s="37" t="s">
        <v>4</v>
      </c>
      <c r="J376" s="73">
        <f>IF($K$13="Não Atende",0,IF(I376="","",IF(H376="",VLOOKUP(I376,Parâmetros!$B$3:$C$6,2,0),VLOOKUP(I376,Parâmetros!$B$3:$C$6,2,0)*VLOOKUP(H376,Parâmetros!$E$3:$G$5,2,0))))</f>
        <v>0</v>
      </c>
      <c r="K376" s="74">
        <f t="shared" si="271"/>
        <v>0</v>
      </c>
      <c r="L376" s="3"/>
      <c r="M376" s="38"/>
    </row>
    <row r="377" spans="1:13" ht="45.75" customHeight="1" outlineLevel="1" x14ac:dyDescent="0.2">
      <c r="A377" s="170" t="str">
        <f>Máximo!A377</f>
        <v>3.340</v>
      </c>
      <c r="B377" s="552" t="str">
        <f>Máximo!B377:E377</f>
        <v>4.3.3.     Tipo de proteção de discos considerada para definição da área liquida (RAID-5, RAID-6, etc.);</v>
      </c>
      <c r="C377" s="552"/>
      <c r="D377" s="552"/>
      <c r="E377" s="552"/>
      <c r="F377" s="68" t="str">
        <f>IF(Máximo!F377:I377="","",Máximo!F377:I377)</f>
        <v/>
      </c>
      <c r="G377" s="72">
        <f>Máximo!G377:J377</f>
        <v>2.1459227E-4</v>
      </c>
      <c r="H377" s="70" t="str">
        <f>IF(Máximo!H377="","",Máximo!H377)</f>
        <v>Obrigatório</v>
      </c>
      <c r="I377" s="37" t="s">
        <v>4</v>
      </c>
      <c r="J377" s="73">
        <f>IF($K$13="Não Atende",0,IF(I377="","",IF(H377="",VLOOKUP(I377,Parâmetros!$B$3:$C$6,2,0),VLOOKUP(I377,Parâmetros!$B$3:$C$6,2,0)*VLOOKUP(H377,Parâmetros!$E$3:$G$5,2,0))))</f>
        <v>0</v>
      </c>
      <c r="K377" s="74">
        <f t="shared" ref="K377:K440" si="272">IF(J377="",0,((G377*J377)*$F$30)*0.9*100)</f>
        <v>0</v>
      </c>
      <c r="L377" s="3"/>
      <c r="M377" s="38"/>
    </row>
    <row r="378" spans="1:13" ht="45.75" customHeight="1" outlineLevel="1" x14ac:dyDescent="0.2">
      <c r="A378" s="170" t="str">
        <f>Máximo!A378</f>
        <v>3.341</v>
      </c>
      <c r="B378" s="552" t="str">
        <f>Máximo!B378:E378</f>
        <v>4.3.4.     Apresentar tipo (SSD, SAS, SATA ou NLSAS), capacidade e desempenho dos discos considerados na proposta;</v>
      </c>
      <c r="C378" s="552"/>
      <c r="D378" s="552"/>
      <c r="E378" s="552"/>
      <c r="F378" s="68" t="str">
        <f>IF(Máximo!F378:I378="","",Máximo!F378:I378)</f>
        <v/>
      </c>
      <c r="G378" s="72">
        <f>Máximo!G378:J378</f>
        <v>2.1459227E-4</v>
      </c>
      <c r="H378" s="70" t="str">
        <f>IF(Máximo!H378="","",Máximo!H378)</f>
        <v>Obrigatório</v>
      </c>
      <c r="I378" s="37" t="s">
        <v>4</v>
      </c>
      <c r="J378" s="73">
        <f>IF($K$13="Não Atende",0,IF(I378="","",IF(H378="",VLOOKUP(I378,Parâmetros!$B$3:$C$6,2,0),VLOOKUP(I378,Parâmetros!$B$3:$C$6,2,0)*VLOOKUP(H378,Parâmetros!$E$3:$G$5,2,0))))</f>
        <v>0</v>
      </c>
      <c r="K378" s="74">
        <f t="shared" si="272"/>
        <v>0</v>
      </c>
      <c r="L378" s="3"/>
      <c r="M378" s="38"/>
    </row>
    <row r="379" spans="1:13" ht="45.75" customHeight="1" outlineLevel="1" x14ac:dyDescent="0.2">
      <c r="A379" s="170" t="str">
        <f>Máximo!A379</f>
        <v>3.342</v>
      </c>
      <c r="B379" s="552" t="str">
        <f>Máximo!B379:E379</f>
        <v>4.3.5.     Tipo e quantidade de interfaces de conectividade (iSCSI ou Fiber Channel) requeridas.</v>
      </c>
      <c r="C379" s="552"/>
      <c r="D379" s="552"/>
      <c r="E379" s="552"/>
      <c r="F379" s="68" t="str">
        <f>IF(Máximo!F379:I379="","",Máximo!F379:I379)</f>
        <v/>
      </c>
      <c r="G379" s="72">
        <f>Máximo!G379:J379</f>
        <v>2.1459227E-4</v>
      </c>
      <c r="H379" s="70" t="str">
        <f>IF(Máximo!H379="","",Máximo!H379)</f>
        <v>Obrigatório</v>
      </c>
      <c r="I379" s="37" t="s">
        <v>4</v>
      </c>
      <c r="J379" s="73">
        <f>IF($K$13="Não Atende",0,IF(I379="","",IF(H379="",VLOOKUP(I379,Parâmetros!$B$3:$C$6,2,0),VLOOKUP(I379,Parâmetros!$B$3:$C$6,2,0)*VLOOKUP(H379,Parâmetros!$E$3:$G$5,2,0))))</f>
        <v>0</v>
      </c>
      <c r="K379" s="74">
        <f t="shared" si="272"/>
        <v>0</v>
      </c>
      <c r="L379" s="3"/>
      <c r="M379" s="38"/>
    </row>
    <row r="380" spans="1:13" ht="45.75" customHeight="1" outlineLevel="1" x14ac:dyDescent="0.2">
      <c r="A380" s="170" t="str">
        <f>Máximo!A380</f>
        <v>3.343</v>
      </c>
      <c r="B380" s="552" t="str">
        <f>Máximo!B380:E380</f>
        <v>4.4.   O valor do dado das plataformas OPEN deverá estar devidamente alinhado ao custo da infraestrutura de armazenamento. Neste sentido as seguintes diretrizes devem ser observadas:</v>
      </c>
      <c r="C380" s="552"/>
      <c r="D380" s="552"/>
      <c r="E380" s="552"/>
      <c r="F380" s="68" t="str">
        <f>IF(Máximo!F380:I380="","",Máximo!F380:I380)</f>
        <v/>
      </c>
      <c r="G380" s="72">
        <f>Máximo!G380:J380</f>
        <v>2.1459227E-4</v>
      </c>
      <c r="H380" s="70" t="str">
        <f>IF(Máximo!H380="","",Máximo!H380)</f>
        <v>Obrigatório</v>
      </c>
      <c r="I380" s="37" t="s">
        <v>4</v>
      </c>
      <c r="J380" s="73">
        <f>IF($K$13="Não Atende",0,IF(I380="","",IF(H380="",VLOOKUP(I380,Parâmetros!$B$3:$C$6,2,0),VLOOKUP(I380,Parâmetros!$B$3:$C$6,2,0)*VLOOKUP(H380,Parâmetros!$E$3:$G$5,2,0))))</f>
        <v>0</v>
      </c>
      <c r="K380" s="74">
        <f t="shared" si="272"/>
        <v>0</v>
      </c>
      <c r="L380" s="3"/>
      <c r="M380" s="38"/>
    </row>
    <row r="381" spans="1:13" ht="45.75" customHeight="1" outlineLevel="1" x14ac:dyDescent="0.2">
      <c r="A381" s="170" t="str">
        <f>Máximo!A381</f>
        <v>3.344</v>
      </c>
      <c r="B381" s="552" t="str">
        <f>Máximo!B381:E381</f>
        <v>4.4.1.     Os ambientes de produção que exijam alta taxa de I/O ou atendam aplicações de missão crítica devem utilizar subsistemas de categoria Enterprise. Para os demais casos devem-se utilizar subsistemas de categoria Modular e/ou NAS;</v>
      </c>
      <c r="C381" s="552"/>
      <c r="D381" s="552"/>
      <c r="E381" s="552"/>
      <c r="F381" s="68" t="str">
        <f>IF(Máximo!F381:I381="","",Máximo!F381:I381)</f>
        <v/>
      </c>
      <c r="G381" s="72">
        <f>Máximo!G381:J381</f>
        <v>2.1459227E-4</v>
      </c>
      <c r="H381" s="70" t="str">
        <f>IF(Máximo!H381="","",Máximo!H381)</f>
        <v>Obrigatório</v>
      </c>
      <c r="I381" s="37" t="s">
        <v>4</v>
      </c>
      <c r="J381" s="73">
        <f>IF($K$13="Não Atende",0,IF(I381="","",IF(H381="",VLOOKUP(I381,Parâmetros!$B$3:$C$6,2,0),VLOOKUP(I381,Parâmetros!$B$3:$C$6,2,0)*VLOOKUP(H381,Parâmetros!$E$3:$G$5,2,0))))</f>
        <v>0</v>
      </c>
      <c r="K381" s="74">
        <f t="shared" si="272"/>
        <v>0</v>
      </c>
      <c r="L381" s="3"/>
      <c r="M381" s="38"/>
    </row>
    <row r="382" spans="1:13" ht="45.75" customHeight="1" outlineLevel="1" x14ac:dyDescent="0.2">
      <c r="A382" s="170" t="str">
        <f>Máximo!A382</f>
        <v>3.345</v>
      </c>
      <c r="B382" s="552" t="str">
        <f>Máximo!B382:E382</f>
        <v>4.4.2.     Os ambientes de homologação, desenvolvimento e testes integrados devem utilizar preferencialmente subsistemas de categoria Modular ou NAS;</v>
      </c>
      <c r="C382" s="552"/>
      <c r="D382" s="552"/>
      <c r="E382" s="552"/>
      <c r="F382" s="68" t="str">
        <f>IF(Máximo!F382:I382="","",Máximo!F382:I382)</f>
        <v/>
      </c>
      <c r="G382" s="72">
        <f>Máximo!G382:J382</f>
        <v>2.1459227E-4</v>
      </c>
      <c r="H382" s="70" t="str">
        <f>IF(Máximo!H382="","",Máximo!H382)</f>
        <v>Obrigatório</v>
      </c>
      <c r="I382" s="37" t="s">
        <v>4</v>
      </c>
      <c r="J382" s="73">
        <f>IF($K$13="Não Atende",0,IF(I382="","",IF(H382="",VLOOKUP(I382,Parâmetros!$B$3:$C$6,2,0),VLOOKUP(I382,Parâmetros!$B$3:$C$6,2,0)*VLOOKUP(H382,Parâmetros!$E$3:$G$5,2,0))))</f>
        <v>0</v>
      </c>
      <c r="K382" s="74">
        <f t="shared" si="272"/>
        <v>0</v>
      </c>
      <c r="L382" s="3"/>
      <c r="M382" s="38"/>
    </row>
    <row r="383" spans="1:13" ht="45.75" customHeight="1" outlineLevel="1" x14ac:dyDescent="0.2">
      <c r="A383" s="170" t="str">
        <f>Máximo!A383</f>
        <v>3.346</v>
      </c>
      <c r="B383" s="552" t="str">
        <f>Máximo!B383:E383</f>
        <v>4.4.3.     Não deve ser utilizada formatação RAID-1 nos novos subsistemas de discos. Deve ser adotada formatação RAID-5 ou RAID-6. Caso haja alguma recomendação da aplicação pelo uso de formatação RAID-1, deve ser justificada.</v>
      </c>
      <c r="C383" s="552"/>
      <c r="D383" s="552"/>
      <c r="E383" s="552"/>
      <c r="F383" s="68" t="str">
        <f>IF(Máximo!F383:I383="","",Máximo!F383:I383)</f>
        <v/>
      </c>
      <c r="G383" s="72">
        <f>Máximo!G383:J383</f>
        <v>2.1459227E-4</v>
      </c>
      <c r="H383" s="70" t="str">
        <f>IF(Máximo!H383="","",Máximo!H383)</f>
        <v>Obrigatório</v>
      </c>
      <c r="I383" s="37" t="s">
        <v>4</v>
      </c>
      <c r="J383" s="73">
        <f>IF($K$13="Não Atende",0,IF(I383="","",IF(H383="",VLOOKUP(I383,Parâmetros!$B$3:$C$6,2,0),VLOOKUP(I383,Parâmetros!$B$3:$C$6,2,0)*VLOOKUP(H383,Parâmetros!$E$3:$G$5,2,0))))</f>
        <v>0</v>
      </c>
      <c r="K383" s="74">
        <f t="shared" si="272"/>
        <v>0</v>
      </c>
      <c r="L383" s="3"/>
      <c r="M383" s="38"/>
    </row>
    <row r="384" spans="1:13" ht="45.75" customHeight="1" outlineLevel="1" x14ac:dyDescent="0.2">
      <c r="A384" s="170" t="str">
        <f>Máximo!A384</f>
        <v>3.347</v>
      </c>
      <c r="B384" s="552" t="str">
        <f>Máximo!B384:E384</f>
        <v>5.  Requisitos de Infraestrutura de Rede</v>
      </c>
      <c r="C384" s="552"/>
      <c r="D384" s="552"/>
      <c r="E384" s="552"/>
      <c r="F384" s="68" t="str">
        <f>IF(Máximo!F384:I384="","",Máximo!F384:I384)</f>
        <v/>
      </c>
      <c r="G384" s="72">
        <f>Máximo!G384:J384</f>
        <v>2.1459227E-4</v>
      </c>
      <c r="H384" s="70" t="str">
        <f>IF(Máximo!H384="","",Máximo!H384)</f>
        <v>Obrigatório</v>
      </c>
      <c r="I384" s="37" t="s">
        <v>4</v>
      </c>
      <c r="J384" s="73">
        <f>IF($K$13="Não Atende",0,IF(I384="","",IF(H384="",VLOOKUP(I384,Parâmetros!$B$3:$C$6,2,0),VLOOKUP(I384,Parâmetros!$B$3:$C$6,2,0)*VLOOKUP(H384,Parâmetros!$E$3:$G$5,2,0))))</f>
        <v>0</v>
      </c>
      <c r="K384" s="74">
        <f t="shared" si="272"/>
        <v>0</v>
      </c>
      <c r="L384" s="3"/>
      <c r="M384" s="38"/>
    </row>
    <row r="385" spans="1:13" ht="45.75" customHeight="1" outlineLevel="1" x14ac:dyDescent="0.2">
      <c r="A385" s="170" t="str">
        <f>Máximo!A385</f>
        <v>3.348</v>
      </c>
      <c r="B385" s="552" t="str">
        <f>Máximo!B385:E385</f>
        <v>5.1.   A solução contratada será implementada no Datacenter Oi cuja topologia simplificada é apresentada na figura abaixo e suas principais características são:</v>
      </c>
      <c r="C385" s="552"/>
      <c r="D385" s="552"/>
      <c r="E385" s="552"/>
      <c r="F385" s="68" t="str">
        <f>IF(Máximo!F385:I385="","",Máximo!F385:I385)</f>
        <v/>
      </c>
      <c r="G385" s="72">
        <f>Máximo!G385:J385</f>
        <v>2.1459227E-4</v>
      </c>
      <c r="H385" s="70" t="str">
        <f>IF(Máximo!H385="","",Máximo!H385)</f>
        <v>Obrigatório</v>
      </c>
      <c r="I385" s="37" t="s">
        <v>4</v>
      </c>
      <c r="J385" s="73">
        <f>IF($K$13="Não Atende",0,IF(I385="","",IF(H385="",VLOOKUP(I385,Parâmetros!$B$3:$C$6,2,0),VLOOKUP(I385,Parâmetros!$B$3:$C$6,2,0)*VLOOKUP(H385,Parâmetros!$E$3:$G$5,2,0))))</f>
        <v>0</v>
      </c>
      <c r="K385" s="74">
        <f t="shared" si="272"/>
        <v>0</v>
      </c>
      <c r="L385" s="3"/>
      <c r="M385" s="38"/>
    </row>
    <row r="386" spans="1:13" ht="45.75" customHeight="1" outlineLevel="1" x14ac:dyDescent="0.2">
      <c r="A386" s="170" t="str">
        <f>Máximo!A386</f>
        <v>3.349</v>
      </c>
      <c r="B386" s="552" t="str">
        <f>Máximo!B386:E386</f>
        <v>5.2.   A solução deve ser compatível e integrável com os equipamentos/tecnologias em uso no Datacenter Oi:</v>
      </c>
      <c r="C386" s="552"/>
      <c r="D386" s="552"/>
      <c r="E386" s="552"/>
      <c r="F386" s="68" t="str">
        <f>IF(Máximo!F386:I386="","",Máximo!F386:I386)</f>
        <v/>
      </c>
      <c r="G386" s="72">
        <f>Máximo!G386:J386</f>
        <v>2.1459227E-4</v>
      </c>
      <c r="H386" s="70" t="str">
        <f>IF(Máximo!H386="","",Máximo!H386)</f>
        <v>Obrigatório</v>
      </c>
      <c r="I386" s="37" t="s">
        <v>4</v>
      </c>
      <c r="J386" s="73">
        <f>IF($K$13="Não Atende",0,IF(I386="","",IF(H386="",VLOOKUP(I386,Parâmetros!$B$3:$C$6,2,0),VLOOKUP(I386,Parâmetros!$B$3:$C$6,2,0)*VLOOKUP(H386,Parâmetros!$E$3:$G$5,2,0))))</f>
        <v>0</v>
      </c>
      <c r="K386" s="74">
        <f t="shared" si="272"/>
        <v>0</v>
      </c>
      <c r="L386" s="3"/>
      <c r="M386" s="38"/>
    </row>
    <row r="387" spans="1:13" ht="45.75" customHeight="1" outlineLevel="1" x14ac:dyDescent="0.2">
      <c r="A387" s="170" t="str">
        <f>Máximo!A387</f>
        <v>3.350</v>
      </c>
      <c r="B387" s="552" t="str">
        <f>Máximo!B387:E387</f>
        <v>5.2.1.     Switches e roteadores de rede da CISCO System Inc;</v>
      </c>
      <c r="C387" s="552"/>
      <c r="D387" s="552"/>
      <c r="E387" s="552"/>
      <c r="F387" s="68" t="str">
        <f>IF(Máximo!F387:I387="","",Máximo!F387:I387)</f>
        <v/>
      </c>
      <c r="G387" s="72">
        <f>Máximo!G387:J387</f>
        <v>2.1459227E-4</v>
      </c>
      <c r="H387" s="70" t="str">
        <f>IF(Máximo!H387="","",Máximo!H387)</f>
        <v>Obrigatório</v>
      </c>
      <c r="I387" s="37" t="s">
        <v>4</v>
      </c>
      <c r="J387" s="73">
        <f>IF($K$13="Não Atende",0,IF(I387="","",IF(H387="",VLOOKUP(I387,Parâmetros!$B$3:$C$6,2,0),VLOOKUP(I387,Parâmetros!$B$3:$C$6,2,0)*VLOOKUP(H387,Parâmetros!$E$3:$G$5,2,0))))</f>
        <v>0</v>
      </c>
      <c r="K387" s="74">
        <f t="shared" si="272"/>
        <v>0</v>
      </c>
      <c r="L387" s="3"/>
      <c r="M387" s="38"/>
    </row>
    <row r="388" spans="1:13" ht="45.75" customHeight="1" outlineLevel="1" x14ac:dyDescent="0.2">
      <c r="A388" s="170" t="str">
        <f>Máximo!A388</f>
        <v>3.351</v>
      </c>
      <c r="B388" s="552" t="str">
        <f>Máximo!B388:E388</f>
        <v>5.2.2.     Firewall Check Point Software Technologies Ltd;</v>
      </c>
      <c r="C388" s="552"/>
      <c r="D388" s="552"/>
      <c r="E388" s="552"/>
      <c r="F388" s="68" t="str">
        <f>IF(Máximo!F388:I388="","",Máximo!F388:I388)</f>
        <v/>
      </c>
      <c r="G388" s="72">
        <f>Máximo!G388:J388</f>
        <v>2.1459227E-4</v>
      </c>
      <c r="H388" s="70" t="str">
        <f>IF(Máximo!H388="","",Máximo!H388)</f>
        <v>Obrigatório</v>
      </c>
      <c r="I388" s="37" t="s">
        <v>4</v>
      </c>
      <c r="J388" s="73">
        <f>IF($K$13="Não Atende",0,IF(I388="","",IF(H388="",VLOOKUP(I388,Parâmetros!$B$3:$C$6,2,0),VLOOKUP(I388,Parâmetros!$B$3:$C$6,2,0)*VLOOKUP(H388,Parâmetros!$E$3:$G$5,2,0))))</f>
        <v>0</v>
      </c>
      <c r="K388" s="74">
        <f t="shared" si="272"/>
        <v>0</v>
      </c>
      <c r="L388" s="3"/>
      <c r="M388" s="38"/>
    </row>
    <row r="389" spans="1:13" ht="45.75" customHeight="1" outlineLevel="1" x14ac:dyDescent="0.2">
      <c r="A389" s="170" t="str">
        <f>Máximo!A389</f>
        <v>3.352</v>
      </c>
      <c r="B389" s="552" t="str">
        <f>Máximo!B389:E389</f>
        <v>5.2.3.     Balanceamento Local e Global da F5 Networks.</v>
      </c>
      <c r="C389" s="552"/>
      <c r="D389" s="552"/>
      <c r="E389" s="552"/>
      <c r="F389" s="68" t="str">
        <f>IF(Máximo!F389:I389="","",Máximo!F389:I389)</f>
        <v/>
      </c>
      <c r="G389" s="72">
        <f>Máximo!G389:J389</f>
        <v>2.1459227E-4</v>
      </c>
      <c r="H389" s="70" t="str">
        <f>IF(Máximo!H389="","",Máximo!H389)</f>
        <v>Obrigatório</v>
      </c>
      <c r="I389" s="37" t="s">
        <v>4</v>
      </c>
      <c r="J389" s="73">
        <f>IF($K$13="Não Atende",0,IF(I389="","",IF(H389="",VLOOKUP(I389,Parâmetros!$B$3:$C$6,2,0),VLOOKUP(I389,Parâmetros!$B$3:$C$6,2,0)*VLOOKUP(H389,Parâmetros!$E$3:$G$5,2,0))))</f>
        <v>0</v>
      </c>
      <c r="K389" s="74">
        <f t="shared" si="272"/>
        <v>0</v>
      </c>
      <c r="L389" s="3"/>
      <c r="M389" s="38"/>
    </row>
    <row r="390" spans="1:13" ht="45.75" customHeight="1" outlineLevel="1" x14ac:dyDescent="0.2">
      <c r="A390" s="170" t="str">
        <f>Máximo!A390</f>
        <v>3.353</v>
      </c>
      <c r="B390" s="552" t="str">
        <f>Máximo!B390:E390</f>
        <v>5.3.   Para o balanceamento global e local de carga o PROPONENTE é responsável por:</v>
      </c>
      <c r="C390" s="552"/>
      <c r="D390" s="552"/>
      <c r="E390" s="552"/>
      <c r="F390" s="68" t="str">
        <f>IF(Máximo!F390:I390="","",Máximo!F390:I390)</f>
        <v/>
      </c>
      <c r="G390" s="72">
        <f>Máximo!G390:J390</f>
        <v>2.1459227E-4</v>
      </c>
      <c r="H390" s="70" t="str">
        <f>IF(Máximo!H390="","",Máximo!H390)</f>
        <v>Obrigatório</v>
      </c>
      <c r="I390" s="37" t="s">
        <v>4</v>
      </c>
      <c r="J390" s="73">
        <f>IF($K$13="Não Atende",0,IF(I390="","",IF(H390="",VLOOKUP(I390,Parâmetros!$B$3:$C$6,2,0),VLOOKUP(I390,Parâmetros!$B$3:$C$6,2,0)*VLOOKUP(H390,Parâmetros!$E$3:$G$5,2,0))))</f>
        <v>0</v>
      </c>
      <c r="K390" s="74">
        <f t="shared" si="272"/>
        <v>0</v>
      </c>
      <c r="L390" s="3"/>
      <c r="M390" s="38"/>
    </row>
    <row r="391" spans="1:13" ht="45.75" customHeight="1" outlineLevel="1" x14ac:dyDescent="0.2">
      <c r="A391" s="170" t="str">
        <f>Máximo!A391</f>
        <v>3.354</v>
      </c>
      <c r="B391" s="552" t="str">
        <f>Máximo!B391:E391</f>
        <v>5.3.1. Fornecer a Oi todas as configurações necessárias, melhores prática e modelos, de forma a possibilitar o melhor cenário de integração e aderência ao ambiente de LLB e GLB na versão em produção na data da implantação.</v>
      </c>
      <c r="C391" s="552"/>
      <c r="D391" s="552"/>
      <c r="E391" s="552"/>
      <c r="F391" s="68" t="str">
        <f>IF(Máximo!F391:I391="","",Máximo!F391:I391)</f>
        <v/>
      </c>
      <c r="G391" s="72">
        <f>Máximo!G391:J391</f>
        <v>2.1459227E-4</v>
      </c>
      <c r="H391" s="70" t="str">
        <f>IF(Máximo!H391="","",Máximo!H391)</f>
        <v>Obrigatório</v>
      </c>
      <c r="I391" s="37" t="s">
        <v>4</v>
      </c>
      <c r="J391" s="73">
        <f>IF($K$13="Não Atende",0,IF(I391="","",IF(H391="",VLOOKUP(I391,Parâmetros!$B$3:$C$6,2,0),VLOOKUP(I391,Parâmetros!$B$3:$C$6,2,0)*VLOOKUP(H391,Parâmetros!$E$3:$G$5,2,0))))</f>
        <v>0</v>
      </c>
      <c r="K391" s="74">
        <f t="shared" si="272"/>
        <v>0</v>
      </c>
      <c r="L391" s="3"/>
      <c r="M391" s="38"/>
    </row>
    <row r="392" spans="1:13" ht="45.75" customHeight="1" outlineLevel="1" x14ac:dyDescent="0.2">
      <c r="A392" s="170" t="str">
        <f>Máximo!A392</f>
        <v>3.355</v>
      </c>
      <c r="B392" s="552" t="str">
        <f>Máximo!B392:E392</f>
        <v>5.3.2. O controle da aplicação preferencialmente se dará em camada 7, através do LLB.</v>
      </c>
      <c r="C392" s="552"/>
      <c r="D392" s="552"/>
      <c r="E392" s="552"/>
      <c r="F392" s="68" t="str">
        <f>IF(Máximo!F392:I392="","",Máximo!F392:I392)</f>
        <v/>
      </c>
      <c r="G392" s="72">
        <f>Máximo!G392:J392</f>
        <v>2.1459227E-4</v>
      </c>
      <c r="H392" s="70" t="str">
        <f>IF(Máximo!H392="","",Máximo!H392)</f>
        <v>Obrigatório</v>
      </c>
      <c r="I392" s="37" t="s">
        <v>4</v>
      </c>
      <c r="J392" s="73">
        <f>IF($K$13="Não Atende",0,IF(I392="","",IF(H392="",VLOOKUP(I392,Parâmetros!$B$3:$C$6,2,0),VLOOKUP(I392,Parâmetros!$B$3:$C$6,2,0)*VLOOKUP(H392,Parâmetros!$E$3:$G$5,2,0))))</f>
        <v>0</v>
      </c>
      <c r="K392" s="74">
        <f t="shared" si="272"/>
        <v>0</v>
      </c>
      <c r="L392" s="3"/>
      <c r="M392" s="38"/>
    </row>
    <row r="393" spans="1:13" ht="45.75" customHeight="1" outlineLevel="1" x14ac:dyDescent="0.2">
      <c r="A393" s="170" t="str">
        <f>Máximo!A393</f>
        <v>3.356</v>
      </c>
      <c r="B393" s="552" t="str">
        <f>Máximo!B393:E393</f>
        <v>5.3.3. O PROPONENTE da solução é responsável pelo planejamento, desenho e orientação, para implementação da solução no ambiente de LLB e GLB da Oi</v>
      </c>
      <c r="C393" s="552"/>
      <c r="D393" s="552"/>
      <c r="E393" s="552"/>
      <c r="F393" s="68" t="str">
        <f>IF(Máximo!F393:I393="","",Máximo!F393:I393)</f>
        <v/>
      </c>
      <c r="G393" s="72">
        <f>Máximo!G393:J393</f>
        <v>2.1459227E-4</v>
      </c>
      <c r="H393" s="70" t="str">
        <f>IF(Máximo!H393="","",Máximo!H393)</f>
        <v>Obrigatório</v>
      </c>
      <c r="I393" s="37" t="s">
        <v>4</v>
      </c>
      <c r="J393" s="73">
        <f>IF($K$13="Não Atende",0,IF(I393="","",IF(H393="",VLOOKUP(I393,Parâmetros!$B$3:$C$6,2,0),VLOOKUP(I393,Parâmetros!$B$3:$C$6,2,0)*VLOOKUP(H393,Parâmetros!$E$3:$G$5,2,0))))</f>
        <v>0</v>
      </c>
      <c r="K393" s="74">
        <f t="shared" si="272"/>
        <v>0</v>
      </c>
      <c r="L393" s="3"/>
      <c r="M393" s="38"/>
    </row>
    <row r="394" spans="1:13" ht="45.75" customHeight="1" outlineLevel="1" x14ac:dyDescent="0.2">
      <c r="A394" s="170" t="str">
        <f>Máximo!A394</f>
        <v>3.357</v>
      </c>
      <c r="B394" s="552" t="str">
        <f>Máximo!B394:E394</f>
        <v>5.3.4. O PROPONENTE da solução é responsável por otimizar ao máximo a  integração da solução com a infraestrutura de GLB e LLB da Oi para garantir o melhor desempenho, alta disponibilidade e segurança da aplicação.</v>
      </c>
      <c r="C394" s="552"/>
      <c r="D394" s="552"/>
      <c r="E394" s="552"/>
      <c r="F394" s="68" t="str">
        <f>IF(Máximo!F394:I394="","",Máximo!F394:I394)</f>
        <v/>
      </c>
      <c r="G394" s="72">
        <f>Máximo!G394:J394</f>
        <v>2.1459227E-4</v>
      </c>
      <c r="H394" s="70" t="str">
        <f>IF(Máximo!H394="","",Máximo!H394)</f>
        <v>Obrigatório</v>
      </c>
      <c r="I394" s="37" t="s">
        <v>4</v>
      </c>
      <c r="J394" s="73">
        <f>IF($K$13="Não Atende",0,IF(I394="","",IF(H394="",VLOOKUP(I394,Parâmetros!$B$3:$C$6,2,0),VLOOKUP(I394,Parâmetros!$B$3:$C$6,2,0)*VLOOKUP(H394,Parâmetros!$E$3:$G$5,2,0))))</f>
        <v>0</v>
      </c>
      <c r="K394" s="74">
        <f t="shared" si="272"/>
        <v>0</v>
      </c>
      <c r="L394" s="3"/>
      <c r="M394" s="38"/>
    </row>
    <row r="395" spans="1:13" ht="45.75" customHeight="1" outlineLevel="1" x14ac:dyDescent="0.2">
      <c r="A395" s="170" t="str">
        <f>Máximo!A395</f>
        <v>3.358</v>
      </c>
      <c r="B395" s="552" t="str">
        <f>Máximo!B395:E395</f>
        <v>5.3.5. Caso exista a necessidade de interação com o fornecedor da solução de GLB e LLB, é de responsabilidade do PROPONENTE acionar a F5 Networks.</v>
      </c>
      <c r="C395" s="552"/>
      <c r="D395" s="552"/>
      <c r="E395" s="552"/>
      <c r="F395" s="68" t="str">
        <f>IF(Máximo!F395:I395="","",Máximo!F395:I395)</f>
        <v/>
      </c>
      <c r="G395" s="72">
        <f>Máximo!G395:J395</f>
        <v>2.1459227E-4</v>
      </c>
      <c r="H395" s="70" t="str">
        <f>IF(Máximo!H395="","",Máximo!H395)</f>
        <v>Obrigatório</v>
      </c>
      <c r="I395" s="37" t="s">
        <v>4</v>
      </c>
      <c r="J395" s="73">
        <f>IF($K$13="Não Atende",0,IF(I395="","",IF(H395="",VLOOKUP(I395,Parâmetros!$B$3:$C$6,2,0),VLOOKUP(I395,Parâmetros!$B$3:$C$6,2,0)*VLOOKUP(H395,Parâmetros!$E$3:$G$5,2,0))))</f>
        <v>0</v>
      </c>
      <c r="K395" s="74">
        <f t="shared" si="272"/>
        <v>0</v>
      </c>
      <c r="L395" s="3"/>
      <c r="M395" s="38"/>
    </row>
    <row r="396" spans="1:13" ht="45.75" customHeight="1" outlineLevel="1" x14ac:dyDescent="0.2">
      <c r="A396" s="170" t="str">
        <f>Máximo!A396</f>
        <v>3.359</v>
      </c>
      <c r="B396" s="552" t="str">
        <f>Máximo!B396:E396</f>
        <v>5.4.   As interfaces de produção dos equipamentos serão entregues em 10GE (10GBase-T). O PROPONENTE deve informar explicitamente caso sejam necessárias interfaces 10GE ótica;</v>
      </c>
      <c r="C396" s="552"/>
      <c r="D396" s="552"/>
      <c r="E396" s="552"/>
      <c r="F396" s="68" t="str">
        <f>IF(Máximo!F396:I396="","",Máximo!F396:I396)</f>
        <v/>
      </c>
      <c r="G396" s="72">
        <f>Máximo!G396:J396</f>
        <v>2.1459227E-4</v>
      </c>
      <c r="H396" s="70" t="str">
        <f>IF(Máximo!H396="","",Máximo!H396)</f>
        <v>Obrigatório</v>
      </c>
      <c r="I396" s="37" t="s">
        <v>4</v>
      </c>
      <c r="J396" s="73">
        <f>IF($K$13="Não Atende",0,IF(I396="","",IF(H396="",VLOOKUP(I396,Parâmetros!$B$3:$C$6,2,0),VLOOKUP(I396,Parâmetros!$B$3:$C$6,2,0)*VLOOKUP(H396,Parâmetros!$E$3:$G$5,2,0))))</f>
        <v>0</v>
      </c>
      <c r="K396" s="74">
        <f t="shared" si="272"/>
        <v>0</v>
      </c>
      <c r="L396" s="3"/>
      <c r="M396" s="38"/>
    </row>
    <row r="397" spans="1:13" ht="45.75" customHeight="1" outlineLevel="1" x14ac:dyDescent="0.2">
      <c r="A397" s="170" t="str">
        <f>Máximo!A397</f>
        <v>3.360</v>
      </c>
      <c r="B397" s="552" t="str">
        <f>Máximo!B397:E397</f>
        <v>5.5.   Caso os equipamentos possuam interfaces para outras funções em velocidades diferentes, elas devem ser explicitamente especificadas na proposta.</v>
      </c>
      <c r="C397" s="552"/>
      <c r="D397" s="552"/>
      <c r="E397" s="552"/>
      <c r="F397" s="68" t="str">
        <f>IF(Máximo!F397:I397="","",Máximo!F397:I397)</f>
        <v/>
      </c>
      <c r="G397" s="72">
        <f>Máximo!G397:J397</f>
        <v>2.1459227E-4</v>
      </c>
      <c r="H397" s="70" t="str">
        <f>IF(Máximo!H397="","",Máximo!H397)</f>
        <v>Obrigatório</v>
      </c>
      <c r="I397" s="37" t="s">
        <v>4</v>
      </c>
      <c r="J397" s="73">
        <f>IF($K$13="Não Atende",0,IF(I397="","",IF(H397="",VLOOKUP(I397,Parâmetros!$B$3:$C$6,2,0),VLOOKUP(I397,Parâmetros!$B$3:$C$6,2,0)*VLOOKUP(H397,Parâmetros!$E$3:$G$5,2,0))))</f>
        <v>0</v>
      </c>
      <c r="K397" s="74">
        <f t="shared" si="272"/>
        <v>0</v>
      </c>
      <c r="L397" s="3"/>
      <c r="M397" s="38"/>
    </row>
    <row r="398" spans="1:13" ht="45.75" customHeight="1" outlineLevel="1" x14ac:dyDescent="0.2">
      <c r="A398" s="170" t="str">
        <f>Máximo!A398</f>
        <v>3.361</v>
      </c>
      <c r="B398" s="552" t="str">
        <f>Máximo!B398:E398</f>
        <v>6.  Requisitos de Banco de Dados</v>
      </c>
      <c r="C398" s="552"/>
      <c r="D398" s="552"/>
      <c r="E398" s="552"/>
      <c r="F398" s="68" t="str">
        <f>IF(Máximo!F398:I398="","",Máximo!F398:I398)</f>
        <v/>
      </c>
      <c r="G398" s="72">
        <f>Máximo!G398:J398</f>
        <v>2.1459227E-4</v>
      </c>
      <c r="H398" s="70" t="str">
        <f>IF(Máximo!H398="","",Máximo!H398)</f>
        <v>Obrigatório</v>
      </c>
      <c r="I398" s="37" t="s">
        <v>4</v>
      </c>
      <c r="J398" s="73">
        <f>IF($K$13="Não Atende",0,IF(I398="","",IF(H398="",VLOOKUP(I398,Parâmetros!$B$3:$C$6,2,0),VLOOKUP(I398,Parâmetros!$B$3:$C$6,2,0)*VLOOKUP(H398,Parâmetros!$E$3:$G$5,2,0))))</f>
        <v>0</v>
      </c>
      <c r="K398" s="74">
        <f t="shared" si="272"/>
        <v>0</v>
      </c>
      <c r="L398" s="3"/>
      <c r="M398" s="38"/>
    </row>
    <row r="399" spans="1:13" ht="45.75" customHeight="1" outlineLevel="1" x14ac:dyDescent="0.2">
      <c r="A399" s="170" t="str">
        <f>Máximo!A399</f>
        <v>3.362</v>
      </c>
      <c r="B399" s="552" t="str">
        <f>Máximo!B399:E399</f>
        <v>6.1.   O PROPONENTE deve informar quais são as formas de armazenamento de dados (Sistema Gerenciador de Banco de Dados Relacional - SGBDR, Sistema de Arquivos, Arquivos texto, etc.) utilizadas pela solução ofertada;</v>
      </c>
      <c r="C399" s="552"/>
      <c r="D399" s="552"/>
      <c r="E399" s="552"/>
      <c r="F399" s="68" t="str">
        <f>IF(Máximo!F399:I399="","",Máximo!F399:I399)</f>
        <v/>
      </c>
      <c r="G399" s="72">
        <f>Máximo!G399:J399</f>
        <v>2.1459227E-4</v>
      </c>
      <c r="H399" s="70" t="str">
        <f>IF(Máximo!H399="","",Máximo!H399)</f>
        <v>Obrigatório</v>
      </c>
      <c r="I399" s="37" t="s">
        <v>4</v>
      </c>
      <c r="J399" s="73">
        <f>IF($K$13="Não Atende",0,IF(I399="","",IF(H399="",VLOOKUP(I399,Parâmetros!$B$3:$C$6,2,0),VLOOKUP(I399,Parâmetros!$B$3:$C$6,2,0)*VLOOKUP(H399,Parâmetros!$E$3:$G$5,2,0))))</f>
        <v>0</v>
      </c>
      <c r="K399" s="74">
        <f t="shared" si="272"/>
        <v>0</v>
      </c>
      <c r="L399" s="3"/>
      <c r="M399" s="38"/>
    </row>
    <row r="400" spans="1:13" ht="45.75" customHeight="1" outlineLevel="1" x14ac:dyDescent="0.2">
      <c r="A400" s="170" t="str">
        <f>Máximo!A400</f>
        <v>3.363</v>
      </c>
      <c r="B400" s="552" t="str">
        <f>Máximo!B400:E400</f>
        <v>6.2.   Para os componentes da solução que utilizem SGDBR, o PROPONENTE deve observar o seguinte:</v>
      </c>
      <c r="C400" s="552"/>
      <c r="D400" s="552"/>
      <c r="E400" s="552"/>
      <c r="F400" s="68" t="str">
        <f>IF(Máximo!F400:I400="","",Máximo!F400:I400)</f>
        <v/>
      </c>
      <c r="G400" s="72">
        <f>Máximo!G400:J400</f>
        <v>2.1459227E-4</v>
      </c>
      <c r="H400" s="70" t="str">
        <f>IF(Máximo!H400="","",Máximo!H400)</f>
        <v>Obrigatório</v>
      </c>
      <c r="I400" s="37" t="s">
        <v>4</v>
      </c>
      <c r="J400" s="73">
        <f>IF($K$13="Não Atende",0,IF(I400="","",IF(H400="",VLOOKUP(I400,Parâmetros!$B$3:$C$6,2,0),VLOOKUP(I400,Parâmetros!$B$3:$C$6,2,0)*VLOOKUP(H400,Parâmetros!$E$3:$G$5,2,0))))</f>
        <v>0</v>
      </c>
      <c r="K400" s="74">
        <f t="shared" si="272"/>
        <v>0</v>
      </c>
      <c r="L400" s="3"/>
      <c r="M400" s="38"/>
    </row>
    <row r="401" spans="1:13" ht="45.75" customHeight="1" outlineLevel="1" x14ac:dyDescent="0.2">
      <c r="A401" s="170" t="str">
        <f>Máximo!A401</f>
        <v>3.364</v>
      </c>
      <c r="B401" s="552" t="str">
        <f>Máximo!B401:E401</f>
        <v>6.2.1. Deve ser ofertado o SGBDR Oracle versão 11g release 2 ou superior.</v>
      </c>
      <c r="C401" s="552"/>
      <c r="D401" s="552"/>
      <c r="E401" s="552"/>
      <c r="F401" s="68" t="str">
        <f>IF(Máximo!F401:I401="","",Máximo!F401:I401)</f>
        <v/>
      </c>
      <c r="G401" s="72">
        <f>Máximo!G401:J401</f>
        <v>2.1459227E-4</v>
      </c>
      <c r="H401" s="70" t="str">
        <f>IF(Máximo!H401="","",Máximo!H401)</f>
        <v>Obrigatório</v>
      </c>
      <c r="I401" s="37" t="s">
        <v>4</v>
      </c>
      <c r="J401" s="73">
        <f>IF($K$13="Não Atende",0,IF(I401="","",IF(H401="",VLOOKUP(I401,Parâmetros!$B$3:$C$6,2,0),VLOOKUP(I401,Parâmetros!$B$3:$C$6,2,0)*VLOOKUP(H401,Parâmetros!$E$3:$G$5,2,0))))</f>
        <v>0</v>
      </c>
      <c r="K401" s="74">
        <f t="shared" si="272"/>
        <v>0</v>
      </c>
      <c r="L401" s="3"/>
      <c r="M401" s="38"/>
    </row>
    <row r="402" spans="1:13" ht="45.75" customHeight="1" outlineLevel="1" x14ac:dyDescent="0.2">
      <c r="A402" s="170" t="str">
        <f>Máximo!A402</f>
        <v>3.365</v>
      </c>
      <c r="B402" s="552" t="str">
        <f>Máximo!B402:E402</f>
        <v>6.2.2. Caso a solução não seja compatível com BD Oracle, o PROPONENTE deve informar os SGBD compatíveis e versões.</v>
      </c>
      <c r="C402" s="552"/>
      <c r="D402" s="552"/>
      <c r="E402" s="552"/>
      <c r="F402" s="68" t="str">
        <f>IF(Máximo!F402:I402="","",Máximo!F402:I402)</f>
        <v/>
      </c>
      <c r="G402" s="72">
        <f>Máximo!G402:J402</f>
        <v>2.1459227E-4</v>
      </c>
      <c r="H402" s="70" t="str">
        <f>IF(Máximo!H402="","",Máximo!H402)</f>
        <v>Obrigatório</v>
      </c>
      <c r="I402" s="37" t="s">
        <v>4</v>
      </c>
      <c r="J402" s="73">
        <f>IF($K$13="Não Atende",0,IF(I402="","",IF(H402="",VLOOKUP(I402,Parâmetros!$B$3:$C$6,2,0),VLOOKUP(I402,Parâmetros!$B$3:$C$6,2,0)*VLOOKUP(H402,Parâmetros!$E$3:$G$5,2,0))))</f>
        <v>0</v>
      </c>
      <c r="K402" s="74">
        <f t="shared" si="272"/>
        <v>0</v>
      </c>
      <c r="L402" s="3"/>
      <c r="M402" s="38"/>
    </row>
    <row r="403" spans="1:13" ht="45.75" customHeight="1" outlineLevel="1" x14ac:dyDescent="0.2">
      <c r="A403" s="170" t="str">
        <f>Máximo!A403</f>
        <v>3.366</v>
      </c>
      <c r="B403" s="552" t="str">
        <f>Máximo!B403:E403</f>
        <v>6.3.   Para cada uma das possíveis formas de armazenamento de dados, o PROPONENTE deve informar quais plataformas (hardware - fabricante e modelo) e Sistemas Operacionais (Software - produto e versão) estão homologadas pela solução ofertada;</v>
      </c>
      <c r="C403" s="552"/>
      <c r="D403" s="552"/>
      <c r="E403" s="552"/>
      <c r="F403" s="68" t="str">
        <f>IF(Máximo!F403:I403="","",Máximo!F403:I403)</f>
        <v/>
      </c>
      <c r="G403" s="72">
        <f>Máximo!G403:J403</f>
        <v>2.1459227E-4</v>
      </c>
      <c r="H403" s="70" t="str">
        <f>IF(Máximo!H403="","",Máximo!H403)</f>
        <v>Obrigatório</v>
      </c>
      <c r="I403" s="37" t="s">
        <v>4</v>
      </c>
      <c r="J403" s="73">
        <f>IF($K$13="Não Atende",0,IF(I403="","",IF(H403="",VLOOKUP(I403,Parâmetros!$B$3:$C$6,2,0),VLOOKUP(I403,Parâmetros!$B$3:$C$6,2,0)*VLOOKUP(H403,Parâmetros!$E$3:$G$5,2,0))))</f>
        <v>0</v>
      </c>
      <c r="K403" s="74">
        <f t="shared" si="272"/>
        <v>0</v>
      </c>
      <c r="L403" s="3"/>
      <c r="M403" s="38"/>
    </row>
    <row r="404" spans="1:13" ht="45.75" customHeight="1" outlineLevel="1" x14ac:dyDescent="0.2">
      <c r="A404" s="170" t="str">
        <f>Máximo!A404</f>
        <v>3.367</v>
      </c>
      <c r="B404" s="552" t="str">
        <f>Máximo!B404:E404</f>
        <v>6.4.   Política de retenção e descarte:</v>
      </c>
      <c r="C404" s="552"/>
      <c r="D404" s="552"/>
      <c r="E404" s="552"/>
      <c r="F404" s="68" t="str">
        <f>IF(Máximo!F404:I404="","",Máximo!F404:I404)</f>
        <v/>
      </c>
      <c r="G404" s="72">
        <f>Máximo!G404:J404</f>
        <v>2.1459227E-4</v>
      </c>
      <c r="H404" s="70" t="str">
        <f>IF(Máximo!H404="","",Máximo!H404)</f>
        <v>Obrigatório</v>
      </c>
      <c r="I404" s="37" t="s">
        <v>4</v>
      </c>
      <c r="J404" s="73">
        <f>IF($K$13="Não Atende",0,IF(I404="","",IF(H404="",VLOOKUP(I404,Parâmetros!$B$3:$C$6,2,0),VLOOKUP(I404,Parâmetros!$B$3:$C$6,2,0)*VLOOKUP(H404,Parâmetros!$E$3:$G$5,2,0))))</f>
        <v>0</v>
      </c>
      <c r="K404" s="74">
        <f t="shared" si="272"/>
        <v>0</v>
      </c>
      <c r="L404" s="3"/>
      <c r="M404" s="38"/>
    </row>
    <row r="405" spans="1:13" ht="45.75" customHeight="1" outlineLevel="1" x14ac:dyDescent="0.2">
      <c r="A405" s="170" t="str">
        <f>Máximo!A405</f>
        <v>3.368</v>
      </c>
      <c r="B405" s="552" t="str">
        <f>Máximo!B405:E405</f>
        <v>6.4.1. Para cada uma das formas utilizadas para armazenamento dos dados o PROPONENTE deve informar como são armazenados os dados históricos pelo Sistema Ofertado;</v>
      </c>
      <c r="C405" s="552"/>
      <c r="D405" s="552"/>
      <c r="E405" s="552"/>
      <c r="F405" s="68" t="str">
        <f>IF(Máximo!F405:I405="","",Máximo!F405:I405)</f>
        <v/>
      </c>
      <c r="G405" s="72">
        <f>Máximo!G405:J405</f>
        <v>2.1459227E-4</v>
      </c>
      <c r="H405" s="70" t="str">
        <f>IF(Máximo!H405="","",Máximo!H405)</f>
        <v>Obrigatório</v>
      </c>
      <c r="I405" s="37" t="s">
        <v>4</v>
      </c>
      <c r="J405" s="73">
        <f>IF($K$13="Não Atende",0,IF(I405="","",IF(H405="",VLOOKUP(I405,Parâmetros!$B$3:$C$6,2,0),VLOOKUP(I405,Parâmetros!$B$3:$C$6,2,0)*VLOOKUP(H405,Parâmetros!$E$3:$G$5,2,0))))</f>
        <v>0</v>
      </c>
      <c r="K405" s="74">
        <f t="shared" si="272"/>
        <v>0</v>
      </c>
      <c r="L405" s="3"/>
      <c r="M405" s="38"/>
    </row>
    <row r="406" spans="1:13" ht="45.75" customHeight="1" outlineLevel="1" x14ac:dyDescent="0.2">
      <c r="A406" s="170" t="str">
        <f>Máximo!A406</f>
        <v>3.369</v>
      </c>
      <c r="B406" s="552" t="str">
        <f>Máximo!B406:E406</f>
        <v>6.4.2. Para cada uma das formas utilizadas para armazenamento dos dados o PROPONENTE deve informar como é o processo de descarte utilizado pela aplicação;</v>
      </c>
      <c r="C406" s="552"/>
      <c r="D406" s="552"/>
      <c r="E406" s="552"/>
      <c r="F406" s="68" t="str">
        <f>IF(Máximo!F406:I406="","",Máximo!F406:I406)</f>
        <v/>
      </c>
      <c r="G406" s="72">
        <f>Máximo!G406:J406</f>
        <v>2.1459227E-4</v>
      </c>
      <c r="H406" s="70" t="str">
        <f>IF(Máximo!H406="","",Máximo!H406)</f>
        <v>Obrigatório</v>
      </c>
      <c r="I406" s="37" t="s">
        <v>4</v>
      </c>
      <c r="J406" s="73">
        <f>IF($K$13="Não Atende",0,IF(I406="","",IF(H406="",VLOOKUP(I406,Parâmetros!$B$3:$C$6,2,0),VLOOKUP(I406,Parâmetros!$B$3:$C$6,2,0)*VLOOKUP(H406,Parâmetros!$E$3:$G$5,2,0))))</f>
        <v>0</v>
      </c>
      <c r="K406" s="74">
        <f t="shared" si="272"/>
        <v>0</v>
      </c>
      <c r="L406" s="3"/>
      <c r="M406" s="38"/>
    </row>
    <row r="407" spans="1:13" ht="45.75" customHeight="1" outlineLevel="1" x14ac:dyDescent="0.2">
      <c r="A407" s="170" t="str">
        <f>Máximo!A407</f>
        <v>3.370</v>
      </c>
      <c r="B407" s="552" t="str">
        <f>Máximo!B407:E407</f>
        <v>6.5.   O PROPONENTE deve detalhar os mecanismos de alta disponibilidade utilizados pelos componentes de armazenamento de dados da solução ofertada;</v>
      </c>
      <c r="C407" s="552"/>
      <c r="D407" s="552"/>
      <c r="E407" s="552"/>
      <c r="F407" s="68" t="str">
        <f>IF(Máximo!F407:I407="","",Máximo!F407:I407)</f>
        <v/>
      </c>
      <c r="G407" s="72">
        <f>Máximo!G407:J407</f>
        <v>2.1459227E-4</v>
      </c>
      <c r="H407" s="70" t="str">
        <f>IF(Máximo!H407="","",Máximo!H407)</f>
        <v>Obrigatório</v>
      </c>
      <c r="I407" s="37" t="s">
        <v>4</v>
      </c>
      <c r="J407" s="73">
        <f>IF($K$13="Não Atende",0,IF(I407="","",IF(H407="",VLOOKUP(I407,Parâmetros!$B$3:$C$6,2,0),VLOOKUP(I407,Parâmetros!$B$3:$C$6,2,0)*VLOOKUP(H407,Parâmetros!$E$3:$G$5,2,0))))</f>
        <v>0</v>
      </c>
      <c r="K407" s="74">
        <f t="shared" si="272"/>
        <v>0</v>
      </c>
      <c r="L407" s="3"/>
      <c r="M407" s="38"/>
    </row>
    <row r="408" spans="1:13" ht="45.75" customHeight="1" outlineLevel="1" x14ac:dyDescent="0.2">
      <c r="A408" s="170" t="str">
        <f>Máximo!A408</f>
        <v>3.371</v>
      </c>
      <c r="B408" s="552" t="str">
        <f>Máximo!B408:E408</f>
        <v>6.6.   Deve ser detalhada também como é processada a transição da aplicação entre os componentes de alta disponibilidade, em caso de falha de um deles.</v>
      </c>
      <c r="C408" s="552"/>
      <c r="D408" s="552"/>
      <c r="E408" s="552"/>
      <c r="F408" s="68" t="str">
        <f>IF(Máximo!F408:I408="","",Máximo!F408:I408)</f>
        <v/>
      </c>
      <c r="G408" s="72">
        <f>Máximo!G408:J408</f>
        <v>2.1459227E-4</v>
      </c>
      <c r="H408" s="70" t="str">
        <f>IF(Máximo!H408="","",Máximo!H408)</f>
        <v>Obrigatório</v>
      </c>
      <c r="I408" s="37" t="s">
        <v>4</v>
      </c>
      <c r="J408" s="73">
        <f>IF($K$13="Não Atende",0,IF(I408="","",IF(H408="",VLOOKUP(I408,Parâmetros!$B$3:$C$6,2,0),VLOOKUP(I408,Parâmetros!$B$3:$C$6,2,0)*VLOOKUP(H408,Parâmetros!$E$3:$G$5,2,0))))</f>
        <v>0</v>
      </c>
      <c r="K408" s="74">
        <f t="shared" si="272"/>
        <v>0</v>
      </c>
      <c r="L408" s="3"/>
      <c r="M408" s="38"/>
    </row>
    <row r="409" spans="1:13" ht="45.75" customHeight="1" outlineLevel="1" x14ac:dyDescent="0.2">
      <c r="A409" s="170" t="str">
        <f>Máximo!A409</f>
        <v>3.372</v>
      </c>
      <c r="B409" s="552" t="str">
        <f>Máximo!B409:E409</f>
        <v>7.  Requisitos de Servidores de Aplicação</v>
      </c>
      <c r="C409" s="552"/>
      <c r="D409" s="552"/>
      <c r="E409" s="552"/>
      <c r="F409" s="68" t="str">
        <f>IF(Máximo!F409:I409="","",Máximo!F409:I409)</f>
        <v/>
      </c>
      <c r="G409" s="72">
        <f>Máximo!G409:J409</f>
        <v>2.1459227E-4</v>
      </c>
      <c r="H409" s="70" t="str">
        <f>IF(Máximo!H409="","",Máximo!H409)</f>
        <v>Obrigatório</v>
      </c>
      <c r="I409" s="37" t="s">
        <v>4</v>
      </c>
      <c r="J409" s="73">
        <f>IF($K$13="Não Atende",0,IF(I409="","",IF(H409="",VLOOKUP(I409,Parâmetros!$B$3:$C$6,2,0),VLOOKUP(I409,Parâmetros!$B$3:$C$6,2,0)*VLOOKUP(H409,Parâmetros!$E$3:$G$5,2,0))))</f>
        <v>0</v>
      </c>
      <c r="K409" s="74">
        <f t="shared" si="272"/>
        <v>0</v>
      </c>
      <c r="L409" s="3"/>
      <c r="M409" s="38"/>
    </row>
    <row r="410" spans="1:13" ht="45.75" customHeight="1" outlineLevel="1" x14ac:dyDescent="0.2">
      <c r="A410" s="170" t="str">
        <f>Máximo!A410</f>
        <v>3.373</v>
      </c>
      <c r="B410" s="552" t="str">
        <f>Máximo!B410:E410</f>
        <v>7.1.   Os requisitos deste item aplicam-se aos componentes da solução que necessitem utilizar servidor de aplicações;</v>
      </c>
      <c r="C410" s="552"/>
      <c r="D410" s="552"/>
      <c r="E410" s="552"/>
      <c r="F410" s="68" t="str">
        <f>IF(Máximo!F410:I410="","",Máximo!F410:I410)</f>
        <v/>
      </c>
      <c r="G410" s="72">
        <f>Máximo!G410:J410</f>
        <v>2.1459227E-4</v>
      </c>
      <c r="H410" s="70" t="str">
        <f>IF(Máximo!H410="","",Máximo!H410)</f>
        <v>Obrigatório</v>
      </c>
      <c r="I410" s="37" t="s">
        <v>4</v>
      </c>
      <c r="J410" s="73">
        <f>IF($K$13="Não Atende",0,IF(I410="","",IF(H410="",VLOOKUP(I410,Parâmetros!$B$3:$C$6,2,0),VLOOKUP(I410,Parâmetros!$B$3:$C$6,2,0)*VLOOKUP(H410,Parâmetros!$E$3:$G$5,2,0))))</f>
        <v>0</v>
      </c>
      <c r="K410" s="74">
        <f t="shared" si="272"/>
        <v>0</v>
      </c>
      <c r="L410" s="3"/>
      <c r="M410" s="38"/>
    </row>
    <row r="411" spans="1:13" ht="45.75" customHeight="1" outlineLevel="1" x14ac:dyDescent="0.2">
      <c r="A411" s="170" t="str">
        <f>Máximo!A411</f>
        <v>3.374</v>
      </c>
      <c r="B411" s="552" t="str">
        <f>Máximo!B411:E411</f>
        <v>7.2.   Para aplicações baseadas em Servidores de Aplicações, o PROPONENTE deve observar o seguinte:</v>
      </c>
      <c r="C411" s="552"/>
      <c r="D411" s="552"/>
      <c r="E411" s="552"/>
      <c r="F411" s="68" t="str">
        <f>IF(Máximo!F411:I411="","",Máximo!F411:I411)</f>
        <v/>
      </c>
      <c r="G411" s="72">
        <f>Máximo!G411:J411</f>
        <v>2.1459227E-4</v>
      </c>
      <c r="H411" s="70" t="str">
        <f>IF(Máximo!H411="","",Máximo!H411)</f>
        <v>Obrigatório</v>
      </c>
      <c r="I411" s="37" t="s">
        <v>4</v>
      </c>
      <c r="J411" s="73">
        <f>IF($K$13="Não Atende",0,IF(I411="","",IF(H411="",VLOOKUP(I411,Parâmetros!$B$3:$C$6,2,0),VLOOKUP(I411,Parâmetros!$B$3:$C$6,2,0)*VLOOKUP(H411,Parâmetros!$E$3:$G$5,2,0))))</f>
        <v>0</v>
      </c>
      <c r="K411" s="74">
        <f t="shared" si="272"/>
        <v>0</v>
      </c>
      <c r="L411" s="3"/>
      <c r="M411" s="38"/>
    </row>
    <row r="412" spans="1:13" ht="45.75" customHeight="1" outlineLevel="1" x14ac:dyDescent="0.2">
      <c r="A412" s="170" t="str">
        <f>Máximo!A412</f>
        <v>3.375</v>
      </c>
      <c r="B412" s="552" t="str">
        <f>Máximo!B412:E412</f>
        <v>7.2.1. Deve ser utilizado Servidor de Aplicação J2EE Oracle WebLogic versão 11g ou superior. Caso não seja compatível, poderá ser utilizado o RedHat Jboss. Os requisitos do item 4.1 deste documento devem ser considerados;</v>
      </c>
      <c r="C412" s="552"/>
      <c r="D412" s="552"/>
      <c r="E412" s="552"/>
      <c r="F412" s="68" t="str">
        <f>IF(Máximo!F412:I412="","",Máximo!F412:I412)</f>
        <v/>
      </c>
      <c r="G412" s="72">
        <f>Máximo!G412:J412</f>
        <v>2.1459227E-4</v>
      </c>
      <c r="H412" s="70" t="str">
        <f>IF(Máximo!H412="","",Máximo!H412)</f>
        <v>Obrigatório</v>
      </c>
      <c r="I412" s="37" t="s">
        <v>5</v>
      </c>
      <c r="J412" s="73">
        <f>IF($K$13="Não Atende",0,IF(I412="","",IF(H412="",VLOOKUP(I412,Parâmetros!$B$3:$C$6,2,0),VLOOKUP(I412,Parâmetros!$B$3:$C$6,2,0)*VLOOKUP(H412,Parâmetros!$E$3:$G$5,2,0))))</f>
        <v>0</v>
      </c>
      <c r="K412" s="74">
        <f t="shared" si="272"/>
        <v>0</v>
      </c>
      <c r="L412" s="3"/>
      <c r="M412" s="38"/>
    </row>
    <row r="413" spans="1:13" ht="45.75" customHeight="1" outlineLevel="1" x14ac:dyDescent="0.2">
      <c r="A413" s="170" t="str">
        <f>Máximo!A413</f>
        <v>3.376</v>
      </c>
      <c r="B413" s="552" t="str">
        <f>Máximo!B413:E413</f>
        <v>7.3.   Para cada programa requerido pelo aplicativo ofertado, o PROPONENTE deve informar quais produtos e versões são suportadas pela solução ofertada. Caso seja ofertado um Servidor de Aplicações, não serão aceitas versões inferiores às descritas anteriormente;</v>
      </c>
      <c r="C413" s="552"/>
      <c r="D413" s="552"/>
      <c r="E413" s="552"/>
      <c r="F413" s="68" t="str">
        <f>IF(Máximo!F413:I413="","",Máximo!F413:I413)</f>
        <v/>
      </c>
      <c r="G413" s="72">
        <f>Máximo!G413:J413</f>
        <v>2.1459227E-4</v>
      </c>
      <c r="H413" s="70" t="str">
        <f>IF(Máximo!H413="","",Máximo!H413)</f>
        <v>Obrigatório</v>
      </c>
      <c r="I413" s="37" t="s">
        <v>4</v>
      </c>
      <c r="J413" s="73">
        <f>IF($K$13="Não Atende",0,IF(I413="","",IF(H413="",VLOOKUP(I413,Parâmetros!$B$3:$C$6,2,0),VLOOKUP(I413,Parâmetros!$B$3:$C$6,2,0)*VLOOKUP(H413,Parâmetros!$E$3:$G$5,2,0))))</f>
        <v>0</v>
      </c>
      <c r="K413" s="74">
        <f t="shared" si="272"/>
        <v>0</v>
      </c>
      <c r="L413" s="3"/>
      <c r="M413" s="38"/>
    </row>
    <row r="414" spans="1:13" ht="45.75" customHeight="1" outlineLevel="1" x14ac:dyDescent="0.2">
      <c r="A414" s="170" t="str">
        <f>Máximo!A414</f>
        <v>3.377</v>
      </c>
      <c r="B414" s="552" t="str">
        <f>Máximo!B414:E414</f>
        <v>7.4.   O PROPONENTE deve detalhar como a solução implementa:</v>
      </c>
      <c r="C414" s="552"/>
      <c r="D414" s="552"/>
      <c r="E414" s="552"/>
      <c r="F414" s="68" t="str">
        <f>IF(Máximo!F414:I414="","",Máximo!F414:I414)</f>
        <v/>
      </c>
      <c r="G414" s="72">
        <f>Máximo!G414:J414</f>
        <v>2.1459227E-4</v>
      </c>
      <c r="H414" s="70" t="str">
        <f>IF(Máximo!H414="","",Máximo!H414)</f>
        <v>Obrigatório</v>
      </c>
      <c r="I414" s="37" t="s">
        <v>4</v>
      </c>
      <c r="J414" s="73">
        <f>IF($K$13="Não Atende",0,IF(I414="","",IF(H414="",VLOOKUP(I414,Parâmetros!$B$3:$C$6,2,0),VLOOKUP(I414,Parâmetros!$B$3:$C$6,2,0)*VLOOKUP(H414,Parâmetros!$E$3:$G$5,2,0))))</f>
        <v>0</v>
      </c>
      <c r="K414" s="74">
        <f t="shared" si="272"/>
        <v>0</v>
      </c>
      <c r="L414" s="3"/>
      <c r="M414" s="38"/>
    </row>
    <row r="415" spans="1:13" ht="45.75" customHeight="1" outlineLevel="1" x14ac:dyDescent="0.2">
      <c r="A415" s="170" t="str">
        <f>Máximo!A415</f>
        <v>3.378</v>
      </c>
      <c r="B415" s="552" t="str">
        <f>Máximo!B415:E415</f>
        <v>7.4.1. Alta disponibilidade;</v>
      </c>
      <c r="C415" s="552"/>
      <c r="D415" s="552"/>
      <c r="E415" s="552"/>
      <c r="F415" s="68" t="str">
        <f>IF(Máximo!F415:I415="","",Máximo!F415:I415)</f>
        <v/>
      </c>
      <c r="G415" s="72">
        <f>Máximo!G415:J415</f>
        <v>2.1459227E-4</v>
      </c>
      <c r="H415" s="70" t="str">
        <f>IF(Máximo!H415="","",Máximo!H415)</f>
        <v>Obrigatório</v>
      </c>
      <c r="I415" s="37" t="s">
        <v>4</v>
      </c>
      <c r="J415" s="73">
        <f>IF($K$13="Não Atende",0,IF(I415="","",IF(H415="",VLOOKUP(I415,Parâmetros!$B$3:$C$6,2,0),VLOOKUP(I415,Parâmetros!$B$3:$C$6,2,0)*VLOOKUP(H415,Parâmetros!$E$3:$G$5,2,0))))</f>
        <v>0</v>
      </c>
      <c r="K415" s="74">
        <f t="shared" si="272"/>
        <v>0</v>
      </c>
      <c r="L415" s="3"/>
      <c r="M415" s="38"/>
    </row>
    <row r="416" spans="1:13" ht="45.75" customHeight="1" outlineLevel="1" x14ac:dyDescent="0.2">
      <c r="A416" s="170" t="str">
        <f>Máximo!A416</f>
        <v>3.379</v>
      </c>
      <c r="B416" s="552" t="str">
        <f>Máximo!B416:E416</f>
        <v>7.4.2. Balanceamento de carga;</v>
      </c>
      <c r="C416" s="552"/>
      <c r="D416" s="552"/>
      <c r="E416" s="552"/>
      <c r="F416" s="68" t="str">
        <f>IF(Máximo!F416:I416="","",Máximo!F416:I416)</f>
        <v/>
      </c>
      <c r="G416" s="72">
        <f>Máximo!G416:J416</f>
        <v>2.1459227E-4</v>
      </c>
      <c r="H416" s="70" t="str">
        <f>IF(Máximo!H416="","",Máximo!H416)</f>
        <v>Obrigatório</v>
      </c>
      <c r="I416" s="37" t="s">
        <v>4</v>
      </c>
      <c r="J416" s="73">
        <f>IF($K$13="Não Atende",0,IF(I416="","",IF(H416="",VLOOKUP(I416,Parâmetros!$B$3:$C$6,2,0),VLOOKUP(I416,Parâmetros!$B$3:$C$6,2,0)*VLOOKUP(H416,Parâmetros!$E$3:$G$5,2,0))))</f>
        <v>0</v>
      </c>
      <c r="K416" s="74">
        <f t="shared" si="272"/>
        <v>0</v>
      </c>
      <c r="L416" s="3"/>
      <c r="M416" s="38"/>
    </row>
    <row r="417" spans="1:13" ht="45.75" customHeight="1" outlineLevel="1" x14ac:dyDescent="0.2">
      <c r="A417" s="170" t="str">
        <f>Máximo!A417</f>
        <v>3.380</v>
      </c>
      <c r="B417" s="552" t="str">
        <f>Máximo!B417:E417</f>
        <v>7.4.3. Persistência de sessões;</v>
      </c>
      <c r="C417" s="552"/>
      <c r="D417" s="552"/>
      <c r="E417" s="552"/>
      <c r="F417" s="68" t="str">
        <f>IF(Máximo!F417:I417="","",Máximo!F417:I417)</f>
        <v/>
      </c>
      <c r="G417" s="72">
        <f>Máximo!G417:J417</f>
        <v>2.1459227E-4</v>
      </c>
      <c r="H417" s="70" t="str">
        <f>IF(Máximo!H417="","",Máximo!H417)</f>
        <v>Obrigatório</v>
      </c>
      <c r="I417" s="37" t="s">
        <v>4</v>
      </c>
      <c r="J417" s="73">
        <f>IF($K$13="Não Atende",0,IF(I417="","",IF(H417="",VLOOKUP(I417,Parâmetros!$B$3:$C$6,2,0),VLOOKUP(I417,Parâmetros!$B$3:$C$6,2,0)*VLOOKUP(H417,Parâmetros!$E$3:$G$5,2,0))))</f>
        <v>0</v>
      </c>
      <c r="K417" s="74">
        <f t="shared" si="272"/>
        <v>0</v>
      </c>
      <c r="L417" s="3"/>
      <c r="M417" s="38"/>
    </row>
    <row r="418" spans="1:13" ht="45.75" customHeight="1" outlineLevel="1" x14ac:dyDescent="0.2">
      <c r="A418" s="170" t="str">
        <f>Máximo!A418</f>
        <v>3.381</v>
      </c>
      <c r="B418" s="552" t="str">
        <f>Máximo!B418:E418</f>
        <v>7.4.4. Mecanismo de cache de páginas estáticas, dinâmicas e de fragmentos (ESI – Edge Side Includes).</v>
      </c>
      <c r="C418" s="552"/>
      <c r="D418" s="552"/>
      <c r="E418" s="552"/>
      <c r="F418" s="68" t="str">
        <f>IF(Máximo!F418:I418="","",Máximo!F418:I418)</f>
        <v/>
      </c>
      <c r="G418" s="72">
        <f>Máximo!G418:J418</f>
        <v>2.1459227E-4</v>
      </c>
      <c r="H418" s="70" t="str">
        <f>IF(Máximo!H418="","",Máximo!H418)</f>
        <v>Obrigatório</v>
      </c>
      <c r="I418" s="37" t="s">
        <v>4</v>
      </c>
      <c r="J418" s="73">
        <f>IF($K$13="Não Atende",0,IF(I418="","",IF(H418="",VLOOKUP(I418,Parâmetros!$B$3:$C$6,2,0),VLOOKUP(I418,Parâmetros!$B$3:$C$6,2,0)*VLOOKUP(H418,Parâmetros!$E$3:$G$5,2,0))))</f>
        <v>0</v>
      </c>
      <c r="K418" s="74">
        <f t="shared" si="272"/>
        <v>0</v>
      </c>
      <c r="L418" s="3"/>
      <c r="M418" s="38"/>
    </row>
    <row r="419" spans="1:13" ht="45.75" customHeight="1" outlineLevel="1" x14ac:dyDescent="0.2">
      <c r="A419" s="170" t="str">
        <f>Máximo!A419</f>
        <v>3.382</v>
      </c>
      <c r="B419" s="552" t="str">
        <f>Máximo!B419:E419</f>
        <v>7.4.5. Replicação de sessão;</v>
      </c>
      <c r="C419" s="552"/>
      <c r="D419" s="552"/>
      <c r="E419" s="552"/>
      <c r="F419" s="68" t="str">
        <f>IF(Máximo!F419:I419="","",Máximo!F419:I419)</f>
        <v/>
      </c>
      <c r="G419" s="72">
        <f>Máximo!G419:J419</f>
        <v>2.1459227E-4</v>
      </c>
      <c r="H419" s="70" t="str">
        <f>IF(Máximo!H419="","",Máximo!H419)</f>
        <v>Obrigatório</v>
      </c>
      <c r="I419" s="37" t="s">
        <v>4</v>
      </c>
      <c r="J419" s="73">
        <f>IF($K$13="Não Atende",0,IF(I419="","",IF(H419="",VLOOKUP(I419,Parâmetros!$B$3:$C$6,2,0),VLOOKUP(I419,Parâmetros!$B$3:$C$6,2,0)*VLOOKUP(H419,Parâmetros!$E$3:$G$5,2,0))))</f>
        <v>0</v>
      </c>
      <c r="K419" s="74">
        <f t="shared" si="272"/>
        <v>0</v>
      </c>
      <c r="L419" s="3"/>
      <c r="M419" s="38"/>
    </row>
    <row r="420" spans="1:13" ht="45.75" customHeight="1" outlineLevel="1" x14ac:dyDescent="0.2">
      <c r="A420" s="170" t="str">
        <f>Máximo!A420</f>
        <v>3.383</v>
      </c>
      <c r="B420" s="552" t="str">
        <f>Máximo!B420:E420</f>
        <v>7.4.6. Gestão de perfis de acesso;</v>
      </c>
      <c r="C420" s="552"/>
      <c r="D420" s="552"/>
      <c r="E420" s="552"/>
      <c r="F420" s="68" t="str">
        <f>IF(Máximo!F420:I420="","",Máximo!F420:I420)</f>
        <v/>
      </c>
      <c r="G420" s="72">
        <f>Máximo!G420:J420</f>
        <v>2.1459227E-4</v>
      </c>
      <c r="H420" s="70" t="str">
        <f>IF(Máximo!H420="","",Máximo!H420)</f>
        <v>Obrigatório</v>
      </c>
      <c r="I420" s="37" t="s">
        <v>4</v>
      </c>
      <c r="J420" s="73">
        <f>IF($K$13="Não Atende",0,IF(I420="","",IF(H420="",VLOOKUP(I420,Parâmetros!$B$3:$C$6,2,0),VLOOKUP(I420,Parâmetros!$B$3:$C$6,2,0)*VLOOKUP(H420,Parâmetros!$E$3:$G$5,2,0))))</f>
        <v>0</v>
      </c>
      <c r="K420" s="74">
        <f t="shared" si="272"/>
        <v>0</v>
      </c>
      <c r="L420" s="3"/>
      <c r="M420" s="38"/>
    </row>
    <row r="421" spans="1:13" ht="45.75" customHeight="1" outlineLevel="1" x14ac:dyDescent="0.2">
      <c r="A421" s="170" t="str">
        <f>Máximo!A421</f>
        <v>3.384</v>
      </c>
      <c r="B421" s="552" t="str">
        <f>Máximo!B421:E421</f>
        <v>7.4.7. Replicação de dados;</v>
      </c>
      <c r="C421" s="552"/>
      <c r="D421" s="552"/>
      <c r="E421" s="552"/>
      <c r="F421" s="68" t="str">
        <f>IF(Máximo!F421:I421="","",Máximo!F421:I421)</f>
        <v/>
      </c>
      <c r="G421" s="72">
        <f>Máximo!G421:J421</f>
        <v>2.1459227E-4</v>
      </c>
      <c r="H421" s="70" t="str">
        <f>IF(Máximo!H421="","",Máximo!H421)</f>
        <v>Obrigatório</v>
      </c>
      <c r="I421" s="37" t="s">
        <v>4</v>
      </c>
      <c r="J421" s="73">
        <f>IF($K$13="Não Atende",0,IF(I421="","",IF(H421="",VLOOKUP(I421,Parâmetros!$B$3:$C$6,2,0),VLOOKUP(I421,Parâmetros!$B$3:$C$6,2,0)*VLOOKUP(H421,Parâmetros!$E$3:$G$5,2,0))))</f>
        <v>0</v>
      </c>
      <c r="K421" s="74">
        <f t="shared" si="272"/>
        <v>0</v>
      </c>
      <c r="L421" s="3"/>
      <c r="M421" s="38"/>
    </row>
    <row r="422" spans="1:13" ht="45.75" customHeight="1" outlineLevel="1" x14ac:dyDescent="0.2">
      <c r="A422" s="170" t="str">
        <f>Máximo!A422</f>
        <v>3.385</v>
      </c>
      <c r="B422" s="552" t="str">
        <f>Máximo!B422:E422</f>
        <v>7.4.8. Exposição dos serviços;</v>
      </c>
      <c r="C422" s="552"/>
      <c r="D422" s="552"/>
      <c r="E422" s="552"/>
      <c r="F422" s="68" t="str">
        <f>IF(Máximo!F422:I422="","",Máximo!F422:I422)</f>
        <v/>
      </c>
      <c r="G422" s="72">
        <f>Máximo!G422:J422</f>
        <v>2.1459227E-4</v>
      </c>
      <c r="H422" s="70" t="str">
        <f>IF(Máximo!H422="","",Máximo!H422)</f>
        <v>Obrigatório</v>
      </c>
      <c r="I422" s="37" t="s">
        <v>4</v>
      </c>
      <c r="J422" s="73">
        <f>IF($K$13="Não Atende",0,IF(I422="","",IF(H422="",VLOOKUP(I422,Parâmetros!$B$3:$C$6,2,0),VLOOKUP(I422,Parâmetros!$B$3:$C$6,2,0)*VLOOKUP(H422,Parâmetros!$E$3:$G$5,2,0))))</f>
        <v>0</v>
      </c>
      <c r="K422" s="74">
        <f t="shared" si="272"/>
        <v>0</v>
      </c>
      <c r="L422" s="3"/>
      <c r="M422" s="38"/>
    </row>
    <row r="423" spans="1:13" ht="45.75" customHeight="1" outlineLevel="1" x14ac:dyDescent="0.2">
      <c r="A423" s="170" t="str">
        <f>Máximo!A423</f>
        <v>3.386</v>
      </c>
      <c r="B423" s="552" t="str">
        <f>Máximo!B423:E423</f>
        <v>7.4.9. Cluster de instâncias.</v>
      </c>
      <c r="C423" s="552"/>
      <c r="D423" s="552"/>
      <c r="E423" s="552"/>
      <c r="F423" s="68" t="str">
        <f>IF(Máximo!F423:I423="","",Máximo!F423:I423)</f>
        <v/>
      </c>
      <c r="G423" s="72">
        <f>Máximo!G423:J423</f>
        <v>2.1459227E-4</v>
      </c>
      <c r="H423" s="70" t="str">
        <f>IF(Máximo!H423="","",Máximo!H423)</f>
        <v>Obrigatório</v>
      </c>
      <c r="I423" s="37" t="s">
        <v>4</v>
      </c>
      <c r="J423" s="73">
        <f>IF($K$13="Não Atende",0,IF(I423="","",IF(H423="",VLOOKUP(I423,Parâmetros!$B$3:$C$6,2,0),VLOOKUP(I423,Parâmetros!$B$3:$C$6,2,0)*VLOOKUP(H423,Parâmetros!$E$3:$G$5,2,0))))</f>
        <v>0</v>
      </c>
      <c r="K423" s="74">
        <f t="shared" si="272"/>
        <v>0</v>
      </c>
      <c r="L423" s="3"/>
      <c r="M423" s="38"/>
    </row>
    <row r="424" spans="1:13" ht="45.75" customHeight="1" outlineLevel="1" x14ac:dyDescent="0.2">
      <c r="A424" s="170" t="str">
        <f>Máximo!A424</f>
        <v>3.387</v>
      </c>
      <c r="B424" s="552" t="str">
        <f>Máximo!B424:E424</f>
        <v>8.  Requisitos de Capacity Planning e Indicadores</v>
      </c>
      <c r="C424" s="552"/>
      <c r="D424" s="552"/>
      <c r="E424" s="552"/>
      <c r="F424" s="68" t="str">
        <f>IF(Máximo!F424:I424="","",Máximo!F424:I424)</f>
        <v/>
      </c>
      <c r="G424" s="72">
        <f>Máximo!G424:J424</f>
        <v>2.1459227E-4</v>
      </c>
      <c r="H424" s="70" t="str">
        <f>IF(Máximo!H424="","",Máximo!H424)</f>
        <v>Obrigatório</v>
      </c>
      <c r="I424" s="37" t="s">
        <v>4</v>
      </c>
      <c r="J424" s="73">
        <f>IF($K$13="Não Atende",0,IF(I424="","",IF(H424="",VLOOKUP(I424,Parâmetros!$B$3:$C$6,2,0),VLOOKUP(I424,Parâmetros!$B$3:$C$6,2,0)*VLOOKUP(H424,Parâmetros!$E$3:$G$5,2,0))))</f>
        <v>0</v>
      </c>
      <c r="K424" s="74">
        <f t="shared" si="272"/>
        <v>0</v>
      </c>
      <c r="L424" s="3"/>
      <c r="M424" s="38"/>
    </row>
    <row r="425" spans="1:13" ht="45.75" customHeight="1" outlineLevel="1" x14ac:dyDescent="0.2">
      <c r="A425" s="170" t="str">
        <f>Máximo!A425</f>
        <v>3.388</v>
      </c>
      <c r="B425" s="552" t="str">
        <f>Máximo!B425:E425</f>
        <v>8.1.   O PROPONENTE deverá apresentar o detalhamento do capacity planning da solução ofertada através do preenchimento da planilha do ANEXO B - Indicadores e Sizing de Infraestrutura de TI, onde deverão ser relacionados os indicadores utilizados para dimensionar a infraestrutura (aba INDICADORES) e detalhado o dimensionamento (sizing) de componentes de hardware (aba SIZING).</v>
      </c>
      <c r="C425" s="552"/>
      <c r="D425" s="552"/>
      <c r="E425" s="552"/>
      <c r="F425" s="68" t="str">
        <f>IF(Máximo!F425:I425="","",Máximo!F425:I425)</f>
        <v/>
      </c>
      <c r="G425" s="72">
        <f>Máximo!G425:J425</f>
        <v>2.1459227E-4</v>
      </c>
      <c r="H425" s="70" t="str">
        <f>IF(Máximo!H425="","",Máximo!H425)</f>
        <v>Obrigatório</v>
      </c>
      <c r="I425" s="37" t="s">
        <v>4</v>
      </c>
      <c r="J425" s="73">
        <f>IF($K$13="Não Atende",0,IF(I425="","",IF(H425="",VLOOKUP(I425,Parâmetros!$B$3:$C$6,2,0),VLOOKUP(I425,Parâmetros!$B$3:$C$6,2,0)*VLOOKUP(H425,Parâmetros!$E$3:$G$5,2,0))))</f>
        <v>0</v>
      </c>
      <c r="K425" s="74">
        <f t="shared" si="272"/>
        <v>0</v>
      </c>
      <c r="L425" s="3"/>
      <c r="M425" s="38"/>
    </row>
    <row r="426" spans="1:13" ht="45.75" customHeight="1" outlineLevel="1" x14ac:dyDescent="0.2">
      <c r="A426" s="170" t="str">
        <f>Máximo!A426</f>
        <v>3.389</v>
      </c>
      <c r="B426" s="552" t="str">
        <f>Máximo!B426:E426</f>
        <v>8.1.1.     Os dados de sizing dos componentes de hardware deverão ser para todos os ambientes solicitados no Capítulo 2, sem exceção.</v>
      </c>
      <c r="C426" s="552"/>
      <c r="D426" s="552"/>
      <c r="E426" s="552"/>
      <c r="F426" s="68" t="str">
        <f>IF(Máximo!F426:I426="","",Máximo!F426:I426)</f>
        <v/>
      </c>
      <c r="G426" s="72">
        <f>Máximo!G426:J426</f>
        <v>2.1459227E-4</v>
      </c>
      <c r="H426" s="70" t="str">
        <f>IF(Máximo!H426="","",Máximo!H426)</f>
        <v>Obrigatório</v>
      </c>
      <c r="I426" s="37" t="s">
        <v>4</v>
      </c>
      <c r="J426" s="73">
        <f>IF($K$13="Não Atende",0,IF(I426="","",IF(H426="",VLOOKUP(I426,Parâmetros!$B$3:$C$6,2,0),VLOOKUP(I426,Parâmetros!$B$3:$C$6,2,0)*VLOOKUP(H426,Parâmetros!$E$3:$G$5,2,0))))</f>
        <v>0</v>
      </c>
      <c r="K426" s="74">
        <f t="shared" si="272"/>
        <v>0</v>
      </c>
      <c r="L426" s="3"/>
      <c r="M426" s="38"/>
    </row>
    <row r="427" spans="1:13" ht="45.75" customHeight="1" outlineLevel="1" x14ac:dyDescent="0.2">
      <c r="A427" s="170" t="str">
        <f>Máximo!A427</f>
        <v>3.390</v>
      </c>
      <c r="B427" s="552" t="str">
        <f>Máximo!B427:E427</f>
        <v>8.2.   O PROPONENTE deverá ofertar, implementar e documentar funcionalidades que permitam coletar, guardar e visualizar a volumetria histórica de todos os indicadores utilizados para dimensionar a infraestrutura do ambiente de Produção.</v>
      </c>
      <c r="C427" s="552"/>
      <c r="D427" s="552"/>
      <c r="E427" s="552"/>
      <c r="F427" s="68" t="str">
        <f>IF(Máximo!F427:I427="","",Máximo!F427:I427)</f>
        <v/>
      </c>
      <c r="G427" s="72">
        <f>Máximo!G427:J427</f>
        <v>2.1459227E-4</v>
      </c>
      <c r="H427" s="70" t="str">
        <f>IF(Máximo!H427="","",Máximo!H427)</f>
        <v>Obrigatório</v>
      </c>
      <c r="I427" s="37" t="s">
        <v>4</v>
      </c>
      <c r="J427" s="73">
        <f>IF($K$13="Não Atende",0,IF(I427="","",IF(H427="",VLOOKUP(I427,Parâmetros!$B$3:$C$6,2,0),VLOOKUP(I427,Parâmetros!$B$3:$C$6,2,0)*VLOOKUP(H427,Parâmetros!$E$3:$G$5,2,0))))</f>
        <v>0</v>
      </c>
      <c r="K427" s="74">
        <f t="shared" si="272"/>
        <v>0</v>
      </c>
      <c r="L427" s="3"/>
      <c r="M427" s="38"/>
    </row>
    <row r="428" spans="1:13" ht="45.75" customHeight="1" outlineLevel="1" x14ac:dyDescent="0.2">
      <c r="A428" s="170" t="str">
        <f>Máximo!A428</f>
        <v>3.391</v>
      </c>
      <c r="B428" s="552" t="str">
        <f>Máximo!B428:E428</f>
        <v>8.2.1.     As funcionalidades de coleta e guarda das volumetrias históricas deverão:</v>
      </c>
      <c r="C428" s="552"/>
      <c r="D428" s="552"/>
      <c r="E428" s="552"/>
      <c r="F428" s="68" t="str">
        <f>IF(Máximo!F428:I428="","",Máximo!F428:I428)</f>
        <v/>
      </c>
      <c r="G428" s="72">
        <f>Máximo!G428:J428</f>
        <v>2.1459227E-4</v>
      </c>
      <c r="H428" s="70" t="str">
        <f>IF(Máximo!H428="","",Máximo!H428)</f>
        <v>Obrigatório</v>
      </c>
      <c r="I428" s="37" t="s">
        <v>4</v>
      </c>
      <c r="J428" s="73">
        <f>IF($K$13="Não Atende",0,IF(I428="","",IF(H428="",VLOOKUP(I428,Parâmetros!$B$3:$C$6,2,0),VLOOKUP(I428,Parâmetros!$B$3:$C$6,2,0)*VLOOKUP(H428,Parâmetros!$E$3:$G$5,2,0))))</f>
        <v>0</v>
      </c>
      <c r="K428" s="74">
        <f t="shared" si="272"/>
        <v>0</v>
      </c>
      <c r="L428" s="3"/>
      <c r="M428" s="38"/>
    </row>
    <row r="429" spans="1:13" ht="45.75" customHeight="1" outlineLevel="1" x14ac:dyDescent="0.2">
      <c r="A429" s="170" t="str">
        <f>Máximo!A429</f>
        <v>3.392</v>
      </c>
      <c r="B429" s="552" t="str">
        <f>Máximo!B429:E429</f>
        <v>8.2.1.1.     Fazer parte do RUNBOOK da Produção e atender seus padrões e           requisitos conforme descrito no Capítulo 13.</v>
      </c>
      <c r="C429" s="552"/>
      <c r="D429" s="552"/>
      <c r="E429" s="552"/>
      <c r="F429" s="68" t="str">
        <f>IF(Máximo!F429:I429="","",Máximo!F429:I429)</f>
        <v/>
      </c>
      <c r="G429" s="72">
        <f>Máximo!G429:J429</f>
        <v>2.1459227E-4</v>
      </c>
      <c r="H429" s="70" t="str">
        <f>IF(Máximo!H429="","",Máximo!H429)</f>
        <v>Obrigatório</v>
      </c>
      <c r="I429" s="37" t="s">
        <v>4</v>
      </c>
      <c r="J429" s="73">
        <f>IF($K$13="Não Atende",0,IF(I429="","",IF(H429="",VLOOKUP(I429,Parâmetros!$B$3:$C$6,2,0),VLOOKUP(I429,Parâmetros!$B$3:$C$6,2,0)*VLOOKUP(H429,Parâmetros!$E$3:$G$5,2,0))))</f>
        <v>0</v>
      </c>
      <c r="K429" s="74">
        <f t="shared" si="272"/>
        <v>0</v>
      </c>
      <c r="L429" s="3"/>
      <c r="M429" s="38"/>
    </row>
    <row r="430" spans="1:13" ht="45.75" customHeight="1" outlineLevel="1" x14ac:dyDescent="0.2">
      <c r="A430" s="170" t="str">
        <f>Máximo!A430</f>
        <v>3.393</v>
      </c>
      <c r="B430" s="552" t="str">
        <f>Máximo!B430:E430</f>
        <v>8.2.1.2.     Contemplar todos os indicadores utilizados para dimensionar a infraestrutura.</v>
      </c>
      <c r="C430" s="552"/>
      <c r="D430" s="552"/>
      <c r="E430" s="552"/>
      <c r="F430" s="68" t="str">
        <f>IF(Máximo!F430:I430="","",Máximo!F430:I430)</f>
        <v/>
      </c>
      <c r="G430" s="72">
        <f>Máximo!G430:J430</f>
        <v>2.1459227E-4</v>
      </c>
      <c r="H430" s="70" t="str">
        <f>IF(Máximo!H430="","",Máximo!H430)</f>
        <v>Obrigatório</v>
      </c>
      <c r="I430" s="37" t="s">
        <v>4</v>
      </c>
      <c r="J430" s="73">
        <f>IF($K$13="Não Atende",0,IF(I430="","",IF(H430="",VLOOKUP(I430,Parâmetros!$B$3:$C$6,2,0),VLOOKUP(I430,Parâmetros!$B$3:$C$6,2,0)*VLOOKUP(H430,Parâmetros!$E$3:$G$5,2,0))))</f>
        <v>0</v>
      </c>
      <c r="K430" s="74">
        <f t="shared" si="272"/>
        <v>0</v>
      </c>
      <c r="L430" s="3"/>
      <c r="M430" s="38"/>
    </row>
    <row r="431" spans="1:13" ht="45.75" customHeight="1" outlineLevel="1" x14ac:dyDescent="0.2">
      <c r="A431" s="170" t="str">
        <f>Máximo!A431</f>
        <v>3.394</v>
      </c>
      <c r="B431" s="552" t="str">
        <f>Máximo!B431:E431</f>
        <v>8.2.1.3.     Manter histórico dos últimos 60 (sessenta) meses.</v>
      </c>
      <c r="C431" s="552"/>
      <c r="D431" s="552"/>
      <c r="E431" s="552"/>
      <c r="F431" s="68" t="str">
        <f>IF(Máximo!F431:I431="","",Máximo!F431:I431)</f>
        <v/>
      </c>
      <c r="G431" s="72">
        <f>Máximo!G431:J431</f>
        <v>2.1459227E-4</v>
      </c>
      <c r="H431" s="70" t="str">
        <f>IF(Máximo!H431="","",Máximo!H431)</f>
        <v>Obrigatório</v>
      </c>
      <c r="I431" s="37" t="s">
        <v>4</v>
      </c>
      <c r="J431" s="73">
        <f>IF($K$13="Não Atende",0,IF(I431="","",IF(H431="",VLOOKUP(I431,Parâmetros!$B$3:$C$6,2,0),VLOOKUP(I431,Parâmetros!$B$3:$C$6,2,0)*VLOOKUP(H431,Parâmetros!$E$3:$G$5,2,0))))</f>
        <v>0</v>
      </c>
      <c r="K431" s="74">
        <f t="shared" si="272"/>
        <v>0</v>
      </c>
      <c r="L431" s="3"/>
      <c r="M431" s="38"/>
    </row>
    <row r="432" spans="1:13" ht="45.75" customHeight="1" outlineLevel="1" x14ac:dyDescent="0.2">
      <c r="A432" s="170" t="str">
        <f>Máximo!A432</f>
        <v>3.395</v>
      </c>
      <c r="B432" s="552" t="str">
        <f>Máximo!B432:E432</f>
        <v>8.2.1.4.     Armazenar o histórico em banco de dados.</v>
      </c>
      <c r="C432" s="552"/>
      <c r="D432" s="552"/>
      <c r="E432" s="552"/>
      <c r="F432" s="68" t="str">
        <f>IF(Máximo!F432:I432="","",Máximo!F432:I432)</f>
        <v/>
      </c>
      <c r="G432" s="72">
        <f>Máximo!G432:J432</f>
        <v>2.1459227E-4</v>
      </c>
      <c r="H432" s="70" t="str">
        <f>IF(Máximo!H432="","",Máximo!H432)</f>
        <v>Obrigatório</v>
      </c>
      <c r="I432" s="37" t="s">
        <v>4</v>
      </c>
      <c r="J432" s="73">
        <f>IF($K$13="Não Atende",0,IF(I432="","",IF(H432="",VLOOKUP(I432,Parâmetros!$B$3:$C$6,2,0),VLOOKUP(I432,Parâmetros!$B$3:$C$6,2,0)*VLOOKUP(H432,Parâmetros!$E$3:$G$5,2,0))))</f>
        <v>0</v>
      </c>
      <c r="K432" s="74">
        <f t="shared" si="272"/>
        <v>0</v>
      </c>
      <c r="L432" s="3"/>
      <c r="M432" s="38"/>
    </row>
    <row r="433" spans="1:13" ht="45.75" customHeight="1" outlineLevel="1" x14ac:dyDescent="0.2">
      <c r="A433" s="170" t="str">
        <f>Máximo!A433</f>
        <v>3.396</v>
      </c>
      <c r="B433" s="552" t="str">
        <f>Máximo!B433:E433</f>
        <v>8.2.1.5.     Ter frequência de coleta por indicador.</v>
      </c>
      <c r="C433" s="552"/>
      <c r="D433" s="552"/>
      <c r="E433" s="552"/>
      <c r="F433" s="68" t="str">
        <f>IF(Máximo!F433:I433="","",Máximo!F433:I433)</f>
        <v/>
      </c>
      <c r="G433" s="72">
        <f>Máximo!G433:J433</f>
        <v>2.1459227E-4</v>
      </c>
      <c r="H433" s="70" t="str">
        <f>IF(Máximo!H433="","",Máximo!H433)</f>
        <v>Obrigatório</v>
      </c>
      <c r="I433" s="37" t="s">
        <v>4</v>
      </c>
      <c r="J433" s="73">
        <f>IF($K$13="Não Atende",0,IF(I433="","",IF(H433="",VLOOKUP(I433,Parâmetros!$B$3:$C$6,2,0),VLOOKUP(I433,Parâmetros!$B$3:$C$6,2,0)*VLOOKUP(H433,Parâmetros!$E$3:$G$5,2,0))))</f>
        <v>0</v>
      </c>
      <c r="K433" s="74">
        <f t="shared" si="272"/>
        <v>0</v>
      </c>
      <c r="L433" s="3"/>
      <c r="M433" s="38"/>
    </row>
    <row r="434" spans="1:13" ht="45.75" customHeight="1" outlineLevel="1" x14ac:dyDescent="0.2">
      <c r="A434" s="170" t="str">
        <f>Máximo!A434</f>
        <v>3.397</v>
      </c>
      <c r="B434" s="552" t="str">
        <f>Máximo!B434:E434</f>
        <v>8.2.1.5.1.    A frequência de coleta não poderá influenciar ou degradar o desempenho da solução.</v>
      </c>
      <c r="C434" s="552"/>
      <c r="D434" s="552"/>
      <c r="E434" s="552"/>
      <c r="F434" s="68" t="str">
        <f>IF(Máximo!F434:I434="","",Máximo!F434:I434)</f>
        <v/>
      </c>
      <c r="G434" s="72">
        <f>Máximo!G434:J434</f>
        <v>2.1459227E-4</v>
      </c>
      <c r="H434" s="70" t="str">
        <f>IF(Máximo!H434="","",Máximo!H434)</f>
        <v>Obrigatório</v>
      </c>
      <c r="I434" s="37" t="s">
        <v>4</v>
      </c>
      <c r="J434" s="73">
        <f>IF($K$13="Não Atende",0,IF(I434="","",IF(H434="",VLOOKUP(I434,Parâmetros!$B$3:$C$6,2,0),VLOOKUP(I434,Parâmetros!$B$3:$C$6,2,0)*VLOOKUP(H434,Parâmetros!$E$3:$G$5,2,0))))</f>
        <v>0</v>
      </c>
      <c r="K434" s="74">
        <f t="shared" si="272"/>
        <v>0</v>
      </c>
      <c r="L434" s="3"/>
      <c r="M434" s="38"/>
    </row>
    <row r="435" spans="1:13" ht="45.75" customHeight="1" outlineLevel="1" x14ac:dyDescent="0.2">
      <c r="A435" s="170" t="str">
        <f>Máximo!A435</f>
        <v>3.398</v>
      </c>
      <c r="B435" s="552" t="str">
        <f>Máximo!B435:E435</f>
        <v>8.2.1.5.2.    O PROPONENTE deverá apresentar, em tempo de planejamento, a proposta das frequências de coletas para validação e aprovação pela equipe técnica da CONTRATANTE.</v>
      </c>
      <c r="C435" s="552"/>
      <c r="D435" s="552"/>
      <c r="E435" s="552"/>
      <c r="F435" s="68" t="str">
        <f>IF(Máximo!F435:I435="","",Máximo!F435:I435)</f>
        <v/>
      </c>
      <c r="G435" s="72">
        <f>Máximo!G435:J435</f>
        <v>2.1459227E-4</v>
      </c>
      <c r="H435" s="70" t="str">
        <f>IF(Máximo!H435="","",Máximo!H435)</f>
        <v>Obrigatório</v>
      </c>
      <c r="I435" s="37" t="s">
        <v>4</v>
      </c>
      <c r="J435" s="73">
        <f>IF($K$13="Não Atende",0,IF(I435="","",IF(H435="",VLOOKUP(I435,Parâmetros!$B$3:$C$6,2,0),VLOOKUP(I435,Parâmetros!$B$3:$C$6,2,0)*VLOOKUP(H435,Parâmetros!$E$3:$G$5,2,0))))</f>
        <v>0</v>
      </c>
      <c r="K435" s="74">
        <f t="shared" si="272"/>
        <v>0</v>
      </c>
      <c r="L435" s="3"/>
      <c r="M435" s="38"/>
    </row>
    <row r="436" spans="1:13" ht="45.75" customHeight="1" outlineLevel="1" x14ac:dyDescent="0.2">
      <c r="A436" s="170" t="str">
        <f>Máximo!A436</f>
        <v>3.399</v>
      </c>
      <c r="B436" s="552" t="str">
        <f>Máximo!B436:E436</f>
        <v>8.2.1.5.2.1.    A CONTRATANTE se reserva o direito de modificar a frequência de coletas proposta caso o consumo de recursos computacionais da coleta influencie ou degrade o desempenho da solução, ou não atenda as necessidades de investigação de volumes processados.</v>
      </c>
      <c r="C436" s="552"/>
      <c r="D436" s="552"/>
      <c r="E436" s="552"/>
      <c r="F436" s="68" t="str">
        <f>IF(Máximo!F436:I436="","",Máximo!F436:I436)</f>
        <v/>
      </c>
      <c r="G436" s="72">
        <f>Máximo!G436:J436</f>
        <v>2.1459227E-4</v>
      </c>
      <c r="H436" s="70" t="str">
        <f>IF(Máximo!H436="","",Máximo!H436)</f>
        <v>Obrigatório</v>
      </c>
      <c r="I436" s="37" t="s">
        <v>4</v>
      </c>
      <c r="J436" s="73">
        <f>IF($K$13="Não Atende",0,IF(I436="","",IF(H436="",VLOOKUP(I436,Parâmetros!$B$3:$C$6,2,0),VLOOKUP(I436,Parâmetros!$B$3:$C$6,2,0)*VLOOKUP(H436,Parâmetros!$E$3:$G$5,2,0))))</f>
        <v>0</v>
      </c>
      <c r="K436" s="74">
        <f t="shared" si="272"/>
        <v>0</v>
      </c>
      <c r="L436" s="3"/>
      <c r="M436" s="38"/>
    </row>
    <row r="437" spans="1:13" ht="45.75" customHeight="1" outlineLevel="1" x14ac:dyDescent="0.2">
      <c r="A437" s="170" t="str">
        <f>Máximo!A437</f>
        <v>3.400</v>
      </c>
      <c r="B437" s="552" t="str">
        <f>Máximo!B437:E437</f>
        <v>8.2.2.     A funcionalidade de visualização das volumetrias históricas deverá:</v>
      </c>
      <c r="C437" s="552"/>
      <c r="D437" s="552"/>
      <c r="E437" s="552"/>
      <c r="F437" s="68" t="str">
        <f>IF(Máximo!F437:I437="","",Máximo!F437:I437)</f>
        <v/>
      </c>
      <c r="G437" s="72">
        <f>Máximo!G437:J437</f>
        <v>2.1459227E-4</v>
      </c>
      <c r="H437" s="70" t="str">
        <f>IF(Máximo!H437="","",Máximo!H437)</f>
        <v>Obrigatório</v>
      </c>
      <c r="I437" s="37" t="s">
        <v>4</v>
      </c>
      <c r="J437" s="73">
        <f>IF($K$13="Não Atende",0,IF(I437="","",IF(H437="",VLOOKUP(I437,Parâmetros!$B$3:$C$6,2,0),VLOOKUP(I437,Parâmetros!$B$3:$C$6,2,0)*VLOOKUP(H437,Parâmetros!$E$3:$G$5,2,0))))</f>
        <v>0</v>
      </c>
      <c r="K437" s="74">
        <f t="shared" si="272"/>
        <v>0</v>
      </c>
      <c r="L437" s="3"/>
      <c r="M437" s="38"/>
    </row>
    <row r="438" spans="1:13" ht="45.75" customHeight="1" outlineLevel="1" x14ac:dyDescent="0.2">
      <c r="A438" s="170" t="str">
        <f>Máximo!A438</f>
        <v>3.401</v>
      </c>
      <c r="B438" s="552" t="str">
        <f>Máximo!B438:E438</f>
        <v>8.2.2.1.     Prover recurso de visualização dos volumes históricos dos indicadores, em ordem cronológica, com visualização em tela e com recurso de exportação para planilha Excel.</v>
      </c>
      <c r="C438" s="552"/>
      <c r="D438" s="552"/>
      <c r="E438" s="552"/>
      <c r="F438" s="68" t="str">
        <f>IF(Máximo!F438:I438="","",Máximo!F438:I438)</f>
        <v/>
      </c>
      <c r="G438" s="72">
        <f>Máximo!G438:J438</f>
        <v>2.1459227E-4</v>
      </c>
      <c r="H438" s="70" t="str">
        <f>IF(Máximo!H438="","",Máximo!H438)</f>
        <v>Obrigatório</v>
      </c>
      <c r="I438" s="37" t="s">
        <v>4</v>
      </c>
      <c r="J438" s="73">
        <f>IF($K$13="Não Atende",0,IF(I438="","",IF(H438="",VLOOKUP(I438,Parâmetros!$B$3:$C$6,2,0),VLOOKUP(I438,Parâmetros!$B$3:$C$6,2,0)*VLOOKUP(H438,Parâmetros!$E$3:$G$5,2,0))))</f>
        <v>0</v>
      </c>
      <c r="K438" s="74">
        <f t="shared" si="272"/>
        <v>0</v>
      </c>
      <c r="L438" s="3"/>
      <c r="M438" s="38"/>
    </row>
    <row r="439" spans="1:13" ht="45.75" customHeight="1" outlineLevel="1" x14ac:dyDescent="0.2">
      <c r="A439" s="170" t="str">
        <f>Máximo!A439</f>
        <v>3.402</v>
      </c>
      <c r="B439" s="552" t="str">
        <f>Máximo!B439:E439</f>
        <v>8.2.2.2.     Permitir que o usuário informe o período para o qual este deseja recuperar ou visualizar os dados para as modalidades:</v>
      </c>
      <c r="C439" s="552"/>
      <c r="D439" s="552"/>
      <c r="E439" s="552"/>
      <c r="F439" s="68" t="str">
        <f>IF(Máximo!F439:I439="","",Máximo!F439:I439)</f>
        <v/>
      </c>
      <c r="G439" s="72">
        <f>Máximo!G439:J439</f>
        <v>2.1459227E-4</v>
      </c>
      <c r="H439" s="70" t="str">
        <f>IF(Máximo!H439="","",Máximo!H439)</f>
        <v>Obrigatório</v>
      </c>
      <c r="I439" s="37" t="s">
        <v>4</v>
      </c>
      <c r="J439" s="73">
        <f>IF($K$13="Não Atende",0,IF(I439="","",IF(H439="",VLOOKUP(I439,Parâmetros!$B$3:$C$6,2,0),VLOOKUP(I439,Parâmetros!$B$3:$C$6,2,0)*VLOOKUP(H439,Parâmetros!$E$3:$G$5,2,0))))</f>
        <v>0</v>
      </c>
      <c r="K439" s="74">
        <f t="shared" si="272"/>
        <v>0</v>
      </c>
      <c r="L439" s="3"/>
      <c r="M439" s="38"/>
    </row>
    <row r="440" spans="1:13" ht="45.75" customHeight="1" outlineLevel="1" x14ac:dyDescent="0.2">
      <c r="A440" s="170" t="str">
        <f>Máximo!A440</f>
        <v>3.403</v>
      </c>
      <c r="B440" s="552" t="str">
        <f>Máximo!B440:E440</f>
        <v>8.2.2.2.1.    Período por dia. Exemplo: de 1 a 31 de janeiro de 2013</v>
      </c>
      <c r="C440" s="552"/>
      <c r="D440" s="552"/>
      <c r="E440" s="552"/>
      <c r="F440" s="68" t="str">
        <f>IF(Máximo!F440:I440="","",Máximo!F440:I440)</f>
        <v/>
      </c>
      <c r="G440" s="72">
        <f>Máximo!G440:J440</f>
        <v>2.1459227E-4</v>
      </c>
      <c r="H440" s="70" t="str">
        <f>IF(Máximo!H440="","",Máximo!H440)</f>
        <v>Obrigatório</v>
      </c>
      <c r="I440" s="37" t="s">
        <v>4</v>
      </c>
      <c r="J440" s="73">
        <f>IF($K$13="Não Atende",0,IF(I440="","",IF(H440="",VLOOKUP(I440,Parâmetros!$B$3:$C$6,2,0),VLOOKUP(I440,Parâmetros!$B$3:$C$6,2,0)*VLOOKUP(H440,Parâmetros!$E$3:$G$5,2,0))))</f>
        <v>0</v>
      </c>
      <c r="K440" s="74">
        <f t="shared" si="272"/>
        <v>0</v>
      </c>
      <c r="L440" s="3"/>
      <c r="M440" s="38"/>
    </row>
    <row r="441" spans="1:13" ht="45.75" customHeight="1" outlineLevel="1" x14ac:dyDescent="0.2">
      <c r="A441" s="170" t="str">
        <f>Máximo!A441</f>
        <v>3.404</v>
      </c>
      <c r="B441" s="552" t="str">
        <f>Máximo!B441:E441</f>
        <v>8.2.2.2.2.    Período por horário: Exemplo: das 8 às 18h do dia 10 de janeiro de 2013</v>
      </c>
      <c r="C441" s="552"/>
      <c r="D441" s="552"/>
      <c r="E441" s="552"/>
      <c r="F441" s="68" t="str">
        <f>IF(Máximo!F441:I441="","",Máximo!F441:I441)</f>
        <v/>
      </c>
      <c r="G441" s="72">
        <f>Máximo!G441:J441</f>
        <v>2.1459227E-4</v>
      </c>
      <c r="H441" s="70" t="str">
        <f>IF(Máximo!H441="","",Máximo!H441)</f>
        <v>Obrigatório</v>
      </c>
      <c r="I441" s="37" t="s">
        <v>4</v>
      </c>
      <c r="J441" s="73">
        <f>IF($K$13="Não Atende",0,IF(I441="","",IF(H441="",VLOOKUP(I441,Parâmetros!$B$3:$C$6,2,0),VLOOKUP(I441,Parâmetros!$B$3:$C$6,2,0)*VLOOKUP(H441,Parâmetros!$E$3:$G$5,2,0))))</f>
        <v>0</v>
      </c>
      <c r="K441" s="74">
        <f t="shared" ref="K441:K504" si="273">IF(J441="",0,((G441*J441)*$F$30)*0.9*100)</f>
        <v>0</v>
      </c>
      <c r="L441" s="3"/>
      <c r="M441" s="38"/>
    </row>
    <row r="442" spans="1:13" ht="45.75" customHeight="1" outlineLevel="1" x14ac:dyDescent="0.2">
      <c r="A442" s="170" t="str">
        <f>Máximo!A442</f>
        <v>3.405</v>
      </c>
      <c r="B442" s="552" t="str">
        <f>Máximo!B442:E442</f>
        <v>8.2.2.2.3.    Período por dia e horário: Exemplo: de 15 de dezembro de 2013 a 15 de janeiro de 2014, no horário de 08h31min as 20h37min.</v>
      </c>
      <c r="C442" s="552"/>
      <c r="D442" s="552"/>
      <c r="E442" s="552"/>
      <c r="F442" s="68" t="str">
        <f>IF(Máximo!F442:I442="","",Máximo!F442:I442)</f>
        <v/>
      </c>
      <c r="G442" s="72">
        <f>Máximo!G442:J442</f>
        <v>2.1459227E-4</v>
      </c>
      <c r="H442" s="70" t="str">
        <f>IF(Máximo!H442="","",Máximo!H442)</f>
        <v>Obrigatório</v>
      </c>
      <c r="I442" s="37" t="s">
        <v>4</v>
      </c>
      <c r="J442" s="73">
        <f>IF($K$13="Não Atende",0,IF(I442="","",IF(H442="",VLOOKUP(I442,Parâmetros!$B$3:$C$6,2,0),VLOOKUP(I442,Parâmetros!$B$3:$C$6,2,0)*VLOOKUP(H442,Parâmetros!$E$3:$G$5,2,0))))</f>
        <v>0</v>
      </c>
      <c r="K442" s="74">
        <f t="shared" si="273"/>
        <v>0</v>
      </c>
      <c r="L442" s="3"/>
      <c r="M442" s="38"/>
    </row>
    <row r="443" spans="1:13" ht="45.75" customHeight="1" outlineLevel="1" x14ac:dyDescent="0.2">
      <c r="A443" s="170" t="str">
        <f>Máximo!A443</f>
        <v>3.406</v>
      </c>
      <c r="B443" s="552" t="str">
        <f>Máximo!B443:E443</f>
        <v>8.2.2.2.4.    Dias úteis (exclusão de finais de semana).</v>
      </c>
      <c r="C443" s="552"/>
      <c r="D443" s="552"/>
      <c r="E443" s="552"/>
      <c r="F443" s="68" t="str">
        <f>IF(Máximo!F443:I443="","",Máximo!F443:I443)</f>
        <v/>
      </c>
      <c r="G443" s="72">
        <f>Máximo!G443:J443</f>
        <v>2.1459227E-4</v>
      </c>
      <c r="H443" s="70" t="str">
        <f>IF(Máximo!H443="","",Máximo!H443)</f>
        <v>Obrigatório</v>
      </c>
      <c r="I443" s="37" t="s">
        <v>4</v>
      </c>
      <c r="J443" s="73">
        <f>IF($K$13="Não Atende",0,IF(I443="","",IF(H443="",VLOOKUP(I443,Parâmetros!$B$3:$C$6,2,0),VLOOKUP(I443,Parâmetros!$B$3:$C$6,2,0)*VLOOKUP(H443,Parâmetros!$E$3:$G$5,2,0))))</f>
        <v>0</v>
      </c>
      <c r="K443" s="74">
        <f t="shared" si="273"/>
        <v>0</v>
      </c>
      <c r="L443" s="3"/>
      <c r="M443" s="38"/>
    </row>
    <row r="444" spans="1:13" ht="45.75" customHeight="1" outlineLevel="1" x14ac:dyDescent="0.2">
      <c r="A444" s="170" t="str">
        <f>Máximo!A444</f>
        <v>3.407</v>
      </c>
      <c r="B444" s="552" t="str">
        <f>Máximo!B444:E444</f>
        <v>8.3.   A CONTRATANTE, por meio de testes de performance, irá aferir se o sizing de infraestrutura do ambiente de Produção proposto atende à volumetria dos indicadores nos horários de pico de utilização do sistema (horários de maior movimento).</v>
      </c>
      <c r="C444" s="552"/>
      <c r="D444" s="552"/>
      <c r="E444" s="552"/>
      <c r="F444" s="68" t="str">
        <f>IF(Máximo!F444:I444="","",Máximo!F444:I444)</f>
        <v/>
      </c>
      <c r="G444" s="72">
        <f>Máximo!G444:J444</f>
        <v>2.1459227E-4</v>
      </c>
      <c r="H444" s="70" t="str">
        <f>IF(Máximo!H444="","",Máximo!H444)</f>
        <v>Obrigatório</v>
      </c>
      <c r="I444" s="37" t="s">
        <v>4</v>
      </c>
      <c r="J444" s="73">
        <f>IF($K$13="Não Atende",0,IF(I444="","",IF(H444="",VLOOKUP(I444,Parâmetros!$B$3:$C$6,2,0),VLOOKUP(I444,Parâmetros!$B$3:$C$6,2,0)*VLOOKUP(H444,Parâmetros!$E$3:$G$5,2,0))))</f>
        <v>0</v>
      </c>
      <c r="K444" s="74">
        <f t="shared" si="273"/>
        <v>0</v>
      </c>
      <c r="L444" s="3"/>
      <c r="M444" s="38"/>
    </row>
    <row r="445" spans="1:13" ht="45.75" customHeight="1" outlineLevel="1" x14ac:dyDescent="0.2">
      <c r="A445" s="170" t="str">
        <f>Máximo!A445</f>
        <v>3.408</v>
      </c>
      <c r="B445" s="552" t="str">
        <f>Máximo!B445:E445</f>
        <v>8.3.1.     Será de responsabilidade do PROPONENTE, juntamente com a CONTRATANTE,  injetar no aplicativo os volumes  necessários para aferir essa capacidade.</v>
      </c>
      <c r="C445" s="552"/>
      <c r="D445" s="552"/>
      <c r="E445" s="552"/>
      <c r="F445" s="68" t="str">
        <f>IF(Máximo!F445:I445="","",Máximo!F445:I445)</f>
        <v/>
      </c>
      <c r="G445" s="72">
        <f>Máximo!G445:J445</f>
        <v>2.1459227E-4</v>
      </c>
      <c r="H445" s="70" t="str">
        <f>IF(Máximo!H445="","",Máximo!H445)</f>
        <v>Obrigatório</v>
      </c>
      <c r="I445" s="37" t="s">
        <v>4</v>
      </c>
      <c r="J445" s="73">
        <f>IF($K$13="Não Atende",0,IF(I445="","",IF(H445="",VLOOKUP(I445,Parâmetros!$B$3:$C$6,2,0),VLOOKUP(I445,Parâmetros!$B$3:$C$6,2,0)*VLOOKUP(H445,Parâmetros!$E$3:$G$5,2,0))))</f>
        <v>0</v>
      </c>
      <c r="K445" s="74">
        <f t="shared" si="273"/>
        <v>0</v>
      </c>
      <c r="L445" s="3"/>
      <c r="M445" s="38"/>
    </row>
    <row r="446" spans="1:13" ht="45.75" customHeight="1" outlineLevel="1" x14ac:dyDescent="0.2">
      <c r="A446" s="170" t="str">
        <f>Máximo!A446</f>
        <v>3.409</v>
      </c>
      <c r="B446" s="552" t="str">
        <f>Máximo!B446:E446</f>
        <v xml:space="preserve">8.3.2.     A CONTRATANTE utilizará as funcionalidades de coleta, guarda e              visualização  histórica das volumetrias dos indicadores para aferir se o sizing realizado pelo PROPONENTE atende os volumes da CONTRATANTE. </v>
      </c>
      <c r="C446" s="552"/>
      <c r="D446" s="552"/>
      <c r="E446" s="552"/>
      <c r="F446" s="68" t="str">
        <f>IF(Máximo!F446:I446="","",Máximo!F446:I446)</f>
        <v/>
      </c>
      <c r="G446" s="72">
        <f>Máximo!G446:J446</f>
        <v>2.1459227E-4</v>
      </c>
      <c r="H446" s="70" t="str">
        <f>IF(Máximo!H446="","",Máximo!H446)</f>
        <v>Obrigatório</v>
      </c>
      <c r="I446" s="37" t="s">
        <v>4</v>
      </c>
      <c r="J446" s="73">
        <f>IF($K$13="Não Atende",0,IF(I446="","",IF(H446="",VLOOKUP(I446,Parâmetros!$B$3:$C$6,2,0),VLOOKUP(I446,Parâmetros!$B$3:$C$6,2,0)*VLOOKUP(H446,Parâmetros!$E$3:$G$5,2,0))))</f>
        <v>0</v>
      </c>
      <c r="K446" s="74">
        <f t="shared" si="273"/>
        <v>0</v>
      </c>
      <c r="L446" s="3"/>
      <c r="M446" s="38"/>
    </row>
    <row r="447" spans="1:13" ht="45.75" customHeight="1" outlineLevel="1" x14ac:dyDescent="0.2">
      <c r="A447" s="170" t="str">
        <f>Máximo!A447</f>
        <v>3.410</v>
      </c>
      <c r="B447" s="552" t="str">
        <f>Máximo!B447:E447</f>
        <v>8.3.3.     Essa aferição ocorrerá na fase dos testes de performance do aplicativo, antes da entrada em produção da solução, e deverá cobrir todos os módulos e camadas da solução.</v>
      </c>
      <c r="C447" s="552"/>
      <c r="D447" s="552"/>
      <c r="E447" s="552"/>
      <c r="F447" s="68" t="str">
        <f>IF(Máximo!F447:I447="","",Máximo!F447:I447)</f>
        <v/>
      </c>
      <c r="G447" s="72">
        <f>Máximo!G447:J447</f>
        <v>2.1459227E-4</v>
      </c>
      <c r="H447" s="70" t="str">
        <f>IF(Máximo!H447="","",Máximo!H447)</f>
        <v>Obrigatório</v>
      </c>
      <c r="I447" s="37" t="s">
        <v>4</v>
      </c>
      <c r="J447" s="73">
        <f>IF($K$13="Não Atende",0,IF(I447="","",IF(H447="",VLOOKUP(I447,Parâmetros!$B$3:$C$6,2,0),VLOOKUP(I447,Parâmetros!$B$3:$C$6,2,0)*VLOOKUP(H447,Parâmetros!$E$3:$G$5,2,0))))</f>
        <v>0</v>
      </c>
      <c r="K447" s="74">
        <f t="shared" si="273"/>
        <v>0</v>
      </c>
      <c r="L447" s="3"/>
      <c r="M447" s="38"/>
    </row>
    <row r="448" spans="1:13" ht="45.75" customHeight="1" outlineLevel="1" x14ac:dyDescent="0.2">
      <c r="A448" s="170" t="str">
        <f>Máximo!A448</f>
        <v>3.411</v>
      </c>
      <c r="B448" s="552" t="str">
        <f>Máximo!B448:E448</f>
        <v>9.  Requisitos de Alta Disponibilidade (A.D)</v>
      </c>
      <c r="C448" s="552"/>
      <c r="D448" s="552"/>
      <c r="E448" s="552"/>
      <c r="F448" s="68" t="str">
        <f>IF(Máximo!F448:I448="","",Máximo!F448:I448)</f>
        <v/>
      </c>
      <c r="G448" s="72">
        <f>Máximo!G448:J448</f>
        <v>2.1459227E-4</v>
      </c>
      <c r="H448" s="70" t="str">
        <f>IF(Máximo!H448="","",Máximo!H448)</f>
        <v>Obrigatório</v>
      </c>
      <c r="I448" s="37" t="s">
        <v>4</v>
      </c>
      <c r="J448" s="73">
        <f>IF($K$13="Não Atende",0,IF(I448="","",IF(H448="",VLOOKUP(I448,Parâmetros!$B$3:$C$6,2,0),VLOOKUP(I448,Parâmetros!$B$3:$C$6,2,0)*VLOOKUP(H448,Parâmetros!$E$3:$G$5,2,0))))</f>
        <v>0</v>
      </c>
      <c r="K448" s="74">
        <f t="shared" si="273"/>
        <v>0</v>
      </c>
      <c r="L448" s="3"/>
      <c r="M448" s="38"/>
    </row>
    <row r="449" spans="1:13" ht="45.75" customHeight="1" outlineLevel="1" x14ac:dyDescent="0.2">
      <c r="A449" s="170" t="str">
        <f>Máximo!A449</f>
        <v>3.412</v>
      </c>
      <c r="B449" s="552" t="str">
        <f>Máximo!B449:E449</f>
        <v>9.1.       O PROPONENTE deverá ofertar, implementar e documentar a solução de A.D.</v>
      </c>
      <c r="C449" s="552"/>
      <c r="D449" s="552"/>
      <c r="E449" s="552"/>
      <c r="F449" s="68" t="str">
        <f>IF(Máximo!F449:I449="","",Máximo!F449:I449)</f>
        <v/>
      </c>
      <c r="G449" s="72">
        <f>Máximo!G449:J449</f>
        <v>2.1459227E-4</v>
      </c>
      <c r="H449" s="70" t="str">
        <f>IF(Máximo!H449="","",Máximo!H449)</f>
        <v>Obrigatório</v>
      </c>
      <c r="I449" s="37" t="s">
        <v>4</v>
      </c>
      <c r="J449" s="73">
        <f>IF($K$13="Não Atende",0,IF(I449="","",IF(H449="",VLOOKUP(I449,Parâmetros!$B$3:$C$6,2,0),VLOOKUP(I449,Parâmetros!$B$3:$C$6,2,0)*VLOOKUP(H449,Parâmetros!$E$3:$G$5,2,0))))</f>
        <v>0</v>
      </c>
      <c r="K449" s="74">
        <f t="shared" si="273"/>
        <v>0</v>
      </c>
      <c r="L449" s="3"/>
      <c r="M449" s="38"/>
    </row>
    <row r="450" spans="1:13" ht="45.75" customHeight="1" outlineLevel="1" x14ac:dyDescent="0.2">
      <c r="A450" s="170" t="str">
        <f>Máximo!A450</f>
        <v>3.413</v>
      </c>
      <c r="B450" s="552" t="str">
        <f>Máximo!B450:E450</f>
        <v>9.2.       Para a solução de A.D a ser ofertada, o PROPONENTE deverá atender aos requisitos detalhados no ANEXO A - Arquitetura de HA e D.R. A Tabela de Classificação de Disponibilidade desse anexo relaciona o SLA (Service Level Agreement) a ser atingido por cada modelo de A.D conforme o tempo de interrupção suportado por uma aplicação. Tomando como referência essa tabela, para este sistema o modelo de A.D a ser implementado deverá atender aos seguintes requisitos:</v>
      </c>
      <c r="C450" s="552"/>
      <c r="D450" s="552"/>
      <c r="E450" s="552"/>
      <c r="F450" s="68" t="str">
        <f>IF(Máximo!F450:I450="","",Máximo!F450:I450)</f>
        <v/>
      </c>
      <c r="G450" s="72">
        <f>Máximo!G450:J450</f>
        <v>2.1459227E-4</v>
      </c>
      <c r="H450" s="70" t="str">
        <f>IF(Máximo!H450="","",Máximo!H450)</f>
        <v>Obrigatório</v>
      </c>
      <c r="I450" s="37" t="s">
        <v>4</v>
      </c>
      <c r="J450" s="73">
        <f>IF($K$13="Não Atende",0,IF(I450="","",IF(H450="",VLOOKUP(I450,Parâmetros!$B$3:$C$6,2,0),VLOOKUP(I450,Parâmetros!$B$3:$C$6,2,0)*VLOOKUP(H450,Parâmetros!$E$3:$G$5,2,0))))</f>
        <v>0</v>
      </c>
      <c r="K450" s="74">
        <f t="shared" si="273"/>
        <v>0</v>
      </c>
      <c r="L450" s="3"/>
      <c r="M450" s="38"/>
    </row>
    <row r="451" spans="1:13" ht="45.75" customHeight="1" outlineLevel="1" x14ac:dyDescent="0.2">
      <c r="A451" s="170" t="str">
        <f>Máximo!A451</f>
        <v>3.414</v>
      </c>
      <c r="B451" s="552" t="str">
        <f>Máximo!B451:E451</f>
        <v>9.2.1.        Retorno Operacional na casa de minutos.</v>
      </c>
      <c r="C451" s="552"/>
      <c r="D451" s="552"/>
      <c r="E451" s="552"/>
      <c r="F451" s="68" t="str">
        <f>IF(Máximo!F451:I451="","",Máximo!F451:I451)</f>
        <v/>
      </c>
      <c r="G451" s="72">
        <f>Máximo!G451:J451</f>
        <v>2.1459227E-4</v>
      </c>
      <c r="H451" s="70" t="str">
        <f>IF(Máximo!H451="","",Máximo!H451)</f>
        <v>Obrigatório</v>
      </c>
      <c r="I451" s="37" t="s">
        <v>4</v>
      </c>
      <c r="J451" s="73">
        <f>IF($K$13="Não Atende",0,IF(I451="","",IF(H451="",VLOOKUP(I451,Parâmetros!$B$3:$C$6,2,0),VLOOKUP(I451,Parâmetros!$B$3:$C$6,2,0)*VLOOKUP(H451,Parâmetros!$E$3:$G$5,2,0))))</f>
        <v>0</v>
      </c>
      <c r="K451" s="74">
        <f t="shared" si="273"/>
        <v>0</v>
      </c>
      <c r="L451" s="3"/>
      <c r="M451" s="38"/>
    </row>
    <row r="452" spans="1:13" ht="45.75" customHeight="1" outlineLevel="1" x14ac:dyDescent="0.2">
      <c r="A452" s="170" t="str">
        <f>Máximo!A452</f>
        <v>3.415</v>
      </c>
      <c r="B452" s="552" t="str">
        <f>Máximo!B452:E452</f>
        <v>9.2.2.        Disponibilidade alta.</v>
      </c>
      <c r="C452" s="552"/>
      <c r="D452" s="552"/>
      <c r="E452" s="552"/>
      <c r="F452" s="68" t="str">
        <f>IF(Máximo!F452:I452="","",Máximo!F452:I452)</f>
        <v/>
      </c>
      <c r="G452" s="72">
        <f>Máximo!G452:J452</f>
        <v>2.1459227E-4</v>
      </c>
      <c r="H452" s="70" t="str">
        <f>IF(Máximo!H452="","",Máximo!H452)</f>
        <v>Obrigatório</v>
      </c>
      <c r="I452" s="37" t="s">
        <v>4</v>
      </c>
      <c r="J452" s="73">
        <f>IF($K$13="Não Atende",0,IF(I452="","",IF(H452="",VLOOKUP(I452,Parâmetros!$B$3:$C$6,2,0),VLOOKUP(I452,Parâmetros!$B$3:$C$6,2,0)*VLOOKUP(H452,Parâmetros!$E$3:$G$5,2,0))))</f>
        <v>0</v>
      </c>
      <c r="K452" s="74">
        <f t="shared" si="273"/>
        <v>0</v>
      </c>
      <c r="L452" s="3"/>
      <c r="M452" s="38"/>
    </row>
    <row r="453" spans="1:13" ht="45.75" customHeight="1" outlineLevel="1" x14ac:dyDescent="0.2">
      <c r="A453" s="170" t="str">
        <f>Máximo!A453</f>
        <v>3.416</v>
      </c>
      <c r="B453" s="552" t="str">
        <f>Máximo!B453:E453</f>
        <v>9.3.       O PROPONENTE deverá apresentar, na proposta técnica, os modelos de A.D que serão implementados:</v>
      </c>
      <c r="C453" s="552"/>
      <c r="D453" s="552"/>
      <c r="E453" s="552"/>
      <c r="F453" s="68" t="str">
        <f>IF(Máximo!F453:I453="","",Máximo!F453:I453)</f>
        <v/>
      </c>
      <c r="G453" s="72">
        <f>Máximo!G453:J453</f>
        <v>2.1459227E-4</v>
      </c>
      <c r="H453" s="70" t="str">
        <f>IF(Máximo!H453="","",Máximo!H453)</f>
        <v>Obrigatório</v>
      </c>
      <c r="I453" s="37" t="s">
        <v>4</v>
      </c>
      <c r="J453" s="73">
        <f>IF($K$13="Não Atende",0,IF(I453="","",IF(H453="",VLOOKUP(I453,Parâmetros!$B$3:$C$6,2,0),VLOOKUP(I453,Parâmetros!$B$3:$C$6,2,0)*VLOOKUP(H453,Parâmetros!$E$3:$G$5,2,0))))</f>
        <v>0</v>
      </c>
      <c r="K453" s="74">
        <f t="shared" si="273"/>
        <v>0</v>
      </c>
      <c r="L453" s="3"/>
      <c r="M453" s="38"/>
    </row>
    <row r="454" spans="1:13" ht="45.75" customHeight="1" outlineLevel="1" x14ac:dyDescent="0.2">
      <c r="A454" s="170" t="str">
        <f>Máximo!A454</f>
        <v>3.417</v>
      </c>
      <c r="B454" s="552" t="str">
        <f>Máximo!B454:E454</f>
        <v>9.3.1.        Deverá ser fornecida a topologia lógica do A.D por módulo da aplicação e por camada (apresentação, aplicação e banco de dados).</v>
      </c>
      <c r="C454" s="552"/>
      <c r="D454" s="552"/>
      <c r="E454" s="552"/>
      <c r="F454" s="68" t="str">
        <f>IF(Máximo!F454:I454="","",Máximo!F454:I454)</f>
        <v/>
      </c>
      <c r="G454" s="72">
        <f>Máximo!G454:J454</f>
        <v>2.1459227E-4</v>
      </c>
      <c r="H454" s="70" t="str">
        <f>IF(Máximo!H454="","",Máximo!H454)</f>
        <v>Obrigatório</v>
      </c>
      <c r="I454" s="37" t="s">
        <v>4</v>
      </c>
      <c r="J454" s="73">
        <f>IF($K$13="Não Atende",0,IF(I454="","",IF(H454="",VLOOKUP(I454,Parâmetros!$B$3:$C$6,2,0),VLOOKUP(I454,Parâmetros!$B$3:$C$6,2,0)*VLOOKUP(H454,Parâmetros!$E$3:$G$5,2,0))))</f>
        <v>0</v>
      </c>
      <c r="K454" s="74">
        <f t="shared" si="273"/>
        <v>0</v>
      </c>
      <c r="L454" s="3"/>
      <c r="M454" s="38"/>
    </row>
    <row r="455" spans="1:13" ht="45.75" customHeight="1" outlineLevel="1" x14ac:dyDescent="0.2">
      <c r="A455" s="170" t="str">
        <f>Máximo!A455</f>
        <v>3.418</v>
      </c>
      <c r="B455" s="552" t="str">
        <f>Máximo!B455:E455</f>
        <v>9.3.2.        Deverão ser fornecidos relação e detalhamento do hardware e software requeridos, segregados por módulo da aplicação e por camada (apresentação, aplicação e banco de dados).</v>
      </c>
      <c r="C455" s="552"/>
      <c r="D455" s="552"/>
      <c r="E455" s="552"/>
      <c r="F455" s="68" t="str">
        <f>IF(Máximo!F455:I455="","",Máximo!F455:I455)</f>
        <v/>
      </c>
      <c r="G455" s="72">
        <f>Máximo!G455:J455</f>
        <v>2.1459227E-4</v>
      </c>
      <c r="H455" s="70" t="str">
        <f>IF(Máximo!H455="","",Máximo!H455)</f>
        <v>Obrigatório</v>
      </c>
      <c r="I455" s="37" t="s">
        <v>4</v>
      </c>
      <c r="J455" s="73">
        <f>IF($K$13="Não Atende",0,IF(I455="","",IF(H455="",VLOOKUP(I455,Parâmetros!$B$3:$C$6,2,0),VLOOKUP(I455,Parâmetros!$B$3:$C$6,2,0)*VLOOKUP(H455,Parâmetros!$E$3:$G$5,2,0))))</f>
        <v>0</v>
      </c>
      <c r="K455" s="74">
        <f t="shared" si="273"/>
        <v>0</v>
      </c>
      <c r="L455" s="3"/>
      <c r="M455" s="38"/>
    </row>
    <row r="456" spans="1:13" ht="45.75" customHeight="1" outlineLevel="1" x14ac:dyDescent="0.2">
      <c r="A456" s="170" t="str">
        <f>Máximo!A456</f>
        <v>3.419</v>
      </c>
      <c r="B456" s="552" t="str">
        <f>Máximo!B456:E456</f>
        <v>9.4.       O PROPONENTE deverá ofertar os seguintes serviços e entregáveis:</v>
      </c>
      <c r="C456" s="552"/>
      <c r="D456" s="552"/>
      <c r="E456" s="552"/>
      <c r="F456" s="68" t="str">
        <f>IF(Máximo!F456:I456="","",Máximo!F456:I456)</f>
        <v/>
      </c>
      <c r="G456" s="72">
        <f>Máximo!G456:J456</f>
        <v>2.1459227E-4</v>
      </c>
      <c r="H456" s="70" t="str">
        <f>IF(Máximo!H456="","",Máximo!H456)</f>
        <v>Obrigatório</v>
      </c>
      <c r="I456" s="37" t="s">
        <v>4</v>
      </c>
      <c r="J456" s="73">
        <f>IF($K$13="Não Atende",0,IF(I456="","",IF(H456="",VLOOKUP(I456,Parâmetros!$B$3:$C$6,2,0),VLOOKUP(I456,Parâmetros!$B$3:$C$6,2,0)*VLOOKUP(H456,Parâmetros!$E$3:$G$5,2,0))))</f>
        <v>0</v>
      </c>
      <c r="K456" s="74">
        <f t="shared" si="273"/>
        <v>0</v>
      </c>
      <c r="L456" s="3"/>
      <c r="M456" s="38"/>
    </row>
    <row r="457" spans="1:13" ht="45.75" customHeight="1" outlineLevel="1" x14ac:dyDescent="0.2">
      <c r="A457" s="170" t="str">
        <f>Máximo!A457</f>
        <v>3.420</v>
      </c>
      <c r="B457" s="552" t="str">
        <f>Máximo!B457:E457</f>
        <v>9.4.1.        Desenvolvimento, customização, implantação e documentação de scripts interpretados, ou executados em nível de sistema operacional, necessários para a implementação da A.D.</v>
      </c>
      <c r="C457" s="552"/>
      <c r="D457" s="552"/>
      <c r="E457" s="552"/>
      <c r="F457" s="68" t="str">
        <f>IF(Máximo!F457:I457="","",Máximo!F457:I457)</f>
        <v/>
      </c>
      <c r="G457" s="72">
        <f>Máximo!G457:J457</f>
        <v>2.1459227E-4</v>
      </c>
      <c r="H457" s="70" t="str">
        <f>IF(Máximo!H457="","",Máximo!H457)</f>
        <v>Obrigatório</v>
      </c>
      <c r="I457" s="37" t="s">
        <v>4</v>
      </c>
      <c r="J457" s="73">
        <f>IF($K$13="Não Atende",0,IF(I457="","",IF(H457="",VLOOKUP(I457,Parâmetros!$B$3:$C$6,2,0),VLOOKUP(I457,Parâmetros!$B$3:$C$6,2,0)*VLOOKUP(H457,Parâmetros!$E$3:$G$5,2,0))))</f>
        <v>0</v>
      </c>
      <c r="K457" s="74">
        <f t="shared" si="273"/>
        <v>0</v>
      </c>
      <c r="L457" s="3"/>
      <c r="M457" s="38"/>
    </row>
    <row r="458" spans="1:13" ht="45.75" customHeight="1" outlineLevel="1" x14ac:dyDescent="0.2">
      <c r="A458" s="170" t="str">
        <f>Máximo!A458</f>
        <v>3.421</v>
      </c>
      <c r="B458" s="552" t="str">
        <f>Máximo!B458:E458</f>
        <v>9.4.2.        Desenvolvimento, customização, implantação e documentação de scripts interpretados, ou executados em nível de sistema operacional, necessários identificar a correta subida dos módulos de aplicação e dos bancos de dados em contexto de ativação e operação em modo de A.D.</v>
      </c>
      <c r="C458" s="552"/>
      <c r="D458" s="552"/>
      <c r="E458" s="552"/>
      <c r="F458" s="68" t="str">
        <f>IF(Máximo!F458:I458="","",Máximo!F458:I458)</f>
        <v/>
      </c>
      <c r="G458" s="72">
        <f>Máximo!G458:J458</f>
        <v>2.1459227E-4</v>
      </c>
      <c r="H458" s="70" t="str">
        <f>IF(Máximo!H458="","",Máximo!H458)</f>
        <v>Obrigatório</v>
      </c>
      <c r="I458" s="37" t="s">
        <v>4</v>
      </c>
      <c r="J458" s="73">
        <f>IF($K$13="Não Atende",0,IF(I458="","",IF(H458="",VLOOKUP(I458,Parâmetros!$B$3:$C$6,2,0),VLOOKUP(I458,Parâmetros!$B$3:$C$6,2,0)*VLOOKUP(H458,Parâmetros!$E$3:$G$5,2,0))))</f>
        <v>0</v>
      </c>
      <c r="K458" s="74">
        <f t="shared" si="273"/>
        <v>0</v>
      </c>
      <c r="L458" s="3"/>
      <c r="M458" s="38"/>
    </row>
    <row r="459" spans="1:13" ht="45.75" customHeight="1" outlineLevel="1" x14ac:dyDescent="0.2">
      <c r="A459" s="170" t="str">
        <f>Máximo!A459</f>
        <v>3.422</v>
      </c>
      <c r="B459" s="552" t="str">
        <f>Máximo!B459:E459</f>
        <v>9.4.3.        Desenvolvimento e documentação do Plano de Testes a ser utilizado para testar e homologar a solução de A.D. Essa documentação deverá seguir o padrão da CONTRATANTE, cujo template será fornecido na etapa de planejamento. Nesta documentação, minimamente, o PROPONENTE será responsável por detalhar:</v>
      </c>
      <c r="C459" s="552"/>
      <c r="D459" s="552"/>
      <c r="E459" s="552"/>
      <c r="F459" s="68" t="str">
        <f>IF(Máximo!F459:I459="","",Máximo!F459:I459)</f>
        <v/>
      </c>
      <c r="G459" s="72">
        <f>Máximo!G459:J459</f>
        <v>2.1459227E-4</v>
      </c>
      <c r="H459" s="70" t="str">
        <f>IF(Máximo!H459="","",Máximo!H459)</f>
        <v>Obrigatório</v>
      </c>
      <c r="I459" s="37" t="s">
        <v>4</v>
      </c>
      <c r="J459" s="73">
        <f>IF($K$13="Não Atende",0,IF(I459="","",IF(H459="",VLOOKUP(I459,Parâmetros!$B$3:$C$6,2,0),VLOOKUP(I459,Parâmetros!$B$3:$C$6,2,0)*VLOOKUP(H459,Parâmetros!$E$3:$G$5,2,0))))</f>
        <v>0</v>
      </c>
      <c r="K459" s="74">
        <f t="shared" si="273"/>
        <v>0</v>
      </c>
      <c r="L459" s="3"/>
      <c r="M459" s="38"/>
    </row>
    <row r="460" spans="1:13" ht="45.75" customHeight="1" outlineLevel="1" x14ac:dyDescent="0.2">
      <c r="A460" s="170" t="str">
        <f>Máximo!A460</f>
        <v>3.423</v>
      </c>
      <c r="B460" s="552" t="str">
        <f>Máximo!B460:E460</f>
        <v>9.4.3.1 Cenário de Teste Cenários de Testes individualizados para cada componente lógico apresentado na topologia da solução de A.D. ofertada.</v>
      </c>
      <c r="C460" s="552"/>
      <c r="D460" s="552"/>
      <c r="E460" s="552"/>
      <c r="F460" s="68" t="str">
        <f>IF(Máximo!F460:I460="","",Máximo!F460:I460)</f>
        <v/>
      </c>
      <c r="G460" s="72">
        <f>Máximo!G460:J460</f>
        <v>2.1459227E-4</v>
      </c>
      <c r="H460" s="70" t="str">
        <f>IF(Máximo!H460="","",Máximo!H460)</f>
        <v>Obrigatório</v>
      </c>
      <c r="I460" s="37" t="s">
        <v>4</v>
      </c>
      <c r="J460" s="73">
        <f>IF($K$13="Não Atende",0,IF(I460="","",IF(H460="",VLOOKUP(I460,Parâmetros!$B$3:$C$6,2,0),VLOOKUP(I460,Parâmetros!$B$3:$C$6,2,0)*VLOOKUP(H460,Parâmetros!$E$3:$G$5,2,0))))</f>
        <v>0</v>
      </c>
      <c r="K460" s="74">
        <f t="shared" si="273"/>
        <v>0</v>
      </c>
      <c r="L460" s="3"/>
      <c r="M460" s="38"/>
    </row>
    <row r="461" spans="1:13" ht="45.75" customHeight="1" outlineLevel="1" x14ac:dyDescent="0.2">
      <c r="A461" s="170" t="str">
        <f>Máximo!A461</f>
        <v>3.424</v>
      </c>
      <c r="B461" s="552" t="str">
        <f>Máximo!B461:E461</f>
        <v>9.4.3.2 Camada Lógica Camada lógica da solução a ser testada no respectivo cenário de testes.</v>
      </c>
      <c r="C461" s="552"/>
      <c r="D461" s="552"/>
      <c r="E461" s="552"/>
      <c r="F461" s="68" t="str">
        <f>IF(Máximo!F461:I461="","",Máximo!F461:I461)</f>
        <v/>
      </c>
      <c r="G461" s="72">
        <f>Máximo!G461:J461</f>
        <v>2.1459227E-4</v>
      </c>
      <c r="H461" s="70" t="str">
        <f>IF(Máximo!H461="","",Máximo!H461)</f>
        <v>Obrigatório</v>
      </c>
      <c r="I461" s="37" t="s">
        <v>4</v>
      </c>
      <c r="J461" s="73">
        <f>IF($K$13="Não Atende",0,IF(I461="","",IF(H461="",VLOOKUP(I461,Parâmetros!$B$3:$C$6,2,0),VLOOKUP(I461,Parâmetros!$B$3:$C$6,2,0)*VLOOKUP(H461,Parâmetros!$E$3:$G$5,2,0))))</f>
        <v>0</v>
      </c>
      <c r="K461" s="74">
        <f t="shared" si="273"/>
        <v>0</v>
      </c>
      <c r="L461" s="3"/>
      <c r="M461" s="38"/>
    </row>
    <row r="462" spans="1:13" ht="45.75" customHeight="1" outlineLevel="1" x14ac:dyDescent="0.2">
      <c r="A462" s="170" t="str">
        <f>Máximo!A462</f>
        <v>3.425</v>
      </c>
      <c r="B462" s="552" t="str">
        <f>Máximo!B462:E462</f>
        <v>9.4.3.3 Componentes da Aplicação Envolvidos Componente da aplicação que representa um agrupamento lógico da solução a ser testada.</v>
      </c>
      <c r="C462" s="552"/>
      <c r="D462" s="552"/>
      <c r="E462" s="552"/>
      <c r="F462" s="68" t="str">
        <f>IF(Máximo!F462:I462="","",Máximo!F462:I462)</f>
        <v/>
      </c>
      <c r="G462" s="72">
        <f>Máximo!G462:J462</f>
        <v>2.1459227E-4</v>
      </c>
      <c r="H462" s="70" t="str">
        <f>IF(Máximo!H462="","",Máximo!H462)</f>
        <v>Obrigatório</v>
      </c>
      <c r="I462" s="37" t="s">
        <v>4</v>
      </c>
      <c r="J462" s="73">
        <f>IF($K$13="Não Atende",0,IF(I462="","",IF(H462="",VLOOKUP(I462,Parâmetros!$B$3:$C$6,2,0),VLOOKUP(I462,Parâmetros!$B$3:$C$6,2,0)*VLOOKUP(H462,Parâmetros!$E$3:$G$5,2,0))))</f>
        <v>0</v>
      </c>
      <c r="K462" s="74">
        <f t="shared" si="273"/>
        <v>0</v>
      </c>
      <c r="L462" s="3"/>
      <c r="M462" s="38"/>
    </row>
    <row r="463" spans="1:13" ht="45.75" customHeight="1" outlineLevel="1" x14ac:dyDescent="0.2">
      <c r="A463" s="170" t="str">
        <f>Máximo!A463</f>
        <v>3.426</v>
      </c>
      <c r="B463" s="552" t="str">
        <f>Máximo!B463:E463</f>
        <v>9.4.3.4 Transação da Aplicação Transação da aplicação que servirá para testar o cenário de teste.</v>
      </c>
      <c r="C463" s="552"/>
      <c r="D463" s="552"/>
      <c r="E463" s="552"/>
      <c r="F463" s="68" t="str">
        <f>IF(Máximo!F463:I463="","",Máximo!F463:I463)</f>
        <v/>
      </c>
      <c r="G463" s="72">
        <f>Máximo!G463:J463</f>
        <v>2.1459227E-4</v>
      </c>
      <c r="H463" s="70" t="str">
        <f>IF(Máximo!H463="","",Máximo!H463)</f>
        <v>Obrigatório</v>
      </c>
      <c r="I463" s="37" t="s">
        <v>4</v>
      </c>
      <c r="J463" s="73">
        <f>IF($K$13="Não Atende",0,IF(I463="","",IF(H463="",VLOOKUP(I463,Parâmetros!$B$3:$C$6,2,0),VLOOKUP(I463,Parâmetros!$B$3:$C$6,2,0)*VLOOKUP(H463,Parâmetros!$E$3:$G$5,2,0))))</f>
        <v>0</v>
      </c>
      <c r="K463" s="74">
        <f t="shared" si="273"/>
        <v>0</v>
      </c>
      <c r="L463" s="3"/>
      <c r="M463" s="38"/>
    </row>
    <row r="464" spans="1:13" ht="45.75" customHeight="1" outlineLevel="1" x14ac:dyDescent="0.2">
      <c r="A464" s="170" t="str">
        <f>Máximo!A464</f>
        <v>3.427</v>
      </c>
      <c r="B464" s="552" t="str">
        <f>Máximo!B464:E464</f>
        <v>9.4.3.5 Componentes de Hardware Envolvidos Componentes de hardware que serão utilizados na execução do cenário de teste.</v>
      </c>
      <c r="C464" s="552"/>
      <c r="D464" s="552"/>
      <c r="E464" s="552"/>
      <c r="F464" s="68" t="str">
        <f>IF(Máximo!F464:I464="","",Máximo!F464:I464)</f>
        <v/>
      </c>
      <c r="G464" s="72">
        <f>Máximo!G464:J464</f>
        <v>2.1459227E-4</v>
      </c>
      <c r="H464" s="70" t="str">
        <f>IF(Máximo!H464="","",Máximo!H464)</f>
        <v>Obrigatório</v>
      </c>
      <c r="I464" s="37" t="s">
        <v>4</v>
      </c>
      <c r="J464" s="73">
        <f>IF($K$13="Não Atende",0,IF(I464="","",IF(H464="",VLOOKUP(I464,Parâmetros!$B$3:$C$6,2,0),VLOOKUP(I464,Parâmetros!$B$3:$C$6,2,0)*VLOOKUP(H464,Parâmetros!$E$3:$G$5,2,0))))</f>
        <v>0</v>
      </c>
      <c r="K464" s="74">
        <f t="shared" si="273"/>
        <v>0</v>
      </c>
      <c r="L464" s="3"/>
      <c r="M464" s="38"/>
    </row>
    <row r="465" spans="1:13" ht="45.75" customHeight="1" outlineLevel="1" x14ac:dyDescent="0.2">
      <c r="A465" s="170" t="str">
        <f>Máximo!A465</f>
        <v>3.428</v>
      </c>
      <c r="B465" s="552" t="str">
        <f>Máximo!B465:E465</f>
        <v>9.4.3.6 Tipo de Determina se o cenário de teste irá requerer intervenção manual ou automática para a ativação do H.A.</v>
      </c>
      <c r="C465" s="552"/>
      <c r="D465" s="552"/>
      <c r="E465" s="552"/>
      <c r="F465" s="68" t="str">
        <f>IF(Máximo!F465:I465="","",Máximo!F465:I465)</f>
        <v/>
      </c>
      <c r="G465" s="72">
        <f>Máximo!G465:J465</f>
        <v>2.1459227E-4</v>
      </c>
      <c r="H465" s="70" t="str">
        <f>IF(Máximo!H465="","",Máximo!H465)</f>
        <v>Obrigatório</v>
      </c>
      <c r="I465" s="37" t="s">
        <v>4</v>
      </c>
      <c r="J465" s="73">
        <f>IF($K$13="Não Atende",0,IF(I465="","",IF(H465="",VLOOKUP(I465,Parâmetros!$B$3:$C$6,2,0),VLOOKUP(I465,Parâmetros!$B$3:$C$6,2,0)*VLOOKUP(H465,Parâmetros!$E$3:$G$5,2,0))))</f>
        <v>0</v>
      </c>
      <c r="K465" s="74">
        <f t="shared" si="273"/>
        <v>0</v>
      </c>
      <c r="L465" s="3"/>
      <c r="M465" s="38"/>
    </row>
    <row r="466" spans="1:13" ht="45.75" customHeight="1" outlineLevel="1" x14ac:dyDescent="0.2">
      <c r="A466" s="170" t="str">
        <f>Máximo!A466</f>
        <v>3.429</v>
      </c>
      <c r="B466" s="552" t="str">
        <f>Máximo!B466:E466</f>
        <v>9.4.3.7 Data Data prevista de execução do cenário de teste.</v>
      </c>
      <c r="C466" s="552"/>
      <c r="D466" s="552"/>
      <c r="E466" s="552"/>
      <c r="F466" s="68" t="str">
        <f>IF(Máximo!F466:I466="","",Máximo!F466:I466)</f>
        <v/>
      </c>
      <c r="G466" s="72">
        <f>Máximo!G466:J466</f>
        <v>2.1459227E-4</v>
      </c>
      <c r="H466" s="70" t="str">
        <f>IF(Máximo!H466="","",Máximo!H466)</f>
        <v>Obrigatório</v>
      </c>
      <c r="I466" s="37" t="s">
        <v>4</v>
      </c>
      <c r="J466" s="73">
        <f>IF($K$13="Não Atende",0,IF(I466="","",IF(H466="",VLOOKUP(I466,Parâmetros!$B$3:$C$6,2,0),VLOOKUP(I466,Parâmetros!$B$3:$C$6,2,0)*VLOOKUP(H466,Parâmetros!$E$3:$G$5,2,0))))</f>
        <v>0</v>
      </c>
      <c r="K466" s="74">
        <f t="shared" si="273"/>
        <v>0</v>
      </c>
      <c r="L466" s="3"/>
      <c r="M466" s="38"/>
    </row>
    <row r="467" spans="1:13" ht="45.75" customHeight="1" outlineLevel="1" x14ac:dyDescent="0.2">
      <c r="A467" s="170" t="str">
        <f>Máximo!A467</f>
        <v>3.430</v>
      </c>
      <c r="B467" s="552" t="str">
        <f>Máximo!B467:E467</f>
        <v>9.4.3.8 Tempo Estimado para Execução (xx h:yy m) Tempo estimado para a execução do cenário de teste.</v>
      </c>
      <c r="C467" s="552"/>
      <c r="D467" s="552"/>
      <c r="E467" s="552"/>
      <c r="F467" s="68" t="str">
        <f>IF(Máximo!F467:I467="","",Máximo!F467:I467)</f>
        <v/>
      </c>
      <c r="G467" s="72">
        <f>Máximo!G467:J467</f>
        <v>2.1459227E-4</v>
      </c>
      <c r="H467" s="70" t="str">
        <f>IF(Máximo!H467="","",Máximo!H467)</f>
        <v>Obrigatório</v>
      </c>
      <c r="I467" s="37" t="s">
        <v>4</v>
      </c>
      <c r="J467" s="73">
        <f>IF($K$13="Não Atende",0,IF(I467="","",IF(H467="",VLOOKUP(I467,Parâmetros!$B$3:$C$6,2,0),VLOOKUP(I467,Parâmetros!$B$3:$C$6,2,0)*VLOOKUP(H467,Parâmetros!$E$3:$G$5,2,0))))</f>
        <v>0</v>
      </c>
      <c r="K467" s="74">
        <f t="shared" si="273"/>
        <v>0</v>
      </c>
      <c r="L467" s="3"/>
      <c r="M467" s="38"/>
    </row>
    <row r="468" spans="1:13" ht="45.75" customHeight="1" outlineLevel="1" x14ac:dyDescent="0.2">
      <c r="A468" s="170" t="str">
        <f>Máximo!A468</f>
        <v>3.431</v>
      </c>
      <c r="B468" s="552" t="str">
        <f>Máximo!B468:E468</f>
        <v>9.4.3.9 Passos (steps) detalhados Detalhamento passo a passo do cenário de teste em unidades de execução que devem, obrigatoriamente, ter um resultado correspondente descrito no campo "Resultado Esperado".</v>
      </c>
      <c r="C468" s="552"/>
      <c r="D468" s="552"/>
      <c r="E468" s="552"/>
      <c r="F468" s="68" t="str">
        <f>IF(Máximo!F468:I468="","",Máximo!F468:I468)</f>
        <v/>
      </c>
      <c r="G468" s="72">
        <f>Máximo!G468:J468</f>
        <v>2.1459227E-4</v>
      </c>
      <c r="H468" s="70" t="str">
        <f>IF(Máximo!H468="","",Máximo!H468)</f>
        <v>Obrigatório</v>
      </c>
      <c r="I468" s="37" t="s">
        <v>4</v>
      </c>
      <c r="J468" s="73">
        <f>IF($K$13="Não Atende",0,IF(I468="","",IF(H468="",VLOOKUP(I468,Parâmetros!$B$3:$C$6,2,0),VLOOKUP(I468,Parâmetros!$B$3:$C$6,2,0)*VLOOKUP(H468,Parâmetros!$E$3:$G$5,2,0))))</f>
        <v>0</v>
      </c>
      <c r="K468" s="74">
        <f t="shared" si="273"/>
        <v>0</v>
      </c>
      <c r="L468" s="3"/>
      <c r="M468" s="38"/>
    </row>
    <row r="469" spans="1:13" ht="45.75" customHeight="1" outlineLevel="1" x14ac:dyDescent="0.2">
      <c r="A469" s="170" t="str">
        <f>Máximo!A469</f>
        <v>3.432</v>
      </c>
      <c r="B469" s="552" t="str">
        <f>Máximo!B469:E469</f>
        <v xml:space="preserve"> 1. Enviar requisição para aplicação por meio do navegador web</v>
      </c>
      <c r="C469" s="552"/>
      <c r="D469" s="552"/>
      <c r="E469" s="552"/>
      <c r="F469" s="68" t="str">
        <f>IF(Máximo!F469:I469="","",Máximo!F469:I469)</f>
        <v/>
      </c>
      <c r="G469" s="72">
        <f>Máximo!G469:J469</f>
        <v>2.1459227E-4</v>
      </c>
      <c r="H469" s="70" t="str">
        <f>IF(Máximo!H469="","",Máximo!H469)</f>
        <v>Obrigatório</v>
      </c>
      <c r="I469" s="37" t="s">
        <v>4</v>
      </c>
      <c r="J469" s="73">
        <f>IF($K$13="Não Atende",0,IF(I469="","",IF(H469="",VLOOKUP(I469,Parâmetros!$B$3:$C$6,2,0),VLOOKUP(I469,Parâmetros!$B$3:$C$6,2,0)*VLOOKUP(H469,Parâmetros!$E$3:$G$5,2,0))))</f>
        <v>0</v>
      </c>
      <c r="K469" s="74">
        <f t="shared" si="273"/>
        <v>0</v>
      </c>
      <c r="L469" s="3"/>
      <c r="M469" s="38"/>
    </row>
    <row r="470" spans="1:13" ht="45.75" customHeight="1" outlineLevel="1" x14ac:dyDescent="0.2">
      <c r="A470" s="170" t="str">
        <f>Máximo!A470</f>
        <v>3.433</v>
      </c>
      <c r="B470" s="552" t="str">
        <f>Máximo!B470:E470</f>
        <v xml:space="preserve"> 2. Acessar Webservers de cadastro   e seguir procedimento de STOP para simular queda de serviço.</v>
      </c>
      <c r="C470" s="552"/>
      <c r="D470" s="552"/>
      <c r="E470" s="552"/>
      <c r="F470" s="68" t="str">
        <f>IF(Máximo!F470:I470="","",Máximo!F470:I470)</f>
        <v/>
      </c>
      <c r="G470" s="72">
        <f>Máximo!G470:J470</f>
        <v>2.1459227E-4</v>
      </c>
      <c r="H470" s="70" t="str">
        <f>IF(Máximo!H470="","",Máximo!H470)</f>
        <v>Obrigatório</v>
      </c>
      <c r="I470" s="37" t="s">
        <v>4</v>
      </c>
      <c r="J470" s="73">
        <f>IF($K$13="Não Atende",0,IF(I470="","",IF(H470="",VLOOKUP(I470,Parâmetros!$B$3:$C$6,2,0),VLOOKUP(I470,Parâmetros!$B$3:$C$6,2,0)*VLOOKUP(H470,Parâmetros!$E$3:$G$5,2,0))))</f>
        <v>0</v>
      </c>
      <c r="K470" s="74">
        <f t="shared" si="273"/>
        <v>0</v>
      </c>
      <c r="L470" s="3"/>
      <c r="M470" s="38"/>
    </row>
    <row r="471" spans="1:13" ht="45.75" customHeight="1" outlineLevel="1" x14ac:dyDescent="0.2">
      <c r="A471" s="170" t="str">
        <f>Máximo!A471</f>
        <v>3.434</v>
      </c>
      <c r="B471" s="552" t="str">
        <f>Máximo!B471:E471</f>
        <v xml:space="preserve"> 3. Verificação de balanceamento de carga nos demais servidores do farm de aplicação.</v>
      </c>
      <c r="C471" s="552"/>
      <c r="D471" s="552"/>
      <c r="E471" s="552"/>
      <c r="F471" s="68" t="str">
        <f>IF(Máximo!F471:I471="","",Máximo!F471:I471)</f>
        <v/>
      </c>
      <c r="G471" s="72">
        <f>Máximo!G471:J471</f>
        <v>2.1459227E-4</v>
      </c>
      <c r="H471" s="70" t="str">
        <f>IF(Máximo!H471="","",Máximo!H471)</f>
        <v>Obrigatório</v>
      </c>
      <c r="I471" s="37" t="s">
        <v>4</v>
      </c>
      <c r="J471" s="73">
        <f>IF($K$13="Não Atende",0,IF(I471="","",IF(H471="",VLOOKUP(I471,Parâmetros!$B$3:$C$6,2,0),VLOOKUP(I471,Parâmetros!$B$3:$C$6,2,0)*VLOOKUP(H471,Parâmetros!$E$3:$G$5,2,0))))</f>
        <v>0</v>
      </c>
      <c r="K471" s="74">
        <f t="shared" si="273"/>
        <v>0</v>
      </c>
      <c r="L471" s="3"/>
      <c r="M471" s="38"/>
    </row>
    <row r="472" spans="1:13" ht="45.75" customHeight="1" outlineLevel="1" x14ac:dyDescent="0.2">
      <c r="A472" s="170" t="str">
        <f>Máximo!A472</f>
        <v>3.435</v>
      </c>
      <c r="B472" s="552" t="str">
        <f>Máximo!B472:E472</f>
        <v>9.4.3.10 Equipe/ Responsável Nome da(s) equipe(s) e do(s) responsável(is) pela execução de cada passo do cenário de teste.</v>
      </c>
      <c r="C472" s="552"/>
      <c r="D472" s="552"/>
      <c r="E472" s="552"/>
      <c r="F472" s="68" t="str">
        <f>IF(Máximo!F472:I472="","",Máximo!F472:I472)</f>
        <v/>
      </c>
      <c r="G472" s="72">
        <f>Máximo!G472:J472</f>
        <v>2.1459227E-4</v>
      </c>
      <c r="H472" s="70" t="str">
        <f>IF(Máximo!H472="","",Máximo!H472)</f>
        <v>Obrigatório</v>
      </c>
      <c r="I472" s="37" t="s">
        <v>4</v>
      </c>
      <c r="J472" s="73">
        <f>IF($K$13="Não Atende",0,IF(I472="","",IF(H472="",VLOOKUP(I472,Parâmetros!$B$3:$C$6,2,0),VLOOKUP(I472,Parâmetros!$B$3:$C$6,2,0)*VLOOKUP(H472,Parâmetros!$E$3:$G$5,2,0))))</f>
        <v>0</v>
      </c>
      <c r="K472" s="74">
        <f t="shared" si="273"/>
        <v>0</v>
      </c>
      <c r="L472" s="3"/>
      <c r="M472" s="38"/>
    </row>
    <row r="473" spans="1:13" ht="45.75" customHeight="1" outlineLevel="1" x14ac:dyDescent="0.2">
      <c r="A473" s="170" t="str">
        <f>Máximo!A473</f>
        <v>3.436</v>
      </c>
      <c r="B473" s="552" t="str">
        <f>Máximo!B473:E473</f>
        <v>9.4.3.11 Resultado Esperado Descrição detalhada do resultado esperado durante a execução do cenário de teste.</v>
      </c>
      <c r="C473" s="552"/>
      <c r="D473" s="552"/>
      <c r="E473" s="552"/>
      <c r="F473" s="68" t="str">
        <f>IF(Máximo!F473:I473="","",Máximo!F473:I473)</f>
        <v/>
      </c>
      <c r="G473" s="72">
        <f>Máximo!G473:J473</f>
        <v>2.1459227E-4</v>
      </c>
      <c r="H473" s="70" t="str">
        <f>IF(Máximo!H473="","",Máximo!H473)</f>
        <v>Obrigatório</v>
      </c>
      <c r="I473" s="37" t="s">
        <v>4</v>
      </c>
      <c r="J473" s="73">
        <f>IF($K$13="Não Atende",0,IF(I473="","",IF(H473="",VLOOKUP(I473,Parâmetros!$B$3:$C$6,2,0),VLOOKUP(I473,Parâmetros!$B$3:$C$6,2,0)*VLOOKUP(H473,Parâmetros!$E$3:$G$5,2,0))))</f>
        <v>0</v>
      </c>
      <c r="K473" s="74">
        <f t="shared" si="273"/>
        <v>0</v>
      </c>
      <c r="L473" s="3"/>
      <c r="M473" s="38"/>
    </row>
    <row r="474" spans="1:13" ht="45.75" customHeight="1" outlineLevel="1" x14ac:dyDescent="0.2">
      <c r="A474" s="170" t="str">
        <f>Máximo!A474</f>
        <v>3.437</v>
      </c>
      <c r="B474" s="552" t="str">
        <f>Máximo!B474:E474</f>
        <v xml:space="preserve"> 1. Execução inicial de logon bem-sucedido.</v>
      </c>
      <c r="C474" s="552"/>
      <c r="D474" s="552"/>
      <c r="E474" s="552"/>
      <c r="F474" s="68" t="str">
        <f>IF(Máximo!F474:I474="","",Máximo!F474:I474)</f>
        <v/>
      </c>
      <c r="G474" s="72">
        <f>Máximo!G474:J474</f>
        <v>2.1459227E-4</v>
      </c>
      <c r="H474" s="70" t="str">
        <f>IF(Máximo!H474="","",Máximo!H474)</f>
        <v>Obrigatório</v>
      </c>
      <c r="I474" s="37" t="s">
        <v>4</v>
      </c>
      <c r="J474" s="73">
        <f>IF($K$13="Não Atende",0,IF(I474="","",IF(H474="",VLOOKUP(I474,Parâmetros!$B$3:$C$6,2,0),VLOOKUP(I474,Parâmetros!$B$3:$C$6,2,0)*VLOOKUP(H474,Parâmetros!$E$3:$G$5,2,0))))</f>
        <v>0</v>
      </c>
      <c r="K474" s="74">
        <f t="shared" si="273"/>
        <v>0</v>
      </c>
      <c r="L474" s="3"/>
      <c r="M474" s="38"/>
    </row>
    <row r="475" spans="1:13" ht="45.75" customHeight="1" outlineLevel="1" x14ac:dyDescent="0.2">
      <c r="A475" s="170" t="str">
        <f>Máximo!A475</f>
        <v>3.438</v>
      </c>
      <c r="B475" s="552" t="str">
        <f>Máximo!B475:E475</f>
        <v xml:space="preserve"> 2. Os usuários conectados no(s) webserver(s) inativo(s) perdem a sessão, porém quando a sessão é reiniciada a persistência de sessão é mantida.</v>
      </c>
      <c r="C475" s="552"/>
      <c r="D475" s="552"/>
      <c r="E475" s="552"/>
      <c r="F475" s="68" t="str">
        <f>IF(Máximo!F475:I475="","",Máximo!F475:I475)</f>
        <v/>
      </c>
      <c r="G475" s="72">
        <f>Máximo!G475:J475</f>
        <v>2.1459227E-4</v>
      </c>
      <c r="H475" s="70" t="str">
        <f>IF(Máximo!H475="","",Máximo!H475)</f>
        <v>Obrigatório</v>
      </c>
      <c r="I475" s="37" t="s">
        <v>4</v>
      </c>
      <c r="J475" s="73">
        <f>IF($K$13="Não Atende",0,IF(I475="","",IF(H475="",VLOOKUP(I475,Parâmetros!$B$3:$C$6,2,0),VLOOKUP(I475,Parâmetros!$B$3:$C$6,2,0)*VLOOKUP(H475,Parâmetros!$E$3:$G$5,2,0))))</f>
        <v>0</v>
      </c>
      <c r="K475" s="74">
        <f t="shared" si="273"/>
        <v>0</v>
      </c>
      <c r="L475" s="3"/>
      <c r="M475" s="38"/>
    </row>
    <row r="476" spans="1:13" ht="45.75" customHeight="1" outlineLevel="1" x14ac:dyDescent="0.2">
      <c r="A476" s="170" t="str">
        <f>Máximo!A476</f>
        <v>3.439</v>
      </c>
      <c r="B476" s="552" t="str">
        <f>Máximo!B476:E476</f>
        <v xml:space="preserve"> 3. Requisições são balanceadas entre todos os webservers de forma automática pelo balanceador.</v>
      </c>
      <c r="C476" s="552"/>
      <c r="D476" s="552"/>
      <c r="E476" s="552"/>
      <c r="F476" s="68" t="str">
        <f>IF(Máximo!F476:I476="","",Máximo!F476:I476)</f>
        <v/>
      </c>
      <c r="G476" s="72">
        <f>Máximo!G476:J476</f>
        <v>2.1459227E-4</v>
      </c>
      <c r="H476" s="70" t="str">
        <f>IF(Máximo!H476="","",Máximo!H476)</f>
        <v>Obrigatório</v>
      </c>
      <c r="I476" s="37" t="s">
        <v>4</v>
      </c>
      <c r="J476" s="73">
        <f>IF($K$13="Não Atende",0,IF(I476="","",IF(H476="",VLOOKUP(I476,Parâmetros!$B$3:$C$6,2,0),VLOOKUP(I476,Parâmetros!$B$3:$C$6,2,0)*VLOOKUP(H476,Parâmetros!$E$3:$G$5,2,0))))</f>
        <v>0</v>
      </c>
      <c r="K476" s="74">
        <f t="shared" si="273"/>
        <v>0</v>
      </c>
      <c r="L476" s="3"/>
      <c r="M476" s="38"/>
    </row>
    <row r="477" spans="1:13" ht="45.75" customHeight="1" outlineLevel="1" x14ac:dyDescent="0.2">
      <c r="A477" s="170" t="str">
        <f>Máximo!A477</f>
        <v>3.440</v>
      </c>
      <c r="B477" s="552" t="str">
        <f>Máximo!B477:E477</f>
        <v>9.4.3.12 Resultado Obtido Descrição detalhada do resultado obtido para cada passo executado no cenário de teste.</v>
      </c>
      <c r="C477" s="552"/>
      <c r="D477" s="552"/>
      <c r="E477" s="552"/>
      <c r="F477" s="68" t="str">
        <f>IF(Máximo!F477:I477="","",Máximo!F477:I477)</f>
        <v/>
      </c>
      <c r="G477" s="72">
        <f>Máximo!G477:J477</f>
        <v>2.1459227E-4</v>
      </c>
      <c r="H477" s="70" t="str">
        <f>IF(Máximo!H477="","",Máximo!H477)</f>
        <v>Obrigatório</v>
      </c>
      <c r="I477" s="37" t="s">
        <v>4</v>
      </c>
      <c r="J477" s="73">
        <f>IF($K$13="Não Atende",0,IF(I477="","",IF(H477="",VLOOKUP(I477,Parâmetros!$B$3:$C$6,2,0),VLOOKUP(I477,Parâmetros!$B$3:$C$6,2,0)*VLOOKUP(H477,Parâmetros!$E$3:$G$5,2,0))))</f>
        <v>0</v>
      </c>
      <c r="K477" s="74">
        <f t="shared" si="273"/>
        <v>0</v>
      </c>
      <c r="L477" s="3"/>
      <c r="M477" s="38"/>
    </row>
    <row r="478" spans="1:13" ht="45.75" customHeight="1" outlineLevel="1" x14ac:dyDescent="0.2">
      <c r="A478" s="170" t="str">
        <f>Máximo!A478</f>
        <v>3.441</v>
      </c>
      <c r="B478" s="552" t="str">
        <f>Máximo!B478:E478</f>
        <v xml:space="preserve"> 1. Execução inicial de logon bem-sucedido.</v>
      </c>
      <c r="C478" s="552"/>
      <c r="D478" s="552"/>
      <c r="E478" s="552"/>
      <c r="F478" s="68" t="str">
        <f>IF(Máximo!F478:I478="","",Máximo!F478:I478)</f>
        <v/>
      </c>
      <c r="G478" s="72">
        <f>Máximo!G478:J478</f>
        <v>2.1459227E-4</v>
      </c>
      <c r="H478" s="70" t="str">
        <f>IF(Máximo!H478="","",Máximo!H478)</f>
        <v>Obrigatório</v>
      </c>
      <c r="I478" s="37" t="s">
        <v>4</v>
      </c>
      <c r="J478" s="73">
        <f>IF($K$13="Não Atende",0,IF(I478="","",IF(H478="",VLOOKUP(I478,Parâmetros!$B$3:$C$6,2,0),VLOOKUP(I478,Parâmetros!$B$3:$C$6,2,0)*VLOOKUP(H478,Parâmetros!$E$3:$G$5,2,0))))</f>
        <v>0</v>
      </c>
      <c r="K478" s="74">
        <f t="shared" si="273"/>
        <v>0</v>
      </c>
      <c r="L478" s="3"/>
      <c r="M478" s="38"/>
    </row>
    <row r="479" spans="1:13" ht="45.75" customHeight="1" outlineLevel="1" x14ac:dyDescent="0.2">
      <c r="A479" s="170" t="str">
        <f>Máximo!A479</f>
        <v>3.442</v>
      </c>
      <c r="B479" s="552" t="str">
        <f>Máximo!B479:E479</f>
        <v xml:space="preserve"> 2. O mecanismo de persistência de sessão falhou.</v>
      </c>
      <c r="C479" s="552"/>
      <c r="D479" s="552"/>
      <c r="E479" s="552"/>
      <c r="F479" s="68" t="str">
        <f>IF(Máximo!F479:I479="","",Máximo!F479:I479)</f>
        <v/>
      </c>
      <c r="G479" s="72">
        <f>Máximo!G479:J479</f>
        <v>2.1459227E-4</v>
      </c>
      <c r="H479" s="70" t="str">
        <f>IF(Máximo!H479="","",Máximo!H479)</f>
        <v>Obrigatório</v>
      </c>
      <c r="I479" s="37" t="s">
        <v>4</v>
      </c>
      <c r="J479" s="73">
        <f>IF($K$13="Não Atende",0,IF(I479="","",IF(H479="",VLOOKUP(I479,Parâmetros!$B$3:$C$6,2,0),VLOOKUP(I479,Parâmetros!$B$3:$C$6,2,0)*VLOOKUP(H479,Parâmetros!$E$3:$G$5,2,0))))</f>
        <v>0</v>
      </c>
      <c r="K479" s="74">
        <f t="shared" si="273"/>
        <v>0</v>
      </c>
      <c r="L479" s="3"/>
      <c r="M479" s="38"/>
    </row>
    <row r="480" spans="1:13" ht="45.75" customHeight="1" outlineLevel="1" x14ac:dyDescent="0.2">
      <c r="A480" s="170" t="str">
        <f>Máximo!A480</f>
        <v>3.443</v>
      </c>
      <c r="B480" s="552" t="str">
        <f>Máximo!B480:E480</f>
        <v xml:space="preserve"> 3. O balanceamento de carga não funcionou de forma adequada.</v>
      </c>
      <c r="C480" s="552"/>
      <c r="D480" s="552"/>
      <c r="E480" s="552"/>
      <c r="F480" s="68" t="str">
        <f>IF(Máximo!F480:I480="","",Máximo!F480:I480)</f>
        <v/>
      </c>
      <c r="G480" s="72">
        <f>Máximo!G480:J480</f>
        <v>2.1459227E-4</v>
      </c>
      <c r="H480" s="70" t="str">
        <f>IF(Máximo!H480="","",Máximo!H480)</f>
        <v>Obrigatório</v>
      </c>
      <c r="I480" s="37" t="s">
        <v>4</v>
      </c>
      <c r="J480" s="73">
        <f>IF($K$13="Não Atende",0,IF(I480="","",IF(H480="",VLOOKUP(I480,Parâmetros!$B$3:$C$6,2,0),VLOOKUP(I480,Parâmetros!$B$3:$C$6,2,0)*VLOOKUP(H480,Parâmetros!$E$3:$G$5,2,0))))</f>
        <v>0</v>
      </c>
      <c r="K480" s="74">
        <f t="shared" si="273"/>
        <v>0</v>
      </c>
      <c r="L480" s="3"/>
      <c r="M480" s="38"/>
    </row>
    <row r="481" spans="1:13" ht="45.75" customHeight="1" outlineLevel="1" x14ac:dyDescent="0.2">
      <c r="A481" s="170" t="str">
        <f>Máximo!A481</f>
        <v>3.444</v>
      </c>
      <c r="B481" s="552" t="str">
        <f>Máximo!B481:E481</f>
        <v>9.4.3.13 Procedimento de Reteste Descrição detalhada do procedimento de reteste caso o resultado obtido seja diferente do resultado esperado durante a execução do cenário de teste.</v>
      </c>
      <c r="C481" s="552"/>
      <c r="D481" s="552"/>
      <c r="E481" s="552"/>
      <c r="F481" s="68" t="str">
        <f>IF(Máximo!F481:I481="","",Máximo!F481:I481)</f>
        <v/>
      </c>
      <c r="G481" s="72">
        <f>Máximo!G481:J481</f>
        <v>2.1459227E-4</v>
      </c>
      <c r="H481" s="70" t="str">
        <f>IF(Máximo!H481="","",Máximo!H481)</f>
        <v>Obrigatório</v>
      </c>
      <c r="I481" s="37" t="s">
        <v>4</v>
      </c>
      <c r="J481" s="73">
        <f>IF($K$13="Não Atende",0,IF(I481="","",IF(H481="",VLOOKUP(I481,Parâmetros!$B$3:$C$6,2,0),VLOOKUP(I481,Parâmetros!$B$3:$C$6,2,0)*VLOOKUP(H481,Parâmetros!$E$3:$G$5,2,0))))</f>
        <v>0</v>
      </c>
      <c r="K481" s="74">
        <f t="shared" si="273"/>
        <v>0</v>
      </c>
      <c r="L481" s="3"/>
      <c r="M481" s="38"/>
    </row>
    <row r="482" spans="1:13" ht="45.75" customHeight="1" outlineLevel="1" x14ac:dyDescent="0.2">
      <c r="A482" s="170" t="str">
        <f>Máximo!A482</f>
        <v>3.445</v>
      </c>
      <c r="B482" s="552" t="str">
        <f>Máximo!B482:E482</f>
        <v xml:space="preserve"> 1. Investigar causas de problemas identificados.</v>
      </c>
      <c r="C482" s="552"/>
      <c r="D482" s="552"/>
      <c r="E482" s="552"/>
      <c r="F482" s="68" t="str">
        <f>IF(Máximo!F482:I482="","",Máximo!F482:I482)</f>
        <v/>
      </c>
      <c r="G482" s="72">
        <f>Máximo!G482:J482</f>
        <v>2.1459227E-4</v>
      </c>
      <c r="H482" s="70" t="str">
        <f>IF(Máximo!H482="","",Máximo!H482)</f>
        <v>Obrigatório</v>
      </c>
      <c r="I482" s="37" t="s">
        <v>4</v>
      </c>
      <c r="J482" s="73">
        <f>IF($K$13="Não Atende",0,IF(I482="","",IF(H482="",VLOOKUP(I482,Parâmetros!$B$3:$C$6,2,0),VLOOKUP(I482,Parâmetros!$B$3:$C$6,2,0)*VLOOKUP(H482,Parâmetros!$E$3:$G$5,2,0))))</f>
        <v>0</v>
      </c>
      <c r="K482" s="74">
        <f t="shared" si="273"/>
        <v>0</v>
      </c>
      <c r="L482" s="3"/>
      <c r="M482" s="38"/>
    </row>
    <row r="483" spans="1:13" ht="45.75" customHeight="1" outlineLevel="1" x14ac:dyDescent="0.2">
      <c r="A483" s="170" t="str">
        <f>Máximo!A483</f>
        <v>3.446</v>
      </c>
      <c r="B483" s="552" t="str">
        <f>Máximo!B483:E483</f>
        <v xml:space="preserve"> 2. Corrigir anomalias encontradas.</v>
      </c>
      <c r="C483" s="552"/>
      <c r="D483" s="552"/>
      <c r="E483" s="552"/>
      <c r="F483" s="68" t="str">
        <f>IF(Máximo!F483:I483="","",Máximo!F483:I483)</f>
        <v/>
      </c>
      <c r="G483" s="72">
        <f>Máximo!G483:J483</f>
        <v>2.1459227E-4</v>
      </c>
      <c r="H483" s="70" t="str">
        <f>IF(Máximo!H483="","",Máximo!H483)</f>
        <v>Obrigatório</v>
      </c>
      <c r="I483" s="37" t="s">
        <v>4</v>
      </c>
      <c r="J483" s="73">
        <f>IF($K$13="Não Atende",0,IF(I483="","",IF(H483="",VLOOKUP(I483,Parâmetros!$B$3:$C$6,2,0),VLOOKUP(I483,Parâmetros!$B$3:$C$6,2,0)*VLOOKUP(H483,Parâmetros!$E$3:$G$5,2,0))))</f>
        <v>0</v>
      </c>
      <c r="K483" s="74">
        <f t="shared" si="273"/>
        <v>0</v>
      </c>
      <c r="L483" s="3"/>
      <c r="M483" s="38"/>
    </row>
    <row r="484" spans="1:13" ht="45.75" customHeight="1" outlineLevel="1" x14ac:dyDescent="0.2">
      <c r="A484" s="170" t="str">
        <f>Máximo!A484</f>
        <v>3.447</v>
      </c>
      <c r="B484" s="552" t="str">
        <f>Máximo!B484:E484</f>
        <v xml:space="preserve"> 3. Reiniciar cenário até que o resultado esperado seja alcançado em sua totalidade.</v>
      </c>
      <c r="C484" s="552"/>
      <c r="D484" s="552"/>
      <c r="E484" s="552"/>
      <c r="F484" s="68" t="str">
        <f>IF(Máximo!F484:I484="","",Máximo!F484:I484)</f>
        <v/>
      </c>
      <c r="G484" s="72">
        <f>Máximo!G484:J484</f>
        <v>2.1459227E-4</v>
      </c>
      <c r="H484" s="70" t="str">
        <f>IF(Máximo!H484="","",Máximo!H484)</f>
        <v>Obrigatório</v>
      </c>
      <c r="I484" s="37" t="s">
        <v>4</v>
      </c>
      <c r="J484" s="73">
        <f>IF($K$13="Não Atende",0,IF(I484="","",IF(H484="",VLOOKUP(I484,Parâmetros!$B$3:$C$6,2,0),VLOOKUP(I484,Parâmetros!$B$3:$C$6,2,0)*VLOOKUP(H484,Parâmetros!$E$3:$G$5,2,0))))</f>
        <v>0</v>
      </c>
      <c r="K484" s="74">
        <f t="shared" si="273"/>
        <v>0</v>
      </c>
      <c r="L484" s="3"/>
      <c r="M484" s="38"/>
    </row>
    <row r="485" spans="1:13" ht="45.75" customHeight="1" outlineLevel="1" x14ac:dyDescent="0.2">
      <c r="A485" s="170" t="str">
        <f>Máximo!A485</f>
        <v>3.448</v>
      </c>
      <c r="B485" s="552" t="str">
        <f>Máximo!B485:E485</f>
        <v>9.4.3.14 Status Status da execução do cenário de teste.</v>
      </c>
      <c r="C485" s="552"/>
      <c r="D485" s="552"/>
      <c r="E485" s="552"/>
      <c r="F485" s="68" t="str">
        <f>IF(Máximo!F485:I485="","",Máximo!F485:I485)</f>
        <v/>
      </c>
      <c r="G485" s="72">
        <f>Máximo!G485:J485</f>
        <v>2.1459227E-4</v>
      </c>
      <c r="H485" s="70" t="str">
        <f>IF(Máximo!H485="","",Máximo!H485)</f>
        <v>Obrigatório</v>
      </c>
      <c r="I485" s="37" t="s">
        <v>4</v>
      </c>
      <c r="J485" s="73">
        <f>IF($K$13="Não Atende",0,IF(I485="","",IF(H485="",VLOOKUP(I485,Parâmetros!$B$3:$C$6,2,0),VLOOKUP(I485,Parâmetros!$B$3:$C$6,2,0)*VLOOKUP(H485,Parâmetros!$E$3:$G$5,2,0))))</f>
        <v>0</v>
      </c>
      <c r="K485" s="74">
        <f t="shared" si="273"/>
        <v>0</v>
      </c>
      <c r="L485" s="3"/>
      <c r="M485" s="38"/>
    </row>
    <row r="486" spans="1:13" ht="45.75" customHeight="1" outlineLevel="1" x14ac:dyDescent="0.2">
      <c r="A486" s="170" t="str">
        <f>Máximo!A486</f>
        <v>3.449</v>
      </c>
      <c r="B486" s="552" t="str">
        <f>Máximo!B486:E486</f>
        <v>9.4.3.15 Responsável/Observações/Ressalvas Observações gerais e ressalvas registradas durante a execução do cenário de teste.</v>
      </c>
      <c r="C486" s="552"/>
      <c r="D486" s="552"/>
      <c r="E486" s="552"/>
      <c r="F486" s="68" t="str">
        <f>IF(Máximo!F486:I486="","",Máximo!F486:I486)</f>
        <v/>
      </c>
      <c r="G486" s="72">
        <f>Máximo!G486:J486</f>
        <v>2.1459227E-4</v>
      </c>
      <c r="H486" s="70" t="str">
        <f>IF(Máximo!H486="","",Máximo!H486)</f>
        <v>Obrigatório</v>
      </c>
      <c r="I486" s="37" t="s">
        <v>4</v>
      </c>
      <c r="J486" s="73">
        <f>IF($K$13="Não Atende",0,IF(I486="","",IF(H486="",VLOOKUP(I486,Parâmetros!$B$3:$C$6,2,0),VLOOKUP(I486,Parâmetros!$B$3:$C$6,2,0)*VLOOKUP(H486,Parâmetros!$E$3:$G$5,2,0))))</f>
        <v>0</v>
      </c>
      <c r="K486" s="74">
        <f t="shared" si="273"/>
        <v>0</v>
      </c>
      <c r="L486" s="3"/>
      <c r="M486" s="38"/>
    </row>
    <row r="487" spans="1:13" ht="45.75" customHeight="1" outlineLevel="1" x14ac:dyDescent="0.2">
      <c r="A487" s="170" t="str">
        <f>Máximo!A487</f>
        <v>3.450</v>
      </c>
      <c r="B487" s="552" t="str">
        <f>Máximo!B487:E487</f>
        <v>9.4.4.        Homologação da solução de A.D.</v>
      </c>
      <c r="C487" s="552"/>
      <c r="D487" s="552"/>
      <c r="E487" s="552"/>
      <c r="F487" s="68" t="str">
        <f>IF(Máximo!F487:I487="","",Máximo!F487:I487)</f>
        <v/>
      </c>
      <c r="G487" s="72">
        <f>Máximo!G487:J487</f>
        <v>2.1459227E-4</v>
      </c>
      <c r="H487" s="70" t="str">
        <f>IF(Máximo!H487="","",Máximo!H487)</f>
        <v>Obrigatório</v>
      </c>
      <c r="I487" s="37" t="s">
        <v>4</v>
      </c>
      <c r="J487" s="73">
        <f>IF($K$13="Não Atende",0,IF(I487="","",IF(H487="",VLOOKUP(I487,Parâmetros!$B$3:$C$6,2,0),VLOOKUP(I487,Parâmetros!$B$3:$C$6,2,0)*VLOOKUP(H487,Parâmetros!$E$3:$G$5,2,0))))</f>
        <v>0</v>
      </c>
      <c r="K487" s="74">
        <f t="shared" si="273"/>
        <v>0</v>
      </c>
      <c r="L487" s="3"/>
      <c r="M487" s="38"/>
    </row>
    <row r="488" spans="1:13" ht="45.75" customHeight="1" outlineLevel="1" x14ac:dyDescent="0.2">
      <c r="A488" s="170" t="str">
        <f>Máximo!A488</f>
        <v>3.451</v>
      </c>
      <c r="B488" s="552" t="str">
        <f>Máximo!B488:E488</f>
        <v>9.4.4.1.        A homologação da solução de A.D será feita através da execução de um total de 2 (duas) operações bem sucedidas de ativação da A.D e de retorno à operação normal, por módulo da aplicação e por camada.</v>
      </c>
      <c r="C488" s="552"/>
      <c r="D488" s="552"/>
      <c r="E488" s="552"/>
      <c r="F488" s="68" t="str">
        <f>IF(Máximo!F488:I488="","",Máximo!F488:I488)</f>
        <v/>
      </c>
      <c r="G488" s="72">
        <f>Máximo!G488:J488</f>
        <v>2.1459227E-4</v>
      </c>
      <c r="H488" s="70" t="str">
        <f>IF(Máximo!H488="","",Máximo!H488)</f>
        <v>Obrigatório</v>
      </c>
      <c r="I488" s="37" t="s">
        <v>4</v>
      </c>
      <c r="J488" s="73">
        <f>IF($K$13="Não Atende",0,IF(I488="","",IF(H488="",VLOOKUP(I488,Parâmetros!$B$3:$C$6,2,0),VLOOKUP(I488,Parâmetros!$B$3:$C$6,2,0)*VLOOKUP(H488,Parâmetros!$E$3:$G$5,2,0))))</f>
        <v>0</v>
      </c>
      <c r="K488" s="74">
        <f t="shared" si="273"/>
        <v>0</v>
      </c>
      <c r="L488" s="3"/>
      <c r="M488" s="38"/>
    </row>
    <row r="489" spans="1:13" ht="45.75" customHeight="1" outlineLevel="1" x14ac:dyDescent="0.2">
      <c r="A489" s="170" t="str">
        <f>Máximo!A489</f>
        <v>3.452</v>
      </c>
      <c r="B489" s="552" t="str">
        <f>Máximo!B489:E489</f>
        <v>9.4.4.2.        As 2 (duas) operações deverão ser realizadas antes da entrada em produção da solução.</v>
      </c>
      <c r="C489" s="552"/>
      <c r="D489" s="552"/>
      <c r="E489" s="552"/>
      <c r="F489" s="68" t="str">
        <f>IF(Máximo!F489:I489="","",Máximo!F489:I489)</f>
        <v/>
      </c>
      <c r="G489" s="72">
        <f>Máximo!G489:J489</f>
        <v>2.1459227E-4</v>
      </c>
      <c r="H489" s="70" t="str">
        <f>IF(Máximo!H489="","",Máximo!H489)</f>
        <v>Obrigatório</v>
      </c>
      <c r="I489" s="37" t="s">
        <v>4</v>
      </c>
      <c r="J489" s="73">
        <f>IF($K$13="Não Atende",0,IF(I489="","",IF(H489="",VLOOKUP(I489,Parâmetros!$B$3:$C$6,2,0),VLOOKUP(I489,Parâmetros!$B$3:$C$6,2,0)*VLOOKUP(H489,Parâmetros!$E$3:$G$5,2,0))))</f>
        <v>0</v>
      </c>
      <c r="K489" s="74">
        <f t="shared" si="273"/>
        <v>0</v>
      </c>
      <c r="L489" s="3"/>
      <c r="M489" s="38"/>
    </row>
    <row r="490" spans="1:13" ht="45.75" customHeight="1" outlineLevel="1" x14ac:dyDescent="0.2">
      <c r="A490" s="170" t="str">
        <f>Máximo!A490</f>
        <v>3.453</v>
      </c>
      <c r="B490" s="552" t="str">
        <f>Máximo!B490:E490</f>
        <v>9.4.4.3.        As 2 (duas) operações serão executadas pela equipe da CONTRATANTE e acompanhadas pela PROPONENTE dentro das dependências da CONTRATANTE. A CONTRATANTE utilizará o Plano de Testes entregue pelo PROPONENTE para ativar a aplicação em modo A.D e retornar à sua operação normal.</v>
      </c>
      <c r="C490" s="552"/>
      <c r="D490" s="552"/>
      <c r="E490" s="552"/>
      <c r="F490" s="68" t="str">
        <f>IF(Máximo!F490:I490="","",Máximo!F490:I490)</f>
        <v/>
      </c>
      <c r="G490" s="72">
        <f>Máximo!G490:J490</f>
        <v>2.1459227E-4</v>
      </c>
      <c r="H490" s="70" t="str">
        <f>IF(Máximo!H490="","",Máximo!H490)</f>
        <v>Obrigatório</v>
      </c>
      <c r="I490" s="37" t="s">
        <v>4</v>
      </c>
      <c r="J490" s="73">
        <f>IF($K$13="Não Atende",0,IF(I490="","",IF(H490="",VLOOKUP(I490,Parâmetros!$B$3:$C$6,2,0),VLOOKUP(I490,Parâmetros!$B$3:$C$6,2,0)*VLOOKUP(H490,Parâmetros!$E$3:$G$5,2,0))))</f>
        <v>0</v>
      </c>
      <c r="K490" s="74">
        <f t="shared" si="273"/>
        <v>0</v>
      </c>
      <c r="L490" s="3"/>
      <c r="M490" s="38"/>
    </row>
    <row r="491" spans="1:13" ht="45.75" customHeight="1" outlineLevel="1" x14ac:dyDescent="0.2">
      <c r="A491" s="170" t="str">
        <f>Máximo!A491</f>
        <v>3.454</v>
      </c>
      <c r="B491" s="552" t="str">
        <f>Máximo!B491:E491</f>
        <v>9.4.4.4.        Não serão contabilizadas, no total de 2 (duas) operações, as tentativas em que ocorrerem falhas, quer sejam decorrentes da documentação apresentada, quer sejam nos scripts criados e documentados. Para esses casos, caberá à PROPONENTE prover as devidas correções e ajustes no Plano de Testes antes de nova tentativa ser feita.</v>
      </c>
      <c r="C491" s="552"/>
      <c r="D491" s="552"/>
      <c r="E491" s="552"/>
      <c r="F491" s="68" t="str">
        <f>IF(Máximo!F491:I491="","",Máximo!F491:I491)</f>
        <v/>
      </c>
      <c r="G491" s="72">
        <f>Máximo!G491:J491</f>
        <v>2.1459227E-4</v>
      </c>
      <c r="H491" s="70" t="str">
        <f>IF(Máximo!H491="","",Máximo!H491)</f>
        <v>Obrigatório</v>
      </c>
      <c r="I491" s="37" t="s">
        <v>4</v>
      </c>
      <c r="J491" s="73">
        <f>IF($K$13="Não Atende",0,IF(I491="","",IF(H491="",VLOOKUP(I491,Parâmetros!$B$3:$C$6,2,0),VLOOKUP(I491,Parâmetros!$B$3:$C$6,2,0)*VLOOKUP(H491,Parâmetros!$E$3:$G$5,2,0))))</f>
        <v>0</v>
      </c>
      <c r="K491" s="74">
        <f t="shared" si="273"/>
        <v>0</v>
      </c>
      <c r="L491" s="3"/>
      <c r="M491" s="38"/>
    </row>
    <row r="492" spans="1:13" ht="45.75" customHeight="1" outlineLevel="1" x14ac:dyDescent="0.2">
      <c r="A492" s="170" t="str">
        <f>Máximo!A492</f>
        <v>3.455</v>
      </c>
      <c r="B492" s="552" t="str">
        <f>Máximo!B492:E492</f>
        <v>9.4.5.        Entrega da documentação</v>
      </c>
      <c r="C492" s="552"/>
      <c r="D492" s="552"/>
      <c r="E492" s="552"/>
      <c r="F492" s="68" t="str">
        <f>IF(Máximo!F492:I492="","",Máximo!F492:I492)</f>
        <v/>
      </c>
      <c r="G492" s="72">
        <f>Máximo!G492:J492</f>
        <v>2.1459227E-4</v>
      </c>
      <c r="H492" s="70" t="str">
        <f>IF(Máximo!H492="","",Máximo!H492)</f>
        <v>Obrigatório</v>
      </c>
      <c r="I492" s="37" t="s">
        <v>4</v>
      </c>
      <c r="J492" s="73">
        <f>IF($K$13="Não Atende",0,IF(I492="","",IF(H492="",VLOOKUP(I492,Parâmetros!$B$3:$C$6,2,0),VLOOKUP(I492,Parâmetros!$B$3:$C$6,2,0)*VLOOKUP(H492,Parâmetros!$E$3:$G$5,2,0))))</f>
        <v>0</v>
      </c>
      <c r="K492" s="74">
        <f t="shared" si="273"/>
        <v>0</v>
      </c>
      <c r="L492" s="3"/>
      <c r="M492" s="38"/>
    </row>
    <row r="493" spans="1:13" ht="45.75" customHeight="1" outlineLevel="1" x14ac:dyDescent="0.2">
      <c r="A493" s="170" t="str">
        <f>Máximo!A493</f>
        <v>3.456</v>
      </c>
      <c r="B493" s="552" t="str">
        <f>Máximo!B493:E493</f>
        <v>9.4.5.1.        A documentação completa da solução de A.D. deverá ser entregue através de meio eletrônico e em formato que possa ser posteriormente editado pela Oi, a exemplo de, mas não limitado a, .DOC, .XLS, .VSD.</v>
      </c>
      <c r="C493" s="552"/>
      <c r="D493" s="552"/>
      <c r="E493" s="552"/>
      <c r="F493" s="68" t="str">
        <f>IF(Máximo!F493:I493="","",Máximo!F493:I493)</f>
        <v/>
      </c>
      <c r="G493" s="72">
        <f>Máximo!G493:J493</f>
        <v>2.1459227E-4</v>
      </c>
      <c r="H493" s="70" t="str">
        <f>IF(Máximo!H493="","",Máximo!H493)</f>
        <v>Obrigatório</v>
      </c>
      <c r="I493" s="37" t="s">
        <v>4</v>
      </c>
      <c r="J493" s="73">
        <f>IF($K$13="Não Atende",0,IF(I493="","",IF(H493="",VLOOKUP(I493,Parâmetros!$B$3:$C$6,2,0),VLOOKUP(I493,Parâmetros!$B$3:$C$6,2,0)*VLOOKUP(H493,Parâmetros!$E$3:$G$5,2,0))))</f>
        <v>0</v>
      </c>
      <c r="K493" s="74">
        <f t="shared" si="273"/>
        <v>0</v>
      </c>
      <c r="L493" s="3"/>
      <c r="M493" s="38"/>
    </row>
    <row r="494" spans="1:13" ht="45.75" customHeight="1" outlineLevel="1" x14ac:dyDescent="0.2">
      <c r="A494" s="170" t="str">
        <f>Máximo!A494</f>
        <v>3.457</v>
      </c>
      <c r="B494" s="552" t="str">
        <f>Máximo!B494:E494</f>
        <v>9.5.          Modelo de Contratações:</v>
      </c>
      <c r="C494" s="552"/>
      <c r="D494" s="552"/>
      <c r="E494" s="552"/>
      <c r="F494" s="68" t="str">
        <f>IF(Máximo!F494:I494="","",Máximo!F494:I494)</f>
        <v/>
      </c>
      <c r="G494" s="72">
        <f>Máximo!G494:J494</f>
        <v>2.1459227E-4</v>
      </c>
      <c r="H494" s="70" t="str">
        <f>IF(Máximo!H494="","",Máximo!H494)</f>
        <v>Obrigatório</v>
      </c>
      <c r="I494" s="37" t="s">
        <v>4</v>
      </c>
      <c r="J494" s="73">
        <f>IF($K$13="Não Atende",0,IF(I494="","",IF(H494="",VLOOKUP(I494,Parâmetros!$B$3:$C$6,2,0),VLOOKUP(I494,Parâmetros!$B$3:$C$6,2,0)*VLOOKUP(H494,Parâmetros!$E$3:$G$5,2,0))))</f>
        <v>0</v>
      </c>
      <c r="K494" s="74">
        <f t="shared" si="273"/>
        <v>0</v>
      </c>
      <c r="L494" s="3"/>
      <c r="M494" s="38"/>
    </row>
    <row r="495" spans="1:13" ht="45.75" customHeight="1" outlineLevel="1" x14ac:dyDescent="0.2">
      <c r="A495" s="170" t="str">
        <f>Máximo!A495</f>
        <v>3.458</v>
      </c>
      <c r="B495" s="552" t="str">
        <f>Máximo!B495:E495</f>
        <v>9.5.1. O modelo de contratação da implementação da A.D. é o de “Escopo Fechado” onde todo o escopo dos serviços descritos deverá ser efetuado integralmente pela PROPONENTE sem a cobrança unitária nem definição de limites de horas.</v>
      </c>
      <c r="C495" s="552"/>
      <c r="D495" s="552"/>
      <c r="E495" s="552"/>
      <c r="F495" s="68" t="str">
        <f>IF(Máximo!F495:I495="","",Máximo!F495:I495)</f>
        <v/>
      </c>
      <c r="G495" s="72">
        <f>Máximo!G495:J495</f>
        <v>2.1459227E-4</v>
      </c>
      <c r="H495" s="70" t="str">
        <f>IF(Máximo!H495="","",Máximo!H495)</f>
        <v>Obrigatório</v>
      </c>
      <c r="I495" s="37" t="s">
        <v>4</v>
      </c>
      <c r="J495" s="73">
        <f>IF($K$13="Não Atende",0,IF(I495="","",IF(H495="",VLOOKUP(I495,Parâmetros!$B$3:$C$6,2,0),VLOOKUP(I495,Parâmetros!$B$3:$C$6,2,0)*VLOOKUP(H495,Parâmetros!$E$3:$G$5,2,0))))</f>
        <v>0</v>
      </c>
      <c r="K495" s="74">
        <f t="shared" si="273"/>
        <v>0</v>
      </c>
      <c r="L495" s="3"/>
      <c r="M495" s="38"/>
    </row>
    <row r="496" spans="1:13" ht="45.75" customHeight="1" outlineLevel="1" x14ac:dyDescent="0.2">
      <c r="A496" s="170" t="str">
        <f>Máximo!A496</f>
        <v>3.459</v>
      </c>
      <c r="B496" s="552" t="str">
        <f>Máximo!B496:E496</f>
        <v>9.6.          Requisitos da PROPONENTE: os itens a seguir serão avaliados pela CONTRATANTE para pontuar a PROPONENTE quanto à sua experiência na implementação de solução A.D. bem como ao grau de atendimento aos requisitos apresentados:</v>
      </c>
      <c r="C496" s="552"/>
      <c r="D496" s="552"/>
      <c r="E496" s="552"/>
      <c r="F496" s="68" t="str">
        <f>IF(Máximo!F496:I496="","",Máximo!F496:I496)</f>
        <v/>
      </c>
      <c r="G496" s="72">
        <f>Máximo!G496:J496</f>
        <v>2.1459227E-4</v>
      </c>
      <c r="H496" s="70" t="str">
        <f>IF(Máximo!H496="","",Máximo!H496)</f>
        <v>Obrigatório</v>
      </c>
      <c r="I496" s="37" t="s">
        <v>4</v>
      </c>
      <c r="J496" s="73">
        <f>IF($K$13="Não Atende",0,IF(I496="","",IF(H496="",VLOOKUP(I496,Parâmetros!$B$3:$C$6,2,0),VLOOKUP(I496,Parâmetros!$B$3:$C$6,2,0)*VLOOKUP(H496,Parâmetros!$E$3:$G$5,2,0))))</f>
        <v>0</v>
      </c>
      <c r="K496" s="74">
        <f t="shared" si="273"/>
        <v>0</v>
      </c>
      <c r="L496" s="3"/>
      <c r="M496" s="38"/>
    </row>
    <row r="497" spans="1:13" ht="45.75" customHeight="1" outlineLevel="1" x14ac:dyDescent="0.2">
      <c r="A497" s="170" t="str">
        <f>Máximo!A497</f>
        <v>3.460</v>
      </c>
      <c r="B497" s="552" t="str">
        <f>Máximo!B497:E497</f>
        <v>9.6.1.        Certificações: a PROPONENTE deverá informar quantos profissionais certificados serão utilizados durante a execução dos serviços, assim como as certificações dos mesmos. E desejável que os recursos possuam algumas das seguintes certificações:</v>
      </c>
      <c r="C497" s="552"/>
      <c r="D497" s="552"/>
      <c r="E497" s="552"/>
      <c r="F497" s="68" t="str">
        <f>IF(Máximo!F497:I497="","",Máximo!F497:I497)</f>
        <v/>
      </c>
      <c r="G497" s="72">
        <f>Máximo!G497:J497</f>
        <v>2.1459227E-4</v>
      </c>
      <c r="H497" s="70" t="str">
        <f>IF(Máximo!H497="","",Máximo!H497)</f>
        <v>Obrigatório</v>
      </c>
      <c r="I497" s="37" t="s">
        <v>4</v>
      </c>
      <c r="J497" s="73">
        <f>IF($K$13="Não Atende",0,IF(I497="","",IF(H497="",VLOOKUP(I497,Parâmetros!$B$3:$C$6,2,0),VLOOKUP(I497,Parâmetros!$B$3:$C$6,2,0)*VLOOKUP(H497,Parâmetros!$E$3:$G$5,2,0))))</f>
        <v>0</v>
      </c>
      <c r="K497" s="74">
        <f t="shared" si="273"/>
        <v>0</v>
      </c>
      <c r="L497" s="3"/>
      <c r="M497" s="38"/>
    </row>
    <row r="498" spans="1:13" ht="45.75" customHeight="1" outlineLevel="1" x14ac:dyDescent="0.2">
      <c r="A498" s="170" t="str">
        <f>Máximo!A498</f>
        <v>3.461</v>
      </c>
      <c r="B498" s="552" t="str">
        <f>Máximo!B498:E498</f>
        <v>9.6.1.1.        Foundation Certificate in IT Service Management - IT Infrastructure Library (ITIL);</v>
      </c>
      <c r="C498" s="552"/>
      <c r="D498" s="552"/>
      <c r="E498" s="552"/>
      <c r="F498" s="68" t="str">
        <f>IF(Máximo!F498:I498="","",Máximo!F498:I498)</f>
        <v/>
      </c>
      <c r="G498" s="72">
        <f>Máximo!G498:J498</f>
        <v>2.1459227E-4</v>
      </c>
      <c r="H498" s="70" t="str">
        <f>IF(Máximo!H498="","",Máximo!H498)</f>
        <v>Obrigatório</v>
      </c>
      <c r="I498" s="37" t="s">
        <v>4</v>
      </c>
      <c r="J498" s="73">
        <f>IF($K$13="Não Atende",0,IF(I498="","",IF(H498="",VLOOKUP(I498,Parâmetros!$B$3:$C$6,2,0),VLOOKUP(I498,Parâmetros!$B$3:$C$6,2,0)*VLOOKUP(H498,Parâmetros!$E$3:$G$5,2,0))))</f>
        <v>0</v>
      </c>
      <c r="K498" s="74">
        <f t="shared" si="273"/>
        <v>0</v>
      </c>
      <c r="L498" s="3"/>
      <c r="M498" s="38"/>
    </row>
    <row r="499" spans="1:13" ht="45.75" customHeight="1" outlineLevel="1" x14ac:dyDescent="0.2">
      <c r="A499" s="170" t="str">
        <f>Máximo!A499</f>
        <v>3.462</v>
      </c>
      <c r="B499" s="552" t="str">
        <f>Máximo!B499:E499</f>
        <v>9.6.1.2.        Project Manager Professional (PMP).</v>
      </c>
      <c r="C499" s="552"/>
      <c r="D499" s="552"/>
      <c r="E499" s="552"/>
      <c r="F499" s="68" t="str">
        <f>IF(Máximo!F499:I499="","",Máximo!F499:I499)</f>
        <v/>
      </c>
      <c r="G499" s="72">
        <f>Máximo!G499:J499</f>
        <v>2.1459227E-4</v>
      </c>
      <c r="H499" s="70" t="str">
        <f>IF(Máximo!H499="","",Máximo!H499)</f>
        <v>Obrigatório</v>
      </c>
      <c r="I499" s="37" t="s">
        <v>4</v>
      </c>
      <c r="J499" s="73">
        <f>IF($K$13="Não Atende",0,IF(I499="","",IF(H499="",VLOOKUP(I499,Parâmetros!$B$3:$C$6,2,0),VLOOKUP(I499,Parâmetros!$B$3:$C$6,2,0)*VLOOKUP(H499,Parâmetros!$E$3:$G$5,2,0))))</f>
        <v>0</v>
      </c>
      <c r="K499" s="74">
        <f t="shared" si="273"/>
        <v>0</v>
      </c>
      <c r="L499" s="3"/>
      <c r="M499" s="38"/>
    </row>
    <row r="500" spans="1:13" ht="45.75" customHeight="1" outlineLevel="1" x14ac:dyDescent="0.2">
      <c r="A500" s="170" t="str">
        <f>Máximo!A500</f>
        <v>3.463</v>
      </c>
      <c r="B500" s="552" t="str">
        <f>Máximo!B500:E500</f>
        <v>9.6.2.        Experiência: a PROPONENTE deverá detalhar experiências que permita avaliar seus conhecimentos e experiências adquiridos em implementação de A.D. através de:</v>
      </c>
      <c r="C500" s="552"/>
      <c r="D500" s="552"/>
      <c r="E500" s="552"/>
      <c r="F500" s="68" t="str">
        <f>IF(Máximo!F500:I500="","",Máximo!F500:I500)</f>
        <v/>
      </c>
      <c r="G500" s="72">
        <f>Máximo!G500:J500</f>
        <v>2.1459227E-4</v>
      </c>
      <c r="H500" s="70" t="str">
        <f>IF(Máximo!H500="","",Máximo!H500)</f>
        <v>Obrigatório</v>
      </c>
      <c r="I500" s="37" t="s">
        <v>4</v>
      </c>
      <c r="J500" s="73">
        <f>IF($K$13="Não Atende",0,IF(I500="","",IF(H500="",VLOOKUP(I500,Parâmetros!$B$3:$C$6,2,0),VLOOKUP(I500,Parâmetros!$B$3:$C$6,2,0)*VLOOKUP(H500,Parâmetros!$E$3:$G$5,2,0))))</f>
        <v>0</v>
      </c>
      <c r="K500" s="74">
        <f t="shared" si="273"/>
        <v>0</v>
      </c>
      <c r="L500" s="3"/>
      <c r="M500" s="38"/>
    </row>
    <row r="501" spans="1:13" ht="45.75" customHeight="1" outlineLevel="1" x14ac:dyDescent="0.2">
      <c r="A501" s="170" t="str">
        <f>Máximo!A501</f>
        <v>3.464</v>
      </c>
      <c r="B501" s="552" t="str">
        <f>Máximo!B501:E501</f>
        <v>9.6.2.1.        Serviços realizados em grandes empresas de Telecomunicações (Internacional / Nacional);</v>
      </c>
      <c r="C501" s="552"/>
      <c r="D501" s="552"/>
      <c r="E501" s="552"/>
      <c r="F501" s="68" t="str">
        <f>IF(Máximo!F501:I501="","",Máximo!F501:I501)</f>
        <v/>
      </c>
      <c r="G501" s="72">
        <f>Máximo!G501:J501</f>
        <v>2.1459227E-4</v>
      </c>
      <c r="H501" s="70" t="str">
        <f>IF(Máximo!H501="","",Máximo!H501)</f>
        <v>Obrigatório</v>
      </c>
      <c r="I501" s="37" t="s">
        <v>4</v>
      </c>
      <c r="J501" s="73">
        <f>IF($K$13="Não Atende",0,IF(I501="","",IF(H501="",VLOOKUP(I501,Parâmetros!$B$3:$C$6,2,0),VLOOKUP(I501,Parâmetros!$B$3:$C$6,2,0)*VLOOKUP(H501,Parâmetros!$E$3:$G$5,2,0))))</f>
        <v>0</v>
      </c>
      <c r="K501" s="74">
        <f t="shared" si="273"/>
        <v>0</v>
      </c>
      <c r="L501" s="3"/>
      <c r="M501" s="38"/>
    </row>
    <row r="502" spans="1:13" ht="45.75" customHeight="1" outlineLevel="1" x14ac:dyDescent="0.2">
      <c r="A502" s="170" t="str">
        <f>Máximo!A502</f>
        <v>3.465</v>
      </c>
      <c r="B502" s="552" t="str">
        <f>Máximo!B502:E502</f>
        <v>9.6.2.2.        Serviços relativos a soluções de Business Continuity Management (BCM) em grandes empresas (Internacional / Nacional);</v>
      </c>
      <c r="C502" s="552"/>
      <c r="D502" s="552"/>
      <c r="E502" s="552"/>
      <c r="F502" s="68" t="str">
        <f>IF(Máximo!F502:I502="","",Máximo!F502:I502)</f>
        <v/>
      </c>
      <c r="G502" s="72">
        <f>Máximo!G502:J502</f>
        <v>2.1459227E-4</v>
      </c>
      <c r="H502" s="70" t="str">
        <f>IF(Máximo!H502="","",Máximo!H502)</f>
        <v>Obrigatório</v>
      </c>
      <c r="I502" s="37" t="s">
        <v>4</v>
      </c>
      <c r="J502" s="73">
        <f>IF($K$13="Não Atende",0,IF(I502="","",IF(H502="",VLOOKUP(I502,Parâmetros!$B$3:$C$6,2,0),VLOOKUP(I502,Parâmetros!$B$3:$C$6,2,0)*VLOOKUP(H502,Parâmetros!$E$3:$G$5,2,0))))</f>
        <v>0</v>
      </c>
      <c r="K502" s="74">
        <f t="shared" si="273"/>
        <v>0</v>
      </c>
      <c r="L502" s="3"/>
      <c r="M502" s="38"/>
    </row>
    <row r="503" spans="1:13" ht="45.75" customHeight="1" outlineLevel="1" x14ac:dyDescent="0.2">
      <c r="A503" s="170" t="str">
        <f>Máximo!A503</f>
        <v>3.466</v>
      </c>
      <c r="B503" s="552" t="str">
        <f>Máximo!B503:E503</f>
        <v>10.      Requisitos de Monitoração, Automação e Gerenciamento</v>
      </c>
      <c r="C503" s="552"/>
      <c r="D503" s="552"/>
      <c r="E503" s="552"/>
      <c r="F503" s="68" t="str">
        <f>IF(Máximo!F503:I503="","",Máximo!F503:I503)</f>
        <v/>
      </c>
      <c r="G503" s="72">
        <f>Máximo!G503:J503</f>
        <v>2.1459227E-4</v>
      </c>
      <c r="H503" s="70" t="str">
        <f>IF(Máximo!H503="","",Máximo!H503)</f>
        <v>Obrigatório</v>
      </c>
      <c r="I503" s="37" t="s">
        <v>4</v>
      </c>
      <c r="J503" s="73">
        <f>IF($K$13="Não Atende",0,IF(I503="","",IF(H503="",VLOOKUP(I503,Parâmetros!$B$3:$C$6,2,0),VLOOKUP(I503,Parâmetros!$B$3:$C$6,2,0)*VLOOKUP(H503,Parâmetros!$E$3:$G$5,2,0))))</f>
        <v>0</v>
      </c>
      <c r="K503" s="74">
        <f t="shared" si="273"/>
        <v>0</v>
      </c>
      <c r="L503" s="3"/>
      <c r="M503" s="38"/>
    </row>
    <row r="504" spans="1:13" ht="45.75" customHeight="1" outlineLevel="1" x14ac:dyDescent="0.2">
      <c r="A504" s="170" t="str">
        <f>Máximo!A504</f>
        <v>3.467</v>
      </c>
      <c r="B504" s="552" t="str">
        <f>Máximo!B504:E504</f>
        <v>10.1.A Oi utiliza diversas ferramentas para as atividades de gerenciamento da infraestrutura e de serviços de TI, sendo estas integradas com base no Framework de Gerenciamento da Oi, o que possibilita a gestão e operação de componentes, recursos e serviços de TI de forma estruturada e de acordo com as boas práticas de Gestão de TI como ITIL e COBIT;</v>
      </c>
      <c r="C504" s="552"/>
      <c r="D504" s="552"/>
      <c r="E504" s="552"/>
      <c r="F504" s="68" t="str">
        <f>IF(Máximo!F504:I504="","",Máximo!F504:I504)</f>
        <v/>
      </c>
      <c r="G504" s="72">
        <f>Máximo!G504:J504</f>
        <v>2.1459227E-4</v>
      </c>
      <c r="H504" s="70" t="str">
        <f>IF(Máximo!H504="","",Máximo!H504)</f>
        <v>Obrigatório</v>
      </c>
      <c r="I504" s="37" t="s">
        <v>4</v>
      </c>
      <c r="J504" s="73">
        <f>IF($K$13="Não Atende",0,IF(I504="","",IF(H504="",VLOOKUP(I504,Parâmetros!$B$3:$C$6,2,0),VLOOKUP(I504,Parâmetros!$B$3:$C$6,2,0)*VLOOKUP(H504,Parâmetros!$E$3:$G$5,2,0))))</f>
        <v>0</v>
      </c>
      <c r="K504" s="74">
        <f t="shared" si="273"/>
        <v>0</v>
      </c>
      <c r="L504" s="3"/>
      <c r="M504" s="38"/>
    </row>
    <row r="505" spans="1:13" ht="45.75" customHeight="1" outlineLevel="1" x14ac:dyDescent="0.2">
      <c r="A505" s="170" t="str">
        <f>Máximo!A505</f>
        <v>3.468</v>
      </c>
      <c r="B505" s="552" t="str">
        <f>Máximo!B505:E505</f>
        <v>10.2.O PROPONENTE deverá avaliar a relação de ferramentas da tabela abaixo verificando a compatibilidade das ferramentas utilizadas pela Oi com a solução proposta na RFP. Caso uma ou mais ferramenta(s) não seja(m) adequada(s) para a monitoração, automação e gerenciamento da solução proposta, ou ainda, caso seja necessária a complementação através de outras ferramentas, deverá ser considerada na Proposta Técnica quais seriam as ferramentas adicionais e/ou as ferramentas incompatíveis justificando os motivos. Caberá a CONTRATANTE avaliar a real necessidade de uso e aplicabilidade de novas ferramentas no framework de Gerenciamento da Oi. As ferramentas homologadas e utilizadas pela Oi para as respectivas finalidades são:</v>
      </c>
      <c r="C505" s="552"/>
      <c r="D505" s="552"/>
      <c r="E505" s="552"/>
      <c r="F505" s="68" t="str">
        <f>IF(Máximo!F505:I505="","",Máximo!F505:I505)</f>
        <v/>
      </c>
      <c r="G505" s="72">
        <f>Máximo!G505:J505</f>
        <v>2.1459227E-4</v>
      </c>
      <c r="H505" s="70" t="str">
        <f>IF(Máximo!H505="","",Máximo!H505)</f>
        <v>Obrigatório</v>
      </c>
      <c r="I505" s="37" t="s">
        <v>4</v>
      </c>
      <c r="J505" s="73">
        <f>IF($K$13="Não Atende",0,IF(I505="","",IF(H505="",VLOOKUP(I505,Parâmetros!$B$3:$C$6,2,0),VLOOKUP(I505,Parâmetros!$B$3:$C$6,2,0)*VLOOKUP(H505,Parâmetros!$E$3:$G$5,2,0))))</f>
        <v>0</v>
      </c>
      <c r="K505" s="74">
        <f t="shared" ref="K505:K568" si="274">IF(J505="",0,((G505*J505)*$F$30)*0.9*100)</f>
        <v>0</v>
      </c>
      <c r="L505" s="3"/>
      <c r="M505" s="38"/>
    </row>
    <row r="506" spans="1:13" ht="45.75" customHeight="1" outlineLevel="1" x14ac:dyDescent="0.2">
      <c r="A506" s="170" t="str">
        <f>Máximo!A506</f>
        <v>3.469</v>
      </c>
      <c r="B506" s="552" t="str">
        <f>Máximo!B506:E506</f>
        <v>10.2.1.     Nagios Monitoração de Redes – Disponibilidade e Performance</v>
      </c>
      <c r="C506" s="552"/>
      <c r="D506" s="552"/>
      <c r="E506" s="552"/>
      <c r="F506" s="68" t="str">
        <f>IF(Máximo!F506:I506="","",Máximo!F506:I506)</f>
        <v/>
      </c>
      <c r="G506" s="72">
        <f>Máximo!G506:J506</f>
        <v>2.1459227E-4</v>
      </c>
      <c r="H506" s="70" t="str">
        <f>IF(Máximo!H506="","",Máximo!H506)</f>
        <v>Obrigatório</v>
      </c>
      <c r="I506" s="37" t="s">
        <v>4</v>
      </c>
      <c r="J506" s="73">
        <f>IF($K$13="Não Atende",0,IF(I506="","",IF(H506="",VLOOKUP(I506,Parâmetros!$B$3:$C$6,2,0),VLOOKUP(I506,Parâmetros!$B$3:$C$6,2,0)*VLOOKUP(H506,Parâmetros!$E$3:$G$5,2,0))))</f>
        <v>0</v>
      </c>
      <c r="K506" s="74">
        <f t="shared" si="274"/>
        <v>0</v>
      </c>
      <c r="L506" s="3"/>
      <c r="M506" s="38"/>
    </row>
    <row r="507" spans="1:13" ht="45.75" customHeight="1" outlineLevel="1" x14ac:dyDescent="0.2">
      <c r="A507" s="170" t="str">
        <f>Máximo!A507</f>
        <v>3.470</v>
      </c>
      <c r="B507" s="552" t="str">
        <f>Máximo!B507:E507</f>
        <v>10.2.2.     BMC Patrol Agent Monitoração de Redes – Disponibilidade e Performance</v>
      </c>
      <c r="C507" s="552"/>
      <c r="D507" s="552"/>
      <c r="E507" s="552"/>
      <c r="F507" s="68" t="str">
        <f>IF(Máximo!F507:I507="","",Máximo!F507:I507)</f>
        <v/>
      </c>
      <c r="G507" s="72">
        <f>Máximo!G507:J507</f>
        <v>2.1459227E-4</v>
      </c>
      <c r="H507" s="70" t="str">
        <f>IF(Máximo!H507="","",Máximo!H507)</f>
        <v>Obrigatório</v>
      </c>
      <c r="I507" s="37" t="s">
        <v>4</v>
      </c>
      <c r="J507" s="73">
        <f>IF($K$13="Não Atende",0,IF(I507="","",IF(H507="",VLOOKUP(I507,Parâmetros!$B$3:$C$6,2,0),VLOOKUP(I507,Parâmetros!$B$3:$C$6,2,0)*VLOOKUP(H507,Parâmetros!$E$3:$G$5,2,0))))</f>
        <v>0</v>
      </c>
      <c r="K507" s="74">
        <f t="shared" si="274"/>
        <v>0</v>
      </c>
      <c r="L507" s="3"/>
      <c r="M507" s="38"/>
    </row>
    <row r="508" spans="1:13" ht="45.75" customHeight="1" outlineLevel="1" x14ac:dyDescent="0.2">
      <c r="A508" s="170" t="str">
        <f>Máximo!A508</f>
        <v>3.471</v>
      </c>
      <c r="B508" s="552" t="str">
        <f>Máximo!B508:E508</f>
        <v>10.2.3.     BMC Performance Assurance Agent Monitoração de Servidores, Serviços, Logs e Workloads – Disponibilidade e Performance</v>
      </c>
      <c r="C508" s="552"/>
      <c r="D508" s="552"/>
      <c r="E508" s="552"/>
      <c r="F508" s="68" t="str">
        <f>IF(Máximo!F508:I508="","",Máximo!F508:I508)</f>
        <v/>
      </c>
      <c r="G508" s="72">
        <f>Máximo!G508:J508</f>
        <v>2.1459227E-4</v>
      </c>
      <c r="H508" s="70" t="str">
        <f>IF(Máximo!H508="","",Máximo!H508)</f>
        <v>Obrigatório</v>
      </c>
      <c r="I508" s="37" t="s">
        <v>4</v>
      </c>
      <c r="J508" s="73">
        <f>IF($K$13="Não Atende",0,IF(I508="","",IF(H508="",VLOOKUP(I508,Parâmetros!$B$3:$C$6,2,0),VLOOKUP(I508,Parâmetros!$B$3:$C$6,2,0)*VLOOKUP(H508,Parâmetros!$E$3:$G$5,2,0))))</f>
        <v>0</v>
      </c>
      <c r="K508" s="74">
        <f t="shared" si="274"/>
        <v>0</v>
      </c>
      <c r="L508" s="3"/>
      <c r="M508" s="38"/>
    </row>
    <row r="509" spans="1:13" ht="45.75" customHeight="1" outlineLevel="1" x14ac:dyDescent="0.2">
      <c r="A509" s="170" t="str">
        <f>Máximo!A509</f>
        <v>3.472</v>
      </c>
      <c r="B509" s="552" t="str">
        <f>Máximo!B509:E509</f>
        <v>10.2.4.     BMC Portal Agentless (ProactiveNet) Monitoração de Servidores, Serviços, Logs e Workloads – Disponibilidade e Performance</v>
      </c>
      <c r="C509" s="552"/>
      <c r="D509" s="552"/>
      <c r="E509" s="552"/>
      <c r="F509" s="68" t="str">
        <f>IF(Máximo!F509:I509="","",Máximo!F509:I509)</f>
        <v/>
      </c>
      <c r="G509" s="72">
        <f>Máximo!G509:J509</f>
        <v>2.1459227E-4</v>
      </c>
      <c r="H509" s="70" t="str">
        <f>IF(Máximo!H509="","",Máximo!H509)</f>
        <v>Obrigatório</v>
      </c>
      <c r="I509" s="37" t="s">
        <v>4</v>
      </c>
      <c r="J509" s="73">
        <f>IF($K$13="Não Atende",0,IF(I509="","",IF(H509="",VLOOKUP(I509,Parâmetros!$B$3:$C$6,2,0),VLOOKUP(I509,Parâmetros!$B$3:$C$6,2,0)*VLOOKUP(H509,Parâmetros!$E$3:$G$5,2,0))))</f>
        <v>0</v>
      </c>
      <c r="K509" s="74">
        <f t="shared" si="274"/>
        <v>0</v>
      </c>
      <c r="L509" s="3"/>
      <c r="M509" s="38"/>
    </row>
    <row r="510" spans="1:13" ht="45.75" customHeight="1" outlineLevel="1" x14ac:dyDescent="0.2">
      <c r="A510" s="170" t="str">
        <f>Máximo!A510</f>
        <v>3.473</v>
      </c>
      <c r="B510" s="552" t="str">
        <f>Máximo!B510:E510</f>
        <v>10.2.5.     BMC Performance Management for Applications Monitoração de Aplicações e Middlewares – Disponibilidade e Peformance</v>
      </c>
      <c r="C510" s="552"/>
      <c r="D510" s="552"/>
      <c r="E510" s="552"/>
      <c r="F510" s="68" t="str">
        <f>IF(Máximo!F510:I510="","",Máximo!F510:I510)</f>
        <v/>
      </c>
      <c r="G510" s="72">
        <f>Máximo!G510:J510</f>
        <v>2.1459227E-4</v>
      </c>
      <c r="H510" s="70" t="str">
        <f>IF(Máximo!H510="","",Máximo!H510)</f>
        <v>Obrigatório</v>
      </c>
      <c r="I510" s="37" t="s">
        <v>4</v>
      </c>
      <c r="J510" s="73">
        <f>IF($K$13="Não Atende",0,IF(I510="","",IF(H510="",VLOOKUP(I510,Parâmetros!$B$3:$C$6,2,0),VLOOKUP(I510,Parâmetros!$B$3:$C$6,2,0)*VLOOKUP(H510,Parâmetros!$E$3:$G$5,2,0))))</f>
        <v>0</v>
      </c>
      <c r="K510" s="74">
        <f t="shared" si="274"/>
        <v>0</v>
      </c>
      <c r="L510" s="3"/>
      <c r="M510" s="38"/>
    </row>
    <row r="511" spans="1:13" ht="45.75" customHeight="1" outlineLevel="1" x14ac:dyDescent="0.2">
      <c r="A511" s="170" t="str">
        <f>Máximo!A511</f>
        <v>3.474</v>
      </c>
      <c r="B511" s="552" t="str">
        <f>Máximo!B511:E511</f>
        <v>10.2.6.     BMC Performance Management Knowledge Modules Monitoração de Aplicações e Middlewares – Disponibilidade e Peformance</v>
      </c>
      <c r="C511" s="552"/>
      <c r="D511" s="552"/>
      <c r="E511" s="552"/>
      <c r="F511" s="68" t="str">
        <f>IF(Máximo!F511:I511="","",Máximo!F511:I511)</f>
        <v/>
      </c>
      <c r="G511" s="72">
        <f>Máximo!G511:J511</f>
        <v>2.1459227E-4</v>
      </c>
      <c r="H511" s="70" t="str">
        <f>IF(Máximo!H511="","",Máximo!H511)</f>
        <v>Obrigatório</v>
      </c>
      <c r="I511" s="37" t="s">
        <v>4</v>
      </c>
      <c r="J511" s="73">
        <f>IF($K$13="Não Atende",0,IF(I511="","",IF(H511="",VLOOKUP(I511,Parâmetros!$B$3:$C$6,2,0),VLOOKUP(I511,Parâmetros!$B$3:$C$6,2,0)*VLOOKUP(H511,Parâmetros!$E$3:$G$5,2,0))))</f>
        <v>0</v>
      </c>
      <c r="K511" s="74">
        <f t="shared" si="274"/>
        <v>0</v>
      </c>
      <c r="L511" s="3"/>
      <c r="M511" s="38"/>
    </row>
    <row r="512" spans="1:13" ht="45.75" customHeight="1" outlineLevel="1" x14ac:dyDescent="0.2">
      <c r="A512" s="170" t="str">
        <f>Máximo!A512</f>
        <v>3.475</v>
      </c>
      <c r="B512" s="552" t="str">
        <f>Máximo!B512:E512</f>
        <v>10.2.7.     BMC T-MART / Silk Performer Monitoração da Experiência do Usuário Final - Peformance</v>
      </c>
      <c r="C512" s="552"/>
      <c r="D512" s="552"/>
      <c r="E512" s="552"/>
      <c r="F512" s="68" t="str">
        <f>IF(Máximo!F512:I512="","",Máximo!F512:I512)</f>
        <v/>
      </c>
      <c r="G512" s="72">
        <f>Máximo!G512:J512</f>
        <v>2.1459227E-4</v>
      </c>
      <c r="H512" s="70" t="str">
        <f>IF(Máximo!H512="","",Máximo!H512)</f>
        <v>Obrigatório</v>
      </c>
      <c r="I512" s="37" t="s">
        <v>4</v>
      </c>
      <c r="J512" s="73">
        <f>IF($K$13="Não Atende",0,IF(I512="","",IF(H512="",VLOOKUP(I512,Parâmetros!$B$3:$C$6,2,0),VLOOKUP(I512,Parâmetros!$B$3:$C$6,2,0)*VLOOKUP(H512,Parâmetros!$E$3:$G$5,2,0))))</f>
        <v>0</v>
      </c>
      <c r="K512" s="74">
        <f t="shared" si="274"/>
        <v>0</v>
      </c>
      <c r="L512" s="3"/>
      <c r="M512" s="38"/>
    </row>
    <row r="513" spans="1:13" ht="45.75" customHeight="1" outlineLevel="1" x14ac:dyDescent="0.2">
      <c r="A513" s="170" t="str">
        <f>Máximo!A513</f>
        <v>3.476</v>
      </c>
      <c r="B513" s="552" t="str">
        <f>Máximo!B513:E513</f>
        <v>10.2.8.     BMC End User Experience Management Monitoração da Experiência do Usuário Final - Peformance</v>
      </c>
      <c r="C513" s="552"/>
      <c r="D513" s="552"/>
      <c r="E513" s="552"/>
      <c r="F513" s="68" t="str">
        <f>IF(Máximo!F513:I513="","",Máximo!F513:I513)</f>
        <v/>
      </c>
      <c r="G513" s="72">
        <f>Máximo!G513:J513</f>
        <v>2.1459227E-4</v>
      </c>
      <c r="H513" s="70" t="str">
        <f>IF(Máximo!H513="","",Máximo!H513)</f>
        <v>Obrigatório</v>
      </c>
      <c r="I513" s="37" t="s">
        <v>4</v>
      </c>
      <c r="J513" s="73">
        <f>IF($K$13="Não Atende",0,IF(I513="","",IF(H513="",VLOOKUP(I513,Parâmetros!$B$3:$C$6,2,0),VLOOKUP(I513,Parâmetros!$B$3:$C$6,2,0)*VLOOKUP(H513,Parâmetros!$E$3:$G$5,2,0))))</f>
        <v>0</v>
      </c>
      <c r="K513" s="74">
        <f t="shared" si="274"/>
        <v>0</v>
      </c>
      <c r="L513" s="3"/>
      <c r="M513" s="38"/>
    </row>
    <row r="514" spans="1:13" ht="45.75" customHeight="1" outlineLevel="1" x14ac:dyDescent="0.2">
      <c r="A514" s="170" t="str">
        <f>Máximo!A514</f>
        <v>3.477</v>
      </c>
      <c r="B514" s="552" t="str">
        <f>Máximo!B514:E514</f>
        <v>10.2.9.     BMC ProactiveNet 9.0 Gerenciamento de Eventos</v>
      </c>
      <c r="C514" s="552"/>
      <c r="D514" s="552"/>
      <c r="E514" s="552"/>
      <c r="F514" s="68" t="str">
        <f>IF(Máximo!F514:I514="","",Máximo!F514:I514)</f>
        <v/>
      </c>
      <c r="G514" s="72">
        <f>Máximo!G514:J514</f>
        <v>2.1459227E-4</v>
      </c>
      <c r="H514" s="70" t="str">
        <f>IF(Máximo!H514="","",Máximo!H514)</f>
        <v>Obrigatório</v>
      </c>
      <c r="I514" s="37" t="s">
        <v>4</v>
      </c>
      <c r="J514" s="73">
        <f>IF($K$13="Não Atende",0,IF(I514="","",IF(H514="",VLOOKUP(I514,Parâmetros!$B$3:$C$6,2,0),VLOOKUP(I514,Parâmetros!$B$3:$C$6,2,0)*VLOOKUP(H514,Parâmetros!$E$3:$G$5,2,0))))</f>
        <v>0</v>
      </c>
      <c r="K514" s="74">
        <f t="shared" si="274"/>
        <v>0</v>
      </c>
      <c r="L514" s="3"/>
      <c r="M514" s="38"/>
    </row>
    <row r="515" spans="1:13" ht="45.75" customHeight="1" outlineLevel="1" x14ac:dyDescent="0.2">
      <c r="A515" s="170" t="str">
        <f>Máximo!A515</f>
        <v>3.478</v>
      </c>
      <c r="B515" s="552" t="str">
        <f>Máximo!B515:E515</f>
        <v>10.2.10.   BMC ARS Remedy 8.1 Gerenciamento de Requisições, Incidentes, Problemas e Mudanças</v>
      </c>
      <c r="C515" s="552"/>
      <c r="D515" s="552"/>
      <c r="E515" s="552"/>
      <c r="F515" s="68" t="str">
        <f>IF(Máximo!F515:I515="","",Máximo!F515:I515)</f>
        <v/>
      </c>
      <c r="G515" s="72">
        <f>Máximo!G515:J515</f>
        <v>2.1459227E-4</v>
      </c>
      <c r="H515" s="70" t="str">
        <f>IF(Máximo!H515="","",Máximo!H515)</f>
        <v>Obrigatório</v>
      </c>
      <c r="I515" s="37" t="s">
        <v>4</v>
      </c>
      <c r="J515" s="73">
        <f>IF($K$13="Não Atende",0,IF(I515="","",IF(H515="",VLOOKUP(I515,Parâmetros!$B$3:$C$6,2,0),VLOOKUP(I515,Parâmetros!$B$3:$C$6,2,0)*VLOOKUP(H515,Parâmetros!$E$3:$G$5,2,0))))</f>
        <v>0</v>
      </c>
      <c r="K515" s="74">
        <f t="shared" si="274"/>
        <v>0</v>
      </c>
      <c r="L515" s="3"/>
      <c r="M515" s="38"/>
    </row>
    <row r="516" spans="1:13" ht="45.75" customHeight="1" outlineLevel="1" x14ac:dyDescent="0.2">
      <c r="A516" s="170" t="str">
        <f>Máximo!A516</f>
        <v>3.479</v>
      </c>
      <c r="B516" s="552" t="str">
        <f>Máximo!B516:E516</f>
        <v>10.2.11.   BMC Atrium CMDB 8.1 Gerenciamento de Configurações e Ativos de TI</v>
      </c>
      <c r="C516" s="552"/>
      <c r="D516" s="552"/>
      <c r="E516" s="552"/>
      <c r="F516" s="68" t="str">
        <f>IF(Máximo!F516:I516="","",Máximo!F516:I516)</f>
        <v/>
      </c>
      <c r="G516" s="72">
        <f>Máximo!G516:J516</f>
        <v>2.1459227E-4</v>
      </c>
      <c r="H516" s="70" t="str">
        <f>IF(Máximo!H516="","",Máximo!H516)</f>
        <v>Obrigatório</v>
      </c>
      <c r="I516" s="37" t="s">
        <v>4</v>
      </c>
      <c r="J516" s="73">
        <f>IF($K$13="Não Atende",0,IF(I516="","",IF(H516="",VLOOKUP(I516,Parâmetros!$B$3:$C$6,2,0),VLOOKUP(I516,Parâmetros!$B$3:$C$6,2,0)*VLOOKUP(H516,Parâmetros!$E$3:$G$5,2,0))))</f>
        <v>0</v>
      </c>
      <c r="K516" s="74">
        <f t="shared" si="274"/>
        <v>0</v>
      </c>
      <c r="L516" s="3"/>
      <c r="M516" s="38"/>
    </row>
    <row r="517" spans="1:13" ht="45.75" customHeight="1" outlineLevel="1" x14ac:dyDescent="0.2">
      <c r="A517" s="170" t="str">
        <f>Máximo!A517</f>
        <v>3.480</v>
      </c>
      <c r="B517" s="552" t="str">
        <f>Máximo!B517:E517</f>
        <v>10.2.12.   BMC Atrium Discovery and Dependency Mapping 10.0 Gerenciamento de Configurações e Ativos de TI</v>
      </c>
      <c r="C517" s="552"/>
      <c r="D517" s="552"/>
      <c r="E517" s="552"/>
      <c r="F517" s="68" t="str">
        <f>IF(Máximo!F517:I517="","",Máximo!F517:I517)</f>
        <v/>
      </c>
      <c r="G517" s="72">
        <f>Máximo!G517:J517</f>
        <v>2.1459227E-4</v>
      </c>
      <c r="H517" s="70" t="str">
        <f>IF(Máximo!H517="","",Máximo!H517)</f>
        <v>Obrigatório</v>
      </c>
      <c r="I517" s="37" t="s">
        <v>4</v>
      </c>
      <c r="J517" s="73">
        <f>IF($K$13="Não Atende",0,IF(I517="","",IF(H517="",VLOOKUP(I517,Parâmetros!$B$3:$C$6,2,0),VLOOKUP(I517,Parâmetros!$B$3:$C$6,2,0)*VLOOKUP(H517,Parâmetros!$E$3:$G$5,2,0))))</f>
        <v>0</v>
      </c>
      <c r="K517" s="74">
        <f t="shared" si="274"/>
        <v>0</v>
      </c>
      <c r="L517" s="3"/>
      <c r="M517" s="38"/>
    </row>
    <row r="518" spans="1:13" ht="45.75" customHeight="1" outlineLevel="1" x14ac:dyDescent="0.2">
      <c r="A518" s="170" t="str">
        <f>Máximo!A518</f>
        <v>3.481</v>
      </c>
      <c r="B518" s="552" t="str">
        <f>Máximo!B518:E518</f>
        <v>10.2.13.   BMC Service Impact Management Gerenciamento do Impacto nos Serviços de TI e Negócio</v>
      </c>
      <c r="C518" s="552"/>
      <c r="D518" s="552"/>
      <c r="E518" s="552"/>
      <c r="F518" s="68" t="str">
        <f>IF(Máximo!F518:I518="","",Máximo!F518:I518)</f>
        <v/>
      </c>
      <c r="G518" s="72">
        <f>Máximo!G518:J518</f>
        <v>2.1459227E-4</v>
      </c>
      <c r="H518" s="70" t="str">
        <f>IF(Máximo!H518="","",Máximo!H518)</f>
        <v>Obrigatório</v>
      </c>
      <c r="I518" s="37" t="s">
        <v>4</v>
      </c>
      <c r="J518" s="73">
        <f>IF($K$13="Não Atende",0,IF(I518="","",IF(H518="",VLOOKUP(I518,Parâmetros!$B$3:$C$6,2,0),VLOOKUP(I518,Parâmetros!$B$3:$C$6,2,0)*VLOOKUP(H518,Parâmetros!$E$3:$G$5,2,0))))</f>
        <v>0</v>
      </c>
      <c r="K518" s="74">
        <f t="shared" si="274"/>
        <v>0</v>
      </c>
      <c r="L518" s="3"/>
      <c r="M518" s="38"/>
    </row>
    <row r="519" spans="1:13" ht="45.75" customHeight="1" outlineLevel="1" x14ac:dyDescent="0.2">
      <c r="A519" s="170" t="str">
        <f>Máximo!A519</f>
        <v>3.482</v>
      </c>
      <c r="B519" s="552" t="str">
        <f>Máximo!B519:E519</f>
        <v>10.2.14.   BMC Capacity Optimization 9.5 Gerenciamento de Capacidade</v>
      </c>
      <c r="C519" s="552"/>
      <c r="D519" s="552"/>
      <c r="E519" s="552"/>
      <c r="F519" s="68" t="str">
        <f>IF(Máximo!F519:I519="","",Máximo!F519:I519)</f>
        <v/>
      </c>
      <c r="G519" s="72">
        <f>Máximo!G519:J519</f>
        <v>2.1459227E-4</v>
      </c>
      <c r="H519" s="70" t="str">
        <f>IF(Máximo!H519="","",Máximo!H519)</f>
        <v>Obrigatório</v>
      </c>
      <c r="I519" s="37" t="s">
        <v>4</v>
      </c>
      <c r="J519" s="73">
        <f>IF($K$13="Não Atende",0,IF(I519="","",IF(H519="",VLOOKUP(I519,Parâmetros!$B$3:$C$6,2,0),VLOOKUP(I519,Parâmetros!$B$3:$C$6,2,0)*VLOOKUP(H519,Parâmetros!$E$3:$G$5,2,0))))</f>
        <v>0</v>
      </c>
      <c r="K519" s="74">
        <f t="shared" si="274"/>
        <v>0</v>
      </c>
      <c r="L519" s="3"/>
      <c r="M519" s="38"/>
    </row>
    <row r="520" spans="1:13" ht="45.75" customHeight="1" outlineLevel="1" x14ac:dyDescent="0.2">
      <c r="A520" s="170" t="str">
        <f>Máximo!A520</f>
        <v>3.483</v>
      </c>
      <c r="B520" s="552" t="str">
        <f>Máximo!B520:E520</f>
        <v>10.2.15.   Symantec Netbackup Gerenciamento de Backups</v>
      </c>
      <c r="C520" s="552"/>
      <c r="D520" s="552"/>
      <c r="E520" s="552"/>
      <c r="F520" s="68" t="str">
        <f>IF(Máximo!F520:I520="","",Máximo!F520:I520)</f>
        <v/>
      </c>
      <c r="G520" s="72">
        <f>Máximo!G520:J520</f>
        <v>2.1459227E-4</v>
      </c>
      <c r="H520" s="70" t="str">
        <f>IF(Máximo!H520="","",Máximo!H520)</f>
        <v>Obrigatório</v>
      </c>
      <c r="I520" s="37" t="s">
        <v>4</v>
      </c>
      <c r="J520" s="73">
        <f>IF($K$13="Não Atende",0,IF(I520="","",IF(H520="",VLOOKUP(I520,Parâmetros!$B$3:$C$6,2,0),VLOOKUP(I520,Parâmetros!$B$3:$C$6,2,0)*VLOOKUP(H520,Parâmetros!$E$3:$G$5,2,0))))</f>
        <v>0</v>
      </c>
      <c r="K520" s="74">
        <f t="shared" si="274"/>
        <v>0</v>
      </c>
      <c r="L520" s="3"/>
      <c r="M520" s="38"/>
    </row>
    <row r="521" spans="1:13" ht="45.75" customHeight="1" outlineLevel="1" x14ac:dyDescent="0.2">
      <c r="A521" s="170" t="str">
        <f>Máximo!A521</f>
        <v>3.484</v>
      </c>
      <c r="B521" s="552" t="str">
        <f>Máximo!B521:E521</f>
        <v>10.2.16.   IBM Tivoli Storage Manager Gerenciamento de Backups</v>
      </c>
      <c r="C521" s="552"/>
      <c r="D521" s="552"/>
      <c r="E521" s="552"/>
      <c r="F521" s="68" t="str">
        <f>IF(Máximo!F521:I521="","",Máximo!F521:I521)</f>
        <v/>
      </c>
      <c r="G521" s="72">
        <f>Máximo!G521:J521</f>
        <v>2.1459227E-4</v>
      </c>
      <c r="H521" s="70" t="str">
        <f>IF(Máximo!H521="","",Máximo!H521)</f>
        <v>Obrigatório</v>
      </c>
      <c r="I521" s="37" t="s">
        <v>4</v>
      </c>
      <c r="J521" s="73">
        <f>IF($K$13="Não Atende",0,IF(I521="","",IF(H521="",VLOOKUP(I521,Parâmetros!$B$3:$C$6,2,0),VLOOKUP(I521,Parâmetros!$B$3:$C$6,2,0)*VLOOKUP(H521,Parâmetros!$E$3:$G$5,2,0))))</f>
        <v>0</v>
      </c>
      <c r="K521" s="74">
        <f t="shared" si="274"/>
        <v>0</v>
      </c>
      <c r="L521" s="3"/>
      <c r="M521" s="38"/>
    </row>
    <row r="522" spans="1:13" ht="45.75" customHeight="1" outlineLevel="1" x14ac:dyDescent="0.2">
      <c r="A522" s="170" t="str">
        <f>Máximo!A522</f>
        <v>3.485</v>
      </c>
      <c r="B522" s="552" t="str">
        <f>Máximo!B522:E522</f>
        <v>10.2.17.   BMC Control-M/D/O Gerenciamento de Jobs (Automação e Scheduling)</v>
      </c>
      <c r="C522" s="552"/>
      <c r="D522" s="552"/>
      <c r="E522" s="552"/>
      <c r="F522" s="68" t="str">
        <f>IF(Máximo!F522:I522="","",Máximo!F522:I522)</f>
        <v/>
      </c>
      <c r="G522" s="72">
        <f>Máximo!G522:J522</f>
        <v>2.1459227E-4</v>
      </c>
      <c r="H522" s="70" t="str">
        <f>IF(Máximo!H522="","",Máximo!H522)</f>
        <v>Obrigatório</v>
      </c>
      <c r="I522" s="37" t="s">
        <v>4</v>
      </c>
      <c r="J522" s="73">
        <f>IF($K$13="Não Atende",0,IF(I522="","",IF(H522="",VLOOKUP(I522,Parâmetros!$B$3:$C$6,2,0),VLOOKUP(I522,Parâmetros!$B$3:$C$6,2,0)*VLOOKUP(H522,Parâmetros!$E$3:$G$5,2,0))))</f>
        <v>0</v>
      </c>
      <c r="K522" s="74">
        <f t="shared" si="274"/>
        <v>0</v>
      </c>
      <c r="L522" s="3"/>
      <c r="M522" s="38"/>
    </row>
    <row r="523" spans="1:13" ht="45.75" customHeight="1" outlineLevel="1" x14ac:dyDescent="0.2">
      <c r="A523" s="170" t="str">
        <f>Máximo!A523</f>
        <v>3.486</v>
      </c>
      <c r="B523" s="552" t="str">
        <f>Máximo!B523:E523</f>
        <v>10.2.18.   IBM Sterling Connect Direct Gerenciamento de Transferências de Arquivos</v>
      </c>
      <c r="C523" s="552"/>
      <c r="D523" s="552"/>
      <c r="E523" s="552"/>
      <c r="F523" s="68" t="str">
        <f>IF(Máximo!F523:I523="","",Máximo!F523:I523)</f>
        <v/>
      </c>
      <c r="G523" s="72">
        <f>Máximo!G523:J523</f>
        <v>2.1459227E-4</v>
      </c>
      <c r="H523" s="70" t="str">
        <f>IF(Máximo!H523="","",Máximo!H523)</f>
        <v>Obrigatório</v>
      </c>
      <c r="I523" s="37" t="s">
        <v>4</v>
      </c>
      <c r="J523" s="73">
        <f>IF($K$13="Não Atende",0,IF(I523="","",IF(H523="",VLOOKUP(I523,Parâmetros!$B$3:$C$6,2,0),VLOOKUP(I523,Parâmetros!$B$3:$C$6,2,0)*VLOOKUP(H523,Parâmetros!$E$3:$G$5,2,0))))</f>
        <v>0</v>
      </c>
      <c r="K523" s="74">
        <f t="shared" si="274"/>
        <v>0</v>
      </c>
      <c r="L523" s="3"/>
      <c r="M523" s="38"/>
    </row>
    <row r="524" spans="1:13" ht="45.75" customHeight="1" outlineLevel="1" x14ac:dyDescent="0.2">
      <c r="A524" s="170" t="str">
        <f>Máximo!A524</f>
        <v>3.487</v>
      </c>
      <c r="B524" s="552" t="str">
        <f>Máximo!B524:E524</f>
        <v>10.2.19.   XFB (Pelican) Gerenciamento de Transferências de Arquivos</v>
      </c>
      <c r="C524" s="552"/>
      <c r="D524" s="552"/>
      <c r="E524" s="552"/>
      <c r="F524" s="68" t="str">
        <f>IF(Máximo!F524:I524="","",Máximo!F524:I524)</f>
        <v/>
      </c>
      <c r="G524" s="72">
        <f>Máximo!G524:J524</f>
        <v>2.1459227E-4</v>
      </c>
      <c r="H524" s="70" t="str">
        <f>IF(Máximo!H524="","",Máximo!H524)</f>
        <v>Obrigatório</v>
      </c>
      <c r="I524" s="37" t="s">
        <v>4</v>
      </c>
      <c r="J524" s="73">
        <f>IF($K$13="Não Atende",0,IF(I524="","",IF(H524="",VLOOKUP(I524,Parâmetros!$B$3:$C$6,2,0),VLOOKUP(I524,Parâmetros!$B$3:$C$6,2,0)*VLOOKUP(H524,Parâmetros!$E$3:$G$5,2,0))))</f>
        <v>0</v>
      </c>
      <c r="K524" s="74">
        <f t="shared" si="274"/>
        <v>0</v>
      </c>
      <c r="L524" s="3"/>
      <c r="M524" s="38"/>
    </row>
    <row r="525" spans="1:13" ht="45.75" customHeight="1" outlineLevel="1" x14ac:dyDescent="0.2">
      <c r="A525" s="170" t="str">
        <f>Máximo!A525</f>
        <v>3.488</v>
      </c>
      <c r="B525" s="552" t="str">
        <f>Máximo!B525:E525</f>
        <v>10.3.O PROPONENTE deve relacionar quais ferramentas da Oi serão utilizadas para monitoração, automação e gerenciamento da Solução Proposta. Caso exista a necessidade de uso de outras ferramentas, o PROPONENTE deverá apresentar na proposta técnica a justificativa de necessidade, os custos de aquisição, manutenção e implementação da ferramenta proposta, especificando a integração da mesma no Framework de Gerenciamento da Oi, a saber:</v>
      </c>
      <c r="C525" s="552"/>
      <c r="D525" s="552"/>
      <c r="E525" s="552"/>
      <c r="F525" s="68" t="str">
        <f>IF(Máximo!F525:I525="","",Máximo!F525:I525)</f>
        <v/>
      </c>
      <c r="G525" s="72">
        <f>Máximo!G525:J525</f>
        <v>2.1459227E-4</v>
      </c>
      <c r="H525" s="70" t="str">
        <f>IF(Máximo!H525="","",Máximo!H525)</f>
        <v>Obrigatório</v>
      </c>
      <c r="I525" s="37" t="s">
        <v>4</v>
      </c>
      <c r="J525" s="73">
        <f>IF($K$13="Não Atende",0,IF(I525="","",IF(H525="",VLOOKUP(I525,Parâmetros!$B$3:$C$6,2,0),VLOOKUP(I525,Parâmetros!$B$3:$C$6,2,0)*VLOOKUP(H525,Parâmetros!$E$3:$G$5,2,0))))</f>
        <v>0</v>
      </c>
      <c r="K525" s="74">
        <f t="shared" si="274"/>
        <v>0</v>
      </c>
      <c r="L525" s="3"/>
      <c r="M525" s="38"/>
    </row>
    <row r="526" spans="1:13" ht="45.75" customHeight="1" outlineLevel="1" x14ac:dyDescent="0.2">
      <c r="A526" s="170" t="str">
        <f>Máximo!A526</f>
        <v>3.489</v>
      </c>
      <c r="B526" s="552" t="str">
        <f>Máximo!B526:E526</f>
        <v>10.4.O uso de novas ferramentas de monitoração serão permitidas apenas na camada de “Monitoring Tools” do Framework de Gerenciamento de TI, devendo ser garantida a integração com a ferramenta de gerenciamento de eventos BMC ProactiveNet através de web services ou pelo protocolo SNMP;</v>
      </c>
      <c r="C526" s="552"/>
      <c r="D526" s="552"/>
      <c r="E526" s="552"/>
      <c r="F526" s="68" t="str">
        <f>IF(Máximo!F526:I526="","",Máximo!F526:I526)</f>
        <v/>
      </c>
      <c r="G526" s="72">
        <f>Máximo!G526:J526</f>
        <v>2.1459227E-4</v>
      </c>
      <c r="H526" s="70" t="str">
        <f>IF(Máximo!H526="","",Máximo!H526)</f>
        <v>Obrigatório</v>
      </c>
      <c r="I526" s="37" t="s">
        <v>4</v>
      </c>
      <c r="J526" s="73">
        <f>IF($K$13="Não Atende",0,IF(I526="","",IF(H526="",VLOOKUP(I526,Parâmetros!$B$3:$C$6,2,0),VLOOKUP(I526,Parâmetros!$B$3:$C$6,2,0)*VLOOKUP(H526,Parâmetros!$E$3:$G$5,2,0))))</f>
        <v>0</v>
      </c>
      <c r="K526" s="74">
        <f t="shared" si="274"/>
        <v>0</v>
      </c>
      <c r="L526" s="3"/>
      <c r="M526" s="38"/>
    </row>
    <row r="527" spans="1:13" ht="45.75" customHeight="1" outlineLevel="1" x14ac:dyDescent="0.2">
      <c r="A527" s="170" t="str">
        <f>Máximo!A527</f>
        <v>3.490</v>
      </c>
      <c r="B527" s="552" t="str">
        <f>Máximo!B527:E527</f>
        <v>10.5.É desejável que a solução proposta possua recursos de auto-monitoração de seus serviços, processos e componentes. Caso exista, deve ser detalhado na proposta o método de monitoração, os recursos monitorados e a forma de obtenção de dados.</v>
      </c>
      <c r="C527" s="552"/>
      <c r="D527" s="552"/>
      <c r="E527" s="552"/>
      <c r="F527" s="68" t="str">
        <f>IF(Máximo!F527:I527="","",Máximo!F527:I527)</f>
        <v/>
      </c>
      <c r="G527" s="72">
        <f>Máximo!G527:J527</f>
        <v>2.1459227E-4</v>
      </c>
      <c r="H527" s="70" t="str">
        <f>IF(Máximo!H527="","",Máximo!H527)</f>
        <v>Obrigatório</v>
      </c>
      <c r="I527" s="37" t="s">
        <v>4</v>
      </c>
      <c r="J527" s="73">
        <f>IF($K$13="Não Atende",0,IF(I527="","",IF(H527="",VLOOKUP(I527,Parâmetros!$B$3:$C$6,2,0),VLOOKUP(I527,Parâmetros!$B$3:$C$6,2,0)*VLOOKUP(H527,Parâmetros!$E$3:$G$5,2,0))))</f>
        <v>0</v>
      </c>
      <c r="K527" s="74">
        <f t="shared" si="274"/>
        <v>0</v>
      </c>
      <c r="L527" s="3"/>
      <c r="M527" s="38"/>
    </row>
    <row r="528" spans="1:13" ht="45.75" customHeight="1" outlineLevel="1" x14ac:dyDescent="0.2">
      <c r="A528" s="170" t="str">
        <f>Máximo!A528</f>
        <v>3.491</v>
      </c>
      <c r="B528" s="552" t="str">
        <f>Máximo!B528:E528</f>
        <v>10.6.A PROPONENTE será responsável por identificar os recursos, funcionalidades, componentes, logs e transações da aplicação para que seja possível implementar as devidas configurações de monitoração durante o projeto.</v>
      </c>
      <c r="C528" s="552"/>
      <c r="D528" s="552"/>
      <c r="E528" s="552"/>
      <c r="F528" s="68" t="str">
        <f>IF(Máximo!F528:I528="","",Máximo!F528:I528)</f>
        <v/>
      </c>
      <c r="G528" s="72">
        <f>Máximo!G528:J528</f>
        <v>2.1459227E-4</v>
      </c>
      <c r="H528" s="70" t="str">
        <f>IF(Máximo!H528="","",Máximo!H528)</f>
        <v>Obrigatório</v>
      </c>
      <c r="I528" s="37" t="s">
        <v>4</v>
      </c>
      <c r="J528" s="73">
        <f>IF($K$13="Não Atende",0,IF(I528="","",IF(H528="",VLOOKUP(I528,Parâmetros!$B$3:$C$6,2,0),VLOOKUP(I528,Parâmetros!$B$3:$C$6,2,0)*VLOOKUP(H528,Parâmetros!$E$3:$G$5,2,0))))</f>
        <v>0</v>
      </c>
      <c r="K528" s="74">
        <f t="shared" si="274"/>
        <v>0</v>
      </c>
      <c r="L528" s="3"/>
      <c r="M528" s="38"/>
    </row>
    <row r="529" spans="1:13" ht="45.75" customHeight="1" outlineLevel="1" x14ac:dyDescent="0.2">
      <c r="A529" s="170" t="str">
        <f>Máximo!A529</f>
        <v>3.492</v>
      </c>
      <c r="B529" s="552" t="str">
        <f>Máximo!B529:E529</f>
        <v>10.7.A funcionalidade de auto-monitoração da solução proposta deve ser integrada com a ferramenta de gerenciamento de eventos BMC ProactiveNet através de web services ou pelo protocolo SMNP, sendo esta atividade de responsabilidade do PROPONENTE. Em caso de impossibilidade, deve-se indicar os registros de LOG que devem ser monitorados, indicando as codificações de erro a serem monitoradas no arquivo de LOG em padrão aberto para leitura;</v>
      </c>
      <c r="C529" s="552"/>
      <c r="D529" s="552"/>
      <c r="E529" s="552"/>
      <c r="F529" s="68" t="str">
        <f>IF(Máximo!F529:I529="","",Máximo!F529:I529)</f>
        <v/>
      </c>
      <c r="G529" s="72">
        <f>Máximo!G529:J529</f>
        <v>2.1459227E-4</v>
      </c>
      <c r="H529" s="70" t="str">
        <f>IF(Máximo!H529="","",Máximo!H529)</f>
        <v>Obrigatório</v>
      </c>
      <c r="I529" s="37" t="s">
        <v>4</v>
      </c>
      <c r="J529" s="73">
        <f>IF($K$13="Não Atende",0,IF(I529="","",IF(H529="",VLOOKUP(I529,Parâmetros!$B$3:$C$6,2,0),VLOOKUP(I529,Parâmetros!$B$3:$C$6,2,0)*VLOOKUP(H529,Parâmetros!$E$3:$G$5,2,0))))</f>
        <v>0</v>
      </c>
      <c r="K529" s="74">
        <f t="shared" si="274"/>
        <v>0</v>
      </c>
      <c r="L529" s="3"/>
      <c r="M529" s="38"/>
    </row>
    <row r="530" spans="1:13" ht="45.75" customHeight="1" outlineLevel="1" x14ac:dyDescent="0.2">
      <c r="A530" s="170" t="str">
        <f>Máximo!A530</f>
        <v>3.493</v>
      </c>
      <c r="B530" s="552" t="str">
        <f>Máximo!B530:E530</f>
        <v>10.8.Para atender às necessidades de gerenciamento da experiência do usuário final e também possibilitar a identificação o impacto nos serviços de negócio da Oi, o PROPONENTE informar se a solução proposta atende os seguintes requisitos, garantindo o atendimento na fase de implantação da solução:</v>
      </c>
      <c r="C530" s="552"/>
      <c r="D530" s="552"/>
      <c r="E530" s="552"/>
      <c r="F530" s="68" t="str">
        <f>IF(Máximo!F530:I530="","",Máximo!F530:I530)</f>
        <v/>
      </c>
      <c r="G530" s="72">
        <f>Máximo!G530:J530</f>
        <v>2.1459227E-4</v>
      </c>
      <c r="H530" s="70" t="str">
        <f>IF(Máximo!H530="","",Máximo!H530)</f>
        <v>Obrigatório</v>
      </c>
      <c r="I530" s="37" t="s">
        <v>4</v>
      </c>
      <c r="J530" s="73">
        <f>IF($K$13="Não Atende",0,IF(I530="","",IF(H530="",VLOOKUP(I530,Parâmetros!$B$3:$C$6,2,0),VLOOKUP(I530,Parâmetros!$B$3:$C$6,2,0)*VLOOKUP(H530,Parâmetros!$E$3:$G$5,2,0))))</f>
        <v>0</v>
      </c>
      <c r="K530" s="74">
        <f t="shared" si="274"/>
        <v>0</v>
      </c>
      <c r="L530" s="3"/>
      <c r="M530" s="38"/>
    </row>
    <row r="531" spans="1:13" ht="45.75" customHeight="1" outlineLevel="1" x14ac:dyDescent="0.2">
      <c r="A531" s="170" t="str">
        <f>Máximo!A531</f>
        <v>3.494</v>
      </c>
      <c r="B531" s="552" t="str">
        <f>Máximo!B531:E531</f>
        <v>10.8.1.               Deverão ser informados quais processos em execução na plataforma do sistema operacional deverão ser monitorados, a fim de identificar a disponibilidade da aplicação e mensurar a performance das transações e cargas de trabalho. Essa informação deve constar na proposta técnica;</v>
      </c>
      <c r="C531" s="552"/>
      <c r="D531" s="552"/>
      <c r="E531" s="552"/>
      <c r="F531" s="68" t="str">
        <f>IF(Máximo!F531:I531="","",Máximo!F531:I531)</f>
        <v/>
      </c>
      <c r="G531" s="72">
        <f>Máximo!G531:J531</f>
        <v>2.1459227E-4</v>
      </c>
      <c r="H531" s="70" t="str">
        <f>IF(Máximo!H531="","",Máximo!H531)</f>
        <v>Obrigatório</v>
      </c>
      <c r="I531" s="37" t="s">
        <v>4</v>
      </c>
      <c r="J531" s="73">
        <f>IF($K$13="Não Atende",0,IF(I531="","",IF(H531="",VLOOKUP(I531,Parâmetros!$B$3:$C$6,2,0),VLOOKUP(I531,Parâmetros!$B$3:$C$6,2,0)*VLOOKUP(H531,Parâmetros!$E$3:$G$5,2,0))))</f>
        <v>0</v>
      </c>
      <c r="K531" s="74">
        <f t="shared" si="274"/>
        <v>0</v>
      </c>
      <c r="L531" s="3"/>
      <c r="M531" s="38"/>
    </row>
    <row r="532" spans="1:13" ht="45.75" customHeight="1" outlineLevel="1" x14ac:dyDescent="0.2">
      <c r="A532" s="170" t="str">
        <f>Máximo!A532</f>
        <v>3.495</v>
      </c>
      <c r="B532" s="552" t="str">
        <f>Máximo!B532:E532</f>
        <v>10.8.2.               A solução a ser ofertada deve possuir recursos que permitam identificar o início, o processamento e o fim de uma transação, indicando por intermédio de API’s informações que permitam identificar a aplicação, a transação sistêmica executada, o status da transação e o nível de criticidade da transação quanto a disponibilidade, performance e conformidade. Essas informações devem ser detalhadas e exemplificadas na proposta técnica;</v>
      </c>
      <c r="C532" s="552"/>
      <c r="D532" s="552"/>
      <c r="E532" s="552"/>
      <c r="F532" s="68" t="str">
        <f>IF(Máximo!F532:I532="","",Máximo!F532:I532)</f>
        <v/>
      </c>
      <c r="G532" s="72">
        <f>Máximo!G532:J532</f>
        <v>2.1459227E-4</v>
      </c>
      <c r="H532" s="70" t="str">
        <f>IF(Máximo!H532="","",Máximo!H532)</f>
        <v>Obrigatório</v>
      </c>
      <c r="I532" s="37" t="s">
        <v>17</v>
      </c>
      <c r="J532" s="73">
        <f>IF($K$13="Não Atende",0,IF(I532="","",IF(H532="",VLOOKUP(I532,Parâmetros!$B$3:$C$6,2,0),VLOOKUP(I532,Parâmetros!$B$3:$C$6,2,0)*VLOOKUP(H532,Parâmetros!$E$3:$G$5,2,0))))</f>
        <v>0</v>
      </c>
      <c r="K532" s="74">
        <f t="shared" si="274"/>
        <v>0</v>
      </c>
      <c r="L532" s="3"/>
      <c r="M532" s="38"/>
    </row>
    <row r="533" spans="1:13" ht="45.75" customHeight="1" outlineLevel="1" x14ac:dyDescent="0.2">
      <c r="A533" s="170" t="str">
        <f>Máximo!A533</f>
        <v>3.496</v>
      </c>
      <c r="B533" s="552" t="str">
        <f>Máximo!B533:E533</f>
        <v>10.8.3.               A solução a ser ofertada deve permitir que as ferramentas de gerenciamento de performance das aplicações utilizadas pela Oi possam rastrear em tempo real a execução dos seus algoritmos / transações sistêmicas e identificar se as mesmas foram executadas com sucesso;</v>
      </c>
      <c r="C533" s="552"/>
      <c r="D533" s="552"/>
      <c r="E533" s="552"/>
      <c r="F533" s="68" t="str">
        <f>IF(Máximo!F533:I533="","",Máximo!F533:I533)</f>
        <v/>
      </c>
      <c r="G533" s="72">
        <f>Máximo!G533:J533</f>
        <v>2.1459227E-4</v>
      </c>
      <c r="H533" s="70" t="str">
        <f>IF(Máximo!H533="","",Máximo!H533)</f>
        <v>Obrigatório</v>
      </c>
      <c r="I533" s="37" t="s">
        <v>4</v>
      </c>
      <c r="J533" s="73">
        <f>IF($K$13="Não Atende",0,IF(I533="","",IF(H533="",VLOOKUP(I533,Parâmetros!$B$3:$C$6,2,0),VLOOKUP(I533,Parâmetros!$B$3:$C$6,2,0)*VLOOKUP(H533,Parâmetros!$E$3:$G$5,2,0))))</f>
        <v>0</v>
      </c>
      <c r="K533" s="74">
        <f t="shared" si="274"/>
        <v>0</v>
      </c>
      <c r="L533" s="3"/>
      <c r="M533" s="38"/>
    </row>
    <row r="534" spans="1:13" ht="45.75" customHeight="1" outlineLevel="1" x14ac:dyDescent="0.2">
      <c r="A534" s="170" t="str">
        <f>Máximo!A534</f>
        <v>3.497</v>
      </c>
      <c r="B534" s="552" t="str">
        <f>Máximo!B534:E534</f>
        <v>10.8.4.               A solução a ser ofertada deve permitir que as ferramentas de Gerenciamento e de Discovery da Oi possam descobrir os componentes de software envolvidos na execução da aplicação. O PROPONENTE deve indicar na proposta técnica quais são as características que permitam a descoberta da aplicação na Rede. Por exemplo, processos, serviços, local de instalação e outras informações que permitam reconhecer a aplicação sem a necessidade de indicar a infraestrutura onde o mesmo encontra-se instalado;</v>
      </c>
      <c r="C534" s="552"/>
      <c r="D534" s="552"/>
      <c r="E534" s="552"/>
      <c r="F534" s="68" t="str">
        <f>IF(Máximo!F534:I534="","",Máximo!F534:I534)</f>
        <v/>
      </c>
      <c r="G534" s="72">
        <f>Máximo!G534:J534</f>
        <v>2.1459227E-4</v>
      </c>
      <c r="H534" s="70" t="str">
        <f>IF(Máximo!H534="","",Máximo!H534)</f>
        <v>Obrigatório</v>
      </c>
      <c r="I534" s="37" t="s">
        <v>4</v>
      </c>
      <c r="J534" s="73">
        <f>IF($K$13="Não Atende",0,IF(I534="","",IF(H534="",VLOOKUP(I534,Parâmetros!$B$3:$C$6,2,0),VLOOKUP(I534,Parâmetros!$B$3:$C$6,2,0)*VLOOKUP(H534,Parâmetros!$E$3:$G$5,2,0))))</f>
        <v>0</v>
      </c>
      <c r="K534" s="74">
        <f t="shared" si="274"/>
        <v>0</v>
      </c>
      <c r="L534" s="3"/>
      <c r="M534" s="38"/>
    </row>
    <row r="535" spans="1:13" ht="45.75" customHeight="1" outlineLevel="1" x14ac:dyDescent="0.2">
      <c r="A535" s="170" t="str">
        <f>Máximo!A535</f>
        <v>3.498</v>
      </c>
      <c r="B535" s="552" t="str">
        <f>Máximo!B535:E535</f>
        <v>10.8.5.               Deve ser confirmada a possibilidade de monitorar e medir o desempenho e disponibilidade de aplicações de missão-crítica, com granularidade suficiente para prover visão detalhada dos programas e subprogramas que compõem o sistema (Deep Dive);</v>
      </c>
      <c r="C535" s="552"/>
      <c r="D535" s="552"/>
      <c r="E535" s="552"/>
      <c r="F535" s="68" t="str">
        <f>IF(Máximo!F535:I535="","",Máximo!F535:I535)</f>
        <v/>
      </c>
      <c r="G535" s="72">
        <f>Máximo!G535:J535</f>
        <v>2.1459227E-4</v>
      </c>
      <c r="H535" s="70" t="str">
        <f>IF(Máximo!H535="","",Máximo!H535)</f>
        <v>Obrigatório</v>
      </c>
      <c r="I535" s="37" t="s">
        <v>4</v>
      </c>
      <c r="J535" s="73">
        <f>IF($K$13="Não Atende",0,IF(I535="","",IF(H535="",VLOOKUP(I535,Parâmetros!$B$3:$C$6,2,0),VLOOKUP(I535,Parâmetros!$B$3:$C$6,2,0)*VLOOKUP(H535,Parâmetros!$E$3:$G$5,2,0))))</f>
        <v>0</v>
      </c>
      <c r="K535" s="74">
        <f t="shared" si="274"/>
        <v>0</v>
      </c>
      <c r="L535" s="3"/>
      <c r="M535" s="38"/>
    </row>
    <row r="536" spans="1:13" ht="45.75" customHeight="1" outlineLevel="1" x14ac:dyDescent="0.2">
      <c r="A536" s="170" t="str">
        <f>Máximo!A536</f>
        <v>3.499</v>
      </c>
      <c r="B536" s="552" t="str">
        <f>Máximo!B536:E536</f>
        <v>10.8.6.               Deve ser confirmada a possibilidade de detectar desvios do padrão de comportamento da aplicação e emitir alertas proativos (exemplo: volume de eventos online em fila de execução). Estas informações sobre desvios do padrão de comportamento devem ser fornecidas pela solução e garantida a possibilidade de extração dos dados para a ferramenta de gerenciamento de eventos;</v>
      </c>
      <c r="C536" s="552"/>
      <c r="D536" s="552"/>
      <c r="E536" s="552"/>
      <c r="F536" s="68" t="str">
        <f>IF(Máximo!F536:I536="","",Máximo!F536:I536)</f>
        <v/>
      </c>
      <c r="G536" s="72">
        <f>Máximo!G536:J536</f>
        <v>2.1459227E-4</v>
      </c>
      <c r="H536" s="70" t="str">
        <f>IF(Máximo!H536="","",Máximo!H536)</f>
        <v>Obrigatório</v>
      </c>
      <c r="I536" s="37" t="s">
        <v>4</v>
      </c>
      <c r="J536" s="73">
        <f>IF($K$13="Não Atende",0,IF(I536="","",IF(H536="",VLOOKUP(I536,Parâmetros!$B$3:$C$6,2,0),VLOOKUP(I536,Parâmetros!$B$3:$C$6,2,0)*VLOOKUP(H536,Parâmetros!$E$3:$G$5,2,0))))</f>
        <v>0</v>
      </c>
      <c r="K536" s="74">
        <f t="shared" si="274"/>
        <v>0</v>
      </c>
      <c r="L536" s="3"/>
      <c r="M536" s="38"/>
    </row>
    <row r="537" spans="1:13" ht="45.75" customHeight="1" outlineLevel="1" x14ac:dyDescent="0.2">
      <c r="A537" s="170" t="str">
        <f>Máximo!A537</f>
        <v>3.500</v>
      </c>
      <c r="B537" s="552" t="str">
        <f>Máximo!B537:E537</f>
        <v>10.8.7.               A solução deve permitir que interrupções indevidas da aplicação/solução sejam registradas automaticamente pelas ferramentas de alarmes/incidentes da Oi;</v>
      </c>
      <c r="C537" s="552"/>
      <c r="D537" s="552"/>
      <c r="E537" s="552"/>
      <c r="F537" s="68" t="str">
        <f>IF(Máximo!F537:I537="","",Máximo!F537:I537)</f>
        <v/>
      </c>
      <c r="G537" s="72">
        <f>Máximo!G537:J537</f>
        <v>2.1459227E-4</v>
      </c>
      <c r="H537" s="70" t="str">
        <f>IF(Máximo!H537="","",Máximo!H537)</f>
        <v>Obrigatório</v>
      </c>
      <c r="I537" s="37" t="s">
        <v>4</v>
      </c>
      <c r="J537" s="73">
        <f>IF($K$13="Não Atende",0,IF(I537="","",IF(H537="",VLOOKUP(I537,Parâmetros!$B$3:$C$6,2,0),VLOOKUP(I537,Parâmetros!$B$3:$C$6,2,0)*VLOOKUP(H537,Parâmetros!$E$3:$G$5,2,0))))</f>
        <v>0</v>
      </c>
      <c r="K537" s="74">
        <f t="shared" si="274"/>
        <v>0</v>
      </c>
      <c r="L537" s="3"/>
      <c r="M537" s="38"/>
    </row>
    <row r="538" spans="1:13" ht="45.75" customHeight="1" outlineLevel="1" x14ac:dyDescent="0.2">
      <c r="A538" s="170" t="str">
        <f>Máximo!A538</f>
        <v>3.501</v>
      </c>
      <c r="B538" s="552" t="str">
        <f>Máximo!B538:E538</f>
        <v>10.8.8.               A solução a ser ofertada deve possuir recursos que permitam visualizar o comportamento da demanda aplicada, transacional ou batch, informando volumetrias associadas aos processos de negócio;</v>
      </c>
      <c r="C538" s="552"/>
      <c r="D538" s="552"/>
      <c r="E538" s="552"/>
      <c r="F538" s="68" t="str">
        <f>IF(Máximo!F538:I538="","",Máximo!F538:I538)</f>
        <v/>
      </c>
      <c r="G538" s="72">
        <f>Máximo!G538:J538</f>
        <v>2.1459227E-4</v>
      </c>
      <c r="H538" s="70" t="str">
        <f>IF(Máximo!H538="","",Máximo!H538)</f>
        <v>Obrigatório</v>
      </c>
      <c r="I538" s="37" t="s">
        <v>4</v>
      </c>
      <c r="J538" s="73">
        <f>IF($K$13="Não Atende",0,IF(I538="","",IF(H538="",VLOOKUP(I538,Parâmetros!$B$3:$C$6,2,0),VLOOKUP(I538,Parâmetros!$B$3:$C$6,2,0)*VLOOKUP(H538,Parâmetros!$E$3:$G$5,2,0))))</f>
        <v>0</v>
      </c>
      <c r="K538" s="74">
        <f t="shared" si="274"/>
        <v>0</v>
      </c>
      <c r="L538" s="3"/>
      <c r="M538" s="38"/>
    </row>
    <row r="539" spans="1:13" ht="45.75" customHeight="1" outlineLevel="1" x14ac:dyDescent="0.2">
      <c r="A539" s="170" t="str">
        <f>Máximo!A539</f>
        <v>3.502</v>
      </c>
      <c r="B539" s="552" t="str">
        <f>Máximo!B539:E539</f>
        <v>10.8.9.               Definir em tempo de estudo e em conjunto com a Oi os roteiros para elaboração de robôs que simulem a experiência dos usuários nas transações onde estas simulações sejam relevantes;</v>
      </c>
      <c r="C539" s="552"/>
      <c r="D539" s="552"/>
      <c r="E539" s="552"/>
      <c r="F539" s="68" t="str">
        <f>IF(Máximo!F539:I539="","",Máximo!F539:I539)</f>
        <v/>
      </c>
      <c r="G539" s="72">
        <f>Máximo!G539:J539</f>
        <v>2.1459227E-4</v>
      </c>
      <c r="H539" s="70" t="str">
        <f>IF(Máximo!H539="","",Máximo!H539)</f>
        <v>Obrigatório</v>
      </c>
      <c r="I539" s="37" t="s">
        <v>4</v>
      </c>
      <c r="J539" s="73">
        <f>IF($K$13="Não Atende",0,IF(I539="","",IF(H539="",VLOOKUP(I539,Parâmetros!$B$3:$C$6,2,0),VLOOKUP(I539,Parâmetros!$B$3:$C$6,2,0)*VLOOKUP(H539,Parâmetros!$E$3:$G$5,2,0))))</f>
        <v>0</v>
      </c>
      <c r="K539" s="74">
        <f t="shared" si="274"/>
        <v>0</v>
      </c>
      <c r="L539" s="3"/>
      <c r="M539" s="38"/>
    </row>
    <row r="540" spans="1:13" ht="45.75" customHeight="1" outlineLevel="1" x14ac:dyDescent="0.2">
      <c r="A540" s="170" t="str">
        <f>Máximo!A540</f>
        <v>3.503</v>
      </c>
      <c r="B540" s="552" t="str">
        <f>Máximo!B540:E540</f>
        <v>10.8.10.             A solução deverá estar perfeitamente integrada às ferramentas de automação e agendamento de processos da Oi, possibilitando uma visão continua dos fluxos de processamento interplataformas.</v>
      </c>
      <c r="C540" s="552"/>
      <c r="D540" s="552"/>
      <c r="E540" s="552"/>
      <c r="F540" s="68" t="str">
        <f>IF(Máximo!F540:I540="","",Máximo!F540:I540)</f>
        <v/>
      </c>
      <c r="G540" s="72">
        <f>Máximo!G540:J540</f>
        <v>2.1459227E-4</v>
      </c>
      <c r="H540" s="70" t="str">
        <f>IF(Máximo!H540="","",Máximo!H540)</f>
        <v>Obrigatório</v>
      </c>
      <c r="I540" s="37" t="s">
        <v>4</v>
      </c>
      <c r="J540" s="73">
        <f>IF($K$13="Não Atende",0,IF(I540="","",IF(H540="",VLOOKUP(I540,Parâmetros!$B$3:$C$6,2,0),VLOOKUP(I540,Parâmetros!$B$3:$C$6,2,0)*VLOOKUP(H540,Parâmetros!$E$3:$G$5,2,0))))</f>
        <v>0</v>
      </c>
      <c r="K540" s="74">
        <f t="shared" si="274"/>
        <v>0</v>
      </c>
      <c r="L540" s="3"/>
      <c r="M540" s="38"/>
    </row>
    <row r="541" spans="1:13" ht="45.75" customHeight="1" outlineLevel="1" x14ac:dyDescent="0.2">
      <c r="A541" s="170" t="str">
        <f>Máximo!A541</f>
        <v>3.504</v>
      </c>
      <c r="B541" s="552" t="str">
        <f>Máximo!B541:E541</f>
        <v>11.      Requisitos de Disaster Recovery (D.R.)</v>
      </c>
      <c r="C541" s="552"/>
      <c r="D541" s="552"/>
      <c r="E541" s="552"/>
      <c r="F541" s="68" t="str">
        <f>IF(Máximo!F541:I541="","",Máximo!F541:I541)</f>
        <v/>
      </c>
      <c r="G541" s="72">
        <f>Máximo!G541:J541</f>
        <v>2.1459227E-4</v>
      </c>
      <c r="H541" s="70" t="str">
        <f>IF(Máximo!H541="","",Máximo!H541)</f>
        <v>Obrigatório</v>
      </c>
      <c r="I541" s="37" t="s">
        <v>4</v>
      </c>
      <c r="J541" s="73">
        <f>IF($K$13="Não Atende",0,IF(I541="","",IF(H541="",VLOOKUP(I541,Parâmetros!$B$3:$C$6,2,0),VLOOKUP(I541,Parâmetros!$B$3:$C$6,2,0)*VLOOKUP(H541,Parâmetros!$E$3:$G$5,2,0))))</f>
        <v>0</v>
      </c>
      <c r="K541" s="74">
        <f t="shared" si="274"/>
        <v>0</v>
      </c>
      <c r="L541" s="3"/>
      <c r="M541" s="38"/>
    </row>
    <row r="542" spans="1:13" ht="45.75" customHeight="1" outlineLevel="1" x14ac:dyDescent="0.2">
      <c r="A542" s="170" t="str">
        <f>Máximo!A542</f>
        <v>3.505</v>
      </c>
      <c r="B542" s="552" t="str">
        <f>Máximo!B542:E542</f>
        <v>11.1.        O PROPONENTE deverá ofertar, implementar e documentar a solução de D.R conforme diretrizes a seguir:</v>
      </c>
      <c r="C542" s="552"/>
      <c r="D542" s="552"/>
      <c r="E542" s="552"/>
      <c r="F542" s="68" t="str">
        <f>IF(Máximo!F542:I542="","",Máximo!F542:I542)</f>
        <v/>
      </c>
      <c r="G542" s="72">
        <f>Máximo!G542:J542</f>
        <v>2.1459227E-4</v>
      </c>
      <c r="H542" s="70" t="str">
        <f>IF(Máximo!H542="","",Máximo!H542)</f>
        <v>Obrigatório</v>
      </c>
      <c r="I542" s="37" t="s">
        <v>4</v>
      </c>
      <c r="J542" s="73">
        <f>IF($K$13="Não Atende",0,IF(I542="","",IF(H542="",VLOOKUP(I542,Parâmetros!$B$3:$C$6,2,0),VLOOKUP(I542,Parâmetros!$B$3:$C$6,2,0)*VLOOKUP(H542,Parâmetros!$E$3:$G$5,2,0))))</f>
        <v>0</v>
      </c>
      <c r="K542" s="74">
        <f t="shared" si="274"/>
        <v>0</v>
      </c>
      <c r="L542" s="3"/>
      <c r="M542" s="38"/>
    </row>
    <row r="543" spans="1:13" ht="45.75" customHeight="1" outlineLevel="1" x14ac:dyDescent="0.2">
      <c r="A543" s="170" t="str">
        <f>Máximo!A543</f>
        <v>3.506</v>
      </c>
      <c r="B543" s="552" t="str">
        <f>Máximo!B543:E543</f>
        <v>11.2.        A CONTRATANTE proverá os Datacenters (DC) para implantação da solução de D.R.:</v>
      </c>
      <c r="C543" s="552"/>
      <c r="D543" s="552"/>
      <c r="E543" s="552"/>
      <c r="F543" s="68" t="str">
        <f>IF(Máximo!F543:I543="","",Máximo!F543:I543)</f>
        <v/>
      </c>
      <c r="G543" s="72">
        <f>Máximo!G543:J543</f>
        <v>2.1459227E-4</v>
      </c>
      <c r="H543" s="70" t="str">
        <f>IF(Máximo!H543="","",Máximo!H543)</f>
        <v>Obrigatório</v>
      </c>
      <c r="I543" s="37" t="s">
        <v>4</v>
      </c>
      <c r="J543" s="73">
        <f>IF($K$13="Não Atende",0,IF(I543="","",IF(H543="",VLOOKUP(I543,Parâmetros!$B$3:$C$6,2,0),VLOOKUP(I543,Parâmetros!$B$3:$C$6,2,0)*VLOOKUP(H543,Parâmetros!$E$3:$G$5,2,0))))</f>
        <v>0</v>
      </c>
      <c r="K543" s="74">
        <f t="shared" si="274"/>
        <v>0</v>
      </c>
      <c r="L543" s="3"/>
      <c r="M543" s="38"/>
    </row>
    <row r="544" spans="1:13" ht="45.75" customHeight="1" outlineLevel="1" x14ac:dyDescent="0.2">
      <c r="A544" s="170" t="str">
        <f>Máximo!A544</f>
        <v>3.507</v>
      </c>
      <c r="B544" s="552" t="str">
        <f>Máximo!B544:E544</f>
        <v>11.2.1.      O DC SIG (DC Primário) hospedará o ambiente de produção.</v>
      </c>
      <c r="C544" s="552"/>
      <c r="D544" s="552"/>
      <c r="E544" s="552"/>
      <c r="F544" s="68" t="str">
        <f>IF(Máximo!F544:I544="","",Máximo!F544:I544)</f>
        <v/>
      </c>
      <c r="G544" s="72">
        <f>Máximo!G544:J544</f>
        <v>2.1459227E-4</v>
      </c>
      <c r="H544" s="70" t="str">
        <f>IF(Máximo!H544="","",Máximo!H544)</f>
        <v>Obrigatório</v>
      </c>
      <c r="I544" s="37" t="s">
        <v>4</v>
      </c>
      <c r="J544" s="73">
        <f>IF($K$13="Não Atende",0,IF(I544="","",IF(H544="",VLOOKUP(I544,Parâmetros!$B$3:$C$6,2,0),VLOOKUP(I544,Parâmetros!$B$3:$C$6,2,0)*VLOOKUP(H544,Parâmetros!$E$3:$G$5,2,0))))</f>
        <v>0</v>
      </c>
      <c r="K544" s="74">
        <f t="shared" si="274"/>
        <v>0</v>
      </c>
      <c r="L544" s="3"/>
      <c r="M544" s="38"/>
    </row>
    <row r="545" spans="1:13" ht="45.75" customHeight="1" outlineLevel="1" x14ac:dyDescent="0.2">
      <c r="A545" s="170" t="str">
        <f>Máximo!A545</f>
        <v>3.508</v>
      </c>
      <c r="B545" s="552" t="str">
        <f>Máximo!B545:E545</f>
        <v>11.2.2.      O DC SCN (DC Secundário) hospedará o ambiente de Disaster Recovery.</v>
      </c>
      <c r="C545" s="552"/>
      <c r="D545" s="552"/>
      <c r="E545" s="552"/>
      <c r="F545" s="68" t="str">
        <f>IF(Máximo!F545:I545="","",Máximo!F545:I545)</f>
        <v/>
      </c>
      <c r="G545" s="72">
        <f>Máximo!G545:J545</f>
        <v>2.1459227E-4</v>
      </c>
      <c r="H545" s="70" t="str">
        <f>IF(Máximo!H545="","",Máximo!H545)</f>
        <v>Obrigatório</v>
      </c>
      <c r="I545" s="37" t="s">
        <v>4</v>
      </c>
      <c r="J545" s="73">
        <f>IF($K$13="Não Atende",0,IF(I545="","",IF(H545="",VLOOKUP(I545,Parâmetros!$B$3:$C$6,2,0),VLOOKUP(I545,Parâmetros!$B$3:$C$6,2,0)*VLOOKUP(H545,Parâmetros!$E$3:$G$5,2,0))))</f>
        <v>0</v>
      </c>
      <c r="K545" s="74">
        <f t="shared" si="274"/>
        <v>0</v>
      </c>
      <c r="L545" s="3"/>
      <c r="M545" s="38"/>
    </row>
    <row r="546" spans="1:13" ht="45.75" customHeight="1" outlineLevel="1" x14ac:dyDescent="0.2">
      <c r="A546" s="170" t="str">
        <f>Máximo!A546</f>
        <v>3.509</v>
      </c>
      <c r="B546" s="552" t="str">
        <f>Máximo!B546:E546</f>
        <v xml:space="preserve">11.3.        Para a solução de D.R a ser ofertada, o PROPONENTE deverá atender aos requisitos detalhados no anexo Arquitetura de H.A. e D.R deste documento. </v>
      </c>
      <c r="C546" s="552"/>
      <c r="D546" s="552"/>
      <c r="E546" s="552"/>
      <c r="F546" s="68" t="str">
        <f>IF(Máximo!F546:I546="","",Máximo!F546:I546)</f>
        <v/>
      </c>
      <c r="G546" s="72">
        <f>Máximo!G546:J546</f>
        <v>2.1459227E-4</v>
      </c>
      <c r="H546" s="70" t="str">
        <f>IF(Máximo!H546="","",Máximo!H546)</f>
        <v>Obrigatório</v>
      </c>
      <c r="I546" s="37" t="s">
        <v>4</v>
      </c>
      <c r="J546" s="73">
        <f>IF($K$13="Não Atende",0,IF(I546="","",IF(H546="",VLOOKUP(I546,Parâmetros!$B$3:$C$6,2,0),VLOOKUP(I546,Parâmetros!$B$3:$C$6,2,0)*VLOOKUP(H546,Parâmetros!$E$3:$G$5,2,0))))</f>
        <v>0</v>
      </c>
      <c r="K546" s="74">
        <f t="shared" si="274"/>
        <v>0</v>
      </c>
      <c r="L546" s="3"/>
      <c r="M546" s="38"/>
    </row>
    <row r="547" spans="1:13" ht="45.75" customHeight="1" outlineLevel="1" x14ac:dyDescent="0.2">
      <c r="A547" s="170" t="str">
        <f>Máximo!A547</f>
        <v>3.510</v>
      </c>
      <c r="B547" s="552" t="str">
        <f>Máximo!B547:E547</f>
        <v>11.3.1.      A Tabela de Classificação de Disponibilidade nele contida relaciona o SLA (Service Level Agreement) a ser atingido por cada modelo de D.R conforme o tempo de interrupção e a perda de dados suportados por uma aplicação. Tomando como referência a tabela, o modelo de D.R a ser implementado para esta aplicação deverá atender aos seguintes requisitos de negócios:</v>
      </c>
      <c r="C547" s="552"/>
      <c r="D547" s="552"/>
      <c r="E547" s="552"/>
      <c r="F547" s="68" t="str">
        <f>IF(Máximo!F547:I547="","",Máximo!F547:I547)</f>
        <v/>
      </c>
      <c r="G547" s="72">
        <f>Máximo!G547:J547</f>
        <v>2.1459227E-4</v>
      </c>
      <c r="H547" s="70" t="str">
        <f>IF(Máximo!H547="","",Máximo!H547)</f>
        <v>Obrigatório</v>
      </c>
      <c r="I547" s="37" t="s">
        <v>4</v>
      </c>
      <c r="J547" s="73">
        <f>IF($K$13="Não Atende",0,IF(I547="","",IF(H547="",VLOOKUP(I547,Parâmetros!$B$3:$C$6,2,0),VLOOKUP(I547,Parâmetros!$B$3:$C$6,2,0)*VLOOKUP(H547,Parâmetros!$E$3:$G$5,2,0))))</f>
        <v>0</v>
      </c>
      <c r="K547" s="74">
        <f t="shared" si="274"/>
        <v>0</v>
      </c>
      <c r="L547" s="3"/>
      <c r="M547" s="38"/>
    </row>
    <row r="548" spans="1:13" ht="45.75" customHeight="1" outlineLevel="1" x14ac:dyDescent="0.2">
      <c r="A548" s="170" t="str">
        <f>Máximo!A548</f>
        <v>3.511</v>
      </c>
      <c r="B548" s="552" t="str">
        <f>Máximo!B548:E548</f>
        <v>11.3.2.        Único 4</v>
      </c>
      <c r="C548" s="552"/>
      <c r="D548" s="552"/>
      <c r="E548" s="552"/>
      <c r="F548" s="68" t="str">
        <f>IF(Máximo!F548:I548="","",Máximo!F548:I548)</f>
        <v/>
      </c>
      <c r="G548" s="72">
        <f>Máximo!G548:J548</f>
        <v>2.1459227E-4</v>
      </c>
      <c r="H548" s="70" t="str">
        <f>IF(Máximo!H548="","",Máximo!H548)</f>
        <v>Obrigatório</v>
      </c>
      <c r="I548" s="37" t="s">
        <v>4</v>
      </c>
      <c r="J548" s="73">
        <f>IF($K$13="Não Atende",0,IF(I548="","",IF(H548="",VLOOKUP(I548,Parâmetros!$B$3:$C$6,2,0),VLOOKUP(I548,Parâmetros!$B$3:$C$6,2,0)*VLOOKUP(H548,Parâmetros!$E$3:$G$5,2,0))))</f>
        <v>0</v>
      </c>
      <c r="K548" s="74">
        <f t="shared" si="274"/>
        <v>0</v>
      </c>
      <c r="L548" s="3"/>
      <c r="M548" s="38"/>
    </row>
    <row r="549" spans="1:13" ht="45.75" customHeight="1" outlineLevel="1" x14ac:dyDescent="0.2">
      <c r="A549" s="170" t="str">
        <f>Máximo!A549</f>
        <v>3.512</v>
      </c>
      <c r="B549" s="552" t="str">
        <f>Máximo!B549:E549</f>
        <v xml:space="preserve">11.3.3.       </v>
      </c>
      <c r="C549" s="552"/>
      <c r="D549" s="552"/>
      <c r="E549" s="552"/>
      <c r="F549" s="68" t="str">
        <f>IF(Máximo!F549:I549="","",Máximo!F549:I549)</f>
        <v/>
      </c>
      <c r="G549" s="72">
        <f>Máximo!G549:J549</f>
        <v>2.1459227E-4</v>
      </c>
      <c r="H549" s="70" t="str">
        <f>IF(Máximo!H549="","",Máximo!H549)</f>
        <v>Obrigatório</v>
      </c>
      <c r="I549" s="37" t="s">
        <v>4</v>
      </c>
      <c r="J549" s="73">
        <f>IF($K$13="Não Atende",0,IF(I549="","",IF(H549="",VLOOKUP(I549,Parâmetros!$B$3:$C$6,2,0),VLOOKUP(I549,Parâmetros!$B$3:$C$6,2,0)*VLOOKUP(H549,Parâmetros!$E$3:$G$5,2,0))))</f>
        <v>0</v>
      </c>
      <c r="K549" s="74">
        <f t="shared" si="274"/>
        <v>0</v>
      </c>
      <c r="L549" s="3"/>
      <c r="M549" s="38"/>
    </row>
    <row r="550" spans="1:13" ht="45.75" customHeight="1" outlineLevel="1" x14ac:dyDescent="0.2">
      <c r="A550" s="170" t="str">
        <f>Máximo!A550</f>
        <v>3.513</v>
      </c>
      <c r="B550" s="552" t="str">
        <f>Máximo!B550:E550</f>
        <v xml:space="preserve">11.3.4.       </v>
      </c>
      <c r="C550" s="552"/>
      <c r="D550" s="552"/>
      <c r="E550" s="552"/>
      <c r="F550" s="68" t="str">
        <f>IF(Máximo!F550:I550="","",Máximo!F550:I550)</f>
        <v/>
      </c>
      <c r="G550" s="72">
        <f>Máximo!G550:J550</f>
        <v>2.1459227E-4</v>
      </c>
      <c r="H550" s="70" t="str">
        <f>IF(Máximo!H550="","",Máximo!H550)</f>
        <v>Obrigatório</v>
      </c>
      <c r="I550" s="37" t="s">
        <v>4</v>
      </c>
      <c r="J550" s="73">
        <f>IF($K$13="Não Atende",0,IF(I550="","",IF(H550="",VLOOKUP(I550,Parâmetros!$B$3:$C$6,2,0),VLOOKUP(I550,Parâmetros!$B$3:$C$6,2,0)*VLOOKUP(H550,Parâmetros!$E$3:$G$5,2,0))))</f>
        <v>0</v>
      </c>
      <c r="K550" s="74">
        <f t="shared" si="274"/>
        <v>0</v>
      </c>
      <c r="L550" s="3"/>
      <c r="M550" s="38"/>
    </row>
    <row r="551" spans="1:13" ht="45.75" customHeight="1" outlineLevel="1" x14ac:dyDescent="0.2">
      <c r="A551" s="170" t="str">
        <f>Máximo!A551</f>
        <v>3.514</v>
      </c>
      <c r="B551" s="552" t="str">
        <f>Máximo!B551:E551</f>
        <v>11.4.        O PROPONENTE deverá apresentar, na proposta técnica, o detalhamento do D.R. que será implementado:</v>
      </c>
      <c r="C551" s="552"/>
      <c r="D551" s="552"/>
      <c r="E551" s="552"/>
      <c r="F551" s="68" t="str">
        <f>IF(Máximo!F551:I551="","",Máximo!F551:I551)</f>
        <v/>
      </c>
      <c r="G551" s="72">
        <f>Máximo!G551:J551</f>
        <v>2.1459227E-4</v>
      </c>
      <c r="H551" s="70" t="str">
        <f>IF(Máximo!H551="","",Máximo!H551)</f>
        <v>Obrigatório</v>
      </c>
      <c r="I551" s="37" t="s">
        <v>4</v>
      </c>
      <c r="J551" s="73">
        <f>IF($K$13="Não Atende",0,IF(I551="","",IF(H551="",VLOOKUP(I551,Parâmetros!$B$3:$C$6,2,0),VLOOKUP(I551,Parâmetros!$B$3:$C$6,2,0)*VLOOKUP(H551,Parâmetros!$E$3:$G$5,2,0))))</f>
        <v>0</v>
      </c>
      <c r="K551" s="74">
        <f t="shared" si="274"/>
        <v>0</v>
      </c>
      <c r="L551" s="3"/>
      <c r="M551" s="38"/>
    </row>
    <row r="552" spans="1:13" ht="45.75" customHeight="1" outlineLevel="1" x14ac:dyDescent="0.2">
      <c r="A552" s="170" t="str">
        <f>Máximo!A552</f>
        <v>3.515</v>
      </c>
      <c r="B552" s="552" t="str">
        <f>Máximo!B552:E552</f>
        <v>11.4.1.      Deverá ser fornecida a topologia lógica do D.R. em separado para todas as camadas e módulos da aplicação.</v>
      </c>
      <c r="C552" s="552"/>
      <c r="D552" s="552"/>
      <c r="E552" s="552"/>
      <c r="F552" s="68" t="str">
        <f>IF(Máximo!F552:I552="","",Máximo!F552:I552)</f>
        <v/>
      </c>
      <c r="G552" s="72">
        <f>Máximo!G552:J552</f>
        <v>2.1459227E-4</v>
      </c>
      <c r="H552" s="70" t="str">
        <f>IF(Máximo!H552="","",Máximo!H552)</f>
        <v>Obrigatório</v>
      </c>
      <c r="I552" s="37" t="s">
        <v>4</v>
      </c>
      <c r="J552" s="73">
        <f>IF($K$13="Não Atende",0,IF(I552="","",IF(H552="",VLOOKUP(I552,Parâmetros!$B$3:$C$6,2,0),VLOOKUP(I552,Parâmetros!$B$3:$C$6,2,0)*VLOOKUP(H552,Parâmetros!$E$3:$G$5,2,0))))</f>
        <v>0</v>
      </c>
      <c r="K552" s="74">
        <f t="shared" si="274"/>
        <v>0</v>
      </c>
      <c r="L552" s="3"/>
      <c r="M552" s="38"/>
    </row>
    <row r="553" spans="1:13" ht="45.75" customHeight="1" outlineLevel="1" x14ac:dyDescent="0.2">
      <c r="A553" s="170" t="str">
        <f>Máximo!A553</f>
        <v>3.516</v>
      </c>
      <c r="B553" s="552" t="str">
        <f>Máximo!B553:E553</f>
        <v>11.4.2.      Deverá ser fornecida a relação e detalhamento do hardware, software e mecanismos de replicação requeridos para a replicação de dados entre os DC Primário e DC Secundário, em separado para todas as camadas e módulo da aplicação.</v>
      </c>
      <c r="C553" s="552"/>
      <c r="D553" s="552"/>
      <c r="E553" s="552"/>
      <c r="F553" s="68" t="str">
        <f>IF(Máximo!F553:I553="","",Máximo!F553:I553)</f>
        <v/>
      </c>
      <c r="G553" s="72">
        <f>Máximo!G553:J553</f>
        <v>2.1459227E-4</v>
      </c>
      <c r="H553" s="70" t="str">
        <f>IF(Máximo!H553="","",Máximo!H553)</f>
        <v>Obrigatório</v>
      </c>
      <c r="I553" s="37" t="s">
        <v>4</v>
      </c>
      <c r="J553" s="73">
        <f>IF($K$13="Não Atende",0,IF(I553="","",IF(H553="",VLOOKUP(I553,Parâmetros!$B$3:$C$6,2,0),VLOOKUP(I553,Parâmetros!$B$3:$C$6,2,0)*VLOOKUP(H553,Parâmetros!$E$3:$G$5,2,0))))</f>
        <v>0</v>
      </c>
      <c r="K553" s="74">
        <f t="shared" si="274"/>
        <v>0</v>
      </c>
      <c r="L553" s="3"/>
      <c r="M553" s="38"/>
    </row>
    <row r="554" spans="1:13" ht="45.75" customHeight="1" outlineLevel="1" x14ac:dyDescent="0.2">
      <c r="A554" s="170" t="str">
        <f>Máximo!A554</f>
        <v>3.517</v>
      </c>
      <c r="B554" s="552" t="str">
        <f>Máximo!B554:E554</f>
        <v>11.4.3.      Deverá ser fornecida a velocidade de link (conexão) necessária para a replicação de dados entre o DC Primário e o DC Secundário.</v>
      </c>
      <c r="C554" s="552"/>
      <c r="D554" s="552"/>
      <c r="E554" s="552"/>
      <c r="F554" s="68" t="str">
        <f>IF(Máximo!F554:I554="","",Máximo!F554:I554)</f>
        <v/>
      </c>
      <c r="G554" s="72">
        <f>Máximo!G554:J554</f>
        <v>2.1459227E-4</v>
      </c>
      <c r="H554" s="70" t="str">
        <f>IF(Máximo!H554="","",Máximo!H554)</f>
        <v>Obrigatório</v>
      </c>
      <c r="I554" s="37" t="s">
        <v>4</v>
      </c>
      <c r="J554" s="73">
        <f>IF($K$13="Não Atende",0,IF(I554="","",IF(H554="",VLOOKUP(I554,Parâmetros!$B$3:$C$6,2,0),VLOOKUP(I554,Parâmetros!$B$3:$C$6,2,0)*VLOOKUP(H554,Parâmetros!$E$3:$G$5,2,0))))</f>
        <v>0</v>
      </c>
      <c r="K554" s="74">
        <f t="shared" si="274"/>
        <v>0</v>
      </c>
      <c r="L554" s="3"/>
      <c r="M554" s="38"/>
    </row>
    <row r="555" spans="1:13" ht="45.75" customHeight="1" outlineLevel="1" x14ac:dyDescent="0.2">
      <c r="A555" s="170" t="str">
        <f>Máximo!A555</f>
        <v>3.518</v>
      </c>
      <c r="B555" s="552" t="str">
        <f>Máximo!B555:E555</f>
        <v>11.5.        O PROPONENTE deverá ofertar os seguintes serviços e entregáveis:</v>
      </c>
      <c r="C555" s="552"/>
      <c r="D555" s="552"/>
      <c r="E555" s="552"/>
      <c r="F555" s="68" t="str">
        <f>IF(Máximo!F555:I555="","",Máximo!F555:I555)</f>
        <v/>
      </c>
      <c r="G555" s="72">
        <f>Máximo!G555:J555</f>
        <v>2.1459227E-4</v>
      </c>
      <c r="H555" s="70" t="str">
        <f>IF(Máximo!H555="","",Máximo!H555)</f>
        <v>Obrigatório</v>
      </c>
      <c r="I555" s="37" t="s">
        <v>4</v>
      </c>
      <c r="J555" s="73">
        <f>IF($K$13="Não Atende",0,IF(I555="","",IF(H555="",VLOOKUP(I555,Parâmetros!$B$3:$C$6,2,0),VLOOKUP(I555,Parâmetros!$B$3:$C$6,2,0)*VLOOKUP(H555,Parâmetros!$E$3:$G$5,2,0))))</f>
        <v>0</v>
      </c>
      <c r="K555" s="74">
        <f t="shared" si="274"/>
        <v>0</v>
      </c>
      <c r="L555" s="3"/>
      <c r="M555" s="38"/>
    </row>
    <row r="556" spans="1:13" ht="45.75" customHeight="1" outlineLevel="1" x14ac:dyDescent="0.2">
      <c r="A556" s="170" t="str">
        <f>Máximo!A556</f>
        <v>3.519</v>
      </c>
      <c r="B556" s="552" t="str">
        <f>Máximo!B556:E556</f>
        <v>11.5.1.      Configuração e documentação dos softwares necessários para replicar arquivos e bases de dados.</v>
      </c>
      <c r="C556" s="552"/>
      <c r="D556" s="552"/>
      <c r="E556" s="552"/>
      <c r="F556" s="68" t="str">
        <f>IF(Máximo!F556:I556="","",Máximo!F556:I556)</f>
        <v/>
      </c>
      <c r="G556" s="72">
        <f>Máximo!G556:J556</f>
        <v>2.1459227E-4</v>
      </c>
      <c r="H556" s="70" t="str">
        <f>IF(Máximo!H556="","",Máximo!H556)</f>
        <v>Obrigatório</v>
      </c>
      <c r="I556" s="37" t="s">
        <v>4</v>
      </c>
      <c r="J556" s="73">
        <f>IF($K$13="Não Atende",0,IF(I556="","",IF(H556="",VLOOKUP(I556,Parâmetros!$B$3:$C$6,2,0),VLOOKUP(I556,Parâmetros!$B$3:$C$6,2,0)*VLOOKUP(H556,Parâmetros!$E$3:$G$5,2,0))))</f>
        <v>0</v>
      </c>
      <c r="K556" s="74">
        <f t="shared" si="274"/>
        <v>0</v>
      </c>
      <c r="L556" s="3"/>
      <c r="M556" s="38"/>
    </row>
    <row r="557" spans="1:13" ht="45.75" customHeight="1" outlineLevel="1" x14ac:dyDescent="0.2">
      <c r="A557" s="170" t="str">
        <f>Máximo!A557</f>
        <v>3.520</v>
      </c>
      <c r="B557" s="552" t="str">
        <f>Máximo!B557:E557</f>
        <v>11.5.2.      Desenvolvimento, customização, implantação e documentação de scripts interpretados, ou executados em nível de sistema operacional, necessários identificar a correta subida dos módulos de aplicação e do banco de dados em contexto de ativação da aplicação no DC Secundário.</v>
      </c>
      <c r="C557" s="552"/>
      <c r="D557" s="552"/>
      <c r="E557" s="552"/>
      <c r="F557" s="68" t="str">
        <f>IF(Máximo!F557:I557="","",Máximo!F557:I557)</f>
        <v/>
      </c>
      <c r="G557" s="72">
        <f>Máximo!G557:J557</f>
        <v>2.1459227E-4</v>
      </c>
      <c r="H557" s="70" t="str">
        <f>IF(Máximo!H557="","",Máximo!H557)</f>
        <v>Obrigatório</v>
      </c>
      <c r="I557" s="37" t="s">
        <v>4</v>
      </c>
      <c r="J557" s="73">
        <f>IF($K$13="Não Atende",0,IF(I557="","",IF(H557="",VLOOKUP(I557,Parâmetros!$B$3:$C$6,2,0),VLOOKUP(I557,Parâmetros!$B$3:$C$6,2,0)*VLOOKUP(H557,Parâmetros!$E$3:$G$5,2,0))))</f>
        <v>0</v>
      </c>
      <c r="K557" s="74">
        <f t="shared" si="274"/>
        <v>0</v>
      </c>
      <c r="L557" s="3"/>
      <c r="M557" s="38"/>
    </row>
    <row r="558" spans="1:13" ht="45.75" customHeight="1" outlineLevel="1" x14ac:dyDescent="0.2">
      <c r="A558" s="170" t="str">
        <f>Máximo!A558</f>
        <v>3.521</v>
      </c>
      <c r="B558" s="552" t="str">
        <f>Máximo!B558:E558</f>
        <v>11.5.3.      Desenvolvimento, customização, implantação e documentação de scripts interpretados, ou executados em nível de sistema operacional, necessários identificar a correta subida dos módulos de aplicação e do banco de dados em contexto de reativação da aplicação no DC Primário.</v>
      </c>
      <c r="C558" s="552"/>
      <c r="D558" s="552"/>
      <c r="E558" s="552"/>
      <c r="F558" s="68" t="str">
        <f>IF(Máximo!F558:I558="","",Máximo!F558:I558)</f>
        <v/>
      </c>
      <c r="G558" s="72">
        <f>Máximo!G558:J558</f>
        <v>2.1459227E-4</v>
      </c>
      <c r="H558" s="70" t="str">
        <f>IF(Máximo!H558="","",Máximo!H558)</f>
        <v>Obrigatório</v>
      </c>
      <c r="I558" s="37" t="s">
        <v>4</v>
      </c>
      <c r="J558" s="73">
        <f>IF($K$13="Não Atende",0,IF(I558="","",IF(H558="",VLOOKUP(I558,Parâmetros!$B$3:$C$6,2,0),VLOOKUP(I558,Parâmetros!$B$3:$C$6,2,0)*VLOOKUP(H558,Parâmetros!$E$3:$G$5,2,0))))</f>
        <v>0</v>
      </c>
      <c r="K558" s="74">
        <f t="shared" si="274"/>
        <v>0</v>
      </c>
      <c r="L558" s="3"/>
      <c r="M558" s="38"/>
    </row>
    <row r="559" spans="1:13" ht="45.75" customHeight="1" outlineLevel="1" x14ac:dyDescent="0.2">
      <c r="A559" s="170" t="str">
        <f>Máximo!A559</f>
        <v>3.522</v>
      </c>
      <c r="B559" s="552" t="str">
        <f>Máximo!B559:E559</f>
        <v>11.5.4.      Desenvolvimento e documentação do Plano de Continuidade de Sistema (PCS) deste sistema. Essa documentação deverá seguir o padrão da CONTRATANTE, cujo template será fornecido na etapa de planejamento. Nesta documentação, minimamente, o PROPONENTE será responsável por:</v>
      </c>
      <c r="C559" s="552"/>
      <c r="D559" s="552"/>
      <c r="E559" s="552"/>
      <c r="F559" s="68" t="str">
        <f>IF(Máximo!F559:I559="","",Máximo!F559:I559)</f>
        <v/>
      </c>
      <c r="G559" s="72">
        <f>Máximo!G559:J559</f>
        <v>2.1459227E-4</v>
      </c>
      <c r="H559" s="70" t="str">
        <f>IF(Máximo!H559="","",Máximo!H559)</f>
        <v>Obrigatório</v>
      </c>
      <c r="I559" s="37" t="s">
        <v>4</v>
      </c>
      <c r="J559" s="73">
        <f>IF($K$13="Não Atende",0,IF(I559="","",IF(H559="",VLOOKUP(I559,Parâmetros!$B$3:$C$6,2,0),VLOOKUP(I559,Parâmetros!$B$3:$C$6,2,0)*VLOOKUP(H559,Parâmetros!$E$3:$G$5,2,0))))</f>
        <v>0</v>
      </c>
      <c r="K559" s="74">
        <f t="shared" si="274"/>
        <v>0</v>
      </c>
      <c r="L559" s="3"/>
      <c r="M559" s="38"/>
    </row>
    <row r="560" spans="1:13" ht="45.75" customHeight="1" outlineLevel="1" x14ac:dyDescent="0.2">
      <c r="A560" s="170" t="str">
        <f>Máximo!A560</f>
        <v>3.523</v>
      </c>
      <c r="B560" s="552" t="str">
        <f>Máximo!B560:E560</f>
        <v>11.5.4.1.     Coletar toda e qualquer informação técnica ou de procedimento, necessária à produção do PCS, independentemente da participação ou não da CONTRATANTE.</v>
      </c>
      <c r="C560" s="552"/>
      <c r="D560" s="552"/>
      <c r="E560" s="552"/>
      <c r="F560" s="68" t="str">
        <f>IF(Máximo!F560:I560="","",Máximo!F560:I560)</f>
        <v/>
      </c>
      <c r="G560" s="72">
        <f>Máximo!G560:J560</f>
        <v>2.1459227E-4</v>
      </c>
      <c r="H560" s="70" t="str">
        <f>IF(Máximo!H560="","",Máximo!H560)</f>
        <v>Obrigatório</v>
      </c>
      <c r="I560" s="37" t="s">
        <v>4</v>
      </c>
      <c r="J560" s="73">
        <f>IF($K$13="Não Atende",0,IF(I560="","",IF(H560="",VLOOKUP(I560,Parâmetros!$B$3:$C$6,2,0),VLOOKUP(I560,Parâmetros!$B$3:$C$6,2,0)*VLOOKUP(H560,Parâmetros!$E$3:$G$5,2,0))))</f>
        <v>0</v>
      </c>
      <c r="K560" s="74">
        <f t="shared" si="274"/>
        <v>0</v>
      </c>
      <c r="L560" s="3"/>
      <c r="M560" s="38"/>
    </row>
    <row r="561" spans="1:13" ht="45.75" customHeight="1" outlineLevel="1" x14ac:dyDescent="0.2">
      <c r="A561" s="170" t="str">
        <f>Máximo!A561</f>
        <v>3.524</v>
      </c>
      <c r="B561" s="552" t="str">
        <f>Máximo!B561:E561</f>
        <v>11.5.4.1.1.         A CONTRATANTE se compromete a fornecer toda a informação técnica ou de procedimento de sua autoria, sempre que solicitada.</v>
      </c>
      <c r="C561" s="552"/>
      <c r="D561" s="552"/>
      <c r="E561" s="552"/>
      <c r="F561" s="68" t="str">
        <f>IF(Máximo!F561:I561="","",Máximo!F561:I561)</f>
        <v/>
      </c>
      <c r="G561" s="72">
        <f>Máximo!G561:J561</f>
        <v>2.1459227E-4</v>
      </c>
      <c r="H561" s="70" t="str">
        <f>IF(Máximo!H561="","",Máximo!H561)</f>
        <v>Obrigatório</v>
      </c>
      <c r="I561" s="37" t="s">
        <v>4</v>
      </c>
      <c r="J561" s="73">
        <f>IF($K$13="Não Atende",0,IF(I561="","",IF(H561="",VLOOKUP(I561,Parâmetros!$B$3:$C$6,2,0),VLOOKUP(I561,Parâmetros!$B$3:$C$6,2,0)*VLOOKUP(H561,Parâmetros!$E$3:$G$5,2,0))))</f>
        <v>0</v>
      </c>
      <c r="K561" s="74">
        <f t="shared" si="274"/>
        <v>0</v>
      </c>
      <c r="L561" s="3"/>
      <c r="M561" s="38"/>
    </row>
    <row r="562" spans="1:13" ht="45.75" customHeight="1" outlineLevel="1" x14ac:dyDescent="0.2">
      <c r="A562" s="170" t="str">
        <f>Máximo!A562</f>
        <v>3.525</v>
      </c>
      <c r="B562" s="552" t="str">
        <f>Máximo!B562:E562</f>
        <v xml:space="preserve">11.5.4.2.     Detalhar a topologia lógica da solução, segregada por zona (intranet, internet, DMZ), camada (apresentação, aplicação e banco de dados) e módulo da solução, e com identificação dos recursos de infraestrutura envolvidos: servidores, tipos de clusters, modos de balanceamento de carga e mecanismos de replicação de dados entre os DC Primário e DC Secundário. </v>
      </c>
      <c r="C562" s="552"/>
      <c r="D562" s="552"/>
      <c r="E562" s="552"/>
      <c r="F562" s="68" t="str">
        <f>IF(Máximo!F562:I562="","",Máximo!F562:I562)</f>
        <v/>
      </c>
      <c r="G562" s="72">
        <f>Máximo!G562:J562</f>
        <v>2.1459227E-4</v>
      </c>
      <c r="H562" s="70" t="str">
        <f>IF(Máximo!H562="","",Máximo!H562)</f>
        <v>Obrigatório</v>
      </c>
      <c r="I562" s="37" t="s">
        <v>4</v>
      </c>
      <c r="J562" s="73">
        <f>IF($K$13="Não Atende",0,IF(I562="","",IF(H562="",VLOOKUP(I562,Parâmetros!$B$3:$C$6,2,0),VLOOKUP(I562,Parâmetros!$B$3:$C$6,2,0)*VLOOKUP(H562,Parâmetros!$E$3:$G$5,2,0))))</f>
        <v>0</v>
      </c>
      <c r="K562" s="74">
        <f t="shared" si="274"/>
        <v>0</v>
      </c>
      <c r="L562" s="3"/>
      <c r="M562" s="38"/>
    </row>
    <row r="563" spans="1:13" ht="45.75" customHeight="1" outlineLevel="1" x14ac:dyDescent="0.2">
      <c r="A563" s="170" t="str">
        <f>Máximo!A563</f>
        <v>3.526</v>
      </c>
      <c r="B563" s="552" t="str">
        <f>Máximo!B563:E563</f>
        <v>11.5.4.3.     Descrever os mecanismos de clusters, balanceamento de carga e replicação de dados entre os DC Primário e DC Secundário, incluindo discos internos e replicação via procedimento.</v>
      </c>
      <c r="C563" s="552"/>
      <c r="D563" s="552"/>
      <c r="E563" s="552"/>
      <c r="F563" s="68" t="str">
        <f>IF(Máximo!F563:I563="","",Máximo!F563:I563)</f>
        <v/>
      </c>
      <c r="G563" s="72">
        <f>Máximo!G563:J563</f>
        <v>2.1459227E-4</v>
      </c>
      <c r="H563" s="70" t="str">
        <f>IF(Máximo!H563="","",Máximo!H563)</f>
        <v>Obrigatório</v>
      </c>
      <c r="I563" s="37" t="s">
        <v>4</v>
      </c>
      <c r="J563" s="73">
        <f>IF($K$13="Não Atende",0,IF(I563="","",IF(H563="",VLOOKUP(I563,Parâmetros!$B$3:$C$6,2,0),VLOOKUP(I563,Parâmetros!$B$3:$C$6,2,0)*VLOOKUP(H563,Parâmetros!$E$3:$G$5,2,0))))</f>
        <v>0</v>
      </c>
      <c r="K563" s="74">
        <f t="shared" si="274"/>
        <v>0</v>
      </c>
      <c r="L563" s="3"/>
      <c r="M563" s="38"/>
    </row>
    <row r="564" spans="1:13" ht="45.75" customHeight="1" outlineLevel="1" x14ac:dyDescent="0.2">
      <c r="A564" s="170" t="str">
        <f>Máximo!A564</f>
        <v>3.527</v>
      </c>
      <c r="B564" s="552" t="str">
        <f>Máximo!B564:E564</f>
        <v>11.5.4.4.     Descrever a sequência cronológica para a ativação do DC Secundário através de fluxograma que demonstre os blocos de atividades e de procedimentos necessários ao processo de ativação do DC Secundário, em tempo de desastre.</v>
      </c>
      <c r="C564" s="552"/>
      <c r="D564" s="552"/>
      <c r="E564" s="552"/>
      <c r="F564" s="68" t="str">
        <f>IF(Máximo!F564:I564="","",Máximo!F564:I564)</f>
        <v/>
      </c>
      <c r="G564" s="72">
        <f>Máximo!G564:J564</f>
        <v>2.1459227E-4</v>
      </c>
      <c r="H564" s="70" t="str">
        <f>IF(Máximo!H564="","",Máximo!H564)</f>
        <v>Obrigatório</v>
      </c>
      <c r="I564" s="37" t="s">
        <v>4</v>
      </c>
      <c r="J564" s="73">
        <f>IF($K$13="Não Atende",0,IF(I564="","",IF(H564="",VLOOKUP(I564,Parâmetros!$B$3:$C$6,2,0),VLOOKUP(I564,Parâmetros!$B$3:$C$6,2,0)*VLOOKUP(H564,Parâmetros!$E$3:$G$5,2,0))))</f>
        <v>0</v>
      </c>
      <c r="K564" s="74">
        <f t="shared" si="274"/>
        <v>0</v>
      </c>
      <c r="L564" s="3"/>
      <c r="M564" s="38"/>
    </row>
    <row r="565" spans="1:13" ht="45.75" customHeight="1" outlineLevel="1" x14ac:dyDescent="0.2">
      <c r="A565" s="170" t="str">
        <f>Máximo!A565</f>
        <v>3.528</v>
      </c>
      <c r="B565" s="552" t="str">
        <f>Máximo!B565:E565</f>
        <v>11.5.4.5.     Descrever a sequência cronológica para o retorno ao DC Primário através de fluxograma que demonstre os blocos de atividades e de procedimentos necessários ao retorno ao DC Primário, após um desastre.</v>
      </c>
      <c r="C565" s="552"/>
      <c r="D565" s="552"/>
      <c r="E565" s="552"/>
      <c r="F565" s="68" t="str">
        <f>IF(Máximo!F565:I565="","",Máximo!F565:I565)</f>
        <v/>
      </c>
      <c r="G565" s="72">
        <f>Máximo!G565:J565</f>
        <v>2.1459227E-4</v>
      </c>
      <c r="H565" s="70" t="str">
        <f>IF(Máximo!H565="","",Máximo!H565)</f>
        <v>Obrigatório</v>
      </c>
      <c r="I565" s="37" t="s">
        <v>4</v>
      </c>
      <c r="J565" s="73">
        <f>IF($K$13="Não Atende",0,IF(I565="","",IF(H565="",VLOOKUP(I565,Parâmetros!$B$3:$C$6,2,0),VLOOKUP(I565,Parâmetros!$B$3:$C$6,2,0)*VLOOKUP(H565,Parâmetros!$E$3:$G$5,2,0))))</f>
        <v>0</v>
      </c>
      <c r="K565" s="74">
        <f t="shared" si="274"/>
        <v>0</v>
      </c>
      <c r="L565" s="3"/>
      <c r="M565" s="38"/>
    </row>
    <row r="566" spans="1:13" ht="45.75" customHeight="1" outlineLevel="1" x14ac:dyDescent="0.2">
      <c r="A566" s="170" t="str">
        <f>Máximo!A566</f>
        <v>3.529</v>
      </c>
      <c r="B566" s="552" t="str">
        <f>Máximo!B566:E566</f>
        <v>11.5.4.6.     Descrever sequência cronológica do PCS através de fluxograma demonstrando os blocos de atividades e procedimentos necessários ao processo de ativação do DC Secundário e retorno ao DC Primário em tempo de homologação.</v>
      </c>
      <c r="C566" s="552"/>
      <c r="D566" s="552"/>
      <c r="E566" s="552"/>
      <c r="F566" s="68" t="str">
        <f>IF(Máximo!F566:I566="","",Máximo!F566:I566)</f>
        <v/>
      </c>
      <c r="G566" s="72">
        <f>Máximo!G566:J566</f>
        <v>2.1459227E-4</v>
      </c>
      <c r="H566" s="70" t="str">
        <f>IF(Máximo!H566="","",Máximo!H566)</f>
        <v>Obrigatório</v>
      </c>
      <c r="I566" s="37" t="s">
        <v>4</v>
      </c>
      <c r="J566" s="73">
        <f>IF($K$13="Não Atende",0,IF(I566="","",IF(H566="",VLOOKUP(I566,Parâmetros!$B$3:$C$6,2,0),VLOOKUP(I566,Parâmetros!$B$3:$C$6,2,0)*VLOOKUP(H566,Parâmetros!$E$3:$G$5,2,0))))</f>
        <v>0</v>
      </c>
      <c r="K566" s="74">
        <f t="shared" si="274"/>
        <v>0</v>
      </c>
      <c r="L566" s="3"/>
      <c r="M566" s="38"/>
    </row>
    <row r="567" spans="1:13" ht="45.75" customHeight="1" outlineLevel="1" x14ac:dyDescent="0.2">
      <c r="A567" s="170" t="str">
        <f>Máximo!A567</f>
        <v>3.530</v>
      </c>
      <c r="B567" s="552" t="str">
        <f>Máximo!B567:E567</f>
        <v>11.5.4.7.     Criar um documento para cada equipe técnica que tenha papel ativo no PCS, contendo a descrição detalhada da ação a ser executada:</v>
      </c>
      <c r="C567" s="552"/>
      <c r="D567" s="552"/>
      <c r="E567" s="552"/>
      <c r="F567" s="68" t="str">
        <f>IF(Máximo!F567:I567="","",Máximo!F567:I567)</f>
        <v/>
      </c>
      <c r="G567" s="72">
        <f>Máximo!G567:J567</f>
        <v>2.1459227E-4</v>
      </c>
      <c r="H567" s="70" t="str">
        <f>IF(Máximo!H567="","",Máximo!H567)</f>
        <v>Obrigatório</v>
      </c>
      <c r="I567" s="37" t="s">
        <v>4</v>
      </c>
      <c r="J567" s="73">
        <f>IF($K$13="Não Atende",0,IF(I567="","",IF(H567="",VLOOKUP(I567,Parâmetros!$B$3:$C$6,2,0),VLOOKUP(I567,Parâmetros!$B$3:$C$6,2,0)*VLOOKUP(H567,Parâmetros!$E$3:$G$5,2,0))))</f>
        <v>0</v>
      </c>
      <c r="K567" s="74">
        <f t="shared" si="274"/>
        <v>0</v>
      </c>
      <c r="L567" s="3"/>
      <c r="M567" s="38"/>
    </row>
    <row r="568" spans="1:13" ht="45.75" customHeight="1" outlineLevel="1" x14ac:dyDescent="0.2">
      <c r="A568" s="170" t="str">
        <f>Máximo!A568</f>
        <v>3.531</v>
      </c>
      <c r="B568" s="552" t="str">
        <f>Máximo!B568:E568</f>
        <v>11.5.4.7.1.         Identificação do bloco de atividade ao qual a ação pertence, com a mesma nomenclatura que aparece nas sequências cronológicas.</v>
      </c>
      <c r="C568" s="552"/>
      <c r="D568" s="552"/>
      <c r="E568" s="552"/>
      <c r="F568" s="68" t="str">
        <f>IF(Máximo!F568:I568="","",Máximo!F568:I568)</f>
        <v/>
      </c>
      <c r="G568" s="72">
        <f>Máximo!G568:J568</f>
        <v>2.1459227E-4</v>
      </c>
      <c r="H568" s="70" t="str">
        <f>IF(Máximo!H568="","",Máximo!H568)</f>
        <v>Obrigatório</v>
      </c>
      <c r="I568" s="37" t="s">
        <v>4</v>
      </c>
      <c r="J568" s="73">
        <f>IF($K$13="Não Atende",0,IF(I568="","",IF(H568="",VLOOKUP(I568,Parâmetros!$B$3:$C$6,2,0),VLOOKUP(I568,Parâmetros!$B$3:$C$6,2,0)*VLOOKUP(H568,Parâmetros!$E$3:$G$5,2,0))))</f>
        <v>0</v>
      </c>
      <c r="K568" s="74">
        <f t="shared" si="274"/>
        <v>0</v>
      </c>
      <c r="L568" s="3"/>
      <c r="M568" s="38"/>
    </row>
    <row r="569" spans="1:13" ht="45.75" customHeight="1" outlineLevel="1" x14ac:dyDescent="0.2">
      <c r="A569" s="170" t="str">
        <f>Máximo!A569</f>
        <v>3.532</v>
      </c>
      <c r="B569" s="552" t="str">
        <f>Máximo!B569:E569</f>
        <v>11.5.4.7.2.         Nome da ação, conforme aparece nas sequências cronológicas.</v>
      </c>
      <c r="C569" s="552"/>
      <c r="D569" s="552"/>
      <c r="E569" s="552"/>
      <c r="F569" s="68" t="str">
        <f>IF(Máximo!F569:I569="","",Máximo!F569:I569)</f>
        <v/>
      </c>
      <c r="G569" s="72">
        <f>Máximo!G569:J569</f>
        <v>2.1459227E-4</v>
      </c>
      <c r="H569" s="70" t="str">
        <f>IF(Máximo!H569="","",Máximo!H569)</f>
        <v>Obrigatório</v>
      </c>
      <c r="I569" s="37" t="s">
        <v>4</v>
      </c>
      <c r="J569" s="73">
        <f>IF($K$13="Não Atende",0,IF(I569="","",IF(H569="",VLOOKUP(I569,Parâmetros!$B$3:$C$6,2,0),VLOOKUP(I569,Parâmetros!$B$3:$C$6,2,0)*VLOOKUP(H569,Parâmetros!$E$3:$G$5,2,0))))</f>
        <v>0</v>
      </c>
      <c r="K569" s="74">
        <f t="shared" ref="K569:K632" si="275">IF(J569="",0,((G569*J569)*$F$30)*0.9*100)</f>
        <v>0</v>
      </c>
      <c r="L569" s="3"/>
      <c r="M569" s="38"/>
    </row>
    <row r="570" spans="1:13" ht="45.75" customHeight="1" outlineLevel="1" x14ac:dyDescent="0.2">
      <c r="A570" s="170" t="str">
        <f>Máximo!A570</f>
        <v>3.533</v>
      </c>
      <c r="B570" s="552" t="str">
        <f>Máximo!B570:E570</f>
        <v>11.5.4.7.3.         Descrição da ação a ser tomada:</v>
      </c>
      <c r="C570" s="552"/>
      <c r="D570" s="552"/>
      <c r="E570" s="552"/>
      <c r="F570" s="68" t="str">
        <f>IF(Máximo!F570:I570="","",Máximo!F570:I570)</f>
        <v/>
      </c>
      <c r="G570" s="72">
        <f>Máximo!G570:J570</f>
        <v>2.1459227E-4</v>
      </c>
      <c r="H570" s="70" t="str">
        <f>IF(Máximo!H570="","",Máximo!H570)</f>
        <v>Obrigatório</v>
      </c>
      <c r="I570" s="37" t="s">
        <v>4</v>
      </c>
      <c r="J570" s="73">
        <f>IF($K$13="Não Atende",0,IF(I570="","",IF(H570="",VLOOKUP(I570,Parâmetros!$B$3:$C$6,2,0),VLOOKUP(I570,Parâmetros!$B$3:$C$6,2,0)*VLOOKUP(H570,Parâmetros!$E$3:$G$5,2,0))))</f>
        <v>0</v>
      </c>
      <c r="K570" s="74">
        <f t="shared" si="275"/>
        <v>0</v>
      </c>
      <c r="L570" s="3"/>
      <c r="M570" s="38"/>
    </row>
    <row r="571" spans="1:13" ht="45.75" customHeight="1" outlineLevel="1" x14ac:dyDescent="0.2">
      <c r="A571" s="170" t="str">
        <f>Máximo!A571</f>
        <v>3.534</v>
      </c>
      <c r="B571" s="552" t="str">
        <f>Máximo!B571:E571</f>
        <v>11.5.4.7.3.1.        Comandos a serem executados e/ou referência aos procedimentos operacionais padrões (POP) a serem seguidos.</v>
      </c>
      <c r="C571" s="552"/>
      <c r="D571" s="552"/>
      <c r="E571" s="552"/>
      <c r="F571" s="68" t="str">
        <f>IF(Máximo!F571:I571="","",Máximo!F571:I571)</f>
        <v/>
      </c>
      <c r="G571" s="72">
        <f>Máximo!G571:J571</f>
        <v>2.1459227E-4</v>
      </c>
      <c r="H571" s="70" t="str">
        <f>IF(Máximo!H571="","",Máximo!H571)</f>
        <v>Obrigatório</v>
      </c>
      <c r="I571" s="37" t="s">
        <v>4</v>
      </c>
      <c r="J571" s="73">
        <f>IF($K$13="Não Atende",0,IF(I571="","",IF(H571="",VLOOKUP(I571,Parâmetros!$B$3:$C$6,2,0),VLOOKUP(I571,Parâmetros!$B$3:$C$6,2,0)*VLOOKUP(H571,Parâmetros!$E$3:$G$5,2,0))))</f>
        <v>0</v>
      </c>
      <c r="K571" s="74">
        <f t="shared" si="275"/>
        <v>0</v>
      </c>
      <c r="L571" s="3"/>
      <c r="M571" s="38"/>
    </row>
    <row r="572" spans="1:13" ht="45.75" customHeight="1" outlineLevel="1" x14ac:dyDescent="0.2">
      <c r="A572" s="170" t="str">
        <f>Máximo!A572</f>
        <v>3.535</v>
      </c>
      <c r="B572" s="552" t="str">
        <f>Máximo!B572:E572</f>
        <v>11.5.4.7.3.2.        Nome dos ativos envolvidos no procedimento, com a mesma nomenclatura que aparece nas topologias lógicas.</v>
      </c>
      <c r="C572" s="552"/>
      <c r="D572" s="552"/>
      <c r="E572" s="552"/>
      <c r="F572" s="68" t="str">
        <f>IF(Máximo!F572:I572="","",Máximo!F572:I572)</f>
        <v/>
      </c>
      <c r="G572" s="72">
        <f>Máximo!G572:J572</f>
        <v>2.1459227E-4</v>
      </c>
      <c r="H572" s="70" t="str">
        <f>IF(Máximo!H572="","",Máximo!H572)</f>
        <v>Obrigatório</v>
      </c>
      <c r="I572" s="37" t="s">
        <v>4</v>
      </c>
      <c r="J572" s="73">
        <f>IF($K$13="Não Atende",0,IF(I572="","",IF(H572="",VLOOKUP(I572,Parâmetros!$B$3:$C$6,2,0),VLOOKUP(I572,Parâmetros!$B$3:$C$6,2,0)*VLOOKUP(H572,Parâmetros!$E$3:$G$5,2,0))))</f>
        <v>0</v>
      </c>
      <c r="K572" s="74">
        <f t="shared" si="275"/>
        <v>0</v>
      </c>
      <c r="L572" s="3"/>
      <c r="M572" s="38"/>
    </row>
    <row r="573" spans="1:13" ht="45.75" customHeight="1" outlineLevel="1" x14ac:dyDescent="0.2">
      <c r="A573" s="170" t="str">
        <f>Máximo!A573</f>
        <v>3.536</v>
      </c>
      <c r="B573" s="552" t="str">
        <f>Máximo!B573:E573</f>
        <v>11.5.4.7.3.3.        Saída esperada do comando/procedimento.</v>
      </c>
      <c r="C573" s="552"/>
      <c r="D573" s="552"/>
      <c r="E573" s="552"/>
      <c r="F573" s="68" t="str">
        <f>IF(Máximo!F573:I573="","",Máximo!F573:I573)</f>
        <v/>
      </c>
      <c r="G573" s="72">
        <f>Máximo!G573:J573</f>
        <v>2.1459227E-4</v>
      </c>
      <c r="H573" s="70" t="str">
        <f>IF(Máximo!H573="","",Máximo!H573)</f>
        <v>Obrigatório</v>
      </c>
      <c r="I573" s="37" t="s">
        <v>4</v>
      </c>
      <c r="J573" s="73">
        <f>IF($K$13="Não Atende",0,IF(I573="","",IF(H573="",VLOOKUP(I573,Parâmetros!$B$3:$C$6,2,0),VLOOKUP(I573,Parâmetros!$B$3:$C$6,2,0)*VLOOKUP(H573,Parâmetros!$E$3:$G$5,2,0))))</f>
        <v>0</v>
      </c>
      <c r="K573" s="74">
        <f t="shared" si="275"/>
        <v>0</v>
      </c>
      <c r="L573" s="3"/>
      <c r="M573" s="38"/>
    </row>
    <row r="574" spans="1:13" ht="45.75" customHeight="1" outlineLevel="1" x14ac:dyDescent="0.2">
      <c r="A574" s="170" t="str">
        <f>Máximo!A574</f>
        <v>3.537</v>
      </c>
      <c r="B574" s="552" t="str">
        <f>Máximo!B574:E574</f>
        <v>11.5.4.7.3.4.        Comentário e observações necessários ao pleno entendimento da funcionalidade do procedimento.</v>
      </c>
      <c r="C574" s="552"/>
      <c r="D574" s="552"/>
      <c r="E574" s="552"/>
      <c r="F574" s="68" t="str">
        <f>IF(Máximo!F574:I574="","",Máximo!F574:I574)</f>
        <v/>
      </c>
      <c r="G574" s="72">
        <f>Máximo!G574:J574</f>
        <v>2.1459227E-4</v>
      </c>
      <c r="H574" s="70" t="str">
        <f>IF(Máximo!H574="","",Máximo!H574)</f>
        <v>Obrigatório</v>
      </c>
      <c r="I574" s="37" t="s">
        <v>4</v>
      </c>
      <c r="J574" s="73">
        <f>IF($K$13="Não Atende",0,IF(I574="","",IF(H574="",VLOOKUP(I574,Parâmetros!$B$3:$C$6,2,0),VLOOKUP(I574,Parâmetros!$B$3:$C$6,2,0)*VLOOKUP(H574,Parâmetros!$E$3:$G$5,2,0))))</f>
        <v>0</v>
      </c>
      <c r="K574" s="74">
        <f t="shared" si="275"/>
        <v>0</v>
      </c>
      <c r="L574" s="3"/>
      <c r="M574" s="38"/>
    </row>
    <row r="575" spans="1:13" ht="45.75" customHeight="1" outlineLevel="1" x14ac:dyDescent="0.2">
      <c r="A575" s="170" t="str">
        <f>Máximo!A575</f>
        <v>3.538</v>
      </c>
      <c r="B575" s="552" t="str">
        <f>Máximo!B575:E575</f>
        <v>11.5.5.      Homologação do PCS:</v>
      </c>
      <c r="C575" s="552"/>
      <c r="D575" s="552"/>
      <c r="E575" s="552"/>
      <c r="F575" s="68" t="str">
        <f>IF(Máximo!F575:I575="","",Máximo!F575:I575)</f>
        <v/>
      </c>
      <c r="G575" s="72">
        <f>Máximo!G575:J575</f>
        <v>2.1459227E-4</v>
      </c>
      <c r="H575" s="70" t="str">
        <f>IF(Máximo!H575="","",Máximo!H575)</f>
        <v>Obrigatório</v>
      </c>
      <c r="I575" s="37" t="s">
        <v>4</v>
      </c>
      <c r="J575" s="73">
        <f>IF($K$13="Não Atende",0,IF(I575="","",IF(H575="",VLOOKUP(I575,Parâmetros!$B$3:$C$6,2,0),VLOOKUP(I575,Parâmetros!$B$3:$C$6,2,0)*VLOOKUP(H575,Parâmetros!$E$3:$G$5,2,0))))</f>
        <v>0</v>
      </c>
      <c r="K575" s="74">
        <f t="shared" si="275"/>
        <v>0</v>
      </c>
      <c r="L575" s="3"/>
      <c r="M575" s="38"/>
    </row>
    <row r="576" spans="1:13" ht="45.75" customHeight="1" outlineLevel="1" x14ac:dyDescent="0.2">
      <c r="A576" s="170" t="str">
        <f>Máximo!A576</f>
        <v>3.539</v>
      </c>
      <c r="B576" s="552" t="str">
        <f>Máximo!B576:E576</f>
        <v xml:space="preserve">11.5.5.1.     A homologação do PCS será feita através da execução de um total de 3 (três) operações bem sucedidas de ativação da aplicação no DC Secundário e seu retorno para o DC Primário, por módulo da aplicação e por camada. </v>
      </c>
      <c r="C576" s="552"/>
      <c r="D576" s="552"/>
      <c r="E576" s="552"/>
      <c r="F576" s="68" t="str">
        <f>IF(Máximo!F576:I576="","",Máximo!F576:I576)</f>
        <v/>
      </c>
      <c r="G576" s="72">
        <f>Máximo!G576:J576</f>
        <v>2.1459227E-4</v>
      </c>
      <c r="H576" s="70" t="str">
        <f>IF(Máximo!H576="","",Máximo!H576)</f>
        <v>Obrigatório</v>
      </c>
      <c r="I576" s="37" t="s">
        <v>4</v>
      </c>
      <c r="J576" s="73">
        <f>IF($K$13="Não Atende",0,IF(I576="","",IF(H576="",VLOOKUP(I576,Parâmetros!$B$3:$C$6,2,0),VLOOKUP(I576,Parâmetros!$B$3:$C$6,2,0)*VLOOKUP(H576,Parâmetros!$E$3:$G$5,2,0))))</f>
        <v>0</v>
      </c>
      <c r="K576" s="74">
        <f t="shared" si="275"/>
        <v>0</v>
      </c>
      <c r="L576" s="3"/>
      <c r="M576" s="38"/>
    </row>
    <row r="577" spans="1:13" ht="45.75" customHeight="1" outlineLevel="1" x14ac:dyDescent="0.2">
      <c r="A577" s="170" t="str">
        <f>Máximo!A577</f>
        <v>3.540</v>
      </c>
      <c r="B577" s="552" t="str">
        <f>Máximo!B577:E577</f>
        <v xml:space="preserve">11.5.5.2.     As 2 (duas) primeiras operações deverão ser realizadas antes da entrada em produção da solução. </v>
      </c>
      <c r="C577" s="552"/>
      <c r="D577" s="552"/>
      <c r="E577" s="552"/>
      <c r="F577" s="68" t="str">
        <f>IF(Máximo!F577:I577="","",Máximo!F577:I577)</f>
        <v/>
      </c>
      <c r="G577" s="72">
        <f>Máximo!G577:J577</f>
        <v>2.1459227E-4</v>
      </c>
      <c r="H577" s="70" t="str">
        <f>IF(Máximo!H577="","",Máximo!H577)</f>
        <v>Obrigatório</v>
      </c>
      <c r="I577" s="37" t="s">
        <v>4</v>
      </c>
      <c r="J577" s="73">
        <f>IF($K$13="Não Atende",0,IF(I577="","",IF(H577="",VLOOKUP(I577,Parâmetros!$B$3:$C$6,2,0),VLOOKUP(I577,Parâmetros!$B$3:$C$6,2,0)*VLOOKUP(H577,Parâmetros!$E$3:$G$5,2,0))))</f>
        <v>0</v>
      </c>
      <c r="K577" s="74">
        <f t="shared" si="275"/>
        <v>0</v>
      </c>
      <c r="L577" s="3"/>
      <c r="M577" s="38"/>
    </row>
    <row r="578" spans="1:13" ht="45.75" customHeight="1" outlineLevel="1" x14ac:dyDescent="0.2">
      <c r="A578" s="170" t="str">
        <f>Máximo!A578</f>
        <v>3.541</v>
      </c>
      <c r="B578" s="552" t="str">
        <f>Máximo!B578:E578</f>
        <v>11.5.5.3.     A 3ª será executada em até 2 (dois) meses após o aceite da 2ª (segunda) operação.</v>
      </c>
      <c r="C578" s="552"/>
      <c r="D578" s="552"/>
      <c r="E578" s="552"/>
      <c r="F578" s="68" t="str">
        <f>IF(Máximo!F578:I578="","",Máximo!F578:I578)</f>
        <v/>
      </c>
      <c r="G578" s="72">
        <f>Máximo!G578:J578</f>
        <v>2.1459227E-4</v>
      </c>
      <c r="H578" s="70" t="str">
        <f>IF(Máximo!H578="","",Máximo!H578)</f>
        <v>Obrigatório</v>
      </c>
      <c r="I578" s="37" t="s">
        <v>4</v>
      </c>
      <c r="J578" s="73">
        <f>IF($K$13="Não Atende",0,IF(I578="","",IF(H578="",VLOOKUP(I578,Parâmetros!$B$3:$C$6,2,0),VLOOKUP(I578,Parâmetros!$B$3:$C$6,2,0)*VLOOKUP(H578,Parâmetros!$E$3:$G$5,2,0))))</f>
        <v>0</v>
      </c>
      <c r="K578" s="74">
        <f t="shared" si="275"/>
        <v>0</v>
      </c>
      <c r="L578" s="3"/>
      <c r="M578" s="38"/>
    </row>
    <row r="579" spans="1:13" ht="45.75" customHeight="1" outlineLevel="1" x14ac:dyDescent="0.2">
      <c r="A579" s="170" t="str">
        <f>Máximo!A579</f>
        <v>3.542</v>
      </c>
      <c r="B579" s="552" t="str">
        <f>Máximo!B579:E579</f>
        <v>11.5.5.4.     As 3 (três) operações serão executadas pela equipe da CONTRATANTE e acompanhadas pelo PROPONENTE dentro das dependências da CONTRATANTE. A CONTRATANTE utilizará o PCS entregue pelo PROPONENTE para ativar a aplicação no DC Secundário e retorná-la para o DC Primário.</v>
      </c>
      <c r="C579" s="552"/>
      <c r="D579" s="552"/>
      <c r="E579" s="552"/>
      <c r="F579" s="68" t="str">
        <f>IF(Máximo!F579:I579="","",Máximo!F579:I579)</f>
        <v/>
      </c>
      <c r="G579" s="72">
        <f>Máximo!G579:J579</f>
        <v>2.1459227E-4</v>
      </c>
      <c r="H579" s="70" t="str">
        <f>IF(Máximo!H579="","",Máximo!H579)</f>
        <v>Obrigatório</v>
      </c>
      <c r="I579" s="37" t="s">
        <v>4</v>
      </c>
      <c r="J579" s="73">
        <f>IF($K$13="Não Atende",0,IF(I579="","",IF(H579="",VLOOKUP(I579,Parâmetros!$B$3:$C$6,2,0),VLOOKUP(I579,Parâmetros!$B$3:$C$6,2,0)*VLOOKUP(H579,Parâmetros!$E$3:$G$5,2,0))))</f>
        <v>0</v>
      </c>
      <c r="K579" s="74">
        <f t="shared" si="275"/>
        <v>0</v>
      </c>
      <c r="L579" s="3"/>
      <c r="M579" s="38"/>
    </row>
    <row r="580" spans="1:13" ht="45.75" customHeight="1" outlineLevel="1" x14ac:dyDescent="0.2">
      <c r="A580" s="170" t="str">
        <f>Máximo!A580</f>
        <v>3.543</v>
      </c>
      <c r="B580" s="552" t="str">
        <f>Máximo!B580:E580</f>
        <v>11.5.5.5.     Não serão contabilizadas, no total de 3 (três) operações, as tentativas em que ocorrerem falhas, quer sejam decorrentes da documentação apresentada, quer sejam nos scripts criados e documentados. Para esses casos, caberá ao PROPONENTE prover as devidas correções e ajustes no PCS antes de nova tentativa ser feita.</v>
      </c>
      <c r="C580" s="552"/>
      <c r="D580" s="552"/>
      <c r="E580" s="552"/>
      <c r="F580" s="68" t="str">
        <f>IF(Máximo!F580:I580="","",Máximo!F580:I580)</f>
        <v/>
      </c>
      <c r="G580" s="72">
        <f>Máximo!G580:J580</f>
        <v>2.1459227E-4</v>
      </c>
      <c r="H580" s="70" t="str">
        <f>IF(Máximo!H580="","",Máximo!H580)</f>
        <v>Obrigatório</v>
      </c>
      <c r="I580" s="37" t="s">
        <v>4</v>
      </c>
      <c r="J580" s="73">
        <f>IF($K$13="Não Atende",0,IF(I580="","",IF(H580="",VLOOKUP(I580,Parâmetros!$B$3:$C$6,2,0),VLOOKUP(I580,Parâmetros!$B$3:$C$6,2,0)*VLOOKUP(H580,Parâmetros!$E$3:$G$5,2,0))))</f>
        <v>0</v>
      </c>
      <c r="K580" s="74">
        <f t="shared" si="275"/>
        <v>0</v>
      </c>
      <c r="L580" s="3"/>
      <c r="M580" s="38"/>
    </row>
    <row r="581" spans="1:13" ht="45.75" customHeight="1" outlineLevel="1" x14ac:dyDescent="0.2">
      <c r="A581" s="170" t="str">
        <f>Máximo!A581</f>
        <v>3.544</v>
      </c>
      <c r="B581" s="552" t="str">
        <f>Máximo!B581:E581</f>
        <v xml:space="preserve">11.5.6.      Entrega da documentação </v>
      </c>
      <c r="C581" s="552"/>
      <c r="D581" s="552"/>
      <c r="E581" s="552"/>
      <c r="F581" s="68" t="str">
        <f>IF(Máximo!F581:I581="","",Máximo!F581:I581)</f>
        <v/>
      </c>
      <c r="G581" s="72">
        <f>Máximo!G581:J581</f>
        <v>2.1459227E-4</v>
      </c>
      <c r="H581" s="70" t="str">
        <f>IF(Máximo!H581="","",Máximo!H581)</f>
        <v>Obrigatório</v>
      </c>
      <c r="I581" s="37" t="s">
        <v>4</v>
      </c>
      <c r="J581" s="73">
        <f>IF($K$13="Não Atende",0,IF(I581="","",IF(H581="",VLOOKUP(I581,Parâmetros!$B$3:$C$6,2,0),VLOOKUP(I581,Parâmetros!$B$3:$C$6,2,0)*VLOOKUP(H581,Parâmetros!$E$3:$G$5,2,0))))</f>
        <v>0</v>
      </c>
      <c r="K581" s="74">
        <f t="shared" si="275"/>
        <v>0</v>
      </c>
      <c r="L581" s="3"/>
      <c r="M581" s="38"/>
    </row>
    <row r="582" spans="1:13" ht="45.75" customHeight="1" outlineLevel="1" x14ac:dyDescent="0.2">
      <c r="A582" s="170" t="str">
        <f>Máximo!A582</f>
        <v>3.545</v>
      </c>
      <c r="B582" s="552" t="str">
        <f>Máximo!B582:E582</f>
        <v>11.5.6.1.     A documentação completa da solução de D.R deverá ser entregue através de meio eletrônico e em formato que possa ser posteriormente editado pela Oi, a exemplo de, mas não limitado a .DOC, .XLS, .VSD.</v>
      </c>
      <c r="C582" s="552"/>
      <c r="D582" s="552"/>
      <c r="E582" s="552"/>
      <c r="F582" s="68" t="str">
        <f>IF(Máximo!F582:I582="","",Máximo!F582:I582)</f>
        <v/>
      </c>
      <c r="G582" s="72">
        <f>Máximo!G582:J582</f>
        <v>2.1459227E-4</v>
      </c>
      <c r="H582" s="70" t="str">
        <f>IF(Máximo!H582="","",Máximo!H582)</f>
        <v>Obrigatório</v>
      </c>
      <c r="I582" s="37" t="s">
        <v>4</v>
      </c>
      <c r="J582" s="73">
        <f>IF($K$13="Não Atende",0,IF(I582="","",IF(H582="",VLOOKUP(I582,Parâmetros!$B$3:$C$6,2,0),VLOOKUP(I582,Parâmetros!$B$3:$C$6,2,0)*VLOOKUP(H582,Parâmetros!$E$3:$G$5,2,0))))</f>
        <v>0</v>
      </c>
      <c r="K582" s="74">
        <f t="shared" si="275"/>
        <v>0</v>
      </c>
      <c r="L582" s="3"/>
      <c r="M582" s="38"/>
    </row>
    <row r="583" spans="1:13" ht="45.75" customHeight="1" outlineLevel="1" x14ac:dyDescent="0.2">
      <c r="A583" s="170" t="str">
        <f>Máximo!A583</f>
        <v>3.546</v>
      </c>
      <c r="B583" s="552" t="str">
        <f>Máximo!B583:E583</f>
        <v xml:space="preserve">11.6.        Modelo de Contratações: </v>
      </c>
      <c r="C583" s="552"/>
      <c r="D583" s="552"/>
      <c r="E583" s="552"/>
      <c r="F583" s="68" t="str">
        <f>IF(Máximo!F583:I583="","",Máximo!F583:I583)</f>
        <v/>
      </c>
      <c r="G583" s="72">
        <f>Máximo!G583:J583</f>
        <v>2.1459227E-4</v>
      </c>
      <c r="H583" s="70" t="str">
        <f>IF(Máximo!H583="","",Máximo!H583)</f>
        <v>Obrigatório</v>
      </c>
      <c r="I583" s="37" t="s">
        <v>4</v>
      </c>
      <c r="J583" s="73">
        <f>IF($K$13="Não Atende",0,IF(I583="","",IF(H583="",VLOOKUP(I583,Parâmetros!$B$3:$C$6,2,0),VLOOKUP(I583,Parâmetros!$B$3:$C$6,2,0)*VLOOKUP(H583,Parâmetros!$E$3:$G$5,2,0))))</f>
        <v>0</v>
      </c>
      <c r="K583" s="74">
        <f t="shared" si="275"/>
        <v>0</v>
      </c>
      <c r="L583" s="3"/>
      <c r="M583" s="38"/>
    </row>
    <row r="584" spans="1:13" ht="45.75" customHeight="1" outlineLevel="1" x14ac:dyDescent="0.2">
      <c r="A584" s="170" t="str">
        <f>Máximo!A584</f>
        <v>3.547</v>
      </c>
      <c r="B584" s="552" t="str">
        <f>Máximo!B584:E584</f>
        <v>11.6.1.      O modelo de contratação da implementação do D.R é o de “Escopo Fechado” onde todo o escopo dos serviços descritos deverá ser efetuado integralmente pelo PROPONENTE sem a cobrança unitária nem definição de limites de horas.</v>
      </c>
      <c r="C584" s="552"/>
      <c r="D584" s="552"/>
      <c r="E584" s="552"/>
      <c r="F584" s="68" t="str">
        <f>IF(Máximo!F584:I584="","",Máximo!F584:I584)</f>
        <v/>
      </c>
      <c r="G584" s="72">
        <f>Máximo!G584:J584</f>
        <v>2.1459227E-4</v>
      </c>
      <c r="H584" s="70" t="str">
        <f>IF(Máximo!H584="","",Máximo!H584)</f>
        <v>Obrigatório</v>
      </c>
      <c r="I584" s="37" t="s">
        <v>4</v>
      </c>
      <c r="J584" s="73">
        <f>IF($K$13="Não Atende",0,IF(I584="","",IF(H584="",VLOOKUP(I584,Parâmetros!$B$3:$C$6,2,0),VLOOKUP(I584,Parâmetros!$B$3:$C$6,2,0)*VLOOKUP(H584,Parâmetros!$E$3:$G$5,2,0))))</f>
        <v>0</v>
      </c>
      <c r="K584" s="74">
        <f t="shared" si="275"/>
        <v>0</v>
      </c>
      <c r="L584" s="3"/>
      <c r="M584" s="38"/>
    </row>
    <row r="585" spans="1:13" ht="45.75" customHeight="1" outlineLevel="1" x14ac:dyDescent="0.2">
      <c r="A585" s="170" t="str">
        <f>Máximo!A585</f>
        <v>3.548</v>
      </c>
      <c r="B585" s="552" t="str">
        <f>Máximo!B585:E585</f>
        <v>11.7.        Requisitos do PROPONENTE: os itens a seguir serão avaliados pela CONTRATANTE para pontuar o PROPONENTE quanto à sua experiência na implementação de D.R. bem como ao grau de atendimento aos requisitos apresentados:</v>
      </c>
      <c r="C585" s="552"/>
      <c r="D585" s="552"/>
      <c r="E585" s="552"/>
      <c r="F585" s="68" t="str">
        <f>IF(Máximo!F585:I585="","",Máximo!F585:I585)</f>
        <v/>
      </c>
      <c r="G585" s="72">
        <f>Máximo!G585:J585</f>
        <v>2.1459227E-4</v>
      </c>
      <c r="H585" s="70" t="str">
        <f>IF(Máximo!H585="","",Máximo!H585)</f>
        <v>Obrigatório</v>
      </c>
      <c r="I585" s="37" t="s">
        <v>4</v>
      </c>
      <c r="J585" s="73">
        <f>IF($K$13="Não Atende",0,IF(I585="","",IF(H585="",VLOOKUP(I585,Parâmetros!$B$3:$C$6,2,0),VLOOKUP(I585,Parâmetros!$B$3:$C$6,2,0)*VLOOKUP(H585,Parâmetros!$E$3:$G$5,2,0))))</f>
        <v>0</v>
      </c>
      <c r="K585" s="74">
        <f t="shared" si="275"/>
        <v>0</v>
      </c>
      <c r="L585" s="3"/>
      <c r="M585" s="38"/>
    </row>
    <row r="586" spans="1:13" ht="45.75" customHeight="1" outlineLevel="1" x14ac:dyDescent="0.2">
      <c r="A586" s="170" t="str">
        <f>Máximo!A586</f>
        <v>3.549</v>
      </c>
      <c r="B586" s="552" t="str">
        <f>Máximo!B586:E586</f>
        <v>11.7.1.      Certificações: o PROPONENTE deverá informar quantos profissionais certificados serão utilizados durante a execução dos serviços, assim como as certificações dos mesmos. E desejável que os recursos possuam algumas das seguintes certificações:</v>
      </c>
      <c r="C586" s="552"/>
      <c r="D586" s="552"/>
      <c r="E586" s="552"/>
      <c r="F586" s="68" t="str">
        <f>IF(Máximo!F586:I586="","",Máximo!F586:I586)</f>
        <v/>
      </c>
      <c r="G586" s="72">
        <f>Máximo!G586:J586</f>
        <v>2.1459227E-4</v>
      </c>
      <c r="H586" s="70" t="str">
        <f>IF(Máximo!H586="","",Máximo!H586)</f>
        <v>Obrigatório</v>
      </c>
      <c r="I586" s="37" t="s">
        <v>4</v>
      </c>
      <c r="J586" s="73">
        <f>IF($K$13="Não Atende",0,IF(I586="","",IF(H586="",VLOOKUP(I586,Parâmetros!$B$3:$C$6,2,0),VLOOKUP(I586,Parâmetros!$B$3:$C$6,2,0)*VLOOKUP(H586,Parâmetros!$E$3:$G$5,2,0))))</f>
        <v>0</v>
      </c>
      <c r="K586" s="74">
        <f t="shared" si="275"/>
        <v>0</v>
      </c>
      <c r="L586" s="3"/>
      <c r="M586" s="38"/>
    </row>
    <row r="587" spans="1:13" ht="45.75" customHeight="1" outlineLevel="1" x14ac:dyDescent="0.2">
      <c r="A587" s="170" t="str">
        <f>Máximo!A587</f>
        <v>3.550</v>
      </c>
      <c r="B587" s="552" t="str">
        <f>Máximo!B587:E587</f>
        <v>11.7.1.1.     Master Business Continuity Planner – MBCP (Disaster Recovery Institute – DRI);</v>
      </c>
      <c r="C587" s="552"/>
      <c r="D587" s="552"/>
      <c r="E587" s="552"/>
      <c r="F587" s="68" t="str">
        <f>IF(Máximo!F587:I587="","",Máximo!F587:I587)</f>
        <v/>
      </c>
      <c r="G587" s="72">
        <f>Máximo!G587:J587</f>
        <v>2.1459227E-4</v>
      </c>
      <c r="H587" s="70" t="str">
        <f>IF(Máximo!H587="","",Máximo!H587)</f>
        <v>Obrigatório</v>
      </c>
      <c r="I587" s="37" t="s">
        <v>4</v>
      </c>
      <c r="J587" s="73">
        <f>IF($K$13="Não Atende",0,IF(I587="","",IF(H587="",VLOOKUP(I587,Parâmetros!$B$3:$C$6,2,0),VLOOKUP(I587,Parâmetros!$B$3:$C$6,2,0)*VLOOKUP(H587,Parâmetros!$E$3:$G$5,2,0))))</f>
        <v>0</v>
      </c>
      <c r="K587" s="74">
        <f t="shared" si="275"/>
        <v>0</v>
      </c>
      <c r="L587" s="3"/>
      <c r="M587" s="38"/>
    </row>
    <row r="588" spans="1:13" ht="45.75" customHeight="1" outlineLevel="1" x14ac:dyDescent="0.2">
      <c r="A588" s="170" t="str">
        <f>Máximo!A588</f>
        <v>3.551</v>
      </c>
      <c r="B588" s="552" t="str">
        <f>Máximo!B588:E588</f>
        <v>11.7.1.2.     Certified Business Continuity Coordinator;</v>
      </c>
      <c r="C588" s="552"/>
      <c r="D588" s="552"/>
      <c r="E588" s="552"/>
      <c r="F588" s="68" t="str">
        <f>IF(Máximo!F588:I588="","",Máximo!F588:I588)</f>
        <v/>
      </c>
      <c r="G588" s="72">
        <f>Máximo!G588:J588</f>
        <v>2.1459227E-4</v>
      </c>
      <c r="H588" s="70" t="str">
        <f>IF(Máximo!H588="","",Máximo!H588)</f>
        <v>Obrigatório</v>
      </c>
      <c r="I588" s="37" t="s">
        <v>4</v>
      </c>
      <c r="J588" s="73">
        <f>IF($K$13="Não Atende",0,IF(I588="","",IF(H588="",VLOOKUP(I588,Parâmetros!$B$3:$C$6,2,0),VLOOKUP(I588,Parâmetros!$B$3:$C$6,2,0)*VLOOKUP(H588,Parâmetros!$E$3:$G$5,2,0))))</f>
        <v>0</v>
      </c>
      <c r="K588" s="74">
        <f t="shared" si="275"/>
        <v>0</v>
      </c>
      <c r="L588" s="3"/>
      <c r="M588" s="38"/>
    </row>
    <row r="589" spans="1:13" ht="45.75" customHeight="1" outlineLevel="1" x14ac:dyDescent="0.2">
      <c r="A589" s="170" t="str">
        <f>Máximo!A589</f>
        <v>3.552</v>
      </c>
      <c r="B589" s="552" t="str">
        <f>Máximo!B589:E589</f>
        <v xml:space="preserve">11.7.2.      Experiência: o PROPONENTE deverá detalhar experiências que permita avaliar seus conhecimentos e experiências adquiridos em implementação de D.R. através de: </v>
      </c>
      <c r="C589" s="552"/>
      <c r="D589" s="552"/>
      <c r="E589" s="552"/>
      <c r="F589" s="68" t="str">
        <f>IF(Máximo!F589:I589="","",Máximo!F589:I589)</f>
        <v/>
      </c>
      <c r="G589" s="72">
        <f>Máximo!G589:J589</f>
        <v>2.1459227E-4</v>
      </c>
      <c r="H589" s="70" t="str">
        <f>IF(Máximo!H589="","",Máximo!H589)</f>
        <v>Obrigatório</v>
      </c>
      <c r="I589" s="37" t="s">
        <v>4</v>
      </c>
      <c r="J589" s="73">
        <f>IF($K$13="Não Atende",0,IF(I589="","",IF(H589="",VLOOKUP(I589,Parâmetros!$B$3:$C$6,2,0),VLOOKUP(I589,Parâmetros!$B$3:$C$6,2,0)*VLOOKUP(H589,Parâmetros!$E$3:$G$5,2,0))))</f>
        <v>0</v>
      </c>
      <c r="K589" s="74">
        <f t="shared" si="275"/>
        <v>0</v>
      </c>
      <c r="L589" s="3"/>
      <c r="M589" s="38"/>
    </row>
    <row r="590" spans="1:13" ht="45.75" customHeight="1" outlineLevel="1" x14ac:dyDescent="0.2">
      <c r="A590" s="170" t="str">
        <f>Máximo!A590</f>
        <v>3.553</v>
      </c>
      <c r="B590" s="552" t="str">
        <f>Máximo!B590:E590</f>
        <v>11.7.2.1.     Serviços realizados em grandes empresas de Telecomunicações (Internacional / Nacional);</v>
      </c>
      <c r="C590" s="552"/>
      <c r="D590" s="552"/>
      <c r="E590" s="552"/>
      <c r="F590" s="68" t="str">
        <f>IF(Máximo!F590:I590="","",Máximo!F590:I590)</f>
        <v/>
      </c>
      <c r="G590" s="72">
        <f>Máximo!G590:J590</f>
        <v>2.1459227E-4</v>
      </c>
      <c r="H590" s="70" t="str">
        <f>IF(Máximo!H590="","",Máximo!H590)</f>
        <v>Obrigatório</v>
      </c>
      <c r="I590" s="37" t="s">
        <v>4</v>
      </c>
      <c r="J590" s="73">
        <f>IF($K$13="Não Atende",0,IF(I590="","",IF(H590="",VLOOKUP(I590,Parâmetros!$B$3:$C$6,2,0),VLOOKUP(I590,Parâmetros!$B$3:$C$6,2,0)*VLOOKUP(H590,Parâmetros!$E$3:$G$5,2,0))))</f>
        <v>0</v>
      </c>
      <c r="K590" s="74">
        <f t="shared" si="275"/>
        <v>0</v>
      </c>
      <c r="L590" s="3"/>
      <c r="M590" s="38"/>
    </row>
    <row r="591" spans="1:13" ht="45.75" customHeight="1" outlineLevel="1" x14ac:dyDescent="0.2">
      <c r="A591" s="170" t="str">
        <f>Máximo!A591</f>
        <v>3.554</v>
      </c>
      <c r="B591" s="552" t="str">
        <f>Máximo!B591:E591</f>
        <v>11.7.2.2.     Serviços relativos a soluções de Business Continuity Management (BCM) em grandes empresas (Internacional / Nacional);</v>
      </c>
      <c r="C591" s="552"/>
      <c r="D591" s="552"/>
      <c r="E591" s="552"/>
      <c r="F591" s="68" t="str">
        <f>IF(Máximo!F591:I591="","",Máximo!F591:I591)</f>
        <v/>
      </c>
      <c r="G591" s="72">
        <f>Máximo!G591:J591</f>
        <v>2.1459227E-4</v>
      </c>
      <c r="H591" s="70" t="str">
        <f>IF(Máximo!H591="","",Máximo!H591)</f>
        <v>Obrigatório</v>
      </c>
      <c r="I591" s="37" t="s">
        <v>4</v>
      </c>
      <c r="J591" s="73">
        <f>IF($K$13="Não Atende",0,IF(I591="","",IF(H591="",VLOOKUP(I591,Parâmetros!$B$3:$C$6,2,0),VLOOKUP(I591,Parâmetros!$B$3:$C$6,2,0)*VLOOKUP(H591,Parâmetros!$E$3:$G$5,2,0))))</f>
        <v>0</v>
      </c>
      <c r="K591" s="74">
        <f t="shared" si="275"/>
        <v>0</v>
      </c>
      <c r="L591" s="3"/>
      <c r="M591" s="38"/>
    </row>
    <row r="592" spans="1:13" ht="45.75" customHeight="1" outlineLevel="1" x14ac:dyDescent="0.2">
      <c r="A592" s="170" t="str">
        <f>Máximo!A592</f>
        <v>3.555</v>
      </c>
      <c r="B592" s="552" t="str">
        <f>Máximo!B592:E592</f>
        <v>12.      Requisitos de Operação, Produção e Ambientes</v>
      </c>
      <c r="C592" s="552"/>
      <c r="D592" s="552"/>
      <c r="E592" s="552"/>
      <c r="F592" s="68" t="str">
        <f>IF(Máximo!F592:I592="","",Máximo!F592:I592)</f>
        <v/>
      </c>
      <c r="G592" s="72">
        <f>Máximo!G592:J592</f>
        <v>2.1459227E-4</v>
      </c>
      <c r="H592" s="70" t="str">
        <f>IF(Máximo!H592="","",Máximo!H592)</f>
        <v>Obrigatório</v>
      </c>
      <c r="I592" s="37" t="s">
        <v>4</v>
      </c>
      <c r="J592" s="73">
        <f>IF($K$13="Não Atende",0,IF(I592="","",IF(H592="",VLOOKUP(I592,Parâmetros!$B$3:$C$6,2,0),VLOOKUP(I592,Parâmetros!$B$3:$C$6,2,0)*VLOOKUP(H592,Parâmetros!$E$3:$G$5,2,0))))</f>
        <v>0</v>
      </c>
      <c r="K592" s="74">
        <f t="shared" si="275"/>
        <v>0</v>
      </c>
      <c r="L592" s="3"/>
      <c r="M592" s="38"/>
    </row>
    <row r="593" spans="1:13" ht="45.75" customHeight="1" outlineLevel="1" x14ac:dyDescent="0.2">
      <c r="A593" s="170" t="str">
        <f>Máximo!A593</f>
        <v>3.556</v>
      </c>
      <c r="B593" s="552" t="str">
        <f>Máximo!B593:E593</f>
        <v>12.1.        O PROPONENTE deve fornecer todas as condições necessárias para a implantação e operação da solução de TI. Em razão disto são exigidos padrões, procedimentos, facilidades e documentação, de forma que a Diretoria de Infraestrutura e Operações possa realizar as atividades de Primeiro e Segundo Níveis da solução no tocante ao tratamento de incidentes, à administração, manutenção, automação e monitoração.</v>
      </c>
      <c r="C593" s="552"/>
      <c r="D593" s="552"/>
      <c r="E593" s="552"/>
      <c r="F593" s="68" t="str">
        <f>IF(Máximo!F593:I593="","",Máximo!F593:I593)</f>
        <v/>
      </c>
      <c r="G593" s="72">
        <f>Máximo!G593:J593</f>
        <v>2.1459227E-4</v>
      </c>
      <c r="H593" s="70" t="str">
        <f>IF(Máximo!H593="","",Máximo!H593)</f>
        <v>Obrigatório</v>
      </c>
      <c r="I593" s="37" t="s">
        <v>4</v>
      </c>
      <c r="J593" s="73">
        <f>IF($K$13="Não Atende",0,IF(I593="","",IF(H593="",VLOOKUP(I593,Parâmetros!$B$3:$C$6,2,0),VLOOKUP(I593,Parâmetros!$B$3:$C$6,2,0)*VLOOKUP(H593,Parâmetros!$E$3:$G$5,2,0))))</f>
        <v>0</v>
      </c>
      <c r="K593" s="74">
        <f t="shared" si="275"/>
        <v>0</v>
      </c>
      <c r="L593" s="3"/>
      <c r="M593" s="38"/>
    </row>
    <row r="594" spans="1:13" ht="45.75" customHeight="1" outlineLevel="1" x14ac:dyDescent="0.2">
      <c r="A594" s="170" t="str">
        <f>Máximo!A594</f>
        <v>3.557</v>
      </c>
      <c r="B594" s="552" t="str">
        <f>Máximo!B594:E594</f>
        <v>12.1.1.      Entende-se por atividades de Primeiro Nível (N1) aquelas repetitivas e procedimentadas, automatizadas ou não, e que buscam precisão e tempestividade de execução. Este nível está comprometido com a máxima disponibilidade dos ambientes de serviços e a comunicação precisa dos status dos mesmos;</v>
      </c>
      <c r="C594" s="552"/>
      <c r="D594" s="552"/>
      <c r="E594" s="552"/>
      <c r="F594" s="68" t="str">
        <f>IF(Máximo!F594:I594="","",Máximo!F594:I594)</f>
        <v/>
      </c>
      <c r="G594" s="72">
        <f>Máximo!G594:J594</f>
        <v>2.1459227E-4</v>
      </c>
      <c r="H594" s="70" t="str">
        <f>IF(Máximo!H594="","",Máximo!H594)</f>
        <v>Obrigatório</v>
      </c>
      <c r="I594" s="37" t="s">
        <v>4</v>
      </c>
      <c r="J594" s="73">
        <f>IF($K$13="Não Atende",0,IF(I594="","",IF(H594="",VLOOKUP(I594,Parâmetros!$B$3:$C$6,2,0),VLOOKUP(I594,Parâmetros!$B$3:$C$6,2,0)*VLOOKUP(H594,Parâmetros!$E$3:$G$5,2,0))))</f>
        <v>0</v>
      </c>
      <c r="K594" s="74">
        <f t="shared" si="275"/>
        <v>0</v>
      </c>
      <c r="L594" s="3"/>
      <c r="M594" s="38"/>
    </row>
    <row r="595" spans="1:13" ht="45.75" customHeight="1" outlineLevel="1" x14ac:dyDescent="0.2">
      <c r="A595" s="170" t="str">
        <f>Máximo!A595</f>
        <v>3.558</v>
      </c>
      <c r="B595" s="552" t="str">
        <f>Máximo!B595:E595</f>
        <v>12.1.2.      Entende-se por atividades de Segundo Nível (N2) aquelas de maior complexidade que exigem conhecimento da arquitetura e funcionalidades da solução, além de suas interações com outras soluções, e a sua relação com os processos de negócio da organização. Compete a este nível parametrizar, configurar, executar procedimentos de manutenção, incluindo deploy de versões, automação, análise de comportamento da demanda e planejamento em relação aos SLA e recursos disponíveis. Entretanto não é de responsabilidade deste Nível a modificação de códigos de programação ou aplicações de patch de correção de problemas, cabendo esta tarefa ao Terceiro Nível (N3).</v>
      </c>
      <c r="C595" s="552"/>
      <c r="D595" s="552"/>
      <c r="E595" s="552"/>
      <c r="F595" s="68" t="str">
        <f>IF(Máximo!F595:I595="","",Máximo!F595:I595)</f>
        <v/>
      </c>
      <c r="G595" s="72">
        <f>Máximo!G595:J595</f>
        <v>2.1459227E-4</v>
      </c>
      <c r="H595" s="70" t="str">
        <f>IF(Máximo!H595="","",Máximo!H595)</f>
        <v>Obrigatório</v>
      </c>
      <c r="I595" s="37" t="s">
        <v>4</v>
      </c>
      <c r="J595" s="73">
        <f>IF($K$13="Não Atende",0,IF(I595="","",IF(H595="",VLOOKUP(I595,Parâmetros!$B$3:$C$6,2,0),VLOOKUP(I595,Parâmetros!$B$3:$C$6,2,0)*VLOOKUP(H595,Parâmetros!$E$3:$G$5,2,0))))</f>
        <v>0</v>
      </c>
      <c r="K595" s="74">
        <f t="shared" si="275"/>
        <v>0</v>
      </c>
      <c r="L595" s="3"/>
      <c r="M595" s="38"/>
    </row>
    <row r="596" spans="1:13" ht="45.75" customHeight="1" outlineLevel="1" x14ac:dyDescent="0.2">
      <c r="A596" s="170" t="str">
        <f>Máximo!A596</f>
        <v>3.559</v>
      </c>
      <c r="B596" s="552" t="str">
        <f>Máximo!B596:E596</f>
        <v>12.2.        Os requisitos de padrões e procedimentos deverão ser atendidos em três fases durante o desenvolvimento do projeto:</v>
      </c>
      <c r="C596" s="552"/>
      <c r="D596" s="552"/>
      <c r="E596" s="552"/>
      <c r="F596" s="68" t="str">
        <f>IF(Máximo!F596:I596="","",Máximo!F596:I596)</f>
        <v/>
      </c>
      <c r="G596" s="72">
        <f>Máximo!G596:J596</f>
        <v>2.1459227E-4</v>
      </c>
      <c r="H596" s="70" t="str">
        <f>IF(Máximo!H596="","",Máximo!H596)</f>
        <v>Obrigatório</v>
      </c>
      <c r="I596" s="37" t="s">
        <v>4</v>
      </c>
      <c r="J596" s="73">
        <f>IF($K$13="Não Atende",0,IF(I596="","",IF(H596="",VLOOKUP(I596,Parâmetros!$B$3:$C$6,2,0),VLOOKUP(I596,Parâmetros!$B$3:$C$6,2,0)*VLOOKUP(H596,Parâmetros!$E$3:$G$5,2,0))))</f>
        <v>0</v>
      </c>
      <c r="K596" s="74">
        <f t="shared" si="275"/>
        <v>0</v>
      </c>
      <c r="L596" s="3"/>
      <c r="M596" s="38"/>
    </row>
    <row r="597" spans="1:13" ht="45.75" customHeight="1" outlineLevel="1" x14ac:dyDescent="0.2">
      <c r="A597" s="170" t="str">
        <f>Máximo!A597</f>
        <v>3.560</v>
      </c>
      <c r="B597" s="552" t="str">
        <f>Máximo!B597:E597</f>
        <v>12.2.1.      Fase de Desenvolvimento e/ou localização da solução;</v>
      </c>
      <c r="C597" s="552"/>
      <c r="D597" s="552"/>
      <c r="E597" s="552"/>
      <c r="F597" s="68" t="str">
        <f>IF(Máximo!F597:I597="","",Máximo!F597:I597)</f>
        <v/>
      </c>
      <c r="G597" s="72">
        <f>Máximo!G597:J597</f>
        <v>2.1459227E-4</v>
      </c>
      <c r="H597" s="70" t="str">
        <f>IF(Máximo!H597="","",Máximo!H597)</f>
        <v>Obrigatório</v>
      </c>
      <c r="I597" s="37" t="s">
        <v>4</v>
      </c>
      <c r="J597" s="73">
        <f>IF($K$13="Não Atende",0,IF(I597="","",IF(H597="",VLOOKUP(I597,Parâmetros!$B$3:$C$6,2,0),VLOOKUP(I597,Parâmetros!$B$3:$C$6,2,0)*VLOOKUP(H597,Parâmetros!$E$3:$G$5,2,0))))</f>
        <v>0</v>
      </c>
      <c r="K597" s="74">
        <f t="shared" si="275"/>
        <v>0</v>
      </c>
      <c r="L597" s="3"/>
      <c r="M597" s="38"/>
    </row>
    <row r="598" spans="1:13" ht="45.75" customHeight="1" outlineLevel="1" x14ac:dyDescent="0.2">
      <c r="A598" s="170" t="str">
        <f>Máximo!A598</f>
        <v>3.561</v>
      </c>
      <c r="B598" s="552" t="str">
        <f>Máximo!B598:E598</f>
        <v>12.2.2.      Fase de Transição para Operação e Produção;</v>
      </c>
      <c r="C598" s="552"/>
      <c r="D598" s="552"/>
      <c r="E598" s="552"/>
      <c r="F598" s="68" t="str">
        <f>IF(Máximo!F598:I598="","",Máximo!F598:I598)</f>
        <v/>
      </c>
      <c r="G598" s="72">
        <f>Máximo!G598:J598</f>
        <v>2.1459227E-4</v>
      </c>
      <c r="H598" s="70" t="str">
        <f>IF(Máximo!H598="","",Máximo!H598)</f>
        <v>Obrigatório</v>
      </c>
      <c r="I598" s="37" t="s">
        <v>4</v>
      </c>
      <c r="J598" s="73">
        <f>IF($K$13="Não Atende",0,IF(I598="","",IF(H598="",VLOOKUP(I598,Parâmetros!$B$3:$C$6,2,0),VLOOKUP(I598,Parâmetros!$B$3:$C$6,2,0)*VLOOKUP(H598,Parâmetros!$E$3:$G$5,2,0))))</f>
        <v>0</v>
      </c>
      <c r="K598" s="74">
        <f t="shared" si="275"/>
        <v>0</v>
      </c>
      <c r="L598" s="3"/>
      <c r="M598" s="38"/>
    </row>
    <row r="599" spans="1:13" ht="45.75" customHeight="1" outlineLevel="1" x14ac:dyDescent="0.2">
      <c r="A599" s="170" t="str">
        <f>Máximo!A599</f>
        <v>3.562</v>
      </c>
      <c r="B599" s="552" t="str">
        <f>Máximo!B599:E599</f>
        <v>12.2.3.      Fase de Pós-implantação.</v>
      </c>
      <c r="C599" s="552"/>
      <c r="D599" s="552"/>
      <c r="E599" s="552"/>
      <c r="F599" s="68" t="str">
        <f>IF(Máximo!F599:I599="","",Máximo!F599:I599)</f>
        <v/>
      </c>
      <c r="G599" s="72">
        <f>Máximo!G599:J599</f>
        <v>2.1459227E-4</v>
      </c>
      <c r="H599" s="70" t="str">
        <f>IF(Máximo!H599="","",Máximo!H599)</f>
        <v>Obrigatório</v>
      </c>
      <c r="I599" s="37" t="s">
        <v>4</v>
      </c>
      <c r="J599" s="73">
        <f>IF($K$13="Não Atende",0,IF(I599="","",IF(H599="",VLOOKUP(I599,Parâmetros!$B$3:$C$6,2,0),VLOOKUP(I599,Parâmetros!$B$3:$C$6,2,0)*VLOOKUP(H599,Parâmetros!$E$3:$G$5,2,0))))</f>
        <v>0</v>
      </c>
      <c r="K599" s="74">
        <f t="shared" si="275"/>
        <v>0</v>
      </c>
      <c r="L599" s="3"/>
      <c r="M599" s="38"/>
    </row>
    <row r="600" spans="1:13" ht="45.75" customHeight="1" outlineLevel="1" x14ac:dyDescent="0.2">
      <c r="A600" s="170" t="str">
        <f>Máximo!A600</f>
        <v>3.563</v>
      </c>
      <c r="B600" s="552" t="str">
        <f>Máximo!B600:E600</f>
        <v>12.3.        Fase de Desenvolvimento e/ou localização da solução</v>
      </c>
      <c r="C600" s="552"/>
      <c r="D600" s="552"/>
      <c r="E600" s="552"/>
      <c r="F600" s="68" t="str">
        <f>IF(Máximo!F600:I600="","",Máximo!F600:I600)</f>
        <v/>
      </c>
      <c r="G600" s="72">
        <f>Máximo!G600:J600</f>
        <v>2.1459227E-4</v>
      </c>
      <c r="H600" s="70" t="str">
        <f>IF(Máximo!H600="","",Máximo!H600)</f>
        <v>Obrigatório</v>
      </c>
      <c r="I600" s="37" t="s">
        <v>4</v>
      </c>
      <c r="J600" s="73">
        <f>IF($K$13="Não Atende",0,IF(I600="","",IF(H600="",VLOOKUP(I600,Parâmetros!$B$3:$C$6,2,0),VLOOKUP(I600,Parâmetros!$B$3:$C$6,2,0)*VLOOKUP(H600,Parâmetros!$E$3:$G$5,2,0))))</f>
        <v>0</v>
      </c>
      <c r="K600" s="74">
        <f t="shared" si="275"/>
        <v>0</v>
      </c>
      <c r="L600" s="3"/>
      <c r="M600" s="38"/>
    </row>
    <row r="601" spans="1:13" ht="45.75" customHeight="1" outlineLevel="1" x14ac:dyDescent="0.2">
      <c r="A601" s="170" t="str">
        <f>Máximo!A601</f>
        <v>3.564</v>
      </c>
      <c r="B601" s="552" t="str">
        <f>Máximo!B601:E601</f>
        <v>12.3.1.      O PROPONENTE deverá fornecer documentação da solução atualizada, conforme padrão vigente definido pela Oi. São eles:</v>
      </c>
      <c r="C601" s="552"/>
      <c r="D601" s="552"/>
      <c r="E601" s="552"/>
      <c r="F601" s="68" t="str">
        <f>IF(Máximo!F601:I601="","",Máximo!F601:I601)</f>
        <v/>
      </c>
      <c r="G601" s="72">
        <f>Máximo!G601:J601</f>
        <v>2.1459227E-4</v>
      </c>
      <c r="H601" s="70" t="str">
        <f>IF(Máximo!H601="","",Máximo!H601)</f>
        <v>Obrigatório</v>
      </c>
      <c r="I601" s="37" t="s">
        <v>4</v>
      </c>
      <c r="J601" s="73">
        <f>IF($K$13="Não Atende",0,IF(I601="","",IF(H601="",VLOOKUP(I601,Parâmetros!$B$3:$C$6,2,0),VLOOKUP(I601,Parâmetros!$B$3:$C$6,2,0)*VLOOKUP(H601,Parâmetros!$E$3:$G$5,2,0))))</f>
        <v>0</v>
      </c>
      <c r="K601" s="74">
        <f t="shared" si="275"/>
        <v>0</v>
      </c>
      <c r="L601" s="3"/>
      <c r="M601" s="38"/>
    </row>
    <row r="602" spans="1:13" ht="45.75" customHeight="1" outlineLevel="1" x14ac:dyDescent="0.2">
      <c r="A602" s="170" t="str">
        <f>Máximo!A602</f>
        <v>3.565</v>
      </c>
      <c r="B602" s="552" t="str">
        <f>Máximo!B602:E602</f>
        <v>12.3.1.1.           Manual de Operação de Produção – Guia com definições de arquitetura, processo de instalação, configuração e procedimento operacionais. Será detalhado em fase de Desenho da Solução e deve ser entregue antes do aprovisionamento da solução. Dentre as seções do Manual de Operação e Produção estão:</v>
      </c>
      <c r="C602" s="552"/>
      <c r="D602" s="552"/>
      <c r="E602" s="552"/>
      <c r="F602" s="68" t="str">
        <f>IF(Máximo!F602:I602="","",Máximo!F602:I602)</f>
        <v/>
      </c>
      <c r="G602" s="72">
        <f>Máximo!G602:J602</f>
        <v>2.1459227E-4</v>
      </c>
      <c r="H602" s="70" t="str">
        <f>IF(Máximo!H602="","",Máximo!H602)</f>
        <v>Obrigatório</v>
      </c>
      <c r="I602" s="37" t="s">
        <v>4</v>
      </c>
      <c r="J602" s="73">
        <f>IF($K$13="Não Atende",0,IF(I602="","",IF(H602="",VLOOKUP(I602,Parâmetros!$B$3:$C$6,2,0),VLOOKUP(I602,Parâmetros!$B$3:$C$6,2,0)*VLOOKUP(H602,Parâmetros!$E$3:$G$5,2,0))))</f>
        <v>0</v>
      </c>
      <c r="K602" s="74">
        <f t="shared" si="275"/>
        <v>0</v>
      </c>
      <c r="L602" s="3"/>
      <c r="M602" s="38"/>
    </row>
    <row r="603" spans="1:13" ht="45.75" customHeight="1" outlineLevel="1" x14ac:dyDescent="0.2">
      <c r="A603" s="170" t="str">
        <f>Máximo!A603</f>
        <v>3.566</v>
      </c>
      <c r="B603" s="552" t="str">
        <f>Máximo!B603:E603</f>
        <v>12.3.1.1.1.              RUNBOOK –  detalhamento das processos batch (procedures e scripts de execução, agendamento e sequenciamento de  execuções e programação de transmissão de arquivos);</v>
      </c>
      <c r="C603" s="552"/>
      <c r="D603" s="552"/>
      <c r="E603" s="552"/>
      <c r="F603" s="68" t="str">
        <f>IF(Máximo!F603:I603="","",Máximo!F603:I603)</f>
        <v/>
      </c>
      <c r="G603" s="72">
        <f>Máximo!G603:J603</f>
        <v>2.1459227E-4</v>
      </c>
      <c r="H603" s="70" t="str">
        <f>IF(Máximo!H603="","",Máximo!H603)</f>
        <v>Obrigatório</v>
      </c>
      <c r="I603" s="37" t="s">
        <v>4</v>
      </c>
      <c r="J603" s="73">
        <f>IF($K$13="Não Atende",0,IF(I603="","",IF(H603="",VLOOKUP(I603,Parâmetros!$B$3:$C$6,2,0),VLOOKUP(I603,Parâmetros!$B$3:$C$6,2,0)*VLOOKUP(H603,Parâmetros!$E$3:$G$5,2,0))))</f>
        <v>0</v>
      </c>
      <c r="K603" s="74">
        <f t="shared" si="275"/>
        <v>0</v>
      </c>
      <c r="L603" s="3"/>
      <c r="M603" s="38"/>
    </row>
    <row r="604" spans="1:13" ht="45.75" customHeight="1" outlineLevel="1" x14ac:dyDescent="0.2">
      <c r="A604" s="170" t="str">
        <f>Máximo!A604</f>
        <v>3.567</v>
      </c>
      <c r="B604" s="552" t="str">
        <f>Máximo!B604:E604</f>
        <v>12.3.1.1.2.              Especificação de Monitoração de Serviço (EMS);</v>
      </c>
      <c r="C604" s="552"/>
      <c r="D604" s="552"/>
      <c r="E604" s="552"/>
      <c r="F604" s="68" t="str">
        <f>IF(Máximo!F604:I604="","",Máximo!F604:I604)</f>
        <v/>
      </c>
      <c r="G604" s="72">
        <f>Máximo!G604:J604</f>
        <v>2.1459227E-4</v>
      </c>
      <c r="H604" s="70" t="str">
        <f>IF(Máximo!H604="","",Máximo!H604)</f>
        <v>Obrigatório</v>
      </c>
      <c r="I604" s="37" t="s">
        <v>4</v>
      </c>
      <c r="J604" s="73">
        <f>IF($K$13="Não Atende",0,IF(I604="","",IF(H604="",VLOOKUP(I604,Parâmetros!$B$3:$C$6,2,0),VLOOKUP(I604,Parâmetros!$B$3:$C$6,2,0)*VLOOKUP(H604,Parâmetros!$E$3:$G$5,2,0))))</f>
        <v>0</v>
      </c>
      <c r="K604" s="74">
        <f t="shared" si="275"/>
        <v>0</v>
      </c>
      <c r="L604" s="3"/>
      <c r="M604" s="38"/>
    </row>
    <row r="605" spans="1:13" ht="45.75" customHeight="1" outlineLevel="1" x14ac:dyDescent="0.2">
      <c r="A605" s="170" t="str">
        <f>Máximo!A605</f>
        <v>3.568</v>
      </c>
      <c r="B605" s="552" t="str">
        <f>Máximo!B605:E605</f>
        <v>12.3.1.1.3.              Desenho da Arquitetura da Solução (sistemas integrados e impactos pela demanda);</v>
      </c>
      <c r="C605" s="552"/>
      <c r="D605" s="552"/>
      <c r="E605" s="552"/>
      <c r="F605" s="68" t="str">
        <f>IF(Máximo!F605:I605="","",Máximo!F605:I605)</f>
        <v/>
      </c>
      <c r="G605" s="72">
        <f>Máximo!G605:J605</f>
        <v>2.1459227E-4</v>
      </c>
      <c r="H605" s="70" t="str">
        <f>IF(Máximo!H605="","",Máximo!H605)</f>
        <v>Obrigatório</v>
      </c>
      <c r="I605" s="37" t="s">
        <v>4</v>
      </c>
      <c r="J605" s="73">
        <f>IF($K$13="Não Atende",0,IF(I605="","",IF(H605="",VLOOKUP(I605,Parâmetros!$B$3:$C$6,2,0),VLOOKUP(I605,Parâmetros!$B$3:$C$6,2,0)*VLOOKUP(H605,Parâmetros!$E$3:$G$5,2,0))))</f>
        <v>0</v>
      </c>
      <c r="K605" s="74">
        <f t="shared" si="275"/>
        <v>0</v>
      </c>
      <c r="L605" s="3"/>
      <c r="M605" s="38"/>
    </row>
    <row r="606" spans="1:13" ht="45.75" customHeight="1" outlineLevel="1" x14ac:dyDescent="0.2">
      <c r="A606" s="170" t="str">
        <f>Máximo!A606</f>
        <v>3.569</v>
      </c>
      <c r="B606" s="552" t="str">
        <f>Máximo!B606:E606</f>
        <v>12.3.1.1.4.              Desenho do modelo físico (detalhamento da tecnologia empregada em cada camada da solução, servidores, clusters, componentes de rede, etc);</v>
      </c>
      <c r="C606" s="552"/>
      <c r="D606" s="552"/>
      <c r="E606" s="552"/>
      <c r="F606" s="68" t="str">
        <f>IF(Máximo!F606:I606="","",Máximo!F606:I606)</f>
        <v/>
      </c>
      <c r="G606" s="72">
        <f>Máximo!G606:J606</f>
        <v>2.1459227E-4</v>
      </c>
      <c r="H606" s="70" t="str">
        <f>IF(Máximo!H606="","",Máximo!H606)</f>
        <v>Obrigatório</v>
      </c>
      <c r="I606" s="37" t="s">
        <v>4</v>
      </c>
      <c r="J606" s="73">
        <f>IF($K$13="Não Atende",0,IF(I606="","",IF(H606="",VLOOKUP(I606,Parâmetros!$B$3:$C$6,2,0),VLOOKUP(I606,Parâmetros!$B$3:$C$6,2,0)*VLOOKUP(H606,Parâmetros!$E$3:$G$5,2,0))))</f>
        <v>0</v>
      </c>
      <c r="K606" s="74">
        <f t="shared" si="275"/>
        <v>0</v>
      </c>
      <c r="L606" s="3"/>
      <c r="M606" s="38"/>
    </row>
    <row r="607" spans="1:13" ht="45.75" customHeight="1" outlineLevel="1" x14ac:dyDescent="0.2">
      <c r="A607" s="170" t="str">
        <f>Máximo!A607</f>
        <v>3.570</v>
      </c>
      <c r="B607" s="552" t="str">
        <f>Máximo!B607:E607</f>
        <v>12.3.1.1.5.              Procedimento das interfaces (WebServices, DataSource, Transferência de arquivos, Fila de Mensagem e Socket)</v>
      </c>
      <c r="C607" s="552"/>
      <c r="D607" s="552"/>
      <c r="E607" s="552"/>
      <c r="F607" s="68" t="str">
        <f>IF(Máximo!F607:I607="","",Máximo!F607:I607)</f>
        <v/>
      </c>
      <c r="G607" s="72">
        <f>Máximo!G607:J607</f>
        <v>2.1459227E-4</v>
      </c>
      <c r="H607" s="70" t="str">
        <f>IF(Máximo!H607="","",Máximo!H607)</f>
        <v>Obrigatório</v>
      </c>
      <c r="I607" s="37" t="s">
        <v>4</v>
      </c>
      <c r="J607" s="73">
        <f>IF($K$13="Não Atende",0,IF(I607="","",IF(H607="",VLOOKUP(I607,Parâmetros!$B$3:$C$6,2,0),VLOOKUP(I607,Parâmetros!$B$3:$C$6,2,0)*VLOOKUP(H607,Parâmetros!$E$3:$G$5,2,0))))</f>
        <v>0</v>
      </c>
      <c r="K607" s="74">
        <f t="shared" si="275"/>
        <v>0</v>
      </c>
      <c r="L607" s="3"/>
      <c r="M607" s="38"/>
    </row>
    <row r="608" spans="1:13" ht="45.75" customHeight="1" outlineLevel="1" x14ac:dyDescent="0.2">
      <c r="A608" s="170" t="str">
        <f>Máximo!A608</f>
        <v>3.571</v>
      </c>
      <c r="B608" s="552" t="str">
        <f>Máximo!B608:E608</f>
        <v>12.3.1.1.6.              Preenchimento da planilha de integrações contendo origem, destino, protocolo, tecnologia e meio de acesso.</v>
      </c>
      <c r="C608" s="552"/>
      <c r="D608" s="552"/>
      <c r="E608" s="552"/>
      <c r="F608" s="68" t="str">
        <f>IF(Máximo!F608:I608="","",Máximo!F608:I608)</f>
        <v/>
      </c>
      <c r="G608" s="72">
        <f>Máximo!G608:J608</f>
        <v>2.1459227E-4</v>
      </c>
      <c r="H608" s="70" t="str">
        <f>IF(Máximo!H608="","",Máximo!H608)</f>
        <v>Obrigatório</v>
      </c>
      <c r="I608" s="37" t="s">
        <v>4</v>
      </c>
      <c r="J608" s="73">
        <f>IF($K$13="Não Atende",0,IF(I608="","",IF(H608="",VLOOKUP(I608,Parâmetros!$B$3:$C$6,2,0),VLOOKUP(I608,Parâmetros!$B$3:$C$6,2,0)*VLOOKUP(H608,Parâmetros!$E$3:$G$5,2,0))))</f>
        <v>0</v>
      </c>
      <c r="K608" s="74">
        <f t="shared" si="275"/>
        <v>0</v>
      </c>
      <c r="L608" s="3"/>
      <c r="M608" s="38"/>
    </row>
    <row r="609" spans="1:13" ht="45.75" customHeight="1" outlineLevel="1" x14ac:dyDescent="0.2">
      <c r="A609" s="170" t="str">
        <f>Máximo!A609</f>
        <v>3.572</v>
      </c>
      <c r="B609" s="552" t="str">
        <f>Máximo!B609:E609</f>
        <v>12.3.1.1.7.              Controle do envio dos arquivos (evitar envio de arquivo duplicado)</v>
      </c>
      <c r="C609" s="552"/>
      <c r="D609" s="552"/>
      <c r="E609" s="552"/>
      <c r="F609" s="68" t="str">
        <f>IF(Máximo!F609:I609="","",Máximo!F609:I609)</f>
        <v/>
      </c>
      <c r="G609" s="72">
        <f>Máximo!G609:J609</f>
        <v>2.1459227E-4</v>
      </c>
      <c r="H609" s="70" t="str">
        <f>IF(Máximo!H609="","",Máximo!H609)</f>
        <v>Obrigatório</v>
      </c>
      <c r="I609" s="37" t="s">
        <v>4</v>
      </c>
      <c r="J609" s="73">
        <f>IF($K$13="Não Atende",0,IF(I609="","",IF(H609="",VLOOKUP(I609,Parâmetros!$B$3:$C$6,2,0),VLOOKUP(I609,Parâmetros!$B$3:$C$6,2,0)*VLOOKUP(H609,Parâmetros!$E$3:$G$5,2,0))))</f>
        <v>0</v>
      </c>
      <c r="K609" s="74">
        <f t="shared" si="275"/>
        <v>0</v>
      </c>
      <c r="L609" s="3"/>
      <c r="M609" s="38"/>
    </row>
    <row r="610" spans="1:13" ht="45.75" customHeight="1" outlineLevel="1" x14ac:dyDescent="0.2">
      <c r="A610" s="170" t="str">
        <f>Máximo!A610</f>
        <v>3.573</v>
      </c>
      <c r="B610" s="552" t="str">
        <f>Máximo!B610:E610</f>
        <v>12.3.1.1.8.              Descrição detalhada de cada interface.</v>
      </c>
      <c r="C610" s="552"/>
      <c r="D610" s="552"/>
      <c r="E610" s="552"/>
      <c r="F610" s="68" t="str">
        <f>IF(Máximo!F610:I610="","",Máximo!F610:I610)</f>
        <v/>
      </c>
      <c r="G610" s="72">
        <f>Máximo!G610:J610</f>
        <v>2.1459227E-4</v>
      </c>
      <c r="H610" s="70" t="str">
        <f>IF(Máximo!H610="","",Máximo!H610)</f>
        <v>Obrigatório</v>
      </c>
      <c r="I610" s="37" t="s">
        <v>4</v>
      </c>
      <c r="J610" s="73">
        <f>IF($K$13="Não Atende",0,IF(I610="","",IF(H610="",VLOOKUP(I610,Parâmetros!$B$3:$C$6,2,0),VLOOKUP(I610,Parâmetros!$B$3:$C$6,2,0)*VLOOKUP(H610,Parâmetros!$E$3:$G$5,2,0))))</f>
        <v>0</v>
      </c>
      <c r="K610" s="74">
        <f t="shared" si="275"/>
        <v>0</v>
      </c>
      <c r="L610" s="3"/>
      <c r="M610" s="38"/>
    </row>
    <row r="611" spans="1:13" ht="45.75" customHeight="1" outlineLevel="1" x14ac:dyDescent="0.2">
      <c r="A611" s="170" t="str">
        <f>Máximo!A611</f>
        <v>3.574</v>
      </c>
      <c r="B611" s="552" t="str">
        <f>Máximo!B611:E611</f>
        <v>12.3.1.1.9.              Teste de conectividade de cada interface a exemplo de mas não limitado a:</v>
      </c>
      <c r="C611" s="552"/>
      <c r="D611" s="552"/>
      <c r="E611" s="552"/>
      <c r="F611" s="68" t="str">
        <f>IF(Máximo!F611:I611="","",Máximo!F611:I611)</f>
        <v/>
      </c>
      <c r="G611" s="72">
        <f>Máximo!G611:J611</f>
        <v>2.1459227E-4</v>
      </c>
      <c r="H611" s="70" t="str">
        <f>IF(Máximo!H611="","",Máximo!H611)</f>
        <v>Obrigatório</v>
      </c>
      <c r="I611" s="37" t="s">
        <v>4</v>
      </c>
      <c r="J611" s="73">
        <f>IF($K$13="Não Atende",0,IF(I611="","",IF(H611="",VLOOKUP(I611,Parâmetros!$B$3:$C$6,2,0),VLOOKUP(I611,Parâmetros!$B$3:$C$6,2,0)*VLOOKUP(H611,Parâmetros!$E$3:$G$5,2,0))))</f>
        <v>0</v>
      </c>
      <c r="K611" s="74">
        <f t="shared" si="275"/>
        <v>0</v>
      </c>
      <c r="L611" s="3"/>
      <c r="M611" s="38"/>
    </row>
    <row r="612" spans="1:13" ht="45.75" customHeight="1" outlineLevel="1" x14ac:dyDescent="0.2">
      <c r="A612" s="170" t="str">
        <f>Máximo!A612</f>
        <v>3.575</v>
      </c>
      <c r="B612" s="552" t="str">
        <f>Máximo!B612:E612</f>
        <v>12.3.1.1.9.1.             Teste dos WebServices SOA e HTPP.</v>
      </c>
      <c r="C612" s="552"/>
      <c r="D612" s="552"/>
      <c r="E612" s="552"/>
      <c r="F612" s="68" t="str">
        <f>IF(Máximo!F612:I612="","",Máximo!F612:I612)</f>
        <v/>
      </c>
      <c r="G612" s="72">
        <f>Máximo!G612:J612</f>
        <v>2.1459227E-4</v>
      </c>
      <c r="H612" s="70" t="str">
        <f>IF(Máximo!H612="","",Máximo!H612)</f>
        <v>Obrigatório</v>
      </c>
      <c r="I612" s="37" t="s">
        <v>4</v>
      </c>
      <c r="J612" s="73">
        <f>IF($K$13="Não Atende",0,IF(I612="","",IF(H612="",VLOOKUP(I612,Parâmetros!$B$3:$C$6,2,0),VLOOKUP(I612,Parâmetros!$B$3:$C$6,2,0)*VLOOKUP(H612,Parâmetros!$E$3:$G$5,2,0))))</f>
        <v>0</v>
      </c>
      <c r="K612" s="74">
        <f t="shared" si="275"/>
        <v>0</v>
      </c>
      <c r="L612" s="3"/>
      <c r="M612" s="38"/>
    </row>
    <row r="613" spans="1:13" ht="45.75" customHeight="1" outlineLevel="1" x14ac:dyDescent="0.2">
      <c r="A613" s="170" t="str">
        <f>Máximo!A613</f>
        <v>3.576</v>
      </c>
      <c r="B613" s="552" t="str">
        <f>Máximo!B613:E613</f>
        <v>12.3.1.1.9.2.             Teste dos DataSource com Select básico.</v>
      </c>
      <c r="C613" s="552"/>
      <c r="D613" s="552"/>
      <c r="E613" s="552"/>
      <c r="F613" s="68" t="str">
        <f>IF(Máximo!F613:I613="","",Máximo!F613:I613)</f>
        <v/>
      </c>
      <c r="G613" s="72">
        <f>Máximo!G613:J613</f>
        <v>2.1459227E-4</v>
      </c>
      <c r="H613" s="70" t="str">
        <f>IF(Máximo!H613="","",Máximo!H613)</f>
        <v>Obrigatório</v>
      </c>
      <c r="I613" s="37" t="s">
        <v>4</v>
      </c>
      <c r="J613" s="73">
        <f>IF($K$13="Não Atende",0,IF(I613="","",IF(H613="",VLOOKUP(I613,Parâmetros!$B$3:$C$6,2,0),VLOOKUP(I613,Parâmetros!$B$3:$C$6,2,0)*VLOOKUP(H613,Parâmetros!$E$3:$G$5,2,0))))</f>
        <v>0</v>
      </c>
      <c r="K613" s="74">
        <f t="shared" si="275"/>
        <v>0</v>
      </c>
      <c r="L613" s="3"/>
      <c r="M613" s="38"/>
    </row>
    <row r="614" spans="1:13" ht="45.75" customHeight="1" outlineLevel="1" x14ac:dyDescent="0.2">
      <c r="A614" s="170" t="str">
        <f>Máximo!A614</f>
        <v>3.577</v>
      </c>
      <c r="B614" s="552" t="str">
        <f>Máximo!B614:E614</f>
        <v>12.3.1.1.9.3.             Teste do processo de transferência de arquivo: FTP, SFTP, Connect, Pelican entre outros.</v>
      </c>
      <c r="C614" s="552"/>
      <c r="D614" s="552"/>
      <c r="E614" s="552"/>
      <c r="F614" s="68" t="str">
        <f>IF(Máximo!F614:I614="","",Máximo!F614:I614)</f>
        <v/>
      </c>
      <c r="G614" s="72">
        <f>Máximo!G614:J614</f>
        <v>2.1459227E-4</v>
      </c>
      <c r="H614" s="70" t="str">
        <f>IF(Máximo!H614="","",Máximo!H614)</f>
        <v>Obrigatório</v>
      </c>
      <c r="I614" s="37" t="s">
        <v>4</v>
      </c>
      <c r="J614" s="73">
        <f>IF($K$13="Não Atende",0,IF(I614="","",IF(H614="",VLOOKUP(I614,Parâmetros!$B$3:$C$6,2,0),VLOOKUP(I614,Parâmetros!$B$3:$C$6,2,0)*VLOOKUP(H614,Parâmetros!$E$3:$G$5,2,0))))</f>
        <v>0</v>
      </c>
      <c r="K614" s="74">
        <f t="shared" si="275"/>
        <v>0</v>
      </c>
      <c r="L614" s="3"/>
      <c r="M614" s="38"/>
    </row>
    <row r="615" spans="1:13" ht="45.75" customHeight="1" outlineLevel="1" x14ac:dyDescent="0.2">
      <c r="A615" s="170" t="str">
        <f>Máximo!A615</f>
        <v>3.578</v>
      </c>
      <c r="B615" s="552" t="str">
        <f>Máximo!B615:E615</f>
        <v>12.3.1.1.9.4.             Teste das Filas de Mensagem consumindo mensagem: JMS e Message Queue.</v>
      </c>
      <c r="C615" s="552"/>
      <c r="D615" s="552"/>
      <c r="E615" s="552"/>
      <c r="F615" s="68" t="str">
        <f>IF(Máximo!F615:I615="","",Máximo!F615:I615)</f>
        <v/>
      </c>
      <c r="G615" s="72">
        <f>Máximo!G615:J615</f>
        <v>2.1459227E-4</v>
      </c>
      <c r="H615" s="70" t="str">
        <f>IF(Máximo!H615="","",Máximo!H615)</f>
        <v>Obrigatório</v>
      </c>
      <c r="I615" s="37" t="s">
        <v>4</v>
      </c>
      <c r="J615" s="73">
        <f>IF($K$13="Não Atende",0,IF(I615="","",IF(H615="",VLOOKUP(I615,Parâmetros!$B$3:$C$6,2,0),VLOOKUP(I615,Parâmetros!$B$3:$C$6,2,0)*VLOOKUP(H615,Parâmetros!$E$3:$G$5,2,0))))</f>
        <v>0</v>
      </c>
      <c r="K615" s="74">
        <f t="shared" si="275"/>
        <v>0</v>
      </c>
      <c r="L615" s="3"/>
      <c r="M615" s="38"/>
    </row>
    <row r="616" spans="1:13" ht="45.75" customHeight="1" outlineLevel="1" x14ac:dyDescent="0.2">
      <c r="A616" s="170" t="str">
        <f>Máximo!A616</f>
        <v>3.579</v>
      </c>
      <c r="B616" s="552" t="str">
        <f>Máximo!B616:E616</f>
        <v>12.3.1.1.9.5.             Teste das interfaces Socket utilizando comandos básicos do sistema operacional.</v>
      </c>
      <c r="C616" s="552"/>
      <c r="D616" s="552"/>
      <c r="E616" s="552"/>
      <c r="F616" s="68" t="str">
        <f>IF(Máximo!F616:I616="","",Máximo!F616:I616)</f>
        <v/>
      </c>
      <c r="G616" s="72">
        <f>Máximo!G616:J616</f>
        <v>2.1459227E-4</v>
      </c>
      <c r="H616" s="70" t="str">
        <f>IF(Máximo!H616="","",Máximo!H616)</f>
        <v>Obrigatório</v>
      </c>
      <c r="I616" s="37" t="s">
        <v>4</v>
      </c>
      <c r="J616" s="73">
        <f>IF($K$13="Não Atende",0,IF(I616="","",IF(H616="",VLOOKUP(I616,Parâmetros!$B$3:$C$6,2,0),VLOOKUP(I616,Parâmetros!$B$3:$C$6,2,0)*VLOOKUP(H616,Parâmetros!$E$3:$G$5,2,0))))</f>
        <v>0</v>
      </c>
      <c r="K616" s="74">
        <f t="shared" si="275"/>
        <v>0</v>
      </c>
      <c r="L616" s="3"/>
      <c r="M616" s="38"/>
    </row>
    <row r="617" spans="1:13" ht="45.75" customHeight="1" outlineLevel="1" x14ac:dyDescent="0.2">
      <c r="A617" s="170" t="str">
        <f>Máximo!A617</f>
        <v>3.580</v>
      </c>
      <c r="B617" s="552" t="str">
        <f>Máximo!B617:E617</f>
        <v>12.3.1.1.10.            Documentar os casos de uso relacionado a cada interface utilizando como modelo o formulário abaixo:</v>
      </c>
      <c r="C617" s="552"/>
      <c r="D617" s="552"/>
      <c r="E617" s="552"/>
      <c r="F617" s="68" t="str">
        <f>IF(Máximo!F617:I617="","",Máximo!F617:I617)</f>
        <v/>
      </c>
      <c r="G617" s="72">
        <f>Máximo!G617:J617</f>
        <v>2.1459227E-4</v>
      </c>
      <c r="H617" s="70" t="str">
        <f>IF(Máximo!H617="","",Máximo!H617)</f>
        <v>Obrigatório</v>
      </c>
      <c r="I617" s="37" t="s">
        <v>4</v>
      </c>
      <c r="J617" s="73">
        <f>IF($K$13="Não Atende",0,IF(I617="","",IF(H617="",VLOOKUP(I617,Parâmetros!$B$3:$C$6,2,0),VLOOKUP(I617,Parâmetros!$B$3:$C$6,2,0)*VLOOKUP(H617,Parâmetros!$E$3:$G$5,2,0))))</f>
        <v>0</v>
      </c>
      <c r="K617" s="74">
        <f t="shared" si="275"/>
        <v>0</v>
      </c>
      <c r="L617" s="3"/>
      <c r="M617" s="38"/>
    </row>
    <row r="618" spans="1:13" ht="45.75" customHeight="1" outlineLevel="1" x14ac:dyDescent="0.2">
      <c r="A618" s="170" t="str">
        <f>Máximo!A618</f>
        <v>3.581</v>
      </c>
      <c r="B618" s="552" t="str">
        <f>Máximo!B618:E618</f>
        <v>12.3.1.1.11.   Documentar os casos de teste das configurações de acesso relacionado a cada padrão de interfaces utilizando como modelo o formulário a seguir:</v>
      </c>
      <c r="C618" s="552"/>
      <c r="D618" s="552"/>
      <c r="E618" s="552"/>
      <c r="F618" s="68" t="str">
        <f>IF(Máximo!F618:I618="","",Máximo!F618:I618)</f>
        <v/>
      </c>
      <c r="G618" s="72">
        <f>Máximo!G618:J618</f>
        <v>2.1459227E-4</v>
      </c>
      <c r="H618" s="70" t="str">
        <f>IF(Máximo!H618="","",Máximo!H618)</f>
        <v>Obrigatório</v>
      </c>
      <c r="I618" s="37" t="s">
        <v>4</v>
      </c>
      <c r="J618" s="73">
        <f>IF($K$13="Não Atende",0,IF(I618="","",IF(H618="",VLOOKUP(I618,Parâmetros!$B$3:$C$6,2,0),VLOOKUP(I618,Parâmetros!$B$3:$C$6,2,0)*VLOOKUP(H618,Parâmetros!$E$3:$G$5,2,0))))</f>
        <v>0</v>
      </c>
      <c r="K618" s="74">
        <f t="shared" si="275"/>
        <v>0</v>
      </c>
      <c r="L618" s="3"/>
      <c r="M618" s="38"/>
    </row>
    <row r="619" spans="1:13" ht="45.75" customHeight="1" outlineLevel="1" x14ac:dyDescent="0.2">
      <c r="A619" s="170" t="str">
        <f>Máximo!A619</f>
        <v>3.582</v>
      </c>
      <c r="B619" s="552" t="str">
        <f>Máximo!B619:E619</f>
        <v>12.3.1.1.12.            Procedimento Operacional Padrão das aplicações (POP):</v>
      </c>
      <c r="C619" s="552"/>
      <c r="D619" s="552"/>
      <c r="E619" s="552"/>
      <c r="F619" s="68" t="str">
        <f>IF(Máximo!F619:I619="","",Máximo!F619:I619)</f>
        <v/>
      </c>
      <c r="G619" s="72">
        <f>Máximo!G619:J619</f>
        <v>2.1459227E-4</v>
      </c>
      <c r="H619" s="70" t="str">
        <f>IF(Máximo!H619="","",Máximo!H619)</f>
        <v>Obrigatório</v>
      </c>
      <c r="I619" s="37" t="s">
        <v>4</v>
      </c>
      <c r="J619" s="73">
        <f>IF($K$13="Não Atende",0,IF(I619="","",IF(H619="",VLOOKUP(I619,Parâmetros!$B$3:$C$6,2,0),VLOOKUP(I619,Parâmetros!$B$3:$C$6,2,0)*VLOOKUP(H619,Parâmetros!$E$3:$G$5,2,0))))</f>
        <v>0</v>
      </c>
      <c r="K619" s="74">
        <f t="shared" si="275"/>
        <v>0</v>
      </c>
      <c r="L619" s="3"/>
      <c r="M619" s="38"/>
    </row>
    <row r="620" spans="1:13" ht="45.75" customHeight="1" outlineLevel="1" x14ac:dyDescent="0.2">
      <c r="A620" s="170" t="str">
        <f>Máximo!A620</f>
        <v>3.583</v>
      </c>
      <c r="B620" s="552" t="str">
        <f>Máximo!B620:E620</f>
        <v>12.3.1.1.12.1.          Stop/Start, Dump, Deploy e verificação de log;</v>
      </c>
      <c r="C620" s="552"/>
      <c r="D620" s="552"/>
      <c r="E620" s="552"/>
      <c r="F620" s="68" t="str">
        <f>IF(Máximo!F620:I620="","",Máximo!F620:I620)</f>
        <v/>
      </c>
      <c r="G620" s="72">
        <f>Máximo!G620:J620</f>
        <v>2.1459227E-4</v>
      </c>
      <c r="H620" s="70" t="str">
        <f>IF(Máximo!H620="","",Máximo!H620)</f>
        <v>Obrigatório</v>
      </c>
      <c r="I620" s="37" t="s">
        <v>4</v>
      </c>
      <c r="J620" s="73">
        <f>IF($K$13="Não Atende",0,IF(I620="","",IF(H620="",VLOOKUP(I620,Parâmetros!$B$3:$C$6,2,0),VLOOKUP(I620,Parâmetros!$B$3:$C$6,2,0)*VLOOKUP(H620,Parâmetros!$E$3:$G$5,2,0))))</f>
        <v>0</v>
      </c>
      <c r="K620" s="74">
        <f t="shared" si="275"/>
        <v>0</v>
      </c>
      <c r="L620" s="3"/>
      <c r="M620" s="38"/>
    </row>
    <row r="621" spans="1:13" ht="45.75" customHeight="1" outlineLevel="1" x14ac:dyDescent="0.2">
      <c r="A621" s="170" t="str">
        <f>Máximo!A621</f>
        <v>3.584</v>
      </c>
      <c r="B621" s="552" t="str">
        <f>Máximo!B621:E621</f>
        <v>12.3.1.1.12.2.          Tratamento de primeiro e segundo nível tickets de incidentes (reestabelecimento do sistema e seus serviços).</v>
      </c>
      <c r="C621" s="552"/>
      <c r="D621" s="552"/>
      <c r="E621" s="552"/>
      <c r="F621" s="68" t="str">
        <f>IF(Máximo!F621:I621="","",Máximo!F621:I621)</f>
        <v/>
      </c>
      <c r="G621" s="72">
        <f>Máximo!G621:J621</f>
        <v>2.1459227E-4</v>
      </c>
      <c r="H621" s="70" t="str">
        <f>IF(Máximo!H621="","",Máximo!H621)</f>
        <v>Obrigatório</v>
      </c>
      <c r="I621" s="37" t="s">
        <v>4</v>
      </c>
      <c r="J621" s="73">
        <f>IF($K$13="Não Atende",0,IF(I621="","",IF(H621="",VLOOKUP(I621,Parâmetros!$B$3:$C$6,2,0),VLOOKUP(I621,Parâmetros!$B$3:$C$6,2,0)*VLOOKUP(H621,Parâmetros!$E$3:$G$5,2,0))))</f>
        <v>0</v>
      </c>
      <c r="K621" s="74">
        <f t="shared" si="275"/>
        <v>0</v>
      </c>
      <c r="L621" s="3"/>
      <c r="M621" s="38"/>
    </row>
    <row r="622" spans="1:13" ht="45.75" customHeight="1" outlineLevel="1" x14ac:dyDescent="0.2">
      <c r="A622" s="170" t="str">
        <f>Máximo!A622</f>
        <v>3.585</v>
      </c>
      <c r="B622" s="552" t="str">
        <f>Máximo!B622:E622</f>
        <v>12.3.2.               Caso o PROPONENTE entenda haver outros documentos indispensáveis ao entendimento da solução ou de suporte às atividades operacionais, estes deverão ser incluídos e suas atualizações contínuas devem ser garantidas;</v>
      </c>
      <c r="C622" s="552"/>
      <c r="D622" s="552"/>
      <c r="E622" s="552"/>
      <c r="F622" s="68" t="str">
        <f>IF(Máximo!F622:I622="","",Máximo!F622:I622)</f>
        <v/>
      </c>
      <c r="G622" s="72">
        <f>Máximo!G622:J622</f>
        <v>2.1459227E-4</v>
      </c>
      <c r="H622" s="70" t="str">
        <f>IF(Máximo!H622="","",Máximo!H622)</f>
        <v>Obrigatório</v>
      </c>
      <c r="I622" s="37" t="s">
        <v>4</v>
      </c>
      <c r="J622" s="73">
        <f>IF($K$13="Não Atende",0,IF(I622="","",IF(H622="",VLOOKUP(I622,Parâmetros!$B$3:$C$6,2,0),VLOOKUP(I622,Parâmetros!$B$3:$C$6,2,0)*VLOOKUP(H622,Parâmetros!$E$3:$G$5,2,0))))</f>
        <v>0</v>
      </c>
      <c r="K622" s="74">
        <f t="shared" si="275"/>
        <v>0</v>
      </c>
      <c r="L622" s="3"/>
      <c r="M622" s="38"/>
    </row>
    <row r="623" spans="1:13" ht="45.75" customHeight="1" outlineLevel="1" x14ac:dyDescent="0.2">
      <c r="A623" s="170" t="str">
        <f>Máximo!A623</f>
        <v>3.586</v>
      </c>
      <c r="B623" s="552" t="str">
        <f>Máximo!B623:E623</f>
        <v>12.3.3.               Requisitos de Atendimento de primeiro nível aos usuários da solução</v>
      </c>
      <c r="C623" s="552"/>
      <c r="D623" s="552"/>
      <c r="E623" s="552"/>
      <c r="F623" s="68" t="str">
        <f>IF(Máximo!F623:I623="","",Máximo!F623:I623)</f>
        <v/>
      </c>
      <c r="G623" s="72">
        <f>Máximo!G623:J623</f>
        <v>2.1459227E-4</v>
      </c>
      <c r="H623" s="70" t="str">
        <f>IF(Máximo!H623="","",Máximo!H623)</f>
        <v>Obrigatório</v>
      </c>
      <c r="I623" s="37" t="s">
        <v>4</v>
      </c>
      <c r="J623" s="73">
        <f>IF($K$13="Não Atende",0,IF(I623="","",IF(H623="",VLOOKUP(I623,Parâmetros!$B$3:$C$6,2,0),VLOOKUP(I623,Parâmetros!$B$3:$C$6,2,0)*VLOOKUP(H623,Parâmetros!$E$3:$G$5,2,0))))</f>
        <v>0</v>
      </c>
      <c r="K623" s="74">
        <f t="shared" si="275"/>
        <v>0</v>
      </c>
      <c r="L623" s="3"/>
      <c r="M623" s="38"/>
    </row>
    <row r="624" spans="1:13" ht="45.75" customHeight="1" outlineLevel="1" x14ac:dyDescent="0.2">
      <c r="A624" s="170" t="str">
        <f>Máximo!A624</f>
        <v>3.587</v>
      </c>
      <c r="B624" s="552" t="str">
        <f>Máximo!B624:E624</f>
        <v>12.3.3.1.           O PROPONENTE será responsável pela confecção dos procedimentos de atendimento para o primeiro nível da OI, de acordo com o padrão adotado pela Cia.</v>
      </c>
      <c r="C624" s="552"/>
      <c r="D624" s="552"/>
      <c r="E624" s="552"/>
      <c r="F624" s="68" t="str">
        <f>IF(Máximo!F624:I624="","",Máximo!F624:I624)</f>
        <v/>
      </c>
      <c r="G624" s="72">
        <f>Máximo!G624:J624</f>
        <v>2.1459227E-4</v>
      </c>
      <c r="H624" s="70" t="str">
        <f>IF(Máximo!H624="","",Máximo!H624)</f>
        <v>Obrigatório</v>
      </c>
      <c r="I624" s="37" t="s">
        <v>4</v>
      </c>
      <c r="J624" s="73">
        <f>IF($K$13="Não Atende",0,IF(I624="","",IF(H624="",VLOOKUP(I624,Parâmetros!$B$3:$C$6,2,0),VLOOKUP(I624,Parâmetros!$B$3:$C$6,2,0)*VLOOKUP(H624,Parâmetros!$E$3:$G$5,2,0))))</f>
        <v>0</v>
      </c>
      <c r="K624" s="74">
        <f t="shared" si="275"/>
        <v>0</v>
      </c>
      <c r="L624" s="3"/>
      <c r="M624" s="38"/>
    </row>
    <row r="625" spans="1:13" ht="45.75" customHeight="1" outlineLevel="1" x14ac:dyDescent="0.2">
      <c r="A625" s="170" t="str">
        <f>Máximo!A625</f>
        <v>3.588</v>
      </c>
      <c r="B625" s="552" t="str">
        <f>Máximo!B625:E625</f>
        <v>12.3.3.2.           O PROPONENTE será responsável por fornecimento do manual do usuário que deve ser entregue em formato de mídia.</v>
      </c>
      <c r="C625" s="552"/>
      <c r="D625" s="552"/>
      <c r="E625" s="552"/>
      <c r="F625" s="68" t="str">
        <f>IF(Máximo!F625:I625="","",Máximo!F625:I625)</f>
        <v/>
      </c>
      <c r="G625" s="72">
        <f>Máximo!G625:J625</f>
        <v>2.1459227E-4</v>
      </c>
      <c r="H625" s="70" t="str">
        <f>IF(Máximo!H625="","",Máximo!H625)</f>
        <v>Obrigatório</v>
      </c>
      <c r="I625" s="37" t="s">
        <v>4</v>
      </c>
      <c r="J625" s="73">
        <f>IF($K$13="Não Atende",0,IF(I625="","",IF(H625="",VLOOKUP(I625,Parâmetros!$B$3:$C$6,2,0),VLOOKUP(I625,Parâmetros!$B$3:$C$6,2,0)*VLOOKUP(H625,Parâmetros!$E$3:$G$5,2,0))))</f>
        <v>0</v>
      </c>
      <c r="K625" s="74">
        <f t="shared" si="275"/>
        <v>0</v>
      </c>
      <c r="L625" s="3"/>
      <c r="M625" s="38"/>
    </row>
    <row r="626" spans="1:13" ht="45.75" customHeight="1" outlineLevel="1" x14ac:dyDescent="0.2">
      <c r="A626" s="170" t="str">
        <f>Máximo!A626</f>
        <v>3.589</v>
      </c>
      <c r="B626" s="552" t="str">
        <f>Máximo!B626:E626</f>
        <v>12.3.4.               Requisitos Gestão de Ambientes</v>
      </c>
      <c r="C626" s="552"/>
      <c r="D626" s="552"/>
      <c r="E626" s="552"/>
      <c r="F626" s="68" t="str">
        <f>IF(Máximo!F626:I626="","",Máximo!F626:I626)</f>
        <v/>
      </c>
      <c r="G626" s="72">
        <f>Máximo!G626:J626</f>
        <v>2.1459227E-4</v>
      </c>
      <c r="H626" s="70" t="str">
        <f>IF(Máximo!H626="","",Máximo!H626)</f>
        <v>Obrigatório</v>
      </c>
      <c r="I626" s="37" t="s">
        <v>4</v>
      </c>
      <c r="J626" s="73">
        <f>IF($K$13="Não Atende",0,IF(I626="","",IF(H626="",VLOOKUP(I626,Parâmetros!$B$3:$C$6,2,0),VLOOKUP(I626,Parâmetros!$B$3:$C$6,2,0)*VLOOKUP(H626,Parâmetros!$E$3:$G$5,2,0))))</f>
        <v>0</v>
      </c>
      <c r="K626" s="74">
        <f t="shared" si="275"/>
        <v>0</v>
      </c>
      <c r="L626" s="3"/>
      <c r="M626" s="38"/>
    </row>
    <row r="627" spans="1:13" ht="45.75" customHeight="1" outlineLevel="1" x14ac:dyDescent="0.2">
      <c r="A627" s="170" t="str">
        <f>Máximo!A627</f>
        <v>3.590</v>
      </c>
      <c r="B627" s="552" t="str">
        <f>Máximo!B627:E627</f>
        <v>12.3.4.1.           Instalação, configuração e gestão do ambiente:</v>
      </c>
      <c r="C627" s="552"/>
      <c r="D627" s="552"/>
      <c r="E627" s="552"/>
      <c r="F627" s="68" t="str">
        <f>IF(Máximo!F627:I627="","",Máximo!F627:I627)</f>
        <v/>
      </c>
      <c r="G627" s="72">
        <f>Máximo!G627:J627</f>
        <v>2.1459227E-4</v>
      </c>
      <c r="H627" s="70" t="str">
        <f>IF(Máximo!H627="","",Máximo!H627)</f>
        <v>Obrigatório</v>
      </c>
      <c r="I627" s="37" t="s">
        <v>4</v>
      </c>
      <c r="J627" s="73">
        <f>IF($K$13="Não Atende",0,IF(I627="","",IF(H627="",VLOOKUP(I627,Parâmetros!$B$3:$C$6,2,0),VLOOKUP(I627,Parâmetros!$B$3:$C$6,2,0)*VLOOKUP(H627,Parâmetros!$E$3:$G$5,2,0))))</f>
        <v>0</v>
      </c>
      <c r="K627" s="74">
        <f t="shared" si="275"/>
        <v>0</v>
      </c>
      <c r="L627" s="3"/>
      <c r="M627" s="38"/>
    </row>
    <row r="628" spans="1:13" ht="45.75" customHeight="1" outlineLevel="1" x14ac:dyDescent="0.2">
      <c r="A628" s="170" t="str">
        <f>Máximo!A628</f>
        <v>3.591</v>
      </c>
      <c r="B628" s="552" t="str">
        <f>Máximo!B628:E628</f>
        <v>12.3.4.1.1.        A instalação, configuração das diversas camadas da aplicação e a gestão dos ambientes da Oi é realizada pela Equipe de Gestão de Ambientes como:</v>
      </c>
      <c r="C628" s="552"/>
      <c r="D628" s="552"/>
      <c r="E628" s="552"/>
      <c r="F628" s="68" t="str">
        <f>IF(Máximo!F628:I628="","",Máximo!F628:I628)</f>
        <v/>
      </c>
      <c r="G628" s="72">
        <f>Máximo!G628:J628</f>
        <v>2.1459227E-4</v>
      </c>
      <c r="H628" s="70" t="str">
        <f>IF(Máximo!H628="","",Máximo!H628)</f>
        <v>Obrigatório</v>
      </c>
      <c r="I628" s="37" t="s">
        <v>4</v>
      </c>
      <c r="J628" s="73">
        <f>IF($K$13="Não Atende",0,IF(I628="","",IF(H628="",VLOOKUP(I628,Parâmetros!$B$3:$C$6,2,0),VLOOKUP(I628,Parâmetros!$B$3:$C$6,2,0)*VLOOKUP(H628,Parâmetros!$E$3:$G$5,2,0))))</f>
        <v>0</v>
      </c>
      <c r="K628" s="74">
        <f t="shared" si="275"/>
        <v>0</v>
      </c>
      <c r="L628" s="3"/>
      <c r="M628" s="38"/>
    </row>
    <row r="629" spans="1:13" ht="45.75" customHeight="1" outlineLevel="1" x14ac:dyDescent="0.2">
      <c r="A629" s="170" t="str">
        <f>Máximo!A629</f>
        <v>3.592</v>
      </c>
      <c r="B629" s="552" t="str">
        <f>Máximo!B629:E629</f>
        <v>12.3.4.1.1.1.          Camada Web, Camada de Aplicação, Aplicação na camada Batch, Camada de Apresentação. Exemplo: Serviço no sistema operacional, IIS, WebLogic, dentre outros.</v>
      </c>
      <c r="C629" s="552"/>
      <c r="D629" s="552"/>
      <c r="E629" s="552"/>
      <c r="F629" s="68" t="str">
        <f>IF(Máximo!F629:I629="","",Máximo!F629:I629)</f>
        <v/>
      </c>
      <c r="G629" s="72">
        <f>Máximo!G629:J629</f>
        <v>2.1459227E-4</v>
      </c>
      <c r="H629" s="70" t="str">
        <f>IF(Máximo!H629="","",Máximo!H629)</f>
        <v>Obrigatório</v>
      </c>
      <c r="I629" s="37" t="s">
        <v>4</v>
      </c>
      <c r="J629" s="73">
        <f>IF($K$13="Não Atende",0,IF(I629="","",IF(H629="",VLOOKUP(I629,Parâmetros!$B$3:$C$6,2,0),VLOOKUP(I629,Parâmetros!$B$3:$C$6,2,0)*VLOOKUP(H629,Parâmetros!$E$3:$G$5,2,0))))</f>
        <v>0</v>
      </c>
      <c r="K629" s="74">
        <f t="shared" si="275"/>
        <v>0</v>
      </c>
      <c r="L629" s="3"/>
      <c r="M629" s="38"/>
    </row>
    <row r="630" spans="1:13" ht="45.75" customHeight="1" outlineLevel="1" x14ac:dyDescent="0.2">
      <c r="A630" s="170" t="str">
        <f>Máximo!A630</f>
        <v>3.593</v>
      </c>
      <c r="B630" s="552" t="str">
        <f>Máximo!B630:E630</f>
        <v>12.3.4.1.2.        A equipe de Gestão de Ambiente deve acompanhar todas as atividades das equipes de Suporte Técnico como:</v>
      </c>
      <c r="C630" s="552"/>
      <c r="D630" s="552"/>
      <c r="E630" s="552"/>
      <c r="F630" s="68" t="str">
        <f>IF(Máximo!F630:I630="","",Máximo!F630:I630)</f>
        <v/>
      </c>
      <c r="G630" s="72">
        <f>Máximo!G630:J630</f>
        <v>2.1459227E-4</v>
      </c>
      <c r="H630" s="70" t="str">
        <f>IF(Máximo!H630="","",Máximo!H630)</f>
        <v>Obrigatório</v>
      </c>
      <c r="I630" s="37" t="s">
        <v>4</v>
      </c>
      <c r="J630" s="73">
        <f>IF($K$13="Não Atende",0,IF(I630="","",IF(H630="",VLOOKUP(I630,Parâmetros!$B$3:$C$6,2,0),VLOOKUP(I630,Parâmetros!$B$3:$C$6,2,0)*VLOOKUP(H630,Parâmetros!$E$3:$G$5,2,0))))</f>
        <v>0</v>
      </c>
      <c r="K630" s="74">
        <f t="shared" si="275"/>
        <v>0</v>
      </c>
      <c r="L630" s="3"/>
      <c r="M630" s="38"/>
    </row>
    <row r="631" spans="1:13" ht="45.75" customHeight="1" outlineLevel="1" x14ac:dyDescent="0.2">
      <c r="A631" s="170" t="str">
        <f>Máximo!A631</f>
        <v>3.594</v>
      </c>
      <c r="B631" s="552" t="str">
        <f>Máximo!B631:E631</f>
        <v>12.3.4.1.2.1.          Instalação e configuração do Banco de Dados. Exemplo: Instância, Schema etc.</v>
      </c>
      <c r="C631" s="552"/>
      <c r="D631" s="552"/>
      <c r="E631" s="552"/>
      <c r="F631" s="68" t="str">
        <f>IF(Máximo!F631:I631="","",Máximo!F631:I631)</f>
        <v/>
      </c>
      <c r="G631" s="72">
        <f>Máximo!G631:J631</f>
        <v>2.1459227E-4</v>
      </c>
      <c r="H631" s="70" t="str">
        <f>IF(Máximo!H631="","",Máximo!H631)</f>
        <v>Obrigatório</v>
      </c>
      <c r="I631" s="37" t="s">
        <v>4</v>
      </c>
      <c r="J631" s="73">
        <f>IF($K$13="Não Atende",0,IF(I631="","",IF(H631="",VLOOKUP(I631,Parâmetros!$B$3:$C$6,2,0),VLOOKUP(I631,Parâmetros!$B$3:$C$6,2,0)*VLOOKUP(H631,Parâmetros!$E$3:$G$5,2,0))))</f>
        <v>0</v>
      </c>
      <c r="K631" s="74">
        <f t="shared" si="275"/>
        <v>0</v>
      </c>
      <c r="L631" s="3"/>
      <c r="M631" s="38"/>
    </row>
    <row r="632" spans="1:13" ht="45.75" customHeight="1" outlineLevel="1" x14ac:dyDescent="0.2">
      <c r="A632" s="170" t="str">
        <f>Máximo!A632</f>
        <v>3.595</v>
      </c>
      <c r="B632" s="552" t="str">
        <f>Máximo!B632:E632</f>
        <v>12.3.4.1.2.2.          Configuração de rede e balanceamento de carga. Exemplo: Métrica etc.</v>
      </c>
      <c r="C632" s="552"/>
      <c r="D632" s="552"/>
      <c r="E632" s="552"/>
      <c r="F632" s="68" t="str">
        <f>IF(Máximo!F632:I632="","",Máximo!F632:I632)</f>
        <v/>
      </c>
      <c r="G632" s="72">
        <f>Máximo!G632:J632</f>
        <v>2.1459227E-4</v>
      </c>
      <c r="H632" s="70" t="str">
        <f>IF(Máximo!H632="","",Máximo!H632)</f>
        <v>Obrigatório</v>
      </c>
      <c r="I632" s="37" t="s">
        <v>4</v>
      </c>
      <c r="J632" s="73">
        <f>IF($K$13="Não Atende",0,IF(I632="","",IF(H632="",VLOOKUP(I632,Parâmetros!$B$3:$C$6,2,0),VLOOKUP(I632,Parâmetros!$B$3:$C$6,2,0)*VLOOKUP(H632,Parâmetros!$E$3:$G$5,2,0))))</f>
        <v>0</v>
      </c>
      <c r="K632" s="74">
        <f t="shared" si="275"/>
        <v>0</v>
      </c>
      <c r="L632" s="3"/>
      <c r="M632" s="38"/>
    </row>
    <row r="633" spans="1:13" ht="45.75" customHeight="1" outlineLevel="1" x14ac:dyDescent="0.2">
      <c r="A633" s="170" t="str">
        <f>Máximo!A633</f>
        <v>3.596</v>
      </c>
      <c r="B633" s="552" t="str">
        <f>Máximo!B633:E633</f>
        <v>12.3.4.1.2.3.          Configuração do sistema operacional. Exemplo: NFS, Cluster etc.</v>
      </c>
      <c r="C633" s="552"/>
      <c r="D633" s="552"/>
      <c r="E633" s="552"/>
      <c r="F633" s="68" t="str">
        <f>IF(Máximo!F633:I633="","",Máximo!F633:I633)</f>
        <v/>
      </c>
      <c r="G633" s="72">
        <f>Máximo!G633:J633</f>
        <v>2.1459227E-4</v>
      </c>
      <c r="H633" s="70" t="str">
        <f>IF(Máximo!H633="","",Máximo!H633)</f>
        <v>Obrigatório</v>
      </c>
      <c r="I633" s="37" t="s">
        <v>4</v>
      </c>
      <c r="J633" s="73">
        <f>IF($K$13="Não Atende",0,IF(I633="","",IF(H633="",VLOOKUP(I633,Parâmetros!$B$3:$C$6,2,0),VLOOKUP(I633,Parâmetros!$B$3:$C$6,2,0)*VLOOKUP(H633,Parâmetros!$E$3:$G$5,2,0))))</f>
        <v>0</v>
      </c>
      <c r="K633" s="74">
        <f t="shared" ref="K633:K696" si="276">IF(J633="",0,((G633*J633)*$F$30)*0.9*100)</f>
        <v>0</v>
      </c>
      <c r="L633" s="3"/>
      <c r="M633" s="38"/>
    </row>
    <row r="634" spans="1:13" ht="45.75" customHeight="1" outlineLevel="1" x14ac:dyDescent="0.2">
      <c r="A634" s="170" t="str">
        <f>Máximo!A634</f>
        <v>3.597</v>
      </c>
      <c r="B634" s="552" t="str">
        <f>Máximo!B634:E634</f>
        <v>12.3.4.1.3.        A equipe de Gestão de Ambientes deve acompanhar os testes de stress e performance da solução;</v>
      </c>
      <c r="C634" s="552"/>
      <c r="D634" s="552"/>
      <c r="E634" s="552"/>
      <c r="F634" s="68" t="str">
        <f>IF(Máximo!F634:I634="","",Máximo!F634:I634)</f>
        <v/>
      </c>
      <c r="G634" s="72">
        <f>Máximo!G634:J634</f>
        <v>2.1459227E-4</v>
      </c>
      <c r="H634" s="70" t="str">
        <f>IF(Máximo!H634="","",Máximo!H634)</f>
        <v>Obrigatório</v>
      </c>
      <c r="I634" s="37" t="s">
        <v>4</v>
      </c>
      <c r="J634" s="73">
        <f>IF($K$13="Não Atende",0,IF(I634="","",IF(H634="",VLOOKUP(I634,Parâmetros!$B$3:$C$6,2,0),VLOOKUP(I634,Parâmetros!$B$3:$C$6,2,0)*VLOOKUP(H634,Parâmetros!$E$3:$G$5,2,0))))</f>
        <v>0</v>
      </c>
      <c r="K634" s="74">
        <f t="shared" si="276"/>
        <v>0</v>
      </c>
      <c r="L634" s="3"/>
      <c r="M634" s="38"/>
    </row>
    <row r="635" spans="1:13" ht="45.75" customHeight="1" outlineLevel="1" x14ac:dyDescent="0.2">
      <c r="A635" s="170" t="str">
        <f>Máximo!A635</f>
        <v>3.598</v>
      </c>
      <c r="B635" s="552" t="str">
        <f>Máximo!B635:E635</f>
        <v>12.3.4.1.4.        Como premissa para iniciar a instalação do ambiente, o PROPONENTE deverá entregar todos os artefatos (documentos) necessários para que o time de Gestão de Ambiente realize os procedimentos de instalação/configuração do ambiente/solução como o Manual de Operação e Produção (citado no item 13.1.1 deste documento);</v>
      </c>
      <c r="C635" s="552"/>
      <c r="D635" s="552"/>
      <c r="E635" s="552"/>
      <c r="F635" s="68" t="str">
        <f>IF(Máximo!F635:I635="","",Máximo!F635:I635)</f>
        <v/>
      </c>
      <c r="G635" s="72">
        <f>Máximo!G635:J635</f>
        <v>2.1459227E-4</v>
      </c>
      <c r="H635" s="70" t="str">
        <f>IF(Máximo!H635="","",Máximo!H635)</f>
        <v>Obrigatório</v>
      </c>
      <c r="I635" s="37" t="s">
        <v>4</v>
      </c>
      <c r="J635" s="73">
        <f>IF($K$13="Não Atende",0,IF(I635="","",IF(H635="",VLOOKUP(I635,Parâmetros!$B$3:$C$6,2,0),VLOOKUP(I635,Parâmetros!$B$3:$C$6,2,0)*VLOOKUP(H635,Parâmetros!$E$3:$G$5,2,0))))</f>
        <v>0</v>
      </c>
      <c r="K635" s="74">
        <f t="shared" si="276"/>
        <v>0</v>
      </c>
      <c r="L635" s="3"/>
      <c r="M635" s="38"/>
    </row>
    <row r="636" spans="1:13" ht="45.75" customHeight="1" outlineLevel="1" x14ac:dyDescent="0.2">
      <c r="A636" s="170" t="str">
        <f>Máximo!A636</f>
        <v>3.599</v>
      </c>
      <c r="B636" s="552" t="str">
        <f>Máximo!B636:E636</f>
        <v>12.3.4.1.5.        A instalação e configuração dos Ambientes devem seguir as premissas abaixo:</v>
      </c>
      <c r="C636" s="552"/>
      <c r="D636" s="552"/>
      <c r="E636" s="552"/>
      <c r="F636" s="68" t="str">
        <f>IF(Máximo!F636:I636="","",Máximo!F636:I636)</f>
        <v/>
      </c>
      <c r="G636" s="72">
        <f>Máximo!G636:J636</f>
        <v>2.1459227E-4</v>
      </c>
      <c r="H636" s="70" t="str">
        <f>IF(Máximo!H636="","",Máximo!H636)</f>
        <v>Obrigatório</v>
      </c>
      <c r="I636" s="37" t="s">
        <v>4</v>
      </c>
      <c r="J636" s="73">
        <f>IF($K$13="Não Atende",0,IF(I636="","",IF(H636="",VLOOKUP(I636,Parâmetros!$B$3:$C$6,2,0),VLOOKUP(I636,Parâmetros!$B$3:$C$6,2,0)*VLOOKUP(H636,Parâmetros!$E$3:$G$5,2,0))))</f>
        <v>0</v>
      </c>
      <c r="K636" s="74">
        <f t="shared" si="276"/>
        <v>0</v>
      </c>
      <c r="L636" s="3"/>
      <c r="M636" s="38"/>
    </row>
    <row r="637" spans="1:13" ht="45.75" customHeight="1" outlineLevel="1" x14ac:dyDescent="0.2">
      <c r="A637" s="170" t="str">
        <f>Máximo!A637</f>
        <v>3.600</v>
      </c>
      <c r="B637" s="552" t="str">
        <f>Máximo!B637:E637</f>
        <v>12.3.4.1.5.1.          A instalação/configuração do ambiente de Desenvolvimento e/ou Teste:</v>
      </c>
      <c r="C637" s="552"/>
      <c r="D637" s="552"/>
      <c r="E637" s="552"/>
      <c r="F637" s="68" t="str">
        <f>IF(Máximo!F637:I637="","",Máximo!F637:I637)</f>
        <v/>
      </c>
      <c r="G637" s="72">
        <f>Máximo!G637:J637</f>
        <v>2.1459227E-4</v>
      </c>
      <c r="H637" s="70" t="str">
        <f>IF(Máximo!H637="","",Máximo!H637)</f>
        <v>Obrigatório</v>
      </c>
      <c r="I637" s="37" t="s">
        <v>4</v>
      </c>
      <c r="J637" s="73">
        <f>IF($K$13="Não Atende",0,IF(I637="","",IF(H637="",VLOOKUP(I637,Parâmetros!$B$3:$C$6,2,0),VLOOKUP(I637,Parâmetros!$B$3:$C$6,2,0)*VLOOKUP(H637,Parâmetros!$E$3:$G$5,2,0))))</f>
        <v>0</v>
      </c>
      <c r="K637" s="74">
        <f t="shared" si="276"/>
        <v>0</v>
      </c>
      <c r="L637" s="3"/>
      <c r="M637" s="38"/>
    </row>
    <row r="638" spans="1:13" ht="45.75" customHeight="1" outlineLevel="1" x14ac:dyDescent="0.2">
      <c r="A638" s="170" t="str">
        <f>Máximo!A638</f>
        <v>3.601</v>
      </c>
      <c r="B638" s="552" t="str">
        <f>Máximo!B638:E638</f>
        <v>12.3.4.1.5.1.1.   Deve ser realizada pelo PROPONENTE.</v>
      </c>
      <c r="C638" s="552"/>
      <c r="D638" s="552"/>
      <c r="E638" s="552"/>
      <c r="F638" s="68" t="str">
        <f>IF(Máximo!F638:I638="","",Máximo!F638:I638)</f>
        <v/>
      </c>
      <c r="G638" s="72">
        <f>Máximo!G638:J638</f>
        <v>2.1459227E-4</v>
      </c>
      <c r="H638" s="70" t="str">
        <f>IF(Máximo!H638="","",Máximo!H638)</f>
        <v>Obrigatório</v>
      </c>
      <c r="I638" s="37" t="s">
        <v>4</v>
      </c>
      <c r="J638" s="73">
        <f>IF($K$13="Não Atende",0,IF(I638="","",IF(H638="",VLOOKUP(I638,Parâmetros!$B$3:$C$6,2,0),VLOOKUP(I638,Parâmetros!$B$3:$C$6,2,0)*VLOOKUP(H638,Parâmetros!$E$3:$G$5,2,0))))</f>
        <v>0</v>
      </c>
      <c r="K638" s="74">
        <f t="shared" si="276"/>
        <v>0</v>
      </c>
      <c r="L638" s="3"/>
      <c r="M638" s="38"/>
    </row>
    <row r="639" spans="1:13" ht="45.75" customHeight="1" outlineLevel="1" x14ac:dyDescent="0.2">
      <c r="A639" s="170" t="str">
        <f>Máximo!A639</f>
        <v>3.602</v>
      </c>
      <c r="B639" s="552" t="str">
        <f>Máximo!B639:E639</f>
        <v>12.3.4.1.5.1.2.   Deve ser realizada on-site.</v>
      </c>
      <c r="C639" s="552"/>
      <c r="D639" s="552"/>
      <c r="E639" s="552"/>
      <c r="F639" s="68" t="str">
        <f>IF(Máximo!F639:I639="","",Máximo!F639:I639)</f>
        <v/>
      </c>
      <c r="G639" s="72">
        <f>Máximo!G639:J639</f>
        <v>2.1459227E-4</v>
      </c>
      <c r="H639" s="70" t="str">
        <f>IF(Máximo!H639="","",Máximo!H639)</f>
        <v>Obrigatório</v>
      </c>
      <c r="I639" s="37" t="s">
        <v>4</v>
      </c>
      <c r="J639" s="73">
        <f>IF($K$13="Não Atende",0,IF(I639="","",IF(H639="",VLOOKUP(I639,Parâmetros!$B$3:$C$6,2,0),VLOOKUP(I639,Parâmetros!$B$3:$C$6,2,0)*VLOOKUP(H639,Parâmetros!$E$3:$G$5,2,0))))</f>
        <v>0</v>
      </c>
      <c r="K639" s="74">
        <f t="shared" si="276"/>
        <v>0</v>
      </c>
      <c r="L639" s="3"/>
      <c r="M639" s="38"/>
    </row>
    <row r="640" spans="1:13" ht="45.75" customHeight="1" outlineLevel="1" x14ac:dyDescent="0.2">
      <c r="A640" s="170" t="str">
        <f>Máximo!A640</f>
        <v>3.603</v>
      </c>
      <c r="B640" s="552" t="str">
        <f>Máximo!B640:E640</f>
        <v>12.3.4.1.5.1.3.   Deve ser acompanhada pela equipe de Gestão de Ambientes.</v>
      </c>
      <c r="C640" s="552"/>
      <c r="D640" s="552"/>
      <c r="E640" s="552"/>
      <c r="F640" s="68" t="str">
        <f>IF(Máximo!F640:I640="","",Máximo!F640:I640)</f>
        <v/>
      </c>
      <c r="G640" s="72">
        <f>Máximo!G640:J640</f>
        <v>2.1459227E-4</v>
      </c>
      <c r="H640" s="70" t="str">
        <f>IF(Máximo!H640="","",Máximo!H640)</f>
        <v>Obrigatório</v>
      </c>
      <c r="I640" s="37" t="s">
        <v>4</v>
      </c>
      <c r="J640" s="73">
        <f>IF($K$13="Não Atende",0,IF(I640="","",IF(H640="",VLOOKUP(I640,Parâmetros!$B$3:$C$6,2,0),VLOOKUP(I640,Parâmetros!$B$3:$C$6,2,0)*VLOOKUP(H640,Parâmetros!$E$3:$G$5,2,0))))</f>
        <v>0</v>
      </c>
      <c r="K640" s="74">
        <f t="shared" si="276"/>
        <v>0</v>
      </c>
      <c r="L640" s="3"/>
      <c r="M640" s="38"/>
    </row>
    <row r="641" spans="1:13" ht="45.75" customHeight="1" outlineLevel="1" x14ac:dyDescent="0.2">
      <c r="A641" s="170" t="str">
        <f>Máximo!A641</f>
        <v>3.604</v>
      </c>
      <c r="B641" s="552" t="str">
        <f>Máximo!B641:E641</f>
        <v>12.3.4.1.5.2.          Ambiente de Quality Assurance e/ou Homologação(UAT) e/ou Pré-produção:</v>
      </c>
      <c r="C641" s="552"/>
      <c r="D641" s="552"/>
      <c r="E641" s="552"/>
      <c r="F641" s="68" t="str">
        <f>IF(Máximo!F641:I641="","",Máximo!F641:I641)</f>
        <v/>
      </c>
      <c r="G641" s="72">
        <f>Máximo!G641:J641</f>
        <v>2.1459227E-4</v>
      </c>
      <c r="H641" s="70" t="str">
        <f>IF(Máximo!H641="","",Máximo!H641)</f>
        <v>Obrigatório</v>
      </c>
      <c r="I641" s="37" t="s">
        <v>4</v>
      </c>
      <c r="J641" s="73">
        <f>IF($K$13="Não Atende",0,IF(I641="","",IF(H641="",VLOOKUP(I641,Parâmetros!$B$3:$C$6,2,0),VLOOKUP(I641,Parâmetros!$B$3:$C$6,2,0)*VLOOKUP(H641,Parâmetros!$E$3:$G$5,2,0))))</f>
        <v>0</v>
      </c>
      <c r="K641" s="74">
        <f t="shared" si="276"/>
        <v>0</v>
      </c>
      <c r="L641" s="3"/>
      <c r="M641" s="38"/>
    </row>
    <row r="642" spans="1:13" ht="45.75" customHeight="1" outlineLevel="1" x14ac:dyDescent="0.2">
      <c r="A642" s="170" t="str">
        <f>Máximo!A642</f>
        <v>3.605</v>
      </c>
      <c r="B642" s="552" t="str">
        <f>Máximo!B642:E642</f>
        <v>12.3.4.1.5.2.1.   A instalação/configuração deve ser realizada, obrigatoriamente, pela equipe de Gestão de Ambiente e acompanhada pelo PROPONENTE. O acompanhamento pode ser presencial ou remoto, desde que, seja utilizada ferramenta de compartilhamento de tela (a ser definida pela Oi em tempo de Projeto).</v>
      </c>
      <c r="C642" s="552"/>
      <c r="D642" s="552"/>
      <c r="E642" s="552"/>
      <c r="F642" s="68" t="str">
        <f>IF(Máximo!F642:I642="","",Máximo!F642:I642)</f>
        <v/>
      </c>
      <c r="G642" s="72">
        <f>Máximo!G642:J642</f>
        <v>2.1459227E-4</v>
      </c>
      <c r="H642" s="70" t="str">
        <f>IF(Máximo!H642="","",Máximo!H642)</f>
        <v>Obrigatório</v>
      </c>
      <c r="I642" s="37" t="s">
        <v>4</v>
      </c>
      <c r="J642" s="73">
        <f>IF($K$13="Não Atende",0,IF(I642="","",IF(H642="",VLOOKUP(I642,Parâmetros!$B$3:$C$6,2,0),VLOOKUP(I642,Parâmetros!$B$3:$C$6,2,0)*VLOOKUP(H642,Parâmetros!$E$3:$G$5,2,0))))</f>
        <v>0</v>
      </c>
      <c r="K642" s="74">
        <f t="shared" si="276"/>
        <v>0</v>
      </c>
      <c r="L642" s="3"/>
      <c r="M642" s="38"/>
    </row>
    <row r="643" spans="1:13" ht="45.75" customHeight="1" outlineLevel="1" x14ac:dyDescent="0.2">
      <c r="A643" s="170" t="str">
        <f>Máximo!A643</f>
        <v>3.606</v>
      </c>
      <c r="B643" s="552" t="str">
        <f>Máximo!B643:E643</f>
        <v>12.3.4.1.5.2.2.   O PROPONENTE deverá validar o processo realizado pela equipe de Gestão de Ambiente e o resultado da instalação/configuração;</v>
      </c>
      <c r="C643" s="552"/>
      <c r="D643" s="552"/>
      <c r="E643" s="552"/>
      <c r="F643" s="68" t="str">
        <f>IF(Máximo!F643:I643="","",Máximo!F643:I643)</f>
        <v/>
      </c>
      <c r="G643" s="72">
        <f>Máximo!G643:J643</f>
        <v>2.1459227E-4</v>
      </c>
      <c r="H643" s="70" t="str">
        <f>IF(Máximo!H643="","",Máximo!H643)</f>
        <v>Obrigatório</v>
      </c>
      <c r="I643" s="37" t="s">
        <v>4</v>
      </c>
      <c r="J643" s="73">
        <f>IF($K$13="Não Atende",0,IF(I643="","",IF(H643="",VLOOKUP(I643,Parâmetros!$B$3:$C$6,2,0),VLOOKUP(I643,Parâmetros!$B$3:$C$6,2,0)*VLOOKUP(H643,Parâmetros!$E$3:$G$5,2,0))))</f>
        <v>0</v>
      </c>
      <c r="K643" s="74">
        <f t="shared" si="276"/>
        <v>0</v>
      </c>
      <c r="L643" s="3"/>
      <c r="M643" s="38"/>
    </row>
    <row r="644" spans="1:13" ht="45.75" customHeight="1" outlineLevel="1" x14ac:dyDescent="0.2">
      <c r="A644" s="170" t="str">
        <f>Máximo!A644</f>
        <v>3.607</v>
      </c>
      <c r="B644" s="552" t="str">
        <f>Máximo!B644:E644</f>
        <v>12.3.4.1.5.3.          Ambiente de Produção:</v>
      </c>
      <c r="C644" s="552"/>
      <c r="D644" s="552"/>
      <c r="E644" s="552"/>
      <c r="F644" s="68" t="str">
        <f>IF(Máximo!F644:I644="","",Máximo!F644:I644)</f>
        <v/>
      </c>
      <c r="G644" s="72">
        <f>Máximo!G644:J644</f>
        <v>2.1459227E-4</v>
      </c>
      <c r="H644" s="70" t="str">
        <f>IF(Máximo!H644="","",Máximo!H644)</f>
        <v>Obrigatório</v>
      </c>
      <c r="I644" s="37" t="s">
        <v>4</v>
      </c>
      <c r="J644" s="73">
        <f>IF($K$13="Não Atende",0,IF(I644="","",IF(H644="",VLOOKUP(I644,Parâmetros!$B$3:$C$6,2,0),VLOOKUP(I644,Parâmetros!$B$3:$C$6,2,0)*VLOOKUP(H644,Parâmetros!$E$3:$G$5,2,0))))</f>
        <v>0</v>
      </c>
      <c r="K644" s="74">
        <f t="shared" si="276"/>
        <v>0</v>
      </c>
      <c r="L644" s="3"/>
      <c r="M644" s="38"/>
    </row>
    <row r="645" spans="1:13" ht="45.75" customHeight="1" outlineLevel="1" x14ac:dyDescent="0.2">
      <c r="A645" s="170" t="str">
        <f>Máximo!A645</f>
        <v>3.608</v>
      </c>
      <c r="B645" s="552" t="str">
        <f>Máximo!B645:E645</f>
        <v>12.3.4.1.5.3.1.   A instalação/configuração deve ser realizada, obrigatoriamente, pela equipe de Gestão de Ambiente e acompanhada presencialmente pelo PROPONENTE. Esta atividade será realizada na localidade definida pela equipe de Gestão de Ambientes em tempo de projeto.</v>
      </c>
      <c r="C645" s="552"/>
      <c r="D645" s="552"/>
      <c r="E645" s="552"/>
      <c r="F645" s="68" t="str">
        <f>IF(Máximo!F645:I645="","",Máximo!F645:I645)</f>
        <v/>
      </c>
      <c r="G645" s="72">
        <f>Máximo!G645:J645</f>
        <v>2.1459227E-4</v>
      </c>
      <c r="H645" s="70" t="str">
        <f>IF(Máximo!H645="","",Máximo!H645)</f>
        <v>Obrigatório</v>
      </c>
      <c r="I645" s="37" t="s">
        <v>4</v>
      </c>
      <c r="J645" s="73">
        <f>IF($K$13="Não Atende",0,IF(I645="","",IF(H645="",VLOOKUP(I645,Parâmetros!$B$3:$C$6,2,0),VLOOKUP(I645,Parâmetros!$B$3:$C$6,2,0)*VLOOKUP(H645,Parâmetros!$E$3:$G$5,2,0))))</f>
        <v>0</v>
      </c>
      <c r="K645" s="74">
        <f t="shared" si="276"/>
        <v>0</v>
      </c>
      <c r="L645" s="3"/>
      <c r="M645" s="38"/>
    </row>
    <row r="646" spans="1:13" ht="45.75" customHeight="1" outlineLevel="1" x14ac:dyDescent="0.2">
      <c r="A646" s="170" t="str">
        <f>Máximo!A646</f>
        <v>3.609</v>
      </c>
      <c r="B646" s="552" t="str">
        <f>Máximo!B646:E646</f>
        <v>12.3.4.1.5.3.2.   O PROPONENTE deverá validar o processo realizado pela equipe de Gestão de Ambiente e o resultado da instalação/configuração;</v>
      </c>
      <c r="C646" s="552"/>
      <c r="D646" s="552"/>
      <c r="E646" s="552"/>
      <c r="F646" s="68" t="str">
        <f>IF(Máximo!F646:I646="","",Máximo!F646:I646)</f>
        <v/>
      </c>
      <c r="G646" s="72">
        <f>Máximo!G646:J646</f>
        <v>2.1459227E-4</v>
      </c>
      <c r="H646" s="70" t="str">
        <f>IF(Máximo!H646="","",Máximo!H646)</f>
        <v>Obrigatório</v>
      </c>
      <c r="I646" s="37" t="s">
        <v>4</v>
      </c>
      <c r="J646" s="73">
        <f>IF($K$13="Não Atende",0,IF(I646="","",IF(H646="",VLOOKUP(I646,Parâmetros!$B$3:$C$6,2,0),VLOOKUP(I646,Parâmetros!$B$3:$C$6,2,0)*VLOOKUP(H646,Parâmetros!$E$3:$G$5,2,0))))</f>
        <v>0</v>
      </c>
      <c r="K646" s="74">
        <f t="shared" si="276"/>
        <v>0</v>
      </c>
      <c r="L646" s="3"/>
      <c r="M646" s="38"/>
    </row>
    <row r="647" spans="1:13" ht="45.75" customHeight="1" outlineLevel="1" x14ac:dyDescent="0.2">
      <c r="A647" s="170" t="str">
        <f>Máximo!A647</f>
        <v>3.610</v>
      </c>
      <c r="B647" s="552" t="str">
        <f>Máximo!B647:E647</f>
        <v>12.3.4.1.6.        É de responsabilidade do PROPONENTE atualizar quaisquer documentos referentes ao ambiente e o processo de instalação/configuração caso ocorra alguma alteração nos processos descritos nos manuais do ambiente;</v>
      </c>
      <c r="C647" s="552"/>
      <c r="D647" s="552"/>
      <c r="E647" s="552"/>
      <c r="F647" s="68" t="str">
        <f>IF(Máximo!F647:I647="","",Máximo!F647:I647)</f>
        <v/>
      </c>
      <c r="G647" s="72">
        <f>Máximo!G647:J647</f>
        <v>2.1459227E-4</v>
      </c>
      <c r="H647" s="70" t="str">
        <f>IF(Máximo!H647="","",Máximo!H647)</f>
        <v>Obrigatório</v>
      </c>
      <c r="I647" s="37" t="s">
        <v>4</v>
      </c>
      <c r="J647" s="73">
        <f>IF($K$13="Não Atende",0,IF(I647="","",IF(H647="",VLOOKUP(I647,Parâmetros!$B$3:$C$6,2,0),VLOOKUP(I647,Parâmetros!$B$3:$C$6,2,0)*VLOOKUP(H647,Parâmetros!$E$3:$G$5,2,0))))</f>
        <v>0</v>
      </c>
      <c r="K647" s="74">
        <f t="shared" si="276"/>
        <v>0</v>
      </c>
      <c r="L647" s="3"/>
      <c r="M647" s="38"/>
    </row>
    <row r="648" spans="1:13" ht="45.75" customHeight="1" outlineLevel="1" x14ac:dyDescent="0.2">
      <c r="A648" s="170" t="str">
        <f>Máximo!A648</f>
        <v>3.611</v>
      </c>
      <c r="B648" s="552" t="str">
        <f>Máximo!B648:E648</f>
        <v>12.3.4.1.7.        O PROPONENTE deve armazenar os prints de todas as telas contidas no processo de instalação/configuração do ambiente.</v>
      </c>
      <c r="C648" s="552"/>
      <c r="D648" s="552"/>
      <c r="E648" s="552"/>
      <c r="F648" s="68" t="str">
        <f>IF(Máximo!F648:I648="","",Máximo!F648:I648)</f>
        <v/>
      </c>
      <c r="G648" s="72">
        <f>Máximo!G648:J648</f>
        <v>2.1459227E-4</v>
      </c>
      <c r="H648" s="70" t="str">
        <f>IF(Máximo!H648="","",Máximo!H648)</f>
        <v>Obrigatório</v>
      </c>
      <c r="I648" s="37" t="s">
        <v>4</v>
      </c>
      <c r="J648" s="73">
        <f>IF($K$13="Não Atende",0,IF(I648="","",IF(H648="",VLOOKUP(I648,Parâmetros!$B$3:$C$6,2,0),VLOOKUP(I648,Parâmetros!$B$3:$C$6,2,0)*VLOOKUP(H648,Parâmetros!$E$3:$G$5,2,0))))</f>
        <v>0</v>
      </c>
      <c r="K648" s="74">
        <f t="shared" si="276"/>
        <v>0</v>
      </c>
      <c r="L648" s="3"/>
      <c r="M648" s="38"/>
    </row>
    <row r="649" spans="1:13" ht="45.75" customHeight="1" outlineLevel="1" x14ac:dyDescent="0.2">
      <c r="A649" s="170" t="str">
        <f>Máximo!A649</f>
        <v>3.612</v>
      </c>
      <c r="B649" s="552" t="str">
        <f>Máximo!B649:E649</f>
        <v>12.3.4.2.           Acompanhamento da Instalação e Configuração do Ambiente de Homologação e Produção:</v>
      </c>
      <c r="C649" s="552"/>
      <c r="D649" s="552"/>
      <c r="E649" s="552"/>
      <c r="F649" s="68" t="str">
        <f>IF(Máximo!F649:I649="","",Máximo!F649:I649)</f>
        <v/>
      </c>
      <c r="G649" s="72">
        <f>Máximo!G649:J649</f>
        <v>2.1459227E-4</v>
      </c>
      <c r="H649" s="70" t="str">
        <f>IF(Máximo!H649="","",Máximo!H649)</f>
        <v>Obrigatório</v>
      </c>
      <c r="I649" s="37" t="s">
        <v>4</v>
      </c>
      <c r="J649" s="73">
        <f>IF($K$13="Não Atende",0,IF(I649="","",IF(H649="",VLOOKUP(I649,Parâmetros!$B$3:$C$6,2,0),VLOOKUP(I649,Parâmetros!$B$3:$C$6,2,0)*VLOOKUP(H649,Parâmetros!$E$3:$G$5,2,0))))</f>
        <v>0</v>
      </c>
      <c r="K649" s="74">
        <f t="shared" si="276"/>
        <v>0</v>
      </c>
      <c r="L649" s="3"/>
      <c r="M649" s="38"/>
    </row>
    <row r="650" spans="1:13" ht="45.75" customHeight="1" outlineLevel="1" x14ac:dyDescent="0.2">
      <c r="A650" s="170" t="str">
        <f>Máximo!A650</f>
        <v>3.613</v>
      </c>
      <c r="B650" s="552" t="str">
        <f>Máximo!B650:E650</f>
        <v>12.3.4.2.1. O processo de instalação da aplicação e configuração do ambiente será acompanhado pelas equipes de Gestão de Ambiente a fim de amadurecer o conhecimento para que seja aplicado na configuração de produção;</v>
      </c>
      <c r="C650" s="552"/>
      <c r="D650" s="552"/>
      <c r="E650" s="552"/>
      <c r="F650" s="68" t="str">
        <f>IF(Máximo!F650:I650="","",Máximo!F650:I650)</f>
        <v/>
      </c>
      <c r="G650" s="72">
        <f>Máximo!G650:J650</f>
        <v>2.1459227E-4</v>
      </c>
      <c r="H650" s="70" t="str">
        <f>IF(Máximo!H650="","",Máximo!H650)</f>
        <v>Obrigatório</v>
      </c>
      <c r="I650" s="37" t="s">
        <v>4</v>
      </c>
      <c r="J650" s="73">
        <f>IF($K$13="Não Atende",0,IF(I650="","",IF(H650="",VLOOKUP(I650,Parâmetros!$B$3:$C$6,2,0),VLOOKUP(I650,Parâmetros!$B$3:$C$6,2,0)*VLOOKUP(H650,Parâmetros!$E$3:$G$5,2,0))))</f>
        <v>0</v>
      </c>
      <c r="K650" s="74">
        <f t="shared" si="276"/>
        <v>0</v>
      </c>
      <c r="L650" s="3"/>
      <c r="M650" s="38"/>
    </row>
    <row r="651" spans="1:13" ht="45.75" customHeight="1" outlineLevel="1" x14ac:dyDescent="0.2">
      <c r="A651" s="170" t="str">
        <f>Máximo!A651</f>
        <v>3.614</v>
      </c>
      <c r="B651" s="552" t="str">
        <f>Máximo!B651:E651</f>
        <v>12.3.4.2.2. Caso ocorra qualquer alteração no ambiente o PROPONENTE deverá providenciar a atualização dos artefatos/documentos como os citados no item 13.3.1 deste documento.</v>
      </c>
      <c r="C651" s="552"/>
      <c r="D651" s="552"/>
      <c r="E651" s="552"/>
      <c r="F651" s="68" t="str">
        <f>IF(Máximo!F651:I651="","",Máximo!F651:I651)</f>
        <v/>
      </c>
      <c r="G651" s="72">
        <f>Máximo!G651:J651</f>
        <v>2.1459227E-4</v>
      </c>
      <c r="H651" s="70" t="str">
        <f>IF(Máximo!H651="","",Máximo!H651)</f>
        <v>Obrigatório</v>
      </c>
      <c r="I651" s="37" t="s">
        <v>4</v>
      </c>
      <c r="J651" s="73">
        <f>IF($K$13="Não Atende",0,IF(I651="","",IF(H651="",VLOOKUP(I651,Parâmetros!$B$3:$C$6,2,0),VLOOKUP(I651,Parâmetros!$B$3:$C$6,2,0)*VLOOKUP(H651,Parâmetros!$E$3:$G$5,2,0))))</f>
        <v>0</v>
      </c>
      <c r="K651" s="74">
        <f t="shared" si="276"/>
        <v>0</v>
      </c>
      <c r="L651" s="3"/>
      <c r="M651" s="38"/>
    </row>
    <row r="652" spans="1:13" ht="45.75" customHeight="1" outlineLevel="1" x14ac:dyDescent="0.2">
      <c r="A652" s="170" t="str">
        <f>Máximo!A652</f>
        <v>3.615</v>
      </c>
      <c r="B652" s="552" t="str">
        <f>Máximo!B652:E652</f>
        <v>12.3.4.3.           Padrões e regras de segurança para Gestão de Ambientes</v>
      </c>
      <c r="C652" s="552"/>
      <c r="D652" s="552"/>
      <c r="E652" s="552"/>
      <c r="F652" s="68" t="str">
        <f>IF(Máximo!F652:I652="","",Máximo!F652:I652)</f>
        <v/>
      </c>
      <c r="G652" s="72">
        <f>Máximo!G652:J652</f>
        <v>2.1459227E-4</v>
      </c>
      <c r="H652" s="70" t="str">
        <f>IF(Máximo!H652="","",Máximo!H652)</f>
        <v>Obrigatório</v>
      </c>
      <c r="I652" s="37" t="s">
        <v>4</v>
      </c>
      <c r="J652" s="73">
        <f>IF($K$13="Não Atende",0,IF(I652="","",IF(H652="",VLOOKUP(I652,Parâmetros!$B$3:$C$6,2,0),VLOOKUP(I652,Parâmetros!$B$3:$C$6,2,0)*VLOOKUP(H652,Parâmetros!$E$3:$G$5,2,0))))</f>
        <v>0</v>
      </c>
      <c r="K652" s="74">
        <f t="shared" si="276"/>
        <v>0</v>
      </c>
      <c r="L652" s="3"/>
      <c r="M652" s="38"/>
    </row>
    <row r="653" spans="1:13" ht="45.75" customHeight="1" outlineLevel="1" x14ac:dyDescent="0.2">
      <c r="A653" s="170" t="str">
        <f>Máximo!A653</f>
        <v>3.616</v>
      </c>
      <c r="B653" s="552" t="str">
        <f>Máximo!B653:E653</f>
        <v>12.3.4.3.1.        Toda aplicação que disponibilize serviço batch ou online deve, obrigatoriamente, possuir uma Console de Administração centralizada que permita:</v>
      </c>
      <c r="C653" s="552"/>
      <c r="D653" s="552"/>
      <c r="E653" s="552"/>
      <c r="F653" s="68" t="str">
        <f>IF(Máximo!F653:I653="","",Máximo!F653:I653)</f>
        <v/>
      </c>
      <c r="G653" s="72">
        <f>Máximo!G653:J653</f>
        <v>2.1459227E-4</v>
      </c>
      <c r="H653" s="70" t="str">
        <f>IF(Máximo!H653="","",Máximo!H653)</f>
        <v>Obrigatório</v>
      </c>
      <c r="I653" s="37" t="s">
        <v>4</v>
      </c>
      <c r="J653" s="73">
        <f>IF($K$13="Não Atende",0,IF(I653="","",IF(H653="",VLOOKUP(I653,Parâmetros!$B$3:$C$6,2,0),VLOOKUP(I653,Parâmetros!$B$3:$C$6,2,0)*VLOOKUP(H653,Parâmetros!$E$3:$G$5,2,0))))</f>
        <v>0</v>
      </c>
      <c r="K653" s="74">
        <f t="shared" si="276"/>
        <v>0</v>
      </c>
      <c r="L653" s="3"/>
      <c r="M653" s="38"/>
    </row>
    <row r="654" spans="1:13" ht="45.75" customHeight="1" outlineLevel="1" x14ac:dyDescent="0.2">
      <c r="A654" s="170" t="str">
        <f>Máximo!A654</f>
        <v>3.617</v>
      </c>
      <c r="B654" s="552" t="str">
        <f>Máximo!B654:E654</f>
        <v>12.3.4.3.1.1.          Verificar o status dos serviços. Exemplo: Ativo, Inativo, Em pausa, etc.);</v>
      </c>
      <c r="C654" s="552"/>
      <c r="D654" s="552"/>
      <c r="E654" s="552"/>
      <c r="F654" s="68" t="str">
        <f>IF(Máximo!F654:I654="","",Máximo!F654:I654)</f>
        <v/>
      </c>
      <c r="G654" s="72">
        <f>Máximo!G654:J654</f>
        <v>2.1459227E-4</v>
      </c>
      <c r="H654" s="70" t="str">
        <f>IF(Máximo!H654="","",Máximo!H654)</f>
        <v>Obrigatório</v>
      </c>
      <c r="I654" s="37" t="s">
        <v>4</v>
      </c>
      <c r="J654" s="73">
        <f>IF($K$13="Não Atende",0,IF(I654="","",IF(H654="",VLOOKUP(I654,Parâmetros!$B$3:$C$6,2,0),VLOOKUP(I654,Parâmetros!$B$3:$C$6,2,0)*VLOOKUP(H654,Parâmetros!$E$3:$G$5,2,0))))</f>
        <v>0</v>
      </c>
      <c r="K654" s="74">
        <f t="shared" si="276"/>
        <v>0</v>
      </c>
      <c r="L654" s="3"/>
      <c r="M654" s="38"/>
    </row>
    <row r="655" spans="1:13" ht="45.75" customHeight="1" outlineLevel="1" x14ac:dyDescent="0.2">
      <c r="A655" s="170" t="str">
        <f>Máximo!A655</f>
        <v>3.618</v>
      </c>
      <c r="B655" s="552" t="str">
        <f>Máximo!B655:E655</f>
        <v>12.3.4.3.1.2.          Para e subir serviços da aplicação;</v>
      </c>
      <c r="C655" s="552"/>
      <c r="D655" s="552"/>
      <c r="E655" s="552"/>
      <c r="F655" s="68" t="str">
        <f>IF(Máximo!F655:I655="","",Máximo!F655:I655)</f>
        <v/>
      </c>
      <c r="G655" s="72">
        <f>Máximo!G655:J655</f>
        <v>2.1459227E-4</v>
      </c>
      <c r="H655" s="70" t="str">
        <f>IF(Máximo!H655="","",Máximo!H655)</f>
        <v>Obrigatório</v>
      </c>
      <c r="I655" s="37" t="s">
        <v>4</v>
      </c>
      <c r="J655" s="73">
        <f>IF($K$13="Não Atende",0,IF(I655="","",IF(H655="",VLOOKUP(I655,Parâmetros!$B$3:$C$6,2,0),VLOOKUP(I655,Parâmetros!$B$3:$C$6,2,0)*VLOOKUP(H655,Parâmetros!$E$3:$G$5,2,0))))</f>
        <v>0</v>
      </c>
      <c r="K655" s="74">
        <f t="shared" si="276"/>
        <v>0</v>
      </c>
      <c r="L655" s="3"/>
      <c r="M655" s="38"/>
    </row>
    <row r="656" spans="1:13" ht="45.75" customHeight="1" outlineLevel="1" x14ac:dyDescent="0.2">
      <c r="A656" s="170" t="str">
        <f>Máximo!A656</f>
        <v>3.619</v>
      </c>
      <c r="B656" s="552" t="str">
        <f>Máximo!B656:E656</f>
        <v>12.3.4.3.1.3.          Verificar o volume de requisições na fila do serviço (tempo real);</v>
      </c>
      <c r="C656" s="552"/>
      <c r="D656" s="552"/>
      <c r="E656" s="552"/>
      <c r="F656" s="68" t="str">
        <f>IF(Máximo!F656:I656="","",Máximo!F656:I656)</f>
        <v/>
      </c>
      <c r="G656" s="72">
        <f>Máximo!G656:J656</f>
        <v>2.1459227E-4</v>
      </c>
      <c r="H656" s="70" t="str">
        <f>IF(Máximo!H656="","",Máximo!H656)</f>
        <v>Obrigatório</v>
      </c>
      <c r="I656" s="37" t="s">
        <v>4</v>
      </c>
      <c r="J656" s="73">
        <f>IF($K$13="Não Atende",0,IF(I656="","",IF(H656="",VLOOKUP(I656,Parâmetros!$B$3:$C$6,2,0),VLOOKUP(I656,Parâmetros!$B$3:$C$6,2,0)*VLOOKUP(H656,Parâmetros!$E$3:$G$5,2,0))))</f>
        <v>0</v>
      </c>
      <c r="K656" s="74">
        <f t="shared" si="276"/>
        <v>0</v>
      </c>
      <c r="L656" s="3"/>
      <c r="M656" s="38"/>
    </row>
    <row r="657" spans="1:13" ht="45.75" customHeight="1" outlineLevel="1" x14ac:dyDescent="0.2">
      <c r="A657" s="170" t="str">
        <f>Máximo!A657</f>
        <v>3.620</v>
      </c>
      <c r="B657" s="552" t="str">
        <f>Máximo!B657:E657</f>
        <v>12.3.4.3.1.4.          Verificar o histórico de requisição do serviço (histórico);</v>
      </c>
      <c r="C657" s="552"/>
      <c r="D657" s="552"/>
      <c r="E657" s="552"/>
      <c r="F657" s="68" t="str">
        <f>IF(Máximo!F657:I657="","",Máximo!F657:I657)</f>
        <v/>
      </c>
      <c r="G657" s="72">
        <f>Máximo!G657:J657</f>
        <v>2.1459227E-4</v>
      </c>
      <c r="H657" s="70" t="str">
        <f>IF(Máximo!H657="","",Máximo!H657)</f>
        <v>Obrigatório</v>
      </c>
      <c r="I657" s="37" t="s">
        <v>4</v>
      </c>
      <c r="J657" s="73">
        <f>IF($K$13="Não Atende",0,IF(I657="","",IF(H657="",VLOOKUP(I657,Parâmetros!$B$3:$C$6,2,0),VLOOKUP(I657,Parâmetros!$B$3:$C$6,2,0)*VLOOKUP(H657,Parâmetros!$E$3:$G$5,2,0))))</f>
        <v>0</v>
      </c>
      <c r="K657" s="74">
        <f t="shared" si="276"/>
        <v>0</v>
      </c>
      <c r="L657" s="3"/>
      <c r="M657" s="38"/>
    </row>
    <row r="658" spans="1:13" ht="45.75" customHeight="1" outlineLevel="1" x14ac:dyDescent="0.2">
      <c r="A658" s="170" t="str">
        <f>Máximo!A658</f>
        <v>3.621</v>
      </c>
      <c r="B658" s="552" t="str">
        <f>Máximo!B658:E658</f>
        <v>12.3.4.3.1.5.          Verificar as configurações de cada serviço;</v>
      </c>
      <c r="C658" s="552"/>
      <c r="D658" s="552"/>
      <c r="E658" s="552"/>
      <c r="F658" s="68" t="str">
        <f>IF(Máximo!F658:I658="","",Máximo!F658:I658)</f>
        <v/>
      </c>
      <c r="G658" s="72">
        <f>Máximo!G658:J658</f>
        <v>2.1459227E-4</v>
      </c>
      <c r="H658" s="70" t="str">
        <f>IF(Máximo!H658="","",Máximo!H658)</f>
        <v>Obrigatório</v>
      </c>
      <c r="I658" s="37" t="s">
        <v>4</v>
      </c>
      <c r="J658" s="73">
        <f>IF($K$13="Não Atende",0,IF(I658="","",IF(H658="",VLOOKUP(I658,Parâmetros!$B$3:$C$6,2,0),VLOOKUP(I658,Parâmetros!$B$3:$C$6,2,0)*VLOOKUP(H658,Parâmetros!$E$3:$G$5,2,0))))</f>
        <v>0</v>
      </c>
      <c r="K658" s="74">
        <f t="shared" si="276"/>
        <v>0</v>
      </c>
      <c r="L658" s="3"/>
      <c r="M658" s="38"/>
    </row>
    <row r="659" spans="1:13" ht="45.75" customHeight="1" outlineLevel="1" x14ac:dyDescent="0.2">
      <c r="A659" s="170" t="str">
        <f>Máximo!A659</f>
        <v>3.622</v>
      </c>
      <c r="B659" s="552" t="str">
        <f>Máximo!B659:E659</f>
        <v>12.3.4.3.1.6.          Verificar os erros que estão ocorrendo por serviço;</v>
      </c>
      <c r="C659" s="552"/>
      <c r="D659" s="552"/>
      <c r="E659" s="552"/>
      <c r="F659" s="68" t="str">
        <f>IF(Máximo!F659:I659="","",Máximo!F659:I659)</f>
        <v/>
      </c>
      <c r="G659" s="72">
        <f>Máximo!G659:J659</f>
        <v>2.1459227E-4</v>
      </c>
      <c r="H659" s="70" t="str">
        <f>IF(Máximo!H659="","",Máximo!H659)</f>
        <v>Obrigatório</v>
      </c>
      <c r="I659" s="37" t="s">
        <v>4</v>
      </c>
      <c r="J659" s="73">
        <f>IF($K$13="Não Atende",0,IF(I659="","",IF(H659="",VLOOKUP(I659,Parâmetros!$B$3:$C$6,2,0),VLOOKUP(I659,Parâmetros!$B$3:$C$6,2,0)*VLOOKUP(H659,Parâmetros!$E$3:$G$5,2,0))))</f>
        <v>0</v>
      </c>
      <c r="K659" s="74">
        <f t="shared" si="276"/>
        <v>0</v>
      </c>
      <c r="L659" s="3"/>
      <c r="M659" s="38"/>
    </row>
    <row r="660" spans="1:13" ht="45.75" customHeight="1" outlineLevel="1" x14ac:dyDescent="0.2">
      <c r="A660" s="170" t="str">
        <f>Máximo!A660</f>
        <v>3.623</v>
      </c>
      <c r="B660" s="552" t="str">
        <f>Máximo!B660:E660</f>
        <v>12.3.4.3.1.7.          Possibilidade de deploy de código centralizada.</v>
      </c>
      <c r="C660" s="552"/>
      <c r="D660" s="552"/>
      <c r="E660" s="552"/>
      <c r="F660" s="68" t="str">
        <f>IF(Máximo!F660:I660="","",Máximo!F660:I660)</f>
        <v/>
      </c>
      <c r="G660" s="72">
        <f>Máximo!G660:J660</f>
        <v>2.1459227E-4</v>
      </c>
      <c r="H660" s="70" t="str">
        <f>IF(Máximo!H660="","",Máximo!H660)</f>
        <v>Obrigatório</v>
      </c>
      <c r="I660" s="37" t="s">
        <v>4</v>
      </c>
      <c r="J660" s="73">
        <f>IF($K$13="Não Atende",0,IF(I660="","",IF(H660="",VLOOKUP(I660,Parâmetros!$B$3:$C$6,2,0),VLOOKUP(I660,Parâmetros!$B$3:$C$6,2,0)*VLOOKUP(H660,Parâmetros!$E$3:$G$5,2,0))))</f>
        <v>0</v>
      </c>
      <c r="K660" s="74">
        <f t="shared" si="276"/>
        <v>0</v>
      </c>
      <c r="L660" s="3"/>
      <c r="M660" s="38"/>
    </row>
    <row r="661" spans="1:13" ht="45.75" customHeight="1" outlineLevel="1" x14ac:dyDescent="0.2">
      <c r="A661" s="170" t="str">
        <f>Máximo!A661</f>
        <v>3.624</v>
      </c>
      <c r="B661" s="552" t="str">
        <f>Máximo!B661:E661</f>
        <v>12.3.4.3.2.        A aplicação deve suportar nome de DNS da aplicação no domínio intranet;</v>
      </c>
      <c r="C661" s="552"/>
      <c r="D661" s="552"/>
      <c r="E661" s="552"/>
      <c r="F661" s="68" t="str">
        <f>IF(Máximo!F661:I661="","",Máximo!F661:I661)</f>
        <v/>
      </c>
      <c r="G661" s="72">
        <f>Máximo!G661:J661</f>
        <v>2.1459227E-4</v>
      </c>
      <c r="H661" s="70" t="str">
        <f>IF(Máximo!H661="","",Máximo!H661)</f>
        <v>Obrigatório</v>
      </c>
      <c r="I661" s="37" t="s">
        <v>4</v>
      </c>
      <c r="J661" s="73">
        <f>IF($K$13="Não Atende",0,IF(I661="","",IF(H661="",VLOOKUP(I661,Parâmetros!$B$3:$C$6,2,0),VLOOKUP(I661,Parâmetros!$B$3:$C$6,2,0)*VLOOKUP(H661,Parâmetros!$E$3:$G$5,2,0))))</f>
        <v>0</v>
      </c>
      <c r="K661" s="74">
        <f t="shared" si="276"/>
        <v>0</v>
      </c>
      <c r="L661" s="3"/>
      <c r="M661" s="38"/>
    </row>
    <row r="662" spans="1:13" ht="45.75" customHeight="1" outlineLevel="1" x14ac:dyDescent="0.2">
      <c r="A662" s="170" t="str">
        <f>Máximo!A662</f>
        <v>3.625</v>
      </c>
      <c r="B662" s="552" t="str">
        <f>Máximo!B662:E662</f>
        <v>12.3.4.3.3.        A solução deve atender todos os baselines de segurança de application server da Oi;</v>
      </c>
      <c r="C662" s="552"/>
      <c r="D662" s="552"/>
      <c r="E662" s="552"/>
      <c r="F662" s="68" t="str">
        <f>IF(Máximo!F662:I662="","",Máximo!F662:I662)</f>
        <v/>
      </c>
      <c r="G662" s="72">
        <f>Máximo!G662:J662</f>
        <v>2.1459227E-4</v>
      </c>
      <c r="H662" s="70" t="str">
        <f>IF(Máximo!H662="","",Máximo!H662)</f>
        <v>Obrigatório</v>
      </c>
      <c r="I662" s="37" t="s">
        <v>4</v>
      </c>
      <c r="J662" s="73">
        <f>IF($K$13="Não Atende",0,IF(I662="","",IF(H662="",VLOOKUP(I662,Parâmetros!$B$3:$C$6,2,0),VLOOKUP(I662,Parâmetros!$B$3:$C$6,2,0)*VLOOKUP(H662,Parâmetros!$E$3:$G$5,2,0))))</f>
        <v>0</v>
      </c>
      <c r="K662" s="74">
        <f t="shared" si="276"/>
        <v>0</v>
      </c>
      <c r="L662" s="3"/>
      <c r="M662" s="38"/>
    </row>
    <row r="663" spans="1:13" ht="45.75" customHeight="1" outlineLevel="1" x14ac:dyDescent="0.2">
      <c r="A663" s="170" t="str">
        <f>Máximo!A663</f>
        <v>3.626</v>
      </c>
      <c r="B663" s="552" t="str">
        <f>Máximo!B663:E663</f>
        <v>12.3.4.3.4.        A solução deve permitir backup on-line de todas as suas camadas e componentes;</v>
      </c>
      <c r="C663" s="552"/>
      <c r="D663" s="552"/>
      <c r="E663" s="552"/>
      <c r="F663" s="68" t="str">
        <f>IF(Máximo!F663:I663="","",Máximo!F663:I663)</f>
        <v/>
      </c>
      <c r="G663" s="72">
        <f>Máximo!G663:J663</f>
        <v>2.1459227E-4</v>
      </c>
      <c r="H663" s="70" t="str">
        <f>IF(Máximo!H663="","",Máximo!H663)</f>
        <v>Obrigatório</v>
      </c>
      <c r="I663" s="37" t="s">
        <v>4</v>
      </c>
      <c r="J663" s="73">
        <f>IF($K$13="Não Atende",0,IF(I663="","",IF(H663="",VLOOKUP(I663,Parâmetros!$B$3:$C$6,2,0),VLOOKUP(I663,Parâmetros!$B$3:$C$6,2,0)*VLOOKUP(H663,Parâmetros!$E$3:$G$5,2,0))))</f>
        <v>0</v>
      </c>
      <c r="K663" s="74">
        <f t="shared" si="276"/>
        <v>0</v>
      </c>
      <c r="L663" s="3"/>
      <c r="M663" s="38"/>
    </row>
    <row r="664" spans="1:13" ht="45.75" customHeight="1" outlineLevel="1" x14ac:dyDescent="0.2">
      <c r="A664" s="170" t="str">
        <f>Máximo!A664</f>
        <v>3.627</v>
      </c>
      <c r="B664" s="552" t="str">
        <f>Máximo!B664:E664</f>
        <v>12.3.4.3.5.         A solução deve contemplar rotacionamento de log e a depuração em níveis de log sem a necessidade de interrupção do serviço, conforme políticas da Oi;</v>
      </c>
      <c r="C664" s="552"/>
      <c r="D664" s="552"/>
      <c r="E664" s="552"/>
      <c r="F664" s="68" t="str">
        <f>IF(Máximo!F664:I664="","",Máximo!F664:I664)</f>
        <v/>
      </c>
      <c r="G664" s="72">
        <f>Máximo!G664:J664</f>
        <v>2.1459227E-4</v>
      </c>
      <c r="H664" s="70" t="str">
        <f>IF(Máximo!H664="","",Máximo!H664)</f>
        <v>Obrigatório</v>
      </c>
      <c r="I664" s="37" t="s">
        <v>4</v>
      </c>
      <c r="J664" s="73">
        <f>IF($K$13="Não Atende",0,IF(I664="","",IF(H664="",VLOOKUP(I664,Parâmetros!$B$3:$C$6,2,0),VLOOKUP(I664,Parâmetros!$B$3:$C$6,2,0)*VLOOKUP(H664,Parâmetros!$E$3:$G$5,2,0))))</f>
        <v>0</v>
      </c>
      <c r="K664" s="74">
        <f t="shared" si="276"/>
        <v>0</v>
      </c>
      <c r="L664" s="3"/>
      <c r="M664" s="38"/>
    </row>
    <row r="665" spans="1:13" ht="45.75" customHeight="1" outlineLevel="1" x14ac:dyDescent="0.2">
      <c r="A665" s="170" t="str">
        <f>Máximo!A665</f>
        <v>3.628</v>
      </c>
      <c r="B665" s="552" t="str">
        <f>Máximo!B665:E665</f>
        <v>12.3.4.3.6.        A solução deve possuir mecanismos de gerenciamento de filas/processamento de eventos síncronos e assíncronos. Ex.: JMS;</v>
      </c>
      <c r="C665" s="552"/>
      <c r="D665" s="552"/>
      <c r="E665" s="552"/>
      <c r="F665" s="68" t="str">
        <f>IF(Máximo!F665:I665="","",Máximo!F665:I665)</f>
        <v/>
      </c>
      <c r="G665" s="72">
        <f>Máximo!G665:J665</f>
        <v>2.1459227E-4</v>
      </c>
      <c r="H665" s="70" t="str">
        <f>IF(Máximo!H665="","",Máximo!H665)</f>
        <v>Obrigatório</v>
      </c>
      <c r="I665" s="37" t="s">
        <v>4</v>
      </c>
      <c r="J665" s="73">
        <f>IF($K$13="Não Atende",0,IF(I665="","",IF(H665="",VLOOKUP(I665,Parâmetros!$B$3:$C$6,2,0),VLOOKUP(I665,Parâmetros!$B$3:$C$6,2,0)*VLOOKUP(H665,Parâmetros!$E$3:$G$5,2,0))))</f>
        <v>0</v>
      </c>
      <c r="K665" s="74">
        <f t="shared" si="276"/>
        <v>0</v>
      </c>
      <c r="L665" s="3"/>
      <c r="M665" s="38"/>
    </row>
    <row r="666" spans="1:13" ht="45.75" customHeight="1" outlineLevel="1" x14ac:dyDescent="0.2">
      <c r="A666" s="170" t="str">
        <f>Máximo!A666</f>
        <v>3.629</v>
      </c>
      <c r="B666" s="552" t="str">
        <f>Máximo!B666:E666</f>
        <v>12.3.4.3.7.        A solução deve possuir mecanismos de gerenciamento de pool de threads permitindo segregação por funcionalidade.</v>
      </c>
      <c r="C666" s="552"/>
      <c r="D666" s="552"/>
      <c r="E666" s="552"/>
      <c r="F666" s="68" t="str">
        <f>IF(Máximo!F666:I666="","",Máximo!F666:I666)</f>
        <v/>
      </c>
      <c r="G666" s="72">
        <f>Máximo!G666:J666</f>
        <v>2.1459227E-4</v>
      </c>
      <c r="H666" s="70" t="str">
        <f>IF(Máximo!H666="","",Máximo!H666)</f>
        <v>Obrigatório</v>
      </c>
      <c r="I666" s="37" t="s">
        <v>4</v>
      </c>
      <c r="J666" s="73">
        <f>IF($K$13="Não Atende",0,IF(I666="","",IF(H666="",VLOOKUP(I666,Parâmetros!$B$3:$C$6,2,0),VLOOKUP(I666,Parâmetros!$B$3:$C$6,2,0)*VLOOKUP(H666,Parâmetros!$E$3:$G$5,2,0))))</f>
        <v>0</v>
      </c>
      <c r="K666" s="74">
        <f t="shared" si="276"/>
        <v>0</v>
      </c>
      <c r="L666" s="3"/>
      <c r="M666" s="38"/>
    </row>
    <row r="667" spans="1:13" ht="45.75" customHeight="1" outlineLevel="1" x14ac:dyDescent="0.2">
      <c r="A667" s="170" t="str">
        <f>Máximo!A667</f>
        <v>3.630</v>
      </c>
      <c r="B667" s="552" t="str">
        <f>Máximo!B667:E667</f>
        <v>12.3.4.3.8.        A solução deve atender aos padrões de file system/pastas de Gestão de Ambientes;</v>
      </c>
      <c r="C667" s="552"/>
      <c r="D667" s="552"/>
      <c r="E667" s="552"/>
      <c r="F667" s="68" t="str">
        <f>IF(Máximo!F667:I667="","",Máximo!F667:I667)</f>
        <v/>
      </c>
      <c r="G667" s="72">
        <f>Máximo!G667:J667</f>
        <v>2.1459227E-4</v>
      </c>
      <c r="H667" s="70" t="str">
        <f>IF(Máximo!H667="","",Máximo!H667)</f>
        <v>Obrigatório</v>
      </c>
      <c r="I667" s="37" t="s">
        <v>4</v>
      </c>
      <c r="J667" s="73">
        <f>IF($K$13="Não Atende",0,IF(I667="","",IF(H667="",VLOOKUP(I667,Parâmetros!$B$3:$C$6,2,0),VLOOKUP(I667,Parâmetros!$B$3:$C$6,2,0)*VLOOKUP(H667,Parâmetros!$E$3:$G$5,2,0))))</f>
        <v>0</v>
      </c>
      <c r="K667" s="74">
        <f t="shared" si="276"/>
        <v>0</v>
      </c>
      <c r="L667" s="3"/>
      <c r="M667" s="38"/>
    </row>
    <row r="668" spans="1:13" ht="45.75" customHeight="1" outlineLevel="1" x14ac:dyDescent="0.2">
      <c r="A668" s="170" t="str">
        <f>Máximo!A668</f>
        <v>3.631</v>
      </c>
      <c r="B668" s="552" t="str">
        <f>Máximo!B668:E668</f>
        <v>12.3.4.3.9.        A solução deve atender aos padrões de usuários e grupos de Gestão de Ambientes;</v>
      </c>
      <c r="C668" s="552"/>
      <c r="D668" s="552"/>
      <c r="E668" s="552"/>
      <c r="F668" s="68" t="str">
        <f>IF(Máximo!F668:I668="","",Máximo!F668:I668)</f>
        <v/>
      </c>
      <c r="G668" s="72">
        <f>Máximo!G668:J668</f>
        <v>2.1459227E-4</v>
      </c>
      <c r="H668" s="70" t="str">
        <f>IF(Máximo!H668="","",Máximo!H668)</f>
        <v>Obrigatório</v>
      </c>
      <c r="I668" s="37" t="s">
        <v>4</v>
      </c>
      <c r="J668" s="73">
        <f>IF($K$13="Não Atende",0,IF(I668="","",IF(H668="",VLOOKUP(I668,Parâmetros!$B$3:$C$6,2,0),VLOOKUP(I668,Parâmetros!$B$3:$C$6,2,0)*VLOOKUP(H668,Parâmetros!$E$3:$G$5,2,0))))</f>
        <v>0</v>
      </c>
      <c r="K668" s="74">
        <f t="shared" si="276"/>
        <v>0</v>
      </c>
      <c r="L668" s="3"/>
      <c r="M668" s="38"/>
    </row>
    <row r="669" spans="1:13" ht="45.75" customHeight="1" outlineLevel="1" x14ac:dyDescent="0.2">
      <c r="A669" s="170" t="str">
        <f>Máximo!A669</f>
        <v>3.632</v>
      </c>
      <c r="B669" s="552" t="str">
        <f>Máximo!B669:E669</f>
        <v>12.3.4.3.10.      A solução deve atender aos padrões de regras de segurança de acesso e permissão de Gestão de Ambientes;</v>
      </c>
      <c r="C669" s="552"/>
      <c r="D669" s="552"/>
      <c r="E669" s="552"/>
      <c r="F669" s="68" t="str">
        <f>IF(Máximo!F669:I669="","",Máximo!F669:I669)</f>
        <v/>
      </c>
      <c r="G669" s="72">
        <f>Máximo!G669:J669</f>
        <v>2.1459227E-4</v>
      </c>
      <c r="H669" s="70" t="str">
        <f>IF(Máximo!H669="","",Máximo!H669)</f>
        <v>Obrigatório</v>
      </c>
      <c r="I669" s="37" t="s">
        <v>4</v>
      </c>
      <c r="J669" s="73">
        <f>IF($K$13="Não Atende",0,IF(I669="","",IF(H669="",VLOOKUP(I669,Parâmetros!$B$3:$C$6,2,0),VLOOKUP(I669,Parâmetros!$B$3:$C$6,2,0)*VLOOKUP(H669,Parâmetros!$E$3:$G$5,2,0))))</f>
        <v>0</v>
      </c>
      <c r="K669" s="74">
        <f t="shared" si="276"/>
        <v>0</v>
      </c>
      <c r="L669" s="3"/>
      <c r="M669" s="38"/>
    </row>
    <row r="670" spans="1:13" ht="45.75" customHeight="1" outlineLevel="1" x14ac:dyDescent="0.2">
      <c r="A670" s="170" t="str">
        <f>Máximo!A670</f>
        <v>3.633</v>
      </c>
      <c r="B670" s="552" t="str">
        <f>Máximo!B670:E670</f>
        <v>12.3.4.3.11.      A solução deve atender aos padrões de script de administração e gestão de ambientes;</v>
      </c>
      <c r="C670" s="552"/>
      <c r="D670" s="552"/>
      <c r="E670" s="552"/>
      <c r="F670" s="68" t="str">
        <f>IF(Máximo!F670:I670="","",Máximo!F670:I670)</f>
        <v/>
      </c>
      <c r="G670" s="72">
        <f>Máximo!G670:J670</f>
        <v>2.1459227E-4</v>
      </c>
      <c r="H670" s="70" t="str">
        <f>IF(Máximo!H670="","",Máximo!H670)</f>
        <v>Obrigatório</v>
      </c>
      <c r="I670" s="37" t="s">
        <v>4</v>
      </c>
      <c r="J670" s="73">
        <f>IF($K$13="Não Atende",0,IF(I670="","",IF(H670="",VLOOKUP(I670,Parâmetros!$B$3:$C$6,2,0),VLOOKUP(I670,Parâmetros!$B$3:$C$6,2,0)*VLOOKUP(H670,Parâmetros!$E$3:$G$5,2,0))))</f>
        <v>0</v>
      </c>
      <c r="K670" s="74">
        <f t="shared" si="276"/>
        <v>0</v>
      </c>
      <c r="L670" s="3"/>
      <c r="M670" s="38"/>
    </row>
    <row r="671" spans="1:13" ht="45.75" customHeight="1" outlineLevel="1" x14ac:dyDescent="0.2">
      <c r="A671" s="170" t="str">
        <f>Máximo!A671</f>
        <v>3.634</v>
      </c>
      <c r="B671" s="552" t="str">
        <f>Máximo!B671:E671</f>
        <v>12.3.4.3.12.      A solução deve contemplar ferramenta ou script que permita realizar a leitura dos logs das camadas de web, e aplication, e posteriormente realizem input em um banco de dados.</v>
      </c>
      <c r="C671" s="552"/>
      <c r="D671" s="552"/>
      <c r="E671" s="552"/>
      <c r="F671" s="68" t="str">
        <f>IF(Máximo!F671:I671="","",Máximo!F671:I671)</f>
        <v/>
      </c>
      <c r="G671" s="72">
        <f>Máximo!G671:J671</f>
        <v>2.1459227E-4</v>
      </c>
      <c r="H671" s="70" t="str">
        <f>IF(Máximo!H671="","",Máximo!H671)</f>
        <v>Obrigatório</v>
      </c>
      <c r="I671" s="37" t="s">
        <v>4</v>
      </c>
      <c r="J671" s="73">
        <f>IF($K$13="Não Atende",0,IF(I671="","",IF(H671="",VLOOKUP(I671,Parâmetros!$B$3:$C$6,2,0),VLOOKUP(I671,Parâmetros!$B$3:$C$6,2,0)*VLOOKUP(H671,Parâmetros!$E$3:$G$5,2,0))))</f>
        <v>0</v>
      </c>
      <c r="K671" s="74">
        <f t="shared" si="276"/>
        <v>0</v>
      </c>
      <c r="L671" s="3"/>
      <c r="M671" s="38"/>
    </row>
    <row r="672" spans="1:13" ht="45.75" customHeight="1" outlineLevel="1" x14ac:dyDescent="0.2">
      <c r="A672" s="170" t="str">
        <f>Máximo!A672</f>
        <v>3.635</v>
      </c>
      <c r="B672" s="552" t="str">
        <f>Máximo!B672:E672</f>
        <v>12.3.4.3.13.      Todo usuário de serviço deve ser solicitado exclusivamente pela equipe de Gestão de Ambiente;</v>
      </c>
      <c r="C672" s="552"/>
      <c r="D672" s="552"/>
      <c r="E672" s="552"/>
      <c r="F672" s="68" t="str">
        <f>IF(Máximo!F672:I672="","",Máximo!F672:I672)</f>
        <v/>
      </c>
      <c r="G672" s="72">
        <f>Máximo!G672:J672</f>
        <v>2.1459227E-4</v>
      </c>
      <c r="H672" s="70" t="str">
        <f>IF(Máximo!H672="","",Máximo!H672)</f>
        <v>Obrigatório</v>
      </c>
      <c r="I672" s="37" t="s">
        <v>4</v>
      </c>
      <c r="J672" s="73">
        <f>IF($K$13="Não Atende",0,IF(I672="","",IF(H672="",VLOOKUP(I672,Parâmetros!$B$3:$C$6,2,0),VLOOKUP(I672,Parâmetros!$B$3:$C$6,2,0)*VLOOKUP(H672,Parâmetros!$E$3:$G$5,2,0))))</f>
        <v>0</v>
      </c>
      <c r="K672" s="74">
        <f t="shared" si="276"/>
        <v>0</v>
      </c>
      <c r="L672" s="3"/>
      <c r="M672" s="38"/>
    </row>
    <row r="673" spans="1:13" ht="45.75" customHeight="1" outlineLevel="1" x14ac:dyDescent="0.2">
      <c r="A673" s="170" t="str">
        <f>Máximo!A673</f>
        <v>3.636</v>
      </c>
      <c r="B673" s="552" t="str">
        <f>Máximo!B673:E673</f>
        <v>12.3.4.3.14.      Deve ser criado um usuário dentro do sistema para operação do ambiente;</v>
      </c>
      <c r="C673" s="552"/>
      <c r="D673" s="552"/>
      <c r="E673" s="552"/>
      <c r="F673" s="68" t="str">
        <f>IF(Máximo!F673:I673="","",Máximo!F673:I673)</f>
        <v/>
      </c>
      <c r="G673" s="72">
        <f>Máximo!G673:J673</f>
        <v>2.1459227E-4</v>
      </c>
      <c r="H673" s="70" t="str">
        <f>IF(Máximo!H673="","",Máximo!H673)</f>
        <v>Obrigatório</v>
      </c>
      <c r="I673" s="37" t="s">
        <v>4</v>
      </c>
      <c r="J673" s="73">
        <f>IF($K$13="Não Atende",0,IF(I673="","",IF(H673="",VLOOKUP(I673,Parâmetros!$B$3:$C$6,2,0),VLOOKUP(I673,Parâmetros!$B$3:$C$6,2,0)*VLOOKUP(H673,Parâmetros!$E$3:$G$5,2,0))))</f>
        <v>0</v>
      </c>
      <c r="K673" s="74">
        <f t="shared" si="276"/>
        <v>0</v>
      </c>
      <c r="L673" s="3"/>
      <c r="M673" s="38"/>
    </row>
    <row r="674" spans="1:13" ht="45.75" customHeight="1" outlineLevel="1" x14ac:dyDescent="0.2">
      <c r="A674" s="170" t="str">
        <f>Máximo!A674</f>
        <v>3.637</v>
      </c>
      <c r="B674" s="552" t="str">
        <f>Máximo!B674:E674</f>
        <v>12.3.4.3.15.      Deve ser criado um usuário dentro do sistema para atividades com permissões adequadas para o desenvolvimento das atividades pertinentes a deploy, release etc, evitando o uso de usuários administrativos da aplicação.</v>
      </c>
      <c r="C674" s="552"/>
      <c r="D674" s="552"/>
      <c r="E674" s="552"/>
      <c r="F674" s="68" t="str">
        <f>IF(Máximo!F674:I674="","",Máximo!F674:I674)</f>
        <v/>
      </c>
      <c r="G674" s="72">
        <f>Máximo!G674:J674</f>
        <v>2.1459227E-4</v>
      </c>
      <c r="H674" s="70" t="str">
        <f>IF(Máximo!H674="","",Máximo!H674)</f>
        <v>Obrigatório</v>
      </c>
      <c r="I674" s="37" t="s">
        <v>4</v>
      </c>
      <c r="J674" s="73">
        <f>IF($K$13="Não Atende",0,IF(I674="","",IF(H674="",VLOOKUP(I674,Parâmetros!$B$3:$C$6,2,0),VLOOKUP(I674,Parâmetros!$B$3:$C$6,2,0)*VLOOKUP(H674,Parâmetros!$E$3:$G$5,2,0))))</f>
        <v>0</v>
      </c>
      <c r="K674" s="74">
        <f t="shared" si="276"/>
        <v>0</v>
      </c>
      <c r="L674" s="3"/>
      <c r="M674" s="38"/>
    </row>
    <row r="675" spans="1:13" ht="45.75" customHeight="1" outlineLevel="1" x14ac:dyDescent="0.2">
      <c r="A675" s="170" t="str">
        <f>Máximo!A675</f>
        <v>3.638</v>
      </c>
      <c r="B675" s="552" t="str">
        <f>Máximo!B675:E675</f>
        <v>12.3.4.3.16.      Deve ser criado um usuário dentro do sistema para monitoração;</v>
      </c>
      <c r="C675" s="552"/>
      <c r="D675" s="552"/>
      <c r="E675" s="552"/>
      <c r="F675" s="68" t="str">
        <f>IF(Máximo!F675:I675="","",Máximo!F675:I675)</f>
        <v/>
      </c>
      <c r="G675" s="72">
        <f>Máximo!G675:J675</f>
        <v>2.1459227E-4</v>
      </c>
      <c r="H675" s="70" t="str">
        <f>IF(Máximo!H675="","",Máximo!H675)</f>
        <v>Obrigatório</v>
      </c>
      <c r="I675" s="37" t="s">
        <v>4</v>
      </c>
      <c r="J675" s="73">
        <f>IF($K$13="Não Atende",0,IF(I675="","",IF(H675="",VLOOKUP(I675,Parâmetros!$B$3:$C$6,2,0),VLOOKUP(I675,Parâmetros!$B$3:$C$6,2,0)*VLOOKUP(H675,Parâmetros!$E$3:$G$5,2,0))))</f>
        <v>0</v>
      </c>
      <c r="K675" s="74">
        <f t="shared" si="276"/>
        <v>0</v>
      </c>
      <c r="L675" s="3"/>
      <c r="M675" s="38"/>
    </row>
    <row r="676" spans="1:13" ht="45.75" customHeight="1" outlineLevel="1" x14ac:dyDescent="0.2">
      <c r="A676" s="170" t="str">
        <f>Máximo!A676</f>
        <v>3.639</v>
      </c>
      <c r="B676" s="552" t="str">
        <f>Máximo!B676:E676</f>
        <v>12.3.4.3.17.      A solução deve possuir grupos de acesso distintos de forma a permitir a segregação de privilégios de usuários da aplicação, equipes de desenvolvimento e administração do sistema / ambiente. Os privilégios administrativos devem ser exclusivos das equipes de infraestrutura de TI.</v>
      </c>
      <c r="C676" s="552"/>
      <c r="D676" s="552"/>
      <c r="E676" s="552"/>
      <c r="F676" s="68" t="str">
        <f>IF(Máximo!F676:I676="","",Máximo!F676:I676)</f>
        <v/>
      </c>
      <c r="G676" s="72">
        <f>Máximo!G676:J676</f>
        <v>2.1459227E-4</v>
      </c>
      <c r="H676" s="70" t="str">
        <f>IF(Máximo!H676="","",Máximo!H676)</f>
        <v>Obrigatório</v>
      </c>
      <c r="I676" s="37" t="s">
        <v>4</v>
      </c>
      <c r="J676" s="73">
        <f>IF($K$13="Não Atende",0,IF(I676="","",IF(H676="",VLOOKUP(I676,Parâmetros!$B$3:$C$6,2,0),VLOOKUP(I676,Parâmetros!$B$3:$C$6,2,0)*VLOOKUP(H676,Parâmetros!$E$3:$G$5,2,0))))</f>
        <v>0</v>
      </c>
      <c r="K676" s="74">
        <f t="shared" si="276"/>
        <v>0</v>
      </c>
      <c r="L676" s="3"/>
      <c r="M676" s="38"/>
    </row>
    <row r="677" spans="1:13" ht="45.75" customHeight="1" outlineLevel="1" x14ac:dyDescent="0.2">
      <c r="A677" s="170" t="str">
        <f>Máximo!A677</f>
        <v>3.640</v>
      </c>
      <c r="B677" s="552" t="str">
        <f>Máximo!B677:E677</f>
        <v>12.3.4.3.18.      Toda solução de midleware deve possuir controle de transações (garantia de entrega de evento)</v>
      </c>
      <c r="C677" s="552"/>
      <c r="D677" s="552"/>
      <c r="E677" s="552"/>
      <c r="F677" s="68" t="str">
        <f>IF(Máximo!F677:I677="","",Máximo!F677:I677)</f>
        <v/>
      </c>
      <c r="G677" s="72">
        <f>Máximo!G677:J677</f>
        <v>2.1459227E-4</v>
      </c>
      <c r="H677" s="70" t="str">
        <f>IF(Máximo!H677="","",Máximo!H677)</f>
        <v>Obrigatório</v>
      </c>
      <c r="I677" s="37" t="s">
        <v>4</v>
      </c>
      <c r="J677" s="73">
        <f>IF($K$13="Não Atende",0,IF(I677="","",IF(H677="",VLOOKUP(I677,Parâmetros!$B$3:$C$6,2,0),VLOOKUP(I677,Parâmetros!$B$3:$C$6,2,0)*VLOOKUP(H677,Parâmetros!$E$3:$G$5,2,0))))</f>
        <v>0</v>
      </c>
      <c r="K677" s="74">
        <f t="shared" si="276"/>
        <v>0</v>
      </c>
      <c r="L677" s="3"/>
      <c r="M677" s="38"/>
    </row>
    <row r="678" spans="1:13" ht="45.75" customHeight="1" outlineLevel="1" x14ac:dyDescent="0.2">
      <c r="A678" s="170" t="str">
        <f>Máximo!A678</f>
        <v>3.641</v>
      </c>
      <c r="B678" s="552" t="str">
        <f>Máximo!B678:E678</f>
        <v>12.3.4.3.19.       A solução deve disponibilizar diferentes níveis de log que possam ser configurados pela equipe de Operação de Sistemas</v>
      </c>
      <c r="C678" s="552"/>
      <c r="D678" s="552"/>
      <c r="E678" s="552"/>
      <c r="F678" s="68" t="str">
        <f>IF(Máximo!F678:I678="","",Máximo!F678:I678)</f>
        <v/>
      </c>
      <c r="G678" s="72">
        <f>Máximo!G678:J678</f>
        <v>2.1459227E-4</v>
      </c>
      <c r="H678" s="70" t="str">
        <f>IF(Máximo!H678="","",Máximo!H678)</f>
        <v>Obrigatório</v>
      </c>
      <c r="I678" s="37" t="s">
        <v>4</v>
      </c>
      <c r="J678" s="73">
        <f>IF($K$13="Não Atende",0,IF(I678="","",IF(H678="",VLOOKUP(I678,Parâmetros!$B$3:$C$6,2,0),VLOOKUP(I678,Parâmetros!$B$3:$C$6,2,0)*VLOOKUP(H678,Parâmetros!$E$3:$G$5,2,0))))</f>
        <v>0</v>
      </c>
      <c r="K678" s="74">
        <f t="shared" si="276"/>
        <v>0</v>
      </c>
      <c r="L678" s="3"/>
      <c r="M678" s="38"/>
    </row>
    <row r="679" spans="1:13" ht="45.75" customHeight="1" outlineLevel="1" x14ac:dyDescent="0.2">
      <c r="A679" s="170" t="str">
        <f>Máximo!A679</f>
        <v>3.642</v>
      </c>
      <c r="B679" s="552" t="str">
        <f>Máximo!B679:E679</f>
        <v>12.3.4.3.20.      A solução deve possuir trilhas de auditoria que permitam rastreabilidade do fluxo de negócio. Sejam de suas funções / módulos internos, sejam das suas interfaces / integrações</v>
      </c>
      <c r="C679" s="552"/>
      <c r="D679" s="552"/>
      <c r="E679" s="552"/>
      <c r="F679" s="68" t="str">
        <f>IF(Máximo!F679:I679="","",Máximo!F679:I679)</f>
        <v/>
      </c>
      <c r="G679" s="72">
        <f>Máximo!G679:J679</f>
        <v>2.1459227E-4</v>
      </c>
      <c r="H679" s="70" t="str">
        <f>IF(Máximo!H679="","",Máximo!H679)</f>
        <v>Obrigatório</v>
      </c>
      <c r="I679" s="37" t="s">
        <v>4</v>
      </c>
      <c r="J679" s="73">
        <f>IF($K$13="Não Atende",0,IF(I679="","",IF(H679="",VLOOKUP(I679,Parâmetros!$B$3:$C$6,2,0),VLOOKUP(I679,Parâmetros!$B$3:$C$6,2,0)*VLOOKUP(H679,Parâmetros!$E$3:$G$5,2,0))))</f>
        <v>0</v>
      </c>
      <c r="K679" s="74">
        <f t="shared" si="276"/>
        <v>0</v>
      </c>
      <c r="L679" s="3"/>
      <c r="M679" s="38"/>
    </row>
    <row r="680" spans="1:13" ht="45.75" customHeight="1" outlineLevel="1" x14ac:dyDescent="0.2">
      <c r="A680" s="170" t="str">
        <f>Máximo!A680</f>
        <v>3.643</v>
      </c>
      <c r="B680" s="552" t="str">
        <f>Máximo!B680:E680</f>
        <v>12.3.4.3.21.      A solução deve possuir mecanismo de expurgo\archive de dados históricos</v>
      </c>
      <c r="C680" s="552"/>
      <c r="D680" s="552"/>
      <c r="E680" s="552"/>
      <c r="F680" s="68" t="str">
        <f>IF(Máximo!F680:I680="","",Máximo!F680:I680)</f>
        <v/>
      </c>
      <c r="G680" s="72">
        <f>Máximo!G680:J680</f>
        <v>2.1459227E-4</v>
      </c>
      <c r="H680" s="70" t="str">
        <f>IF(Máximo!H680="","",Máximo!H680)</f>
        <v>Obrigatório</v>
      </c>
      <c r="I680" s="37" t="s">
        <v>4</v>
      </c>
      <c r="J680" s="73">
        <f>IF($K$13="Não Atende",0,IF(I680="","",IF(H680="",VLOOKUP(I680,Parâmetros!$B$3:$C$6,2,0),VLOOKUP(I680,Parâmetros!$B$3:$C$6,2,0)*VLOOKUP(H680,Parâmetros!$E$3:$G$5,2,0))))</f>
        <v>0</v>
      </c>
      <c r="K680" s="74">
        <f t="shared" si="276"/>
        <v>0</v>
      </c>
      <c r="L680" s="3"/>
      <c r="M680" s="38"/>
    </row>
    <row r="681" spans="1:13" ht="45.75" customHeight="1" outlineLevel="1" x14ac:dyDescent="0.2">
      <c r="A681" s="170" t="str">
        <f>Máximo!A681</f>
        <v>3.644</v>
      </c>
      <c r="B681" s="552" t="str">
        <f>Máximo!B681:E681</f>
        <v>12.3.5.               Requisitos de Planejamento, Controle e Backup da Produção</v>
      </c>
      <c r="C681" s="552"/>
      <c r="D681" s="552"/>
      <c r="E681" s="552"/>
      <c r="F681" s="68" t="str">
        <f>IF(Máximo!F681:I681="","",Máximo!F681:I681)</f>
        <v/>
      </c>
      <c r="G681" s="72">
        <f>Máximo!G681:J681</f>
        <v>2.1459227E-4</v>
      </c>
      <c r="H681" s="70" t="str">
        <f>IF(Máximo!H681="","",Máximo!H681)</f>
        <v>Obrigatório</v>
      </c>
      <c r="I681" s="37" t="s">
        <v>4</v>
      </c>
      <c r="J681" s="73">
        <f>IF($K$13="Não Atende",0,IF(I681="","",IF(H681="",VLOOKUP(I681,Parâmetros!$B$3:$C$6,2,0),VLOOKUP(I681,Parâmetros!$B$3:$C$6,2,0)*VLOOKUP(H681,Parâmetros!$E$3:$G$5,2,0))))</f>
        <v>0</v>
      </c>
      <c r="K681" s="74">
        <f t="shared" si="276"/>
        <v>0</v>
      </c>
      <c r="L681" s="3"/>
      <c r="M681" s="38"/>
    </row>
    <row r="682" spans="1:13" ht="45.75" customHeight="1" outlineLevel="1" x14ac:dyDescent="0.2">
      <c r="A682" s="170" t="str">
        <f>Máximo!A682</f>
        <v>3.645</v>
      </c>
      <c r="B682" s="552" t="str">
        <f>Máximo!B682:E682</f>
        <v>12.3.5.1.   Estes artefatos serão executados durante o período de transição para produção e a aprovação de toda sequência é condição para obtenção do TAP - Termo de Aceite em Produção;</v>
      </c>
      <c r="C682" s="552"/>
      <c r="D682" s="552"/>
      <c r="E682" s="552"/>
      <c r="F682" s="68" t="str">
        <f>IF(Máximo!F682:I682="","",Máximo!F682:I682)</f>
        <v/>
      </c>
      <c r="G682" s="72">
        <f>Máximo!G682:J682</f>
        <v>2.1459227E-4</v>
      </c>
      <c r="H682" s="70" t="str">
        <f>IF(Máximo!H682="","",Máximo!H682)</f>
        <v>Obrigatório</v>
      </c>
      <c r="I682" s="37" t="s">
        <v>4</v>
      </c>
      <c r="J682" s="73">
        <f>IF($K$13="Não Atende",0,IF(I682="","",IF(H682="",VLOOKUP(I682,Parâmetros!$B$3:$C$6,2,0),VLOOKUP(I682,Parâmetros!$B$3:$C$6,2,0)*VLOOKUP(H682,Parâmetros!$E$3:$G$5,2,0))))</f>
        <v>0</v>
      </c>
      <c r="K682" s="74">
        <f t="shared" si="276"/>
        <v>0</v>
      </c>
      <c r="L682" s="3"/>
      <c r="M682" s="38"/>
    </row>
    <row r="683" spans="1:13" ht="45.75" customHeight="1" outlineLevel="1" x14ac:dyDescent="0.2">
      <c r="A683" s="170" t="str">
        <f>Máximo!A683</f>
        <v>3.646</v>
      </c>
      <c r="B683" s="552" t="str">
        <f>Máximo!B683:E683</f>
        <v>12.3.5.2.   Todos os padrões detalhados de produção serão informados durante o tempo de estudo e desenvolvimento da solução (job names, procedures names, file names, diretórios, backup names etc);</v>
      </c>
      <c r="C683" s="552"/>
      <c r="D683" s="552"/>
      <c r="E683" s="552"/>
      <c r="F683" s="68" t="str">
        <f>IF(Máximo!F683:I683="","",Máximo!F683:I683)</f>
        <v/>
      </c>
      <c r="G683" s="72">
        <f>Máximo!G683:J683</f>
        <v>2.1459227E-4</v>
      </c>
      <c r="H683" s="70" t="str">
        <f>IF(Máximo!H683="","",Máximo!H683)</f>
        <v>Obrigatório</v>
      </c>
      <c r="I683" s="37" t="s">
        <v>4</v>
      </c>
      <c r="J683" s="73">
        <f>IF($K$13="Não Atende",0,IF(I683="","",IF(H683="",VLOOKUP(I683,Parâmetros!$B$3:$C$6,2,0),VLOOKUP(I683,Parâmetros!$B$3:$C$6,2,0)*VLOOKUP(H683,Parâmetros!$E$3:$G$5,2,0))))</f>
        <v>0</v>
      </c>
      <c r="K683" s="74">
        <f t="shared" si="276"/>
        <v>0</v>
      </c>
      <c r="L683" s="3"/>
      <c r="M683" s="38"/>
    </row>
    <row r="684" spans="1:13" ht="45.75" customHeight="1" outlineLevel="1" x14ac:dyDescent="0.2">
      <c r="A684" s="170" t="str">
        <f>Máximo!A684</f>
        <v>3.647</v>
      </c>
      <c r="B684" s="552" t="str">
        <f>Máximo!B684:E684</f>
        <v>12.3.5.3.   Deverá ser fornecido mapa de relacionamento e os entregáveis de cada cadeia ou sequência de processos inter-relacionados.</v>
      </c>
      <c r="C684" s="552"/>
      <c r="D684" s="552"/>
      <c r="E684" s="552"/>
      <c r="F684" s="68" t="str">
        <f>IF(Máximo!F684:I684="","",Máximo!F684:I684)</f>
        <v/>
      </c>
      <c r="G684" s="72">
        <f>Máximo!G684:J684</f>
        <v>2.1459227E-4</v>
      </c>
      <c r="H684" s="70" t="str">
        <f>IF(Máximo!H684="","",Máximo!H684)</f>
        <v>Obrigatório</v>
      </c>
      <c r="I684" s="37" t="s">
        <v>4</v>
      </c>
      <c r="J684" s="73">
        <f>IF($K$13="Não Atende",0,IF(I684="","",IF(H684="",VLOOKUP(I684,Parâmetros!$B$3:$C$6,2,0),VLOOKUP(I684,Parâmetros!$B$3:$C$6,2,0)*VLOOKUP(H684,Parâmetros!$E$3:$G$5,2,0))))</f>
        <v>0</v>
      </c>
      <c r="K684" s="74">
        <f t="shared" si="276"/>
        <v>0</v>
      </c>
      <c r="L684" s="3"/>
      <c r="M684" s="38"/>
    </row>
    <row r="685" spans="1:13" ht="45.75" customHeight="1" outlineLevel="1" x14ac:dyDescent="0.2">
      <c r="A685" s="170" t="str">
        <f>Máximo!A685</f>
        <v>3.648</v>
      </c>
      <c r="B685" s="552" t="str">
        <f>Máximo!B685:E685</f>
        <v>12.3.5.4.           Requisitos de Backup</v>
      </c>
      <c r="C685" s="552"/>
      <c r="D685" s="552"/>
      <c r="E685" s="552"/>
      <c r="F685" s="68" t="str">
        <f>IF(Máximo!F685:I685="","",Máximo!F685:I685)</f>
        <v/>
      </c>
      <c r="G685" s="72">
        <f>Máximo!G685:J685</f>
        <v>2.1459227E-4</v>
      </c>
      <c r="H685" s="70" t="str">
        <f>IF(Máximo!H685="","",Máximo!H685)</f>
        <v>Obrigatório</v>
      </c>
      <c r="I685" s="37" t="s">
        <v>4</v>
      </c>
      <c r="J685" s="73">
        <f>IF($K$13="Não Atende",0,IF(I685="","",IF(H685="",VLOOKUP(I685,Parâmetros!$B$3:$C$6,2,0),VLOOKUP(I685,Parâmetros!$B$3:$C$6,2,0)*VLOOKUP(H685,Parâmetros!$E$3:$G$5,2,0))))</f>
        <v>0</v>
      </c>
      <c r="K685" s="74">
        <f t="shared" si="276"/>
        <v>0</v>
      </c>
      <c r="L685" s="3"/>
      <c r="M685" s="38"/>
    </row>
    <row r="686" spans="1:13" ht="45.75" customHeight="1" outlineLevel="1" x14ac:dyDescent="0.2">
      <c r="A686" s="170" t="str">
        <f>Máximo!A686</f>
        <v>3.649</v>
      </c>
      <c r="B686" s="552" t="str">
        <f>Máximo!B686:E686</f>
        <v>12.3.5.4.1.        Devem ser especificados os procedimentos de recuperação massivo ou pontual de dados, onde as necessidades não impliquem em recuperação total (full) de dados;</v>
      </c>
      <c r="C686" s="552"/>
      <c r="D686" s="552"/>
      <c r="E686" s="552"/>
      <c r="F686" s="68" t="str">
        <f>IF(Máximo!F686:I686="","",Máximo!F686:I686)</f>
        <v/>
      </c>
      <c r="G686" s="72">
        <f>Máximo!G686:J686</f>
        <v>2.1459227E-4</v>
      </c>
      <c r="H686" s="70" t="str">
        <f>IF(Máximo!H686="","",Máximo!H686)</f>
        <v>Obrigatório</v>
      </c>
      <c r="I686" s="37" t="s">
        <v>4</v>
      </c>
      <c r="J686" s="73">
        <f>IF($K$13="Não Atende",0,IF(I686="","",IF(H686="",VLOOKUP(I686,Parâmetros!$B$3:$C$6,2,0),VLOOKUP(I686,Parâmetros!$B$3:$C$6,2,0)*VLOOKUP(H686,Parâmetros!$E$3:$G$5,2,0))))</f>
        <v>0</v>
      </c>
      <c r="K686" s="74">
        <f t="shared" si="276"/>
        <v>0</v>
      </c>
      <c r="L686" s="3"/>
      <c r="M686" s="38"/>
    </row>
    <row r="687" spans="1:13" ht="45.75" customHeight="1" outlineLevel="1" x14ac:dyDescent="0.2">
      <c r="A687" s="170" t="str">
        <f>Máximo!A687</f>
        <v>3.650</v>
      </c>
      <c r="B687" s="552" t="str">
        <f>Máximo!B687:E687</f>
        <v>12.3.5.4.2.        Para ambos os casos devem ser apresentadas as volumetrias de área de armazenamento em fitoteca robotizada para atendimento à política de retenção de arquivos e históricos de dados definida no dimensionamento da solução proposta;</v>
      </c>
      <c r="C687" s="552"/>
      <c r="D687" s="552"/>
      <c r="E687" s="552"/>
      <c r="F687" s="68" t="str">
        <f>IF(Máximo!F687:I687="","",Máximo!F687:I687)</f>
        <v/>
      </c>
      <c r="G687" s="72">
        <f>Máximo!G687:J687</f>
        <v>2.1459227E-4</v>
      </c>
      <c r="H687" s="70" t="str">
        <f>IF(Máximo!H687="","",Máximo!H687)</f>
        <v>Obrigatório</v>
      </c>
      <c r="I687" s="37" t="s">
        <v>4</v>
      </c>
      <c r="J687" s="73">
        <f>IF($K$13="Não Atende",0,IF(I687="","",IF(H687="",VLOOKUP(I687,Parâmetros!$B$3:$C$6,2,0),VLOOKUP(I687,Parâmetros!$B$3:$C$6,2,0)*VLOOKUP(H687,Parâmetros!$E$3:$G$5,2,0))))</f>
        <v>0</v>
      </c>
      <c r="K687" s="74">
        <f t="shared" si="276"/>
        <v>0</v>
      </c>
      <c r="L687" s="3"/>
      <c r="M687" s="38"/>
    </row>
    <row r="688" spans="1:13" ht="45.75" customHeight="1" outlineLevel="1" x14ac:dyDescent="0.2">
      <c r="A688" s="170" t="str">
        <f>Máximo!A688</f>
        <v>3.651</v>
      </c>
      <c r="B688" s="552" t="str">
        <f>Máximo!B688:E688</f>
        <v>12.3.5.4.3.        Caso haja necessidade de backup em meio físico de alta performance, em razão de volumetria incompatível com janelas operacionais que a solução disponibiliza, especificar detalhadamente os requisitos técnicos e os procedimentos de recuperação;</v>
      </c>
      <c r="C688" s="552"/>
      <c r="D688" s="552"/>
      <c r="E688" s="552"/>
      <c r="F688" s="68" t="str">
        <f>IF(Máximo!F688:I688="","",Máximo!F688:I688)</f>
        <v/>
      </c>
      <c r="G688" s="72">
        <f>Máximo!G688:J688</f>
        <v>2.1459227E-4</v>
      </c>
      <c r="H688" s="70" t="str">
        <f>IF(Máximo!H688="","",Máximo!H688)</f>
        <v>Obrigatório</v>
      </c>
      <c r="I688" s="37" t="s">
        <v>4</v>
      </c>
      <c r="J688" s="73">
        <f>IF($K$13="Não Atende",0,IF(I688="","",IF(H688="",VLOOKUP(I688,Parâmetros!$B$3:$C$6,2,0),VLOOKUP(I688,Parâmetros!$B$3:$C$6,2,0)*VLOOKUP(H688,Parâmetros!$E$3:$G$5,2,0))))</f>
        <v>0</v>
      </c>
      <c r="K688" s="74">
        <f t="shared" si="276"/>
        <v>0</v>
      </c>
      <c r="L688" s="3"/>
      <c r="M688" s="38"/>
    </row>
    <row r="689" spans="1:13" ht="45.75" customHeight="1" outlineLevel="1" x14ac:dyDescent="0.2">
      <c r="A689" s="170" t="str">
        <f>Máximo!A689</f>
        <v>3.652</v>
      </c>
      <c r="B689" s="552" t="str">
        <f>Máximo!B689:E689</f>
        <v>12.3.5.4.4.        Não deve ser ofertado componente de fitoteca robotizada como parte integrante da solução. O backup de dados da solução proposta deverá utilizar solução corporativa da OI, baseada em tecnologia padrão LTO. A OI disponibilizará recursos baseados nos requisitos de dimensionamento informados pelo PROPONENTE;</v>
      </c>
      <c r="C689" s="552"/>
      <c r="D689" s="552"/>
      <c r="E689" s="552"/>
      <c r="F689" s="68" t="str">
        <f>IF(Máximo!F689:I689="","",Máximo!F689:I689)</f>
        <v/>
      </c>
      <c r="G689" s="72">
        <f>Máximo!G689:J689</f>
        <v>2.1459227E-4</v>
      </c>
      <c r="H689" s="70" t="str">
        <f>IF(Máximo!H689="","",Máximo!H689)</f>
        <v>Obrigatório</v>
      </c>
      <c r="I689" s="37" t="s">
        <v>4</v>
      </c>
      <c r="J689" s="73">
        <f>IF($K$13="Não Atende",0,IF(I689="","",IF(H689="",VLOOKUP(I689,Parâmetros!$B$3:$C$6,2,0),VLOOKUP(I689,Parâmetros!$B$3:$C$6,2,0)*VLOOKUP(H689,Parâmetros!$E$3:$G$5,2,0))))</f>
        <v>0</v>
      </c>
      <c r="K689" s="74">
        <f t="shared" si="276"/>
        <v>0</v>
      </c>
      <c r="L689" s="3"/>
      <c r="M689" s="38"/>
    </row>
    <row r="690" spans="1:13" ht="45.75" customHeight="1" outlineLevel="1" x14ac:dyDescent="0.2">
      <c r="A690" s="170" t="str">
        <f>Máximo!A690</f>
        <v>3.653</v>
      </c>
      <c r="B690" s="552" t="str">
        <f>Máximo!B690:E690</f>
        <v>12.3.5.4.5.        A solução proposta deve ser homologada para os softwares de gerenciamento de backup corporativos da OI identificados em capítulo anterior;</v>
      </c>
      <c r="C690" s="552"/>
      <c r="D690" s="552"/>
      <c r="E690" s="552"/>
      <c r="F690" s="68" t="str">
        <f>IF(Máximo!F690:I690="","",Máximo!F690:I690)</f>
        <v/>
      </c>
      <c r="G690" s="72">
        <f>Máximo!G690:J690</f>
        <v>2.1459227E-4</v>
      </c>
      <c r="H690" s="70" t="str">
        <f>IF(Máximo!H690="","",Máximo!H690)</f>
        <v>Obrigatório</v>
      </c>
      <c r="I690" s="37" t="s">
        <v>4</v>
      </c>
      <c r="J690" s="73">
        <f>IF($K$13="Não Atende",0,IF(I690="","",IF(H690="",VLOOKUP(I690,Parâmetros!$B$3:$C$6,2,0),VLOOKUP(I690,Parâmetros!$B$3:$C$6,2,0)*VLOOKUP(H690,Parâmetros!$E$3:$G$5,2,0))))</f>
        <v>0</v>
      </c>
      <c r="K690" s="74">
        <f t="shared" si="276"/>
        <v>0</v>
      </c>
      <c r="L690" s="3"/>
      <c r="M690" s="38"/>
    </row>
    <row r="691" spans="1:13" ht="45.75" customHeight="1" outlineLevel="1" x14ac:dyDescent="0.2">
      <c r="A691" s="170" t="str">
        <f>Máximo!A691</f>
        <v>3.654</v>
      </c>
      <c r="B691" s="552" t="str">
        <f>Máximo!B691:E691</f>
        <v>12.3.5.4.6.        Como pré-requisito para implantação de backup, a solução proposta deverá considerar uma infraestrutura de rede exclusiva para backup.</v>
      </c>
      <c r="C691" s="552"/>
      <c r="D691" s="552"/>
      <c r="E691" s="552"/>
      <c r="F691" s="68" t="str">
        <f>IF(Máximo!F691:I691="","",Máximo!F691:I691)</f>
        <v/>
      </c>
      <c r="G691" s="72">
        <f>Máximo!G691:J691</f>
        <v>2.1459227E-4</v>
      </c>
      <c r="H691" s="70" t="str">
        <f>IF(Máximo!H691="","",Máximo!H691)</f>
        <v>Obrigatório</v>
      </c>
      <c r="I691" s="37" t="s">
        <v>4</v>
      </c>
      <c r="J691" s="73">
        <f>IF($K$13="Não Atende",0,IF(I691="","",IF(H691="",VLOOKUP(I691,Parâmetros!$B$3:$C$6,2,0),VLOOKUP(I691,Parâmetros!$B$3:$C$6,2,0)*VLOOKUP(H691,Parâmetros!$E$3:$G$5,2,0))))</f>
        <v>0</v>
      </c>
      <c r="K691" s="74">
        <f t="shared" si="276"/>
        <v>0</v>
      </c>
      <c r="L691" s="3"/>
      <c r="M691" s="38"/>
    </row>
    <row r="692" spans="1:13" ht="45.75" customHeight="1" outlineLevel="1" x14ac:dyDescent="0.2">
      <c r="A692" s="170" t="str">
        <f>Máximo!A692</f>
        <v>3.655</v>
      </c>
      <c r="B692" s="552" t="str">
        <f>Máximo!B692:E692</f>
        <v>12.3.6.               Treinamento</v>
      </c>
      <c r="C692" s="552"/>
      <c r="D692" s="552"/>
      <c r="E692" s="552"/>
      <c r="F692" s="68" t="str">
        <f>IF(Máximo!F692:I692="","",Máximo!F692:I692)</f>
        <v/>
      </c>
      <c r="G692" s="72">
        <f>Máximo!G692:J692</f>
        <v>2.1459227E-4</v>
      </c>
      <c r="H692" s="70" t="str">
        <f>IF(Máximo!H692="","",Máximo!H692)</f>
        <v>Obrigatório</v>
      </c>
      <c r="I692" s="37" t="s">
        <v>4</v>
      </c>
      <c r="J692" s="73">
        <f>IF($K$13="Não Atende",0,IF(I692="","",IF(H692="",VLOOKUP(I692,Parâmetros!$B$3:$C$6,2,0),VLOOKUP(I692,Parâmetros!$B$3:$C$6,2,0)*VLOOKUP(H692,Parâmetros!$E$3:$G$5,2,0))))</f>
        <v>0</v>
      </c>
      <c r="K692" s="74">
        <f t="shared" si="276"/>
        <v>0</v>
      </c>
      <c r="L692" s="3"/>
      <c r="M692" s="38"/>
    </row>
    <row r="693" spans="1:13" ht="45.75" customHeight="1" outlineLevel="1" x14ac:dyDescent="0.2">
      <c r="A693" s="170" t="str">
        <f>Máximo!A693</f>
        <v>3.656</v>
      </c>
      <c r="B693" s="552" t="str">
        <f>Máximo!B693:E693</f>
        <v>12.3.6.1.             O PROPONENTE deve prover treinamento que aborde todos os quesitos tecnológicos e funcionais que envolvam a solução conforme detalhamento do item 15 deste documento.</v>
      </c>
      <c r="C693" s="552"/>
      <c r="D693" s="552"/>
      <c r="E693" s="552"/>
      <c r="F693" s="68" t="str">
        <f>IF(Máximo!F693:I693="","",Máximo!F693:I693)</f>
        <v/>
      </c>
      <c r="G693" s="72">
        <f>Máximo!G693:J693</f>
        <v>2.1459227E-4</v>
      </c>
      <c r="H693" s="70" t="str">
        <f>IF(Máximo!H693="","",Máximo!H693)</f>
        <v>Obrigatório</v>
      </c>
      <c r="I693" s="37" t="s">
        <v>4</v>
      </c>
      <c r="J693" s="73">
        <f>IF($K$13="Não Atende",0,IF(I693="","",IF(H693="",VLOOKUP(I693,Parâmetros!$B$3:$C$6,2,0),VLOOKUP(I693,Parâmetros!$B$3:$C$6,2,0)*VLOOKUP(H693,Parâmetros!$E$3:$G$5,2,0))))</f>
        <v>0</v>
      </c>
      <c r="K693" s="74">
        <f t="shared" si="276"/>
        <v>0</v>
      </c>
      <c r="L693" s="3"/>
      <c r="M693" s="38"/>
    </row>
    <row r="694" spans="1:13" ht="45.75" customHeight="1" outlineLevel="1" x14ac:dyDescent="0.2">
      <c r="A694" s="170" t="str">
        <f>Máximo!A694</f>
        <v>3.657</v>
      </c>
      <c r="B694" s="552" t="str">
        <f>Máximo!B694:E694</f>
        <v>12.4.Fase de Transição para Operação e Produção</v>
      </c>
      <c r="C694" s="552"/>
      <c r="D694" s="552"/>
      <c r="E694" s="552"/>
      <c r="F694" s="68" t="str">
        <f>IF(Máximo!F694:I694="","",Máximo!F694:I694)</f>
        <v/>
      </c>
      <c r="G694" s="72">
        <f>Máximo!G694:J694</f>
        <v>2.1459227E-4</v>
      </c>
      <c r="H694" s="70" t="str">
        <f>IF(Máximo!H694="","",Máximo!H694)</f>
        <v>Obrigatório</v>
      </c>
      <c r="I694" s="37" t="s">
        <v>4</v>
      </c>
      <c r="J694" s="73">
        <f>IF($K$13="Não Atende",0,IF(I694="","",IF(H694="",VLOOKUP(I694,Parâmetros!$B$3:$C$6,2,0),VLOOKUP(I694,Parâmetros!$B$3:$C$6,2,0)*VLOOKUP(H694,Parâmetros!$E$3:$G$5,2,0))))</f>
        <v>0</v>
      </c>
      <c r="K694" s="74">
        <f t="shared" si="276"/>
        <v>0</v>
      </c>
      <c r="L694" s="3"/>
      <c r="M694" s="38"/>
    </row>
    <row r="695" spans="1:13" ht="45.75" customHeight="1" outlineLevel="1" x14ac:dyDescent="0.2">
      <c r="A695" s="170" t="str">
        <f>Máximo!A695</f>
        <v>3.658</v>
      </c>
      <c r="B695" s="552" t="str">
        <f>Máximo!B695:E695</f>
        <v>12.4.1.               Entrega de Documentação contendo os registros dos defeitos encontrados na homologação:</v>
      </c>
      <c r="C695" s="552"/>
      <c r="D695" s="552"/>
      <c r="E695" s="552"/>
      <c r="F695" s="68" t="str">
        <f>IF(Máximo!F695:I695="","",Máximo!F695:I695)</f>
        <v/>
      </c>
      <c r="G695" s="72">
        <f>Máximo!G695:J695</f>
        <v>2.1459227E-4</v>
      </c>
      <c r="H695" s="70" t="str">
        <f>IF(Máximo!H695="","",Máximo!H695)</f>
        <v>Obrigatório</v>
      </c>
      <c r="I695" s="37" t="s">
        <v>4</v>
      </c>
      <c r="J695" s="73">
        <f>IF($K$13="Não Atende",0,IF(I695="","",IF(H695="",VLOOKUP(I695,Parâmetros!$B$3:$C$6,2,0),VLOOKUP(I695,Parâmetros!$B$3:$C$6,2,0)*VLOOKUP(H695,Parâmetros!$E$3:$G$5,2,0))))</f>
        <v>0</v>
      </c>
      <c r="K695" s="74">
        <f t="shared" si="276"/>
        <v>0</v>
      </c>
      <c r="L695" s="3"/>
      <c r="M695" s="38"/>
    </row>
    <row r="696" spans="1:13" ht="45.75" customHeight="1" outlineLevel="1" x14ac:dyDescent="0.2">
      <c r="A696" s="170" t="str">
        <f>Máximo!A696</f>
        <v>3.659</v>
      </c>
      <c r="B696" s="552" t="str">
        <f>Máximo!B696:E696</f>
        <v>12.4.1.1.  Lista de defeitos e correções realizadas em fase de homologação;</v>
      </c>
      <c r="C696" s="552"/>
      <c r="D696" s="552"/>
      <c r="E696" s="552"/>
      <c r="F696" s="68" t="str">
        <f>IF(Máximo!F696:I696="","",Máximo!F696:I696)</f>
        <v/>
      </c>
      <c r="G696" s="72">
        <f>Máximo!G696:J696</f>
        <v>2.1459227E-4</v>
      </c>
      <c r="H696" s="70" t="str">
        <f>IF(Máximo!H696="","",Máximo!H696)</f>
        <v>Obrigatório</v>
      </c>
      <c r="I696" s="37" t="s">
        <v>4</v>
      </c>
      <c r="J696" s="73">
        <f>IF($K$13="Não Atende",0,IF(I696="","",IF(H696="",VLOOKUP(I696,Parâmetros!$B$3:$C$6,2,0),VLOOKUP(I696,Parâmetros!$B$3:$C$6,2,0)*VLOOKUP(H696,Parâmetros!$E$3:$G$5,2,0))))</f>
        <v>0</v>
      </c>
      <c r="K696" s="74">
        <f t="shared" si="276"/>
        <v>0</v>
      </c>
      <c r="L696" s="3"/>
      <c r="M696" s="38"/>
    </row>
    <row r="697" spans="1:13" ht="45.75" customHeight="1" outlineLevel="1" x14ac:dyDescent="0.2">
      <c r="A697" s="170" t="str">
        <f>Máximo!A697</f>
        <v>3.660</v>
      </c>
      <c r="B697" s="552" t="str">
        <f>Máximo!B697:E697</f>
        <v>12.4.1.2.  Limitação estruturais encontradas em fase de homologação (infraestrutura, performance, disponibilidade, etc);</v>
      </c>
      <c r="C697" s="552"/>
      <c r="D697" s="552"/>
      <c r="E697" s="552"/>
      <c r="F697" s="68" t="str">
        <f>IF(Máximo!F697:I697="","",Máximo!F697:I697)</f>
        <v/>
      </c>
      <c r="G697" s="72">
        <f>Máximo!G697:J697</f>
        <v>2.1459227E-4</v>
      </c>
      <c r="H697" s="70" t="str">
        <f>IF(Máximo!H697="","",Máximo!H697)</f>
        <v>Obrigatório</v>
      </c>
      <c r="I697" s="37" t="s">
        <v>4</v>
      </c>
      <c r="J697" s="73">
        <f>IF($K$13="Não Atende",0,IF(I697="","",IF(H697="",VLOOKUP(I697,Parâmetros!$B$3:$C$6,2,0),VLOOKUP(I697,Parâmetros!$B$3:$C$6,2,0)*VLOOKUP(H697,Parâmetros!$E$3:$G$5,2,0))))</f>
        <v>0</v>
      </c>
      <c r="K697" s="74">
        <f t="shared" ref="K697:K744" si="277">IF(J697="",0,((G697*J697)*$F$30)*0.9*100)</f>
        <v>0</v>
      </c>
      <c r="L697" s="3"/>
      <c r="M697" s="38"/>
    </row>
    <row r="698" spans="1:13" ht="45.75" customHeight="1" outlineLevel="1" x14ac:dyDescent="0.2">
      <c r="A698" s="170" t="str">
        <f>Máximo!A698</f>
        <v>3.661</v>
      </c>
      <c r="B698" s="552" t="str">
        <f>Máximo!B698:E698</f>
        <v>12.4.1.3.  Avaliação do teste de carga dos sistemas (funcionalidades contempladas, definição da carga utilizada e tempos de resposta consideradas aceitáveis).</v>
      </c>
      <c r="C698" s="552"/>
      <c r="D698" s="552"/>
      <c r="E698" s="552"/>
      <c r="F698" s="68" t="str">
        <f>IF(Máximo!F698:I698="","",Máximo!F698:I698)</f>
        <v/>
      </c>
      <c r="G698" s="72">
        <f>Máximo!G698:J698</f>
        <v>2.1459227E-4</v>
      </c>
      <c r="H698" s="70" t="str">
        <f>IF(Máximo!H698="","",Máximo!H698)</f>
        <v>Obrigatório</v>
      </c>
      <c r="I698" s="37" t="s">
        <v>4</v>
      </c>
      <c r="J698" s="73">
        <f>IF($K$13="Não Atende",0,IF(I698="","",IF(H698="",VLOOKUP(I698,Parâmetros!$B$3:$C$6,2,0),VLOOKUP(I698,Parâmetros!$B$3:$C$6,2,0)*VLOOKUP(H698,Parâmetros!$E$3:$G$5,2,0))))</f>
        <v>0</v>
      </c>
      <c r="K698" s="74">
        <f t="shared" si="277"/>
        <v>0</v>
      </c>
      <c r="L698" s="3"/>
      <c r="M698" s="38"/>
    </row>
    <row r="699" spans="1:13" ht="45.75" customHeight="1" outlineLevel="1" x14ac:dyDescent="0.2">
      <c r="A699" s="170" t="str">
        <f>Máximo!A699</f>
        <v>3.662</v>
      </c>
      <c r="B699" s="552" t="str">
        <f>Máximo!B699:E699</f>
        <v>12.4.2.               Entrega de Documentação contendo os registros dos defeitos encontrados no teste e homologação e não corrigidos com objetivo de estruturação do TAP – Termo de Aceite em Produção:</v>
      </c>
      <c r="C699" s="552"/>
      <c r="D699" s="552"/>
      <c r="E699" s="552"/>
      <c r="F699" s="68" t="str">
        <f>IF(Máximo!F699:I699="","",Máximo!F699:I699)</f>
        <v/>
      </c>
      <c r="G699" s="72">
        <f>Máximo!G699:J699</f>
        <v>2.1459227E-4</v>
      </c>
      <c r="H699" s="70" t="str">
        <f>IF(Máximo!H699="","",Máximo!H699)</f>
        <v>Obrigatório</v>
      </c>
      <c r="I699" s="37" t="s">
        <v>4</v>
      </c>
      <c r="J699" s="73">
        <f>IF($K$13="Não Atende",0,IF(I699="","",IF(H699="",VLOOKUP(I699,Parâmetros!$B$3:$C$6,2,0),VLOOKUP(I699,Parâmetros!$B$3:$C$6,2,0)*VLOOKUP(H699,Parâmetros!$E$3:$G$5,2,0))))</f>
        <v>0</v>
      </c>
      <c r="K699" s="74">
        <f t="shared" si="277"/>
        <v>0</v>
      </c>
      <c r="L699" s="3"/>
      <c r="M699" s="38"/>
    </row>
    <row r="700" spans="1:13" ht="45.75" customHeight="1" outlineLevel="1" x14ac:dyDescent="0.2">
      <c r="A700" s="170" t="str">
        <f>Máximo!A700</f>
        <v>3.663</v>
      </c>
      <c r="B700" s="552" t="str">
        <f>Máximo!B700:E700</f>
        <v>12.4.2.1.  A todos problemas registrados e não sanados deverão estar documentados os procedimentos a serem adotados em caso de desvios.</v>
      </c>
      <c r="C700" s="552"/>
      <c r="D700" s="552"/>
      <c r="E700" s="552"/>
      <c r="F700" s="68" t="str">
        <f>IF(Máximo!F700:I700="","",Máximo!F700:I700)</f>
        <v/>
      </c>
      <c r="G700" s="72">
        <f>Máximo!G700:J700</f>
        <v>2.1459227E-4</v>
      </c>
      <c r="H700" s="70" t="str">
        <f>IF(Máximo!H700="","",Máximo!H700)</f>
        <v>Obrigatório</v>
      </c>
      <c r="I700" s="37" t="s">
        <v>4</v>
      </c>
      <c r="J700" s="73">
        <f>IF($K$13="Não Atende",0,IF(I700="","",IF(H700="",VLOOKUP(I700,Parâmetros!$B$3:$C$6,2,0),VLOOKUP(I700,Parâmetros!$B$3:$C$6,2,0)*VLOOKUP(H700,Parâmetros!$E$3:$G$5,2,0))))</f>
        <v>0</v>
      </c>
      <c r="K700" s="74">
        <f t="shared" si="277"/>
        <v>0</v>
      </c>
      <c r="L700" s="3"/>
      <c r="M700" s="38"/>
    </row>
    <row r="701" spans="1:13" ht="45.75" customHeight="1" outlineLevel="1" x14ac:dyDescent="0.2">
      <c r="A701" s="170" t="str">
        <f>Máximo!A701</f>
        <v>3.664</v>
      </c>
      <c r="B701" s="552" t="str">
        <f>Máximo!B701:E701</f>
        <v>12.4.3.               Operação Assistida:</v>
      </c>
      <c r="C701" s="552"/>
      <c r="D701" s="552"/>
      <c r="E701" s="552"/>
      <c r="F701" s="68" t="str">
        <f>IF(Máximo!F701:I701="","",Máximo!F701:I701)</f>
        <v/>
      </c>
      <c r="G701" s="72">
        <f>Máximo!G701:J701</f>
        <v>2.1459227E-4</v>
      </c>
      <c r="H701" s="70" t="str">
        <f>IF(Máximo!H701="","",Máximo!H701)</f>
        <v>Obrigatório</v>
      </c>
      <c r="I701" s="37" t="s">
        <v>4</v>
      </c>
      <c r="J701" s="73">
        <f>IF($K$13="Não Atende",0,IF(I701="","",IF(H701="",VLOOKUP(I701,Parâmetros!$B$3:$C$6,2,0),VLOOKUP(I701,Parâmetros!$B$3:$C$6,2,0)*VLOOKUP(H701,Parâmetros!$E$3:$G$5,2,0))))</f>
        <v>0</v>
      </c>
      <c r="K701" s="74">
        <f t="shared" si="277"/>
        <v>0</v>
      </c>
      <c r="L701" s="3"/>
      <c r="M701" s="38"/>
    </row>
    <row r="702" spans="1:13" ht="45.75" customHeight="1" outlineLevel="1" x14ac:dyDescent="0.2">
      <c r="A702" s="170" t="str">
        <f>Máximo!A702</f>
        <v>3.665</v>
      </c>
      <c r="B702" s="552" t="str">
        <f>Máximo!B702:E702</f>
        <v>12.4.3.1.   O PROPONENTE deverá suprir suporte on site para o período de transição entre desenvolvimento e produção da solução;</v>
      </c>
      <c r="C702" s="552"/>
      <c r="D702" s="552"/>
      <c r="E702" s="552"/>
      <c r="F702" s="68" t="str">
        <f>IF(Máximo!F702:I702="","",Máximo!F702:I702)</f>
        <v/>
      </c>
      <c r="G702" s="72">
        <f>Máximo!G702:J702</f>
        <v>2.1459227E-4</v>
      </c>
      <c r="H702" s="70" t="str">
        <f>IF(Máximo!H702="","",Máximo!H702)</f>
        <v>Obrigatório</v>
      </c>
      <c r="I702" s="37" t="s">
        <v>4</v>
      </c>
      <c r="J702" s="73">
        <f>IF($K$13="Não Atende",0,IF(I702="","",IF(H702="",VLOOKUP(I702,Parâmetros!$B$3:$C$6,2,0),VLOOKUP(I702,Parâmetros!$B$3:$C$6,2,0)*VLOOKUP(H702,Parâmetros!$E$3:$G$5,2,0))))</f>
        <v>0</v>
      </c>
      <c r="K702" s="74">
        <f t="shared" si="277"/>
        <v>0</v>
      </c>
      <c r="L702" s="3"/>
      <c r="M702" s="38"/>
    </row>
    <row r="703" spans="1:13" ht="45.75" customHeight="1" outlineLevel="1" x14ac:dyDescent="0.2">
      <c r="A703" s="170" t="str">
        <f>Máximo!A703</f>
        <v>3.666</v>
      </c>
      <c r="B703" s="552" t="str">
        <f>Máximo!B703:E703</f>
        <v>12.4.3.2.   No período T2R (Transition to Run) deverá ser garantida toda documentação necessária, conforme especificada nas várias seções deste documento, de forma que a área de operações possa desempenhar as atividades previstas para os níveis 1 e 2;</v>
      </c>
      <c r="C703" s="552"/>
      <c r="D703" s="552"/>
      <c r="E703" s="552"/>
      <c r="F703" s="68" t="str">
        <f>IF(Máximo!F703:I703="","",Máximo!F703:I703)</f>
        <v/>
      </c>
      <c r="G703" s="72">
        <f>Máximo!G703:J703</f>
        <v>2.1459227E-4</v>
      </c>
      <c r="H703" s="70" t="str">
        <f>IF(Máximo!H703="","",Máximo!H703)</f>
        <v>Obrigatório</v>
      </c>
      <c r="I703" s="37" t="s">
        <v>4</v>
      </c>
      <c r="J703" s="73">
        <f>IF($K$13="Não Atende",0,IF(I703="","",IF(H703="",VLOOKUP(I703,Parâmetros!$B$3:$C$6,2,0),VLOOKUP(I703,Parâmetros!$B$3:$C$6,2,0)*VLOOKUP(H703,Parâmetros!$E$3:$G$5,2,0))))</f>
        <v>0</v>
      </c>
      <c r="K703" s="74">
        <f t="shared" si="277"/>
        <v>0</v>
      </c>
      <c r="L703" s="3"/>
      <c r="M703" s="38"/>
    </row>
    <row r="704" spans="1:13" ht="45.75" customHeight="1" outlineLevel="1" x14ac:dyDescent="0.2">
      <c r="A704" s="170" t="str">
        <f>Máximo!A704</f>
        <v>3.667</v>
      </c>
      <c r="B704" s="552" t="str">
        <f>Máximo!B704:E704</f>
        <v>12.4.3.3.   A Operação assistida terá início na fase de preparação para a primeira entrega e deverá se estender até 30 dias após a finalização do projeto, contudo não podendo ser desmobilizada até que todos os problemas registrados estejam sanados e todos os processos produtivos em batch tenham sido executados em pelo menos uma oportunidade;</v>
      </c>
      <c r="C704" s="552"/>
      <c r="D704" s="552"/>
      <c r="E704" s="552"/>
      <c r="F704" s="68" t="str">
        <f>IF(Máximo!F704:I704="","",Máximo!F704:I704)</f>
        <v/>
      </c>
      <c r="G704" s="72">
        <f>Máximo!G704:J704</f>
        <v>2.1459227E-4</v>
      </c>
      <c r="H704" s="70" t="str">
        <f>IF(Máximo!H704="","",Máximo!H704)</f>
        <v>Obrigatório</v>
      </c>
      <c r="I704" s="37" t="s">
        <v>4</v>
      </c>
      <c r="J704" s="73">
        <f>IF($K$13="Não Atende",0,IF(I704="","",IF(H704="",VLOOKUP(I704,Parâmetros!$B$3:$C$6,2,0),VLOOKUP(I704,Parâmetros!$B$3:$C$6,2,0)*VLOOKUP(H704,Parâmetros!$E$3:$G$5,2,0))))</f>
        <v>0</v>
      </c>
      <c r="K704" s="74">
        <f t="shared" si="277"/>
        <v>0</v>
      </c>
      <c r="L704" s="3"/>
      <c r="M704" s="38"/>
    </row>
    <row r="705" spans="1:13" ht="45.75" customHeight="1" outlineLevel="1" x14ac:dyDescent="0.2">
      <c r="A705" s="170" t="str">
        <f>Máximo!A705</f>
        <v>3.668</v>
      </c>
      <c r="B705" s="552" t="str">
        <f>Máximo!B705:E705</f>
        <v>12.4.3.4.   O tipo e abrangência de cada operação assistida a ser prestada poderá variar de acordo com o escopo de cada entrega, sendo definida em tempo de projeto;</v>
      </c>
      <c r="C705" s="552"/>
      <c r="D705" s="552"/>
      <c r="E705" s="552"/>
      <c r="F705" s="68" t="str">
        <f>IF(Máximo!F705:I705="","",Máximo!F705:I705)</f>
        <v/>
      </c>
      <c r="G705" s="72">
        <f>Máximo!G705:J705</f>
        <v>2.1459227E-4</v>
      </c>
      <c r="H705" s="70" t="str">
        <f>IF(Máximo!H705="","",Máximo!H705)</f>
        <v>Obrigatório</v>
      </c>
      <c r="I705" s="37" t="s">
        <v>4</v>
      </c>
      <c r="J705" s="73">
        <f>IF($K$13="Não Atende",0,IF(I705="","",IF(H705="",VLOOKUP(I705,Parâmetros!$B$3:$C$6,2,0),VLOOKUP(I705,Parâmetros!$B$3:$C$6,2,0)*VLOOKUP(H705,Parâmetros!$E$3:$G$5,2,0))))</f>
        <v>0</v>
      </c>
      <c r="K705" s="74">
        <f t="shared" si="277"/>
        <v>0</v>
      </c>
      <c r="L705" s="3"/>
      <c r="M705" s="38"/>
    </row>
    <row r="706" spans="1:13" ht="45.75" customHeight="1" outlineLevel="1" x14ac:dyDescent="0.2">
      <c r="A706" s="170" t="str">
        <f>Máximo!A706</f>
        <v>3.669</v>
      </c>
      <c r="B706" s="552" t="str">
        <f>Máximo!B706:E706</f>
        <v>12.4.3.5.   O PROPONENTE deve acompanhar os indicadores do ambiente de produção em conjunto com o time de Operação de Sistemas até a implantação completa da solução prevista para a etapa (caso a solução esteja sendo implantada por etapas) e prever em sua proposta Operação Assistida para as etapas subsequentes abordando os aspectos não considerados nas etapas de implantação anteriores. Neste momento podem ser realizados Business Simulation;</v>
      </c>
      <c r="C706" s="552"/>
      <c r="D706" s="552"/>
      <c r="E706" s="552"/>
      <c r="F706" s="68" t="str">
        <f>IF(Máximo!F706:I706="","",Máximo!F706:I706)</f>
        <v/>
      </c>
      <c r="G706" s="72">
        <f>Máximo!G706:J706</f>
        <v>2.1459227E-4</v>
      </c>
      <c r="H706" s="70" t="str">
        <f>IF(Máximo!H706="","",Máximo!H706)</f>
        <v>Obrigatório</v>
      </c>
      <c r="I706" s="37" t="s">
        <v>4</v>
      </c>
      <c r="J706" s="73">
        <f>IF($K$13="Não Atende",0,IF(I706="","",IF(H706="",VLOOKUP(I706,Parâmetros!$B$3:$C$6,2,0),VLOOKUP(I706,Parâmetros!$B$3:$C$6,2,0)*VLOOKUP(H706,Parâmetros!$E$3:$G$5,2,0))))</f>
        <v>0</v>
      </c>
      <c r="K706" s="74">
        <f t="shared" si="277"/>
        <v>0</v>
      </c>
      <c r="L706" s="3"/>
      <c r="M706" s="38"/>
    </row>
    <row r="707" spans="1:13" ht="45.75" customHeight="1" outlineLevel="1" x14ac:dyDescent="0.2">
      <c r="A707" s="170" t="str">
        <f>Máximo!A707</f>
        <v>3.670</v>
      </c>
      <c r="B707" s="552" t="str">
        <f>Máximo!B707:E707</f>
        <v>12.4.3.6.   As intervenções no ambiente produtivo deverão ser realizadas exclusivamente pelas equipes de Operações, Produção e Ambientes com supervisão e validação do PROPONENTE;</v>
      </c>
      <c r="C707" s="552"/>
      <c r="D707" s="552"/>
      <c r="E707" s="552"/>
      <c r="F707" s="68" t="str">
        <f>IF(Máximo!F707:I707="","",Máximo!F707:I707)</f>
        <v/>
      </c>
      <c r="G707" s="72">
        <f>Máximo!G707:J707</f>
        <v>2.1459227E-4</v>
      </c>
      <c r="H707" s="70" t="str">
        <f>IF(Máximo!H707="","",Máximo!H707)</f>
        <v>Obrigatório</v>
      </c>
      <c r="I707" s="37" t="s">
        <v>4</v>
      </c>
      <c r="J707" s="73">
        <f>IF($K$13="Não Atende",0,IF(I707="","",IF(H707="",VLOOKUP(I707,Parâmetros!$B$3:$C$6,2,0),VLOOKUP(I707,Parâmetros!$B$3:$C$6,2,0)*VLOOKUP(H707,Parâmetros!$E$3:$G$5,2,0))))</f>
        <v>0</v>
      </c>
      <c r="K707" s="74">
        <f t="shared" si="277"/>
        <v>0</v>
      </c>
      <c r="L707" s="3"/>
      <c r="M707" s="38"/>
    </row>
    <row r="708" spans="1:13" ht="45.75" customHeight="1" outlineLevel="1" x14ac:dyDescent="0.2">
      <c r="A708" s="170" t="str">
        <f>Máximo!A708</f>
        <v>3.671</v>
      </c>
      <c r="B708" s="552" t="str">
        <f>Máximo!B708:E708</f>
        <v>12.4.3.7.   Durante a Operação Assistida, o PROPONENTE deve garantir a atualização de todas as documentações da solução já traduzindo as possíveis modificações no modus operandi da solução.</v>
      </c>
      <c r="C708" s="552"/>
      <c r="D708" s="552"/>
      <c r="E708" s="552"/>
      <c r="F708" s="68" t="str">
        <f>IF(Máximo!F708:I708="","",Máximo!F708:I708)</f>
        <v/>
      </c>
      <c r="G708" s="72">
        <f>Máximo!G708:J708</f>
        <v>2.1459227E-4</v>
      </c>
      <c r="H708" s="70" t="str">
        <f>IF(Máximo!H708="","",Máximo!H708)</f>
        <v>Obrigatório</v>
      </c>
      <c r="I708" s="37" t="s">
        <v>4</v>
      </c>
      <c r="J708" s="73">
        <f>IF($K$13="Não Atende",0,IF(I708="","",IF(H708="",VLOOKUP(I708,Parâmetros!$B$3:$C$6,2,0),VLOOKUP(I708,Parâmetros!$B$3:$C$6,2,0)*VLOOKUP(H708,Parâmetros!$E$3:$G$5,2,0))))</f>
        <v>0</v>
      </c>
      <c r="K708" s="74">
        <f t="shared" si="277"/>
        <v>0</v>
      </c>
      <c r="L708" s="3"/>
      <c r="M708" s="38"/>
    </row>
    <row r="709" spans="1:13" ht="45.75" customHeight="1" outlineLevel="1" x14ac:dyDescent="0.2">
      <c r="A709" s="170" t="str">
        <f>Máximo!A709</f>
        <v>3.672</v>
      </c>
      <c r="B709" s="552" t="str">
        <f>Máximo!B709:E709</f>
        <v>12.4.4.               Requisitos de Gerenciamento de Serviços</v>
      </c>
      <c r="C709" s="552"/>
      <c r="D709" s="552"/>
      <c r="E709" s="552"/>
      <c r="F709" s="68" t="str">
        <f>IF(Máximo!F709:I709="","",Máximo!F709:I709)</f>
        <v/>
      </c>
      <c r="G709" s="72">
        <f>Máximo!G709:J709</f>
        <v>2.1459227E-4</v>
      </c>
      <c r="H709" s="70" t="str">
        <f>IF(Máximo!H709="","",Máximo!H709)</f>
        <v>Obrigatório</v>
      </c>
      <c r="I709" s="37" t="s">
        <v>4</v>
      </c>
      <c r="J709" s="73">
        <f>IF($K$13="Não Atende",0,IF(I709="","",IF(H709="",VLOOKUP(I709,Parâmetros!$B$3:$C$6,2,0),VLOOKUP(I709,Parâmetros!$B$3:$C$6,2,0)*VLOOKUP(H709,Parâmetros!$E$3:$G$5,2,0))))</f>
        <v>0</v>
      </c>
      <c r="K709" s="74">
        <f t="shared" si="277"/>
        <v>0</v>
      </c>
      <c r="L709" s="3"/>
      <c r="M709" s="38"/>
    </row>
    <row r="710" spans="1:13" ht="45.75" customHeight="1" outlineLevel="1" x14ac:dyDescent="0.2">
      <c r="A710" s="170" t="str">
        <f>Máximo!A710</f>
        <v>3.673</v>
      </c>
      <c r="B710" s="552" t="str">
        <f>Máximo!B710:E710</f>
        <v>12.4.4.1.   Informar quais processos dos servidores, do sistema operacional e/ou de banco de dados deverão ser monitorados para acompanhar a disponibilidade da aplicação, performance das transações e cargas de trabalho;</v>
      </c>
      <c r="C710" s="552"/>
      <c r="D710" s="552"/>
      <c r="E710" s="552"/>
      <c r="F710" s="68" t="str">
        <f>IF(Máximo!F710:I710="","",Máximo!F710:I710)</f>
        <v/>
      </c>
      <c r="G710" s="72">
        <f>Máximo!G710:J710</f>
        <v>2.1459227E-4</v>
      </c>
      <c r="H710" s="70" t="str">
        <f>IF(Máximo!H710="","",Máximo!H710)</f>
        <v>Obrigatório</v>
      </c>
      <c r="I710" s="37" t="s">
        <v>4</v>
      </c>
      <c r="J710" s="73">
        <f>IF($K$13="Não Atende",0,IF(I710="","",IF(H710="",VLOOKUP(I710,Parâmetros!$B$3:$C$6,2,0),VLOOKUP(I710,Parâmetros!$B$3:$C$6,2,0)*VLOOKUP(H710,Parâmetros!$E$3:$G$5,2,0))))</f>
        <v>0</v>
      </c>
      <c r="K710" s="74">
        <f t="shared" si="277"/>
        <v>0</v>
      </c>
      <c r="L710" s="3"/>
      <c r="M710" s="38"/>
    </row>
    <row r="711" spans="1:13" ht="45.75" customHeight="1" outlineLevel="1" x14ac:dyDescent="0.2">
      <c r="A711" s="170" t="str">
        <f>Máximo!A711</f>
        <v>3.674</v>
      </c>
      <c r="B711" s="552" t="str">
        <f>Máximo!B711:E711</f>
        <v>12.4.4.2.   Definir em tempo de estudo e em conjunto com a Oi quais transações devem ser monitoradas e qual atuação das equipes Operacionais;</v>
      </c>
      <c r="C711" s="552"/>
      <c r="D711" s="552"/>
      <c r="E711" s="552"/>
      <c r="F711" s="68" t="str">
        <f>IF(Máximo!F711:I711="","",Máximo!F711:I711)</f>
        <v/>
      </c>
      <c r="G711" s="72">
        <f>Máximo!G711:J711</f>
        <v>2.1459227E-4</v>
      </c>
      <c r="H711" s="70" t="str">
        <f>IF(Máximo!H711="","",Máximo!H711)</f>
        <v>Obrigatório</v>
      </c>
      <c r="I711" s="37" t="s">
        <v>4</v>
      </c>
      <c r="J711" s="73">
        <f>IF($K$13="Não Atende",0,IF(I711="","",IF(H711="",VLOOKUP(I711,Parâmetros!$B$3:$C$6,2,0),VLOOKUP(I711,Parâmetros!$B$3:$C$6,2,0)*VLOOKUP(H711,Parâmetros!$E$3:$G$5,2,0))))</f>
        <v>0</v>
      </c>
      <c r="K711" s="74">
        <f t="shared" si="277"/>
        <v>0</v>
      </c>
      <c r="L711" s="3"/>
      <c r="M711" s="38"/>
    </row>
    <row r="712" spans="1:13" ht="45.75" customHeight="1" outlineLevel="1" x14ac:dyDescent="0.2">
      <c r="A712" s="170" t="str">
        <f>Máximo!A712</f>
        <v>3.675</v>
      </c>
      <c r="B712" s="552" t="str">
        <f>Máximo!B712:E712</f>
        <v>12.4.4.3.   Definir baseline de tempo de resposta da aplicação/serviços de acordo com a experiência do usuário (ex.: Login, abertura de tela, resposta de URL da aplicação);</v>
      </c>
      <c r="C712" s="552"/>
      <c r="D712" s="552"/>
      <c r="E712" s="552"/>
      <c r="F712" s="68" t="str">
        <f>IF(Máximo!F712:I712="","",Máximo!F712:I712)</f>
        <v/>
      </c>
      <c r="G712" s="72">
        <f>Máximo!G712:J712</f>
        <v>2.1459227E-4</v>
      </c>
      <c r="H712" s="70" t="str">
        <f>IF(Máximo!H712="","",Máximo!H712)</f>
        <v>Obrigatório</v>
      </c>
      <c r="I712" s="37" t="s">
        <v>4</v>
      </c>
      <c r="J712" s="73">
        <f>IF($K$13="Não Atende",0,IF(I712="","",IF(H712="",VLOOKUP(I712,Parâmetros!$B$3:$C$6,2,0),VLOOKUP(I712,Parâmetros!$B$3:$C$6,2,0)*VLOOKUP(H712,Parâmetros!$E$3:$G$5,2,0))))</f>
        <v>0</v>
      </c>
      <c r="K712" s="74">
        <f t="shared" si="277"/>
        <v>0</v>
      </c>
      <c r="L712" s="3"/>
      <c r="M712" s="38"/>
    </row>
    <row r="713" spans="1:13" ht="45.75" customHeight="1" outlineLevel="1" x14ac:dyDescent="0.2">
      <c r="A713" s="170" t="str">
        <f>Máximo!A713</f>
        <v>3.676</v>
      </c>
      <c r="B713" s="552" t="str">
        <f>Máximo!B713:E713</f>
        <v>12.4.4.4.   Definir em tempo de estudo todos os SLA dos entregáveis da produção em modalidade batch e a sua relação e impacto com os serviços de TI e processos de negócio;</v>
      </c>
      <c r="C713" s="552"/>
      <c r="D713" s="552"/>
      <c r="E713" s="552"/>
      <c r="F713" s="68" t="str">
        <f>IF(Máximo!F713:I713="","",Máximo!F713:I713)</f>
        <v/>
      </c>
      <c r="G713" s="72">
        <f>Máximo!G713:J713</f>
        <v>2.1459227E-4</v>
      </c>
      <c r="H713" s="70" t="str">
        <f>IF(Máximo!H713="","",Máximo!H713)</f>
        <v>Obrigatório</v>
      </c>
      <c r="I713" s="37" t="s">
        <v>4</v>
      </c>
      <c r="J713" s="73">
        <f>IF($K$13="Não Atende",0,IF(I713="","",IF(H713="",VLOOKUP(I713,Parâmetros!$B$3:$C$6,2,0),VLOOKUP(I713,Parâmetros!$B$3:$C$6,2,0)*VLOOKUP(H713,Parâmetros!$E$3:$G$5,2,0))))</f>
        <v>0</v>
      </c>
      <c r="K713" s="74">
        <f t="shared" si="277"/>
        <v>0</v>
      </c>
      <c r="L713" s="3"/>
      <c r="M713" s="38"/>
    </row>
    <row r="714" spans="1:13" ht="45.75" customHeight="1" outlineLevel="1" x14ac:dyDescent="0.2">
      <c r="A714" s="170" t="str">
        <f>Máximo!A714</f>
        <v>3.677</v>
      </c>
      <c r="B714" s="552" t="str">
        <f>Máximo!B714:E714</f>
        <v>12.4.4.5.   Informar toda volumetria de produção considerando as partes transacional e batch da solução, o ciclo de negócio e sazonalidades possíveis e o impacto relativo na infraestrutura tecnológica proposta;</v>
      </c>
      <c r="C714" s="552"/>
      <c r="D714" s="552"/>
      <c r="E714" s="552"/>
      <c r="F714" s="68" t="str">
        <f>IF(Máximo!F714:I714="","",Máximo!F714:I714)</f>
        <v/>
      </c>
      <c r="G714" s="72">
        <f>Máximo!G714:J714</f>
        <v>2.1459227E-4</v>
      </c>
      <c r="H714" s="70" t="str">
        <f>IF(Máximo!H714="","",Máximo!H714)</f>
        <v>Obrigatório</v>
      </c>
      <c r="I714" s="37" t="s">
        <v>4</v>
      </c>
      <c r="J714" s="73">
        <f>IF($K$13="Não Atende",0,IF(I714="","",IF(H714="",VLOOKUP(I714,Parâmetros!$B$3:$C$6,2,0),VLOOKUP(I714,Parâmetros!$B$3:$C$6,2,0)*VLOOKUP(H714,Parâmetros!$E$3:$G$5,2,0))))</f>
        <v>0</v>
      </c>
      <c r="K714" s="74">
        <f t="shared" si="277"/>
        <v>0</v>
      </c>
      <c r="L714" s="3"/>
      <c r="M714" s="38"/>
    </row>
    <row r="715" spans="1:13" ht="45.75" customHeight="1" outlineLevel="1" x14ac:dyDescent="0.2">
      <c r="A715" s="170" t="str">
        <f>Máximo!A715</f>
        <v>3.678</v>
      </c>
      <c r="B715" s="552" t="str">
        <f>Máximo!B715:E715</f>
        <v>12.4.4.6.   Definir em tempo de estudo e em conjunto com a Oi os SLA para cada processo de negócio monitorado a partir dos serviços de TI;</v>
      </c>
      <c r="C715" s="552"/>
      <c r="D715" s="552"/>
      <c r="E715" s="552"/>
      <c r="F715" s="68" t="str">
        <f>IF(Máximo!F715:I715="","",Máximo!F715:I715)</f>
        <v/>
      </c>
      <c r="G715" s="72">
        <f>Máximo!G715:J715</f>
        <v>2.1459227E-4</v>
      </c>
      <c r="H715" s="70" t="str">
        <f>IF(Máximo!H715="","",Máximo!H715)</f>
        <v>Obrigatório</v>
      </c>
      <c r="I715" s="37" t="s">
        <v>4</v>
      </c>
      <c r="J715" s="73">
        <f>IF($K$13="Não Atende",0,IF(I715="","",IF(H715="",VLOOKUP(I715,Parâmetros!$B$3:$C$6,2,0),VLOOKUP(I715,Parâmetros!$B$3:$C$6,2,0)*VLOOKUP(H715,Parâmetros!$E$3:$G$5,2,0))))</f>
        <v>0</v>
      </c>
      <c r="K715" s="74">
        <f t="shared" si="277"/>
        <v>0</v>
      </c>
      <c r="L715" s="3"/>
      <c r="M715" s="38"/>
    </row>
    <row r="716" spans="1:13" ht="45.75" customHeight="1" outlineLevel="1" x14ac:dyDescent="0.2">
      <c r="A716" s="170" t="str">
        <f>Máximo!A716</f>
        <v>3.679</v>
      </c>
      <c r="B716" s="552" t="str">
        <f>Máximo!B716:E716</f>
        <v>12.4.4.7.   Definir em tempo de estudo e em conjunto com a Oi os OLA para cada ação operacional envolvida na monitoração dos serviços de TI;</v>
      </c>
      <c r="C716" s="552"/>
      <c r="D716" s="552"/>
      <c r="E716" s="552"/>
      <c r="F716" s="68" t="str">
        <f>IF(Máximo!F716:I716="","",Máximo!F716:I716)</f>
        <v/>
      </c>
      <c r="G716" s="72">
        <f>Máximo!G716:J716</f>
        <v>2.1459227E-4</v>
      </c>
      <c r="H716" s="70" t="str">
        <f>IF(Máximo!H716="","",Máximo!H716)</f>
        <v>Obrigatório</v>
      </c>
      <c r="I716" s="37" t="s">
        <v>4</v>
      </c>
      <c r="J716" s="73">
        <f>IF($K$13="Não Atende",0,IF(I716="","",IF(H716="",VLOOKUP(I716,Parâmetros!$B$3:$C$6,2,0),VLOOKUP(I716,Parâmetros!$B$3:$C$6,2,0)*VLOOKUP(H716,Parâmetros!$E$3:$G$5,2,0))))</f>
        <v>0</v>
      </c>
      <c r="K716" s="74">
        <f t="shared" si="277"/>
        <v>0</v>
      </c>
      <c r="L716" s="3"/>
      <c r="M716" s="38"/>
    </row>
    <row r="717" spans="1:13" ht="45.75" customHeight="1" outlineLevel="1" x14ac:dyDescent="0.2">
      <c r="A717" s="170" t="str">
        <f>Máximo!A717</f>
        <v>3.680</v>
      </c>
      <c r="B717" s="552" t="str">
        <f>Máximo!B717:E717</f>
        <v>12.4.4.8.   Especificar a monitoração de serviço, através de documento próprio, contemplando visão fim a fim do processo de negócio, e correlacionando as monitorações às camadas de experiência do usuário, aplicação e infraestrutura.</v>
      </c>
      <c r="C717" s="552"/>
      <c r="D717" s="552"/>
      <c r="E717" s="552"/>
      <c r="F717" s="68" t="str">
        <f>IF(Máximo!F717:I717="","",Máximo!F717:I717)</f>
        <v/>
      </c>
      <c r="G717" s="72">
        <f>Máximo!G717:J717</f>
        <v>2.1459227E-4</v>
      </c>
      <c r="H717" s="70" t="str">
        <f>IF(Máximo!H717="","",Máximo!H717)</f>
        <v>Obrigatório</v>
      </c>
      <c r="I717" s="37" t="s">
        <v>4</v>
      </c>
      <c r="J717" s="73">
        <f>IF($K$13="Não Atende",0,IF(I717="","",IF(H717="",VLOOKUP(I717,Parâmetros!$B$3:$C$6,2,0),VLOOKUP(I717,Parâmetros!$B$3:$C$6,2,0)*VLOOKUP(H717,Parâmetros!$E$3:$G$5,2,0))))</f>
        <v>0</v>
      </c>
      <c r="K717" s="74">
        <f t="shared" si="277"/>
        <v>0</v>
      </c>
      <c r="L717" s="3"/>
      <c r="M717" s="38"/>
    </row>
    <row r="718" spans="1:13" ht="45.75" customHeight="1" outlineLevel="1" x14ac:dyDescent="0.2">
      <c r="A718" s="170" t="str">
        <f>Máximo!A718</f>
        <v>3.681</v>
      </c>
      <c r="B718" s="552" t="str">
        <f>Máximo!B718:E718</f>
        <v>12.4.4.9.   Informar todas as interfaces existentes com outros sistemas, e como as mesmas devem ser monitoradas, de modo que possamos ter uma visão fim-a-fim das integrações com os demais sistemas Oi.</v>
      </c>
      <c r="C718" s="552"/>
      <c r="D718" s="552"/>
      <c r="E718" s="552"/>
      <c r="F718" s="68" t="str">
        <f>IF(Máximo!F718:I718="","",Máximo!F718:I718)</f>
        <v/>
      </c>
      <c r="G718" s="72">
        <f>Máximo!G718:J718</f>
        <v>2.1459227E-4</v>
      </c>
      <c r="H718" s="70" t="str">
        <f>IF(Máximo!H718="","",Máximo!H718)</f>
        <v>Obrigatório</v>
      </c>
      <c r="I718" s="37" t="s">
        <v>4</v>
      </c>
      <c r="J718" s="73">
        <f>IF($K$13="Não Atende",0,IF(I718="","",IF(H718="",VLOOKUP(I718,Parâmetros!$B$3:$C$6,2,0),VLOOKUP(I718,Parâmetros!$B$3:$C$6,2,0)*VLOOKUP(H718,Parâmetros!$E$3:$G$5,2,0))))</f>
        <v>0</v>
      </c>
      <c r="K718" s="74">
        <f t="shared" si="277"/>
        <v>0</v>
      </c>
      <c r="L718" s="3"/>
      <c r="M718" s="38"/>
    </row>
    <row r="719" spans="1:13" ht="45.75" customHeight="1" outlineLevel="1" x14ac:dyDescent="0.2">
      <c r="A719" s="170" t="str">
        <f>Máximo!A719</f>
        <v>3.682</v>
      </c>
      <c r="B719" s="552" t="str">
        <f>Máximo!B719:E719</f>
        <v>12.5.Pós-Implantação (Oficialização da Operação do Sistema)</v>
      </c>
      <c r="C719" s="552"/>
      <c r="D719" s="552"/>
      <c r="E719" s="552"/>
      <c r="F719" s="68" t="str">
        <f>IF(Máximo!F719:I719="","",Máximo!F719:I719)</f>
        <v/>
      </c>
      <c r="G719" s="72">
        <f>Máximo!G719:J719</f>
        <v>2.1459227E-4</v>
      </c>
      <c r="H719" s="70" t="str">
        <f>IF(Máximo!H719="","",Máximo!H719)</f>
        <v>Obrigatório</v>
      </c>
      <c r="I719" s="37" t="s">
        <v>4</v>
      </c>
      <c r="J719" s="73">
        <f>IF($K$13="Não Atende",0,IF(I719="","",IF(H719="",VLOOKUP(I719,Parâmetros!$B$3:$C$6,2,0),VLOOKUP(I719,Parâmetros!$B$3:$C$6,2,0)*VLOOKUP(H719,Parâmetros!$E$3:$G$5,2,0))))</f>
        <v>0</v>
      </c>
      <c r="K719" s="74">
        <f t="shared" si="277"/>
        <v>0</v>
      </c>
      <c r="L719" s="3"/>
      <c r="M719" s="38"/>
    </row>
    <row r="720" spans="1:13" ht="45.75" customHeight="1" outlineLevel="1" x14ac:dyDescent="0.2">
      <c r="A720" s="170" t="str">
        <f>Máximo!A720</f>
        <v>3.683</v>
      </c>
      <c r="B720" s="552" t="str">
        <f>Máximo!B720:E720</f>
        <v>12.5.1.               O PROPONENTE conduzirá toda a transição para a equipe Operação de Sistemas incluindo:</v>
      </c>
      <c r="C720" s="552"/>
      <c r="D720" s="552"/>
      <c r="E720" s="552"/>
      <c r="F720" s="68" t="str">
        <f>IF(Máximo!F720:I720="","",Máximo!F720:I720)</f>
        <v/>
      </c>
      <c r="G720" s="72">
        <f>Máximo!G720:J720</f>
        <v>2.1459227E-4</v>
      </c>
      <c r="H720" s="70" t="str">
        <f>IF(Máximo!H720="","",Máximo!H720)</f>
        <v>Obrigatório</v>
      </c>
      <c r="I720" s="37" t="s">
        <v>4</v>
      </c>
      <c r="J720" s="73">
        <f>IF($K$13="Não Atende",0,IF(I720="","",IF(H720="",VLOOKUP(I720,Parâmetros!$B$3:$C$6,2,0),VLOOKUP(I720,Parâmetros!$B$3:$C$6,2,0)*VLOOKUP(H720,Parâmetros!$E$3:$G$5,2,0))))</f>
        <v>0</v>
      </c>
      <c r="K720" s="74">
        <f t="shared" si="277"/>
        <v>0</v>
      </c>
      <c r="L720" s="3"/>
      <c r="M720" s="38"/>
    </row>
    <row r="721" spans="1:13" ht="45.75" customHeight="1" outlineLevel="1" x14ac:dyDescent="0.2">
      <c r="A721" s="170" t="str">
        <f>Máximo!A721</f>
        <v>3.684</v>
      </c>
      <c r="B721" s="552" t="str">
        <f>Máximo!B721:E721</f>
        <v>12.5.1.1.  Alocação de recurso técnico especializado do projeto para suportar a Operação do Sistema durante o período de garantia da solução e até a estabilização completa da solução/ambiente;</v>
      </c>
      <c r="C721" s="552"/>
      <c r="D721" s="552"/>
      <c r="E721" s="552"/>
      <c r="F721" s="68" t="str">
        <f>IF(Máximo!F721:I721="","",Máximo!F721:I721)</f>
        <v/>
      </c>
      <c r="G721" s="72">
        <f>Máximo!G721:J721</f>
        <v>2.1459227E-4</v>
      </c>
      <c r="H721" s="70" t="str">
        <f>IF(Máximo!H721="","",Máximo!H721)</f>
        <v>Obrigatório</v>
      </c>
      <c r="I721" s="37" t="s">
        <v>4</v>
      </c>
      <c r="J721" s="73">
        <f>IF($K$13="Não Atende",0,IF(I721="","",IF(H721="",VLOOKUP(I721,Parâmetros!$B$3:$C$6,2,0),VLOOKUP(I721,Parâmetros!$B$3:$C$6,2,0)*VLOOKUP(H721,Parâmetros!$E$3:$G$5,2,0))))</f>
        <v>0</v>
      </c>
      <c r="K721" s="74">
        <f t="shared" si="277"/>
        <v>0</v>
      </c>
      <c r="L721" s="3"/>
      <c r="M721" s="38"/>
    </row>
    <row r="722" spans="1:13" ht="45.75" customHeight="1" outlineLevel="1" x14ac:dyDescent="0.2">
      <c r="A722" s="170" t="str">
        <f>Máximo!A722</f>
        <v>3.685</v>
      </c>
      <c r="B722" s="552" t="str">
        <f>Máximo!B722:E722</f>
        <v>12.5.1.2.  Apresentação do processo de acionamento e registro de problemas junto ao fornecedor, os documentos e informações a serem anexadas, assim como os procedimentos de escalação em caso de vencimento de SLA de atendimento;</v>
      </c>
      <c r="C722" s="552"/>
      <c r="D722" s="552"/>
      <c r="E722" s="552"/>
      <c r="F722" s="68" t="str">
        <f>IF(Máximo!F722:I722="","",Máximo!F722:I722)</f>
        <v/>
      </c>
      <c r="G722" s="72">
        <f>Máximo!G722:J722</f>
        <v>2.1459227E-4</v>
      </c>
      <c r="H722" s="70" t="str">
        <f>IF(Máximo!H722="","",Máximo!H722)</f>
        <v>Obrigatório</v>
      </c>
      <c r="I722" s="37" t="s">
        <v>4</v>
      </c>
      <c r="J722" s="73">
        <f>IF($K$13="Não Atende",0,IF(I722="","",IF(H722="",VLOOKUP(I722,Parâmetros!$B$3:$C$6,2,0),VLOOKUP(I722,Parâmetros!$B$3:$C$6,2,0)*VLOOKUP(H722,Parâmetros!$E$3:$G$5,2,0))))</f>
        <v>0</v>
      </c>
      <c r="K722" s="74">
        <f t="shared" si="277"/>
        <v>0</v>
      </c>
      <c r="L722" s="3"/>
      <c r="M722" s="38"/>
    </row>
    <row r="723" spans="1:13" ht="45.75" customHeight="1" outlineLevel="1" x14ac:dyDescent="0.2">
      <c r="A723" s="170" t="str">
        <f>Máximo!A723</f>
        <v>3.686</v>
      </c>
      <c r="B723" s="552" t="str">
        <f>Máximo!B723:E723</f>
        <v>12.5.1.3.  Apresentação dos procedimentos de blindagem do(s) ambiente(s) operacional(ais) para aprovação da Oi e realização das atividades necessárias para uma efetiva segregação de tarefas e responsabilidades entre operação, desenvolvimento e clientes/usuários;</v>
      </c>
      <c r="C723" s="552"/>
      <c r="D723" s="552"/>
      <c r="E723" s="552"/>
      <c r="F723" s="68" t="str">
        <f>IF(Máximo!F723:I723="","",Máximo!F723:I723)</f>
        <v/>
      </c>
      <c r="G723" s="72">
        <f>Máximo!G723:J723</f>
        <v>2.1459227E-4</v>
      </c>
      <c r="H723" s="70" t="str">
        <f>IF(Máximo!H723="","",Máximo!H723)</f>
        <v>Obrigatório</v>
      </c>
      <c r="I723" s="37" t="s">
        <v>4</v>
      </c>
      <c r="J723" s="73">
        <f>IF($K$13="Não Atende",0,IF(I723="","",IF(H723="",VLOOKUP(I723,Parâmetros!$B$3:$C$6,2,0),VLOOKUP(I723,Parâmetros!$B$3:$C$6,2,0)*VLOOKUP(H723,Parâmetros!$E$3:$G$5,2,0))))</f>
        <v>0</v>
      </c>
      <c r="K723" s="74">
        <f t="shared" si="277"/>
        <v>0</v>
      </c>
      <c r="L723" s="3"/>
      <c r="M723" s="38"/>
    </row>
    <row r="724" spans="1:13" ht="45.75" customHeight="1" outlineLevel="1" x14ac:dyDescent="0.2">
      <c r="A724" s="170" t="str">
        <f>Máximo!A724</f>
        <v>3.687</v>
      </c>
      <c r="B724" s="552" t="str">
        <f>Máximo!B724:E724</f>
        <v>12.5.1.4.  Criação da Matriz de responsabilidade do(s) ambiente(s) operacional(ais) da Solução levando em consideração as responsabilidades Nível 1 e 2  de Operações e Produção e as responsabilidades do Desenvolvimento e fornecedor da solução para o Nível 3.</v>
      </c>
      <c r="C724" s="552"/>
      <c r="D724" s="552"/>
      <c r="E724" s="552"/>
      <c r="F724" s="68" t="str">
        <f>IF(Máximo!F724:I724="","",Máximo!F724:I724)</f>
        <v/>
      </c>
      <c r="G724" s="72">
        <f>Máximo!G724:J724</f>
        <v>2.1459227E-4</v>
      </c>
      <c r="H724" s="70" t="str">
        <f>IF(Máximo!H724="","",Máximo!H724)</f>
        <v>Obrigatório</v>
      </c>
      <c r="I724" s="37" t="s">
        <v>4</v>
      </c>
      <c r="J724" s="73">
        <f>IF($K$13="Não Atende",0,IF(I724="","",IF(H724="",VLOOKUP(I724,Parâmetros!$B$3:$C$6,2,0),VLOOKUP(I724,Parâmetros!$B$3:$C$6,2,0)*VLOOKUP(H724,Parâmetros!$E$3:$G$5,2,0))))</f>
        <v>0</v>
      </c>
      <c r="K724" s="74">
        <f t="shared" si="277"/>
        <v>0</v>
      </c>
      <c r="L724" s="3"/>
      <c r="M724" s="38"/>
    </row>
    <row r="725" spans="1:13" ht="45.75" customHeight="1" outlineLevel="1" x14ac:dyDescent="0.2">
      <c r="A725" s="170" t="str">
        <f>Máximo!A725</f>
        <v>3.688</v>
      </c>
      <c r="B725" s="552" t="str">
        <f>Máximo!B725:E725</f>
        <v>12.5.2.               A oficialização do regime de Operação em produção ocorre após o TAP (Termo de Aceite de Produção). Neste momento são registradas as não conformidades por intermédio dos TNC (Termos de Não Conformidade), documento contendo a relação dos gaps, conflitos sistêmicos com as regras de negócio ou padrões da OI.</v>
      </c>
      <c r="C725" s="552"/>
      <c r="D725" s="552"/>
      <c r="E725" s="552"/>
      <c r="F725" s="68" t="str">
        <f>IF(Máximo!F725:I725="","",Máximo!F725:I725)</f>
        <v/>
      </c>
      <c r="G725" s="72">
        <f>Máximo!G725:J725</f>
        <v>2.1459227E-4</v>
      </c>
      <c r="H725" s="70" t="str">
        <f>IF(Máximo!H725="","",Máximo!H725)</f>
        <v>Obrigatório</v>
      </c>
      <c r="I725" s="37" t="s">
        <v>4</v>
      </c>
      <c r="J725" s="73">
        <f>IF($K$13="Não Atende",0,IF(I725="","",IF(H725="",VLOOKUP(I725,Parâmetros!$B$3:$C$6,2,0),VLOOKUP(I725,Parâmetros!$B$3:$C$6,2,0)*VLOOKUP(H725,Parâmetros!$E$3:$G$5,2,0))))</f>
        <v>0</v>
      </c>
      <c r="K725" s="74">
        <f t="shared" si="277"/>
        <v>0</v>
      </c>
      <c r="L725" s="3"/>
      <c r="M725" s="38"/>
    </row>
    <row r="726" spans="1:13" ht="45.75" customHeight="1" outlineLevel="1" x14ac:dyDescent="0.2">
      <c r="A726" s="170" t="str">
        <f>Máximo!A726</f>
        <v>3.689</v>
      </c>
      <c r="B726" s="552" t="str">
        <f>Máximo!B726:E726</f>
        <v>13.      Requisitos de Microinformática</v>
      </c>
      <c r="C726" s="552"/>
      <c r="D726" s="552"/>
      <c r="E726" s="552"/>
      <c r="F726" s="68" t="str">
        <f>IF(Máximo!F726:I726="","",Máximo!F726:I726)</f>
        <v/>
      </c>
      <c r="G726" s="72">
        <f>Máximo!G726:J726</f>
        <v>2.1459227E-4</v>
      </c>
      <c r="H726" s="70" t="str">
        <f>IF(Máximo!H726="","",Máximo!H726)</f>
        <v>Obrigatório</v>
      </c>
      <c r="I726" s="37" t="s">
        <v>4</v>
      </c>
      <c r="J726" s="73">
        <f>IF($K$13="Não Atende",0,IF(I726="","",IF(H726="",VLOOKUP(I726,Parâmetros!$B$3:$C$6,2,0),VLOOKUP(I726,Parâmetros!$B$3:$C$6,2,0)*VLOOKUP(H726,Parâmetros!$E$3:$G$5,2,0))))</f>
        <v>0</v>
      </c>
      <c r="K726" s="74">
        <f t="shared" si="277"/>
        <v>0</v>
      </c>
      <c r="L726" s="3"/>
      <c r="M726" s="38"/>
    </row>
    <row r="727" spans="1:13" ht="45.75" customHeight="1" outlineLevel="1" x14ac:dyDescent="0.2">
      <c r="A727" s="170" t="str">
        <f>Máximo!A727</f>
        <v>3.690</v>
      </c>
      <c r="B727" s="552" t="str">
        <f>Máximo!B727:E727</f>
        <v>13.1.O PROPONENTE deve obedecer os requerimentos necessários indicados pela equipe responsável pelo serviços de usuário (microinformática). Os padrões serão direcionados e disponibilizados em tempo de estudo e implementação. Podemos destacar os itens abaixo:</v>
      </c>
      <c r="C727" s="552"/>
      <c r="D727" s="552"/>
      <c r="E727" s="552"/>
      <c r="F727" s="68" t="str">
        <f>IF(Máximo!F727:I727="","",Máximo!F727:I727)</f>
        <v/>
      </c>
      <c r="G727" s="72">
        <f>Máximo!G727:J727</f>
        <v>2.1459227E-4</v>
      </c>
      <c r="H727" s="70" t="str">
        <f>IF(Máximo!H727="","",Máximo!H727)</f>
        <v>Obrigatório</v>
      </c>
      <c r="I727" s="37" t="s">
        <v>4</v>
      </c>
      <c r="J727" s="73">
        <f>IF($K$13="Não Atende",0,IF(I727="","",IF(H727="",VLOOKUP(I727,Parâmetros!$B$3:$C$6,2,0),VLOOKUP(I727,Parâmetros!$B$3:$C$6,2,0)*VLOOKUP(H727,Parâmetros!$E$3:$G$5,2,0))))</f>
        <v>0</v>
      </c>
      <c r="K727" s="74">
        <f t="shared" si="277"/>
        <v>0</v>
      </c>
      <c r="L727" s="3"/>
      <c r="M727" s="38"/>
    </row>
    <row r="728" spans="1:13" ht="45.75" customHeight="1" outlineLevel="1" x14ac:dyDescent="0.2">
      <c r="A728" s="170" t="str">
        <f>Máximo!A728</f>
        <v>3.691</v>
      </c>
      <c r="B728" s="552" t="str">
        <f>Máximo!B728:E728</f>
        <v>13.1.1.           O público alvo para uso de clientes e/ou front-ends web da solução ofertada será(ão):</v>
      </c>
      <c r="C728" s="552"/>
      <c r="D728" s="552"/>
      <c r="E728" s="552"/>
      <c r="F728" s="68" t="str">
        <f>IF(Máximo!F728:I728="","",Máximo!F728:I728)</f>
        <v/>
      </c>
      <c r="G728" s="72">
        <f>Máximo!G728:J728</f>
        <v>2.1459227E-4</v>
      </c>
      <c r="H728" s="70" t="str">
        <f>IF(Máximo!H728="","",Máximo!H728)</f>
        <v>Obrigatório</v>
      </c>
      <c r="I728" s="37" t="s">
        <v>4</v>
      </c>
      <c r="J728" s="73">
        <f>IF($K$13="Não Atende",0,IF(I728="","",IF(H728="",VLOOKUP(I728,Parâmetros!$B$3:$C$6,2,0),VLOOKUP(I728,Parâmetros!$B$3:$C$6,2,0)*VLOOKUP(H728,Parâmetros!$E$3:$G$5,2,0))))</f>
        <v>0</v>
      </c>
      <c r="K728" s="74">
        <f t="shared" si="277"/>
        <v>0</v>
      </c>
      <c r="L728" s="3"/>
      <c r="M728" s="38"/>
    </row>
    <row r="729" spans="1:13" ht="45.75" customHeight="1" outlineLevel="1" x14ac:dyDescent="0.2">
      <c r="A729" s="170" t="str">
        <f>Máximo!A729</f>
        <v>3.692</v>
      </c>
      <c r="B729" s="552" t="str">
        <f>Máximo!B729:E729</f>
        <v>13.1.1.1.           Cliente da Oi fora da companhia</v>
      </c>
      <c r="C729" s="552"/>
      <c r="D729" s="552"/>
      <c r="E729" s="552"/>
      <c r="F729" s="68" t="str">
        <f>IF(Máximo!F729:I729="","",Máximo!F729:I729)</f>
        <v/>
      </c>
      <c r="G729" s="72">
        <f>Máximo!G729:J729</f>
        <v>2.1459227E-4</v>
      </c>
      <c r="H729" s="70" t="str">
        <f>IF(Máximo!H729="","",Máximo!H729)</f>
        <v>Obrigatório</v>
      </c>
      <c r="I729" s="37" t="s">
        <v>4</v>
      </c>
      <c r="J729" s="73">
        <f>IF($K$13="Não Atende",0,IF(I729="","",IF(H729="",VLOOKUP(I729,Parâmetros!$B$3:$C$6,2,0),VLOOKUP(I729,Parâmetros!$B$3:$C$6,2,0)*VLOOKUP(H729,Parâmetros!$E$3:$G$5,2,0))))</f>
        <v>0</v>
      </c>
      <c r="K729" s="74">
        <f t="shared" si="277"/>
        <v>0</v>
      </c>
      <c r="L729" s="3"/>
      <c r="M729" s="38"/>
    </row>
    <row r="730" spans="1:13" ht="45.75" customHeight="1" outlineLevel="1" x14ac:dyDescent="0.2">
      <c r="A730" s="170" t="str">
        <f>Máximo!A730</f>
        <v>3.693</v>
      </c>
      <c r="B730" s="552" t="str">
        <f>Máximo!B730:E730</f>
        <v>13.1.1.2.           Colaborador ou parceiro da Oi dentro da companhia</v>
      </c>
      <c r="C730" s="552"/>
      <c r="D730" s="552"/>
      <c r="E730" s="552"/>
      <c r="F730" s="68" t="str">
        <f>IF(Máximo!F730:I730="","",Máximo!F730:I730)</f>
        <v/>
      </c>
      <c r="G730" s="72">
        <f>Máximo!G730:J730</f>
        <v>2.1459227E-4</v>
      </c>
      <c r="H730" s="70" t="str">
        <f>IF(Máximo!H730="","",Máximo!H730)</f>
        <v>Obrigatório</v>
      </c>
      <c r="I730" s="37" t="s">
        <v>4</v>
      </c>
      <c r="J730" s="73">
        <f>IF($K$13="Não Atende",0,IF(I730="","",IF(H730="",VLOOKUP(I730,Parâmetros!$B$3:$C$6,2,0),VLOOKUP(I730,Parâmetros!$B$3:$C$6,2,0)*VLOOKUP(H730,Parâmetros!$E$3:$G$5,2,0))))</f>
        <v>0</v>
      </c>
      <c r="K730" s="74">
        <f t="shared" si="277"/>
        <v>0</v>
      </c>
      <c r="L730" s="3"/>
      <c r="M730" s="38"/>
    </row>
    <row r="731" spans="1:13" ht="45.75" customHeight="1" outlineLevel="1" x14ac:dyDescent="0.2">
      <c r="A731" s="170" t="str">
        <f>Máximo!A731</f>
        <v>3.694</v>
      </c>
      <c r="B731" s="552" t="str">
        <f>Máximo!B731:E731</f>
        <v>13.1.1.3.           Parceiro Oi fora da companhia (através de link);</v>
      </c>
      <c r="C731" s="552"/>
      <c r="D731" s="552"/>
      <c r="E731" s="552"/>
      <c r="F731" s="68" t="str">
        <f>IF(Máximo!F731:I731="","",Máximo!F731:I731)</f>
        <v/>
      </c>
      <c r="G731" s="72">
        <f>Máximo!G731:J731</f>
        <v>2.1459227E-4</v>
      </c>
      <c r="H731" s="70" t="str">
        <f>IF(Máximo!H731="","",Máximo!H731)</f>
        <v>Obrigatório</v>
      </c>
      <c r="I731" s="37" t="s">
        <v>4</v>
      </c>
      <c r="J731" s="73">
        <f>IF($K$13="Não Atende",0,IF(I731="","",IF(H731="",VLOOKUP(I731,Parâmetros!$B$3:$C$6,2,0),VLOOKUP(I731,Parâmetros!$B$3:$C$6,2,0)*VLOOKUP(H731,Parâmetros!$E$3:$G$5,2,0))))</f>
        <v>0</v>
      </c>
      <c r="K731" s="74">
        <f t="shared" si="277"/>
        <v>0</v>
      </c>
      <c r="L731" s="3"/>
      <c r="M731" s="38"/>
    </row>
    <row r="732" spans="1:13" ht="45.75" customHeight="1" outlineLevel="1" x14ac:dyDescent="0.2">
      <c r="A732" s="170" t="str">
        <f>Máximo!A732</f>
        <v>3.695</v>
      </c>
      <c r="B732" s="552" t="str">
        <f>Máximo!B732:E732</f>
        <v>13.1.1.4.           Lojas próprias;</v>
      </c>
      <c r="C732" s="552"/>
      <c r="D732" s="552"/>
      <c r="E732" s="552"/>
      <c r="F732" s="68" t="str">
        <f>IF(Máximo!F732:I732="","",Máximo!F732:I732)</f>
        <v/>
      </c>
      <c r="G732" s="72">
        <f>Máximo!G732:J732</f>
        <v>2.1459227E-4</v>
      </c>
      <c r="H732" s="70" t="str">
        <f>IF(Máximo!H732="","",Máximo!H732)</f>
        <v>Obrigatório</v>
      </c>
      <c r="I732" s="37" t="s">
        <v>4</v>
      </c>
      <c r="J732" s="73">
        <f>IF($K$13="Não Atende",0,IF(I732="","",IF(H732="",VLOOKUP(I732,Parâmetros!$B$3:$C$6,2,0),VLOOKUP(I732,Parâmetros!$B$3:$C$6,2,0)*VLOOKUP(H732,Parâmetros!$E$3:$G$5,2,0))))</f>
        <v>0</v>
      </c>
      <c r="K732" s="74">
        <f t="shared" si="277"/>
        <v>0</v>
      </c>
      <c r="L732" s="3"/>
      <c r="M732" s="38"/>
    </row>
    <row r="733" spans="1:13" ht="45.75" customHeight="1" outlineLevel="1" x14ac:dyDescent="0.2">
      <c r="A733" s="170" t="str">
        <f>Máximo!A733</f>
        <v>3.696</v>
      </c>
      <c r="B733" s="552" t="str">
        <f>Máximo!B733:E733</f>
        <v>13.1.1.5.           Call Center</v>
      </c>
      <c r="C733" s="552"/>
      <c r="D733" s="552"/>
      <c r="E733" s="552"/>
      <c r="F733" s="68" t="str">
        <f>IF(Máximo!F733:I733="","",Máximo!F733:I733)</f>
        <v/>
      </c>
      <c r="G733" s="72">
        <f>Máximo!G733:J733</f>
        <v>2.1459227E-4</v>
      </c>
      <c r="H733" s="70" t="str">
        <f>IF(Máximo!H733="","",Máximo!H733)</f>
        <v>Obrigatório</v>
      </c>
      <c r="I733" s="37" t="s">
        <v>4</v>
      </c>
      <c r="J733" s="73">
        <f>IF($K$13="Não Atende",0,IF(I733="","",IF(H733="",VLOOKUP(I733,Parâmetros!$B$3:$C$6,2,0),VLOOKUP(I733,Parâmetros!$B$3:$C$6,2,0)*VLOOKUP(H733,Parâmetros!$E$3:$G$5,2,0))))</f>
        <v>0</v>
      </c>
      <c r="K733" s="74">
        <f t="shared" si="277"/>
        <v>0</v>
      </c>
      <c r="L733" s="3"/>
      <c r="M733" s="38"/>
    </row>
    <row r="734" spans="1:13" ht="45.75" customHeight="1" outlineLevel="1" x14ac:dyDescent="0.2">
      <c r="A734" s="170" t="str">
        <f>Máximo!A734</f>
        <v>3.697</v>
      </c>
      <c r="B734" s="552" t="str">
        <f>Máximo!B734:E734</f>
        <v>13.2.Software</v>
      </c>
      <c r="C734" s="552"/>
      <c r="D734" s="552"/>
      <c r="E734" s="552"/>
      <c r="F734" s="68" t="str">
        <f>IF(Máximo!F734:I734="","",Máximo!F734:I734)</f>
        <v/>
      </c>
      <c r="G734" s="72">
        <f>Máximo!G734:J734</f>
        <v>2.1459227E-4</v>
      </c>
      <c r="H734" s="70" t="str">
        <f>IF(Máximo!H734="","",Máximo!H734)</f>
        <v>Obrigatório</v>
      </c>
      <c r="I734" s="37" t="s">
        <v>4</v>
      </c>
      <c r="J734" s="73">
        <f>IF($K$13="Não Atende",0,IF(I734="","",IF(H734="",VLOOKUP(I734,Parâmetros!$B$3:$C$6,2,0),VLOOKUP(I734,Parâmetros!$B$3:$C$6,2,0)*VLOOKUP(H734,Parâmetros!$E$3:$G$5,2,0))))</f>
        <v>0</v>
      </c>
      <c r="K734" s="74">
        <f t="shared" si="277"/>
        <v>0</v>
      </c>
      <c r="L734" s="3"/>
      <c r="M734" s="38"/>
    </row>
    <row r="735" spans="1:13" ht="45.75" customHeight="1" outlineLevel="1" x14ac:dyDescent="0.2">
      <c r="A735" s="170" t="str">
        <f>Máximo!A735</f>
        <v>3.698</v>
      </c>
      <c r="B735" s="552" t="str">
        <f>Máximo!B735:E735</f>
        <v>13.2.1.           O PROPONENTE deverá especificar como se darão as atualizações dos clientes, bem como a instalação de fixes e patches desenvolvidos durante o ciclo de vida do produto.</v>
      </c>
      <c r="C735" s="552"/>
      <c r="D735" s="552"/>
      <c r="E735" s="552"/>
      <c r="F735" s="68" t="str">
        <f>IF(Máximo!F735:I735="","",Máximo!F735:I735)</f>
        <v/>
      </c>
      <c r="G735" s="72">
        <f>Máximo!G735:J735</f>
        <v>2.1459227E-4</v>
      </c>
      <c r="H735" s="70" t="str">
        <f>IF(Máximo!H735="","",Máximo!H735)</f>
        <v>Obrigatório</v>
      </c>
      <c r="I735" s="37" t="s">
        <v>4</v>
      </c>
      <c r="J735" s="73">
        <f>IF($K$13="Não Atende",0,IF(I735="","",IF(H735="",VLOOKUP(I735,Parâmetros!$B$3:$C$6,2,0),VLOOKUP(I735,Parâmetros!$B$3:$C$6,2,0)*VLOOKUP(H735,Parâmetros!$E$3:$G$5,2,0))))</f>
        <v>0</v>
      </c>
      <c r="K735" s="74">
        <f t="shared" si="277"/>
        <v>0</v>
      </c>
      <c r="L735" s="3"/>
      <c r="M735" s="38"/>
    </row>
    <row r="736" spans="1:13" ht="45.75" customHeight="1" outlineLevel="1" x14ac:dyDescent="0.2">
      <c r="A736" s="170" t="str">
        <f>Máximo!A736</f>
        <v>3.699</v>
      </c>
      <c r="B736" s="552" t="str">
        <f>Máximo!B736:E736</f>
        <v>13.2.2.           A solução deverá funcionar sem a necessidade de conceder privilégio administrativo a conta do usuário;</v>
      </c>
      <c r="C736" s="552"/>
      <c r="D736" s="552"/>
      <c r="E736" s="552"/>
      <c r="F736" s="68" t="str">
        <f>IF(Máximo!F736:I736="","",Máximo!F736:I736)</f>
        <v/>
      </c>
      <c r="G736" s="72">
        <f>Máximo!G736:J736</f>
        <v>2.1459227E-4</v>
      </c>
      <c r="H736" s="70" t="str">
        <f>IF(Máximo!H736="","",Máximo!H736)</f>
        <v>Obrigatório</v>
      </c>
      <c r="I736" s="37" t="s">
        <v>4</v>
      </c>
      <c r="J736" s="73">
        <f>IF($K$13="Não Atende",0,IF(I736="","",IF(H736="",VLOOKUP(I736,Parâmetros!$B$3:$C$6,2,0),VLOOKUP(I736,Parâmetros!$B$3:$C$6,2,0)*VLOOKUP(H736,Parâmetros!$E$3:$G$5,2,0))))</f>
        <v>0</v>
      </c>
      <c r="K736" s="74">
        <f t="shared" si="277"/>
        <v>0</v>
      </c>
      <c r="L736" s="3"/>
      <c r="M736" s="38"/>
    </row>
    <row r="737" spans="1:13" ht="45.75" customHeight="1" outlineLevel="1" x14ac:dyDescent="0.2">
      <c r="A737" s="170" t="str">
        <f>Máximo!A737</f>
        <v>3.700</v>
      </c>
      <c r="B737" s="552" t="str">
        <f>Máximo!B737:E737</f>
        <v>13.2.3.           A solução não poderá exigir IIS, Apache, Tomcat ou qualquer outro serviço que atue como webserver ou servidor de aplicação.</v>
      </c>
      <c r="C737" s="552"/>
      <c r="D737" s="552"/>
      <c r="E737" s="552"/>
      <c r="F737" s="68" t="str">
        <f>IF(Máximo!F737:I737="","",Máximo!F737:I737)</f>
        <v/>
      </c>
      <c r="G737" s="72">
        <f>Máximo!G737:J737</f>
        <v>2.1459227E-4</v>
      </c>
      <c r="H737" s="70" t="str">
        <f>IF(Máximo!H737="","",Máximo!H737)</f>
        <v>Obrigatório</v>
      </c>
      <c r="I737" s="37" t="s">
        <v>4</v>
      </c>
      <c r="J737" s="73">
        <f>IF($K$13="Não Atende",0,IF(I737="","",IF(H737="",VLOOKUP(I737,Parâmetros!$B$3:$C$6,2,0),VLOOKUP(I737,Parâmetros!$B$3:$C$6,2,0)*VLOOKUP(H737,Parâmetros!$E$3:$G$5,2,0))))</f>
        <v>0</v>
      </c>
      <c r="K737" s="74">
        <f t="shared" si="277"/>
        <v>0</v>
      </c>
      <c r="L737" s="3"/>
      <c r="M737" s="38"/>
    </row>
    <row r="738" spans="1:13" ht="45.75" customHeight="1" outlineLevel="1" x14ac:dyDescent="0.2">
      <c r="A738" s="170" t="str">
        <f>Máximo!A738</f>
        <v>3.701</v>
      </c>
      <c r="B738" s="552" t="str">
        <f>Máximo!B738:E738</f>
        <v>13.2.4.           A solução não poderá exigir serviços que trabalhem como servidor de banco de dados na máquina. Exemplo: MySQL e SQL Server</v>
      </c>
      <c r="C738" s="552"/>
      <c r="D738" s="552"/>
      <c r="E738" s="552"/>
      <c r="F738" s="68" t="str">
        <f>IF(Máximo!F738:I738="","",Máximo!F738:I738)</f>
        <v/>
      </c>
      <c r="G738" s="72">
        <f>Máximo!G738:J738</f>
        <v>2.1459227E-4</v>
      </c>
      <c r="H738" s="70" t="str">
        <f>IF(Máximo!H738="","",Máximo!H738)</f>
        <v>Obrigatório</v>
      </c>
      <c r="I738" s="37" t="s">
        <v>4</v>
      </c>
      <c r="J738" s="73">
        <f>IF($K$13="Não Atende",0,IF(I738="","",IF(H738="",VLOOKUP(I738,Parâmetros!$B$3:$C$6,2,0),VLOOKUP(I738,Parâmetros!$B$3:$C$6,2,0)*VLOOKUP(H738,Parâmetros!$E$3:$G$5,2,0))))</f>
        <v>0</v>
      </c>
      <c r="K738" s="74">
        <f t="shared" si="277"/>
        <v>0</v>
      </c>
      <c r="L738" s="3"/>
      <c r="M738" s="38"/>
    </row>
    <row r="739" spans="1:13" ht="45.75" customHeight="1" outlineLevel="1" x14ac:dyDescent="0.2">
      <c r="A739" s="170" t="str">
        <f>Máximo!A739</f>
        <v>3.702</v>
      </c>
      <c r="B739" s="552" t="str">
        <f>Máximo!B739:E739</f>
        <v>13.2.5.           A solução não poderá exigir máquinas virtuais para seu funcionamento. (Ex.: XP Mode)</v>
      </c>
      <c r="C739" s="552"/>
      <c r="D739" s="552"/>
      <c r="E739" s="552"/>
      <c r="F739" s="68" t="str">
        <f>IF(Máximo!F739:I739="","",Máximo!F739:I739)</f>
        <v/>
      </c>
      <c r="G739" s="72">
        <f>Máximo!G739:J739</f>
        <v>2.1459227E-4</v>
      </c>
      <c r="H739" s="70" t="str">
        <f>IF(Máximo!H739="","",Máximo!H739)</f>
        <v>Obrigatório</v>
      </c>
      <c r="I739" s="37" t="s">
        <v>4</v>
      </c>
      <c r="J739" s="73">
        <f>IF($K$13="Não Atende",0,IF(I739="","",IF(H739="",VLOOKUP(I739,Parâmetros!$B$3:$C$6,2,0),VLOOKUP(I739,Parâmetros!$B$3:$C$6,2,0)*VLOOKUP(H739,Parâmetros!$E$3:$G$5,2,0))))</f>
        <v>0</v>
      </c>
      <c r="K739" s="74">
        <f t="shared" si="277"/>
        <v>0</v>
      </c>
      <c r="L739" s="3"/>
      <c r="M739" s="38"/>
    </row>
    <row r="740" spans="1:13" ht="45.75" customHeight="1" outlineLevel="1" x14ac:dyDescent="0.2">
      <c r="A740" s="170" t="str">
        <f>Máximo!A740</f>
        <v>3.703</v>
      </c>
      <c r="B740" s="552" t="str">
        <f>Máximo!B740:E740</f>
        <v>13.2.6.           A solução deverá permitir instalação e atualização em massa através de pacotes de instalação padrão de mercado;</v>
      </c>
      <c r="C740" s="552"/>
      <c r="D740" s="552"/>
      <c r="E740" s="552"/>
      <c r="F740" s="68" t="str">
        <f>IF(Máximo!F740:I740="","",Máximo!F740:I740)</f>
        <v/>
      </c>
      <c r="G740" s="72">
        <f>Máximo!G740:J740</f>
        <v>2.1459227E-4</v>
      </c>
      <c r="H740" s="70" t="str">
        <f>IF(Máximo!H740="","",Máximo!H740)</f>
        <v>Obrigatório</v>
      </c>
      <c r="I740" s="37" t="s">
        <v>4</v>
      </c>
      <c r="J740" s="73">
        <f>IF($K$13="Não Atende",0,IF(I740="","",IF(H740="",VLOOKUP(I740,Parâmetros!$B$3:$C$6,2,0),VLOOKUP(I740,Parâmetros!$B$3:$C$6,2,0)*VLOOKUP(H740,Parâmetros!$E$3:$G$5,2,0))))</f>
        <v>0</v>
      </c>
      <c r="K740" s="74">
        <f t="shared" si="277"/>
        <v>0</v>
      </c>
      <c r="L740" s="3"/>
      <c r="M740" s="38"/>
    </row>
    <row r="741" spans="1:13" ht="45.75" customHeight="1" outlineLevel="1" x14ac:dyDescent="0.2">
      <c r="A741" s="170" t="str">
        <f>Máximo!A741</f>
        <v>3.704</v>
      </c>
      <c r="B741" s="552" t="str">
        <f>Máximo!B741:E741</f>
        <v>13.2.7.           A solução deverá utilizar como padrão de digitalização de documentos o formato PDF;</v>
      </c>
      <c r="C741" s="552"/>
      <c r="D741" s="552"/>
      <c r="E741" s="552"/>
      <c r="F741" s="68" t="str">
        <f>IF(Máximo!F741:I741="","",Máximo!F741:I741)</f>
        <v/>
      </c>
      <c r="G741" s="72">
        <f>Máximo!G741:J741</f>
        <v>2.1459227E-4</v>
      </c>
      <c r="H741" s="70" t="str">
        <f>IF(Máximo!H741="","",Máximo!H741)</f>
        <v>Obrigatório</v>
      </c>
      <c r="I741" s="37" t="s">
        <v>4</v>
      </c>
      <c r="J741" s="73">
        <f>IF($K$13="Não Atende",0,IF(I741="","",IF(H741="",VLOOKUP(I741,Parâmetros!$B$3:$C$6,2,0),VLOOKUP(I741,Parâmetros!$B$3:$C$6,2,0)*VLOOKUP(H741,Parâmetros!$E$3:$G$5,2,0))))</f>
        <v>0</v>
      </c>
      <c r="K741" s="74">
        <f t="shared" si="277"/>
        <v>0</v>
      </c>
      <c r="L741" s="3"/>
      <c r="M741" s="38"/>
    </row>
    <row r="742" spans="1:13" ht="45.75" customHeight="1" outlineLevel="1" x14ac:dyDescent="0.2">
      <c r="A742" s="170" t="str">
        <f>Máximo!A742</f>
        <v>3.705</v>
      </c>
      <c r="B742" s="552" t="str">
        <f>Máximo!B742:E742</f>
        <v>13.2.8.           A solução deverá utilizar como padrão de compactação ZIP;</v>
      </c>
      <c r="C742" s="552"/>
      <c r="D742" s="552"/>
      <c r="E742" s="552"/>
      <c r="F742" s="68" t="str">
        <f>IF(Máximo!F742:I742="","",Máximo!F742:I742)</f>
        <v/>
      </c>
      <c r="G742" s="72">
        <f>Máximo!G742:J742</f>
        <v>2.1459227E-4</v>
      </c>
      <c r="H742" s="70" t="str">
        <f>IF(Máximo!H742="","",Máximo!H742)</f>
        <v>Obrigatório</v>
      </c>
      <c r="I742" s="37" t="s">
        <v>4</v>
      </c>
      <c r="J742" s="73">
        <f>IF($K$13="Não Atende",0,IF(I742="","",IF(H742="",VLOOKUP(I742,Parâmetros!$B$3:$C$6,2,0),VLOOKUP(I742,Parâmetros!$B$3:$C$6,2,0)*VLOOKUP(H742,Parâmetros!$E$3:$G$5,2,0))))</f>
        <v>0</v>
      </c>
      <c r="K742" s="74">
        <f t="shared" si="277"/>
        <v>0</v>
      </c>
      <c r="L742" s="3"/>
      <c r="M742" s="38"/>
    </row>
    <row r="743" spans="1:13" ht="45.75" customHeight="1" outlineLevel="1" x14ac:dyDescent="0.2">
      <c r="A743" s="170" t="str">
        <f>Máximo!A743</f>
        <v>3.706</v>
      </c>
      <c r="B743" s="552" t="str">
        <f>Máximo!B743:E743</f>
        <v>13.2.9.           A solução não poderá exigir versões específicas de produtos como Java e Flash;</v>
      </c>
      <c r="C743" s="552"/>
      <c r="D743" s="552"/>
      <c r="E743" s="552"/>
      <c r="F743" s="68" t="str">
        <f>IF(Máximo!F743:I743="","",Máximo!F743:I743)</f>
        <v/>
      </c>
      <c r="G743" s="72">
        <f>Máximo!G743:J743</f>
        <v>2.1459227E-4</v>
      </c>
      <c r="H743" s="70" t="str">
        <f>IF(Máximo!H743="","",Máximo!H743)</f>
        <v>Obrigatório</v>
      </c>
      <c r="I743" s="37" t="s">
        <v>4</v>
      </c>
      <c r="J743" s="73">
        <f>IF($K$13="Não Atende",0,IF(I743="","",IF(H743="",VLOOKUP(I743,Parâmetros!$B$3:$C$6,2,0),VLOOKUP(I743,Parâmetros!$B$3:$C$6,2,0)*VLOOKUP(H743,Parâmetros!$E$3:$G$5,2,0))))</f>
        <v>0</v>
      </c>
      <c r="K743" s="74">
        <f t="shared" si="277"/>
        <v>0</v>
      </c>
      <c r="L743" s="3"/>
      <c r="M743" s="38"/>
    </row>
    <row r="744" spans="1:13" ht="45.75" customHeight="1" outlineLevel="1" x14ac:dyDescent="0.2">
      <c r="A744" s="170" t="str">
        <f>Máximo!A744</f>
        <v>3.707</v>
      </c>
      <c r="B744" s="552" t="str">
        <f>Máximo!B744:E744</f>
        <v>13.2.10.    A solução não poderá exigir o uso de produtos que requeiram aquisição de licenças sem prévio acordo.</v>
      </c>
      <c r="C744" s="552"/>
      <c r="D744" s="552"/>
      <c r="E744" s="552"/>
      <c r="F744" s="68" t="str">
        <f>IF(Máximo!F744:I744="","",Máximo!F744:I744)</f>
        <v/>
      </c>
      <c r="G744" s="72">
        <f>Máximo!G744:J744</f>
        <v>2.1459227E-4</v>
      </c>
      <c r="H744" s="70" t="str">
        <f>IF(Máximo!H744="","",Máximo!H744)</f>
        <v>Obrigatório</v>
      </c>
      <c r="I744" s="37" t="s">
        <v>4</v>
      </c>
      <c r="J744" s="73">
        <f>IF($K$13="Não Atende",0,IF(I744="","",IF(H744="",VLOOKUP(I744,Parâmetros!$B$3:$C$6,2,0),VLOOKUP(I744,Parâmetros!$B$3:$C$6,2,0)*VLOOKUP(H744,Parâmetros!$E$3:$G$5,2,0))))</f>
        <v>0</v>
      </c>
      <c r="K744" s="74">
        <f t="shared" si="277"/>
        <v>0</v>
      </c>
      <c r="L744" s="3"/>
      <c r="M744" s="38"/>
    </row>
    <row r="745" spans="1:13" ht="45.75" customHeight="1" outlineLevel="1" x14ac:dyDescent="0.2">
      <c r="A745" s="170" t="str">
        <f>Máximo!A745</f>
        <v>3.708</v>
      </c>
      <c r="B745" s="552" t="str">
        <f>Máximo!B745:E745</f>
        <v>13.3.O PROPONENTE deverá garantir que o hardware necessário para funcionamento das aplicações nas estações de trabalho esteja de acordo, no mínimo, com os seguintes processadores, memórias e HDs:</v>
      </c>
      <c r="C745" s="552"/>
      <c r="D745" s="552"/>
      <c r="E745" s="552"/>
      <c r="F745" s="68" t="str">
        <f>IF(Máximo!F745:I745="","",Máximo!F745:I745)</f>
        <v/>
      </c>
      <c r="G745" s="72">
        <f>Máximo!G745:J745</f>
        <v>2.1459227E-4</v>
      </c>
      <c r="H745" s="70" t="str">
        <f>IF(Máximo!H745="","",Máximo!H745)</f>
        <v>Obrigatório</v>
      </c>
      <c r="I745" s="37" t="s">
        <v>4</v>
      </c>
      <c r="J745" s="73">
        <f>IF($K$13="Não Atende",0,IF(I745="","",IF(H745="",VLOOKUP(I745,Parâmetros!$B$3:$C$6,2,0),VLOOKUP(I745,Parâmetros!$B$3:$C$6,2,0)*VLOOKUP(H745,Parâmetros!$E$3:$G$5,2,0))))</f>
        <v>0</v>
      </c>
      <c r="K745" s="74">
        <f t="shared" ref="K745" si="278">IF(J745="",0,((G745*J745)*$F$30)*0.9*100)</f>
        <v>0</v>
      </c>
      <c r="L745" s="3"/>
      <c r="M745" s="38"/>
    </row>
    <row r="746" spans="1:13" ht="45.75" customHeight="1" outlineLevel="1" x14ac:dyDescent="0.2">
      <c r="A746" s="170" t="str">
        <f>Máximo!A746</f>
        <v>3.709</v>
      </c>
      <c r="B746" s="552" t="str">
        <f>Máximo!B746:E746</f>
        <v>13.3.1.           Intel Core i3 ou superior</v>
      </c>
      <c r="C746" s="552"/>
      <c r="D746" s="552"/>
      <c r="E746" s="552"/>
      <c r="F746" s="68" t="str">
        <f>IF(Máximo!F746:I746="","",Máximo!F746:I746)</f>
        <v/>
      </c>
      <c r="G746" s="72">
        <f>Máximo!G746:J746</f>
        <v>2.1459227E-4</v>
      </c>
      <c r="H746" s="70" t="str">
        <f>IF(Máximo!H746="","",Máximo!H746)</f>
        <v>Obrigatório</v>
      </c>
      <c r="I746" s="37" t="s">
        <v>4</v>
      </c>
      <c r="J746" s="73">
        <f>IF($K$13="Não Atende",0,IF(I746="","",IF(H746="",VLOOKUP(I746,Parâmetros!$B$3:$C$6,2,0),VLOOKUP(I746,Parâmetros!$B$3:$C$6,2,0)*VLOOKUP(H746,Parâmetros!$E$3:$G$5,2,0))))</f>
        <v>0</v>
      </c>
      <c r="K746" s="74">
        <f t="shared" ref="K746" si="279">IF(J746="",0,((G746*J746)*$F$30)*0.9*100)</f>
        <v>0</v>
      </c>
      <c r="L746" s="3"/>
      <c r="M746" s="38"/>
    </row>
    <row r="747" spans="1:13" ht="45.75" customHeight="1" outlineLevel="1" x14ac:dyDescent="0.2">
      <c r="A747" s="170" t="str">
        <f>Máximo!A747</f>
        <v>3.710</v>
      </c>
      <c r="B747" s="552" t="str">
        <f>Máximo!B747:E747</f>
        <v>13.3.2.           2Gb RAM ou superior</v>
      </c>
      <c r="C747" s="552"/>
      <c r="D747" s="552"/>
      <c r="E747" s="552"/>
      <c r="F747" s="68" t="str">
        <f>IF(Máximo!F747:I747="","",Máximo!F747:I747)</f>
        <v/>
      </c>
      <c r="G747" s="72">
        <f>Máximo!G747:J747</f>
        <v>2.1459227E-4</v>
      </c>
      <c r="H747" s="70" t="str">
        <f>IF(Máximo!H747="","",Máximo!H747)</f>
        <v>Obrigatório</v>
      </c>
      <c r="I747" s="37" t="s">
        <v>4</v>
      </c>
      <c r="J747" s="73">
        <f>IF($K$13="Não Atende",0,IF(I747="","",IF(H747="",VLOOKUP(I747,Parâmetros!$B$3:$C$6,2,0),VLOOKUP(I747,Parâmetros!$B$3:$C$6,2,0)*VLOOKUP(H747,Parâmetros!$E$3:$G$5,2,0))))</f>
        <v>0</v>
      </c>
      <c r="K747" s="74">
        <f t="shared" ref="K747" si="280">IF(J747="",0,((G747*J747)*$F$30)*0.9*100)</f>
        <v>0</v>
      </c>
      <c r="L747" s="3"/>
      <c r="M747" s="38"/>
    </row>
    <row r="748" spans="1:13" ht="45.75" customHeight="1" outlineLevel="1" x14ac:dyDescent="0.2">
      <c r="A748" s="170" t="str">
        <f>Máximo!A748</f>
        <v>3.711</v>
      </c>
      <c r="B748" s="552" t="str">
        <f>Máximo!B748:E748</f>
        <v>13.3.3.           HD 80 Gb ou superior</v>
      </c>
      <c r="C748" s="552"/>
      <c r="D748" s="552"/>
      <c r="E748" s="552"/>
      <c r="F748" s="68" t="str">
        <f>IF(Máximo!F748:I748="","",Máximo!F748:I748)</f>
        <v/>
      </c>
      <c r="G748" s="72">
        <f>Máximo!G748:J748</f>
        <v>2.1459227E-4</v>
      </c>
      <c r="H748" s="70" t="str">
        <f>IF(Máximo!H748="","",Máximo!H748)</f>
        <v>Obrigatório</v>
      </c>
      <c r="I748" s="37" t="s">
        <v>4</v>
      </c>
      <c r="J748" s="73">
        <f>IF($K$13="Não Atende",0,IF(I748="","",IF(H748="",VLOOKUP(I748,Parâmetros!$B$3:$C$6,2,0),VLOOKUP(I748,Parâmetros!$B$3:$C$6,2,0)*VLOOKUP(H748,Parâmetros!$E$3:$G$5,2,0))))</f>
        <v>0</v>
      </c>
      <c r="K748" s="74">
        <f t="shared" ref="K748" si="281">IF(J748="",0,((G748*J748)*$F$30)*0.9*100)</f>
        <v>0</v>
      </c>
      <c r="L748" s="3"/>
      <c r="M748" s="38"/>
    </row>
    <row r="749" spans="1:13" ht="45.75" customHeight="1" outlineLevel="1" x14ac:dyDescent="0.2">
      <c r="A749" s="170" t="str">
        <f>Máximo!A749</f>
        <v>3.712</v>
      </c>
      <c r="B749" s="552" t="str">
        <f>Máximo!B749:E749</f>
        <v>13.4.O PROPONENTE deverá garantir que a solução seja compatível com o browser Microsoft Internet Explorer nas seguintes versões:</v>
      </c>
      <c r="C749" s="552"/>
      <c r="D749" s="552"/>
      <c r="E749" s="552"/>
      <c r="F749" s="68" t="str">
        <f>IF(Máximo!F749:I749="","",Máximo!F749:I749)</f>
        <v/>
      </c>
      <c r="G749" s="72">
        <f>Máximo!G749:J749</f>
        <v>2.1459227E-4</v>
      </c>
      <c r="H749" s="70" t="str">
        <f>IF(Máximo!H749="","",Máximo!H749)</f>
        <v>Obrigatório</v>
      </c>
      <c r="I749" s="37" t="s">
        <v>4</v>
      </c>
      <c r="J749" s="73">
        <f>IF($K$13="Não Atende",0,IF(I749="","",IF(H749="",VLOOKUP(I749,Parâmetros!$B$3:$C$6,2,0),VLOOKUP(I749,Parâmetros!$B$3:$C$6,2,0)*VLOOKUP(H749,Parâmetros!$E$3:$G$5,2,0))))</f>
        <v>0</v>
      </c>
      <c r="K749" s="74">
        <f t="shared" ref="K749" si="282">IF(J749="",0,((G749*J749)*$F$30)*0.9*100)</f>
        <v>0</v>
      </c>
      <c r="L749" s="3"/>
      <c r="M749" s="38"/>
    </row>
    <row r="750" spans="1:13" ht="45.75" customHeight="1" outlineLevel="1" x14ac:dyDescent="0.2">
      <c r="A750" s="170" t="str">
        <f>Máximo!A750</f>
        <v>3.713</v>
      </c>
      <c r="B750" s="552" t="str">
        <f>Máximo!B750:E750</f>
        <v>13.4.1.   Internet Explorer 9 32-bits (desejável)</v>
      </c>
      <c r="C750" s="552"/>
      <c r="D750" s="552"/>
      <c r="E750" s="552"/>
      <c r="F750" s="68" t="str">
        <f>IF(Máximo!F750:I750="","",Máximo!F750:I750)</f>
        <v/>
      </c>
      <c r="G750" s="72">
        <f>Máximo!G750:J750</f>
        <v>2.1459227E-4</v>
      </c>
      <c r="H750" s="70" t="str">
        <f>IF(Máximo!H750="","",Máximo!H750)</f>
        <v>Obrigatório</v>
      </c>
      <c r="I750" s="37" t="s">
        <v>4</v>
      </c>
      <c r="J750" s="73">
        <f>IF($K$13="Não Atende",0,IF(I750="","",IF(H750="",VLOOKUP(I750,Parâmetros!$B$3:$C$6,2,0),VLOOKUP(I750,Parâmetros!$B$3:$C$6,2,0)*VLOOKUP(H750,Parâmetros!$E$3:$G$5,2,0))))</f>
        <v>0</v>
      </c>
      <c r="K750" s="74">
        <f t="shared" ref="K750" si="283">IF(J750="",0,((G750*J750)*$F$30)*0.9*100)</f>
        <v>0</v>
      </c>
      <c r="L750" s="3"/>
      <c r="M750" s="38"/>
    </row>
    <row r="751" spans="1:13" ht="45.75" customHeight="1" outlineLevel="1" x14ac:dyDescent="0.2">
      <c r="A751" s="170" t="str">
        <f>Máximo!A751</f>
        <v>3.714</v>
      </c>
      <c r="B751" s="552" t="str">
        <f>Máximo!B751:E751</f>
        <v>13.4.2.   Internet Explorer 10 32-bits (desejável)</v>
      </c>
      <c r="C751" s="552"/>
      <c r="D751" s="552"/>
      <c r="E751" s="552"/>
      <c r="F751" s="68" t="str">
        <f>IF(Máximo!F751:I751="","",Máximo!F751:I751)</f>
        <v/>
      </c>
      <c r="G751" s="72">
        <f>Máximo!G751:J751</f>
        <v>2.1459227E-4</v>
      </c>
      <c r="H751" s="70" t="str">
        <f>IF(Máximo!H751="","",Máximo!H751)</f>
        <v>Obrigatório</v>
      </c>
      <c r="I751" s="37" t="s">
        <v>4</v>
      </c>
      <c r="J751" s="73">
        <f>IF($K$13="Não Atende",0,IF(I751="","",IF(H751="",VLOOKUP(I751,Parâmetros!$B$3:$C$6,2,0),VLOOKUP(I751,Parâmetros!$B$3:$C$6,2,0)*VLOOKUP(H751,Parâmetros!$E$3:$G$5,2,0))))</f>
        <v>0</v>
      </c>
      <c r="K751" s="74">
        <f t="shared" ref="K751" si="284">IF(J751="",0,((G751*J751)*$F$30)*0.9*100)</f>
        <v>0</v>
      </c>
      <c r="L751" s="3"/>
      <c r="M751" s="38"/>
    </row>
    <row r="752" spans="1:13" ht="45.75" customHeight="1" outlineLevel="1" x14ac:dyDescent="0.2">
      <c r="A752" s="170" t="str">
        <f>Máximo!A752</f>
        <v>3.715</v>
      </c>
      <c r="B752" s="552" t="str">
        <f>Máximo!B752:E752</f>
        <v>13.4.3.   Internet Explorer 11 32-bits (obrigatório)</v>
      </c>
      <c r="C752" s="552"/>
      <c r="D752" s="552"/>
      <c r="E752" s="552"/>
      <c r="F752" s="68" t="str">
        <f>IF(Máximo!F752:I752="","",Máximo!F752:I752)</f>
        <v/>
      </c>
      <c r="G752" s="72">
        <f>Máximo!G752:J752</f>
        <v>2.1459227E-4</v>
      </c>
      <c r="H752" s="70" t="str">
        <f>IF(Máximo!H752="","",Máximo!H752)</f>
        <v>Obrigatório</v>
      </c>
      <c r="I752" s="37" t="s">
        <v>4</v>
      </c>
      <c r="J752" s="73">
        <f>IF($K$13="Não Atende",0,IF(I752="","",IF(H752="",VLOOKUP(I752,Parâmetros!$B$3:$C$6,2,0),VLOOKUP(I752,Parâmetros!$B$3:$C$6,2,0)*VLOOKUP(H752,Parâmetros!$E$3:$G$5,2,0))))</f>
        <v>0</v>
      </c>
      <c r="K752" s="74">
        <f t="shared" ref="K752" si="285">IF(J752="",0,((G752*J752)*$F$30)*0.9*100)</f>
        <v>0</v>
      </c>
      <c r="L752" s="3"/>
      <c r="M752" s="38"/>
    </row>
    <row r="753" spans="1:13" ht="45.75" customHeight="1" outlineLevel="1" x14ac:dyDescent="0.2">
      <c r="A753" s="170" t="str">
        <f>Máximo!A753</f>
        <v>3.716</v>
      </c>
      <c r="B753" s="552" t="str">
        <f>Máximo!B753:E753</f>
        <v>13.4.4.   Nova versão do Internet Explorer (apresentar plano de update quando solicitado)</v>
      </c>
      <c r="C753" s="552"/>
      <c r="D753" s="552"/>
      <c r="E753" s="552"/>
      <c r="F753" s="68" t="str">
        <f>IF(Máximo!F753:I753="","",Máximo!F753:I753)</f>
        <v/>
      </c>
      <c r="G753" s="72">
        <f>Máximo!G753:J753</f>
        <v>2.1459227E-4</v>
      </c>
      <c r="H753" s="70" t="str">
        <f>IF(Máximo!H753="","",Máximo!H753)</f>
        <v>Obrigatório</v>
      </c>
      <c r="I753" s="37" t="s">
        <v>4</v>
      </c>
      <c r="J753" s="73">
        <f>IF($K$13="Não Atende",0,IF(I753="","",IF(H753="",VLOOKUP(I753,Parâmetros!$B$3:$C$6,2,0),VLOOKUP(I753,Parâmetros!$B$3:$C$6,2,0)*VLOOKUP(H753,Parâmetros!$E$3:$G$5,2,0))))</f>
        <v>0</v>
      </c>
      <c r="K753" s="74">
        <f t="shared" ref="K753" si="286">IF(J753="",0,((G753*J753)*$F$30)*0.9*100)</f>
        <v>0</v>
      </c>
      <c r="L753" s="3"/>
      <c r="M753" s="38"/>
    </row>
    <row r="754" spans="1:13" ht="45.75" customHeight="1" outlineLevel="1" x14ac:dyDescent="0.2">
      <c r="A754" s="170" t="str">
        <f>Máximo!A754</f>
        <v>3.717</v>
      </c>
      <c r="B754" s="552" t="str">
        <f>Máximo!B754:E754</f>
        <v>13.5.O PROPONENTE deverá garantir que a solução seja compatível com os sistemas operacionais Microsoft conforme lista a seguir:</v>
      </c>
      <c r="C754" s="552"/>
      <c r="D754" s="552"/>
      <c r="E754" s="552"/>
      <c r="F754" s="68" t="str">
        <f>IF(Máximo!F754:I754="","",Máximo!F754:I754)</f>
        <v/>
      </c>
      <c r="G754" s="72">
        <f>Máximo!G754:J754</f>
        <v>2.1459227E-4</v>
      </c>
      <c r="H754" s="70" t="str">
        <f>IF(Máximo!H754="","",Máximo!H754)</f>
        <v>Obrigatório</v>
      </c>
      <c r="I754" s="37" t="s">
        <v>4</v>
      </c>
      <c r="J754" s="73">
        <f>IF($K$13="Não Atende",0,IF(I754="","",IF(H754="",VLOOKUP(I754,Parâmetros!$B$3:$C$6,2,0),VLOOKUP(I754,Parâmetros!$B$3:$C$6,2,0)*VLOOKUP(H754,Parâmetros!$E$3:$G$5,2,0))))</f>
        <v>0</v>
      </c>
      <c r="K754" s="74">
        <f t="shared" ref="K754" si="287">IF(J754="",0,((G754*J754)*$F$30)*0.9*100)</f>
        <v>0</v>
      </c>
      <c r="L754" s="3"/>
      <c r="M754" s="38"/>
    </row>
    <row r="755" spans="1:13" ht="45.75" customHeight="1" outlineLevel="1" x14ac:dyDescent="0.2">
      <c r="A755" s="170" t="str">
        <f>Máximo!A755</f>
        <v>3.718</v>
      </c>
      <c r="B755" s="552" t="str">
        <f>Máximo!B755:E755</f>
        <v>13.5.1.   Windows 7 Enterprise 32-bits Pt-Br (obrigatório)</v>
      </c>
      <c r="C755" s="552"/>
      <c r="D755" s="552"/>
      <c r="E755" s="552"/>
      <c r="F755" s="68" t="str">
        <f>IF(Máximo!F755:I755="","",Máximo!F755:I755)</f>
        <v/>
      </c>
      <c r="G755" s="72">
        <f>Máximo!G755:J755</f>
        <v>2.1459227E-4</v>
      </c>
      <c r="H755" s="70" t="str">
        <f>IF(Máximo!H755="","",Máximo!H755)</f>
        <v>Obrigatório</v>
      </c>
      <c r="I755" s="37" t="s">
        <v>4</v>
      </c>
      <c r="J755" s="73">
        <f>IF($K$13="Não Atende",0,IF(I755="","",IF(H755="",VLOOKUP(I755,Parâmetros!$B$3:$C$6,2,0),VLOOKUP(I755,Parâmetros!$B$3:$C$6,2,0)*VLOOKUP(H755,Parâmetros!$E$3:$G$5,2,0))))</f>
        <v>0</v>
      </c>
      <c r="K755" s="74">
        <f t="shared" ref="K755" si="288">IF(J755="",0,((G755*J755)*$F$30)*0.9*100)</f>
        <v>0</v>
      </c>
      <c r="L755" s="3"/>
      <c r="M755" s="38"/>
    </row>
    <row r="756" spans="1:13" ht="45.75" customHeight="1" outlineLevel="1" x14ac:dyDescent="0.2">
      <c r="A756" s="170" t="str">
        <f>Máximo!A756</f>
        <v>3.719</v>
      </c>
      <c r="B756" s="552" t="str">
        <f>Máximo!B756:E756</f>
        <v>13.5.2.   Windows 7 Enterprise 64-bits Pt-Br (obrigatório)</v>
      </c>
      <c r="C756" s="552"/>
      <c r="D756" s="552"/>
      <c r="E756" s="552"/>
      <c r="F756" s="68" t="str">
        <f>IF(Máximo!F756:I756="","",Máximo!F756:I756)</f>
        <v/>
      </c>
      <c r="G756" s="72">
        <f>Máximo!G756:J756</f>
        <v>2.1459227E-4</v>
      </c>
      <c r="H756" s="70" t="str">
        <f>IF(Máximo!H756="","",Máximo!H756)</f>
        <v>Obrigatório</v>
      </c>
      <c r="I756" s="37" t="s">
        <v>4</v>
      </c>
      <c r="J756" s="73">
        <f>IF($K$13="Não Atende",0,IF(I756="","",IF(H756="",VLOOKUP(I756,Parâmetros!$B$3:$C$6,2,0),VLOOKUP(I756,Parâmetros!$B$3:$C$6,2,0)*VLOOKUP(H756,Parâmetros!$E$3:$G$5,2,0))))</f>
        <v>0</v>
      </c>
      <c r="K756" s="74">
        <f t="shared" ref="K756" si="289">IF(J756="",0,((G756*J756)*$F$30)*0.9*100)</f>
        <v>0</v>
      </c>
      <c r="L756" s="3"/>
      <c r="M756" s="38"/>
    </row>
    <row r="757" spans="1:13" ht="45.75" customHeight="1" outlineLevel="1" x14ac:dyDescent="0.2">
      <c r="A757" s="170" t="str">
        <f>Máximo!A757</f>
        <v>3.720</v>
      </c>
      <c r="B757" s="552" t="str">
        <f>Máximo!B757:E757</f>
        <v>13.5.3.   Windows 8.1 Enterprise 32-bits Pt-Br (obrigatório)</v>
      </c>
      <c r="C757" s="552"/>
      <c r="D757" s="552"/>
      <c r="E757" s="552"/>
      <c r="F757" s="68" t="str">
        <f>IF(Máximo!F757:I757="","",Máximo!F757:I757)</f>
        <v/>
      </c>
      <c r="G757" s="72">
        <f>Máximo!G757:J757</f>
        <v>2.1459227E-4</v>
      </c>
      <c r="H757" s="70" t="str">
        <f>IF(Máximo!H757="","",Máximo!H757)</f>
        <v>Obrigatório</v>
      </c>
      <c r="I757" s="37" t="s">
        <v>4</v>
      </c>
      <c r="J757" s="73">
        <f>IF($K$13="Não Atende",0,IF(I757="","",IF(H757="",VLOOKUP(I757,Parâmetros!$B$3:$C$6,2,0),VLOOKUP(I757,Parâmetros!$B$3:$C$6,2,0)*VLOOKUP(H757,Parâmetros!$E$3:$G$5,2,0))))</f>
        <v>0</v>
      </c>
      <c r="K757" s="74">
        <f t="shared" ref="K757" si="290">IF(J757="",0,((G757*J757)*$F$30)*0.9*100)</f>
        <v>0</v>
      </c>
      <c r="L757" s="3"/>
      <c r="M757" s="38"/>
    </row>
    <row r="758" spans="1:13" ht="45.75" customHeight="1" outlineLevel="1" x14ac:dyDescent="0.2">
      <c r="A758" s="170" t="str">
        <f>Máximo!A758</f>
        <v>3.721</v>
      </c>
      <c r="B758" s="552" t="str">
        <f>Máximo!B758:E758</f>
        <v>13.5.4.   Windows 8.1 Enterprise 64-bits Pt-Br (obrigatório)</v>
      </c>
      <c r="C758" s="552"/>
      <c r="D758" s="552"/>
      <c r="E758" s="552"/>
      <c r="F758" s="68" t="str">
        <f>IF(Máximo!F758:I758="","",Máximo!F758:I758)</f>
        <v/>
      </c>
      <c r="G758" s="72">
        <f>Máximo!G758:J758</f>
        <v>2.1459227E-4</v>
      </c>
      <c r="H758" s="70" t="str">
        <f>IF(Máximo!H758="","",Máximo!H758)</f>
        <v>Obrigatório</v>
      </c>
      <c r="I758" s="37" t="s">
        <v>4</v>
      </c>
      <c r="J758" s="73">
        <f>IF($K$13="Não Atende",0,IF(I758="","",IF(H758="",VLOOKUP(I758,Parâmetros!$B$3:$C$6,2,0),VLOOKUP(I758,Parâmetros!$B$3:$C$6,2,0)*VLOOKUP(H758,Parâmetros!$E$3:$G$5,2,0))))</f>
        <v>0</v>
      </c>
      <c r="K758" s="74">
        <f t="shared" ref="K758" si="291">IF(J758="",0,((G758*J758)*$F$30)*0.9*100)</f>
        <v>0</v>
      </c>
      <c r="L758" s="3"/>
      <c r="M758" s="38"/>
    </row>
    <row r="759" spans="1:13" ht="45.75" customHeight="1" outlineLevel="1" x14ac:dyDescent="0.2">
      <c r="A759" s="170" t="str">
        <f>Máximo!A759</f>
        <v>3.722</v>
      </c>
      <c r="B759" s="552" t="str">
        <f>Máximo!B759:E759</f>
        <v>13.5.5.   Windows 10 Enterprise 32-bits Pt-Br (obrigatório)</v>
      </c>
      <c r="C759" s="552"/>
      <c r="D759" s="552"/>
      <c r="E759" s="552"/>
      <c r="F759" s="68" t="str">
        <f>IF(Máximo!F759:I759="","",Máximo!F759:I759)</f>
        <v/>
      </c>
      <c r="G759" s="72">
        <f>Máximo!G759:J759</f>
        <v>2.1459227E-4</v>
      </c>
      <c r="H759" s="70" t="str">
        <f>IF(Máximo!H759="","",Máximo!H759)</f>
        <v>Obrigatório</v>
      </c>
      <c r="I759" s="37" t="s">
        <v>4</v>
      </c>
      <c r="J759" s="73">
        <f>IF($K$13="Não Atende",0,IF(I759="","",IF(H759="",VLOOKUP(I759,Parâmetros!$B$3:$C$6,2,0),VLOOKUP(I759,Parâmetros!$B$3:$C$6,2,0)*VLOOKUP(H759,Parâmetros!$E$3:$G$5,2,0))))</f>
        <v>0</v>
      </c>
      <c r="K759" s="74">
        <f t="shared" ref="K759" si="292">IF(J759="",0,((G759*J759)*$F$30)*0.9*100)</f>
        <v>0</v>
      </c>
      <c r="L759" s="3"/>
      <c r="M759" s="38"/>
    </row>
    <row r="760" spans="1:13" ht="45.75" customHeight="1" outlineLevel="1" x14ac:dyDescent="0.2">
      <c r="A760" s="170" t="str">
        <f>Máximo!A760</f>
        <v>3.723</v>
      </c>
      <c r="B760" s="552" t="str">
        <f>Máximo!B760:E760</f>
        <v>13.5.6.   Windows 10 Enterprise 64-bits Pt-Br (obrigatório)</v>
      </c>
      <c r="C760" s="552"/>
      <c r="D760" s="552"/>
      <c r="E760" s="552"/>
      <c r="F760" s="68" t="str">
        <f>IF(Máximo!F760:I760="","",Máximo!F760:I760)</f>
        <v/>
      </c>
      <c r="G760" s="72">
        <f>Máximo!G760:J760</f>
        <v>2.1459227E-4</v>
      </c>
      <c r="H760" s="70" t="str">
        <f>IF(Máximo!H760="","",Máximo!H760)</f>
        <v>Obrigatório</v>
      </c>
      <c r="I760" s="37" t="s">
        <v>4</v>
      </c>
      <c r="J760" s="73">
        <f>IF($K$13="Não Atende",0,IF(I760="","",IF(H760="",VLOOKUP(I760,Parâmetros!$B$3:$C$6,2,0),VLOOKUP(I760,Parâmetros!$B$3:$C$6,2,0)*VLOOKUP(H760,Parâmetros!$E$3:$G$5,2,0))))</f>
        <v>0</v>
      </c>
      <c r="K760" s="74">
        <f t="shared" ref="K760" si="293">IF(J760="",0,((G760*J760)*$F$30)*0.9*100)</f>
        <v>0</v>
      </c>
      <c r="L760" s="3"/>
      <c r="M760" s="38"/>
    </row>
    <row r="761" spans="1:13" ht="45.75" customHeight="1" outlineLevel="1" x14ac:dyDescent="0.2">
      <c r="A761" s="170" t="str">
        <f>Máximo!A761</f>
        <v>3.724</v>
      </c>
      <c r="B761" s="552" t="str">
        <f>Máximo!B761:E761</f>
        <v>13.5.7.   Nova versão do Sistema Operacional Windows (apresentar plano de update quando solicitado)</v>
      </c>
      <c r="C761" s="552"/>
      <c r="D761" s="552"/>
      <c r="E761" s="552"/>
      <c r="F761" s="68" t="str">
        <f>IF(Máximo!F761:I761="","",Máximo!F761:I761)</f>
        <v/>
      </c>
      <c r="G761" s="72">
        <f>Máximo!G761:J761</f>
        <v>2.1459227E-4</v>
      </c>
      <c r="H761" s="70" t="str">
        <f>IF(Máximo!H761="","",Máximo!H761)</f>
        <v>Obrigatório</v>
      </c>
      <c r="I761" s="37" t="s">
        <v>4</v>
      </c>
      <c r="J761" s="73">
        <f>IF($K$13="Não Atende",0,IF(I761="","",IF(H761="",VLOOKUP(I761,Parâmetros!$B$3:$C$6,2,0),VLOOKUP(I761,Parâmetros!$B$3:$C$6,2,0)*VLOOKUP(H761,Parâmetros!$E$3:$G$5,2,0))))</f>
        <v>0</v>
      </c>
      <c r="K761" s="74">
        <f t="shared" ref="K761" si="294">IF(J761="",0,((G761*J761)*$F$30)*0.9*100)</f>
        <v>0</v>
      </c>
      <c r="L761" s="3"/>
      <c r="M761" s="38"/>
    </row>
    <row r="762" spans="1:13" ht="45.75" customHeight="1" outlineLevel="1" x14ac:dyDescent="0.2">
      <c r="A762" s="170" t="str">
        <f>Máximo!A762</f>
        <v>3.725</v>
      </c>
      <c r="B762" s="552" t="str">
        <f>Máximo!B762:E762</f>
        <v>13.6.O PROPONENTE deverá garantir que a solução seja compatível com os sistemas operacionais voltados para dispositivos móveis conforme lista a seguir:</v>
      </c>
      <c r="C762" s="552"/>
      <c r="D762" s="552"/>
      <c r="E762" s="552"/>
      <c r="F762" s="68" t="str">
        <f>IF(Máximo!F762:I762="","",Máximo!F762:I762)</f>
        <v/>
      </c>
      <c r="G762" s="72">
        <f>Máximo!G762:J762</f>
        <v>2.1459227E-4</v>
      </c>
      <c r="H762" s="70" t="str">
        <f>IF(Máximo!H762="","",Máximo!H762)</f>
        <v>Obrigatório</v>
      </c>
      <c r="I762" s="37" t="s">
        <v>4</v>
      </c>
      <c r="J762" s="73">
        <f>IF($K$13="Não Atende",0,IF(I762="","",IF(H762="",VLOOKUP(I762,Parâmetros!$B$3:$C$6,2,0),VLOOKUP(I762,Parâmetros!$B$3:$C$6,2,0)*VLOOKUP(H762,Parâmetros!$E$3:$G$5,2,0))))</f>
        <v>0</v>
      </c>
      <c r="K762" s="74">
        <f t="shared" ref="K762" si="295">IF(J762="",0,((G762*J762)*$F$30)*0.9*100)</f>
        <v>0</v>
      </c>
      <c r="L762" s="3"/>
      <c r="M762" s="38"/>
    </row>
    <row r="763" spans="1:13" ht="45.75" customHeight="1" outlineLevel="1" x14ac:dyDescent="0.2">
      <c r="A763" s="170" t="str">
        <f>Máximo!A763</f>
        <v>3.726</v>
      </c>
      <c r="B763" s="552" t="str">
        <f>Máximo!B763:E763</f>
        <v>13.6.1.   Android na versão atual e duas anteriores</v>
      </c>
      <c r="C763" s="552"/>
      <c r="D763" s="552"/>
      <c r="E763" s="552"/>
      <c r="F763" s="68" t="str">
        <f>IF(Máximo!F763:I763="","",Máximo!F763:I763)</f>
        <v/>
      </c>
      <c r="G763" s="72">
        <f>Máximo!G763:J763</f>
        <v>2.1459227E-4</v>
      </c>
      <c r="H763" s="70" t="str">
        <f>IF(Máximo!H763="","",Máximo!H763)</f>
        <v>Obrigatório</v>
      </c>
      <c r="I763" s="37" t="s">
        <v>4</v>
      </c>
      <c r="J763" s="73">
        <f>IF($K$13="Não Atende",0,IF(I763="","",IF(H763="",VLOOKUP(I763,Parâmetros!$B$3:$C$6,2,0),VLOOKUP(I763,Parâmetros!$B$3:$C$6,2,0)*VLOOKUP(H763,Parâmetros!$E$3:$G$5,2,0))))</f>
        <v>0</v>
      </c>
      <c r="K763" s="74">
        <f t="shared" ref="K763" si="296">IF(J763="",0,((G763*J763)*$F$30)*0.9*100)</f>
        <v>0</v>
      </c>
      <c r="L763" s="3"/>
      <c r="M763" s="38"/>
    </row>
    <row r="764" spans="1:13" ht="45.75" customHeight="1" outlineLevel="1" x14ac:dyDescent="0.2">
      <c r="A764" s="170" t="str">
        <f>Máximo!A764</f>
        <v>3.727</v>
      </c>
      <c r="B764" s="552" t="str">
        <f>Máximo!B764:E764</f>
        <v>13.6.2.   iOS na versão atual e duas anteriores</v>
      </c>
      <c r="C764" s="552"/>
      <c r="D764" s="552"/>
      <c r="E764" s="552"/>
      <c r="F764" s="68" t="str">
        <f>IF(Máximo!F764:I764="","",Máximo!F764:I764)</f>
        <v/>
      </c>
      <c r="G764" s="72">
        <f>Máximo!G764:J764</f>
        <v>2.1459227E-4</v>
      </c>
      <c r="H764" s="70" t="str">
        <f>IF(Máximo!H764="","",Máximo!H764)</f>
        <v>Obrigatório</v>
      </c>
      <c r="I764" s="37" t="s">
        <v>4</v>
      </c>
      <c r="J764" s="73">
        <f>IF($K$13="Não Atende",0,IF(I764="","",IF(H764="",VLOOKUP(I764,Parâmetros!$B$3:$C$6,2,0),VLOOKUP(I764,Parâmetros!$B$3:$C$6,2,0)*VLOOKUP(H764,Parâmetros!$E$3:$G$5,2,0))))</f>
        <v>0</v>
      </c>
      <c r="K764" s="74">
        <f t="shared" ref="K764" si="297">IF(J764="",0,((G764*J764)*$F$30)*0.9*100)</f>
        <v>0</v>
      </c>
      <c r="L764" s="3"/>
      <c r="M764" s="38"/>
    </row>
    <row r="765" spans="1:13" ht="45.75" customHeight="1" outlineLevel="1" x14ac:dyDescent="0.2">
      <c r="A765" s="170" t="str">
        <f>Máximo!A765</f>
        <v>3.728</v>
      </c>
      <c r="B765" s="552" t="str">
        <f>Máximo!B765:E765</f>
        <v>13.6.3.   Windows Mobile na versão atual e duas anteriores</v>
      </c>
      <c r="C765" s="552"/>
      <c r="D765" s="552"/>
      <c r="E765" s="552"/>
      <c r="F765" s="68" t="str">
        <f>IF(Máximo!F765:I765="","",Máximo!F765:I765)</f>
        <v/>
      </c>
      <c r="G765" s="72">
        <f>Máximo!G765:J765</f>
        <v>2.1459227E-4</v>
      </c>
      <c r="H765" s="70" t="str">
        <f>IF(Máximo!H765="","",Máximo!H765)</f>
        <v>Obrigatório</v>
      </c>
      <c r="I765" s="37" t="s">
        <v>4</v>
      </c>
      <c r="J765" s="73">
        <f>IF($K$13="Não Atende",0,IF(I765="","",IF(H765="",VLOOKUP(I765,Parâmetros!$B$3:$C$6,2,0),VLOOKUP(I765,Parâmetros!$B$3:$C$6,2,0)*VLOOKUP(H765,Parâmetros!$E$3:$G$5,2,0))))</f>
        <v>0</v>
      </c>
      <c r="K765" s="74">
        <f t="shared" ref="K765" si="298">IF(J765="",0,((G765*J765)*$F$30)*0.9*100)</f>
        <v>0</v>
      </c>
      <c r="L765" s="3"/>
      <c r="M765" s="38"/>
    </row>
    <row r="766" spans="1:13" ht="45.75" customHeight="1" outlineLevel="1" x14ac:dyDescent="0.2">
      <c r="A766" s="170" t="str">
        <f>Máximo!A766</f>
        <v>3.729</v>
      </c>
      <c r="B766" s="552" t="str">
        <f>Máximo!B766:E766</f>
        <v>13.7.Teste de Aceite</v>
      </c>
      <c r="C766" s="552"/>
      <c r="D766" s="552"/>
      <c r="E766" s="552"/>
      <c r="F766" s="68" t="str">
        <f>IF(Máximo!F766:I766="","",Máximo!F766:I766)</f>
        <v/>
      </c>
      <c r="G766" s="72">
        <f>Máximo!G766:J766</f>
        <v>2.1459227E-4</v>
      </c>
      <c r="H766" s="70" t="str">
        <f>IF(Máximo!H766="","",Máximo!H766)</f>
        <v>Obrigatório</v>
      </c>
      <c r="I766" s="37" t="s">
        <v>4</v>
      </c>
      <c r="J766" s="73">
        <f>IF($K$13="Não Atende",0,IF(I766="","",IF(H766="",VLOOKUP(I766,Parâmetros!$B$3:$C$6,2,0),VLOOKUP(I766,Parâmetros!$B$3:$C$6,2,0)*VLOOKUP(H766,Parâmetros!$E$3:$G$5,2,0))))</f>
        <v>0</v>
      </c>
      <c r="K766" s="74">
        <f t="shared" ref="K766" si="299">IF(J766="",0,((G766*J766)*$F$30)*0.9*100)</f>
        <v>0</v>
      </c>
      <c r="L766" s="3"/>
      <c r="M766" s="38"/>
    </row>
    <row r="767" spans="1:13" ht="45.75" customHeight="1" outlineLevel="1" x14ac:dyDescent="0.2">
      <c r="A767" s="170" t="str">
        <f>Máximo!A767</f>
        <v>3.730</v>
      </c>
      <c r="B767" s="552" t="str">
        <f>Máximo!B767:E767</f>
        <v>13.7.1.           Para todos os itens descritos neste documento faz-se necessário, em tempo de UAT, validar o funcionamento dos clientes e front-ends web de acordo com as especificações mínimas divulgadas.</v>
      </c>
      <c r="C767" s="552"/>
      <c r="D767" s="552"/>
      <c r="E767" s="552"/>
      <c r="F767" s="68" t="str">
        <f>IF(Máximo!F767:I767="","",Máximo!F767:I767)</f>
        <v/>
      </c>
      <c r="G767" s="72">
        <f>Máximo!G767:J767</f>
        <v>2.1459227E-4</v>
      </c>
      <c r="H767" s="70" t="str">
        <f>IF(Máximo!H767="","",Máximo!H767)</f>
        <v>Obrigatório</v>
      </c>
      <c r="I767" s="37" t="s">
        <v>4</v>
      </c>
      <c r="J767" s="73">
        <f>IF($K$13="Não Atende",0,IF(I767="","",IF(H767="",VLOOKUP(I767,Parâmetros!$B$3:$C$6,2,0),VLOOKUP(I767,Parâmetros!$B$3:$C$6,2,0)*VLOOKUP(H767,Parâmetros!$E$3:$G$5,2,0))))</f>
        <v>0</v>
      </c>
      <c r="K767" s="74">
        <f t="shared" ref="K767" si="300">IF(J767="",0,((G767*J767)*$F$30)*0.9*100)</f>
        <v>0</v>
      </c>
      <c r="L767" s="3"/>
      <c r="M767" s="38"/>
    </row>
    <row r="768" spans="1:13" ht="45.75" customHeight="1" outlineLevel="1" x14ac:dyDescent="0.2">
      <c r="A768" s="170" t="str">
        <f>Máximo!A768</f>
        <v>3.731</v>
      </c>
      <c r="B768" s="552" t="str">
        <f>Máximo!B768:E768</f>
        <v>14.      Treinamentos</v>
      </c>
      <c r="C768" s="552"/>
      <c r="D768" s="552"/>
      <c r="E768" s="552"/>
      <c r="F768" s="68" t="str">
        <f>IF(Máximo!F768:I768="","",Máximo!F768:I768)</f>
        <v/>
      </c>
      <c r="G768" s="72">
        <f>Máximo!G768:J768</f>
        <v>2.1459227E-4</v>
      </c>
      <c r="H768" s="70" t="str">
        <f>IF(Máximo!H768="","",Máximo!H768)</f>
        <v>Obrigatório</v>
      </c>
      <c r="I768" s="37" t="s">
        <v>4</v>
      </c>
      <c r="J768" s="73">
        <f>IF($K$13="Não Atende",0,IF(I768="","",IF(H768="",VLOOKUP(I768,Parâmetros!$B$3:$C$6,2,0),VLOOKUP(I768,Parâmetros!$B$3:$C$6,2,0)*VLOOKUP(H768,Parâmetros!$E$3:$G$5,2,0))))</f>
        <v>0</v>
      </c>
      <c r="K768" s="74">
        <f t="shared" ref="K768" si="301">IF(J768="",0,((G768*J768)*$F$30)*0.9*100)</f>
        <v>0</v>
      </c>
      <c r="L768" s="3"/>
      <c r="M768" s="38"/>
    </row>
    <row r="769" spans="1:13" ht="45.75" customHeight="1" outlineLevel="1" x14ac:dyDescent="0.2">
      <c r="A769" s="170" t="str">
        <f>Máximo!A769</f>
        <v>3.732</v>
      </c>
      <c r="B769" s="552" t="str">
        <f>Máximo!B769:E769</f>
        <v>14.1.Treinamento</v>
      </c>
      <c r="C769" s="552"/>
      <c r="D769" s="552"/>
      <c r="E769" s="552"/>
      <c r="F769" s="68" t="str">
        <f>IF(Máximo!F769:I769="","",Máximo!F769:I769)</f>
        <v/>
      </c>
      <c r="G769" s="72">
        <f>Máximo!G769:J769</f>
        <v>2.1459227E-4</v>
      </c>
      <c r="H769" s="70" t="str">
        <f>IF(Máximo!H769="","",Máximo!H769)</f>
        <v>Obrigatório</v>
      </c>
      <c r="I769" s="37" t="s">
        <v>4</v>
      </c>
      <c r="J769" s="73">
        <f>IF($K$13="Não Atende",0,IF(I769="","",IF(H769="",VLOOKUP(I769,Parâmetros!$B$3:$C$6,2,0),VLOOKUP(I769,Parâmetros!$B$3:$C$6,2,0)*VLOOKUP(H769,Parâmetros!$E$3:$G$5,2,0))))</f>
        <v>0</v>
      </c>
      <c r="K769" s="74">
        <f t="shared" ref="K769" si="302">IF(J769="",0,((G769*J769)*$F$30)*0.9*100)</f>
        <v>0</v>
      </c>
      <c r="L769" s="3"/>
      <c r="M769" s="38"/>
    </row>
    <row r="770" spans="1:13" ht="45.75" customHeight="1" outlineLevel="1" x14ac:dyDescent="0.2">
      <c r="A770" s="170" t="str">
        <f>Máximo!A770</f>
        <v>3.733</v>
      </c>
      <c r="B770" s="552" t="str">
        <f>Máximo!B770:E770</f>
        <v>14.1.1.               O PROPONENTE será responsável por disponibilizar 20 vagas para qualificação da equipe na solução proposta em conteúdo oficial do fabricante do software.</v>
      </c>
      <c r="C770" s="552"/>
      <c r="D770" s="552"/>
      <c r="E770" s="552"/>
      <c r="F770" s="68" t="str">
        <f>IF(Máximo!F770:I770="","",Máximo!F770:I770)</f>
        <v/>
      </c>
      <c r="G770" s="72">
        <f>Máximo!G770:J770</f>
        <v>2.1459227E-4</v>
      </c>
      <c r="H770" s="70" t="str">
        <f>IF(Máximo!H770="","",Máximo!H770)</f>
        <v>Obrigatório</v>
      </c>
      <c r="I770" s="37" t="s">
        <v>4</v>
      </c>
      <c r="J770" s="73">
        <f>IF($K$13="Não Atende",0,IF(I770="","",IF(H770="",VLOOKUP(I770,Parâmetros!$B$3:$C$6,2,0),VLOOKUP(I770,Parâmetros!$B$3:$C$6,2,0)*VLOOKUP(H770,Parâmetros!$E$3:$G$5,2,0))))</f>
        <v>0</v>
      </c>
      <c r="K770" s="74">
        <f t="shared" ref="K770" si="303">IF(J770="",0,((G770*J770)*$F$30)*0.9*100)</f>
        <v>0</v>
      </c>
      <c r="L770" s="3"/>
      <c r="M770" s="38"/>
    </row>
    <row r="771" spans="1:13" ht="45.75" customHeight="1" outlineLevel="1" x14ac:dyDescent="0.2">
      <c r="A771" s="170" t="str">
        <f>Máximo!A771</f>
        <v>3.734</v>
      </c>
      <c r="B771" s="552" t="str">
        <f>Máximo!B771:E771</f>
        <v>14.1.2.               Essa qualificação deverá ser realizada na unidade de Brasília em data e local a ser definida pela OI.</v>
      </c>
      <c r="C771" s="552"/>
      <c r="D771" s="552"/>
      <c r="E771" s="552"/>
      <c r="F771" s="68" t="str">
        <f>IF(Máximo!F771:I771="","",Máximo!F771:I771)</f>
        <v/>
      </c>
      <c r="G771" s="72">
        <f>Máximo!G771:J771</f>
        <v>2.1459227E-4</v>
      </c>
      <c r="H771" s="70" t="str">
        <f>IF(Máximo!H771="","",Máximo!H771)</f>
        <v>Obrigatório</v>
      </c>
      <c r="I771" s="37" t="s">
        <v>4</v>
      </c>
      <c r="J771" s="73">
        <f>IF($K$13="Não Atende",0,IF(I771="","",IF(H771="",VLOOKUP(I771,Parâmetros!$B$3:$C$6,2,0),VLOOKUP(I771,Parâmetros!$B$3:$C$6,2,0)*VLOOKUP(H771,Parâmetros!$E$3:$G$5,2,0))))</f>
        <v>0</v>
      </c>
      <c r="K771" s="74">
        <f t="shared" ref="K771" si="304">IF(J771="",0,((G771*J771)*$F$30)*0.9*100)</f>
        <v>0</v>
      </c>
      <c r="L771" s="3"/>
      <c r="M771" s="38"/>
    </row>
    <row r="772" spans="1:13" ht="45.75" customHeight="1" outlineLevel="1" x14ac:dyDescent="0.2">
      <c r="A772" s="170" t="str">
        <f>Máximo!A772</f>
        <v>3.735</v>
      </c>
      <c r="B772" s="552" t="str">
        <f>Máximo!B772:E772</f>
        <v>14.1.3.               O conteúdo programático, carga horária, localização e datas dos treinamentos devem ser apresentadas pelo PROPONENTE e serão validas pela OI;</v>
      </c>
      <c r="C772" s="552"/>
      <c r="D772" s="552"/>
      <c r="E772" s="552"/>
      <c r="F772" s="68" t="str">
        <f>IF(Máximo!F772:I772="","",Máximo!F772:I772)</f>
        <v/>
      </c>
      <c r="G772" s="72">
        <f>Máximo!G772:J772</f>
        <v>2.1459227E-4</v>
      </c>
      <c r="H772" s="70" t="str">
        <f>IF(Máximo!H772="","",Máximo!H772)</f>
        <v>Obrigatório</v>
      </c>
      <c r="I772" s="37" t="s">
        <v>4</v>
      </c>
      <c r="J772" s="73">
        <f>IF($K$13="Não Atende",0,IF(I772="","",IF(H772="",VLOOKUP(I772,Parâmetros!$B$3:$C$6,2,0),VLOOKUP(I772,Parâmetros!$B$3:$C$6,2,0)*VLOOKUP(H772,Parâmetros!$E$3:$G$5,2,0))))</f>
        <v>0</v>
      </c>
      <c r="K772" s="74">
        <f t="shared" ref="K772" si="305">IF(J772="",0,((G772*J772)*$F$30)*0.9*100)</f>
        <v>0</v>
      </c>
      <c r="L772" s="3"/>
      <c r="M772" s="38"/>
    </row>
    <row r="773" spans="1:13" ht="45.75" customHeight="1" outlineLevel="1" x14ac:dyDescent="0.2">
      <c r="A773" s="170" t="str">
        <f>Máximo!A773</f>
        <v>3.736</v>
      </c>
      <c r="B773" s="552" t="str">
        <f>Máximo!B773:E773</f>
        <v>14.1.4.               Os treinamentos devem abordar itens como: instalação, configuração, customização, administração, monitoração, operação e suporte do ambiente de forma a garantir o repasse completo tecnológico e funcional da solução para as equipes definidas pela Oi;</v>
      </c>
      <c r="C773" s="552"/>
      <c r="D773" s="552"/>
      <c r="E773" s="552"/>
      <c r="F773" s="68" t="str">
        <f>IF(Máximo!F773:I773="","",Máximo!F773:I773)</f>
        <v/>
      </c>
      <c r="G773" s="72">
        <f>Máximo!G773:J773</f>
        <v>2.1459227E-4</v>
      </c>
      <c r="H773" s="70" t="str">
        <f>IF(Máximo!H773="","",Máximo!H773)</f>
        <v>Obrigatório</v>
      </c>
      <c r="I773" s="37" t="s">
        <v>4</v>
      </c>
      <c r="J773" s="73">
        <f>IF($K$13="Não Atende",0,IF(I773="","",IF(H773="",VLOOKUP(I773,Parâmetros!$B$3:$C$6,2,0),VLOOKUP(I773,Parâmetros!$B$3:$C$6,2,0)*VLOOKUP(H773,Parâmetros!$E$3:$G$5,2,0))))</f>
        <v>0</v>
      </c>
      <c r="K773" s="74">
        <f t="shared" ref="K773" si="306">IF(J773="",0,((G773*J773)*$F$30)*0.9*100)</f>
        <v>0</v>
      </c>
      <c r="L773" s="3"/>
      <c r="M773" s="38"/>
    </row>
    <row r="774" spans="1:13" ht="45.75" customHeight="1" outlineLevel="1" x14ac:dyDescent="0.2">
      <c r="A774" s="170" t="str">
        <f>Máximo!A774</f>
        <v>3.737</v>
      </c>
      <c r="B774" s="552" t="str">
        <f>Máximo!B774:E774</f>
        <v>14.1.5.               Os treinamentos devem acontecer até 30 dias antes Fase de Transição para Produção impreterivelmente.</v>
      </c>
      <c r="C774" s="552"/>
      <c r="D774" s="552"/>
      <c r="E774" s="552"/>
      <c r="F774" s="68" t="str">
        <f>IF(Máximo!F774:I774="","",Máximo!F774:I774)</f>
        <v/>
      </c>
      <c r="G774" s="72">
        <f>Máximo!G774:J774</f>
        <v>2.1459227E-4</v>
      </c>
      <c r="H774" s="70" t="str">
        <f>IF(Máximo!H774="","",Máximo!H774)</f>
        <v>Obrigatório</v>
      </c>
      <c r="I774" s="37" t="s">
        <v>4</v>
      </c>
      <c r="J774" s="73">
        <f>IF($K$13="Não Atende",0,IF(I774="","",IF(H774="",VLOOKUP(I774,Parâmetros!$B$3:$C$6,2,0),VLOOKUP(I774,Parâmetros!$B$3:$C$6,2,0)*VLOOKUP(H774,Parâmetros!$E$3:$G$5,2,0))))</f>
        <v>0</v>
      </c>
      <c r="K774" s="74">
        <f t="shared" ref="K774" si="307">IF(J774="",0,((G774*J774)*$F$30)*0.9*100)</f>
        <v>0</v>
      </c>
      <c r="L774" s="3"/>
      <c r="M774" s="38"/>
    </row>
    <row r="775" spans="1:13" ht="45.75" customHeight="1" outlineLevel="1" x14ac:dyDescent="0.2">
      <c r="A775" s="170" t="str">
        <f>Máximo!A775</f>
        <v>3.738</v>
      </c>
      <c r="B775" s="552" t="str">
        <f>Máximo!B775:E775</f>
        <v>15.      Anexos</v>
      </c>
      <c r="C775" s="552"/>
      <c r="D775" s="552"/>
      <c r="E775" s="552"/>
      <c r="F775" s="68" t="str">
        <f>IF(Máximo!F775:I775="","",Máximo!F775:I775)</f>
        <v/>
      </c>
      <c r="G775" s="72">
        <f>Máximo!G775:J775</f>
        <v>2.1459227E-4</v>
      </c>
      <c r="H775" s="70" t="str">
        <f>IF(Máximo!H775="","",Máximo!H775)</f>
        <v>Obrigatório</v>
      </c>
      <c r="I775" s="37" t="s">
        <v>4</v>
      </c>
      <c r="J775" s="73">
        <f>IF($K$13="Não Atende",0,IF(I775="","",IF(H775="",VLOOKUP(I775,Parâmetros!$B$3:$C$6,2,0),VLOOKUP(I775,Parâmetros!$B$3:$C$6,2,0)*VLOOKUP(H775,Parâmetros!$E$3:$G$5,2,0))))</f>
        <v>0</v>
      </c>
      <c r="K775" s="74">
        <f t="shared" ref="K775" si="308">IF(J775="",0,((G775*J775)*$F$30)*0.9*100)</f>
        <v>0</v>
      </c>
      <c r="L775" s="3"/>
      <c r="M775" s="38"/>
    </row>
    <row r="776" spans="1:13" ht="45.75" customHeight="1" outlineLevel="1" x14ac:dyDescent="0.2">
      <c r="A776" s="170" t="str">
        <f>Máximo!A776</f>
        <v>3.739</v>
      </c>
      <c r="B776" s="552" t="str">
        <f>Máximo!B776:E776</f>
        <v>15.1.Anexo A – Arquitetura de HA e DR</v>
      </c>
      <c r="C776" s="552"/>
      <c r="D776" s="552"/>
      <c r="E776" s="552"/>
      <c r="F776" s="68" t="str">
        <f>IF(Máximo!F776:I776="","",Máximo!F776:I776)</f>
        <v/>
      </c>
      <c r="G776" s="72">
        <f>Máximo!G776:J776</f>
        <v>2.1459227E-4</v>
      </c>
      <c r="H776" s="70" t="str">
        <f>IF(Máximo!H776="","",Máximo!H776)</f>
        <v>Obrigatório</v>
      </c>
      <c r="I776" s="37" t="s">
        <v>4</v>
      </c>
      <c r="J776" s="73">
        <f>IF($K$13="Não Atende",0,IF(I776="","",IF(H776="",VLOOKUP(I776,Parâmetros!$B$3:$C$6,2,0),VLOOKUP(I776,Parâmetros!$B$3:$C$6,2,0)*VLOOKUP(H776,Parâmetros!$E$3:$G$5,2,0))))</f>
        <v>0</v>
      </c>
      <c r="K776" s="74">
        <f t="shared" ref="K776" si="309">IF(J776="",0,((G776*J776)*$F$30)*0.9*100)</f>
        <v>0</v>
      </c>
      <c r="L776" s="3"/>
      <c r="M776" s="38"/>
    </row>
    <row r="777" spans="1:13" ht="45.75" customHeight="1" outlineLevel="1" x14ac:dyDescent="0.2">
      <c r="A777" s="170" t="str">
        <f>Máximo!A777</f>
        <v>3.740</v>
      </c>
      <c r="B777" s="552" t="str">
        <f>Máximo!B777:E777</f>
        <v>15.2.Anexo B – Métricas e Sizing de Infraestrutura de TI</v>
      </c>
      <c r="C777" s="552"/>
      <c r="D777" s="552"/>
      <c r="E777" s="552"/>
      <c r="F777" s="68" t="str">
        <f>IF(Máximo!F777:I777="","",Máximo!F777:I777)</f>
        <v/>
      </c>
      <c r="G777" s="72">
        <f>Máximo!G777:J777</f>
        <v>2.1459227E-4</v>
      </c>
      <c r="H777" s="70" t="str">
        <f>IF(Máximo!H777="","",Máximo!H777)</f>
        <v>Obrigatório</v>
      </c>
      <c r="I777" s="37" t="s">
        <v>4</v>
      </c>
      <c r="J777" s="73">
        <f>IF($K$13="Não Atende",0,IF(I777="","",IF(H777="",VLOOKUP(I777,Parâmetros!$B$3:$C$6,2,0),VLOOKUP(I777,Parâmetros!$B$3:$C$6,2,0)*VLOOKUP(H777,Parâmetros!$E$3:$G$5,2,0))))</f>
        <v>0</v>
      </c>
      <c r="K777" s="74">
        <f t="shared" ref="K777" si="310">IF(J777="",0,((G777*J777)*$F$30)*0.9*100)</f>
        <v>0</v>
      </c>
      <c r="L777" s="3"/>
      <c r="M777" s="38"/>
    </row>
    <row r="778" spans="1:13" ht="45.75" customHeight="1" outlineLevel="1" x14ac:dyDescent="0.2">
      <c r="A778" s="170" t="str">
        <f>Máximo!A778</f>
        <v>3.741</v>
      </c>
      <c r="B778" s="552" t="str">
        <f>Máximo!B778:E778</f>
        <v>15.3.Anexo C: planilha com relação dos itens da RFP a ser respondida informando a declaração de conformidade e anexada a proposta a ser enviada.</v>
      </c>
      <c r="C778" s="552"/>
      <c r="D778" s="552"/>
      <c r="E778" s="552"/>
      <c r="F778" s="68" t="str">
        <f>IF(Máximo!F778:I778="","",Máximo!F778:I778)</f>
        <v/>
      </c>
      <c r="G778" s="72">
        <f>Máximo!G778:J778</f>
        <v>2.1459227E-4</v>
      </c>
      <c r="H778" s="70" t="str">
        <f>IF(Máximo!H778="","",Máximo!H778)</f>
        <v>Obrigatório</v>
      </c>
      <c r="I778" s="37" t="s">
        <v>4</v>
      </c>
      <c r="J778" s="73">
        <f>IF($K$13="Não Atende",0,IF(I778="","",IF(H778="",VLOOKUP(I778,Parâmetros!$B$3:$C$6,2,0),VLOOKUP(I778,Parâmetros!$B$3:$C$6,2,0)*VLOOKUP(H778,Parâmetros!$E$3:$G$5,2,0))))</f>
        <v>0</v>
      </c>
      <c r="K778" s="74">
        <f t="shared" ref="K778" si="311">IF(J778="",0,((G778*J778)*$F$30)*0.9*100)</f>
        <v>0</v>
      </c>
      <c r="L778" s="3"/>
      <c r="M778" s="38"/>
    </row>
    <row r="779" spans="1:13" ht="18" x14ac:dyDescent="0.2">
      <c r="A779" s="61">
        <f>Máximo!A779</f>
        <v>4</v>
      </c>
      <c r="B779" s="249" t="str">
        <f>Máximo!B779:E779</f>
        <v>Serviço</v>
      </c>
      <c r="C779" s="250"/>
      <c r="D779" s="250"/>
      <c r="E779" s="251"/>
      <c r="F779" s="65">
        <f>IF(Máximo!F779="","",Máximo!F779)</f>
        <v>0.18</v>
      </c>
      <c r="G779" s="65">
        <f>IF(Máximo!G779="","",Máximo!G779)</f>
        <v>1</v>
      </c>
      <c r="H779" s="63" t="str">
        <f>IF(Máximo!H779="","",Máximo!H779)</f>
        <v/>
      </c>
      <c r="I779" s="63"/>
      <c r="J779" s="66"/>
      <c r="K779" s="67">
        <f>SUM(K780:K785)-K785</f>
        <v>0</v>
      </c>
      <c r="L779" s="227"/>
      <c r="M779" s="228"/>
    </row>
    <row r="780" spans="1:13" ht="45.75" customHeight="1" outlineLevel="1" x14ac:dyDescent="0.2">
      <c r="A780" s="170" t="str">
        <f>Máximo!A780</f>
        <v>4.1</v>
      </c>
      <c r="B780" s="552" t="str">
        <f>Máximo!B780:E780</f>
        <v>Instalação e configuração básica</v>
      </c>
      <c r="C780" s="552"/>
      <c r="D780" s="552"/>
      <c r="E780" s="552"/>
      <c r="F780" s="68" t="str">
        <f>IF(Máximo!F780:I780="","",Máximo!F780:I780)</f>
        <v/>
      </c>
      <c r="G780" s="72">
        <f>Máximo!G780:J780</f>
        <v>0.125</v>
      </c>
      <c r="H780" s="70" t="str">
        <f>IF(Máximo!H780="","",Máximo!H780)</f>
        <v>Obrigatório</v>
      </c>
      <c r="I780" s="37" t="s">
        <v>4</v>
      </c>
      <c r="J780" s="73">
        <f>IF($K$13="Não Atende",0,IF(I780="","",IF(H780="",VLOOKUP(I780,Parâmetros!$B$3:$C$6,2,0),VLOOKUP(I780,Parâmetros!$B$3:$C$6,2,0)*VLOOKUP(H780,Parâmetros!$E$3:$G$5,2,0))))</f>
        <v>0</v>
      </c>
      <c r="K780" s="74">
        <f>IF(J780="",0,((G780*J780)*$F$779)*0.9*100)</f>
        <v>0</v>
      </c>
      <c r="L780" s="3"/>
      <c r="M780" s="38"/>
    </row>
    <row r="781" spans="1:13" ht="45.75" customHeight="1" outlineLevel="1" x14ac:dyDescent="0.2">
      <c r="A781" s="170" t="str">
        <f>Máximo!A781</f>
        <v>4.2</v>
      </c>
      <c r="B781" s="552" t="str">
        <f>Máximo!B781:E781</f>
        <v>Execução / Suporte de testes</v>
      </c>
      <c r="C781" s="552"/>
      <c r="D781" s="552"/>
      <c r="E781" s="552"/>
      <c r="F781" s="68" t="str">
        <f>IF(Máximo!F781:I781="","",Máximo!F781:I781)</f>
        <v/>
      </c>
      <c r="G781" s="72">
        <f>Máximo!G781:J781</f>
        <v>0.125</v>
      </c>
      <c r="H781" s="70" t="str">
        <f>IF(Máximo!H781="","",Máximo!H781)</f>
        <v>Obrigatório</v>
      </c>
      <c r="I781" s="37" t="s">
        <v>4</v>
      </c>
      <c r="J781" s="73">
        <f>IF($K$13="Não Atende",0,IF(I781="","",IF(H781="",VLOOKUP(I781,Parâmetros!$B$3:$C$6,2,0),VLOOKUP(I781,Parâmetros!$B$3:$C$6,2,0)*VLOOKUP(H781,Parâmetros!$E$3:$G$5,2,0))))</f>
        <v>0</v>
      </c>
      <c r="K781" s="74">
        <f>IF(J781="",0,((G781*J781)*$F$779)*0.9*100)</f>
        <v>0</v>
      </c>
      <c r="L781" s="3"/>
      <c r="M781" s="38"/>
    </row>
    <row r="782" spans="1:13" ht="45.75" customHeight="1" outlineLevel="1" x14ac:dyDescent="0.2">
      <c r="A782" s="170" t="str">
        <f>Máximo!A782</f>
        <v>4.3</v>
      </c>
      <c r="B782" s="552" t="str">
        <f>Máximo!B782:E782</f>
        <v>Transferência de conhecimento</v>
      </c>
      <c r="C782" s="552"/>
      <c r="D782" s="552"/>
      <c r="E782" s="552"/>
      <c r="F782" s="68" t="str">
        <f>IF(Máximo!F782:I782="","",Máximo!F782:I782)</f>
        <v/>
      </c>
      <c r="G782" s="72">
        <f>Máximo!G782:J782</f>
        <v>0.2</v>
      </c>
      <c r="H782" s="70" t="str">
        <f>IF(Máximo!H782="","",Máximo!H782)</f>
        <v>Obrigatório</v>
      </c>
      <c r="I782" s="37" t="s">
        <v>4</v>
      </c>
      <c r="J782" s="73">
        <f>IF($K$13="Não Atende",0,IF(I782="","",IF(H782="",VLOOKUP(I782,Parâmetros!$B$3:$C$6,2,0),VLOOKUP(I782,Parâmetros!$B$3:$C$6,2,0)*VLOOKUP(H782,Parâmetros!$E$3:$G$5,2,0))))</f>
        <v>0</v>
      </c>
      <c r="K782" s="74">
        <f>IF(J782="",0,((G782*J782)*$F$779)*0.9*100)</f>
        <v>0</v>
      </c>
      <c r="L782" s="3"/>
      <c r="M782" s="38"/>
    </row>
    <row r="783" spans="1:13" ht="45.75" customHeight="1" outlineLevel="1" x14ac:dyDescent="0.2">
      <c r="A783" s="170" t="str">
        <f>Máximo!A783</f>
        <v>4.4</v>
      </c>
      <c r="B783" s="552" t="str">
        <f>Máximo!B783:E783</f>
        <v>Consultoria</v>
      </c>
      <c r="C783" s="552"/>
      <c r="D783" s="552"/>
      <c r="E783" s="552"/>
      <c r="F783" s="68" t="str">
        <f>IF(Máximo!F783:I783="","",Máximo!F783:I783)</f>
        <v/>
      </c>
      <c r="G783" s="72">
        <f>Máximo!G783:J783</f>
        <v>0.5</v>
      </c>
      <c r="H783" s="70" t="str">
        <f>IF(Máximo!H783="","",Máximo!H783)</f>
        <v>Obrigatório</v>
      </c>
      <c r="I783" s="37" t="s">
        <v>17</v>
      </c>
      <c r="J783" s="73">
        <f>IF($K$13="Não Atende",0,IF(I783="","",IF(H783="",VLOOKUP(I783,Parâmetros!$B$3:$C$6,2,0),VLOOKUP(I783,Parâmetros!$B$3:$C$6,2,0)*VLOOKUP(H783,Parâmetros!$E$3:$G$5,2,0))))</f>
        <v>0</v>
      </c>
      <c r="K783" s="74">
        <f>IF(J783="",0,((G783*J783)*$F$779)*0.9*100)</f>
        <v>0</v>
      </c>
      <c r="L783" s="3"/>
      <c r="M783" s="38"/>
    </row>
    <row r="784" spans="1:13" ht="45.75" customHeight="1" outlineLevel="1" x14ac:dyDescent="0.2">
      <c r="A784" s="170" t="str">
        <f>Máximo!A784</f>
        <v>4.5</v>
      </c>
      <c r="B784" s="552" t="str">
        <f>Máximo!B784:E784</f>
        <v>Migração de dados</v>
      </c>
      <c r="C784" s="552"/>
      <c r="D784" s="552"/>
      <c r="E784" s="552"/>
      <c r="F784" s="68" t="str">
        <f>IF(Máximo!F784:I784="","",Máximo!F784:I784)</f>
        <v/>
      </c>
      <c r="G784" s="72">
        <f>Máximo!G784:J784</f>
        <v>0.05</v>
      </c>
      <c r="H784" s="70" t="str">
        <f>IF(Máximo!H784="","",Máximo!H784)</f>
        <v>Obrigatório</v>
      </c>
      <c r="I784" s="37" t="s">
        <v>4</v>
      </c>
      <c r="J784" s="73">
        <f>IF($K$13="Não Atende",0,IF(I784="","",IF(H784="",VLOOKUP(I784,Parâmetros!$B$3:$C$6,2,0),VLOOKUP(I784,Parâmetros!$B$3:$C$6,2,0)*VLOOKUP(H784,Parâmetros!$E$3:$G$5,2,0))))</f>
        <v>0</v>
      </c>
      <c r="K784" s="74">
        <f>IF(J784="",0,((G784*J784)*$F$779)*0.9*100)</f>
        <v>0</v>
      </c>
      <c r="L784" s="3"/>
      <c r="M784" s="38"/>
    </row>
    <row r="785" spans="1:16" ht="18.75" customHeight="1" x14ac:dyDescent="0.2">
      <c r="A785" s="61">
        <f>Máximo!A785</f>
        <v>5</v>
      </c>
      <c r="B785" s="249" t="str">
        <f>Máximo!B785:E785</f>
        <v>Treinamento</v>
      </c>
      <c r="C785" s="250"/>
      <c r="D785" s="250"/>
      <c r="E785" s="251"/>
      <c r="F785" s="65">
        <f>IF(Máximo!F785="","",Máximo!F785)</f>
        <v>0.02</v>
      </c>
      <c r="G785" s="65">
        <f>IF(Máximo!G785="","",Máximo!G785)</f>
        <v>1</v>
      </c>
      <c r="H785" s="63" t="str">
        <f>IF(Máximo!H785="","",Máximo!H785)</f>
        <v/>
      </c>
      <c r="I785" s="63"/>
      <c r="J785" s="66"/>
      <c r="K785" s="67">
        <f>SUM(K786:K787)</f>
        <v>0</v>
      </c>
      <c r="L785" s="227"/>
      <c r="M785" s="228"/>
    </row>
    <row r="786" spans="1:16" ht="45" customHeight="1" outlineLevel="1" x14ac:dyDescent="0.2">
      <c r="A786" s="170" t="str">
        <f>Máximo!A786</f>
        <v>5.1</v>
      </c>
      <c r="B786" s="552" t="str">
        <f>Máximo!B786:E786</f>
        <v>Plano de Treinamento Técnico e Funcional</v>
      </c>
      <c r="C786" s="552"/>
      <c r="D786" s="552"/>
      <c r="E786" s="552"/>
      <c r="F786" s="68" t="str">
        <f>IF(Máximo!F786:I786="","",Máximo!F786:I786)</f>
        <v/>
      </c>
      <c r="G786" s="72">
        <f>Máximo!G786:J786</f>
        <v>1</v>
      </c>
      <c r="H786" s="70" t="str">
        <f>IF(Máximo!H786="","",Máximo!H786)</f>
        <v>Obrigatório</v>
      </c>
      <c r="I786" s="37" t="s">
        <v>17</v>
      </c>
      <c r="J786" s="73">
        <f>IF($K$13="Não Atende",0,IF(I786="","",IF(H786="",VLOOKUP(I786,Parâmetros!$B$3:$C$6,2,0),VLOOKUP(I786,Parâmetros!$B$3:$C$6,2,0)*VLOOKUP(H786,Parâmetros!$E$3:$G$5,2,0))))</f>
        <v>0</v>
      </c>
      <c r="K786" s="74">
        <f t="shared" ref="K786" si="312">IF(J786="",0,((G786*J786)*$F$785)*0.9*100)</f>
        <v>0</v>
      </c>
      <c r="L786" s="3"/>
      <c r="M786" s="38"/>
    </row>
    <row r="787" spans="1:16" ht="12.75" customHeight="1" outlineLevel="1" x14ac:dyDescent="0.2">
      <c r="D787" s="6"/>
      <c r="E787" s="6"/>
      <c r="H787" s="7"/>
    </row>
    <row r="788" spans="1:16" outlineLevel="1" x14ac:dyDescent="0.2"/>
    <row r="789" spans="1:16" ht="18" outlineLevel="1" x14ac:dyDescent="0.25">
      <c r="A789" s="439" t="s">
        <v>141</v>
      </c>
      <c r="B789" s="439"/>
      <c r="C789" s="439"/>
      <c r="D789" s="439"/>
      <c r="E789" s="439"/>
      <c r="F789" s="439"/>
      <c r="G789" s="439"/>
      <c r="H789" s="439"/>
      <c r="I789" s="439"/>
      <c r="J789" s="439"/>
      <c r="K789" s="439"/>
      <c r="L789" s="439"/>
      <c r="M789" s="439"/>
      <c r="N789" s="439"/>
      <c r="O789" s="145"/>
      <c r="P789" s="145"/>
    </row>
    <row r="790" spans="1:16" outlineLevel="1" x14ac:dyDescent="0.2"/>
    <row r="791" spans="1:16" ht="25.5" outlineLevel="1" x14ac:dyDescent="0.2">
      <c r="A791" s="224" t="s">
        <v>2</v>
      </c>
      <c r="B791" s="444" t="s">
        <v>1</v>
      </c>
      <c r="C791" s="444"/>
      <c r="D791" s="444"/>
      <c r="E791" s="444"/>
      <c r="F791" s="117" t="s">
        <v>20</v>
      </c>
      <c r="G791" s="91" t="s">
        <v>21</v>
      </c>
      <c r="H791" s="92" t="s">
        <v>59</v>
      </c>
      <c r="I791" s="92" t="s">
        <v>7</v>
      </c>
      <c r="J791" s="93" t="s">
        <v>0</v>
      </c>
      <c r="K791" s="94" t="s">
        <v>10</v>
      </c>
      <c r="L791" s="89" t="s">
        <v>92</v>
      </c>
      <c r="M791" s="95" t="s">
        <v>93</v>
      </c>
    </row>
    <row r="792" spans="1:16" ht="18.75" thickBot="1" x14ac:dyDescent="0.25">
      <c r="A792" s="96">
        <v>6</v>
      </c>
      <c r="B792" s="443" t="s">
        <v>185</v>
      </c>
      <c r="C792" s="443"/>
      <c r="D792" s="443"/>
      <c r="E792" s="443"/>
      <c r="F792" s="65">
        <f>IF(Máximo!F792="","",Máximo!F792)</f>
        <v>0.02</v>
      </c>
      <c r="G792" s="65">
        <f>IF(Máximo!G792="","",Máximo!G792)</f>
        <v>1</v>
      </c>
      <c r="H792" s="97"/>
      <c r="I792" s="148" t="s">
        <v>4</v>
      </c>
      <c r="J792" s="150">
        <f>IF($K$13="Não Atende",0,IF(I792="","",IF(H792="",VLOOKUP(I792,Parâmetros!$B$3:$C$6,2,0),VLOOKUP(I792,Parâmetros!$B$3:$C$6,2,0)*VLOOKUP(H792,Parâmetros!$E$3:$G$5,2,0))))</f>
        <v>0</v>
      </c>
      <c r="K792" s="67">
        <f>IF(AND(E794="Sim",OR($K$13="",$K$13="Atende")),IF('Comparativo Analítico'!H15="",0,Máximo!K792*VLOOKUP('Comparativo Analítico'!H15,Parâmetros!$U$3:$V$12,2,0)),0)</f>
        <v>0</v>
      </c>
      <c r="L792" s="171"/>
      <c r="M792" s="172"/>
    </row>
    <row r="793" spans="1:16" outlineLevel="1" x14ac:dyDescent="0.2"/>
    <row r="794" spans="1:16" outlineLevel="1" x14ac:dyDescent="0.2">
      <c r="A794" s="5"/>
      <c r="B794" s="426" t="s">
        <v>139</v>
      </c>
      <c r="C794" s="426"/>
      <c r="D794" s="427"/>
      <c r="E794" s="177" t="s">
        <v>23</v>
      </c>
      <c r="F794"/>
      <c r="G794" s="484"/>
      <c r="H794" s="484"/>
      <c r="I794" s="484"/>
      <c r="J794" s="484"/>
      <c r="L794"/>
    </row>
    <row r="795" spans="1:16" ht="27" customHeight="1" outlineLevel="1" x14ac:dyDescent="0.2">
      <c r="A795" s="5"/>
      <c r="B795" s="219"/>
      <c r="C795" s="219"/>
      <c r="D795" s="129"/>
      <c r="E795" s="151"/>
      <c r="F795" s="101"/>
      <c r="G795" s="225"/>
      <c r="H795" s="225"/>
      <c r="I795" s="225"/>
      <c r="J795" s="225"/>
      <c r="K795" s="35"/>
      <c r="L795"/>
    </row>
    <row r="796" spans="1:16" outlineLevel="1" x14ac:dyDescent="0.2">
      <c r="A796" s="5"/>
      <c r="B796" s="426" t="s">
        <v>167</v>
      </c>
      <c r="C796" s="426"/>
      <c r="D796" s="426"/>
      <c r="E796" s="568"/>
      <c r="F796" s="569"/>
      <c r="G796" s="569"/>
      <c r="H796" s="569"/>
      <c r="I796" s="569"/>
      <c r="J796" s="570"/>
      <c r="L796"/>
    </row>
    <row r="797" spans="1:16" ht="12.75" customHeight="1" outlineLevel="1" x14ac:dyDescent="0.2">
      <c r="A797" s="5"/>
      <c r="B797" s="140"/>
      <c r="C797" s="109"/>
      <c r="D797" s="110"/>
      <c r="E797" s="571"/>
      <c r="F797" s="572"/>
      <c r="G797" s="572"/>
      <c r="H797" s="572"/>
      <c r="I797" s="572"/>
      <c r="J797" s="573"/>
      <c r="L797"/>
    </row>
    <row r="798" spans="1:16" outlineLevel="1" x14ac:dyDescent="0.2">
      <c r="A798" s="5"/>
      <c r="B798" s="5"/>
      <c r="C798" s="109"/>
      <c r="D798" s="110"/>
      <c r="E798" s="146"/>
      <c r="F798" s="146"/>
      <c r="G798" s="146"/>
      <c r="H798" s="146"/>
      <c r="I798" s="146"/>
      <c r="J798" s="146"/>
      <c r="L798"/>
    </row>
    <row r="799" spans="1:16" ht="25.5" outlineLevel="1" x14ac:dyDescent="0.2">
      <c r="A799" s="224" t="s">
        <v>2</v>
      </c>
      <c r="B799" s="444" t="s">
        <v>1</v>
      </c>
      <c r="C799" s="444"/>
      <c r="D799" s="444"/>
      <c r="E799" s="444"/>
      <c r="F799" s="117" t="s">
        <v>20</v>
      </c>
      <c r="G799" s="91" t="s">
        <v>21</v>
      </c>
      <c r="H799" s="92" t="s">
        <v>59</v>
      </c>
      <c r="I799" s="92" t="s">
        <v>7</v>
      </c>
      <c r="J799" s="93" t="s">
        <v>0</v>
      </c>
      <c r="K799" s="94" t="s">
        <v>10</v>
      </c>
      <c r="L799" s="89" t="s">
        <v>92</v>
      </c>
      <c r="M799" s="95" t="s">
        <v>93</v>
      </c>
    </row>
    <row r="800" spans="1:16" ht="18.75" thickBot="1" x14ac:dyDescent="0.25">
      <c r="A800" s="96">
        <v>7</v>
      </c>
      <c r="B800" s="443" t="s">
        <v>175</v>
      </c>
      <c r="C800" s="443"/>
      <c r="D800" s="443"/>
      <c r="E800" s="443"/>
      <c r="F800" s="65">
        <f>IF(Máximo!F800="","",Máximo!F800)</f>
        <v>0.02</v>
      </c>
      <c r="G800" s="65">
        <f>IF(Máximo!G800="","",Máximo!G800)</f>
        <v>1</v>
      </c>
      <c r="H800" s="97"/>
      <c r="I800" s="148" t="s">
        <v>4</v>
      </c>
      <c r="J800" s="150">
        <f>IF($K$13="Não Atende",0,IF(I800="","",IF(H800="",VLOOKUP(I800,Parâmetros!$B$3:$C$6,2,0),VLOOKUP(I800,Parâmetros!$B$3:$C$6,2,0)*VLOOKUP(H800,Parâmetros!$E$3:$G$5,2,0))))</f>
        <v>0</v>
      </c>
      <c r="K800" s="67">
        <f>IF(AND(E802="Sim",OR($K$13="",$K$13="Atende")),IF('Comparativo Analítico'!H33="",0,Máximo!K800*VLOOKUP('Comparativo Analítico'!H33,Parâmetros!$U$3:$V$12,2,0)),0)</f>
        <v>0</v>
      </c>
      <c r="L800" s="171"/>
      <c r="M800" s="172"/>
    </row>
    <row r="801" spans="1:13" ht="27" customHeight="1" outlineLevel="1" x14ac:dyDescent="0.2">
      <c r="A801" s="5"/>
      <c r="B801" s="5"/>
      <c r="C801" s="109"/>
      <c r="D801" s="110"/>
      <c r="E801" s="146"/>
      <c r="F801" s="146"/>
      <c r="G801" s="146"/>
      <c r="H801" s="146"/>
      <c r="I801" s="146"/>
      <c r="J801" s="146"/>
      <c r="L801"/>
    </row>
    <row r="802" spans="1:13" outlineLevel="1" x14ac:dyDescent="0.2">
      <c r="A802" s="484" t="s">
        <v>104</v>
      </c>
      <c r="B802" s="484"/>
      <c r="C802" s="484"/>
      <c r="D802" s="484"/>
      <c r="E802" s="176" t="s">
        <v>23</v>
      </c>
      <c r="F802"/>
      <c r="G802"/>
      <c r="H802" s="5"/>
      <c r="I802" s="5"/>
      <c r="K802"/>
      <c r="L802"/>
    </row>
    <row r="803" spans="1:13" ht="27" customHeight="1" outlineLevel="1" x14ac:dyDescent="0.2">
      <c r="A803" s="5"/>
      <c r="B803" s="5"/>
      <c r="F803"/>
      <c r="G803"/>
      <c r="H803" s="5"/>
      <c r="I803" s="5"/>
      <c r="K803"/>
      <c r="L803"/>
    </row>
    <row r="804" spans="1:13" outlineLevel="1" x14ac:dyDescent="0.2">
      <c r="A804" s="5"/>
      <c r="B804" s="484" t="s">
        <v>105</v>
      </c>
      <c r="C804" s="484"/>
      <c r="D804" s="456"/>
      <c r="E804" s="177"/>
      <c r="F804" s="101"/>
      <c r="G804" s="140"/>
      <c r="H804" s="140"/>
      <c r="I804" s="484" t="s">
        <v>106</v>
      </c>
      <c r="J804" s="484"/>
      <c r="K804" s="658"/>
      <c r="L804" s="659"/>
      <c r="M804" s="660"/>
    </row>
    <row r="805" spans="1:13" outlineLevel="1" x14ac:dyDescent="0.2">
      <c r="A805" s="5"/>
      <c r="B805" s="152"/>
      <c r="C805" s="153"/>
      <c r="D805" s="114"/>
      <c r="E805" s="178"/>
      <c r="F805" s="101"/>
      <c r="G805" s="101"/>
      <c r="H805" s="140"/>
      <c r="I805" s="140"/>
      <c r="J805" s="101"/>
      <c r="K805" s="661"/>
      <c r="L805" s="662"/>
      <c r="M805" s="663"/>
    </row>
    <row r="806" spans="1:13" outlineLevel="1" x14ac:dyDescent="0.2">
      <c r="A806" s="5"/>
      <c r="B806" s="152"/>
      <c r="C806" s="153"/>
      <c r="D806" s="114"/>
      <c r="E806" s="178"/>
      <c r="F806" s="101"/>
      <c r="G806" s="101"/>
      <c r="H806" s="140"/>
      <c r="I806" s="140"/>
      <c r="J806" s="101"/>
      <c r="K806" s="664"/>
      <c r="L806" s="665"/>
      <c r="M806" s="666"/>
    </row>
    <row r="807" spans="1:13" outlineLevel="1" x14ac:dyDescent="0.2">
      <c r="A807" s="5"/>
      <c r="B807" s="152"/>
      <c r="C807" s="153"/>
      <c r="D807" s="114"/>
      <c r="E807" s="178"/>
      <c r="F807" s="101"/>
      <c r="G807" s="101"/>
      <c r="H807" s="140"/>
      <c r="I807" s="140"/>
      <c r="J807" s="101"/>
      <c r="K807"/>
      <c r="L807"/>
    </row>
    <row r="808" spans="1:13" ht="29.25" customHeight="1" outlineLevel="1" x14ac:dyDescent="0.2">
      <c r="A808" s="5"/>
      <c r="B808" s="484" t="s">
        <v>107</v>
      </c>
      <c r="C808" s="484"/>
      <c r="D808" s="456"/>
      <c r="E808" s="177"/>
      <c r="F808" s="101"/>
      <c r="G808" s="447" t="s">
        <v>124</v>
      </c>
      <c r="H808" s="447"/>
      <c r="I808" s="447"/>
      <c r="J808" s="447"/>
      <c r="K808" s="176"/>
      <c r="L808"/>
    </row>
    <row r="809" spans="1:13" outlineLevel="1" x14ac:dyDescent="0.2">
      <c r="A809" s="5"/>
      <c r="B809" s="152"/>
      <c r="C809" s="153"/>
      <c r="D809" s="114"/>
      <c r="E809" s="178"/>
      <c r="F809" s="101"/>
      <c r="G809" s="101"/>
      <c r="H809" s="140"/>
      <c r="I809" s="140"/>
      <c r="J809" s="101"/>
      <c r="K809"/>
      <c r="L809"/>
    </row>
    <row r="810" spans="1:13" ht="12.75" customHeight="1" outlineLevel="1" x14ac:dyDescent="0.2">
      <c r="A810" s="5"/>
      <c r="B810" s="447" t="s">
        <v>108</v>
      </c>
      <c r="C810" s="447"/>
      <c r="D810" s="483"/>
      <c r="E810" s="177"/>
      <c r="F810" s="101"/>
      <c r="G810" s="447"/>
      <c r="H810" s="447"/>
      <c r="I810" s="447"/>
      <c r="J810" s="447"/>
      <c r="L810"/>
    </row>
    <row r="811" spans="1:13" ht="12.75" customHeight="1" outlineLevel="1" x14ac:dyDescent="0.2">
      <c r="A811" s="5"/>
      <c r="B811" s="222"/>
      <c r="C811" s="222"/>
      <c r="D811" s="222"/>
      <c r="E811" s="151"/>
      <c r="F811" s="101"/>
      <c r="G811" s="222"/>
      <c r="H811" s="222"/>
      <c r="I811" s="222"/>
      <c r="J811" s="222"/>
      <c r="K811" s="35"/>
      <c r="L811"/>
    </row>
    <row r="812" spans="1:13" ht="25.5" outlineLevel="1" x14ac:dyDescent="0.2">
      <c r="A812" s="224" t="s">
        <v>2</v>
      </c>
      <c r="B812" s="444" t="s">
        <v>1</v>
      </c>
      <c r="C812" s="444"/>
      <c r="D812" s="444"/>
      <c r="E812" s="444"/>
      <c r="F812" s="117" t="s">
        <v>20</v>
      </c>
      <c r="G812" s="91" t="s">
        <v>21</v>
      </c>
      <c r="H812" s="92" t="s">
        <v>59</v>
      </c>
      <c r="I812" s="92" t="s">
        <v>7</v>
      </c>
      <c r="J812" s="93" t="s">
        <v>0</v>
      </c>
      <c r="K812" s="94" t="s">
        <v>10</v>
      </c>
      <c r="L812" s="89" t="s">
        <v>92</v>
      </c>
      <c r="M812" s="95" t="s">
        <v>93</v>
      </c>
    </row>
    <row r="813" spans="1:13" ht="18.75" thickBot="1" x14ac:dyDescent="0.25">
      <c r="A813" s="96">
        <v>8</v>
      </c>
      <c r="B813" s="443" t="s">
        <v>182</v>
      </c>
      <c r="C813" s="443"/>
      <c r="D813" s="443"/>
      <c r="E813" s="443"/>
      <c r="F813" s="65">
        <f>IF(Máximo!F813="","",Máximo!F813)</f>
        <v>0.02</v>
      </c>
      <c r="G813" s="65">
        <f>IF(Máximo!G813="","",Máximo!G813)</f>
        <v>1</v>
      </c>
      <c r="H813" s="97"/>
      <c r="I813" s="148" t="s">
        <v>4</v>
      </c>
      <c r="J813" s="150">
        <f>IF($K$13="Não Atende",0,IF(I813="","",IF(H813="",VLOOKUP(I813,Parâmetros!$B$3:$C$6,2,0),VLOOKUP(I813,Parâmetros!$B$3:$C$6,2,0)*VLOOKUP(H813,Parâmetros!$E$3:$G$5,2,0))))</f>
        <v>0</v>
      </c>
      <c r="K813" s="67">
        <f>IF(AND(OR(E815="Sim",E834="Sim"),OR($K$13="",$K$13="Atende")),IF('Comparativo Analítico'!H46="",0,Máximo!K813*VLOOKUP('Comparativo Analítico'!H46,Parâmetros!$U$3:$V$12,2,0)),0)</f>
        <v>0</v>
      </c>
      <c r="L813" s="171"/>
      <c r="M813" s="172"/>
    </row>
    <row r="814" spans="1:13" outlineLevel="1" x14ac:dyDescent="0.2">
      <c r="A814" s="102"/>
      <c r="E814" s="5"/>
      <c r="G814"/>
      <c r="J814" s="5"/>
    </row>
    <row r="815" spans="1:13" ht="27.75" customHeight="1" outlineLevel="1" x14ac:dyDescent="0.2">
      <c r="A815" s="447" t="s">
        <v>120</v>
      </c>
      <c r="B815" s="447"/>
      <c r="C815" s="447"/>
      <c r="D815" s="447"/>
      <c r="E815" s="176" t="s">
        <v>23</v>
      </c>
      <c r="G815" s="447" t="s">
        <v>281</v>
      </c>
      <c r="H815" s="447"/>
      <c r="I815" s="447"/>
      <c r="J815" s="447"/>
      <c r="K815" s="371"/>
    </row>
    <row r="816" spans="1:13" ht="12.75" customHeight="1" outlineLevel="1" x14ac:dyDescent="0.2">
      <c r="A816" s="102"/>
      <c r="E816" s="5"/>
      <c r="G816"/>
      <c r="J816" s="5"/>
    </row>
    <row r="817" spans="1:11" ht="12.75" customHeight="1" outlineLevel="1" x14ac:dyDescent="0.2">
      <c r="A817" s="126"/>
      <c r="B817" s="154" t="s">
        <v>121</v>
      </c>
      <c r="C817" s="126"/>
      <c r="D817" s="126"/>
      <c r="E817" s="126"/>
      <c r="G817"/>
      <c r="J817" s="5"/>
    </row>
    <row r="818" spans="1:11" ht="12.75" customHeight="1" outlineLevel="1" x14ac:dyDescent="0.2">
      <c r="A818" s="113"/>
      <c r="B818" s="113"/>
      <c r="C818" s="113"/>
      <c r="D818" s="113"/>
      <c r="E818" s="113"/>
      <c r="G818"/>
      <c r="J818" s="5"/>
    </row>
    <row r="819" spans="1:11" ht="12.75" customHeight="1" outlineLevel="1" x14ac:dyDescent="0.2">
      <c r="A819" s="5"/>
      <c r="B819" s="102"/>
      <c r="C819" s="102"/>
      <c r="D819" s="124"/>
      <c r="E819" s="124"/>
      <c r="F819" s="112" t="s">
        <v>181</v>
      </c>
      <c r="G819" s="124"/>
      <c r="H819" s="124"/>
      <c r="I819" s="124"/>
      <c r="J819" s="5"/>
    </row>
    <row r="820" spans="1:11" ht="25.5" outlineLevel="1" x14ac:dyDescent="0.2">
      <c r="A820" s="5"/>
      <c r="B820" s="485" t="s">
        <v>109</v>
      </c>
      <c r="C820" s="485"/>
      <c r="D820" s="173" t="s">
        <v>137</v>
      </c>
      <c r="E820" s="106" t="s">
        <v>278</v>
      </c>
      <c r="F820" s="106" t="s">
        <v>279</v>
      </c>
      <c r="G820" s="106" t="s">
        <v>280</v>
      </c>
      <c r="H820" s="106" t="s">
        <v>138</v>
      </c>
      <c r="I820" s="310" t="s">
        <v>6</v>
      </c>
    </row>
    <row r="821" spans="1:11" ht="12.75" customHeight="1" outlineLevel="1" x14ac:dyDescent="0.2">
      <c r="A821" s="5"/>
      <c r="B821" s="437" t="s">
        <v>110</v>
      </c>
      <c r="C821" s="437"/>
      <c r="D821" s="174"/>
      <c r="E821" s="156"/>
      <c r="F821" s="156"/>
      <c r="G821" s="105"/>
      <c r="H821" s="105"/>
      <c r="I821" s="165" t="str">
        <f t="shared" ref="I821:I830" si="313">IF(SUM(D821:H821)=0,"",SUM(D821:H821))</f>
        <v/>
      </c>
    </row>
    <row r="822" spans="1:11" ht="12.75" customHeight="1" outlineLevel="1" x14ac:dyDescent="0.2">
      <c r="A822" s="5"/>
      <c r="B822" s="437" t="s">
        <v>111</v>
      </c>
      <c r="C822" s="437"/>
      <c r="D822" s="174"/>
      <c r="E822" s="156"/>
      <c r="F822" s="156"/>
      <c r="G822" s="105"/>
      <c r="H822" s="105"/>
      <c r="I822" s="165" t="str">
        <f t="shared" si="313"/>
        <v/>
      </c>
    </row>
    <row r="823" spans="1:11" ht="12.75" customHeight="1" outlineLevel="1" x14ac:dyDescent="0.2">
      <c r="A823" s="5"/>
      <c r="B823" s="437" t="s">
        <v>112</v>
      </c>
      <c r="C823" s="437"/>
      <c r="D823" s="174"/>
      <c r="E823" s="156"/>
      <c r="F823" s="156"/>
      <c r="G823" s="105"/>
      <c r="H823" s="105"/>
      <c r="I823" s="165" t="str">
        <f t="shared" si="313"/>
        <v/>
      </c>
    </row>
    <row r="824" spans="1:11" outlineLevel="1" x14ac:dyDescent="0.2">
      <c r="A824" s="5"/>
      <c r="B824" s="437" t="s">
        <v>113</v>
      </c>
      <c r="C824" s="437"/>
      <c r="D824" s="174"/>
      <c r="E824" s="156"/>
      <c r="F824" s="156"/>
      <c r="G824" s="105"/>
      <c r="H824" s="105"/>
      <c r="I824" s="165" t="str">
        <f t="shared" si="313"/>
        <v/>
      </c>
    </row>
    <row r="825" spans="1:11" outlineLevel="1" x14ac:dyDescent="0.2">
      <c r="A825" s="5"/>
      <c r="B825" s="437" t="s">
        <v>114</v>
      </c>
      <c r="C825" s="437"/>
      <c r="D825" s="174"/>
      <c r="E825" s="156"/>
      <c r="F825" s="156"/>
      <c r="G825" s="105"/>
      <c r="H825" s="105"/>
      <c r="I825" s="165" t="str">
        <f t="shared" si="313"/>
        <v/>
      </c>
    </row>
    <row r="826" spans="1:11" outlineLevel="1" x14ac:dyDescent="0.2">
      <c r="A826" s="5"/>
      <c r="B826" s="437" t="s">
        <v>115</v>
      </c>
      <c r="C826" s="437"/>
      <c r="D826" s="174"/>
      <c r="E826" s="156"/>
      <c r="F826" s="156"/>
      <c r="G826" s="105"/>
      <c r="H826" s="105"/>
      <c r="I826" s="165" t="str">
        <f t="shared" si="313"/>
        <v/>
      </c>
    </row>
    <row r="827" spans="1:11" outlineLevel="1" x14ac:dyDescent="0.2">
      <c r="A827" s="5"/>
      <c r="B827" s="437" t="s">
        <v>116</v>
      </c>
      <c r="C827" s="437"/>
      <c r="D827" s="174"/>
      <c r="E827" s="156"/>
      <c r="F827" s="156"/>
      <c r="G827" s="105"/>
      <c r="H827" s="105"/>
      <c r="I827" s="165" t="str">
        <f t="shared" si="313"/>
        <v/>
      </c>
    </row>
    <row r="828" spans="1:11" outlineLevel="1" x14ac:dyDescent="0.2">
      <c r="A828" s="5"/>
      <c r="B828" s="437" t="s">
        <v>117</v>
      </c>
      <c r="C828" s="437"/>
      <c r="D828" s="174"/>
      <c r="E828" s="156"/>
      <c r="F828" s="156"/>
      <c r="G828" s="105"/>
      <c r="H828" s="105"/>
      <c r="I828" s="165" t="str">
        <f t="shared" si="313"/>
        <v/>
      </c>
    </row>
    <row r="829" spans="1:11" ht="12.75" customHeight="1" outlineLevel="1" x14ac:dyDescent="0.2">
      <c r="A829" s="5"/>
      <c r="B829" s="437" t="s">
        <v>118</v>
      </c>
      <c r="C829" s="437"/>
      <c r="D829" s="174"/>
      <c r="E829" s="156"/>
      <c r="F829" s="156"/>
      <c r="G829" s="105"/>
      <c r="H829" s="105"/>
      <c r="I829" s="165" t="str">
        <f t="shared" si="313"/>
        <v/>
      </c>
    </row>
    <row r="830" spans="1:11" outlineLevel="1" x14ac:dyDescent="0.2">
      <c r="A830" s="5"/>
      <c r="B830" s="437" t="s">
        <v>119</v>
      </c>
      <c r="C830" s="437"/>
      <c r="D830" s="174"/>
      <c r="E830" s="156"/>
      <c r="F830" s="156"/>
      <c r="G830" s="105"/>
      <c r="H830" s="105"/>
      <c r="I830" s="165" t="str">
        <f t="shared" si="313"/>
        <v/>
      </c>
    </row>
    <row r="831" spans="1:11" outlineLevel="1" x14ac:dyDescent="0.2">
      <c r="A831" s="5"/>
      <c r="B831" s="438" t="s">
        <v>6</v>
      </c>
      <c r="C831" s="438"/>
      <c r="D831" s="175" t="str">
        <f>IF(SUM(D821:D830)=0,"",SUM(D821:D830))</f>
        <v/>
      </c>
      <c r="E831" s="165" t="str">
        <f t="shared" ref="E831:I831" si="314">IF(SUM(E821:E830)=0,"",SUM(E821:E830))</f>
        <v/>
      </c>
      <c r="F831" s="165" t="str">
        <f t="shared" si="314"/>
        <v/>
      </c>
      <c r="G831" s="165" t="str">
        <f t="shared" si="314"/>
        <v/>
      </c>
      <c r="H831" s="165" t="str">
        <f t="shared" si="314"/>
        <v/>
      </c>
      <c r="I831" s="165" t="str">
        <f t="shared" si="314"/>
        <v/>
      </c>
      <c r="J831" s="5"/>
    </row>
    <row r="832" spans="1:11" outlineLevel="1" x14ac:dyDescent="0.2">
      <c r="A832" s="5"/>
      <c r="C832" s="102"/>
      <c r="F832"/>
      <c r="H832" s="5"/>
      <c r="K832"/>
    </row>
    <row r="833" spans="1:12" outlineLevel="1" x14ac:dyDescent="0.2">
      <c r="H833" s="5"/>
      <c r="I833" s="5"/>
      <c r="K833"/>
      <c r="L833"/>
    </row>
    <row r="834" spans="1:12" ht="24" customHeight="1" outlineLevel="1" x14ac:dyDescent="0.2">
      <c r="A834" s="484" t="s">
        <v>122</v>
      </c>
      <c r="B834" s="484"/>
      <c r="C834" s="484"/>
      <c r="D834" s="456"/>
      <c r="E834" s="176"/>
    </row>
    <row r="835" spans="1:12" ht="12.75" customHeight="1" outlineLevel="1" x14ac:dyDescent="0.2">
      <c r="B835" s="102"/>
    </row>
    <row r="836" spans="1:12" ht="12.75" customHeight="1" outlineLevel="1" x14ac:dyDescent="0.2">
      <c r="A836" s="5"/>
      <c r="B836" s="154" t="s">
        <v>123</v>
      </c>
      <c r="C836" s="125"/>
      <c r="D836" s="125"/>
      <c r="E836" s="125"/>
      <c r="F836" s="125"/>
      <c r="H836" s="5"/>
      <c r="K836"/>
    </row>
    <row r="837" spans="1:12" ht="12.75" customHeight="1" outlineLevel="1" x14ac:dyDescent="0.2">
      <c r="B837" s="102"/>
    </row>
    <row r="838" spans="1:12" ht="12.75" customHeight="1" outlineLevel="1" x14ac:dyDescent="0.2">
      <c r="A838" s="5"/>
      <c r="C838" s="102"/>
      <c r="D838" s="124"/>
      <c r="E838" s="124"/>
      <c r="F838" s="112" t="s">
        <v>181</v>
      </c>
      <c r="G838" s="124"/>
      <c r="H838" s="124"/>
      <c r="I838" s="124"/>
      <c r="J838" s="5"/>
    </row>
    <row r="839" spans="1:12" ht="25.5" outlineLevel="1" x14ac:dyDescent="0.2">
      <c r="A839" s="5"/>
      <c r="B839" s="485" t="s">
        <v>109</v>
      </c>
      <c r="C839" s="485"/>
      <c r="D839" s="106" t="s">
        <v>137</v>
      </c>
      <c r="E839" s="106" t="s">
        <v>278</v>
      </c>
      <c r="F839" s="106" t="s">
        <v>279</v>
      </c>
      <c r="G839" s="106" t="s">
        <v>280</v>
      </c>
      <c r="H839" s="106" t="s">
        <v>138</v>
      </c>
      <c r="I839" s="310" t="s">
        <v>6</v>
      </c>
    </row>
    <row r="840" spans="1:12" ht="12.75" customHeight="1" outlineLevel="1" x14ac:dyDescent="0.2">
      <c r="A840" s="5"/>
      <c r="B840" s="437" t="s">
        <v>110</v>
      </c>
      <c r="C840" s="437"/>
      <c r="D840" s="156"/>
      <c r="E840" s="156"/>
      <c r="F840" s="156"/>
      <c r="G840" s="105"/>
      <c r="H840" s="105"/>
      <c r="I840" s="165" t="str">
        <f t="shared" ref="I840:I849" si="315">IF(SUM(D840:H840)=0,"",SUM(D840:H840))</f>
        <v/>
      </c>
    </row>
    <row r="841" spans="1:12" ht="12.75" customHeight="1" outlineLevel="1" x14ac:dyDescent="0.2">
      <c r="A841" s="5"/>
      <c r="B841" s="437" t="s">
        <v>111</v>
      </c>
      <c r="C841" s="437"/>
      <c r="D841" s="156"/>
      <c r="E841" s="156"/>
      <c r="F841" s="156"/>
      <c r="G841" s="105"/>
      <c r="H841" s="105"/>
      <c r="I841" s="165" t="str">
        <f t="shared" si="315"/>
        <v/>
      </c>
    </row>
    <row r="842" spans="1:12" ht="12.75" customHeight="1" outlineLevel="1" x14ac:dyDescent="0.2">
      <c r="A842" s="5"/>
      <c r="B842" s="437" t="s">
        <v>112</v>
      </c>
      <c r="C842" s="437"/>
      <c r="D842" s="156"/>
      <c r="E842" s="156"/>
      <c r="F842" s="156"/>
      <c r="G842" s="105"/>
      <c r="H842" s="105"/>
      <c r="I842" s="165" t="str">
        <f t="shared" si="315"/>
        <v/>
      </c>
    </row>
    <row r="843" spans="1:12" outlineLevel="1" x14ac:dyDescent="0.2">
      <c r="A843" s="5"/>
      <c r="B843" s="437" t="s">
        <v>113</v>
      </c>
      <c r="C843" s="437"/>
      <c r="D843" s="156"/>
      <c r="E843" s="156"/>
      <c r="F843" s="156"/>
      <c r="G843" s="105"/>
      <c r="H843" s="105"/>
      <c r="I843" s="165" t="str">
        <f t="shared" si="315"/>
        <v/>
      </c>
    </row>
    <row r="844" spans="1:12" outlineLevel="1" x14ac:dyDescent="0.2">
      <c r="A844" s="5"/>
      <c r="B844" s="437" t="s">
        <v>114</v>
      </c>
      <c r="C844" s="437"/>
      <c r="D844" s="156"/>
      <c r="E844" s="156"/>
      <c r="F844" s="156"/>
      <c r="G844" s="105"/>
      <c r="H844" s="105"/>
      <c r="I844" s="165" t="str">
        <f t="shared" si="315"/>
        <v/>
      </c>
    </row>
    <row r="845" spans="1:12" outlineLevel="1" x14ac:dyDescent="0.2">
      <c r="A845" s="5"/>
      <c r="B845" s="437" t="s">
        <v>115</v>
      </c>
      <c r="C845" s="437"/>
      <c r="D845" s="156"/>
      <c r="E845" s="156"/>
      <c r="F845" s="156"/>
      <c r="G845" s="105"/>
      <c r="H845" s="105"/>
      <c r="I845" s="165" t="str">
        <f t="shared" si="315"/>
        <v/>
      </c>
    </row>
    <row r="846" spans="1:12" outlineLevel="1" x14ac:dyDescent="0.2">
      <c r="A846" s="5"/>
      <c r="B846" s="437" t="s">
        <v>116</v>
      </c>
      <c r="C846" s="437"/>
      <c r="D846" s="156"/>
      <c r="E846" s="156"/>
      <c r="F846" s="156"/>
      <c r="G846" s="105"/>
      <c r="H846" s="105"/>
      <c r="I846" s="165" t="str">
        <f t="shared" si="315"/>
        <v/>
      </c>
    </row>
    <row r="847" spans="1:12" outlineLevel="1" x14ac:dyDescent="0.2">
      <c r="A847" s="5"/>
      <c r="B847" s="437" t="s">
        <v>117</v>
      </c>
      <c r="C847" s="437"/>
      <c r="D847" s="156"/>
      <c r="E847" s="156"/>
      <c r="F847" s="156"/>
      <c r="G847" s="105"/>
      <c r="H847" s="105"/>
      <c r="I847" s="165" t="str">
        <f t="shared" si="315"/>
        <v/>
      </c>
    </row>
    <row r="848" spans="1:12" outlineLevel="1" x14ac:dyDescent="0.2">
      <c r="A848" s="5"/>
      <c r="B848" s="437" t="s">
        <v>118</v>
      </c>
      <c r="C848" s="437"/>
      <c r="D848" s="156"/>
      <c r="E848" s="156"/>
      <c r="F848" s="156"/>
      <c r="G848" s="105"/>
      <c r="H848" s="105"/>
      <c r="I848" s="165" t="str">
        <f t="shared" si="315"/>
        <v/>
      </c>
    </row>
    <row r="849" spans="1:13" ht="12.75" customHeight="1" outlineLevel="1" x14ac:dyDescent="0.2">
      <c r="A849" s="5"/>
      <c r="B849" s="437" t="s">
        <v>119</v>
      </c>
      <c r="C849" s="437"/>
      <c r="D849" s="156"/>
      <c r="E849" s="156"/>
      <c r="F849" s="156"/>
      <c r="G849" s="105"/>
      <c r="H849" s="105"/>
      <c r="I849" s="165" t="str">
        <f t="shared" si="315"/>
        <v/>
      </c>
    </row>
    <row r="850" spans="1:13" outlineLevel="1" x14ac:dyDescent="0.2">
      <c r="A850" s="5"/>
      <c r="B850" s="438" t="s">
        <v>6</v>
      </c>
      <c r="C850" s="438"/>
      <c r="D850" s="165" t="str">
        <f>IF(SUM(D840:D849)=0,"",SUM(D840:D849))</f>
        <v/>
      </c>
      <c r="E850" s="165" t="str">
        <f t="shared" ref="E850:I850" si="316">IF(SUM(E840:E849)=0,"",SUM(E840:E849))</f>
        <v/>
      </c>
      <c r="F850" s="165" t="str">
        <f t="shared" si="316"/>
        <v/>
      </c>
      <c r="G850" s="165" t="str">
        <f t="shared" si="316"/>
        <v/>
      </c>
      <c r="H850" s="165" t="str">
        <f t="shared" si="316"/>
        <v/>
      </c>
      <c r="I850" s="165" t="str">
        <f t="shared" si="316"/>
        <v/>
      </c>
      <c r="J850" s="5"/>
    </row>
    <row r="851" spans="1:13" outlineLevel="1" x14ac:dyDescent="0.2">
      <c r="A851" s="5"/>
      <c r="C851" s="102"/>
      <c r="F851"/>
      <c r="H851" s="5"/>
      <c r="K851"/>
    </row>
    <row r="852" spans="1:13" outlineLevel="1" x14ac:dyDescent="0.2">
      <c r="B852" s="102"/>
    </row>
    <row r="853" spans="1:13" ht="25.5" outlineLevel="1" x14ac:dyDescent="0.2">
      <c r="A853" s="224" t="s">
        <v>2</v>
      </c>
      <c r="B853" s="444" t="s">
        <v>1</v>
      </c>
      <c r="C853" s="444"/>
      <c r="D853" s="444"/>
      <c r="E853" s="444"/>
      <c r="F853" s="117" t="s">
        <v>20</v>
      </c>
      <c r="G853" s="91" t="s">
        <v>21</v>
      </c>
      <c r="H853" s="92" t="s">
        <v>59</v>
      </c>
      <c r="I853" s="92" t="s">
        <v>7</v>
      </c>
      <c r="J853" s="93" t="s">
        <v>0</v>
      </c>
      <c r="K853" s="94" t="s">
        <v>10</v>
      </c>
      <c r="L853" s="89" t="s">
        <v>92</v>
      </c>
      <c r="M853" s="95" t="s">
        <v>93</v>
      </c>
    </row>
    <row r="854" spans="1:13" ht="18.75" thickBot="1" x14ac:dyDescent="0.25">
      <c r="A854" s="96">
        <v>9</v>
      </c>
      <c r="B854" s="443" t="s">
        <v>193</v>
      </c>
      <c r="C854" s="443"/>
      <c r="D854" s="443"/>
      <c r="E854" s="443"/>
      <c r="F854" s="65">
        <f>IF(Máximo!F854="","",Máximo!F854)</f>
        <v>0.02</v>
      </c>
      <c r="G854" s="65">
        <f>IF(Máximo!G854="","",Máximo!G854)</f>
        <v>1</v>
      </c>
      <c r="H854" s="97"/>
      <c r="I854" s="148" t="s">
        <v>4</v>
      </c>
      <c r="J854" s="150">
        <f>IF($K$13="Não Atende",0,IF(I854="","",IF(H854="",VLOOKUP(I854,Parâmetros!$B$3:$C$6,2,0),VLOOKUP(I854,Parâmetros!$B$3:$C$6,2,0)*VLOOKUP(H854,Parâmetros!$E$3:$G$5,2,0))))</f>
        <v>0</v>
      </c>
      <c r="K854" s="67">
        <f>IF(AND(F856="Sim",OR($K$13="",$K$13="Atende")),IF('Comparativo Analítico'!H56="",0,Máximo!K854*VLOOKUP('Comparativo Analítico'!H56,Parâmetros!$U$3:$V$12,2,0)),0)</f>
        <v>0</v>
      </c>
      <c r="L854" s="171"/>
      <c r="M854" s="172"/>
    </row>
    <row r="855" spans="1:13" outlineLevel="1" x14ac:dyDescent="0.2">
      <c r="C855" s="4"/>
    </row>
    <row r="856" spans="1:13" outlineLevel="1" x14ac:dyDescent="0.2">
      <c r="B856" s="447" t="s">
        <v>198</v>
      </c>
      <c r="C856" s="447"/>
      <c r="D856" s="447"/>
      <c r="E856" s="447"/>
      <c r="F856" s="176" t="s">
        <v>23</v>
      </c>
    </row>
    <row r="857" spans="1:13" outlineLevel="1" x14ac:dyDescent="0.2">
      <c r="C857" s="4"/>
    </row>
    <row r="858" spans="1:13" outlineLevel="1" x14ac:dyDescent="0.2">
      <c r="A858" s="445" t="s">
        <v>125</v>
      </c>
      <c r="B858" s="445"/>
      <c r="C858" s="445"/>
      <c r="D858" s="445"/>
      <c r="E858" s="445"/>
      <c r="F858" s="553"/>
      <c r="G858" s="554"/>
      <c r="H858" s="554"/>
      <c r="I858" s="554"/>
      <c r="J858" s="555"/>
    </row>
    <row r="859" spans="1:13" ht="12.75" customHeight="1" outlineLevel="1" x14ac:dyDescent="0.2">
      <c r="F859" s="556"/>
      <c r="G859" s="557"/>
      <c r="H859" s="557"/>
      <c r="I859" s="557"/>
      <c r="J859" s="558"/>
    </row>
    <row r="860" spans="1:13" outlineLevel="1" x14ac:dyDescent="0.2">
      <c r="F860" s="559"/>
      <c r="G860" s="560"/>
      <c r="H860" s="560"/>
      <c r="I860" s="560"/>
      <c r="J860" s="561"/>
    </row>
    <row r="861" spans="1:13" outlineLevel="1" x14ac:dyDescent="0.2"/>
    <row r="862" spans="1:13" outlineLevel="1" x14ac:dyDescent="0.2"/>
    <row r="863" spans="1:13" ht="25.5" outlineLevel="1" x14ac:dyDescent="0.2">
      <c r="A863" s="224" t="s">
        <v>2</v>
      </c>
      <c r="B863" s="444" t="s">
        <v>1</v>
      </c>
      <c r="C863" s="444"/>
      <c r="D863" s="444"/>
      <c r="E863" s="444"/>
      <c r="F863" s="117" t="s">
        <v>20</v>
      </c>
      <c r="G863" s="91" t="s">
        <v>21</v>
      </c>
      <c r="H863" s="92" t="s">
        <v>59</v>
      </c>
      <c r="I863" s="92" t="s">
        <v>7</v>
      </c>
      <c r="J863" s="93" t="s">
        <v>0</v>
      </c>
      <c r="K863" s="94" t="s">
        <v>10</v>
      </c>
      <c r="L863" s="89" t="s">
        <v>92</v>
      </c>
      <c r="M863" s="95" t="s">
        <v>93</v>
      </c>
    </row>
    <row r="864" spans="1:13" ht="18.75" thickBot="1" x14ac:dyDescent="0.25">
      <c r="A864" s="96">
        <v>10</v>
      </c>
      <c r="B864" s="443" t="s">
        <v>282</v>
      </c>
      <c r="C864" s="443"/>
      <c r="D864" s="443"/>
      <c r="E864" s="443"/>
      <c r="F864" s="65">
        <f>IF(Máximo!F864="","",Máximo!F864)</f>
        <v>0.02</v>
      </c>
      <c r="G864" s="65">
        <f>IF(Máximo!G864="","",Máximo!G864)</f>
        <v>1</v>
      </c>
      <c r="H864" s="97"/>
      <c r="I864" s="148" t="s">
        <v>4</v>
      </c>
      <c r="J864" s="150">
        <f>IF($K$13="Não Atende",0,IF(I864="","",IF(H864="",VLOOKUP(I864,Parâmetros!$B$3:$C$6,2,0),VLOOKUP(I864,Parâmetros!$B$3:$C$6,2,0)*VLOOKUP(H864,Parâmetros!$E$3:$G$5,2,0))))</f>
        <v>0</v>
      </c>
      <c r="K864" s="67">
        <f>IF(AND(D866="Sim",OR($K$13="",$K$13="Atende")),IF('Comparativo Analítico'!H93="",0,Máximo!K864*VLOOKUP('Comparativo Analítico'!H93,Parâmetros!$U$3:$V$12,2,0)),0)</f>
        <v>0</v>
      </c>
      <c r="L864" s="171"/>
      <c r="M864" s="172"/>
    </row>
    <row r="865" spans="1:13" ht="12.75" customHeight="1" outlineLevel="1" x14ac:dyDescent="0.2">
      <c r="E865" s="5"/>
      <c r="G865"/>
      <c r="J865" s="5"/>
    </row>
    <row r="866" spans="1:13" outlineLevel="1" x14ac:dyDescent="0.2">
      <c r="A866" s="426" t="s">
        <v>199</v>
      </c>
      <c r="B866" s="426"/>
      <c r="C866" s="427"/>
      <c r="D866" s="179" t="s">
        <v>23</v>
      </c>
      <c r="E866" s="5"/>
    </row>
    <row r="867" spans="1:13" outlineLevel="1" x14ac:dyDescent="0.2">
      <c r="A867" s="101"/>
      <c r="B867" s="101"/>
      <c r="C867" s="101"/>
      <c r="D867" s="101"/>
      <c r="E867" s="140"/>
      <c r="F867" s="140"/>
      <c r="G867" s="140"/>
      <c r="H867" s="101"/>
      <c r="I867" s="101"/>
      <c r="J867" s="101"/>
    </row>
    <row r="868" spans="1:13" outlineLevel="1" x14ac:dyDescent="0.2">
      <c r="A868" s="440" t="s">
        <v>126</v>
      </c>
      <c r="B868" s="440"/>
      <c r="C868" s="511"/>
      <c r="D868" s="201"/>
      <c r="E868" s="101"/>
      <c r="F868" s="140"/>
      <c r="G868" s="140"/>
      <c r="H868" s="200"/>
      <c r="I868" s="200"/>
      <c r="J868" s="284" t="s">
        <v>127</v>
      </c>
      <c r="K868" s="591"/>
      <c r="L868" s="592"/>
      <c r="M868" s="593"/>
    </row>
    <row r="869" spans="1:13" outlineLevel="1" x14ac:dyDescent="0.2">
      <c r="A869" s="101"/>
      <c r="B869" s="101"/>
      <c r="C869" s="101"/>
      <c r="D869" s="101"/>
      <c r="E869" s="101"/>
      <c r="F869" s="140"/>
      <c r="G869" s="140"/>
      <c r="H869" s="101"/>
      <c r="I869" s="101"/>
      <c r="J869" s="101"/>
    </row>
    <row r="870" spans="1:13" outlineLevel="1" x14ac:dyDescent="0.2">
      <c r="A870" s="101"/>
      <c r="B870" s="440" t="s">
        <v>128</v>
      </c>
      <c r="C870" s="440"/>
      <c r="D870" s="201"/>
      <c r="E870" s="101"/>
      <c r="F870" s="140"/>
      <c r="G870" s="140"/>
      <c r="H870" s="200"/>
      <c r="I870" s="200"/>
      <c r="J870" s="284" t="s">
        <v>129</v>
      </c>
      <c r="K870" s="594"/>
      <c r="L870" s="595"/>
      <c r="M870" s="596"/>
    </row>
    <row r="871" spans="1:13" ht="12.75" customHeight="1" outlineLevel="1" x14ac:dyDescent="0.2">
      <c r="A871" s="101"/>
      <c r="B871" s="101"/>
      <c r="C871" s="101"/>
      <c r="D871" s="101"/>
      <c r="E871" s="101"/>
      <c r="F871" s="140"/>
      <c r="G871" s="140"/>
      <c r="H871" s="101"/>
      <c r="I871" s="101"/>
      <c r="J871" s="101"/>
    </row>
    <row r="872" spans="1:13" outlineLevel="1" x14ac:dyDescent="0.2">
      <c r="A872" s="101"/>
      <c r="B872" s="440" t="s">
        <v>130</v>
      </c>
      <c r="C872" s="440"/>
      <c r="D872" s="568"/>
      <c r="E872" s="620"/>
      <c r="F872" s="140"/>
      <c r="G872" s="140"/>
      <c r="H872" s="140"/>
      <c r="I872" s="200"/>
      <c r="J872" s="284" t="s">
        <v>153</v>
      </c>
      <c r="K872" s="179"/>
    </row>
    <row r="873" spans="1:13" outlineLevel="1" x14ac:dyDescent="0.2">
      <c r="A873" s="101"/>
      <c r="B873" s="286"/>
      <c r="C873" s="286"/>
      <c r="D873" s="621"/>
      <c r="E873" s="622"/>
      <c r="F873" s="140"/>
      <c r="G873" s="140"/>
      <c r="H873" s="286"/>
      <c r="I873" s="286"/>
      <c r="J873" s="286"/>
      <c r="K873" s="115"/>
    </row>
    <row r="874" spans="1:13" outlineLevel="1" x14ac:dyDescent="0.2">
      <c r="A874" s="101"/>
      <c r="B874" s="286"/>
      <c r="C874" s="286"/>
      <c r="D874" s="621"/>
      <c r="E874" s="622"/>
      <c r="F874" s="140"/>
      <c r="G874" s="140"/>
      <c r="H874" s="286"/>
      <c r="I874" s="286"/>
      <c r="J874" s="285" t="s">
        <v>148</v>
      </c>
      <c r="K874" s="179"/>
    </row>
    <row r="875" spans="1:13" outlineLevel="1" x14ac:dyDescent="0.2">
      <c r="A875" s="101"/>
      <c r="B875" s="286"/>
      <c r="C875" s="286"/>
      <c r="D875" s="621"/>
      <c r="E875" s="622"/>
      <c r="F875" s="140"/>
      <c r="G875" s="140"/>
      <c r="H875" s="286"/>
      <c r="I875" s="286"/>
      <c r="J875" s="286"/>
      <c r="K875" s="115"/>
    </row>
    <row r="876" spans="1:13" outlineLevel="1" x14ac:dyDescent="0.2">
      <c r="A876" s="101"/>
      <c r="B876" s="286"/>
      <c r="C876" s="286"/>
      <c r="D876" s="623"/>
      <c r="E876" s="624"/>
      <c r="F876" s="140"/>
      <c r="G876" s="140"/>
      <c r="H876" s="101"/>
      <c r="I876" s="197"/>
      <c r="J876" s="101"/>
    </row>
    <row r="877" spans="1:13" outlineLevel="1" x14ac:dyDescent="0.2">
      <c r="A877" s="101"/>
      <c r="B877" s="286"/>
      <c r="C877" s="286"/>
      <c r="D877" s="151"/>
      <c r="E877" s="101"/>
      <c r="F877" s="140"/>
      <c r="G877" s="140"/>
      <c r="H877" s="286"/>
      <c r="I877" s="286"/>
      <c r="J877" s="286"/>
      <c r="K877" s="115"/>
    </row>
    <row r="878" spans="1:13" outlineLevel="1" x14ac:dyDescent="0.2">
      <c r="A878" s="200"/>
      <c r="B878" s="200"/>
      <c r="C878" s="286" t="s">
        <v>204</v>
      </c>
      <c r="D878" s="553"/>
      <c r="E878" s="625"/>
      <c r="F878" s="626"/>
      <c r="G878" s="287"/>
      <c r="H878" s="200"/>
      <c r="I878" s="200"/>
      <c r="J878" s="284" t="s">
        <v>147</v>
      </c>
      <c r="K878" s="553"/>
      <c r="L878" s="554"/>
      <c r="M878" s="555"/>
    </row>
    <row r="879" spans="1:13" outlineLevel="1" x14ac:dyDescent="0.2">
      <c r="A879" s="101"/>
      <c r="B879" s="286"/>
      <c r="C879" s="286"/>
      <c r="D879" s="627"/>
      <c r="E879" s="628"/>
      <c r="F879" s="629"/>
      <c r="G879" s="287"/>
      <c r="H879" s="286"/>
      <c r="I879" s="286"/>
      <c r="J879" s="286"/>
      <c r="K879" s="556"/>
      <c r="L879" s="557"/>
      <c r="M879" s="558"/>
    </row>
    <row r="880" spans="1:13" ht="28.5" customHeight="1" outlineLevel="1" x14ac:dyDescent="0.2">
      <c r="A880" s="101"/>
      <c r="B880" s="286"/>
      <c r="C880" s="286"/>
      <c r="D880" s="627"/>
      <c r="E880" s="628"/>
      <c r="F880" s="629"/>
      <c r="G880" s="287"/>
      <c r="H880" s="286"/>
      <c r="I880" s="286"/>
      <c r="J880" s="286"/>
      <c r="K880" s="556"/>
      <c r="L880" s="557"/>
      <c r="M880" s="558"/>
    </row>
    <row r="881" spans="1:15" outlineLevel="1" x14ac:dyDescent="0.2">
      <c r="A881" s="101"/>
      <c r="B881" s="286"/>
      <c r="C881" s="286"/>
      <c r="D881" s="627"/>
      <c r="E881" s="628"/>
      <c r="F881" s="629"/>
      <c r="G881" s="287"/>
      <c r="H881" s="286"/>
      <c r="I881" s="286"/>
      <c r="J881" s="286"/>
      <c r="K881" s="556"/>
      <c r="L881" s="557"/>
      <c r="M881" s="558"/>
    </row>
    <row r="882" spans="1:15" ht="21.75" customHeight="1" outlineLevel="1" x14ac:dyDescent="0.2">
      <c r="A882" s="101"/>
      <c r="B882" s="286"/>
      <c r="C882" s="286"/>
      <c r="D882" s="627"/>
      <c r="E882" s="628"/>
      <c r="F882" s="629"/>
      <c r="G882" s="287"/>
      <c r="H882" s="286"/>
      <c r="I882" s="286"/>
      <c r="J882" s="286"/>
      <c r="K882" s="556"/>
      <c r="L882" s="557"/>
      <c r="M882" s="558"/>
    </row>
    <row r="883" spans="1:15" outlineLevel="1" x14ac:dyDescent="0.2">
      <c r="A883" s="101"/>
      <c r="B883" s="286"/>
      <c r="C883" s="286"/>
      <c r="D883" s="627"/>
      <c r="E883" s="628"/>
      <c r="F883" s="629"/>
      <c r="G883" s="287"/>
      <c r="H883" s="286"/>
      <c r="I883" s="286"/>
      <c r="J883" s="286"/>
      <c r="K883" s="556"/>
      <c r="L883" s="557"/>
      <c r="M883" s="558"/>
    </row>
    <row r="884" spans="1:15" outlineLevel="1" x14ac:dyDescent="0.2">
      <c r="A884" s="101"/>
      <c r="B884" s="286"/>
      <c r="C884" s="286"/>
      <c r="D884" s="627"/>
      <c r="E884" s="628"/>
      <c r="F884" s="629"/>
      <c r="G884" s="287"/>
      <c r="H884" s="286"/>
      <c r="I884" s="286"/>
      <c r="J884" s="286"/>
      <c r="K884" s="556"/>
      <c r="L884" s="557"/>
      <c r="M884" s="558"/>
    </row>
    <row r="885" spans="1:15" outlineLevel="1" x14ac:dyDescent="0.2">
      <c r="A885" s="101"/>
      <c r="B885" s="286"/>
      <c r="C885" s="286"/>
      <c r="D885" s="630"/>
      <c r="E885" s="631"/>
      <c r="F885" s="632"/>
      <c r="G885" s="287"/>
      <c r="H885" s="286"/>
      <c r="I885" s="286"/>
      <c r="J885" s="286"/>
      <c r="K885" s="559"/>
      <c r="L885" s="560"/>
      <c r="M885" s="561"/>
    </row>
    <row r="886" spans="1:15" outlineLevel="1" x14ac:dyDescent="0.2">
      <c r="A886" s="101"/>
      <c r="B886" s="286"/>
      <c r="C886" s="286"/>
      <c r="D886" s="151"/>
      <c r="E886" s="101"/>
      <c r="F886" s="286"/>
      <c r="G886" s="286"/>
      <c r="H886" s="286"/>
      <c r="I886" s="286"/>
      <c r="J886" s="286"/>
      <c r="K886" s="226"/>
      <c r="L886" s="226"/>
      <c r="M886" s="226"/>
    </row>
    <row r="887" spans="1:15" ht="12" customHeight="1" outlineLevel="1" x14ac:dyDescent="0.2">
      <c r="A887" s="441" t="s">
        <v>203</v>
      </c>
      <c r="B887" s="441"/>
      <c r="C887" s="442"/>
      <c r="D887" s="276"/>
      <c r="E887" s="101"/>
      <c r="F887" s="140"/>
      <c r="G887" s="140"/>
      <c r="H887" s="197"/>
      <c r="I887" s="197"/>
      <c r="J887" s="285" t="s">
        <v>150</v>
      </c>
      <c r="K887" s="176"/>
      <c r="L887" s="226"/>
      <c r="M887" s="226"/>
    </row>
    <row r="888" spans="1:15" outlineLevel="1" x14ac:dyDescent="0.2">
      <c r="A888" s="101"/>
      <c r="B888" s="286"/>
      <c r="C888" s="286"/>
      <c r="D888" s="277"/>
      <c r="E888" s="101"/>
      <c r="F888" s="286"/>
      <c r="G888" s="286"/>
      <c r="H888" s="286"/>
      <c r="I888" s="286"/>
      <c r="J888" s="286"/>
      <c r="K888" s="181"/>
    </row>
    <row r="889" spans="1:15" outlineLevel="1" x14ac:dyDescent="0.2">
      <c r="A889" s="441" t="s">
        <v>151</v>
      </c>
      <c r="B889" s="441"/>
      <c r="C889" s="442"/>
      <c r="D889" s="177"/>
      <c r="E889" s="101"/>
      <c r="F889" s="140"/>
      <c r="G889" s="140"/>
      <c r="H889" s="197"/>
      <c r="I889" s="197"/>
      <c r="J889" s="284" t="s">
        <v>152</v>
      </c>
      <c r="K889" s="176"/>
    </row>
    <row r="890" spans="1:15" outlineLevel="1" x14ac:dyDescent="0.2">
      <c r="A890" s="101"/>
      <c r="B890" s="286"/>
      <c r="C890" s="286"/>
      <c r="D890" s="277"/>
      <c r="E890" s="101"/>
      <c r="F890" s="286"/>
      <c r="G890" s="286"/>
      <c r="H890" s="286"/>
      <c r="I890" s="286"/>
      <c r="J890" s="286"/>
      <c r="K890" s="115"/>
    </row>
    <row r="891" spans="1:15" outlineLevel="1" x14ac:dyDescent="0.2">
      <c r="A891" s="197"/>
      <c r="B891" s="197"/>
      <c r="C891" s="367" t="s">
        <v>146</v>
      </c>
      <c r="D891" s="598"/>
      <c r="E891" s="599"/>
      <c r="F891" s="600"/>
      <c r="G891" s="368"/>
      <c r="H891" s="369"/>
      <c r="I891" s="369"/>
      <c r="J891" s="369"/>
      <c r="K891" s="369"/>
      <c r="L891" s="369"/>
      <c r="M891" s="370"/>
    </row>
    <row r="892" spans="1:15" outlineLevel="1" x14ac:dyDescent="0.2">
      <c r="A892" s="151"/>
      <c r="B892" s="368"/>
      <c r="C892" s="368"/>
      <c r="D892" s="601"/>
      <c r="E892" s="602"/>
      <c r="F892" s="603"/>
      <c r="G892" s="368"/>
      <c r="H892" s="369"/>
      <c r="I892" s="369"/>
      <c r="J892" s="369"/>
      <c r="K892" s="369"/>
      <c r="L892" s="369"/>
      <c r="M892" s="370"/>
    </row>
    <row r="893" spans="1:15" outlineLevel="1" x14ac:dyDescent="0.2">
      <c r="A893" s="151"/>
      <c r="B893" s="368"/>
      <c r="C893" s="368"/>
      <c r="D893" s="601"/>
      <c r="E893" s="602"/>
      <c r="F893" s="603"/>
      <c r="G893" s="368"/>
      <c r="H893" s="369"/>
      <c r="I893" s="369"/>
      <c r="J893" s="369"/>
      <c r="K893" s="369"/>
      <c r="L893" s="369"/>
      <c r="M893" s="370"/>
    </row>
    <row r="894" spans="1:15" ht="12" customHeight="1" outlineLevel="1" x14ac:dyDescent="0.2">
      <c r="A894" s="35"/>
      <c r="B894" s="368"/>
      <c r="C894" s="368"/>
      <c r="D894" s="604"/>
      <c r="E894" s="605"/>
      <c r="F894" s="606"/>
      <c r="G894" s="368"/>
      <c r="H894" s="369"/>
      <c r="I894" s="369"/>
      <c r="J894" s="369"/>
      <c r="K894" s="369"/>
      <c r="L894" s="369"/>
      <c r="M894" s="370"/>
    </row>
    <row r="895" spans="1:15" s="127" customFormat="1" ht="15" outlineLevel="1" x14ac:dyDescent="0.25">
      <c r="A895" s="35"/>
      <c r="B895" s="223"/>
      <c r="C895" s="223"/>
      <c r="D895" s="35"/>
      <c r="E895" s="223"/>
      <c r="F895" s="223"/>
      <c r="G895" s="223"/>
      <c r="H895" s="223"/>
      <c r="I895" s="223"/>
      <c r="J895" s="223"/>
      <c r="K895" s="226"/>
      <c r="L895" s="226"/>
      <c r="M895" s="226"/>
      <c r="N895" s="5"/>
      <c r="O895" s="5"/>
    </row>
    <row r="896" spans="1:15" s="127" customFormat="1" ht="15" outlineLevel="1" x14ac:dyDescent="0.25">
      <c r="A896" s="35"/>
      <c r="B896" s="308"/>
      <c r="C896" s="308"/>
      <c r="D896" s="35"/>
      <c r="E896" s="308"/>
      <c r="F896" s="308"/>
      <c r="G896" s="308"/>
      <c r="H896" s="308"/>
      <c r="I896" s="308"/>
      <c r="J896" s="308"/>
      <c r="K896" s="311"/>
      <c r="L896" s="311"/>
      <c r="M896" s="311"/>
      <c r="N896" s="5"/>
      <c r="O896" s="5"/>
    </row>
    <row r="897" spans="1:16" customFormat="1" ht="25.5" outlineLevel="1" x14ac:dyDescent="0.2">
      <c r="A897" s="309" t="s">
        <v>2</v>
      </c>
      <c r="B897" s="655" t="s">
        <v>1</v>
      </c>
      <c r="C897" s="656"/>
      <c r="D897" s="656"/>
      <c r="E897" s="657"/>
      <c r="F897" s="117" t="s">
        <v>20</v>
      </c>
      <c r="G897" s="118" t="s">
        <v>21</v>
      </c>
      <c r="H897" s="312" t="s">
        <v>59</v>
      </c>
      <c r="I897" s="312" t="s">
        <v>7</v>
      </c>
      <c r="J897" s="119" t="s">
        <v>0</v>
      </c>
      <c r="K897" s="120" t="s">
        <v>10</v>
      </c>
      <c r="L897" s="309" t="s">
        <v>92</v>
      </c>
      <c r="M897" s="309" t="s">
        <v>93</v>
      </c>
      <c r="N897" s="5"/>
      <c r="O897" s="5"/>
    </row>
    <row r="898" spans="1:16" customFormat="1" ht="18" x14ac:dyDescent="0.2">
      <c r="A898" s="61">
        <v>11</v>
      </c>
      <c r="B898" s="652" t="s">
        <v>189</v>
      </c>
      <c r="C898" s="653"/>
      <c r="D898" s="653"/>
      <c r="E898" s="654"/>
      <c r="F898" s="65"/>
      <c r="G898" s="65"/>
      <c r="H898" s="63"/>
      <c r="I898" s="63"/>
      <c r="J898" s="66"/>
      <c r="K898" s="67">
        <f>SUM(SUMIF(I31:I313,"Supera",K31:K313),SUMIF(I786:I786,"Supera",K786:K786),SUMIF(I25:I29,"Supera",K25:K29),SUMIF(I780:I780,"Supera",K780:K780),SUMIF(K792,K792,K792),,SUMIF(K800,K800,K800),SUMIF(K813,K813,K813),SUMIF(K854,K854,K854),SUMIF(K864,K864,K864))*(0.1/0.9)</f>
        <v>0</v>
      </c>
      <c r="L898" s="313"/>
      <c r="M898" s="257"/>
      <c r="N898" s="5"/>
      <c r="O898" s="5"/>
    </row>
    <row r="899" spans="1:16" customFormat="1" ht="18" x14ac:dyDescent="0.25">
      <c r="A899" s="258"/>
      <c r="B899" s="652" t="s">
        <v>6</v>
      </c>
      <c r="C899" s="653"/>
      <c r="D899" s="653"/>
      <c r="E899" s="654"/>
      <c r="F899" s="259">
        <f>IF((F24+F785+F30+F779+F792+F800+F813+F854+F864)&lt;&gt;100%,"ERRO!",1)</f>
        <v>1</v>
      </c>
      <c r="G899" s="259" t="s">
        <v>9</v>
      </c>
      <c r="H899" s="260"/>
      <c r="I899" s="260"/>
      <c r="J899" s="257"/>
      <c r="K899" s="257"/>
      <c r="L899" s="260"/>
      <c r="M899" s="260"/>
      <c r="N899" s="5"/>
      <c r="O899" s="5"/>
    </row>
    <row r="900" spans="1:16" customFormat="1" x14ac:dyDescent="0.2">
      <c r="F900" s="5"/>
      <c r="G900" s="5"/>
      <c r="K900" s="5"/>
      <c r="L900" s="5"/>
      <c r="M900" s="5"/>
      <c r="N900" s="5"/>
      <c r="O900" s="5"/>
    </row>
    <row r="901" spans="1:16" customFormat="1" ht="18" x14ac:dyDescent="0.25">
      <c r="A901" s="439" t="s">
        <v>144</v>
      </c>
      <c r="B901" s="439"/>
      <c r="C901" s="439"/>
      <c r="D901" s="439"/>
      <c r="E901" s="439"/>
      <c r="F901" s="439"/>
      <c r="G901" s="439"/>
      <c r="H901" s="439"/>
      <c r="I901" s="439"/>
      <c r="J901" s="439"/>
      <c r="K901" s="439"/>
      <c r="L901" s="439"/>
      <c r="M901" s="439"/>
      <c r="N901" s="439"/>
      <c r="O901" s="145"/>
      <c r="P901" s="145"/>
    </row>
    <row r="902" spans="1:16" customFormat="1" x14ac:dyDescent="0.2">
      <c r="A902" s="5"/>
      <c r="G902" s="5"/>
      <c r="H902" s="5"/>
      <c r="L902" s="5"/>
      <c r="M902" s="5"/>
      <c r="N902" s="5"/>
      <c r="O902" s="5"/>
    </row>
    <row r="903" spans="1:16" customFormat="1" ht="30" x14ac:dyDescent="0.25">
      <c r="A903" s="127"/>
      <c r="B903" s="318" t="s">
        <v>156</v>
      </c>
      <c r="C903" s="318" t="s">
        <v>157</v>
      </c>
      <c r="D903" s="318" t="s">
        <v>158</v>
      </c>
      <c r="E903" s="318" t="s">
        <v>159</v>
      </c>
      <c r="F903" s="318" t="s">
        <v>160</v>
      </c>
      <c r="G903" s="318" t="s">
        <v>161</v>
      </c>
      <c r="H903" s="318" t="s">
        <v>162</v>
      </c>
      <c r="I903" s="318" t="s">
        <v>163</v>
      </c>
      <c r="J903" s="127"/>
      <c r="K903" s="127"/>
      <c r="L903" s="127"/>
      <c r="M903" s="127"/>
      <c r="N903" s="127"/>
      <c r="O903" s="127"/>
    </row>
    <row r="904" spans="1:16" customFormat="1" x14ac:dyDescent="0.2">
      <c r="B904" s="8"/>
      <c r="C904" s="8"/>
      <c r="D904" s="8"/>
      <c r="E904" s="8"/>
      <c r="F904" s="8"/>
      <c r="G904" s="8"/>
      <c r="H904" s="8"/>
      <c r="I904" s="8"/>
    </row>
    <row r="905" spans="1:16" customFormat="1" x14ac:dyDescent="0.2">
      <c r="B905" s="8"/>
      <c r="C905" s="8"/>
      <c r="D905" s="8"/>
      <c r="E905" s="8"/>
      <c r="F905" s="8"/>
      <c r="G905" s="8"/>
      <c r="H905" s="8"/>
      <c r="I905" s="8"/>
    </row>
    <row r="906" spans="1:16" customFormat="1" x14ac:dyDescent="0.2">
      <c r="B906" s="8"/>
      <c r="C906" s="8"/>
      <c r="D906" s="8"/>
      <c r="E906" s="8"/>
      <c r="F906" s="8"/>
      <c r="G906" s="8"/>
      <c r="H906" s="8"/>
      <c r="I906" s="8"/>
    </row>
    <row r="907" spans="1:16" customFormat="1" x14ac:dyDescent="0.2">
      <c r="B907" s="8"/>
      <c r="C907" s="8"/>
      <c r="D907" s="8"/>
      <c r="E907" s="8"/>
      <c r="F907" s="8"/>
      <c r="G907" s="8"/>
      <c r="H907" s="8"/>
      <c r="I907" s="8"/>
    </row>
    <row r="908" spans="1:16" x14ac:dyDescent="0.2">
      <c r="B908" s="8"/>
      <c r="C908" s="8"/>
      <c r="D908" s="8"/>
      <c r="E908" s="8"/>
      <c r="F908" s="8"/>
      <c r="G908" s="8"/>
      <c r="H908" s="8"/>
      <c r="I908" s="8"/>
      <c r="K908"/>
      <c r="L908"/>
      <c r="M908"/>
      <c r="N908"/>
      <c r="O908"/>
    </row>
    <row r="909" spans="1:16" x14ac:dyDescent="0.2">
      <c r="B909" s="8"/>
      <c r="C909" s="8"/>
      <c r="D909" s="8"/>
      <c r="E909" s="8"/>
      <c r="F909" s="8"/>
      <c r="G909" s="8"/>
      <c r="H909" s="8"/>
      <c r="I909" s="8"/>
      <c r="K909"/>
      <c r="L909"/>
      <c r="M909"/>
      <c r="N909"/>
      <c r="O909"/>
    </row>
    <row r="910" spans="1:16" x14ac:dyDescent="0.2">
      <c r="B910" s="8"/>
      <c r="C910" s="8"/>
      <c r="D910" s="8"/>
      <c r="E910" s="8"/>
      <c r="F910" s="8"/>
      <c r="G910" s="8"/>
      <c r="H910" s="8"/>
      <c r="I910" s="8"/>
      <c r="K910"/>
      <c r="L910"/>
      <c r="M910"/>
      <c r="N910"/>
      <c r="O910"/>
    </row>
    <row r="911" spans="1:16" ht="12.75" customHeight="1" x14ac:dyDescent="0.2">
      <c r="B911" s="8"/>
      <c r="C911" s="8"/>
      <c r="D911" s="8"/>
      <c r="E911" s="8"/>
      <c r="F911" s="8"/>
      <c r="G911" s="8"/>
      <c r="H911" s="8"/>
      <c r="I911" s="8"/>
      <c r="K911"/>
      <c r="L911"/>
      <c r="M911"/>
      <c r="N911"/>
      <c r="O911"/>
    </row>
    <row r="912" spans="1:16" x14ac:dyDescent="0.2">
      <c r="B912" s="8"/>
      <c r="C912" s="8"/>
      <c r="D912" s="8"/>
      <c r="E912" s="8"/>
      <c r="F912" s="8"/>
      <c r="G912" s="8"/>
      <c r="H912" s="8"/>
      <c r="I912" s="8"/>
      <c r="K912"/>
      <c r="L912"/>
      <c r="M912"/>
      <c r="N912"/>
      <c r="O912"/>
    </row>
    <row r="913" spans="1:16" x14ac:dyDescent="0.2">
      <c r="B913" s="8"/>
      <c r="C913" s="8"/>
      <c r="D913" s="8"/>
      <c r="E913" s="8"/>
      <c r="F913" s="8"/>
      <c r="G913" s="8"/>
      <c r="H913" s="8"/>
      <c r="I913" s="8"/>
      <c r="K913"/>
      <c r="L913"/>
      <c r="M913"/>
      <c r="N913"/>
      <c r="O913"/>
    </row>
    <row r="914" spans="1:16" x14ac:dyDescent="0.2">
      <c r="B914" s="8"/>
      <c r="C914" s="8"/>
      <c r="D914" s="8"/>
      <c r="E914" s="8"/>
      <c r="F914" s="8"/>
      <c r="G914" s="8"/>
      <c r="H914" s="8"/>
      <c r="I914" s="8"/>
      <c r="K914"/>
      <c r="L914"/>
      <c r="M914"/>
      <c r="N914"/>
      <c r="O914"/>
    </row>
    <row r="915" spans="1:16" x14ac:dyDescent="0.2">
      <c r="A915" s="5"/>
      <c r="F915"/>
      <c r="H915" s="5"/>
      <c r="K915"/>
    </row>
    <row r="916" spans="1:16" ht="18" x14ac:dyDescent="0.25">
      <c r="A916" s="439" t="s">
        <v>142</v>
      </c>
      <c r="B916" s="439"/>
      <c r="C916" s="439"/>
      <c r="D916" s="439"/>
      <c r="E916" s="439"/>
      <c r="F916" s="439"/>
      <c r="G916" s="439"/>
      <c r="H916" s="439"/>
      <c r="I916" s="439"/>
      <c r="J916" s="439"/>
      <c r="K916" s="439"/>
      <c r="L916" s="439"/>
      <c r="M916" s="439"/>
      <c r="N916" s="439"/>
      <c r="O916" s="145"/>
      <c r="P916" s="344">
        <f>IF(AND(TRUE,OR($K$13="",$K$13="Atende")),IF('Comparativo Analítico'!H117="",0,Máximo!O916*VLOOKUP('Comparativo Analítico'!H117,Parâmetros!$U$3:$V$12,2,0)),0)</f>
        <v>0</v>
      </c>
    </row>
    <row r="917" spans="1:16" x14ac:dyDescent="0.2">
      <c r="E917" s="5"/>
    </row>
    <row r="918" spans="1:16" ht="28.5" customHeight="1" x14ac:dyDescent="0.2">
      <c r="A918" s="426" t="s">
        <v>257</v>
      </c>
      <c r="B918" s="426"/>
      <c r="C918" s="427"/>
      <c r="D918" s="356" t="s">
        <v>23</v>
      </c>
      <c r="E918" s="5"/>
      <c r="G918" s="455" t="s">
        <v>239</v>
      </c>
      <c r="H918" s="455"/>
      <c r="I918" s="455"/>
      <c r="J918" s="456"/>
      <c r="K918" s="553"/>
      <c r="L918" s="554"/>
      <c r="M918" s="555"/>
    </row>
    <row r="919" spans="1:16" x14ac:dyDescent="0.2">
      <c r="A919" s="323"/>
      <c r="B919" s="323"/>
      <c r="C919" s="325"/>
      <c r="D919" s="277"/>
      <c r="E919" s="5"/>
      <c r="J919" s="326"/>
      <c r="K919" s="556"/>
      <c r="L919" s="557"/>
      <c r="M919" s="558"/>
    </row>
    <row r="920" spans="1:16" x14ac:dyDescent="0.2">
      <c r="A920" s="323"/>
      <c r="B920" s="323"/>
      <c r="C920" s="325"/>
      <c r="D920" s="277"/>
      <c r="E920" s="5"/>
      <c r="J920" s="326"/>
      <c r="K920" s="556"/>
      <c r="L920" s="557"/>
      <c r="M920" s="558"/>
    </row>
    <row r="921" spans="1:16" x14ac:dyDescent="0.2">
      <c r="A921" s="323"/>
      <c r="B921" s="323"/>
      <c r="C921" s="325"/>
      <c r="D921" s="277"/>
      <c r="E921" s="5"/>
      <c r="J921" s="326"/>
      <c r="K921" s="556"/>
      <c r="L921" s="557"/>
      <c r="M921" s="558"/>
    </row>
    <row r="922" spans="1:16" x14ac:dyDescent="0.2">
      <c r="A922" s="323"/>
      <c r="B922" s="323"/>
      <c r="C922" s="325"/>
      <c r="D922" s="277"/>
      <c r="E922" s="5"/>
      <c r="J922" s="326"/>
      <c r="K922" s="559"/>
      <c r="L922" s="560"/>
      <c r="M922" s="561"/>
    </row>
    <row r="923" spans="1:16" x14ac:dyDescent="0.2">
      <c r="A923" s="323"/>
      <c r="B923" s="323"/>
      <c r="C923" s="325"/>
      <c r="D923" s="277"/>
      <c r="E923" s="5"/>
    </row>
    <row r="924" spans="1:16" x14ac:dyDescent="0.2">
      <c r="B924" s="334" t="s">
        <v>258</v>
      </c>
      <c r="E924" s="5"/>
    </row>
    <row r="925" spans="1:16" ht="60" x14ac:dyDescent="0.2">
      <c r="B925" s="324" t="s">
        <v>260</v>
      </c>
      <c r="C925" s="324" t="s">
        <v>36</v>
      </c>
      <c r="D925" s="324" t="s">
        <v>231</v>
      </c>
      <c r="E925" s="324" t="s">
        <v>232</v>
      </c>
      <c r="F925" s="324" t="s">
        <v>233</v>
      </c>
      <c r="G925" s="324" t="s">
        <v>234</v>
      </c>
      <c r="H925" s="324" t="s">
        <v>240</v>
      </c>
      <c r="I925" s="324" t="s">
        <v>225</v>
      </c>
      <c r="J925" s="324" t="s">
        <v>241</v>
      </c>
      <c r="K925" s="324" t="s">
        <v>226</v>
      </c>
      <c r="L925" s="324" t="s">
        <v>235</v>
      </c>
      <c r="M925" s="324" t="s">
        <v>236</v>
      </c>
      <c r="N925" s="324" t="s">
        <v>237</v>
      </c>
      <c r="O925" s="324" t="s">
        <v>238</v>
      </c>
    </row>
    <row r="926" spans="1:16" x14ac:dyDescent="0.2">
      <c r="B926" s="338"/>
      <c r="C926" s="338"/>
      <c r="D926" s="353"/>
      <c r="E926" s="338"/>
      <c r="F926" s="338"/>
      <c r="G926" s="338"/>
      <c r="H926" s="338"/>
      <c r="I926" s="338"/>
      <c r="J926" s="338"/>
      <c r="K926" s="338"/>
      <c r="L926" s="338"/>
      <c r="M926" s="339"/>
      <c r="N926" s="339"/>
      <c r="O926" s="338"/>
    </row>
    <row r="927" spans="1:16" x14ac:dyDescent="0.2">
      <c r="B927" s="338"/>
      <c r="C927" s="338"/>
      <c r="D927" s="338"/>
      <c r="E927" s="338"/>
      <c r="F927" s="338"/>
      <c r="G927" s="338"/>
      <c r="H927" s="338"/>
      <c r="I927" s="338"/>
      <c r="J927" s="338"/>
      <c r="K927" s="338"/>
      <c r="L927" s="338"/>
      <c r="M927" s="339"/>
      <c r="N927" s="339"/>
      <c r="O927" s="338"/>
    </row>
    <row r="928" spans="1:16" x14ac:dyDescent="0.2">
      <c r="B928" s="338"/>
      <c r="C928" s="338"/>
      <c r="D928" s="338"/>
      <c r="E928" s="338"/>
      <c r="F928" s="338"/>
      <c r="G928" s="338"/>
      <c r="H928" s="338"/>
      <c r="I928" s="338"/>
      <c r="J928" s="338"/>
      <c r="K928" s="338"/>
      <c r="L928" s="338"/>
      <c r="M928" s="339"/>
      <c r="N928" s="339"/>
      <c r="O928" s="338"/>
    </row>
    <row r="929" spans="1:15" x14ac:dyDescent="0.2">
      <c r="B929" s="338"/>
      <c r="C929" s="338"/>
      <c r="D929" s="338"/>
      <c r="E929" s="338"/>
      <c r="F929" s="338"/>
      <c r="G929" s="338"/>
      <c r="H929" s="338"/>
      <c r="I929" s="338"/>
      <c r="J929" s="338"/>
      <c r="K929" s="338"/>
      <c r="L929" s="338"/>
      <c r="M929" s="339"/>
      <c r="N929" s="339"/>
      <c r="O929" s="338"/>
    </row>
    <row r="930" spans="1:15" x14ac:dyDescent="0.2">
      <c r="B930" s="338"/>
      <c r="C930" s="338"/>
      <c r="D930" s="338"/>
      <c r="E930" s="338"/>
      <c r="F930" s="338"/>
      <c r="G930" s="338"/>
      <c r="H930" s="338"/>
      <c r="I930" s="338"/>
      <c r="J930" s="338"/>
      <c r="K930" s="338"/>
      <c r="L930" s="338"/>
      <c r="M930" s="339"/>
      <c r="N930" s="339"/>
      <c r="O930" s="338"/>
    </row>
    <row r="931" spans="1:15" x14ac:dyDescent="0.2">
      <c r="B931" s="338"/>
      <c r="C931" s="338"/>
      <c r="D931" s="338"/>
      <c r="E931" s="338"/>
      <c r="F931" s="338"/>
      <c r="G931" s="338"/>
      <c r="H931" s="338"/>
      <c r="I931" s="338"/>
      <c r="J931" s="338"/>
      <c r="K931" s="338"/>
      <c r="L931" s="338"/>
      <c r="M931" s="339"/>
      <c r="N931" s="339"/>
      <c r="O931" s="338"/>
    </row>
    <row r="932" spans="1:15" x14ac:dyDescent="0.2">
      <c r="B932" s="338"/>
      <c r="C932" s="338"/>
      <c r="D932" s="338"/>
      <c r="E932" s="338"/>
      <c r="F932" s="338"/>
      <c r="G932" s="338"/>
      <c r="H932" s="338"/>
      <c r="I932" s="338"/>
      <c r="J932" s="338"/>
      <c r="K932" s="338"/>
      <c r="L932" s="338"/>
      <c r="M932" s="339"/>
      <c r="N932" s="339"/>
      <c r="O932" s="338"/>
    </row>
    <row r="933" spans="1:15" x14ac:dyDescent="0.2">
      <c r="B933" s="338"/>
      <c r="C933" s="338"/>
      <c r="D933" s="338"/>
      <c r="E933" s="338"/>
      <c r="F933" s="338"/>
      <c r="G933" s="338"/>
      <c r="H933" s="338"/>
      <c r="I933" s="338"/>
      <c r="J933" s="338"/>
      <c r="K933" s="338"/>
      <c r="L933" s="338"/>
      <c r="M933" s="339"/>
      <c r="N933" s="339"/>
      <c r="O933" s="338"/>
    </row>
    <row r="934" spans="1:15" x14ac:dyDescent="0.2">
      <c r="B934" s="338"/>
      <c r="C934" s="338"/>
      <c r="D934" s="338"/>
      <c r="E934" s="338"/>
      <c r="F934" s="338"/>
      <c r="G934" s="338"/>
      <c r="H934" s="338"/>
      <c r="I934" s="338"/>
      <c r="J934" s="338"/>
      <c r="K934" s="338"/>
      <c r="L934" s="338"/>
      <c r="M934" s="339"/>
      <c r="N934" s="339"/>
      <c r="O934" s="338"/>
    </row>
    <row r="935" spans="1:15" x14ac:dyDescent="0.2">
      <c r="B935" s="338"/>
      <c r="C935" s="338"/>
      <c r="D935" s="338"/>
      <c r="E935" s="338"/>
      <c r="F935" s="338"/>
      <c r="G935" s="338"/>
      <c r="H935" s="338"/>
      <c r="I935" s="338"/>
      <c r="J935" s="338"/>
      <c r="K935" s="338"/>
      <c r="L935" s="338"/>
      <c r="M935" s="339"/>
      <c r="N935" s="339"/>
      <c r="O935" s="338"/>
    </row>
    <row r="936" spans="1:15" x14ac:dyDescent="0.2">
      <c r="E936" s="5"/>
    </row>
    <row r="937" spans="1:15" x14ac:dyDescent="0.2">
      <c r="E937" s="5"/>
    </row>
    <row r="938" spans="1:15" ht="12.75" customHeight="1" x14ac:dyDescent="0.2">
      <c r="A938" s="457" t="s">
        <v>242</v>
      </c>
      <c r="B938" s="457"/>
      <c r="C938" s="458"/>
      <c r="D938" s="597"/>
      <c r="E938" s="554"/>
      <c r="F938" s="555"/>
      <c r="G938" s="460" t="s">
        <v>263</v>
      </c>
      <c r="H938" s="461"/>
      <c r="I938" s="461"/>
      <c r="J938" s="427"/>
      <c r="K938" s="553"/>
      <c r="L938" s="554"/>
      <c r="M938" s="555"/>
      <c r="N938" s="140"/>
    </row>
    <row r="939" spans="1:15" x14ac:dyDescent="0.2">
      <c r="A939" s="457"/>
      <c r="B939" s="457"/>
      <c r="C939" s="458"/>
      <c r="D939" s="556"/>
      <c r="E939" s="557"/>
      <c r="F939" s="558"/>
      <c r="G939" s="460"/>
      <c r="H939" s="461"/>
      <c r="I939" s="461"/>
      <c r="J939" s="427"/>
      <c r="K939" s="556"/>
      <c r="L939" s="557"/>
      <c r="M939" s="558"/>
    </row>
    <row r="940" spans="1:15" x14ac:dyDescent="0.2">
      <c r="A940" s="457"/>
      <c r="B940" s="457"/>
      <c r="C940" s="458"/>
      <c r="D940" s="556"/>
      <c r="E940" s="557"/>
      <c r="F940" s="558"/>
      <c r="G940" s="460"/>
      <c r="H940" s="461"/>
      <c r="I940" s="461"/>
      <c r="J940" s="427"/>
      <c r="K940" s="556"/>
      <c r="L940" s="557"/>
      <c r="M940" s="558"/>
    </row>
    <row r="941" spans="1:15" x14ac:dyDescent="0.2">
      <c r="A941" s="326"/>
      <c r="B941" s="326"/>
      <c r="C941" s="326"/>
      <c r="D941" s="556"/>
      <c r="E941" s="557"/>
      <c r="F941" s="558"/>
      <c r="G941" s="327"/>
      <c r="H941" s="327"/>
      <c r="I941" s="327"/>
      <c r="J941" s="327"/>
      <c r="K941" s="556"/>
      <c r="L941" s="557"/>
      <c r="M941" s="558"/>
    </row>
    <row r="942" spans="1:15" x14ac:dyDescent="0.2">
      <c r="A942" s="326"/>
      <c r="B942" s="326"/>
      <c r="C942" s="326"/>
      <c r="D942" s="559"/>
      <c r="E942" s="560"/>
      <c r="F942" s="561"/>
      <c r="G942" s="327"/>
      <c r="H942" s="327"/>
      <c r="I942" s="327"/>
      <c r="J942" s="327"/>
      <c r="K942" s="559"/>
      <c r="L942" s="560"/>
      <c r="M942" s="561"/>
    </row>
    <row r="943" spans="1:15" x14ac:dyDescent="0.2">
      <c r="D943" s="183"/>
      <c r="E943" s="5"/>
      <c r="K943" s="185"/>
    </row>
    <row r="944" spans="1:15" ht="12.75" customHeight="1" x14ac:dyDescent="0.2">
      <c r="A944" s="455" t="s">
        <v>154</v>
      </c>
      <c r="B944" s="455"/>
      <c r="C944" s="456"/>
      <c r="D944" s="553"/>
      <c r="E944" s="554"/>
      <c r="F944" s="555"/>
      <c r="G944" s="140"/>
      <c r="H944" s="197"/>
      <c r="I944" s="197"/>
      <c r="J944" s="329" t="s">
        <v>155</v>
      </c>
      <c r="K944" s="553"/>
      <c r="L944" s="554"/>
      <c r="M944" s="555"/>
      <c r="N944" s="140"/>
    </row>
    <row r="945" spans="1:16" x14ac:dyDescent="0.2">
      <c r="A945" s="455"/>
      <c r="B945" s="455"/>
      <c r="C945" s="456"/>
      <c r="D945" s="556"/>
      <c r="E945" s="557"/>
      <c r="F945" s="558"/>
      <c r="H945" s="197"/>
      <c r="I945" s="197"/>
      <c r="J945" s="326"/>
      <c r="K945" s="556"/>
      <c r="L945" s="557"/>
      <c r="M945" s="558"/>
    </row>
    <row r="946" spans="1:16" x14ac:dyDescent="0.2">
      <c r="A946" s="323"/>
      <c r="B946" s="323"/>
      <c r="C946" s="323"/>
      <c r="D946" s="556"/>
      <c r="E946" s="557"/>
      <c r="F946" s="558"/>
      <c r="H946" s="197"/>
      <c r="I946" s="197"/>
      <c r="J946" s="326"/>
      <c r="K946" s="556"/>
      <c r="L946" s="557"/>
      <c r="M946" s="558"/>
    </row>
    <row r="947" spans="1:16" x14ac:dyDescent="0.2">
      <c r="A947" s="323"/>
      <c r="B947" s="323"/>
      <c r="C947" s="323"/>
      <c r="D947" s="556"/>
      <c r="E947" s="557"/>
      <c r="F947" s="558"/>
      <c r="H947" s="197"/>
      <c r="I947" s="197"/>
      <c r="J947" s="326"/>
      <c r="K947" s="556"/>
      <c r="L947" s="557"/>
      <c r="M947" s="558"/>
    </row>
    <row r="948" spans="1:16" x14ac:dyDescent="0.2">
      <c r="A948" s="323"/>
      <c r="B948" s="323"/>
      <c r="C948" s="323"/>
      <c r="D948" s="559"/>
      <c r="E948" s="560"/>
      <c r="F948" s="561"/>
      <c r="H948" s="197"/>
      <c r="I948" s="197"/>
      <c r="J948" s="326"/>
      <c r="K948" s="559"/>
      <c r="L948" s="560"/>
      <c r="M948" s="561"/>
    </row>
    <row r="949" spans="1:16" ht="12" customHeight="1" x14ac:dyDescent="0.2">
      <c r="D949" s="183"/>
      <c r="E949" s="5"/>
      <c r="K949" s="185"/>
    </row>
    <row r="950" spans="1:16" x14ac:dyDescent="0.2">
      <c r="A950" s="101"/>
      <c r="D950" s="183"/>
      <c r="E950" s="5"/>
      <c r="K950" s="185"/>
    </row>
    <row r="951" spans="1:16" ht="18" x14ac:dyDescent="0.25">
      <c r="A951" s="439" t="s">
        <v>143</v>
      </c>
      <c r="B951" s="439"/>
      <c r="C951" s="439"/>
      <c r="D951" s="439"/>
      <c r="E951" s="439"/>
      <c r="F951" s="439"/>
      <c r="G951" s="439"/>
      <c r="H951" s="439"/>
      <c r="I951" s="439"/>
      <c r="J951" s="439"/>
      <c r="K951" s="439"/>
      <c r="L951" s="439"/>
      <c r="M951" s="439"/>
      <c r="N951" s="439"/>
      <c r="O951" s="145"/>
      <c r="P951" s="344">
        <f>IF(AND(TRUE,OR($K$13="",$K$13="Atende")),IF('Comparativo Analítico'!H150="",0,Máximo!O951*VLOOKUP('Comparativo Analítico'!H150,Parâmetros!$U$3:$V$12,2,0)),0)</f>
        <v>0</v>
      </c>
    </row>
    <row r="952" spans="1:16" x14ac:dyDescent="0.2">
      <c r="E952" s="5"/>
      <c r="G952"/>
      <c r="J952" s="5"/>
    </row>
    <row r="953" spans="1:16" ht="39.75" customHeight="1" x14ac:dyDescent="0.2">
      <c r="A953" s="426" t="s">
        <v>132</v>
      </c>
      <c r="B953" s="426"/>
      <c r="C953" s="426"/>
      <c r="D953" s="340" t="s">
        <v>23</v>
      </c>
      <c r="E953" s="180"/>
      <c r="G953" s="426" t="s">
        <v>133</v>
      </c>
      <c r="H953" s="426"/>
      <c r="I953" s="426"/>
      <c r="J953" s="427"/>
      <c r="K953" s="340"/>
    </row>
    <row r="954" spans="1:16" x14ac:dyDescent="0.2">
      <c r="D954" s="183"/>
      <c r="E954" s="183"/>
      <c r="K954" s="185"/>
    </row>
    <row r="955" spans="1:16" ht="51.75" customHeight="1" x14ac:dyDescent="0.2">
      <c r="A955" s="445" t="s">
        <v>131</v>
      </c>
      <c r="B955" s="445"/>
      <c r="C955" s="445"/>
      <c r="D955" s="553"/>
      <c r="E955" s="554"/>
      <c r="F955" s="555"/>
      <c r="H955" s="426" t="s">
        <v>212</v>
      </c>
      <c r="I955" s="426"/>
      <c r="J955" s="427"/>
      <c r="K955" s="553"/>
      <c r="L955" s="554"/>
      <c r="M955" s="555"/>
    </row>
    <row r="956" spans="1:16" x14ac:dyDescent="0.2">
      <c r="D956" s="556"/>
      <c r="E956" s="557"/>
      <c r="F956" s="558"/>
      <c r="K956" s="556"/>
      <c r="L956" s="557"/>
      <c r="M956" s="558"/>
    </row>
    <row r="957" spans="1:16" x14ac:dyDescent="0.2">
      <c r="D957" s="556"/>
      <c r="E957" s="557"/>
      <c r="F957" s="558"/>
      <c r="K957" s="556"/>
      <c r="L957" s="557"/>
      <c r="M957" s="558"/>
    </row>
    <row r="958" spans="1:16" x14ac:dyDescent="0.2">
      <c r="D958" s="556"/>
      <c r="E958" s="557"/>
      <c r="F958" s="558"/>
      <c r="K958" s="556"/>
      <c r="L958" s="557"/>
      <c r="M958" s="558"/>
    </row>
    <row r="959" spans="1:16" x14ac:dyDescent="0.2">
      <c r="D959" s="559"/>
      <c r="E959" s="560"/>
      <c r="F959" s="561"/>
      <c r="K959" s="559"/>
      <c r="L959" s="560"/>
      <c r="M959" s="561"/>
    </row>
    <row r="960" spans="1:16" x14ac:dyDescent="0.2">
      <c r="D960" s="183"/>
      <c r="E960" s="183"/>
      <c r="K960" s="185"/>
    </row>
    <row r="961" spans="1:13" ht="41.25" customHeight="1" x14ac:dyDescent="0.2">
      <c r="A961" s="426" t="s">
        <v>134</v>
      </c>
      <c r="B961" s="426"/>
      <c r="C961" s="426"/>
      <c r="D961" s="340"/>
      <c r="E961" s="180"/>
      <c r="G961" s="426" t="s">
        <v>135</v>
      </c>
      <c r="H961" s="426"/>
      <c r="I961" s="426"/>
      <c r="J961" s="426"/>
      <c r="K961" s="340"/>
    </row>
    <row r="962" spans="1:13" x14ac:dyDescent="0.2">
      <c r="D962" s="183"/>
      <c r="E962" s="183"/>
      <c r="K962" s="185"/>
    </row>
    <row r="963" spans="1:13" ht="37.5" customHeight="1" x14ac:dyDescent="0.2">
      <c r="A963" s="426" t="s">
        <v>264</v>
      </c>
      <c r="B963" s="426"/>
      <c r="C963" s="426"/>
      <c r="D963" s="340"/>
      <c r="E963" s="180"/>
      <c r="G963" s="426" t="s">
        <v>136</v>
      </c>
      <c r="H963" s="426"/>
      <c r="I963" s="426"/>
      <c r="J963" s="426"/>
      <c r="K963" s="340"/>
    </row>
    <row r="964" spans="1:13" x14ac:dyDescent="0.2">
      <c r="D964" s="183"/>
      <c r="E964" s="183"/>
      <c r="K964" s="185"/>
    </row>
    <row r="965" spans="1:13" x14ac:dyDescent="0.2">
      <c r="A965" s="426" t="s">
        <v>164</v>
      </c>
      <c r="B965" s="426"/>
      <c r="C965" s="426"/>
      <c r="D965" s="553"/>
      <c r="E965" s="554"/>
      <c r="F965" s="555"/>
      <c r="G965" s="448" t="s">
        <v>165</v>
      </c>
      <c r="H965" s="448"/>
      <c r="I965" s="448"/>
      <c r="J965" s="448"/>
      <c r="K965" s="651"/>
      <c r="L965" s="563"/>
      <c r="M965" s="564"/>
    </row>
    <row r="966" spans="1:13" x14ac:dyDescent="0.2">
      <c r="A966" s="323"/>
      <c r="B966" s="323"/>
      <c r="C966" s="323"/>
      <c r="D966" s="556"/>
      <c r="E966" s="557"/>
      <c r="F966" s="558"/>
      <c r="G966" s="329"/>
      <c r="H966" s="329"/>
      <c r="I966" s="329"/>
      <c r="J966" s="329"/>
      <c r="K966" s="181"/>
    </row>
    <row r="967" spans="1:13" x14ac:dyDescent="0.2">
      <c r="A967" s="323"/>
      <c r="B967" s="323"/>
      <c r="C967" s="323"/>
      <c r="D967" s="556"/>
      <c r="E967" s="557"/>
      <c r="F967" s="558"/>
      <c r="G967" s="329"/>
      <c r="H967" s="329"/>
      <c r="I967" s="329"/>
      <c r="J967" s="329"/>
      <c r="K967" s="181"/>
    </row>
    <row r="968" spans="1:13" x14ac:dyDescent="0.2">
      <c r="A968" s="323"/>
      <c r="B968" s="323"/>
      <c r="C968" s="323"/>
      <c r="D968" s="556"/>
      <c r="E968" s="557"/>
      <c r="F968" s="558"/>
      <c r="G968" s="329"/>
      <c r="H968" s="329"/>
      <c r="I968" s="329"/>
      <c r="J968" s="329"/>
      <c r="K968" s="181"/>
    </row>
    <row r="969" spans="1:13" x14ac:dyDescent="0.2">
      <c r="A969" s="323"/>
      <c r="B969" s="323"/>
      <c r="C969" s="323"/>
      <c r="D969" s="559"/>
      <c r="E969" s="560"/>
      <c r="F969" s="561"/>
      <c r="G969" s="329"/>
      <c r="H969" s="329"/>
      <c r="I969" s="329"/>
      <c r="J969" s="329"/>
      <c r="K969" s="181"/>
    </row>
    <row r="970" spans="1:13" x14ac:dyDescent="0.2">
      <c r="A970" s="323"/>
      <c r="B970" s="323"/>
      <c r="C970" s="323"/>
      <c r="D970" s="180"/>
      <c r="E970" s="180"/>
      <c r="G970" s="329"/>
      <c r="H970" s="329"/>
      <c r="I970" s="329"/>
      <c r="J970" s="329"/>
      <c r="K970" s="181"/>
    </row>
    <row r="971" spans="1:13" ht="29.25" customHeight="1" x14ac:dyDescent="0.2">
      <c r="A971" s="426" t="s">
        <v>166</v>
      </c>
      <c r="B971" s="426"/>
      <c r="C971" s="427"/>
      <c r="D971" s="651"/>
      <c r="E971" s="563"/>
      <c r="F971" s="564"/>
      <c r="G971" s="455" t="s">
        <v>244</v>
      </c>
      <c r="H971" s="455"/>
      <c r="I971" s="455"/>
      <c r="J971" s="455"/>
      <c r="K971" s="553"/>
      <c r="L971" s="554"/>
      <c r="M971" s="555"/>
    </row>
    <row r="972" spans="1:13" x14ac:dyDescent="0.2">
      <c r="A972" s="327"/>
      <c r="B972" s="327"/>
      <c r="C972" s="327"/>
      <c r="D972" s="180"/>
      <c r="E972" s="180"/>
      <c r="G972" s="328"/>
      <c r="H972" s="328"/>
      <c r="I972" s="328"/>
      <c r="J972" s="328"/>
      <c r="K972" s="556"/>
      <c r="L972" s="557"/>
      <c r="M972" s="558"/>
    </row>
    <row r="973" spans="1:13" x14ac:dyDescent="0.2">
      <c r="A973" s="327"/>
      <c r="B973" s="327"/>
      <c r="C973" s="327"/>
      <c r="D973" s="180"/>
      <c r="E973" s="180"/>
      <c r="G973" s="328"/>
      <c r="H973" s="328"/>
      <c r="I973" s="328"/>
      <c r="J973" s="328"/>
      <c r="K973" s="556"/>
      <c r="L973" s="557"/>
      <c r="M973" s="558"/>
    </row>
    <row r="974" spans="1:13" x14ac:dyDescent="0.2">
      <c r="A974" s="327"/>
      <c r="B974" s="327"/>
      <c r="C974" s="327"/>
      <c r="D974" s="180"/>
      <c r="E974" s="180"/>
      <c r="G974" s="328"/>
      <c r="H974" s="328"/>
      <c r="I974" s="328"/>
      <c r="J974" s="328"/>
      <c r="K974" s="556"/>
      <c r="L974" s="557"/>
      <c r="M974" s="558"/>
    </row>
    <row r="975" spans="1:13" x14ac:dyDescent="0.2">
      <c r="A975" s="327"/>
      <c r="B975" s="327"/>
      <c r="C975" s="327"/>
      <c r="D975" s="180"/>
      <c r="E975" s="180"/>
      <c r="G975" s="328"/>
      <c r="H975" s="328"/>
      <c r="I975" s="328"/>
      <c r="J975" s="328"/>
      <c r="K975" s="559"/>
      <c r="L975" s="560"/>
      <c r="M975" s="561"/>
    </row>
    <row r="976" spans="1:13" x14ac:dyDescent="0.2">
      <c r="A976" s="327"/>
      <c r="B976" s="327"/>
      <c r="C976" s="327"/>
      <c r="D976" s="180"/>
      <c r="E976" s="180"/>
      <c r="G976" s="328"/>
      <c r="H976" s="328"/>
      <c r="I976" s="328"/>
      <c r="J976" s="328"/>
      <c r="K976" s="181"/>
    </row>
    <row r="977" spans="1:16" ht="12.75" customHeight="1" x14ac:dyDescent="0.2">
      <c r="A977" s="426" t="s">
        <v>245</v>
      </c>
      <c r="B977" s="426"/>
      <c r="C977" s="427"/>
      <c r="D977" s="553"/>
      <c r="E977" s="554"/>
      <c r="F977" s="555"/>
      <c r="G977" s="460" t="s">
        <v>243</v>
      </c>
      <c r="H977" s="426"/>
      <c r="I977" s="426"/>
      <c r="J977" s="427"/>
      <c r="K977" s="553"/>
      <c r="L977" s="554"/>
      <c r="M977" s="555"/>
    </row>
    <row r="978" spans="1:16" x14ac:dyDescent="0.2">
      <c r="A978" s="426"/>
      <c r="B978" s="426"/>
      <c r="C978" s="427"/>
      <c r="D978" s="556"/>
      <c r="E978" s="557"/>
      <c r="F978" s="558"/>
      <c r="G978" s="460"/>
      <c r="H978" s="426"/>
      <c r="I978" s="426"/>
      <c r="J978" s="427"/>
      <c r="K978" s="556"/>
      <c r="L978" s="557"/>
      <c r="M978" s="558"/>
    </row>
    <row r="979" spans="1:16" x14ac:dyDescent="0.2">
      <c r="A979" s="426"/>
      <c r="B979" s="426"/>
      <c r="C979" s="427"/>
      <c r="D979" s="556"/>
      <c r="E979" s="557"/>
      <c r="F979" s="558"/>
      <c r="G979" s="460"/>
      <c r="H979" s="426"/>
      <c r="I979" s="426"/>
      <c r="J979" s="427"/>
      <c r="K979" s="556"/>
      <c r="L979" s="557"/>
      <c r="M979" s="558"/>
    </row>
    <row r="980" spans="1:16" x14ac:dyDescent="0.2">
      <c r="A980" s="426"/>
      <c r="B980" s="426"/>
      <c r="C980" s="427"/>
      <c r="D980" s="556"/>
      <c r="E980" s="557"/>
      <c r="F980" s="558"/>
      <c r="G980" s="460"/>
      <c r="H980" s="426"/>
      <c r="I980" s="426"/>
      <c r="J980" s="427"/>
      <c r="K980" s="556"/>
      <c r="L980" s="557"/>
      <c r="M980" s="558"/>
    </row>
    <row r="981" spans="1:16" x14ac:dyDescent="0.2">
      <c r="A981" s="426"/>
      <c r="B981" s="426"/>
      <c r="C981" s="427"/>
      <c r="D981" s="559"/>
      <c r="E981" s="560"/>
      <c r="F981" s="561"/>
      <c r="G981" s="460"/>
      <c r="H981" s="426"/>
      <c r="I981" s="426"/>
      <c r="J981" s="427"/>
      <c r="K981" s="559"/>
      <c r="L981" s="560"/>
      <c r="M981" s="561"/>
    </row>
    <row r="982" spans="1:16" x14ac:dyDescent="0.2">
      <c r="A982" s="327"/>
      <c r="B982" s="327"/>
      <c r="C982" s="327"/>
      <c r="D982" s="180"/>
      <c r="E982" s="180"/>
      <c r="G982" s="328"/>
      <c r="H982" s="328"/>
      <c r="I982" s="328"/>
      <c r="J982" s="328"/>
      <c r="K982" s="181"/>
    </row>
    <row r="983" spans="1:16" ht="52.5" customHeight="1" x14ac:dyDescent="0.2">
      <c r="A983" s="426" t="s">
        <v>246</v>
      </c>
      <c r="B983" s="426"/>
      <c r="C983" s="426"/>
      <c r="D983" s="340"/>
      <c r="E983" s="180"/>
      <c r="G983" s="426" t="s">
        <v>247</v>
      </c>
      <c r="H983" s="426"/>
      <c r="I983" s="426"/>
      <c r="J983" s="427"/>
      <c r="K983" s="340"/>
    </row>
    <row r="984" spans="1:16" x14ac:dyDescent="0.2">
      <c r="A984" s="327"/>
      <c r="B984" s="327"/>
      <c r="C984" s="327"/>
      <c r="D984" s="180"/>
      <c r="E984" s="180"/>
      <c r="G984" s="328"/>
      <c r="H984" s="328"/>
      <c r="I984" s="328"/>
      <c r="J984" s="328"/>
      <c r="K984" s="181"/>
    </row>
    <row r="985" spans="1:16" ht="51.75" customHeight="1" x14ac:dyDescent="0.2">
      <c r="A985" s="426" t="s">
        <v>283</v>
      </c>
      <c r="B985" s="426"/>
      <c r="C985" s="426"/>
      <c r="D985" s="340"/>
      <c r="E985" s="180"/>
      <c r="G985" s="328"/>
      <c r="H985" s="328"/>
      <c r="I985" s="328"/>
      <c r="J985" s="328"/>
      <c r="K985" s="181"/>
    </row>
    <row r="986" spans="1:16" x14ac:dyDescent="0.2">
      <c r="A986" s="327"/>
      <c r="B986" s="327"/>
      <c r="C986" s="327"/>
      <c r="D986" s="180"/>
      <c r="E986" s="180"/>
      <c r="G986" s="328"/>
      <c r="H986" s="328"/>
      <c r="I986" s="328"/>
      <c r="J986" s="328"/>
      <c r="K986" s="181"/>
    </row>
    <row r="987" spans="1:16" x14ac:dyDescent="0.2">
      <c r="A987" s="327"/>
      <c r="B987" s="327"/>
      <c r="C987" s="327"/>
      <c r="D987" s="180"/>
      <c r="E987" s="180"/>
      <c r="G987" s="328"/>
      <c r="H987" s="328"/>
      <c r="I987" s="328"/>
      <c r="J987" s="328"/>
      <c r="K987" s="181"/>
    </row>
    <row r="988" spans="1:16" ht="18" x14ac:dyDescent="0.25">
      <c r="A988" s="439" t="s">
        <v>94</v>
      </c>
      <c r="B988" s="439"/>
      <c r="C988" s="439"/>
      <c r="D988" s="439"/>
      <c r="E988" s="439"/>
      <c r="F988" s="439"/>
      <c r="G988" s="439"/>
      <c r="H988" s="439"/>
      <c r="I988" s="439"/>
      <c r="J988" s="439"/>
      <c r="K988" s="439"/>
      <c r="L988" s="439"/>
      <c r="M988" s="439"/>
      <c r="N988" s="439"/>
      <c r="O988" s="145"/>
      <c r="P988" s="145"/>
    </row>
    <row r="989" spans="1:16" x14ac:dyDescent="0.2">
      <c r="A989" s="5"/>
    </row>
    <row r="990" spans="1:16" x14ac:dyDescent="0.2">
      <c r="B990" s="446" t="s">
        <v>95</v>
      </c>
      <c r="C990" s="446"/>
      <c r="D990" s="220"/>
      <c r="E990" s="220"/>
      <c r="F990" s="220"/>
      <c r="G990" s="220"/>
      <c r="H990" s="79" t="s">
        <v>96</v>
      </c>
      <c r="I990" s="45"/>
      <c r="J990" s="45"/>
      <c r="K990"/>
    </row>
    <row r="991" spans="1:16" x14ac:dyDescent="0.2">
      <c r="B991" s="582"/>
      <c r="C991" s="583"/>
      <c r="D991" s="583"/>
      <c r="E991" s="583"/>
      <c r="F991" s="584"/>
      <c r="G991" s="4"/>
      <c r="H991" s="582"/>
      <c r="I991" s="583"/>
      <c r="J991" s="583"/>
      <c r="K991" s="583"/>
      <c r="L991" s="583"/>
      <c r="M991" s="584"/>
    </row>
    <row r="992" spans="1:16" x14ac:dyDescent="0.2">
      <c r="B992" s="585"/>
      <c r="C992" s="586"/>
      <c r="D992" s="586"/>
      <c r="E992" s="586"/>
      <c r="F992" s="587"/>
      <c r="G992" s="4"/>
      <c r="H992" s="585"/>
      <c r="I992" s="586"/>
      <c r="J992" s="586"/>
      <c r="K992" s="586"/>
      <c r="L992" s="586"/>
      <c r="M992" s="587"/>
    </row>
    <row r="993" spans="1:16" x14ac:dyDescent="0.2">
      <c r="B993" s="585"/>
      <c r="C993" s="586"/>
      <c r="D993" s="586"/>
      <c r="E993" s="586"/>
      <c r="F993" s="587"/>
      <c r="G993" s="4"/>
      <c r="H993" s="585"/>
      <c r="I993" s="586"/>
      <c r="J993" s="586"/>
      <c r="K993" s="586"/>
      <c r="L993" s="586"/>
      <c r="M993" s="587"/>
    </row>
    <row r="994" spans="1:16" x14ac:dyDescent="0.2">
      <c r="B994" s="585"/>
      <c r="C994" s="586"/>
      <c r="D994" s="586"/>
      <c r="E994" s="586"/>
      <c r="F994" s="587"/>
      <c r="G994" s="4"/>
      <c r="H994" s="585"/>
      <c r="I994" s="586"/>
      <c r="J994" s="586"/>
      <c r="K994" s="586"/>
      <c r="L994" s="586"/>
      <c r="M994" s="587"/>
    </row>
    <row r="995" spans="1:16" x14ac:dyDescent="0.2">
      <c r="B995" s="585"/>
      <c r="C995" s="586"/>
      <c r="D995" s="586"/>
      <c r="E995" s="586"/>
      <c r="F995" s="587"/>
      <c r="G995" s="4"/>
      <c r="H995" s="585"/>
      <c r="I995" s="586"/>
      <c r="J995" s="586"/>
      <c r="K995" s="586"/>
      <c r="L995" s="586"/>
      <c r="M995" s="587"/>
    </row>
    <row r="996" spans="1:16" x14ac:dyDescent="0.2">
      <c r="B996" s="585"/>
      <c r="C996" s="586"/>
      <c r="D996" s="586"/>
      <c r="E996" s="586"/>
      <c r="F996" s="587"/>
      <c r="G996" s="4"/>
      <c r="H996" s="585"/>
      <c r="I996" s="586"/>
      <c r="J996" s="586"/>
      <c r="K996" s="586"/>
      <c r="L996" s="586"/>
      <c r="M996" s="587"/>
    </row>
    <row r="997" spans="1:16" x14ac:dyDescent="0.2">
      <c r="B997" s="588"/>
      <c r="C997" s="589"/>
      <c r="D997" s="589"/>
      <c r="E997" s="589"/>
      <c r="F997" s="590"/>
      <c r="G997" s="4"/>
      <c r="H997" s="588"/>
      <c r="I997" s="589"/>
      <c r="J997" s="589"/>
      <c r="K997" s="589"/>
      <c r="L997" s="589"/>
      <c r="M997" s="590"/>
    </row>
    <row r="998" spans="1:16" x14ac:dyDescent="0.2">
      <c r="B998" s="221"/>
      <c r="C998" s="221"/>
      <c r="D998" s="221"/>
      <c r="E998" s="221"/>
      <c r="F998" s="221"/>
      <c r="G998" s="4"/>
      <c r="H998" s="221"/>
      <c r="I998" s="221"/>
      <c r="J998" s="221"/>
      <c r="K998" s="221"/>
      <c r="L998" s="221"/>
    </row>
    <row r="999" spans="1:16" x14ac:dyDescent="0.2">
      <c r="B999" s="221"/>
      <c r="C999" s="221"/>
      <c r="D999" s="4"/>
      <c r="E999" s="221"/>
      <c r="F999" s="221"/>
      <c r="G999" s="221"/>
      <c r="H999" s="221"/>
      <c r="I999" s="221"/>
      <c r="J999" s="5"/>
    </row>
    <row r="1000" spans="1:16" x14ac:dyDescent="0.2">
      <c r="C1000" s="5"/>
      <c r="D1000" s="5"/>
      <c r="F1000"/>
      <c r="G1000"/>
      <c r="H1000" s="5"/>
      <c r="I1000" s="5"/>
      <c r="J1000" s="5"/>
    </row>
    <row r="1001" spans="1:16" ht="18" x14ac:dyDescent="0.25">
      <c r="A1001" s="439" t="s">
        <v>102</v>
      </c>
      <c r="B1001" s="439"/>
      <c r="C1001" s="439"/>
      <c r="D1001" s="439"/>
      <c r="E1001" s="439"/>
      <c r="F1001" s="439"/>
      <c r="G1001" s="439"/>
      <c r="H1001" s="439"/>
      <c r="I1001" s="439"/>
      <c r="J1001" s="439"/>
      <c r="K1001" s="439"/>
      <c r="L1001" s="439"/>
      <c r="M1001" s="439"/>
      <c r="N1001" s="439"/>
      <c r="O1001" s="145"/>
      <c r="P1001" s="145"/>
    </row>
    <row r="1003" spans="1:16" x14ac:dyDescent="0.2">
      <c r="F1003"/>
      <c r="H1003" s="5"/>
      <c r="K1003"/>
    </row>
    <row r="1004" spans="1:16" ht="15" x14ac:dyDescent="0.2">
      <c r="B1004" s="466" t="s">
        <v>230</v>
      </c>
      <c r="C1004" s="467"/>
      <c r="E1004" s="464" t="s">
        <v>248</v>
      </c>
      <c r="F1004" s="464"/>
      <c r="H1004" s="318" t="s">
        <v>249</v>
      </c>
      <c r="K1004"/>
    </row>
    <row r="1005" spans="1:16" x14ac:dyDescent="0.2">
      <c r="B1005" s="613"/>
      <c r="C1005" s="614"/>
      <c r="E1005" s="619"/>
      <c r="F1005" s="619"/>
      <c r="H1005" s="342"/>
      <c r="K1005"/>
    </row>
    <row r="1006" spans="1:16" x14ac:dyDescent="0.2">
      <c r="B1006" s="615"/>
      <c r="C1006" s="616"/>
      <c r="F1006"/>
      <c r="H1006" s="5"/>
      <c r="K1006"/>
    </row>
    <row r="1007" spans="1:16" x14ac:dyDescent="0.2">
      <c r="B1007" s="615"/>
      <c r="C1007" s="616"/>
      <c r="F1007"/>
      <c r="H1007" s="5"/>
      <c r="K1007"/>
    </row>
    <row r="1008" spans="1:16" x14ac:dyDescent="0.2">
      <c r="B1008" s="617"/>
      <c r="C1008" s="618"/>
      <c r="F1008"/>
      <c r="H1008" s="5"/>
      <c r="K1008"/>
    </row>
    <row r="1009" spans="2:11" x14ac:dyDescent="0.2">
      <c r="F1009"/>
      <c r="H1009" s="5"/>
      <c r="K1009"/>
    </row>
    <row r="1010" spans="2:11" x14ac:dyDescent="0.2">
      <c r="F1010"/>
      <c r="H1010" s="5"/>
      <c r="K1010"/>
    </row>
    <row r="1011" spans="2:11" ht="30" x14ac:dyDescent="0.2">
      <c r="B1011" s="318" t="s">
        <v>250</v>
      </c>
      <c r="C1011" s="318" t="s">
        <v>251</v>
      </c>
      <c r="D1011" s="318" t="s">
        <v>252</v>
      </c>
      <c r="E1011" s="466" t="s">
        <v>253</v>
      </c>
      <c r="F1011" s="467"/>
      <c r="G1011" s="318" t="s">
        <v>254</v>
      </c>
      <c r="H1011" s="318" t="s">
        <v>255</v>
      </c>
      <c r="K1011"/>
    </row>
    <row r="1012" spans="2:11" x14ac:dyDescent="0.2">
      <c r="B1012" s="319">
        <v>1</v>
      </c>
      <c r="C1012" s="342"/>
      <c r="D1012" s="342"/>
      <c r="E1012" s="611"/>
      <c r="F1012" s="612"/>
      <c r="G1012" s="343"/>
      <c r="H1012" s="321" t="str">
        <f t="shared" ref="H1012" si="317">IF(OR(ISNUMBER(G1011),G1012=""),IF(G1012="","",1-(G1012/G1011)),"N/A")</f>
        <v/>
      </c>
      <c r="K1012"/>
    </row>
    <row r="1013" spans="2:11" x14ac:dyDescent="0.2">
      <c r="B1013" s="319">
        <v>2</v>
      </c>
      <c r="C1013" s="342"/>
      <c r="D1013" s="342"/>
      <c r="E1013" s="611"/>
      <c r="F1013" s="612"/>
      <c r="G1013" s="343"/>
      <c r="H1013" s="321" t="str">
        <f>IF(OR(ISNUMBER(G1012),G1013=""),IF(G1013="","",1-(G1013/G1012)),"N/A")</f>
        <v/>
      </c>
      <c r="K1013"/>
    </row>
    <row r="1014" spans="2:11" x14ac:dyDescent="0.2">
      <c r="B1014" s="319">
        <v>3</v>
      </c>
      <c r="C1014" s="342"/>
      <c r="D1014" s="342"/>
      <c r="E1014" s="611"/>
      <c r="F1014" s="612"/>
      <c r="G1014" s="343"/>
      <c r="H1014" s="321" t="str">
        <f t="shared" ref="H1014:H1016" si="318">IF(OR(ISNUMBER(G1013),G1014=""),IF(G1014="","",1-(G1014/G1013)),"N/A")</f>
        <v/>
      </c>
      <c r="K1014"/>
    </row>
    <row r="1015" spans="2:11" x14ac:dyDescent="0.2">
      <c r="B1015" s="319">
        <v>4</v>
      </c>
      <c r="C1015" s="342"/>
      <c r="D1015" s="342"/>
      <c r="E1015" s="611"/>
      <c r="F1015" s="612"/>
      <c r="G1015" s="343"/>
      <c r="H1015" s="321" t="str">
        <f t="shared" si="318"/>
        <v/>
      </c>
      <c r="K1015"/>
    </row>
    <row r="1016" spans="2:11" x14ac:dyDescent="0.2">
      <c r="B1016" s="319">
        <v>5</v>
      </c>
      <c r="C1016" s="342"/>
      <c r="D1016" s="342"/>
      <c r="E1016" s="611"/>
      <c r="F1016" s="612"/>
      <c r="G1016" s="343"/>
      <c r="H1016" s="321" t="str">
        <f t="shared" si="318"/>
        <v/>
      </c>
      <c r="K1016"/>
    </row>
    <row r="1017" spans="2:11" ht="12" customHeight="1" x14ac:dyDescent="0.2">
      <c r="F1017"/>
      <c r="H1017" s="5"/>
      <c r="K1017"/>
    </row>
    <row r="1018" spans="2:11" x14ac:dyDescent="0.2">
      <c r="B1018" s="322" t="s">
        <v>256</v>
      </c>
      <c r="C1018" s="322"/>
      <c r="D1018" s="317"/>
      <c r="E1018" s="317"/>
      <c r="F1018" s="317"/>
      <c r="H1018" s="5"/>
      <c r="K1018"/>
    </row>
  </sheetData>
  <mergeCells count="884">
    <mergeCell ref="B772:E772"/>
    <mergeCell ref="B773:E773"/>
    <mergeCell ref="B774:E774"/>
    <mergeCell ref="B775:E775"/>
    <mergeCell ref="B776:E776"/>
    <mergeCell ref="B777:E777"/>
    <mergeCell ref="B778:E778"/>
    <mergeCell ref="B763:E763"/>
    <mergeCell ref="B764:E764"/>
    <mergeCell ref="B765:E765"/>
    <mergeCell ref="B766:E766"/>
    <mergeCell ref="B767:E767"/>
    <mergeCell ref="B768:E768"/>
    <mergeCell ref="B769:E769"/>
    <mergeCell ref="B770:E770"/>
    <mergeCell ref="B771:E771"/>
    <mergeCell ref="B754:E754"/>
    <mergeCell ref="B755:E755"/>
    <mergeCell ref="B756:E756"/>
    <mergeCell ref="B757:E757"/>
    <mergeCell ref="B758:E758"/>
    <mergeCell ref="B759:E759"/>
    <mergeCell ref="B760:E760"/>
    <mergeCell ref="B761:E761"/>
    <mergeCell ref="B762:E762"/>
    <mergeCell ref="B745:E745"/>
    <mergeCell ref="B746:E746"/>
    <mergeCell ref="B747:E747"/>
    <mergeCell ref="B748:E748"/>
    <mergeCell ref="B749:E749"/>
    <mergeCell ref="B750:E750"/>
    <mergeCell ref="B751:E751"/>
    <mergeCell ref="B752:E752"/>
    <mergeCell ref="B753:E753"/>
    <mergeCell ref="G815:J815"/>
    <mergeCell ref="A1001:N1001"/>
    <mergeCell ref="A988:N988"/>
    <mergeCell ref="B990:C990"/>
    <mergeCell ref="B991:F997"/>
    <mergeCell ref="H991:M997"/>
    <mergeCell ref="B780:E780"/>
    <mergeCell ref="K804:M806"/>
    <mergeCell ref="E1015:F1015"/>
    <mergeCell ref="G810:J810"/>
    <mergeCell ref="B808:D808"/>
    <mergeCell ref="G808:J808"/>
    <mergeCell ref="B804:D804"/>
    <mergeCell ref="I804:J804"/>
    <mergeCell ref="B791:E791"/>
    <mergeCell ref="B794:D794"/>
    <mergeCell ref="G794:J794"/>
    <mergeCell ref="B796:D796"/>
    <mergeCell ref="E796:J797"/>
    <mergeCell ref="B799:E799"/>
    <mergeCell ref="B800:E800"/>
    <mergeCell ref="A802:D802"/>
    <mergeCell ref="B792:E792"/>
    <mergeCell ref="B844:C844"/>
    <mergeCell ref="E1016:F1016"/>
    <mergeCell ref="B1004:C1004"/>
    <mergeCell ref="E1004:F1004"/>
    <mergeCell ref="B1005:C1008"/>
    <mergeCell ref="E1005:F1005"/>
    <mergeCell ref="E1011:F1011"/>
    <mergeCell ref="E1012:F1012"/>
    <mergeCell ref="E1013:F1013"/>
    <mergeCell ref="E1014:F1014"/>
    <mergeCell ref="A2:N5"/>
    <mergeCell ref="E8:I8"/>
    <mergeCell ref="A10:N10"/>
    <mergeCell ref="B12:E12"/>
    <mergeCell ref="B14:E14"/>
    <mergeCell ref="B23:E23"/>
    <mergeCell ref="B25:E25"/>
    <mergeCell ref="B26:E26"/>
    <mergeCell ref="B27:E27"/>
    <mergeCell ref="B28:E28"/>
    <mergeCell ref="B15:E15"/>
    <mergeCell ref="B16:E16"/>
    <mergeCell ref="B17:E17"/>
    <mergeCell ref="B18:E18"/>
    <mergeCell ref="A21:M21"/>
    <mergeCell ref="B124:E124"/>
    <mergeCell ref="B153:E153"/>
    <mergeCell ref="B284:E284"/>
    <mergeCell ref="B29:E29"/>
    <mergeCell ref="B49:E49"/>
    <mergeCell ref="B50:E50"/>
    <mergeCell ref="B51:E51"/>
    <mergeCell ref="B52:E52"/>
    <mergeCell ref="B53:E53"/>
    <mergeCell ref="B54:E54"/>
    <mergeCell ref="B55:E55"/>
    <mergeCell ref="B56:E56"/>
    <mergeCell ref="B57:E57"/>
    <mergeCell ref="B58:E58"/>
    <mergeCell ref="B59:E59"/>
    <mergeCell ref="B60:E60"/>
    <mergeCell ref="B61:E61"/>
    <mergeCell ref="B62:E62"/>
    <mergeCell ref="B313:E313"/>
    <mergeCell ref="B786:E786"/>
    <mergeCell ref="A789:N789"/>
    <mergeCell ref="B34:E34"/>
    <mergeCell ref="B32:E32"/>
    <mergeCell ref="B781:E781"/>
    <mergeCell ref="B782:E782"/>
    <mergeCell ref="B783:E783"/>
    <mergeCell ref="B784:E784"/>
    <mergeCell ref="B35:E35"/>
    <mergeCell ref="B36:E36"/>
    <mergeCell ref="B37:E37"/>
    <mergeCell ref="B38:E38"/>
    <mergeCell ref="B39:E39"/>
    <mergeCell ref="B40:E40"/>
    <mergeCell ref="B41:E41"/>
    <mergeCell ref="B42:E42"/>
    <mergeCell ref="B43:E43"/>
    <mergeCell ref="B44:E44"/>
    <mergeCell ref="B45:E45"/>
    <mergeCell ref="B46:E46"/>
    <mergeCell ref="B47:E47"/>
    <mergeCell ref="B48:E48"/>
    <mergeCell ref="B63:E63"/>
    <mergeCell ref="B810:D810"/>
    <mergeCell ref="B813:E813"/>
    <mergeCell ref="B822:C822"/>
    <mergeCell ref="A834:D834"/>
    <mergeCell ref="B828:C828"/>
    <mergeCell ref="B829:C829"/>
    <mergeCell ref="B830:C830"/>
    <mergeCell ref="B831:C831"/>
    <mergeCell ref="B812:E812"/>
    <mergeCell ref="B826:C826"/>
    <mergeCell ref="B827:C827"/>
    <mergeCell ref="B823:C823"/>
    <mergeCell ref="B824:C824"/>
    <mergeCell ref="B820:C820"/>
    <mergeCell ref="B821:C821"/>
    <mergeCell ref="A815:D815"/>
    <mergeCell ref="B825:C825"/>
    <mergeCell ref="B840:C840"/>
    <mergeCell ref="B843:C843"/>
    <mergeCell ref="B839:C839"/>
    <mergeCell ref="B841:C841"/>
    <mergeCell ref="B842:C842"/>
    <mergeCell ref="K870:M870"/>
    <mergeCell ref="K868:M868"/>
    <mergeCell ref="B870:C870"/>
    <mergeCell ref="B845:C845"/>
    <mergeCell ref="B846:C846"/>
    <mergeCell ref="B847:C847"/>
    <mergeCell ref="B853:E853"/>
    <mergeCell ref="B854:E854"/>
    <mergeCell ref="A858:E858"/>
    <mergeCell ref="B850:C850"/>
    <mergeCell ref="B848:C848"/>
    <mergeCell ref="B849:C849"/>
    <mergeCell ref="B864:E864"/>
    <mergeCell ref="A866:C866"/>
    <mergeCell ref="A868:C868"/>
    <mergeCell ref="B856:E856"/>
    <mergeCell ref="B863:E863"/>
    <mergeCell ref="F858:J860"/>
    <mergeCell ref="A889:C889"/>
    <mergeCell ref="A938:C940"/>
    <mergeCell ref="D938:F942"/>
    <mergeCell ref="G938:J940"/>
    <mergeCell ref="K938:M942"/>
    <mergeCell ref="B897:E897"/>
    <mergeCell ref="B898:E898"/>
    <mergeCell ref="D891:F894"/>
    <mergeCell ref="B872:C872"/>
    <mergeCell ref="D872:E876"/>
    <mergeCell ref="D878:F885"/>
    <mergeCell ref="K878:M885"/>
    <mergeCell ref="A887:C887"/>
    <mergeCell ref="D944:F948"/>
    <mergeCell ref="K944:M948"/>
    <mergeCell ref="A951:N951"/>
    <mergeCell ref="A944:C945"/>
    <mergeCell ref="A918:C918"/>
    <mergeCell ref="G918:J918"/>
    <mergeCell ref="K918:M922"/>
    <mergeCell ref="B899:E899"/>
    <mergeCell ref="A901:N901"/>
    <mergeCell ref="A916:N916"/>
    <mergeCell ref="A953:C953"/>
    <mergeCell ref="G953:J953"/>
    <mergeCell ref="A955:C955"/>
    <mergeCell ref="D955:F959"/>
    <mergeCell ref="H955:J955"/>
    <mergeCell ref="K955:M959"/>
    <mergeCell ref="A961:C961"/>
    <mergeCell ref="G961:J961"/>
    <mergeCell ref="A977:C981"/>
    <mergeCell ref="D977:F981"/>
    <mergeCell ref="G977:J981"/>
    <mergeCell ref="K977:M981"/>
    <mergeCell ref="A983:C983"/>
    <mergeCell ref="G983:J983"/>
    <mergeCell ref="A985:C985"/>
    <mergeCell ref="A963:C963"/>
    <mergeCell ref="G963:J963"/>
    <mergeCell ref="A965:C965"/>
    <mergeCell ref="D965:F969"/>
    <mergeCell ref="G965:J965"/>
    <mergeCell ref="K965:M965"/>
    <mergeCell ref="A971:C971"/>
    <mergeCell ref="D971:F971"/>
    <mergeCell ref="G971:J971"/>
    <mergeCell ref="K971:M975"/>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B99:E99"/>
    <mergeCell ref="B100:E10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114:E114"/>
    <mergeCell ref="B115:E115"/>
    <mergeCell ref="B116:E116"/>
    <mergeCell ref="B117:E117"/>
    <mergeCell ref="B118:E118"/>
    <mergeCell ref="B119:E119"/>
    <mergeCell ref="B120:E120"/>
    <mergeCell ref="B290:E290"/>
    <mergeCell ref="B291:E291"/>
    <mergeCell ref="B292:E292"/>
    <mergeCell ref="B293:E293"/>
    <mergeCell ref="B294:E294"/>
    <mergeCell ref="B154:E154"/>
    <mergeCell ref="B155:E155"/>
    <mergeCell ref="B156:E156"/>
    <mergeCell ref="B157:E157"/>
    <mergeCell ref="B158:E158"/>
    <mergeCell ref="B159:E159"/>
    <mergeCell ref="B160:E160"/>
    <mergeCell ref="B161:E161"/>
    <mergeCell ref="B162:E162"/>
    <mergeCell ref="B163:E163"/>
    <mergeCell ref="B164:E164"/>
    <mergeCell ref="B165:E165"/>
    <mergeCell ref="B166:E166"/>
    <mergeCell ref="B167:E167"/>
    <mergeCell ref="B168:E168"/>
    <mergeCell ref="B169:E169"/>
    <mergeCell ref="B304:E304"/>
    <mergeCell ref="B305:E305"/>
    <mergeCell ref="B306:E306"/>
    <mergeCell ref="B307:E307"/>
    <mergeCell ref="B308:E308"/>
    <mergeCell ref="B309:E309"/>
    <mergeCell ref="B310:E310"/>
    <mergeCell ref="B311:E311"/>
    <mergeCell ref="B285:E285"/>
    <mergeCell ref="B286:E286"/>
    <mergeCell ref="B287:E287"/>
    <mergeCell ref="B295:E295"/>
    <mergeCell ref="B296:E296"/>
    <mergeCell ref="B297:E297"/>
    <mergeCell ref="B298:E298"/>
    <mergeCell ref="B299:E299"/>
    <mergeCell ref="B300:E300"/>
    <mergeCell ref="B301:E301"/>
    <mergeCell ref="B302:E302"/>
    <mergeCell ref="B303:E303"/>
    <mergeCell ref="B289:E289"/>
    <mergeCell ref="B170:E170"/>
    <mergeCell ref="B171:E171"/>
    <mergeCell ref="B172:E172"/>
    <mergeCell ref="B173:E173"/>
    <mergeCell ref="B174:E174"/>
    <mergeCell ref="B175:E175"/>
    <mergeCell ref="B176:E176"/>
    <mergeCell ref="B177:E177"/>
    <mergeCell ref="B178:E178"/>
    <mergeCell ref="B179:E179"/>
    <mergeCell ref="B180:E180"/>
    <mergeCell ref="B181:E181"/>
    <mergeCell ref="B182:E182"/>
    <mergeCell ref="B183:E183"/>
    <mergeCell ref="B184:E184"/>
    <mergeCell ref="B185:E185"/>
    <mergeCell ref="B186:E186"/>
    <mergeCell ref="B187:E187"/>
    <mergeCell ref="B188:E188"/>
    <mergeCell ref="B189:E189"/>
    <mergeCell ref="B190:E190"/>
    <mergeCell ref="B191:E191"/>
    <mergeCell ref="B192:E192"/>
    <mergeCell ref="B193:E193"/>
    <mergeCell ref="B194:E194"/>
    <mergeCell ref="B195:E195"/>
    <mergeCell ref="B196:E196"/>
    <mergeCell ref="B197:E197"/>
    <mergeCell ref="B198:E198"/>
    <mergeCell ref="B199:E199"/>
    <mergeCell ref="B200:E200"/>
    <mergeCell ref="B201:E201"/>
    <mergeCell ref="B202:E202"/>
    <mergeCell ref="B203:E203"/>
    <mergeCell ref="B204:E204"/>
    <mergeCell ref="B205:E205"/>
    <mergeCell ref="B206:E206"/>
    <mergeCell ref="B207:E207"/>
    <mergeCell ref="B208:E208"/>
    <mergeCell ref="B209:E209"/>
    <mergeCell ref="B210:E210"/>
    <mergeCell ref="B211:E211"/>
    <mergeCell ref="B212:E212"/>
    <mergeCell ref="B213:E213"/>
    <mergeCell ref="B214:E214"/>
    <mergeCell ref="B215:E215"/>
    <mergeCell ref="B216:E216"/>
    <mergeCell ref="B217:E217"/>
    <mergeCell ref="B218:E218"/>
    <mergeCell ref="B219:E219"/>
    <mergeCell ref="B220:E220"/>
    <mergeCell ref="B221:E221"/>
    <mergeCell ref="B222:E222"/>
    <mergeCell ref="B223:E223"/>
    <mergeCell ref="B224:E224"/>
    <mergeCell ref="B225:E225"/>
    <mergeCell ref="B226:E226"/>
    <mergeCell ref="B227:E227"/>
    <mergeCell ref="B228:E228"/>
    <mergeCell ref="B229:E229"/>
    <mergeCell ref="B230:E230"/>
    <mergeCell ref="B231:E231"/>
    <mergeCell ref="B232:E232"/>
    <mergeCell ref="B247:E247"/>
    <mergeCell ref="B248:E248"/>
    <mergeCell ref="B249:E249"/>
    <mergeCell ref="B250:E250"/>
    <mergeCell ref="B233:E233"/>
    <mergeCell ref="B234:E234"/>
    <mergeCell ref="B235:E235"/>
    <mergeCell ref="B236:E236"/>
    <mergeCell ref="B237:E237"/>
    <mergeCell ref="B238:E238"/>
    <mergeCell ref="B239:E239"/>
    <mergeCell ref="B240:E240"/>
    <mergeCell ref="B241:E241"/>
    <mergeCell ref="B270:E270"/>
    <mergeCell ref="B271:E271"/>
    <mergeCell ref="B272:E272"/>
    <mergeCell ref="B273:E273"/>
    <mergeCell ref="B274:E274"/>
    <mergeCell ref="B275:E275"/>
    <mergeCell ref="B276:E276"/>
    <mergeCell ref="B134:E134"/>
    <mergeCell ref="B135:E135"/>
    <mergeCell ref="B136:E136"/>
    <mergeCell ref="B137:E137"/>
    <mergeCell ref="B138:E138"/>
    <mergeCell ref="B139:E139"/>
    <mergeCell ref="B140:E140"/>
    <mergeCell ref="B141:E141"/>
    <mergeCell ref="B142:E142"/>
    <mergeCell ref="B260:E260"/>
    <mergeCell ref="B261:E261"/>
    <mergeCell ref="B262:E262"/>
    <mergeCell ref="B263:E263"/>
    <mergeCell ref="B264:E264"/>
    <mergeCell ref="B265:E265"/>
    <mergeCell ref="B266:E266"/>
    <mergeCell ref="B267:E267"/>
    <mergeCell ref="B126:E126"/>
    <mergeCell ref="B127:E127"/>
    <mergeCell ref="B128:E128"/>
    <mergeCell ref="B129:E129"/>
    <mergeCell ref="B130:E130"/>
    <mergeCell ref="B131:E131"/>
    <mergeCell ref="B132:E132"/>
    <mergeCell ref="B133:E133"/>
    <mergeCell ref="B269:E269"/>
    <mergeCell ref="B268:E268"/>
    <mergeCell ref="B251:E251"/>
    <mergeCell ref="B252:E252"/>
    <mergeCell ref="B253:E253"/>
    <mergeCell ref="B254:E254"/>
    <mergeCell ref="B255:E255"/>
    <mergeCell ref="B256:E256"/>
    <mergeCell ref="B257:E257"/>
    <mergeCell ref="B258:E258"/>
    <mergeCell ref="B259:E259"/>
    <mergeCell ref="B242:E242"/>
    <mergeCell ref="B243:E243"/>
    <mergeCell ref="B244:E244"/>
    <mergeCell ref="B245:E245"/>
    <mergeCell ref="B246:E246"/>
    <mergeCell ref="B121:E121"/>
    <mergeCell ref="B122:E122"/>
    <mergeCell ref="B314:E314"/>
    <mergeCell ref="B315:E315"/>
    <mergeCell ref="B316:E316"/>
    <mergeCell ref="B317:E317"/>
    <mergeCell ref="B318:E318"/>
    <mergeCell ref="B319:E319"/>
    <mergeCell ref="B143:E143"/>
    <mergeCell ref="B144:E144"/>
    <mergeCell ref="B145:E145"/>
    <mergeCell ref="B146:E146"/>
    <mergeCell ref="B147:E147"/>
    <mergeCell ref="B148:E148"/>
    <mergeCell ref="B149:E149"/>
    <mergeCell ref="B150:E150"/>
    <mergeCell ref="B151:E151"/>
    <mergeCell ref="B277:E277"/>
    <mergeCell ref="B278:E278"/>
    <mergeCell ref="B279:E279"/>
    <mergeCell ref="B280:E280"/>
    <mergeCell ref="B281:E281"/>
    <mergeCell ref="B282:E282"/>
    <mergeCell ref="B125:E125"/>
    <mergeCell ref="B320:E320"/>
    <mergeCell ref="B321:E321"/>
    <mergeCell ref="B322:E322"/>
    <mergeCell ref="B323:E323"/>
    <mergeCell ref="B324:E324"/>
    <mergeCell ref="B325:E325"/>
    <mergeCell ref="B326:E326"/>
    <mergeCell ref="B327:E327"/>
    <mergeCell ref="B328:E328"/>
    <mergeCell ref="B329:E329"/>
    <mergeCell ref="B330:E330"/>
    <mergeCell ref="B331:E331"/>
    <mergeCell ref="B332:E332"/>
    <mergeCell ref="B333:E333"/>
    <mergeCell ref="B334:E334"/>
    <mergeCell ref="B335:E335"/>
    <mergeCell ref="B336:E336"/>
    <mergeCell ref="B337:E337"/>
    <mergeCell ref="B338:E338"/>
    <mergeCell ref="B339:E339"/>
    <mergeCell ref="B340:E340"/>
    <mergeCell ref="B341:E341"/>
    <mergeCell ref="B342:E342"/>
    <mergeCell ref="B343:E343"/>
    <mergeCell ref="B344:E344"/>
    <mergeCell ref="B345:E345"/>
    <mergeCell ref="B346:E346"/>
    <mergeCell ref="B347:E347"/>
    <mergeCell ref="B348:E348"/>
    <mergeCell ref="B349:E349"/>
    <mergeCell ref="B350:E350"/>
    <mergeCell ref="B351:E351"/>
    <mergeCell ref="B352:E352"/>
    <mergeCell ref="B353:E353"/>
    <mergeCell ref="B354:E354"/>
    <mergeCell ref="B355:E355"/>
    <mergeCell ref="B356:E356"/>
    <mergeCell ref="B357:E357"/>
    <mergeCell ref="B358:E358"/>
    <mergeCell ref="B359:E359"/>
    <mergeCell ref="B360:E360"/>
    <mergeCell ref="B361:E361"/>
    <mergeCell ref="B362:E362"/>
    <mergeCell ref="B363:E363"/>
    <mergeCell ref="B364:E364"/>
    <mergeCell ref="B365:E365"/>
    <mergeCell ref="B366:E366"/>
    <mergeCell ref="B367:E367"/>
    <mergeCell ref="B368:E368"/>
    <mergeCell ref="B369:E369"/>
    <mergeCell ref="B370:E370"/>
    <mergeCell ref="B371:E371"/>
    <mergeCell ref="B372:E372"/>
    <mergeCell ref="B373:E373"/>
    <mergeCell ref="B374:E374"/>
    <mergeCell ref="B375:E375"/>
    <mergeCell ref="B376:E376"/>
    <mergeCell ref="B377:E377"/>
    <mergeCell ref="B378:E378"/>
    <mergeCell ref="B379:E379"/>
    <mergeCell ref="B380:E380"/>
    <mergeCell ref="B381:E381"/>
    <mergeCell ref="B382:E382"/>
    <mergeCell ref="B383:E383"/>
    <mergeCell ref="B384:E384"/>
    <mergeCell ref="B385:E385"/>
    <mergeCell ref="B386:E386"/>
    <mergeCell ref="B387:E387"/>
    <mergeCell ref="B388:E388"/>
    <mergeCell ref="B389:E389"/>
    <mergeCell ref="B390:E390"/>
    <mergeCell ref="B391:E391"/>
    <mergeCell ref="B392:E392"/>
    <mergeCell ref="B393:E393"/>
    <mergeCell ref="B394:E394"/>
    <mergeCell ref="B395:E395"/>
    <mergeCell ref="B396:E396"/>
    <mergeCell ref="B397:E397"/>
    <mergeCell ref="B398:E398"/>
    <mergeCell ref="B399:E399"/>
    <mergeCell ref="B400:E400"/>
    <mergeCell ref="B401:E401"/>
    <mergeCell ref="B402:E402"/>
    <mergeCell ref="B403:E403"/>
    <mergeCell ref="B404:E404"/>
    <mergeCell ref="B405:E405"/>
    <mergeCell ref="B406:E406"/>
    <mergeCell ref="B407:E407"/>
    <mergeCell ref="B408:E408"/>
    <mergeCell ref="B409:E409"/>
    <mergeCell ref="B410:E410"/>
    <mergeCell ref="B411:E411"/>
    <mergeCell ref="B412:E412"/>
    <mergeCell ref="B413:E413"/>
    <mergeCell ref="B414:E414"/>
    <mergeCell ref="B415:E415"/>
    <mergeCell ref="B416:E416"/>
    <mergeCell ref="B417:E417"/>
    <mergeCell ref="B418:E418"/>
    <mergeCell ref="B419:E419"/>
    <mergeCell ref="B420:E420"/>
    <mergeCell ref="B421:E421"/>
    <mergeCell ref="B422:E422"/>
    <mergeCell ref="B423:E423"/>
    <mergeCell ref="B424:E424"/>
    <mergeCell ref="B425:E425"/>
    <mergeCell ref="B426:E426"/>
    <mergeCell ref="B427:E427"/>
    <mergeCell ref="B428:E428"/>
    <mergeCell ref="B429:E429"/>
    <mergeCell ref="B430:E430"/>
    <mergeCell ref="B431:E431"/>
    <mergeCell ref="B432:E432"/>
    <mergeCell ref="B433:E433"/>
    <mergeCell ref="B434:E434"/>
    <mergeCell ref="B435:E435"/>
    <mergeCell ref="B436:E436"/>
    <mergeCell ref="B437:E437"/>
    <mergeCell ref="B438:E438"/>
    <mergeCell ref="B439:E439"/>
    <mergeCell ref="B440:E440"/>
    <mergeCell ref="B441:E441"/>
    <mergeCell ref="B442:E442"/>
    <mergeCell ref="B443:E443"/>
    <mergeCell ref="B444:E444"/>
    <mergeCell ref="B445:E445"/>
    <mergeCell ref="B446:E446"/>
    <mergeCell ref="B447:E447"/>
    <mergeCell ref="B448:E448"/>
    <mergeCell ref="B449:E449"/>
    <mergeCell ref="B450:E450"/>
    <mergeCell ref="B451:E451"/>
    <mergeCell ref="B452:E452"/>
    <mergeCell ref="B453:E453"/>
    <mergeCell ref="B454:E454"/>
    <mergeCell ref="B455:E455"/>
    <mergeCell ref="B456:E456"/>
    <mergeCell ref="B457:E457"/>
    <mergeCell ref="B458:E458"/>
    <mergeCell ref="B459:E459"/>
    <mergeCell ref="B460:E460"/>
    <mergeCell ref="B461:E461"/>
    <mergeCell ref="B462:E462"/>
    <mergeCell ref="B463:E463"/>
    <mergeCell ref="B464:E464"/>
    <mergeCell ref="B465:E465"/>
    <mergeCell ref="B466:E466"/>
    <mergeCell ref="B467:E467"/>
    <mergeCell ref="B468:E468"/>
    <mergeCell ref="B469:E469"/>
    <mergeCell ref="B470:E470"/>
    <mergeCell ref="B471:E471"/>
    <mergeCell ref="B472:E472"/>
    <mergeCell ref="B473:E473"/>
    <mergeCell ref="B474:E474"/>
    <mergeCell ref="B475:E475"/>
    <mergeCell ref="B476:E476"/>
    <mergeCell ref="B477:E477"/>
    <mergeCell ref="B478:E478"/>
    <mergeCell ref="B479:E479"/>
    <mergeCell ref="B480:E480"/>
    <mergeCell ref="B481:E481"/>
    <mergeCell ref="B482:E482"/>
    <mergeCell ref="B483:E483"/>
    <mergeCell ref="B484:E484"/>
    <mergeCell ref="B485:E485"/>
    <mergeCell ref="B486:E486"/>
    <mergeCell ref="B487:E487"/>
    <mergeCell ref="B488:E488"/>
    <mergeCell ref="B489:E489"/>
    <mergeCell ref="B490:E490"/>
    <mergeCell ref="B491:E491"/>
    <mergeCell ref="B492:E492"/>
    <mergeCell ref="B493:E493"/>
    <mergeCell ref="B494:E494"/>
    <mergeCell ref="B495:E495"/>
    <mergeCell ref="B496:E496"/>
    <mergeCell ref="B497:E497"/>
    <mergeCell ref="B498:E498"/>
    <mergeCell ref="B499:E499"/>
    <mergeCell ref="B500:E500"/>
    <mergeCell ref="B501:E501"/>
    <mergeCell ref="B502:E502"/>
    <mergeCell ref="B503:E503"/>
    <mergeCell ref="B504:E504"/>
    <mergeCell ref="B505:E505"/>
    <mergeCell ref="B506:E506"/>
    <mergeCell ref="B507:E507"/>
    <mergeCell ref="B508:E508"/>
    <mergeCell ref="B509:E509"/>
    <mergeCell ref="B510:E510"/>
    <mergeCell ref="B511:E511"/>
    <mergeCell ref="B512:E512"/>
    <mergeCell ref="B513:E513"/>
    <mergeCell ref="B514:E514"/>
    <mergeCell ref="B515:E515"/>
    <mergeCell ref="B516:E516"/>
    <mergeCell ref="B517:E517"/>
    <mergeCell ref="B518:E518"/>
    <mergeCell ref="B519:E519"/>
    <mergeCell ref="B520:E520"/>
    <mergeCell ref="B521:E521"/>
    <mergeCell ref="B522:E522"/>
    <mergeCell ref="B523:E523"/>
    <mergeCell ref="B524:E524"/>
    <mergeCell ref="B525:E525"/>
    <mergeCell ref="B526:E526"/>
    <mergeCell ref="B527:E527"/>
    <mergeCell ref="B528:E528"/>
    <mergeCell ref="B529:E529"/>
    <mergeCell ref="B530:E530"/>
    <mergeCell ref="B531:E531"/>
    <mergeCell ref="B532:E532"/>
    <mergeCell ref="B533:E533"/>
    <mergeCell ref="B534:E534"/>
    <mergeCell ref="B535:E535"/>
    <mergeCell ref="B536:E536"/>
    <mergeCell ref="B537:E537"/>
    <mergeCell ref="B538:E538"/>
    <mergeCell ref="B539:E539"/>
    <mergeCell ref="B540:E540"/>
    <mergeCell ref="B541:E541"/>
    <mergeCell ref="B542:E542"/>
    <mergeCell ref="B543:E543"/>
    <mergeCell ref="B544:E544"/>
    <mergeCell ref="B545:E545"/>
    <mergeCell ref="B546:E546"/>
    <mergeCell ref="B547:E547"/>
    <mergeCell ref="B548:E548"/>
    <mergeCell ref="B549:E549"/>
    <mergeCell ref="B550:E550"/>
    <mergeCell ref="B551:E551"/>
    <mergeCell ref="B552:E552"/>
    <mergeCell ref="B553:E553"/>
    <mergeCell ref="B554:E554"/>
    <mergeCell ref="B555:E555"/>
    <mergeCell ref="B556:E556"/>
    <mergeCell ref="B557:E557"/>
    <mergeCell ref="B558:E558"/>
    <mergeCell ref="B559:E559"/>
    <mergeCell ref="B560:E560"/>
    <mergeCell ref="B561:E561"/>
    <mergeCell ref="B562:E562"/>
    <mergeCell ref="B563:E563"/>
    <mergeCell ref="B564:E564"/>
    <mergeCell ref="B565:E565"/>
    <mergeCell ref="B566:E566"/>
    <mergeCell ref="B567:E567"/>
    <mergeCell ref="B568:E568"/>
    <mergeCell ref="B569:E569"/>
    <mergeCell ref="B570:E570"/>
    <mergeCell ref="B571:E571"/>
    <mergeCell ref="B572:E572"/>
    <mergeCell ref="B573:E573"/>
    <mergeCell ref="B574:E574"/>
    <mergeCell ref="B575:E575"/>
    <mergeCell ref="B576:E576"/>
    <mergeCell ref="B577:E577"/>
    <mergeCell ref="B578:E578"/>
    <mergeCell ref="B579:E579"/>
    <mergeCell ref="B580:E580"/>
    <mergeCell ref="B581:E581"/>
    <mergeCell ref="B582:E582"/>
    <mergeCell ref="B583:E583"/>
    <mergeCell ref="B584:E584"/>
    <mergeCell ref="B585:E585"/>
    <mergeCell ref="B586:E586"/>
    <mergeCell ref="B587:E587"/>
    <mergeCell ref="B588:E588"/>
    <mergeCell ref="B589:E589"/>
    <mergeCell ref="B590:E590"/>
    <mergeCell ref="B591:E591"/>
    <mergeCell ref="B592:E592"/>
    <mergeCell ref="B593:E593"/>
    <mergeCell ref="B594:E594"/>
    <mergeCell ref="B595:E595"/>
    <mergeCell ref="B596:E596"/>
    <mergeCell ref="B597:E597"/>
    <mergeCell ref="B598:E598"/>
    <mergeCell ref="B599:E599"/>
    <mergeCell ref="B600:E600"/>
    <mergeCell ref="B601:E601"/>
    <mergeCell ref="B602:E602"/>
    <mergeCell ref="B603:E603"/>
    <mergeCell ref="B604:E604"/>
    <mergeCell ref="B605:E605"/>
    <mergeCell ref="B606:E606"/>
    <mergeCell ref="B607:E607"/>
    <mergeCell ref="B608:E608"/>
    <mergeCell ref="B609:E609"/>
    <mergeCell ref="B610:E610"/>
    <mergeCell ref="B611:E611"/>
    <mergeCell ref="B612:E612"/>
    <mergeCell ref="B613:E613"/>
    <mergeCell ref="B614:E614"/>
    <mergeCell ref="B615:E615"/>
    <mergeCell ref="B616:E616"/>
    <mergeCell ref="B617:E617"/>
    <mergeCell ref="B618:E618"/>
    <mergeCell ref="B619:E619"/>
    <mergeCell ref="B620:E620"/>
    <mergeCell ref="B621:E621"/>
    <mergeCell ref="B622:E622"/>
    <mergeCell ref="B623:E623"/>
    <mergeCell ref="B624:E624"/>
    <mergeCell ref="B625:E625"/>
    <mergeCell ref="B626:E626"/>
    <mergeCell ref="B627:E627"/>
    <mergeCell ref="B628:E628"/>
    <mergeCell ref="B629:E629"/>
    <mergeCell ref="B630:E630"/>
    <mergeCell ref="B631:E631"/>
    <mergeCell ref="B632:E632"/>
    <mergeCell ref="B633:E633"/>
    <mergeCell ref="B634:E634"/>
    <mergeCell ref="B635:E635"/>
    <mergeCell ref="B636:E636"/>
    <mergeCell ref="B637:E637"/>
    <mergeCell ref="B638:E638"/>
    <mergeCell ref="B639:E639"/>
    <mergeCell ref="B640:E640"/>
    <mergeCell ref="B641:E641"/>
    <mergeCell ref="B642:E642"/>
    <mergeCell ref="B643:E643"/>
    <mergeCell ref="B644:E644"/>
    <mergeCell ref="B645:E645"/>
    <mergeCell ref="B646:E646"/>
    <mergeCell ref="B647:E647"/>
    <mergeCell ref="B648:E648"/>
    <mergeCell ref="B649:E649"/>
    <mergeCell ref="B650:E650"/>
    <mergeCell ref="B651:E651"/>
    <mergeCell ref="B652:E652"/>
    <mergeCell ref="B653:E653"/>
    <mergeCell ref="B654:E654"/>
    <mergeCell ref="B655:E655"/>
    <mergeCell ref="B656:E656"/>
    <mergeCell ref="B657:E657"/>
    <mergeCell ref="B658:E658"/>
    <mergeCell ref="B659:E659"/>
    <mergeCell ref="B660:E660"/>
    <mergeCell ref="B661:E661"/>
    <mergeCell ref="B662:E662"/>
    <mergeCell ref="B663:E663"/>
    <mergeCell ref="B664:E664"/>
    <mergeCell ref="B665:E665"/>
    <mergeCell ref="B666:E666"/>
    <mergeCell ref="B667:E667"/>
    <mergeCell ref="B668:E668"/>
    <mergeCell ref="B669:E669"/>
    <mergeCell ref="B670:E670"/>
    <mergeCell ref="B671:E671"/>
    <mergeCell ref="B672:E672"/>
    <mergeCell ref="B673:E673"/>
    <mergeCell ref="B674:E674"/>
    <mergeCell ref="B675:E675"/>
    <mergeCell ref="B676:E676"/>
    <mergeCell ref="B677:E677"/>
    <mergeCell ref="B678:E678"/>
    <mergeCell ref="B679:E679"/>
    <mergeCell ref="B680:E680"/>
    <mergeCell ref="B681:E681"/>
    <mergeCell ref="B682:E682"/>
    <mergeCell ref="B683:E683"/>
    <mergeCell ref="B684:E684"/>
    <mergeCell ref="B685:E685"/>
    <mergeCell ref="B686:E686"/>
    <mergeCell ref="B687:E687"/>
    <mergeCell ref="B688:E688"/>
    <mergeCell ref="B689:E689"/>
    <mergeCell ref="B690:E690"/>
    <mergeCell ref="B691:E691"/>
    <mergeCell ref="B692:E692"/>
    <mergeCell ref="B693:E693"/>
    <mergeCell ref="B694:E694"/>
    <mergeCell ref="B695:E695"/>
    <mergeCell ref="B696:E696"/>
    <mergeCell ref="B697:E697"/>
    <mergeCell ref="B698:E698"/>
    <mergeCell ref="B699:E699"/>
    <mergeCell ref="B700:E700"/>
    <mergeCell ref="B701:E701"/>
    <mergeCell ref="B702:E702"/>
    <mergeCell ref="B703:E703"/>
    <mergeCell ref="B704:E704"/>
    <mergeCell ref="B705:E705"/>
    <mergeCell ref="B706:E706"/>
    <mergeCell ref="B707:E707"/>
    <mergeCell ref="B708:E708"/>
    <mergeCell ref="B709:E709"/>
    <mergeCell ref="B710:E710"/>
    <mergeCell ref="B711:E711"/>
    <mergeCell ref="B712:E712"/>
    <mergeCell ref="B713:E713"/>
    <mergeCell ref="B714:E714"/>
    <mergeCell ref="B715:E715"/>
    <mergeCell ref="B716:E716"/>
    <mergeCell ref="B717:E717"/>
    <mergeCell ref="B718:E718"/>
    <mergeCell ref="B719:E719"/>
    <mergeCell ref="B720:E720"/>
    <mergeCell ref="B721:E721"/>
    <mergeCell ref="B722:E722"/>
    <mergeCell ref="B723:E723"/>
    <mergeCell ref="B724:E724"/>
    <mergeCell ref="B725:E725"/>
    <mergeCell ref="B726:E726"/>
    <mergeCell ref="B727:E727"/>
    <mergeCell ref="B728:E728"/>
    <mergeCell ref="B729:E729"/>
    <mergeCell ref="B730:E730"/>
    <mergeCell ref="B731:E731"/>
    <mergeCell ref="B732:E732"/>
    <mergeCell ref="B733:E733"/>
    <mergeCell ref="B743:E743"/>
    <mergeCell ref="B744:E744"/>
    <mergeCell ref="B734:E734"/>
    <mergeCell ref="B735:E735"/>
    <mergeCell ref="B736:E736"/>
    <mergeCell ref="B737:E737"/>
    <mergeCell ref="B738:E738"/>
    <mergeCell ref="B739:E739"/>
    <mergeCell ref="B740:E740"/>
    <mergeCell ref="B741:E741"/>
    <mergeCell ref="B742:E742"/>
  </mergeCells>
  <conditionalFormatting sqref="K13">
    <cfRule type="cellIs" dxfId="129" priority="1" stopIfTrue="1" operator="equal">
      <formula>"Não Atende"</formula>
    </cfRule>
    <cfRule type="cellIs" dxfId="128" priority="2" stopIfTrue="1" operator="equal">
      <formula>"Atende"</formula>
    </cfRule>
  </conditionalFormatting>
  <dataValidations count="8">
    <dataValidation type="list" allowBlank="1" showInputMessage="1" showErrorMessage="1" sqref="E794 E802 E815 F856 E834 E810 D866 D889 K887 K889 D918:D923 K872 K874 K963 K953 D961 K961 D963 D953 D983 D985">
      <formula1>"Sim,Não"</formula1>
    </dataValidation>
    <dataValidation type="list" allowBlank="1" showInputMessage="1" showErrorMessage="1" sqref="I864 I792 I800 I813 I854 I786 I780:I784 I25:I29 I32 I34:I778">
      <formula1>requerimentos</formula1>
    </dataValidation>
    <dataValidation type="list" allowBlank="1" showInputMessage="1" showErrorMessage="1" sqref="F19:F20 F22 I14:I18">
      <formula1>Req_exclusão</formula1>
    </dataValidation>
    <dataValidation type="list" allowBlank="1" showInputMessage="1" showErrorMessage="1" sqref="WVI897:WVI907 IW897:IW907 SS897:SS907 ACO897:ACO907 AMK897:AMK907 AWG897:AWG907 BGC897:BGC907 BPY897:BPY907 BZU897:BZU907 CJQ897:CJQ907 CTM897:CTM907 DDI897:DDI907 DNE897:DNE907 DXA897:DXA907 EGW897:EGW907 EQS897:EQS907 FAO897:FAO907 FKK897:FKK907 FUG897:FUG907 GEC897:GEC907 GNY897:GNY907 GXU897:GXU907 HHQ897:HHQ907 HRM897:HRM907 IBI897:IBI907 ILE897:ILE907 IVA897:IVA907 JEW897:JEW907 JOS897:JOS907 JYO897:JYO907 KIK897:KIK907 KSG897:KSG907 LCC897:LCC907 LLY897:LLY907 LVU897:LVU907 MFQ897:MFQ907 MPM897:MPM907 MZI897:MZI907 NJE897:NJE907 NTA897:NTA907 OCW897:OCW907 OMS897:OMS907 OWO897:OWO907 PGK897:PGK907 PQG897:PQG907 QAC897:QAC907 QJY897:QJY907 QTU897:QTU907 RDQ897:RDQ907 RNM897:RNM907 RXI897:RXI907 SHE897:SHE907 SRA897:SRA907 TAW897:TAW907 TKS897:TKS907 TUO897:TUO907 UEK897:UEK907 UOG897:UOG907 UYC897:UYC907 VHY897:VHY907 VRU897:VRU907 WBQ897:WBQ907 WLM897:WLM907 E904:E914">
      <formula1>"RISC, x86"</formula1>
    </dataValidation>
    <dataValidation type="list" allowBlank="1" showInputMessage="1" showErrorMessage="1" sqref="WVG897:WVG907 IU897:IU907 SQ897:SQ907 ACM897:ACM907 AMI897:AMI907 AWE897:AWE907 BGA897:BGA907 BPW897:BPW907 BZS897:BZS907 CJO897:CJO907 CTK897:CTK907 DDG897:DDG907 DNC897:DNC907 DWY897:DWY907 EGU897:EGU907 EQQ897:EQQ907 FAM897:FAM907 FKI897:FKI907 FUE897:FUE907 GEA897:GEA907 GNW897:GNW907 GXS897:GXS907 HHO897:HHO907 HRK897:HRK907 IBG897:IBG907 ILC897:ILC907 IUY897:IUY907 JEU897:JEU907 JOQ897:JOQ907 JYM897:JYM907 KII897:KII907 KSE897:KSE907 LCA897:LCA907 LLW897:LLW907 LVS897:LVS907 MFO897:MFO907 MPK897:MPK907 MZG897:MZG907 NJC897:NJC907 NSY897:NSY907 OCU897:OCU907 OMQ897:OMQ907 OWM897:OWM907 PGI897:PGI907 PQE897:PQE907 QAA897:QAA907 QJW897:QJW907 QTS897:QTS907 RDO897:RDO907 RNK897:RNK907 RXG897:RXG907 SHC897:SHC907 SQY897:SQY907 TAU897:TAU907 TKQ897:TKQ907 TUM897:TUM907 UEI897:UEI907 UOE897:UOE907 UYA897:UYA907 VHW897:VHW907 VRS897:VRS907 WBO897:WBO907 WLK897:WLK907 C904:C914">
      <formula1>"Aplicação, Apresentação, Banco de Dados"</formula1>
    </dataValidation>
    <dataValidation type="list" allowBlank="1" showInputMessage="1" showErrorMessage="1" sqref="WVH897:WVH907 IV897:IV907 SR897:SR907 ACN897:ACN907 AMJ897:AMJ907 AWF897:AWF907 BGB897:BGB907 BPX897:BPX907 BZT897:BZT907 CJP897:CJP907 CTL897:CTL907 DDH897:DDH907 DND897:DND907 DWZ897:DWZ907 EGV897:EGV907 EQR897:EQR907 FAN897:FAN907 FKJ897:FKJ907 FUF897:FUF907 GEB897:GEB907 GNX897:GNX907 GXT897:GXT907 HHP897:HHP907 HRL897:HRL907 IBH897:IBH907 ILD897:ILD907 IUZ897:IUZ907 JEV897:JEV907 JOR897:JOR907 JYN897:JYN907 KIJ897:KIJ907 KSF897:KSF907 LCB897:LCB907 LLX897:LLX907 LVT897:LVT907 MFP897:MFP907 MPL897:MPL907 MZH897:MZH907 NJD897:NJD907 NSZ897:NSZ907 OCV897:OCV907 OMR897:OMR907 OWN897:OWN907 PGJ897:PGJ907 PQF897:PQF907 QAB897:QAB907 QJX897:QJX907 QTT897:QTT907 RDP897:RDP907 RNL897:RNL907 RXH897:RXH907 SHD897:SHD907 SQZ897:SQZ907 TAV897:TAV907 TKR897:TKR907 TUN897:TUN907 UEJ897:UEJ907 UOF897:UOF907 UYB897:UYB907 VHX897:VHX907 VRT897:VRT907 WBP897:WBP907 WLL897:WLL907 D904:D914">
      <formula1>"On Line, Batch, Misto"</formula1>
    </dataValidation>
    <dataValidation type="list" allowBlank="1" showInputMessage="1" showErrorMessage="1" sqref="WVF897:WVF907 IT897:IT907 SP897:SP907 ACL897:ACL907 AMH897:AMH907 AWD897:AWD907 BFZ897:BFZ907 BPV897:BPV907 BZR897:BZR907 CJN897:CJN907 CTJ897:CTJ907 DDF897:DDF907 DNB897:DNB907 DWX897:DWX907 EGT897:EGT907 EQP897:EQP907 FAL897:FAL907 FKH897:FKH907 FUD897:FUD907 GDZ897:GDZ907 GNV897:GNV907 GXR897:GXR907 HHN897:HHN907 HRJ897:HRJ907 IBF897:IBF907 ILB897:ILB907 IUX897:IUX907 JET897:JET907 JOP897:JOP907 JYL897:JYL907 KIH897:KIH907 KSD897:KSD907 LBZ897:LBZ907 LLV897:LLV907 LVR897:LVR907 MFN897:MFN907 MPJ897:MPJ907 MZF897:MZF907 NJB897:NJB907 NSX897:NSX907 OCT897:OCT907 OMP897:OMP907 OWL897:OWL907 PGH897:PGH907 PQD897:PQD907 PZZ897:PZZ907 QJV897:QJV907 QTR897:QTR907 RDN897:RDN907 RNJ897:RNJ907 RXF897:RXF907 SHB897:SHB907 SQX897:SQX907 TAT897:TAT907 TKP897:TKP907 TUL897:TUL907 UEH897:UEH907 UOD897:UOD907 UXZ897:UXZ907 VHV897:VHV907 VRR897:VRR907 WBN897:WBN907 WLJ897:WLJ907 B904:B914">
      <formula1>"Produção, Disaster Recovery, Desenvolvimento, Homologação, Testes"</formula1>
    </dataValidation>
    <dataValidation type="list" allowBlank="1" showInputMessage="1" showErrorMessage="1" sqref="K983">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E901 E860 F902 H25:H29 H780:H784 H786 H32 H34:H778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9"/>
  <dimension ref="A1:R293"/>
  <sheetViews>
    <sheetView showGridLines="0" zoomScale="80" zoomScaleNormal="80" workbookViewId="0"/>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78"/>
      <c r="B1" s="26"/>
      <c r="C1" s="26"/>
      <c r="D1" s="26"/>
      <c r="E1" s="26"/>
      <c r="F1" s="26"/>
      <c r="G1" s="26"/>
      <c r="H1" s="26"/>
      <c r="I1" s="26"/>
      <c r="J1" s="26"/>
      <c r="P1" s="16" t="s">
        <v>22</v>
      </c>
      <c r="R1" s="10" t="s">
        <v>48</v>
      </c>
    </row>
    <row r="2" spans="1:18" ht="15.75" thickBot="1" x14ac:dyDescent="0.25">
      <c r="A2" s="278"/>
      <c r="B2" s="279" t="s">
        <v>50</v>
      </c>
      <c r="C2" s="297"/>
      <c r="D2" s="297"/>
      <c r="E2" s="297"/>
      <c r="F2" s="642" t="s">
        <v>51</v>
      </c>
      <c r="G2" s="643"/>
      <c r="H2" s="644"/>
      <c r="I2" s="15">
        <f>IF(ISERR(SUM(G8:G97,G100:G128,G131:G261,G264:G268,G271:G294)/(SUM(K8:K97,K100:K128,K131:K261,K264:K268,K271:K294))),"N/A",SUM(G8:G97,G100:G128,G131:G261,G264:G268,G271:G294)/(SUM(K8:K97,K100:K128,K131:K261,K264:K268,K271:K294)))</f>
        <v>0</v>
      </c>
      <c r="J2" s="26"/>
      <c r="P2" s="8" t="s">
        <v>26</v>
      </c>
      <c r="R2" s="9" t="s">
        <v>4</v>
      </c>
    </row>
    <row r="3" spans="1:18" ht="15" x14ac:dyDescent="0.25">
      <c r="A3" s="278"/>
      <c r="B3" s="280" t="s">
        <v>276</v>
      </c>
      <c r="C3" s="298"/>
      <c r="D3" s="298"/>
      <c r="E3" s="298"/>
      <c r="F3" s="281"/>
      <c r="G3" s="281"/>
      <c r="H3" s="281" t="s">
        <v>1066</v>
      </c>
      <c r="I3" s="407">
        <f>(I5*100)/A5</f>
        <v>27.372262773722628</v>
      </c>
      <c r="J3" s="413">
        <v>0.27500000000000002</v>
      </c>
      <c r="P3" s="8" t="s">
        <v>27</v>
      </c>
      <c r="R3" s="9" t="s">
        <v>17</v>
      </c>
    </row>
    <row r="4" spans="1:18" ht="15" x14ac:dyDescent="0.25">
      <c r="A4" s="278"/>
      <c r="B4" s="282" t="str">
        <f>'Prop B'!$E$8</f>
        <v>E&amp;Y/SAP</v>
      </c>
      <c r="C4" s="299"/>
      <c r="D4" s="299"/>
      <c r="E4" s="299"/>
      <c r="F4" s="27"/>
      <c r="G4" s="27"/>
      <c r="H4" s="27"/>
      <c r="I4" s="27"/>
      <c r="J4" s="27"/>
      <c r="P4" s="8" t="s">
        <v>28</v>
      </c>
      <c r="R4" s="8" t="s">
        <v>5</v>
      </c>
    </row>
    <row r="5" spans="1:18" ht="15" x14ac:dyDescent="0.2">
      <c r="A5" s="406">
        <f>COUNTA((A8:A293))-4</f>
        <v>274</v>
      </c>
      <c r="B5" s="26"/>
      <c r="C5" s="26"/>
      <c r="D5" s="26"/>
      <c r="E5" s="26"/>
      <c r="F5" s="27"/>
      <c r="G5" s="27"/>
      <c r="H5" s="27"/>
      <c r="I5" s="406">
        <f>COUNTA((I8:I293))-4</f>
        <v>75</v>
      </c>
      <c r="J5" s="27"/>
      <c r="P5" s="8" t="s">
        <v>29</v>
      </c>
    </row>
    <row r="6" spans="1:18" ht="13.5" thickBot="1" x14ac:dyDescent="0.25">
      <c r="A6" s="278"/>
      <c r="B6" s="28" t="s">
        <v>52</v>
      </c>
      <c r="C6" s="28"/>
      <c r="D6" s="28"/>
      <c r="E6" s="28"/>
      <c r="F6" s="28" t="s">
        <v>53</v>
      </c>
      <c r="G6" s="28"/>
      <c r="H6" s="26"/>
      <c r="I6" s="26"/>
      <c r="J6" s="26"/>
      <c r="P6" s="8" t="s">
        <v>30</v>
      </c>
    </row>
    <row r="7" spans="1:18" ht="26.25" thickBot="1" x14ac:dyDescent="0.25">
      <c r="A7" s="29" t="s">
        <v>54</v>
      </c>
      <c r="B7" s="31" t="s">
        <v>168</v>
      </c>
      <c r="C7" s="300"/>
      <c r="D7" s="300"/>
      <c r="E7" s="301"/>
      <c r="F7" s="30" t="s">
        <v>4</v>
      </c>
      <c r="G7" s="30" t="s">
        <v>57</v>
      </c>
      <c r="H7" s="30" t="s">
        <v>22</v>
      </c>
      <c r="I7" s="31" t="s">
        <v>55</v>
      </c>
      <c r="J7" s="30" t="s">
        <v>56</v>
      </c>
      <c r="K7" s="33" t="s">
        <v>58</v>
      </c>
      <c r="L7" s="364" t="s">
        <v>274</v>
      </c>
      <c r="M7" s="32" t="s">
        <v>275</v>
      </c>
      <c r="P7" s="8" t="s">
        <v>31</v>
      </c>
    </row>
    <row r="8" spans="1:18" ht="45" customHeight="1" x14ac:dyDescent="0.2">
      <c r="A8" s="307" t="str">
        <f t="shared" ref="A8:A71" si="0">IF(LEFT(A7,2)="ID",CONCATENATE(MID($A$7,SEARCH(" ",$A$7)+1,10),"001"),CONCATENATE(MID($A$7,SEARCH(" ",$A$7)+1,10),TEXT(RIGHT(A7,3)+1,"000")))</f>
        <v>RQF001</v>
      </c>
      <c r="B8" s="645" t="s">
        <v>309</v>
      </c>
      <c r="C8" s="646" t="s">
        <v>309</v>
      </c>
      <c r="D8" s="646" t="s">
        <v>309</v>
      </c>
      <c r="E8" s="647" t="s">
        <v>309</v>
      </c>
      <c r="F8" s="389" t="s">
        <v>17</v>
      </c>
      <c r="G8" s="304"/>
      <c r="H8" s="393" t="s">
        <v>27</v>
      </c>
      <c r="I8" s="306">
        <v>1.3698630136986301E-2</v>
      </c>
      <c r="J8" s="306"/>
      <c r="K8" s="34">
        <f t="shared" ref="K8:K71" si="1">IF(I8="","",I8*100)</f>
        <v>1.3698630136986301</v>
      </c>
      <c r="L8" s="307"/>
      <c r="M8" s="362"/>
    </row>
    <row r="9" spans="1:18" ht="45" customHeight="1" x14ac:dyDescent="0.2">
      <c r="A9" s="307" t="str">
        <f t="shared" si="0"/>
        <v>RQF002</v>
      </c>
      <c r="B9" s="633" t="s">
        <v>310</v>
      </c>
      <c r="C9" s="634" t="s">
        <v>310</v>
      </c>
      <c r="D9" s="634" t="s">
        <v>310</v>
      </c>
      <c r="E9" s="635" t="s">
        <v>310</v>
      </c>
      <c r="F9" s="390" t="s">
        <v>17</v>
      </c>
      <c r="G9" s="304"/>
      <c r="H9" s="394" t="s">
        <v>27</v>
      </c>
      <c r="I9" s="306">
        <v>1.3698630136986301E-2</v>
      </c>
      <c r="J9" s="306"/>
      <c r="K9" s="34">
        <f t="shared" si="1"/>
        <v>1.3698630136986301</v>
      </c>
      <c r="L9" s="307"/>
      <c r="M9" s="383"/>
    </row>
    <row r="10" spans="1:18" ht="45" customHeight="1" x14ac:dyDescent="0.2">
      <c r="A10" s="307" t="str">
        <f t="shared" si="0"/>
        <v>RQF003</v>
      </c>
      <c r="B10" s="648" t="s">
        <v>311</v>
      </c>
      <c r="C10" s="649" t="s">
        <v>311</v>
      </c>
      <c r="D10" s="649" t="s">
        <v>311</v>
      </c>
      <c r="E10" s="650" t="s">
        <v>311</v>
      </c>
      <c r="F10" s="389" t="s">
        <v>17</v>
      </c>
      <c r="G10" s="304"/>
      <c r="H10" s="393" t="s">
        <v>27</v>
      </c>
      <c r="I10" s="306">
        <v>1.3698630136986301E-2</v>
      </c>
      <c r="J10" s="306"/>
      <c r="K10" s="34">
        <f t="shared" si="1"/>
        <v>1.3698630136986301</v>
      </c>
      <c r="L10" s="307"/>
      <c r="M10" s="383"/>
    </row>
    <row r="11" spans="1:18" ht="45" customHeight="1" x14ac:dyDescent="0.2">
      <c r="A11" s="307" t="str">
        <f t="shared" si="0"/>
        <v>RQF004</v>
      </c>
      <c r="B11" s="633" t="s">
        <v>312</v>
      </c>
      <c r="C11" s="634" t="s">
        <v>312</v>
      </c>
      <c r="D11" s="634" t="s">
        <v>312</v>
      </c>
      <c r="E11" s="635" t="s">
        <v>312</v>
      </c>
      <c r="F11" s="390" t="s">
        <v>17</v>
      </c>
      <c r="G11" s="304"/>
      <c r="H11" s="394" t="s">
        <v>27</v>
      </c>
      <c r="I11" s="306">
        <v>1.3698630136986301E-2</v>
      </c>
      <c r="J11" s="306"/>
      <c r="K11" s="34">
        <f t="shared" si="1"/>
        <v>1.3698630136986301</v>
      </c>
      <c r="L11" s="307"/>
      <c r="M11" s="383"/>
    </row>
    <row r="12" spans="1:18" ht="45" customHeight="1" x14ac:dyDescent="0.2">
      <c r="A12" s="307" t="str">
        <f t="shared" si="0"/>
        <v>RQF005</v>
      </c>
      <c r="B12" s="633" t="s">
        <v>313</v>
      </c>
      <c r="C12" s="634" t="s">
        <v>313</v>
      </c>
      <c r="D12" s="634" t="s">
        <v>313</v>
      </c>
      <c r="E12" s="635" t="s">
        <v>313</v>
      </c>
      <c r="F12" s="391" t="s">
        <v>17</v>
      </c>
      <c r="G12" s="304"/>
      <c r="H12" s="395" t="s">
        <v>27</v>
      </c>
      <c r="I12" s="306">
        <v>1.3698630136986301E-2</v>
      </c>
      <c r="J12" s="306"/>
      <c r="K12" s="34">
        <f t="shared" si="1"/>
        <v>1.3698630136986301</v>
      </c>
      <c r="L12" s="307"/>
      <c r="M12" s="383"/>
    </row>
    <row r="13" spans="1:18" ht="45" customHeight="1" x14ac:dyDescent="0.2">
      <c r="A13" s="307" t="str">
        <f t="shared" si="0"/>
        <v>RQF006</v>
      </c>
      <c r="B13" s="633" t="s">
        <v>314</v>
      </c>
      <c r="C13" s="634" t="s">
        <v>314</v>
      </c>
      <c r="D13" s="634" t="s">
        <v>314</v>
      </c>
      <c r="E13" s="635" t="s">
        <v>314</v>
      </c>
      <c r="F13" s="391" t="s">
        <v>17</v>
      </c>
      <c r="G13" s="304"/>
      <c r="H13" s="395" t="s">
        <v>27</v>
      </c>
      <c r="I13" s="306">
        <v>1.3698630136986301E-2</v>
      </c>
      <c r="J13" s="306"/>
      <c r="K13" s="34">
        <f t="shared" si="1"/>
        <v>1.3698630136986301</v>
      </c>
      <c r="L13" s="307"/>
      <c r="M13" s="383"/>
    </row>
    <row r="14" spans="1:18" ht="45" customHeight="1" x14ac:dyDescent="0.2">
      <c r="A14" s="307" t="str">
        <f t="shared" si="0"/>
        <v>RQF007</v>
      </c>
      <c r="B14" s="633" t="s">
        <v>315</v>
      </c>
      <c r="C14" s="634" t="s">
        <v>315</v>
      </c>
      <c r="D14" s="634" t="s">
        <v>315</v>
      </c>
      <c r="E14" s="635" t="s">
        <v>315</v>
      </c>
      <c r="F14" s="391" t="s">
        <v>17</v>
      </c>
      <c r="G14" s="304"/>
      <c r="H14" s="395" t="s">
        <v>27</v>
      </c>
      <c r="I14" s="306">
        <v>1.3698630136986301E-2</v>
      </c>
      <c r="J14" s="306"/>
      <c r="K14" s="34">
        <f t="shared" si="1"/>
        <v>1.3698630136986301</v>
      </c>
      <c r="L14" s="307"/>
      <c r="M14" s="383"/>
    </row>
    <row r="15" spans="1:18" ht="45" customHeight="1" x14ac:dyDescent="0.2">
      <c r="A15" s="307" t="str">
        <f t="shared" si="0"/>
        <v>RQF008</v>
      </c>
      <c r="B15" s="633" t="s">
        <v>316</v>
      </c>
      <c r="C15" s="634" t="s">
        <v>316</v>
      </c>
      <c r="D15" s="634" t="s">
        <v>316</v>
      </c>
      <c r="E15" s="635" t="s">
        <v>316</v>
      </c>
      <c r="F15" s="391" t="s">
        <v>17</v>
      </c>
      <c r="G15" s="304"/>
      <c r="H15" s="395" t="s">
        <v>27</v>
      </c>
      <c r="I15" s="306">
        <v>1.3698630136986301E-2</v>
      </c>
      <c r="J15" s="306"/>
      <c r="K15" s="34">
        <f t="shared" si="1"/>
        <v>1.3698630136986301</v>
      </c>
      <c r="L15" s="307"/>
      <c r="M15" s="383"/>
    </row>
    <row r="16" spans="1:18" ht="45" customHeight="1" x14ac:dyDescent="0.2">
      <c r="A16" s="307" t="str">
        <f t="shared" si="0"/>
        <v>RQF009</v>
      </c>
      <c r="B16" s="633" t="s">
        <v>317</v>
      </c>
      <c r="C16" s="634" t="s">
        <v>317</v>
      </c>
      <c r="D16" s="634" t="s">
        <v>317</v>
      </c>
      <c r="E16" s="635" t="s">
        <v>317</v>
      </c>
      <c r="F16" s="391" t="s">
        <v>17</v>
      </c>
      <c r="G16" s="304"/>
      <c r="H16" s="395" t="s">
        <v>27</v>
      </c>
      <c r="I16" s="306">
        <v>1.3698630136986301E-2</v>
      </c>
      <c r="J16" s="306"/>
      <c r="K16" s="34">
        <f t="shared" si="1"/>
        <v>1.3698630136986301</v>
      </c>
      <c r="L16" s="307"/>
      <c r="M16" s="383"/>
    </row>
    <row r="17" spans="1:13" ht="45" customHeight="1" x14ac:dyDescent="0.2">
      <c r="A17" s="307" t="str">
        <f t="shared" si="0"/>
        <v>RQF010</v>
      </c>
      <c r="B17" s="633" t="s">
        <v>318</v>
      </c>
      <c r="C17" s="634" t="s">
        <v>318</v>
      </c>
      <c r="D17" s="634" t="s">
        <v>318</v>
      </c>
      <c r="E17" s="635" t="s">
        <v>318</v>
      </c>
      <c r="F17" s="391" t="s">
        <v>17</v>
      </c>
      <c r="G17" s="304"/>
      <c r="H17" s="395" t="s">
        <v>27</v>
      </c>
      <c r="I17" s="306">
        <v>1.3698630136986301E-2</v>
      </c>
      <c r="J17" s="306"/>
      <c r="K17" s="34">
        <f t="shared" si="1"/>
        <v>1.3698630136986301</v>
      </c>
      <c r="L17" s="307"/>
      <c r="M17" s="383"/>
    </row>
    <row r="18" spans="1:13" ht="45" customHeight="1" x14ac:dyDescent="0.2">
      <c r="A18" s="307" t="str">
        <f t="shared" si="0"/>
        <v>RQF011</v>
      </c>
      <c r="B18" s="633" t="s">
        <v>319</v>
      </c>
      <c r="C18" s="634" t="s">
        <v>319</v>
      </c>
      <c r="D18" s="634" t="s">
        <v>319</v>
      </c>
      <c r="E18" s="635" t="s">
        <v>319</v>
      </c>
      <c r="F18" s="391" t="s">
        <v>17</v>
      </c>
      <c r="G18" s="304"/>
      <c r="H18" s="395" t="s">
        <v>27</v>
      </c>
      <c r="I18" s="306">
        <v>1.3698630136986301E-2</v>
      </c>
      <c r="J18" s="306"/>
      <c r="K18" s="34">
        <f t="shared" si="1"/>
        <v>1.3698630136986301</v>
      </c>
      <c r="L18" s="307"/>
      <c r="M18" s="383"/>
    </row>
    <row r="19" spans="1:13" ht="45" customHeight="1" x14ac:dyDescent="0.2">
      <c r="A19" s="307" t="str">
        <f t="shared" si="0"/>
        <v>RQF012</v>
      </c>
      <c r="B19" s="633" t="s">
        <v>320</v>
      </c>
      <c r="C19" s="634" t="s">
        <v>320</v>
      </c>
      <c r="D19" s="634" t="s">
        <v>320</v>
      </c>
      <c r="E19" s="635" t="s">
        <v>320</v>
      </c>
      <c r="F19" s="391" t="s">
        <v>17</v>
      </c>
      <c r="G19" s="304"/>
      <c r="H19" s="395" t="s">
        <v>27</v>
      </c>
      <c r="I19" s="306">
        <v>1.3698630136986301E-2</v>
      </c>
      <c r="J19" s="306"/>
      <c r="K19" s="34">
        <f t="shared" si="1"/>
        <v>1.3698630136986301</v>
      </c>
      <c r="L19" s="307"/>
      <c r="M19" s="383"/>
    </row>
    <row r="20" spans="1:13" ht="45" customHeight="1" x14ac:dyDescent="0.2">
      <c r="A20" s="307" t="str">
        <f t="shared" si="0"/>
        <v>RQF013</v>
      </c>
      <c r="B20" s="633" t="s">
        <v>321</v>
      </c>
      <c r="C20" s="634" t="s">
        <v>321</v>
      </c>
      <c r="D20" s="634" t="s">
        <v>321</v>
      </c>
      <c r="E20" s="635" t="s">
        <v>321</v>
      </c>
      <c r="F20" s="391" t="s">
        <v>17</v>
      </c>
      <c r="G20" s="304"/>
      <c r="H20" s="395" t="s">
        <v>27</v>
      </c>
      <c r="I20" s="306">
        <v>1.3698630136986301E-2</v>
      </c>
      <c r="J20" s="306"/>
      <c r="K20" s="34">
        <f t="shared" si="1"/>
        <v>1.3698630136986301</v>
      </c>
      <c r="L20" s="307"/>
      <c r="M20" s="383"/>
    </row>
    <row r="21" spans="1:13" ht="45" customHeight="1" x14ac:dyDescent="0.2">
      <c r="A21" s="307" t="str">
        <f t="shared" si="0"/>
        <v>RQF014</v>
      </c>
      <c r="B21" s="633" t="s">
        <v>322</v>
      </c>
      <c r="C21" s="634" t="s">
        <v>322</v>
      </c>
      <c r="D21" s="634" t="s">
        <v>322</v>
      </c>
      <c r="E21" s="635" t="s">
        <v>322</v>
      </c>
      <c r="F21" s="391" t="s">
        <v>17</v>
      </c>
      <c r="G21" s="304"/>
      <c r="H21" s="395" t="s">
        <v>27</v>
      </c>
      <c r="I21" s="306">
        <v>1.3698630136986301E-2</v>
      </c>
      <c r="J21" s="306"/>
      <c r="K21" s="34">
        <f t="shared" si="1"/>
        <v>1.3698630136986301</v>
      </c>
      <c r="L21" s="307"/>
      <c r="M21" s="383"/>
    </row>
    <row r="22" spans="1:13" ht="45" customHeight="1" x14ac:dyDescent="0.2">
      <c r="A22" s="307" t="str">
        <f t="shared" si="0"/>
        <v>RQF015</v>
      </c>
      <c r="B22" s="633" t="s">
        <v>323</v>
      </c>
      <c r="C22" s="634" t="s">
        <v>323</v>
      </c>
      <c r="D22" s="634" t="s">
        <v>323</v>
      </c>
      <c r="E22" s="635" t="s">
        <v>323</v>
      </c>
      <c r="F22" s="391" t="s">
        <v>17</v>
      </c>
      <c r="G22" s="304"/>
      <c r="H22" s="395" t="s">
        <v>27</v>
      </c>
      <c r="I22" s="306">
        <v>1.3698630136986301E-2</v>
      </c>
      <c r="J22" s="306"/>
      <c r="K22" s="34">
        <f t="shared" si="1"/>
        <v>1.3698630136986301</v>
      </c>
      <c r="L22" s="307"/>
      <c r="M22" s="383"/>
    </row>
    <row r="23" spans="1:13" ht="45" customHeight="1" x14ac:dyDescent="0.2">
      <c r="A23" s="307" t="str">
        <f t="shared" si="0"/>
        <v>RQF016</v>
      </c>
      <c r="B23" s="633" t="s">
        <v>324</v>
      </c>
      <c r="C23" s="634" t="s">
        <v>324</v>
      </c>
      <c r="D23" s="634" t="s">
        <v>324</v>
      </c>
      <c r="E23" s="635" t="s">
        <v>324</v>
      </c>
      <c r="F23" s="391" t="s">
        <v>17</v>
      </c>
      <c r="G23" s="304"/>
      <c r="H23" s="395" t="s">
        <v>27</v>
      </c>
      <c r="I23" s="306">
        <v>1.3698630136986301E-2</v>
      </c>
      <c r="J23" s="306"/>
      <c r="K23" s="34">
        <f t="shared" si="1"/>
        <v>1.3698630136986301</v>
      </c>
      <c r="L23" s="307"/>
      <c r="M23" s="383"/>
    </row>
    <row r="24" spans="1:13" ht="45" customHeight="1" x14ac:dyDescent="0.2">
      <c r="A24" s="307" t="str">
        <f t="shared" si="0"/>
        <v>RQF017</v>
      </c>
      <c r="B24" s="633" t="s">
        <v>325</v>
      </c>
      <c r="C24" s="634" t="s">
        <v>325</v>
      </c>
      <c r="D24" s="634" t="s">
        <v>325</v>
      </c>
      <c r="E24" s="635" t="s">
        <v>325</v>
      </c>
      <c r="F24" s="391" t="s">
        <v>17</v>
      </c>
      <c r="G24" s="304"/>
      <c r="H24" s="395" t="s">
        <v>27</v>
      </c>
      <c r="I24" s="306">
        <v>1.3698630136986301E-2</v>
      </c>
      <c r="J24" s="306"/>
      <c r="K24" s="34">
        <f t="shared" si="1"/>
        <v>1.3698630136986301</v>
      </c>
      <c r="L24" s="307"/>
      <c r="M24" s="383"/>
    </row>
    <row r="25" spans="1:13" ht="45" customHeight="1" x14ac:dyDescent="0.2">
      <c r="A25" s="307" t="str">
        <f t="shared" si="0"/>
        <v>RQF018</v>
      </c>
      <c r="B25" s="633" t="s">
        <v>326</v>
      </c>
      <c r="C25" s="634" t="s">
        <v>326</v>
      </c>
      <c r="D25" s="634" t="s">
        <v>326</v>
      </c>
      <c r="E25" s="635" t="s">
        <v>326</v>
      </c>
      <c r="F25" s="391" t="s">
        <v>17</v>
      </c>
      <c r="G25" s="304"/>
      <c r="H25" s="395" t="s">
        <v>27</v>
      </c>
      <c r="I25" s="306">
        <v>1.3698630136986301E-2</v>
      </c>
      <c r="J25" s="306"/>
      <c r="K25" s="34">
        <f t="shared" si="1"/>
        <v>1.3698630136986301</v>
      </c>
      <c r="L25" s="307"/>
      <c r="M25" s="383"/>
    </row>
    <row r="26" spans="1:13" ht="45" customHeight="1" x14ac:dyDescent="0.2">
      <c r="A26" s="307" t="str">
        <f t="shared" si="0"/>
        <v>RQF019</v>
      </c>
      <c r="B26" s="633" t="s">
        <v>327</v>
      </c>
      <c r="C26" s="634" t="s">
        <v>327</v>
      </c>
      <c r="D26" s="634" t="s">
        <v>327</v>
      </c>
      <c r="E26" s="635" t="s">
        <v>327</v>
      </c>
      <c r="F26" s="391" t="s">
        <v>17</v>
      </c>
      <c r="G26" s="304"/>
      <c r="H26" s="395" t="s">
        <v>27</v>
      </c>
      <c r="I26" s="306">
        <v>1.3698630136986301E-2</v>
      </c>
      <c r="J26" s="306"/>
      <c r="K26" s="34">
        <f t="shared" si="1"/>
        <v>1.3698630136986301</v>
      </c>
      <c r="L26" s="307"/>
      <c r="M26" s="383"/>
    </row>
    <row r="27" spans="1:13" ht="45" customHeight="1" x14ac:dyDescent="0.2">
      <c r="A27" s="307" t="str">
        <f t="shared" si="0"/>
        <v>RQF020</v>
      </c>
      <c r="B27" s="633" t="s">
        <v>328</v>
      </c>
      <c r="C27" s="634" t="s">
        <v>328</v>
      </c>
      <c r="D27" s="634" t="s">
        <v>328</v>
      </c>
      <c r="E27" s="635" t="s">
        <v>328</v>
      </c>
      <c r="F27" s="391" t="s">
        <v>17</v>
      </c>
      <c r="G27" s="304"/>
      <c r="H27" s="395" t="s">
        <v>27</v>
      </c>
      <c r="I27" s="306">
        <v>1.3698630136986301E-2</v>
      </c>
      <c r="J27" s="306"/>
      <c r="K27" s="34">
        <f t="shared" si="1"/>
        <v>1.3698630136986301</v>
      </c>
      <c r="L27" s="307"/>
      <c r="M27" s="383"/>
    </row>
    <row r="28" spans="1:13" ht="45" customHeight="1" x14ac:dyDescent="0.2">
      <c r="A28" s="307" t="str">
        <f t="shared" si="0"/>
        <v>RQF021</v>
      </c>
      <c r="B28" s="633" t="s">
        <v>329</v>
      </c>
      <c r="C28" s="634" t="s">
        <v>329</v>
      </c>
      <c r="D28" s="634" t="s">
        <v>329</v>
      </c>
      <c r="E28" s="635" t="s">
        <v>329</v>
      </c>
      <c r="F28" s="391" t="s">
        <v>17</v>
      </c>
      <c r="G28" s="304"/>
      <c r="H28" s="395" t="s">
        <v>27</v>
      </c>
      <c r="I28" s="306">
        <v>1.3698630136986301E-2</v>
      </c>
      <c r="J28" s="306"/>
      <c r="K28" s="34">
        <f t="shared" si="1"/>
        <v>1.3698630136986301</v>
      </c>
      <c r="L28" s="307"/>
      <c r="M28" s="383"/>
    </row>
    <row r="29" spans="1:13" ht="45" customHeight="1" x14ac:dyDescent="0.2">
      <c r="A29" s="307" t="str">
        <f t="shared" si="0"/>
        <v>RQF022</v>
      </c>
      <c r="B29" s="633" t="s">
        <v>398</v>
      </c>
      <c r="C29" s="634" t="s">
        <v>398</v>
      </c>
      <c r="D29" s="634" t="s">
        <v>398</v>
      </c>
      <c r="E29" s="635" t="s">
        <v>398</v>
      </c>
      <c r="F29" s="391" t="s">
        <v>17</v>
      </c>
      <c r="G29" s="304"/>
      <c r="H29" s="395" t="s">
        <v>27</v>
      </c>
      <c r="I29" s="306">
        <v>1.3698630136986301E-2</v>
      </c>
      <c r="J29" s="306"/>
      <c r="K29" s="34">
        <f t="shared" si="1"/>
        <v>1.3698630136986301</v>
      </c>
      <c r="L29" s="307"/>
      <c r="M29" s="383"/>
    </row>
    <row r="30" spans="1:13" ht="45" customHeight="1" x14ac:dyDescent="0.2">
      <c r="A30" s="307" t="str">
        <f t="shared" si="0"/>
        <v>RQF023</v>
      </c>
      <c r="B30" s="633" t="s">
        <v>399</v>
      </c>
      <c r="C30" s="634" t="s">
        <v>399</v>
      </c>
      <c r="D30" s="634" t="s">
        <v>399</v>
      </c>
      <c r="E30" s="635" t="s">
        <v>399</v>
      </c>
      <c r="F30" s="391" t="s">
        <v>17</v>
      </c>
      <c r="G30" s="304"/>
      <c r="H30" s="395" t="s">
        <v>27</v>
      </c>
      <c r="I30" s="306">
        <v>1.3698630136986301E-2</v>
      </c>
      <c r="J30" s="306"/>
      <c r="K30" s="34">
        <f t="shared" si="1"/>
        <v>1.3698630136986301</v>
      </c>
      <c r="L30" s="307"/>
      <c r="M30" s="383"/>
    </row>
    <row r="31" spans="1:13" ht="45" customHeight="1" x14ac:dyDescent="0.2">
      <c r="A31" s="307" t="str">
        <f t="shared" si="0"/>
        <v>RQF024</v>
      </c>
      <c r="B31" s="633" t="s">
        <v>332</v>
      </c>
      <c r="C31" s="634" t="s">
        <v>332</v>
      </c>
      <c r="D31" s="634" t="s">
        <v>332</v>
      </c>
      <c r="E31" s="635" t="s">
        <v>332</v>
      </c>
      <c r="F31" s="391" t="s">
        <v>17</v>
      </c>
      <c r="G31" s="304"/>
      <c r="H31" s="395" t="s">
        <v>27</v>
      </c>
      <c r="I31" s="306">
        <v>1.3698630136986301E-2</v>
      </c>
      <c r="J31" s="306"/>
      <c r="K31" s="34">
        <f t="shared" si="1"/>
        <v>1.3698630136986301</v>
      </c>
      <c r="L31" s="307"/>
      <c r="M31" s="383"/>
    </row>
    <row r="32" spans="1:13" ht="45" customHeight="1" x14ac:dyDescent="0.2">
      <c r="A32" s="307" t="str">
        <f t="shared" si="0"/>
        <v>RQF025</v>
      </c>
      <c r="B32" s="633" t="s">
        <v>400</v>
      </c>
      <c r="C32" s="634" t="s">
        <v>400</v>
      </c>
      <c r="D32" s="634" t="s">
        <v>400</v>
      </c>
      <c r="E32" s="635" t="s">
        <v>400</v>
      </c>
      <c r="F32" s="391" t="s">
        <v>17</v>
      </c>
      <c r="G32" s="304"/>
      <c r="H32" s="395" t="s">
        <v>27</v>
      </c>
      <c r="I32" s="306">
        <v>1.3698630136986301E-2</v>
      </c>
      <c r="J32" s="306"/>
      <c r="K32" s="34">
        <f t="shared" si="1"/>
        <v>1.3698630136986301</v>
      </c>
      <c r="L32" s="307"/>
      <c r="M32" s="383"/>
    </row>
    <row r="33" spans="1:13" ht="45" customHeight="1" x14ac:dyDescent="0.2">
      <c r="A33" s="307" t="str">
        <f t="shared" si="0"/>
        <v>RQF026</v>
      </c>
      <c r="B33" s="633" t="s">
        <v>334</v>
      </c>
      <c r="C33" s="634" t="s">
        <v>334</v>
      </c>
      <c r="D33" s="634" t="s">
        <v>334</v>
      </c>
      <c r="E33" s="635" t="s">
        <v>334</v>
      </c>
      <c r="F33" s="391" t="s">
        <v>17</v>
      </c>
      <c r="G33" s="304"/>
      <c r="H33" s="395" t="s">
        <v>27</v>
      </c>
      <c r="I33" s="306">
        <v>1.3698630136986301E-2</v>
      </c>
      <c r="J33" s="306"/>
      <c r="K33" s="34">
        <f t="shared" si="1"/>
        <v>1.3698630136986301</v>
      </c>
      <c r="L33" s="307"/>
      <c r="M33" s="383"/>
    </row>
    <row r="34" spans="1:13" ht="45" customHeight="1" x14ac:dyDescent="0.2">
      <c r="A34" s="307" t="str">
        <f t="shared" si="0"/>
        <v>RQF027</v>
      </c>
      <c r="B34" s="633" t="s">
        <v>401</v>
      </c>
      <c r="C34" s="634" t="s">
        <v>401</v>
      </c>
      <c r="D34" s="634" t="s">
        <v>401</v>
      </c>
      <c r="E34" s="635" t="s">
        <v>401</v>
      </c>
      <c r="F34" s="391" t="s">
        <v>17</v>
      </c>
      <c r="G34" s="304"/>
      <c r="H34" s="395" t="s">
        <v>27</v>
      </c>
      <c r="I34" s="306">
        <v>1.3698630136986301E-2</v>
      </c>
      <c r="J34" s="306"/>
      <c r="K34" s="34">
        <f t="shared" si="1"/>
        <v>1.3698630136986301</v>
      </c>
      <c r="L34" s="307"/>
      <c r="M34" s="383"/>
    </row>
    <row r="35" spans="1:13" ht="45" customHeight="1" x14ac:dyDescent="0.2">
      <c r="A35" s="307" t="str">
        <f t="shared" si="0"/>
        <v>RQF028</v>
      </c>
      <c r="B35" s="633" t="s">
        <v>336</v>
      </c>
      <c r="C35" s="634" t="s">
        <v>336</v>
      </c>
      <c r="D35" s="634" t="s">
        <v>336</v>
      </c>
      <c r="E35" s="635" t="s">
        <v>336</v>
      </c>
      <c r="F35" s="391" t="s">
        <v>17</v>
      </c>
      <c r="G35" s="304"/>
      <c r="H35" s="395" t="s">
        <v>27</v>
      </c>
      <c r="I35" s="306">
        <v>1.3698630136986301E-2</v>
      </c>
      <c r="J35" s="306"/>
      <c r="K35" s="34">
        <f t="shared" si="1"/>
        <v>1.3698630136986301</v>
      </c>
      <c r="L35" s="307"/>
      <c r="M35" s="383"/>
    </row>
    <row r="36" spans="1:13" ht="45" customHeight="1" x14ac:dyDescent="0.2">
      <c r="A36" s="307" t="str">
        <f t="shared" si="0"/>
        <v>RQF029</v>
      </c>
      <c r="B36" s="633" t="s">
        <v>337</v>
      </c>
      <c r="C36" s="634" t="s">
        <v>337</v>
      </c>
      <c r="D36" s="634" t="s">
        <v>337</v>
      </c>
      <c r="E36" s="635" t="s">
        <v>337</v>
      </c>
      <c r="F36" s="391" t="s">
        <v>17</v>
      </c>
      <c r="G36" s="304"/>
      <c r="H36" s="395" t="s">
        <v>27</v>
      </c>
      <c r="I36" s="306">
        <v>1.3698630136986301E-2</v>
      </c>
      <c r="J36" s="306"/>
      <c r="K36" s="34">
        <f t="shared" si="1"/>
        <v>1.3698630136986301</v>
      </c>
      <c r="L36" s="307"/>
      <c r="M36" s="383"/>
    </row>
    <row r="37" spans="1:13" ht="45" customHeight="1" x14ac:dyDescent="0.2">
      <c r="A37" s="307" t="str">
        <f t="shared" si="0"/>
        <v>RQF030</v>
      </c>
      <c r="B37" s="633" t="s">
        <v>338</v>
      </c>
      <c r="C37" s="634" t="s">
        <v>338</v>
      </c>
      <c r="D37" s="634" t="s">
        <v>338</v>
      </c>
      <c r="E37" s="635" t="s">
        <v>338</v>
      </c>
      <c r="F37" s="391" t="s">
        <v>17</v>
      </c>
      <c r="G37" s="304"/>
      <c r="H37" s="395" t="s">
        <v>27</v>
      </c>
      <c r="I37" s="306">
        <v>1.3698630136986301E-2</v>
      </c>
      <c r="J37" s="306"/>
      <c r="K37" s="34">
        <f t="shared" si="1"/>
        <v>1.3698630136986301</v>
      </c>
      <c r="L37" s="307"/>
      <c r="M37" s="383"/>
    </row>
    <row r="38" spans="1:13" ht="45" customHeight="1" x14ac:dyDescent="0.2">
      <c r="A38" s="307" t="str">
        <f t="shared" si="0"/>
        <v>RQF031</v>
      </c>
      <c r="B38" s="633" t="s">
        <v>339</v>
      </c>
      <c r="C38" s="634" t="s">
        <v>339</v>
      </c>
      <c r="D38" s="634" t="s">
        <v>339</v>
      </c>
      <c r="E38" s="635" t="s">
        <v>339</v>
      </c>
      <c r="F38" s="391" t="s">
        <v>17</v>
      </c>
      <c r="G38" s="304"/>
      <c r="H38" s="395" t="s">
        <v>27</v>
      </c>
      <c r="I38" s="306">
        <v>1.3698630136986301E-2</v>
      </c>
      <c r="J38" s="306"/>
      <c r="K38" s="34">
        <f t="shared" si="1"/>
        <v>1.3698630136986301</v>
      </c>
      <c r="L38" s="307"/>
      <c r="M38" s="383"/>
    </row>
    <row r="39" spans="1:13" ht="45" customHeight="1" x14ac:dyDescent="0.2">
      <c r="A39" s="307" t="str">
        <f t="shared" si="0"/>
        <v>RQF032</v>
      </c>
      <c r="B39" s="633" t="s">
        <v>340</v>
      </c>
      <c r="C39" s="634" t="s">
        <v>340</v>
      </c>
      <c r="D39" s="634" t="s">
        <v>340</v>
      </c>
      <c r="E39" s="635" t="s">
        <v>340</v>
      </c>
      <c r="F39" s="391" t="s">
        <v>17</v>
      </c>
      <c r="G39" s="304"/>
      <c r="H39" s="395" t="s">
        <v>27</v>
      </c>
      <c r="I39" s="306">
        <v>1.3698630136986301E-2</v>
      </c>
      <c r="J39" s="306"/>
      <c r="K39" s="34">
        <f t="shared" si="1"/>
        <v>1.3698630136986301</v>
      </c>
      <c r="L39" s="307"/>
      <c r="M39" s="383"/>
    </row>
    <row r="40" spans="1:13" ht="45" customHeight="1" x14ac:dyDescent="0.2">
      <c r="A40" s="307" t="str">
        <f t="shared" si="0"/>
        <v>RQF033</v>
      </c>
      <c r="B40" s="633" t="s">
        <v>341</v>
      </c>
      <c r="C40" s="634" t="s">
        <v>341</v>
      </c>
      <c r="D40" s="634" t="s">
        <v>341</v>
      </c>
      <c r="E40" s="635" t="s">
        <v>341</v>
      </c>
      <c r="F40" s="391" t="s">
        <v>17</v>
      </c>
      <c r="G40" s="304"/>
      <c r="H40" s="395" t="s">
        <v>27</v>
      </c>
      <c r="I40" s="306">
        <v>1.3698630136986301E-2</v>
      </c>
      <c r="J40" s="306"/>
      <c r="K40" s="34">
        <f t="shared" si="1"/>
        <v>1.3698630136986301</v>
      </c>
      <c r="L40" s="307"/>
      <c r="M40" s="383"/>
    </row>
    <row r="41" spans="1:13" ht="45" customHeight="1" x14ac:dyDescent="0.2">
      <c r="A41" s="307" t="str">
        <f t="shared" si="0"/>
        <v>RQF034</v>
      </c>
      <c r="B41" s="633" t="s">
        <v>342</v>
      </c>
      <c r="C41" s="634" t="s">
        <v>342</v>
      </c>
      <c r="D41" s="634" t="s">
        <v>342</v>
      </c>
      <c r="E41" s="635" t="s">
        <v>342</v>
      </c>
      <c r="F41" s="391" t="s">
        <v>17</v>
      </c>
      <c r="G41" s="304"/>
      <c r="H41" s="395" t="s">
        <v>27</v>
      </c>
      <c r="I41" s="306">
        <v>1.3698630136986301E-2</v>
      </c>
      <c r="J41" s="306"/>
      <c r="K41" s="34">
        <f t="shared" si="1"/>
        <v>1.3698630136986301</v>
      </c>
      <c r="L41" s="307"/>
      <c r="M41" s="383"/>
    </row>
    <row r="42" spans="1:13" ht="45" customHeight="1" x14ac:dyDescent="0.2">
      <c r="A42" s="307" t="str">
        <f t="shared" si="0"/>
        <v>RQF035</v>
      </c>
      <c r="B42" s="633" t="s">
        <v>343</v>
      </c>
      <c r="C42" s="634" t="s">
        <v>343</v>
      </c>
      <c r="D42" s="634" t="s">
        <v>343</v>
      </c>
      <c r="E42" s="635" t="s">
        <v>343</v>
      </c>
      <c r="F42" s="391" t="s">
        <v>17</v>
      </c>
      <c r="G42" s="304"/>
      <c r="H42" s="395" t="s">
        <v>27</v>
      </c>
      <c r="I42" s="306">
        <v>1.3698630136986301E-2</v>
      </c>
      <c r="J42" s="306"/>
      <c r="K42" s="34">
        <f t="shared" si="1"/>
        <v>1.3698630136986301</v>
      </c>
      <c r="L42" s="307"/>
      <c r="M42" s="383"/>
    </row>
    <row r="43" spans="1:13" ht="45" customHeight="1" x14ac:dyDescent="0.2">
      <c r="A43" s="307" t="str">
        <f t="shared" si="0"/>
        <v>RQF036</v>
      </c>
      <c r="B43" s="633" t="s">
        <v>344</v>
      </c>
      <c r="C43" s="634" t="s">
        <v>344</v>
      </c>
      <c r="D43" s="634" t="s">
        <v>344</v>
      </c>
      <c r="E43" s="635" t="s">
        <v>344</v>
      </c>
      <c r="F43" s="391" t="s">
        <v>17</v>
      </c>
      <c r="G43" s="304"/>
      <c r="H43" s="395" t="s">
        <v>27</v>
      </c>
      <c r="I43" s="306">
        <v>1.3698630136986301E-2</v>
      </c>
      <c r="J43" s="306"/>
      <c r="K43" s="34">
        <f t="shared" si="1"/>
        <v>1.3698630136986301</v>
      </c>
      <c r="L43" s="307"/>
      <c r="M43" s="383"/>
    </row>
    <row r="44" spans="1:13" ht="45" customHeight="1" x14ac:dyDescent="0.2">
      <c r="A44" s="307" t="str">
        <f t="shared" si="0"/>
        <v>RQF037</v>
      </c>
      <c r="B44" s="633" t="s">
        <v>345</v>
      </c>
      <c r="C44" s="634" t="s">
        <v>345</v>
      </c>
      <c r="D44" s="634" t="s">
        <v>345</v>
      </c>
      <c r="E44" s="635" t="s">
        <v>345</v>
      </c>
      <c r="F44" s="391" t="s">
        <v>17</v>
      </c>
      <c r="G44" s="304"/>
      <c r="H44" s="395" t="s">
        <v>27</v>
      </c>
      <c r="I44" s="306">
        <v>1.3698630136986301E-2</v>
      </c>
      <c r="J44" s="306"/>
      <c r="K44" s="34">
        <f t="shared" si="1"/>
        <v>1.3698630136986301</v>
      </c>
      <c r="L44" s="307"/>
      <c r="M44" s="383"/>
    </row>
    <row r="45" spans="1:13" ht="45" customHeight="1" x14ac:dyDescent="0.2">
      <c r="A45" s="307" t="str">
        <f t="shared" si="0"/>
        <v>RQF038</v>
      </c>
      <c r="B45" s="633" t="s">
        <v>346</v>
      </c>
      <c r="C45" s="634" t="s">
        <v>346</v>
      </c>
      <c r="D45" s="634" t="s">
        <v>346</v>
      </c>
      <c r="E45" s="635" t="s">
        <v>346</v>
      </c>
      <c r="F45" s="391" t="s">
        <v>17</v>
      </c>
      <c r="G45" s="304"/>
      <c r="H45" s="395" t="s">
        <v>27</v>
      </c>
      <c r="I45" s="306">
        <v>1.3698630136986301E-2</v>
      </c>
      <c r="J45" s="306"/>
      <c r="K45" s="34">
        <f t="shared" si="1"/>
        <v>1.3698630136986301</v>
      </c>
      <c r="L45" s="307"/>
      <c r="M45" s="383"/>
    </row>
    <row r="46" spans="1:13" ht="45" customHeight="1" x14ac:dyDescent="0.2">
      <c r="A46" s="307" t="str">
        <f t="shared" si="0"/>
        <v>RQF039</v>
      </c>
      <c r="B46" s="633" t="s">
        <v>347</v>
      </c>
      <c r="C46" s="634" t="s">
        <v>347</v>
      </c>
      <c r="D46" s="634" t="s">
        <v>347</v>
      </c>
      <c r="E46" s="635" t="s">
        <v>347</v>
      </c>
      <c r="F46" s="391" t="s">
        <v>17</v>
      </c>
      <c r="G46" s="304"/>
      <c r="H46" s="395" t="s">
        <v>27</v>
      </c>
      <c r="I46" s="306">
        <v>1.3698630136986301E-2</v>
      </c>
      <c r="J46" s="306"/>
      <c r="K46" s="34">
        <f t="shared" si="1"/>
        <v>1.3698630136986301</v>
      </c>
      <c r="L46" s="307"/>
      <c r="M46" s="383"/>
    </row>
    <row r="47" spans="1:13" ht="45" customHeight="1" x14ac:dyDescent="0.2">
      <c r="A47" s="307" t="str">
        <f t="shared" si="0"/>
        <v>RQF040</v>
      </c>
      <c r="B47" s="633" t="s">
        <v>348</v>
      </c>
      <c r="C47" s="634" t="s">
        <v>348</v>
      </c>
      <c r="D47" s="634" t="s">
        <v>348</v>
      </c>
      <c r="E47" s="635" t="s">
        <v>348</v>
      </c>
      <c r="F47" s="391" t="s">
        <v>17</v>
      </c>
      <c r="G47" s="304"/>
      <c r="H47" s="395" t="s">
        <v>27</v>
      </c>
      <c r="I47" s="306">
        <v>1.3698630136986301E-2</v>
      </c>
      <c r="J47" s="306"/>
      <c r="K47" s="34">
        <f t="shared" si="1"/>
        <v>1.3698630136986301</v>
      </c>
      <c r="L47" s="307"/>
      <c r="M47" s="383"/>
    </row>
    <row r="48" spans="1:13" ht="45" customHeight="1" x14ac:dyDescent="0.2">
      <c r="A48" s="307" t="str">
        <f t="shared" si="0"/>
        <v>RQF041</v>
      </c>
      <c r="B48" s="633" t="s">
        <v>349</v>
      </c>
      <c r="C48" s="634" t="s">
        <v>349</v>
      </c>
      <c r="D48" s="634" t="s">
        <v>349</v>
      </c>
      <c r="E48" s="635" t="s">
        <v>349</v>
      </c>
      <c r="F48" s="391" t="s">
        <v>17</v>
      </c>
      <c r="G48" s="304"/>
      <c r="H48" s="395" t="s">
        <v>27</v>
      </c>
      <c r="I48" s="306">
        <v>1.3698630136986301E-2</v>
      </c>
      <c r="J48" s="306"/>
      <c r="K48" s="34">
        <f t="shared" si="1"/>
        <v>1.3698630136986301</v>
      </c>
      <c r="L48" s="307"/>
      <c r="M48" s="383"/>
    </row>
    <row r="49" spans="1:13" ht="45" customHeight="1" x14ac:dyDescent="0.2">
      <c r="A49" s="307" t="str">
        <f t="shared" si="0"/>
        <v>RQF042</v>
      </c>
      <c r="B49" s="633" t="s">
        <v>350</v>
      </c>
      <c r="C49" s="634" t="s">
        <v>350</v>
      </c>
      <c r="D49" s="634" t="s">
        <v>350</v>
      </c>
      <c r="E49" s="635" t="s">
        <v>350</v>
      </c>
      <c r="F49" s="391" t="s">
        <v>17</v>
      </c>
      <c r="G49" s="304"/>
      <c r="H49" s="395" t="s">
        <v>27</v>
      </c>
      <c r="I49" s="306">
        <v>1.3698630136986301E-2</v>
      </c>
      <c r="J49" s="306"/>
      <c r="K49" s="34">
        <f t="shared" si="1"/>
        <v>1.3698630136986301</v>
      </c>
      <c r="L49" s="307"/>
      <c r="M49" s="383"/>
    </row>
    <row r="50" spans="1:13" ht="45" customHeight="1" x14ac:dyDescent="0.2">
      <c r="A50" s="307" t="str">
        <f t="shared" si="0"/>
        <v>RQF043</v>
      </c>
      <c r="B50" s="633" t="s">
        <v>351</v>
      </c>
      <c r="C50" s="634" t="s">
        <v>351</v>
      </c>
      <c r="D50" s="634" t="s">
        <v>351</v>
      </c>
      <c r="E50" s="635" t="s">
        <v>351</v>
      </c>
      <c r="F50" s="391" t="s">
        <v>17</v>
      </c>
      <c r="G50" s="304"/>
      <c r="H50" s="395" t="s">
        <v>27</v>
      </c>
      <c r="I50" s="306">
        <v>1.3698630136986301E-2</v>
      </c>
      <c r="J50" s="306"/>
      <c r="K50" s="34">
        <f t="shared" si="1"/>
        <v>1.3698630136986301</v>
      </c>
      <c r="L50" s="307"/>
      <c r="M50" s="383"/>
    </row>
    <row r="51" spans="1:13" ht="45" customHeight="1" x14ac:dyDescent="0.2">
      <c r="A51" s="307" t="str">
        <f t="shared" si="0"/>
        <v>RQF044</v>
      </c>
      <c r="B51" s="633" t="s">
        <v>352</v>
      </c>
      <c r="C51" s="634" t="s">
        <v>352</v>
      </c>
      <c r="D51" s="634" t="s">
        <v>352</v>
      </c>
      <c r="E51" s="635" t="s">
        <v>352</v>
      </c>
      <c r="F51" s="391" t="s">
        <v>17</v>
      </c>
      <c r="G51" s="304"/>
      <c r="H51" s="395" t="s">
        <v>27</v>
      </c>
      <c r="I51" s="306">
        <v>1.3698630136986301E-2</v>
      </c>
      <c r="J51" s="306"/>
      <c r="K51" s="34">
        <f t="shared" si="1"/>
        <v>1.3698630136986301</v>
      </c>
      <c r="L51" s="307"/>
      <c r="M51" s="383"/>
    </row>
    <row r="52" spans="1:13" ht="45" customHeight="1" x14ac:dyDescent="0.2">
      <c r="A52" s="307" t="str">
        <f t="shared" si="0"/>
        <v>RQF045</v>
      </c>
      <c r="B52" s="633" t="s">
        <v>353</v>
      </c>
      <c r="C52" s="634" t="s">
        <v>353</v>
      </c>
      <c r="D52" s="634" t="s">
        <v>353</v>
      </c>
      <c r="E52" s="635" t="s">
        <v>353</v>
      </c>
      <c r="F52" s="391" t="s">
        <v>17</v>
      </c>
      <c r="G52" s="304"/>
      <c r="H52" s="395" t="s">
        <v>27</v>
      </c>
      <c r="I52" s="306">
        <v>1.3698630136986301E-2</v>
      </c>
      <c r="J52" s="306"/>
      <c r="K52" s="34">
        <f t="shared" si="1"/>
        <v>1.3698630136986301</v>
      </c>
      <c r="L52" s="307"/>
      <c r="M52" s="383"/>
    </row>
    <row r="53" spans="1:13" ht="45" customHeight="1" x14ac:dyDescent="0.2">
      <c r="A53" s="307" t="str">
        <f t="shared" si="0"/>
        <v>RQF046</v>
      </c>
      <c r="B53" s="633" t="s">
        <v>354</v>
      </c>
      <c r="C53" s="634" t="s">
        <v>354</v>
      </c>
      <c r="D53" s="634" t="s">
        <v>354</v>
      </c>
      <c r="E53" s="635" t="s">
        <v>354</v>
      </c>
      <c r="F53" s="391" t="s">
        <v>17</v>
      </c>
      <c r="G53" s="304"/>
      <c r="H53" s="395" t="s">
        <v>27</v>
      </c>
      <c r="I53" s="306">
        <v>1.3698630136986301E-2</v>
      </c>
      <c r="J53" s="306"/>
      <c r="K53" s="34">
        <f t="shared" si="1"/>
        <v>1.3698630136986301</v>
      </c>
      <c r="L53" s="307"/>
      <c r="M53" s="383"/>
    </row>
    <row r="54" spans="1:13" ht="45" customHeight="1" x14ac:dyDescent="0.2">
      <c r="A54" s="307" t="str">
        <f t="shared" si="0"/>
        <v>RQF047</v>
      </c>
      <c r="B54" s="633" t="s">
        <v>355</v>
      </c>
      <c r="C54" s="634" t="s">
        <v>355</v>
      </c>
      <c r="D54" s="634" t="s">
        <v>355</v>
      </c>
      <c r="E54" s="635" t="s">
        <v>355</v>
      </c>
      <c r="F54" s="391" t="s">
        <v>17</v>
      </c>
      <c r="G54" s="304"/>
      <c r="H54" s="395" t="s">
        <v>27</v>
      </c>
      <c r="I54" s="306">
        <v>1.3698630136986301E-2</v>
      </c>
      <c r="J54" s="306"/>
      <c r="K54" s="34">
        <f t="shared" si="1"/>
        <v>1.3698630136986301</v>
      </c>
      <c r="L54" s="307"/>
      <c r="M54" s="383"/>
    </row>
    <row r="55" spans="1:13" ht="45" customHeight="1" x14ac:dyDescent="0.2">
      <c r="A55" s="307" t="str">
        <f t="shared" si="0"/>
        <v>RQF048</v>
      </c>
      <c r="B55" s="633" t="s">
        <v>356</v>
      </c>
      <c r="C55" s="634" t="s">
        <v>356</v>
      </c>
      <c r="D55" s="634" t="s">
        <v>356</v>
      </c>
      <c r="E55" s="635" t="s">
        <v>356</v>
      </c>
      <c r="F55" s="391" t="s">
        <v>17</v>
      </c>
      <c r="G55" s="304"/>
      <c r="H55" s="395" t="s">
        <v>27</v>
      </c>
      <c r="I55" s="306">
        <v>1.3698630136986301E-2</v>
      </c>
      <c r="J55" s="306"/>
      <c r="K55" s="34">
        <f t="shared" si="1"/>
        <v>1.3698630136986301</v>
      </c>
      <c r="L55" s="307"/>
      <c r="M55" s="383"/>
    </row>
    <row r="56" spans="1:13" ht="45" customHeight="1" x14ac:dyDescent="0.2">
      <c r="A56" s="307" t="str">
        <f t="shared" si="0"/>
        <v>RQF049</v>
      </c>
      <c r="B56" s="633" t="s">
        <v>357</v>
      </c>
      <c r="C56" s="634" t="s">
        <v>357</v>
      </c>
      <c r="D56" s="634" t="s">
        <v>357</v>
      </c>
      <c r="E56" s="635" t="s">
        <v>357</v>
      </c>
      <c r="F56" s="392" t="s">
        <v>4</v>
      </c>
      <c r="G56" s="304"/>
      <c r="H56" s="395"/>
      <c r="I56" s="306"/>
      <c r="J56" s="306"/>
      <c r="K56" s="34" t="str">
        <f t="shared" si="1"/>
        <v/>
      </c>
      <c r="L56" s="307"/>
      <c r="M56" s="383"/>
    </row>
    <row r="57" spans="1:13" ht="45" customHeight="1" x14ac:dyDescent="0.2">
      <c r="A57" s="307" t="str">
        <f t="shared" si="0"/>
        <v>RQF050</v>
      </c>
      <c r="B57" s="633" t="s">
        <v>358</v>
      </c>
      <c r="C57" s="634" t="s">
        <v>358</v>
      </c>
      <c r="D57" s="634" t="s">
        <v>358</v>
      </c>
      <c r="E57" s="635" t="s">
        <v>358</v>
      </c>
      <c r="F57" s="392" t="s">
        <v>4</v>
      </c>
      <c r="G57" s="304"/>
      <c r="H57" s="305"/>
      <c r="I57" s="306"/>
      <c r="J57" s="306"/>
      <c r="K57" s="34" t="str">
        <f t="shared" si="1"/>
        <v/>
      </c>
      <c r="L57" s="307"/>
      <c r="M57" s="383"/>
    </row>
    <row r="58" spans="1:13" ht="45" customHeight="1" x14ac:dyDescent="0.2">
      <c r="A58" s="307" t="str">
        <f t="shared" si="0"/>
        <v>RQF051</v>
      </c>
      <c r="B58" s="633" t="s">
        <v>359</v>
      </c>
      <c r="C58" s="634" t="s">
        <v>359</v>
      </c>
      <c r="D58" s="634" t="s">
        <v>359</v>
      </c>
      <c r="E58" s="635" t="s">
        <v>359</v>
      </c>
      <c r="F58" s="392" t="s">
        <v>4</v>
      </c>
      <c r="G58" s="304"/>
      <c r="H58" s="305"/>
      <c r="I58" s="306"/>
      <c r="J58" s="306"/>
      <c r="K58" s="34" t="str">
        <f t="shared" si="1"/>
        <v/>
      </c>
      <c r="L58" s="307"/>
      <c r="M58" s="383"/>
    </row>
    <row r="59" spans="1:13" ht="45" customHeight="1" x14ac:dyDescent="0.2">
      <c r="A59" s="307" t="str">
        <f t="shared" si="0"/>
        <v>RQF052</v>
      </c>
      <c r="B59" s="633" t="s">
        <v>360</v>
      </c>
      <c r="C59" s="634" t="s">
        <v>360</v>
      </c>
      <c r="D59" s="634" t="s">
        <v>360</v>
      </c>
      <c r="E59" s="635" t="s">
        <v>360</v>
      </c>
      <c r="F59" s="391" t="s">
        <v>4</v>
      </c>
      <c r="G59" s="304"/>
      <c r="H59" s="395"/>
      <c r="I59" s="306"/>
      <c r="J59" s="306"/>
      <c r="K59" s="34" t="str">
        <f t="shared" si="1"/>
        <v/>
      </c>
      <c r="L59" s="307"/>
      <c r="M59" s="383"/>
    </row>
    <row r="60" spans="1:13" ht="45" customHeight="1" x14ac:dyDescent="0.2">
      <c r="A60" s="307" t="str">
        <f t="shared" si="0"/>
        <v>RQF053</v>
      </c>
      <c r="B60" s="633" t="s">
        <v>361</v>
      </c>
      <c r="C60" s="634" t="s">
        <v>361</v>
      </c>
      <c r="D60" s="634" t="s">
        <v>361</v>
      </c>
      <c r="E60" s="635" t="s">
        <v>361</v>
      </c>
      <c r="F60" s="391" t="s">
        <v>17</v>
      </c>
      <c r="G60" s="304"/>
      <c r="H60" s="395" t="s">
        <v>27</v>
      </c>
      <c r="I60" s="306">
        <v>1.3698630136986301E-2</v>
      </c>
      <c r="J60" s="306"/>
      <c r="K60" s="34">
        <f t="shared" si="1"/>
        <v>1.3698630136986301</v>
      </c>
      <c r="L60" s="307"/>
      <c r="M60" s="383"/>
    </row>
    <row r="61" spans="1:13" ht="45" customHeight="1" x14ac:dyDescent="0.2">
      <c r="A61" s="307" t="str">
        <f t="shared" si="0"/>
        <v>RQF054</v>
      </c>
      <c r="B61" s="633" t="s">
        <v>362</v>
      </c>
      <c r="C61" s="634" t="s">
        <v>362</v>
      </c>
      <c r="D61" s="634" t="s">
        <v>362</v>
      </c>
      <c r="E61" s="635" t="s">
        <v>362</v>
      </c>
      <c r="F61" s="392" t="s">
        <v>4</v>
      </c>
      <c r="G61" s="304"/>
      <c r="H61" s="305"/>
      <c r="I61" s="306"/>
      <c r="J61" s="306"/>
      <c r="K61" s="34" t="str">
        <f t="shared" si="1"/>
        <v/>
      </c>
      <c r="L61" s="307"/>
      <c r="M61" s="383"/>
    </row>
    <row r="62" spans="1:13" ht="45" customHeight="1" x14ac:dyDescent="0.2">
      <c r="A62" s="307" t="str">
        <f t="shared" si="0"/>
        <v>RQF055</v>
      </c>
      <c r="B62" s="633" t="s">
        <v>363</v>
      </c>
      <c r="C62" s="634" t="s">
        <v>363</v>
      </c>
      <c r="D62" s="634" t="s">
        <v>363</v>
      </c>
      <c r="E62" s="635" t="s">
        <v>363</v>
      </c>
      <c r="F62" s="391" t="s">
        <v>4</v>
      </c>
      <c r="G62" s="304"/>
      <c r="H62" s="395"/>
      <c r="I62" s="306"/>
      <c r="J62" s="306"/>
      <c r="K62" s="34" t="str">
        <f t="shared" si="1"/>
        <v/>
      </c>
      <c r="L62" s="307"/>
      <c r="M62" s="383"/>
    </row>
    <row r="63" spans="1:13" ht="45" customHeight="1" x14ac:dyDescent="0.2">
      <c r="A63" s="307" t="str">
        <f t="shared" si="0"/>
        <v>RQF056</v>
      </c>
      <c r="B63" s="633" t="s">
        <v>364</v>
      </c>
      <c r="C63" s="634" t="s">
        <v>364</v>
      </c>
      <c r="D63" s="634" t="s">
        <v>364</v>
      </c>
      <c r="E63" s="635" t="s">
        <v>364</v>
      </c>
      <c r="F63" s="391" t="s">
        <v>4</v>
      </c>
      <c r="G63" s="304"/>
      <c r="H63" s="395"/>
      <c r="I63" s="306"/>
      <c r="J63" s="306"/>
      <c r="K63" s="34" t="str">
        <f t="shared" si="1"/>
        <v/>
      </c>
      <c r="L63" s="307"/>
      <c r="M63" s="383"/>
    </row>
    <row r="64" spans="1:13" ht="45" customHeight="1" x14ac:dyDescent="0.2">
      <c r="A64" s="307" t="str">
        <f t="shared" si="0"/>
        <v>RQF057</v>
      </c>
      <c r="B64" s="633" t="s">
        <v>365</v>
      </c>
      <c r="C64" s="634" t="s">
        <v>365</v>
      </c>
      <c r="D64" s="634" t="s">
        <v>365</v>
      </c>
      <c r="E64" s="635" t="s">
        <v>365</v>
      </c>
      <c r="F64" s="391" t="s">
        <v>17</v>
      </c>
      <c r="G64" s="304"/>
      <c r="H64" s="395" t="s">
        <v>27</v>
      </c>
      <c r="I64" s="306">
        <v>1.3698630136986301E-2</v>
      </c>
      <c r="J64" s="306"/>
      <c r="K64" s="34">
        <f t="shared" si="1"/>
        <v>1.3698630136986301</v>
      </c>
      <c r="L64" s="307"/>
      <c r="M64" s="383"/>
    </row>
    <row r="65" spans="1:13" ht="45" customHeight="1" x14ac:dyDescent="0.2">
      <c r="A65" s="307" t="str">
        <f t="shared" si="0"/>
        <v>RQF058</v>
      </c>
      <c r="B65" s="633" t="s">
        <v>366</v>
      </c>
      <c r="C65" s="634" t="s">
        <v>366</v>
      </c>
      <c r="D65" s="634" t="s">
        <v>366</v>
      </c>
      <c r="E65" s="635" t="s">
        <v>366</v>
      </c>
      <c r="F65" s="391" t="s">
        <v>4</v>
      </c>
      <c r="G65" s="304"/>
      <c r="H65" s="395"/>
      <c r="I65" s="306"/>
      <c r="J65" s="306"/>
      <c r="K65" s="34" t="str">
        <f t="shared" si="1"/>
        <v/>
      </c>
      <c r="L65" s="307"/>
      <c r="M65" s="383"/>
    </row>
    <row r="66" spans="1:13" ht="45" customHeight="1" x14ac:dyDescent="0.2">
      <c r="A66" s="307" t="str">
        <f t="shared" si="0"/>
        <v>RQF059</v>
      </c>
      <c r="B66" s="633" t="s">
        <v>367</v>
      </c>
      <c r="C66" s="634" t="s">
        <v>367</v>
      </c>
      <c r="D66" s="634" t="s">
        <v>367</v>
      </c>
      <c r="E66" s="635" t="s">
        <v>367</v>
      </c>
      <c r="F66" s="391" t="s">
        <v>4</v>
      </c>
      <c r="G66" s="304"/>
      <c r="H66" s="395"/>
      <c r="I66" s="306"/>
      <c r="J66" s="306"/>
      <c r="K66" s="34" t="str">
        <f t="shared" si="1"/>
        <v/>
      </c>
      <c r="L66" s="307"/>
      <c r="M66" s="383"/>
    </row>
    <row r="67" spans="1:13" ht="45" customHeight="1" x14ac:dyDescent="0.2">
      <c r="A67" s="307" t="str">
        <f t="shared" si="0"/>
        <v>RQF060</v>
      </c>
      <c r="B67" s="633" t="s">
        <v>368</v>
      </c>
      <c r="C67" s="634" t="s">
        <v>368</v>
      </c>
      <c r="D67" s="634" t="s">
        <v>368</v>
      </c>
      <c r="E67" s="635" t="s">
        <v>368</v>
      </c>
      <c r="F67" s="391" t="s">
        <v>17</v>
      </c>
      <c r="G67" s="304"/>
      <c r="H67" s="395" t="s">
        <v>27</v>
      </c>
      <c r="I67" s="306">
        <v>1.3698630136986301E-2</v>
      </c>
      <c r="J67" s="306"/>
      <c r="K67" s="34">
        <f t="shared" si="1"/>
        <v>1.3698630136986301</v>
      </c>
      <c r="L67" s="307"/>
      <c r="M67" s="383"/>
    </row>
    <row r="68" spans="1:13" ht="45" customHeight="1" x14ac:dyDescent="0.2">
      <c r="A68" s="307" t="str">
        <f t="shared" si="0"/>
        <v>RQF061</v>
      </c>
      <c r="B68" s="633" t="s">
        <v>369</v>
      </c>
      <c r="C68" s="634" t="s">
        <v>369</v>
      </c>
      <c r="D68" s="634" t="s">
        <v>369</v>
      </c>
      <c r="E68" s="635" t="s">
        <v>369</v>
      </c>
      <c r="F68" s="391" t="s">
        <v>4</v>
      </c>
      <c r="G68" s="304"/>
      <c r="H68" s="395"/>
      <c r="I68" s="306"/>
      <c r="J68" s="306"/>
      <c r="K68" s="34" t="str">
        <f t="shared" si="1"/>
        <v/>
      </c>
      <c r="L68" s="307"/>
      <c r="M68" s="383"/>
    </row>
    <row r="69" spans="1:13" ht="45" customHeight="1" x14ac:dyDescent="0.2">
      <c r="A69" s="307" t="str">
        <f t="shared" si="0"/>
        <v>RQF062</v>
      </c>
      <c r="B69" s="633" t="s">
        <v>370</v>
      </c>
      <c r="C69" s="634" t="s">
        <v>370</v>
      </c>
      <c r="D69" s="634" t="s">
        <v>370</v>
      </c>
      <c r="E69" s="635" t="s">
        <v>370</v>
      </c>
      <c r="F69" s="391" t="s">
        <v>17</v>
      </c>
      <c r="G69" s="304"/>
      <c r="H69" s="395" t="s">
        <v>27</v>
      </c>
      <c r="I69" s="306">
        <v>1.3698630136986301E-2</v>
      </c>
      <c r="J69" s="306"/>
      <c r="K69" s="34">
        <f t="shared" si="1"/>
        <v>1.3698630136986301</v>
      </c>
      <c r="L69" s="307"/>
      <c r="M69" s="383"/>
    </row>
    <row r="70" spans="1:13" ht="45" customHeight="1" x14ac:dyDescent="0.2">
      <c r="A70" s="307" t="str">
        <f t="shared" si="0"/>
        <v>RQF063</v>
      </c>
      <c r="B70" s="633" t="s">
        <v>371</v>
      </c>
      <c r="C70" s="634" t="s">
        <v>371</v>
      </c>
      <c r="D70" s="634" t="s">
        <v>371</v>
      </c>
      <c r="E70" s="635" t="s">
        <v>371</v>
      </c>
      <c r="F70" s="391" t="s">
        <v>4</v>
      </c>
      <c r="G70" s="304"/>
      <c r="H70" s="395"/>
      <c r="I70" s="306"/>
      <c r="J70" s="306"/>
      <c r="K70" s="34" t="str">
        <f t="shared" si="1"/>
        <v/>
      </c>
      <c r="L70" s="307"/>
      <c r="M70" s="383"/>
    </row>
    <row r="71" spans="1:13" ht="45" customHeight="1" x14ac:dyDescent="0.2">
      <c r="A71" s="307" t="str">
        <f t="shared" si="0"/>
        <v>RQF064</v>
      </c>
      <c r="B71" s="633" t="s">
        <v>372</v>
      </c>
      <c r="C71" s="634" t="s">
        <v>372</v>
      </c>
      <c r="D71" s="634" t="s">
        <v>372</v>
      </c>
      <c r="E71" s="635" t="s">
        <v>372</v>
      </c>
      <c r="F71" s="391" t="s">
        <v>4</v>
      </c>
      <c r="G71" s="304"/>
      <c r="H71" s="395"/>
      <c r="I71" s="306"/>
      <c r="J71" s="306"/>
      <c r="K71" s="34" t="str">
        <f t="shared" si="1"/>
        <v/>
      </c>
      <c r="L71" s="307"/>
      <c r="M71" s="383"/>
    </row>
    <row r="72" spans="1:13" ht="45" customHeight="1" x14ac:dyDescent="0.2">
      <c r="A72" s="307" t="str">
        <f t="shared" ref="A72:A96" si="2">IF(LEFT(A71,2)="ID",CONCATENATE(MID($A$7,SEARCH(" ",$A$7)+1,10),"001"),CONCATENATE(MID($A$7,SEARCH(" ",$A$7)+1,10),TEXT(RIGHT(A71,3)+1,"000")))</f>
        <v>RQF065</v>
      </c>
      <c r="B72" s="633" t="s">
        <v>373</v>
      </c>
      <c r="C72" s="634" t="s">
        <v>373</v>
      </c>
      <c r="D72" s="634" t="s">
        <v>373</v>
      </c>
      <c r="E72" s="635" t="s">
        <v>373</v>
      </c>
      <c r="F72" s="391" t="s">
        <v>4</v>
      </c>
      <c r="G72" s="304"/>
      <c r="H72" s="395"/>
      <c r="I72" s="306"/>
      <c r="J72" s="306"/>
      <c r="K72" s="34" t="str">
        <f t="shared" ref="K72:K96" si="3">IF(I72="","",I72*100)</f>
        <v/>
      </c>
      <c r="L72" s="307"/>
      <c r="M72" s="383"/>
    </row>
    <row r="73" spans="1:13" ht="45" customHeight="1" x14ac:dyDescent="0.2">
      <c r="A73" s="307" t="str">
        <f t="shared" si="2"/>
        <v>RQF066</v>
      </c>
      <c r="B73" s="633" t="s">
        <v>374</v>
      </c>
      <c r="C73" s="634" t="s">
        <v>374</v>
      </c>
      <c r="D73" s="634" t="s">
        <v>374</v>
      </c>
      <c r="E73" s="635" t="s">
        <v>374</v>
      </c>
      <c r="F73" s="391" t="s">
        <v>4</v>
      </c>
      <c r="G73" s="304"/>
      <c r="H73" s="395"/>
      <c r="I73" s="306"/>
      <c r="J73" s="306"/>
      <c r="K73" s="34" t="str">
        <f t="shared" si="3"/>
        <v/>
      </c>
      <c r="L73" s="307"/>
      <c r="M73" s="383"/>
    </row>
    <row r="74" spans="1:13" ht="45" customHeight="1" x14ac:dyDescent="0.2">
      <c r="A74" s="307" t="str">
        <f t="shared" si="2"/>
        <v>RQF067</v>
      </c>
      <c r="B74" s="633" t="s">
        <v>375</v>
      </c>
      <c r="C74" s="634" t="s">
        <v>375</v>
      </c>
      <c r="D74" s="634" t="s">
        <v>375</v>
      </c>
      <c r="E74" s="635" t="s">
        <v>375</v>
      </c>
      <c r="F74" s="391" t="s">
        <v>4</v>
      </c>
      <c r="G74" s="304"/>
      <c r="H74" s="395"/>
      <c r="I74" s="306"/>
      <c r="J74" s="306"/>
      <c r="K74" s="34" t="str">
        <f t="shared" si="3"/>
        <v/>
      </c>
      <c r="L74" s="307"/>
      <c r="M74" s="383"/>
    </row>
    <row r="75" spans="1:13" ht="45" customHeight="1" x14ac:dyDescent="0.2">
      <c r="A75" s="307" t="str">
        <f t="shared" si="2"/>
        <v>RQF068</v>
      </c>
      <c r="B75" s="633" t="s">
        <v>376</v>
      </c>
      <c r="C75" s="634" t="s">
        <v>376</v>
      </c>
      <c r="D75" s="634" t="s">
        <v>376</v>
      </c>
      <c r="E75" s="635" t="s">
        <v>376</v>
      </c>
      <c r="F75" s="391" t="s">
        <v>17</v>
      </c>
      <c r="G75" s="304"/>
      <c r="H75" s="395" t="s">
        <v>27</v>
      </c>
      <c r="I75" s="306">
        <v>1.3698630136986301E-2</v>
      </c>
      <c r="J75" s="306"/>
      <c r="K75" s="34">
        <f t="shared" si="3"/>
        <v>1.3698630136986301</v>
      </c>
      <c r="L75" s="307"/>
      <c r="M75" s="383"/>
    </row>
    <row r="76" spans="1:13" ht="45" customHeight="1" x14ac:dyDescent="0.2">
      <c r="A76" s="307" t="str">
        <f t="shared" si="2"/>
        <v>RQF069</v>
      </c>
      <c r="B76" s="633" t="s">
        <v>377</v>
      </c>
      <c r="C76" s="634" t="s">
        <v>377</v>
      </c>
      <c r="D76" s="634" t="s">
        <v>377</v>
      </c>
      <c r="E76" s="635" t="s">
        <v>377</v>
      </c>
      <c r="F76" s="391" t="s">
        <v>17</v>
      </c>
      <c r="G76" s="304"/>
      <c r="H76" s="395" t="s">
        <v>27</v>
      </c>
      <c r="I76" s="306">
        <v>1.3698630136986301E-2</v>
      </c>
      <c r="J76" s="306"/>
      <c r="K76" s="34">
        <f t="shared" si="3"/>
        <v>1.3698630136986301</v>
      </c>
      <c r="L76" s="307"/>
      <c r="M76" s="383"/>
    </row>
    <row r="77" spans="1:13" ht="45" customHeight="1" x14ac:dyDescent="0.2">
      <c r="A77" s="307" t="str">
        <f t="shared" si="2"/>
        <v>RQF070</v>
      </c>
      <c r="B77" s="633" t="s">
        <v>378</v>
      </c>
      <c r="C77" s="634" t="s">
        <v>378</v>
      </c>
      <c r="D77" s="634" t="s">
        <v>378</v>
      </c>
      <c r="E77" s="635" t="s">
        <v>378</v>
      </c>
      <c r="F77" s="391" t="s">
        <v>17</v>
      </c>
      <c r="G77" s="304"/>
      <c r="H77" s="395" t="s">
        <v>27</v>
      </c>
      <c r="I77" s="306">
        <v>1.3698630136986301E-2</v>
      </c>
      <c r="J77" s="306"/>
      <c r="K77" s="34">
        <f t="shared" si="3"/>
        <v>1.3698630136986301</v>
      </c>
      <c r="L77" s="307"/>
      <c r="M77" s="383"/>
    </row>
    <row r="78" spans="1:13" ht="45" customHeight="1" x14ac:dyDescent="0.2">
      <c r="A78" s="307" t="str">
        <f t="shared" si="2"/>
        <v>RQF071</v>
      </c>
      <c r="B78" s="633" t="s">
        <v>379</v>
      </c>
      <c r="C78" s="634" t="s">
        <v>379</v>
      </c>
      <c r="D78" s="634" t="s">
        <v>379</v>
      </c>
      <c r="E78" s="635" t="s">
        <v>379</v>
      </c>
      <c r="F78" s="391" t="s">
        <v>4</v>
      </c>
      <c r="G78" s="304"/>
      <c r="H78" s="395"/>
      <c r="I78" s="306"/>
      <c r="J78" s="306"/>
      <c r="K78" s="34" t="str">
        <f t="shared" si="3"/>
        <v/>
      </c>
      <c r="L78" s="307"/>
      <c r="M78" s="383"/>
    </row>
    <row r="79" spans="1:13" ht="45" customHeight="1" x14ac:dyDescent="0.2">
      <c r="A79" s="307" t="str">
        <f t="shared" si="2"/>
        <v>RQF072</v>
      </c>
      <c r="B79" s="633" t="s">
        <v>380</v>
      </c>
      <c r="C79" s="634" t="s">
        <v>380</v>
      </c>
      <c r="D79" s="634" t="s">
        <v>380</v>
      </c>
      <c r="E79" s="635" t="s">
        <v>380</v>
      </c>
      <c r="F79" s="392" t="s">
        <v>17</v>
      </c>
      <c r="G79" s="304"/>
      <c r="H79" s="395" t="s">
        <v>27</v>
      </c>
      <c r="I79" s="306">
        <v>1.3698630136986301E-2</v>
      </c>
      <c r="J79" s="306"/>
      <c r="K79" s="34">
        <f t="shared" si="3"/>
        <v>1.3698630136986301</v>
      </c>
      <c r="L79" s="307"/>
      <c r="M79" s="383"/>
    </row>
    <row r="80" spans="1:13" ht="45" customHeight="1" x14ac:dyDescent="0.2">
      <c r="A80" s="307" t="str">
        <f t="shared" si="2"/>
        <v>RQF073</v>
      </c>
      <c r="B80" s="633" t="s">
        <v>381</v>
      </c>
      <c r="C80" s="634" t="s">
        <v>381</v>
      </c>
      <c r="D80" s="634" t="s">
        <v>381</v>
      </c>
      <c r="E80" s="635" t="s">
        <v>381</v>
      </c>
      <c r="F80" s="392" t="s">
        <v>17</v>
      </c>
      <c r="G80" s="304"/>
      <c r="H80" s="395" t="s">
        <v>27</v>
      </c>
      <c r="I80" s="306">
        <v>1.3698630136986301E-2</v>
      </c>
      <c r="J80" s="306"/>
      <c r="K80" s="34">
        <f t="shared" si="3"/>
        <v>1.3698630136986301</v>
      </c>
      <c r="L80" s="307"/>
      <c r="M80" s="383"/>
    </row>
    <row r="81" spans="1:13" ht="45" customHeight="1" x14ac:dyDescent="0.2">
      <c r="A81" s="307" t="str">
        <f t="shared" si="2"/>
        <v>RQF074</v>
      </c>
      <c r="B81" s="633" t="s">
        <v>382</v>
      </c>
      <c r="C81" s="634" t="s">
        <v>382</v>
      </c>
      <c r="D81" s="634" t="s">
        <v>382</v>
      </c>
      <c r="E81" s="635" t="s">
        <v>382</v>
      </c>
      <c r="F81" s="392" t="s">
        <v>17</v>
      </c>
      <c r="G81" s="304"/>
      <c r="H81" s="395" t="s">
        <v>27</v>
      </c>
      <c r="I81" s="306">
        <v>1.3698630136986301E-2</v>
      </c>
      <c r="J81" s="306"/>
      <c r="K81" s="34">
        <f t="shared" si="3"/>
        <v>1.3698630136986301</v>
      </c>
      <c r="L81" s="307"/>
      <c r="M81" s="383"/>
    </row>
    <row r="82" spans="1:13" ht="45" customHeight="1" x14ac:dyDescent="0.2">
      <c r="A82" s="307" t="str">
        <f t="shared" si="2"/>
        <v>RQF075</v>
      </c>
      <c r="B82" s="633" t="s">
        <v>383</v>
      </c>
      <c r="C82" s="634" t="s">
        <v>383</v>
      </c>
      <c r="D82" s="634" t="s">
        <v>383</v>
      </c>
      <c r="E82" s="635" t="s">
        <v>383</v>
      </c>
      <c r="F82" s="392" t="s">
        <v>17</v>
      </c>
      <c r="G82" s="304"/>
      <c r="H82" s="395" t="s">
        <v>27</v>
      </c>
      <c r="I82" s="306">
        <v>1.3698630136986301E-2</v>
      </c>
      <c r="J82" s="306"/>
      <c r="K82" s="34">
        <f t="shared" si="3"/>
        <v>1.3698630136986301</v>
      </c>
      <c r="L82" s="307"/>
      <c r="M82" s="383"/>
    </row>
    <row r="83" spans="1:13" ht="45" customHeight="1" x14ac:dyDescent="0.2">
      <c r="A83" s="307" t="str">
        <f t="shared" si="2"/>
        <v>RQF076</v>
      </c>
      <c r="B83" s="633" t="s">
        <v>384</v>
      </c>
      <c r="C83" s="634" t="s">
        <v>384</v>
      </c>
      <c r="D83" s="634" t="s">
        <v>384</v>
      </c>
      <c r="E83" s="635" t="s">
        <v>384</v>
      </c>
      <c r="F83" s="391" t="s">
        <v>4</v>
      </c>
      <c r="G83" s="304"/>
      <c r="H83" s="395"/>
      <c r="I83" s="306"/>
      <c r="J83" s="306"/>
      <c r="K83" s="34" t="str">
        <f t="shared" si="3"/>
        <v/>
      </c>
      <c r="L83" s="307"/>
      <c r="M83" s="383"/>
    </row>
    <row r="84" spans="1:13" ht="45" customHeight="1" x14ac:dyDescent="0.2">
      <c r="A84" s="307" t="str">
        <f t="shared" si="2"/>
        <v>RQF077</v>
      </c>
      <c r="B84" s="633" t="s">
        <v>385</v>
      </c>
      <c r="C84" s="634" t="s">
        <v>385</v>
      </c>
      <c r="D84" s="634" t="s">
        <v>385</v>
      </c>
      <c r="E84" s="635" t="s">
        <v>385</v>
      </c>
      <c r="F84" s="392" t="s">
        <v>4</v>
      </c>
      <c r="G84" s="304"/>
      <c r="H84" s="305"/>
      <c r="I84" s="306"/>
      <c r="J84" s="306"/>
      <c r="K84" s="34" t="str">
        <f t="shared" si="3"/>
        <v/>
      </c>
      <c r="L84" s="307"/>
      <c r="M84" s="383"/>
    </row>
    <row r="85" spans="1:13" ht="45" customHeight="1" x14ac:dyDescent="0.2">
      <c r="A85" s="307" t="str">
        <f t="shared" si="2"/>
        <v>RQF078</v>
      </c>
      <c r="B85" s="633" t="s">
        <v>386</v>
      </c>
      <c r="C85" s="634" t="s">
        <v>386</v>
      </c>
      <c r="D85" s="634" t="s">
        <v>386</v>
      </c>
      <c r="E85" s="635" t="s">
        <v>386</v>
      </c>
      <c r="F85" s="392" t="s">
        <v>4</v>
      </c>
      <c r="G85" s="304"/>
      <c r="H85" s="305"/>
      <c r="I85" s="306"/>
      <c r="J85" s="306"/>
      <c r="K85" s="34" t="str">
        <f t="shared" si="3"/>
        <v/>
      </c>
      <c r="L85" s="307"/>
      <c r="M85" s="383"/>
    </row>
    <row r="86" spans="1:13" ht="45" customHeight="1" x14ac:dyDescent="0.2">
      <c r="A86" s="307" t="str">
        <f t="shared" si="2"/>
        <v>RQF079</v>
      </c>
      <c r="B86" s="633" t="s">
        <v>387</v>
      </c>
      <c r="C86" s="634" t="s">
        <v>387</v>
      </c>
      <c r="D86" s="634" t="s">
        <v>387</v>
      </c>
      <c r="E86" s="635" t="s">
        <v>387</v>
      </c>
      <c r="F86" s="392" t="s">
        <v>4</v>
      </c>
      <c r="G86" s="304"/>
      <c r="H86" s="305"/>
      <c r="I86" s="306"/>
      <c r="J86" s="306"/>
      <c r="K86" s="34" t="str">
        <f t="shared" si="3"/>
        <v/>
      </c>
      <c r="L86" s="307"/>
      <c r="M86" s="383"/>
    </row>
    <row r="87" spans="1:13" ht="45" customHeight="1" x14ac:dyDescent="0.2">
      <c r="A87" s="307" t="str">
        <f t="shared" si="2"/>
        <v>RQF080</v>
      </c>
      <c r="B87" s="633" t="s">
        <v>388</v>
      </c>
      <c r="C87" s="634" t="s">
        <v>388</v>
      </c>
      <c r="D87" s="634" t="s">
        <v>388</v>
      </c>
      <c r="E87" s="635" t="s">
        <v>388</v>
      </c>
      <c r="F87" s="392" t="s">
        <v>17</v>
      </c>
      <c r="G87" s="304"/>
      <c r="H87" s="395" t="s">
        <v>27</v>
      </c>
      <c r="I87" s="306">
        <v>1.3698630136986301E-2</v>
      </c>
      <c r="J87" s="306"/>
      <c r="K87" s="34">
        <f t="shared" si="3"/>
        <v>1.3698630136986301</v>
      </c>
      <c r="L87" s="307"/>
      <c r="M87" s="383"/>
    </row>
    <row r="88" spans="1:13" ht="45" customHeight="1" x14ac:dyDescent="0.2">
      <c r="A88" s="307" t="str">
        <f t="shared" si="2"/>
        <v>RQF081</v>
      </c>
      <c r="B88" s="633" t="s">
        <v>389</v>
      </c>
      <c r="C88" s="634" t="s">
        <v>389</v>
      </c>
      <c r="D88" s="634" t="s">
        <v>389</v>
      </c>
      <c r="E88" s="635" t="s">
        <v>389</v>
      </c>
      <c r="F88" s="392" t="s">
        <v>4</v>
      </c>
      <c r="G88" s="304"/>
      <c r="H88" s="395"/>
      <c r="I88" s="306"/>
      <c r="J88" s="306"/>
      <c r="K88" s="34" t="str">
        <f t="shared" si="3"/>
        <v/>
      </c>
      <c r="L88" s="307"/>
      <c r="M88" s="383"/>
    </row>
    <row r="89" spans="1:13" ht="45" customHeight="1" x14ac:dyDescent="0.2">
      <c r="A89" s="307" t="str">
        <f t="shared" si="2"/>
        <v>RQF082</v>
      </c>
      <c r="B89" s="633" t="s">
        <v>390</v>
      </c>
      <c r="C89" s="634" t="s">
        <v>390</v>
      </c>
      <c r="D89" s="634" t="s">
        <v>390</v>
      </c>
      <c r="E89" s="635" t="s">
        <v>390</v>
      </c>
      <c r="F89" s="391" t="s">
        <v>4</v>
      </c>
      <c r="G89" s="304"/>
      <c r="H89" s="395"/>
      <c r="I89" s="306"/>
      <c r="J89" s="306"/>
      <c r="K89" s="34" t="str">
        <f t="shared" si="3"/>
        <v/>
      </c>
      <c r="L89" s="307"/>
      <c r="M89" s="383"/>
    </row>
    <row r="90" spans="1:13" ht="45" customHeight="1" x14ac:dyDescent="0.2">
      <c r="A90" s="307" t="str">
        <f t="shared" si="2"/>
        <v>RQF083</v>
      </c>
      <c r="B90" s="633" t="s">
        <v>391</v>
      </c>
      <c r="C90" s="634" t="s">
        <v>391</v>
      </c>
      <c r="D90" s="634" t="s">
        <v>391</v>
      </c>
      <c r="E90" s="635" t="s">
        <v>391</v>
      </c>
      <c r="F90" s="391" t="s">
        <v>4</v>
      </c>
      <c r="G90" s="304"/>
      <c r="H90" s="395"/>
      <c r="I90" s="306"/>
      <c r="J90" s="306"/>
      <c r="K90" s="34" t="str">
        <f t="shared" si="3"/>
        <v/>
      </c>
      <c r="L90" s="307"/>
      <c r="M90" s="383"/>
    </row>
    <row r="91" spans="1:13" ht="45" customHeight="1" x14ac:dyDescent="0.2">
      <c r="A91" s="307" t="str">
        <f t="shared" si="2"/>
        <v>RQF084</v>
      </c>
      <c r="B91" s="633" t="s">
        <v>392</v>
      </c>
      <c r="C91" s="634" t="s">
        <v>392</v>
      </c>
      <c r="D91" s="634" t="s">
        <v>392</v>
      </c>
      <c r="E91" s="635" t="s">
        <v>392</v>
      </c>
      <c r="F91" s="391" t="s">
        <v>4</v>
      </c>
      <c r="G91" s="304"/>
      <c r="H91" s="395"/>
      <c r="I91" s="306"/>
      <c r="J91" s="306"/>
      <c r="K91" s="34" t="str">
        <f t="shared" si="3"/>
        <v/>
      </c>
      <c r="L91" s="307"/>
      <c r="M91" s="383"/>
    </row>
    <row r="92" spans="1:13" ht="45" customHeight="1" x14ac:dyDescent="0.2">
      <c r="A92" s="307" t="str">
        <f t="shared" si="2"/>
        <v>RQF085</v>
      </c>
      <c r="B92" s="633" t="s">
        <v>393</v>
      </c>
      <c r="C92" s="634" t="s">
        <v>393</v>
      </c>
      <c r="D92" s="634" t="s">
        <v>393</v>
      </c>
      <c r="E92" s="635" t="s">
        <v>393</v>
      </c>
      <c r="F92" s="391" t="s">
        <v>17</v>
      </c>
      <c r="G92" s="304"/>
      <c r="H92" s="395" t="s">
        <v>27</v>
      </c>
      <c r="I92" s="306">
        <v>1.3698630136986301E-2</v>
      </c>
      <c r="J92" s="306"/>
      <c r="K92" s="34">
        <f t="shared" si="3"/>
        <v>1.3698630136986301</v>
      </c>
      <c r="L92" s="307"/>
      <c r="M92" s="383"/>
    </row>
    <row r="93" spans="1:13" ht="45" customHeight="1" x14ac:dyDescent="0.2">
      <c r="A93" s="307" t="str">
        <f t="shared" si="2"/>
        <v>RQF086</v>
      </c>
      <c r="B93" s="633" t="s">
        <v>394</v>
      </c>
      <c r="C93" s="634" t="s">
        <v>394</v>
      </c>
      <c r="D93" s="634" t="s">
        <v>394</v>
      </c>
      <c r="E93" s="635" t="s">
        <v>394</v>
      </c>
      <c r="F93" s="392" t="s">
        <v>5</v>
      </c>
      <c r="G93" s="304"/>
      <c r="H93" s="305"/>
      <c r="I93" s="306"/>
      <c r="J93" s="306"/>
      <c r="K93" s="34" t="str">
        <f t="shared" si="3"/>
        <v/>
      </c>
      <c r="L93" s="307"/>
      <c r="M93" s="383"/>
    </row>
    <row r="94" spans="1:13" ht="45" customHeight="1" x14ac:dyDescent="0.2">
      <c r="A94" s="307" t="str">
        <f t="shared" si="2"/>
        <v>RQF087</v>
      </c>
      <c r="B94" s="633" t="s">
        <v>395</v>
      </c>
      <c r="C94" s="634" t="s">
        <v>395</v>
      </c>
      <c r="D94" s="634" t="s">
        <v>395</v>
      </c>
      <c r="E94" s="635" t="s">
        <v>395</v>
      </c>
      <c r="F94" s="392" t="s">
        <v>5</v>
      </c>
      <c r="G94" s="304"/>
      <c r="H94" s="305"/>
      <c r="I94" s="306"/>
      <c r="J94" s="306"/>
      <c r="K94" s="34" t="str">
        <f t="shared" si="3"/>
        <v/>
      </c>
      <c r="L94" s="307"/>
      <c r="M94" s="383"/>
    </row>
    <row r="95" spans="1:13" ht="45" customHeight="1" x14ac:dyDescent="0.2">
      <c r="A95" s="307" t="str">
        <f t="shared" si="2"/>
        <v>RQF088</v>
      </c>
      <c r="B95" s="633" t="s">
        <v>396</v>
      </c>
      <c r="C95" s="634" t="s">
        <v>396</v>
      </c>
      <c r="D95" s="634" t="s">
        <v>396</v>
      </c>
      <c r="E95" s="635" t="s">
        <v>396</v>
      </c>
      <c r="F95" s="392" t="s">
        <v>4</v>
      </c>
      <c r="G95" s="304"/>
      <c r="H95" s="305"/>
      <c r="I95" s="306"/>
      <c r="J95" s="306"/>
      <c r="K95" s="34" t="str">
        <f t="shared" si="3"/>
        <v/>
      </c>
      <c r="L95" s="307"/>
      <c r="M95" s="383"/>
    </row>
    <row r="96" spans="1:13" ht="45" customHeight="1" x14ac:dyDescent="0.2">
      <c r="A96" s="307" t="str">
        <f t="shared" si="2"/>
        <v>RQF089</v>
      </c>
      <c r="B96" s="636" t="s">
        <v>397</v>
      </c>
      <c r="C96" s="637" t="s">
        <v>397</v>
      </c>
      <c r="D96" s="637" t="s">
        <v>397</v>
      </c>
      <c r="E96" s="638" t="s">
        <v>397</v>
      </c>
      <c r="F96" s="392" t="s">
        <v>17</v>
      </c>
      <c r="G96" s="304"/>
      <c r="H96" s="395" t="s">
        <v>27</v>
      </c>
      <c r="I96" s="306">
        <v>1.3698630136986301E-2</v>
      </c>
      <c r="J96" s="306"/>
      <c r="K96" s="34">
        <f t="shared" si="3"/>
        <v>1.3698630136986301</v>
      </c>
      <c r="L96" s="307"/>
      <c r="M96" s="383"/>
    </row>
    <row r="97" spans="1:13" x14ac:dyDescent="0.2">
      <c r="A97" s="101"/>
    </row>
    <row r="98" spans="1:13" ht="13.5" thickBot="1" x14ac:dyDescent="0.25">
      <c r="A98" s="278"/>
      <c r="B98" s="28" t="s">
        <v>52</v>
      </c>
      <c r="C98" s="28"/>
      <c r="D98" s="28"/>
      <c r="E98" s="28"/>
      <c r="F98" s="28" t="s">
        <v>53</v>
      </c>
      <c r="G98" s="28"/>
      <c r="H98" s="26"/>
      <c r="I98" s="26"/>
      <c r="J98" s="26"/>
    </row>
    <row r="99" spans="1:13" ht="26.25" thickBot="1" x14ac:dyDescent="0.25">
      <c r="A99" s="29" t="s">
        <v>215</v>
      </c>
      <c r="B99" s="31" t="s">
        <v>169</v>
      </c>
      <c r="C99" s="300"/>
      <c r="D99" s="300"/>
      <c r="E99" s="301"/>
      <c r="F99" s="30" t="s">
        <v>4</v>
      </c>
      <c r="G99" s="30" t="s">
        <v>57</v>
      </c>
      <c r="H99" s="30" t="s">
        <v>22</v>
      </c>
      <c r="I99" s="31" t="s">
        <v>55</v>
      </c>
      <c r="J99" s="30" t="s">
        <v>56</v>
      </c>
      <c r="K99" s="33" t="s">
        <v>58</v>
      </c>
      <c r="L99" s="364" t="s">
        <v>274</v>
      </c>
      <c r="M99" s="32" t="s">
        <v>275</v>
      </c>
    </row>
    <row r="100" spans="1:13" ht="45" customHeight="1" x14ac:dyDescent="0.2">
      <c r="A100" s="307" t="str">
        <f t="shared" ref="A100:A127" si="4">IF(LEFT(A99,2)="ID",CONCATENATE(MID($A$99,SEARCH(" ",$A$99)+1,10),"001"),CONCATENATE(MID($A$99,SEARCH(" ",$A$99)+1,10),TEXT(RIGHT(A99,3)+1,"000")))</f>
        <v>RQNF001</v>
      </c>
      <c r="B100" s="423" t="s">
        <v>429</v>
      </c>
      <c r="C100" s="424" t="s">
        <v>429</v>
      </c>
      <c r="D100" s="424" t="s">
        <v>429</v>
      </c>
      <c r="E100" s="425" t="s">
        <v>429</v>
      </c>
      <c r="F100" s="391" t="s">
        <v>4</v>
      </c>
      <c r="G100" s="304"/>
      <c r="H100" s="305"/>
      <c r="I100" s="306"/>
      <c r="J100" s="306"/>
      <c r="K100" s="34" t="str">
        <f t="shared" ref="K100:K127" si="5">IF(I100="","",I100*100)</f>
        <v/>
      </c>
      <c r="L100" s="307"/>
      <c r="M100" s="383"/>
    </row>
    <row r="101" spans="1:13" ht="45" customHeight="1" x14ac:dyDescent="0.2">
      <c r="A101" s="307" t="str">
        <f t="shared" si="4"/>
        <v>RQNF002</v>
      </c>
      <c r="B101" s="423" t="s">
        <v>430</v>
      </c>
      <c r="C101" s="424" t="s">
        <v>430</v>
      </c>
      <c r="D101" s="424" t="s">
        <v>430</v>
      </c>
      <c r="E101" s="425" t="s">
        <v>430</v>
      </c>
      <c r="F101" s="391" t="s">
        <v>4</v>
      </c>
      <c r="G101" s="304"/>
      <c r="H101" s="305"/>
      <c r="I101" s="306"/>
      <c r="J101" s="306"/>
      <c r="K101" s="34" t="str">
        <f t="shared" si="5"/>
        <v/>
      </c>
      <c r="L101" s="307"/>
      <c r="M101" s="383"/>
    </row>
    <row r="102" spans="1:13" ht="45" customHeight="1" x14ac:dyDescent="0.2">
      <c r="A102" s="307" t="str">
        <f t="shared" si="4"/>
        <v>RQNF003</v>
      </c>
      <c r="B102" s="423" t="s">
        <v>431</v>
      </c>
      <c r="C102" s="424" t="s">
        <v>431</v>
      </c>
      <c r="D102" s="424" t="s">
        <v>431</v>
      </c>
      <c r="E102" s="425" t="s">
        <v>431</v>
      </c>
      <c r="F102" s="391" t="s">
        <v>4</v>
      </c>
      <c r="G102" s="304"/>
      <c r="H102" s="305"/>
      <c r="I102" s="306"/>
      <c r="J102" s="306"/>
      <c r="K102" s="34" t="str">
        <f t="shared" si="5"/>
        <v/>
      </c>
      <c r="L102" s="307"/>
      <c r="M102" s="383"/>
    </row>
    <row r="103" spans="1:13" ht="45" customHeight="1" x14ac:dyDescent="0.2">
      <c r="A103" s="307" t="str">
        <f t="shared" si="4"/>
        <v>RQNF004</v>
      </c>
      <c r="B103" s="423" t="s">
        <v>432</v>
      </c>
      <c r="C103" s="424" t="s">
        <v>432</v>
      </c>
      <c r="D103" s="424" t="s">
        <v>432</v>
      </c>
      <c r="E103" s="425" t="s">
        <v>432</v>
      </c>
      <c r="F103" s="391" t="s">
        <v>4</v>
      </c>
      <c r="G103" s="304"/>
      <c r="H103" s="305"/>
      <c r="I103" s="306"/>
      <c r="J103" s="306"/>
      <c r="K103" s="34" t="str">
        <f t="shared" si="5"/>
        <v/>
      </c>
      <c r="L103" s="307"/>
      <c r="M103" s="383"/>
    </row>
    <row r="104" spans="1:13" ht="45" customHeight="1" x14ac:dyDescent="0.2">
      <c r="A104" s="307" t="str">
        <f t="shared" si="4"/>
        <v>RQNF005</v>
      </c>
      <c r="B104" s="423" t="s">
        <v>433</v>
      </c>
      <c r="C104" s="424" t="s">
        <v>433</v>
      </c>
      <c r="D104" s="424" t="s">
        <v>433</v>
      </c>
      <c r="E104" s="425" t="s">
        <v>433</v>
      </c>
      <c r="F104" s="391" t="s">
        <v>4</v>
      </c>
      <c r="G104" s="304"/>
      <c r="H104" s="305"/>
      <c r="I104" s="306"/>
      <c r="J104" s="306"/>
      <c r="K104" s="34" t="str">
        <f t="shared" si="5"/>
        <v/>
      </c>
      <c r="L104" s="307"/>
      <c r="M104" s="383"/>
    </row>
    <row r="105" spans="1:13" ht="45" customHeight="1" x14ac:dyDescent="0.2">
      <c r="A105" s="307" t="str">
        <f t="shared" si="4"/>
        <v>RQNF006</v>
      </c>
      <c r="B105" s="423" t="s">
        <v>434</v>
      </c>
      <c r="C105" s="424" t="s">
        <v>434</v>
      </c>
      <c r="D105" s="424" t="s">
        <v>434</v>
      </c>
      <c r="E105" s="425" t="s">
        <v>434</v>
      </c>
      <c r="F105" s="391" t="s">
        <v>4</v>
      </c>
      <c r="G105" s="304"/>
      <c r="H105" s="305"/>
      <c r="I105" s="306"/>
      <c r="J105" s="306"/>
      <c r="K105" s="34" t="str">
        <f t="shared" si="5"/>
        <v/>
      </c>
      <c r="L105" s="307"/>
      <c r="M105" s="383"/>
    </row>
    <row r="106" spans="1:13" ht="45" customHeight="1" x14ac:dyDescent="0.2">
      <c r="A106" s="307" t="str">
        <f t="shared" si="4"/>
        <v>RQNF007</v>
      </c>
      <c r="B106" s="423" t="s">
        <v>435</v>
      </c>
      <c r="C106" s="424" t="s">
        <v>435</v>
      </c>
      <c r="D106" s="424" t="s">
        <v>435</v>
      </c>
      <c r="E106" s="425" t="s">
        <v>435</v>
      </c>
      <c r="F106" s="391" t="s">
        <v>5</v>
      </c>
      <c r="G106" s="304"/>
      <c r="H106" s="305"/>
      <c r="I106" s="306"/>
      <c r="J106" s="306"/>
      <c r="K106" s="34" t="str">
        <f t="shared" si="5"/>
        <v/>
      </c>
      <c r="L106" s="307"/>
      <c r="M106" s="383"/>
    </row>
    <row r="107" spans="1:13" ht="45" customHeight="1" x14ac:dyDescent="0.2">
      <c r="A107" s="307" t="str">
        <f t="shared" si="4"/>
        <v>RQNF008</v>
      </c>
      <c r="B107" s="423" t="s">
        <v>436</v>
      </c>
      <c r="C107" s="424" t="s">
        <v>436</v>
      </c>
      <c r="D107" s="424" t="s">
        <v>436</v>
      </c>
      <c r="E107" s="425" t="s">
        <v>436</v>
      </c>
      <c r="F107" s="391" t="s">
        <v>5</v>
      </c>
      <c r="G107" s="304"/>
      <c r="H107" s="305"/>
      <c r="I107" s="306"/>
      <c r="J107" s="306"/>
      <c r="K107" s="34" t="str">
        <f t="shared" si="5"/>
        <v/>
      </c>
      <c r="L107" s="307"/>
      <c r="M107" s="383"/>
    </row>
    <row r="108" spans="1:13" ht="45" customHeight="1" x14ac:dyDescent="0.2">
      <c r="A108" s="307" t="str">
        <f t="shared" si="4"/>
        <v>RQNF009</v>
      </c>
      <c r="B108" s="423" t="s">
        <v>437</v>
      </c>
      <c r="C108" s="424" t="s">
        <v>437</v>
      </c>
      <c r="D108" s="424" t="s">
        <v>437</v>
      </c>
      <c r="E108" s="425" t="s">
        <v>437</v>
      </c>
      <c r="F108" s="391" t="s">
        <v>5</v>
      </c>
      <c r="G108" s="304"/>
      <c r="H108" s="305"/>
      <c r="I108" s="306"/>
      <c r="J108" s="306"/>
      <c r="K108" s="34" t="str">
        <f t="shared" si="5"/>
        <v/>
      </c>
      <c r="L108" s="307"/>
      <c r="M108" s="383"/>
    </row>
    <row r="109" spans="1:13" ht="45" customHeight="1" x14ac:dyDescent="0.2">
      <c r="A109" s="307" t="str">
        <f t="shared" si="4"/>
        <v>RQNF010</v>
      </c>
      <c r="B109" s="423" t="s">
        <v>438</v>
      </c>
      <c r="C109" s="424" t="s">
        <v>438</v>
      </c>
      <c r="D109" s="424" t="s">
        <v>438</v>
      </c>
      <c r="E109" s="425" t="s">
        <v>438</v>
      </c>
      <c r="F109" s="391" t="s">
        <v>17</v>
      </c>
      <c r="G109" s="304"/>
      <c r="H109" s="395" t="s">
        <v>27</v>
      </c>
      <c r="I109" s="306">
        <v>1.3698630136986301E-2</v>
      </c>
      <c r="J109" s="306"/>
      <c r="K109" s="34">
        <f t="shared" si="5"/>
        <v>1.3698630136986301</v>
      </c>
      <c r="L109" s="307"/>
      <c r="M109" s="383"/>
    </row>
    <row r="110" spans="1:13" ht="45" customHeight="1" x14ac:dyDescent="0.2">
      <c r="A110" s="307" t="str">
        <f t="shared" si="4"/>
        <v>RQNF011</v>
      </c>
      <c r="B110" s="423" t="s">
        <v>439</v>
      </c>
      <c r="C110" s="424" t="s">
        <v>439</v>
      </c>
      <c r="D110" s="424" t="s">
        <v>439</v>
      </c>
      <c r="E110" s="425" t="s">
        <v>439</v>
      </c>
      <c r="F110" s="391" t="s">
        <v>4</v>
      </c>
      <c r="G110" s="304"/>
      <c r="H110" s="305"/>
      <c r="I110" s="306"/>
      <c r="J110" s="306"/>
      <c r="K110" s="34" t="str">
        <f t="shared" si="5"/>
        <v/>
      </c>
      <c r="L110" s="307"/>
      <c r="M110" s="383"/>
    </row>
    <row r="111" spans="1:13" ht="45" customHeight="1" x14ac:dyDescent="0.2">
      <c r="A111" s="307" t="str">
        <f t="shared" si="4"/>
        <v>RQNF012</v>
      </c>
      <c r="B111" s="423" t="s">
        <v>440</v>
      </c>
      <c r="C111" s="424" t="s">
        <v>440</v>
      </c>
      <c r="D111" s="424" t="s">
        <v>440</v>
      </c>
      <c r="E111" s="425" t="s">
        <v>440</v>
      </c>
      <c r="F111" s="391" t="s">
        <v>4</v>
      </c>
      <c r="G111" s="304"/>
      <c r="H111" s="305"/>
      <c r="I111" s="306"/>
      <c r="J111" s="306"/>
      <c r="K111" s="34" t="str">
        <f t="shared" si="5"/>
        <v/>
      </c>
      <c r="L111" s="307"/>
      <c r="M111" s="383"/>
    </row>
    <row r="112" spans="1:13" ht="45" customHeight="1" x14ac:dyDescent="0.2">
      <c r="A112" s="307" t="str">
        <f t="shared" si="4"/>
        <v>RQNF013</v>
      </c>
      <c r="B112" s="423" t="s">
        <v>441</v>
      </c>
      <c r="C112" s="424" t="s">
        <v>441</v>
      </c>
      <c r="D112" s="424" t="s">
        <v>441</v>
      </c>
      <c r="E112" s="425" t="s">
        <v>441</v>
      </c>
      <c r="F112" s="391" t="s">
        <v>4</v>
      </c>
      <c r="G112" s="304"/>
      <c r="H112" s="305"/>
      <c r="I112" s="306"/>
      <c r="J112" s="306"/>
      <c r="K112" s="34" t="str">
        <f t="shared" si="5"/>
        <v/>
      </c>
      <c r="L112" s="307"/>
      <c r="M112" s="383"/>
    </row>
    <row r="113" spans="1:13" ht="45" customHeight="1" x14ac:dyDescent="0.2">
      <c r="A113" s="307" t="str">
        <f t="shared" si="4"/>
        <v>RQNF014</v>
      </c>
      <c r="B113" s="423" t="s">
        <v>442</v>
      </c>
      <c r="C113" s="424" t="s">
        <v>442</v>
      </c>
      <c r="D113" s="424" t="s">
        <v>442</v>
      </c>
      <c r="E113" s="425" t="s">
        <v>442</v>
      </c>
      <c r="F113" s="391" t="s">
        <v>4</v>
      </c>
      <c r="G113" s="304"/>
      <c r="H113" s="305"/>
      <c r="I113" s="306"/>
      <c r="J113" s="306"/>
      <c r="K113" s="34" t="str">
        <f t="shared" si="5"/>
        <v/>
      </c>
      <c r="L113" s="307"/>
      <c r="M113" s="383"/>
    </row>
    <row r="114" spans="1:13" ht="45" customHeight="1" x14ac:dyDescent="0.2">
      <c r="A114" s="307" t="str">
        <f t="shared" si="4"/>
        <v>RQNF015</v>
      </c>
      <c r="B114" s="423" t="s">
        <v>443</v>
      </c>
      <c r="C114" s="424" t="s">
        <v>443</v>
      </c>
      <c r="D114" s="424" t="s">
        <v>443</v>
      </c>
      <c r="E114" s="425" t="s">
        <v>443</v>
      </c>
      <c r="F114" s="391" t="s">
        <v>4</v>
      </c>
      <c r="G114" s="304"/>
      <c r="H114" s="305"/>
      <c r="I114" s="306"/>
      <c r="J114" s="306"/>
      <c r="K114" s="34" t="str">
        <f t="shared" si="5"/>
        <v/>
      </c>
      <c r="L114" s="307"/>
      <c r="M114" s="383"/>
    </row>
    <row r="115" spans="1:13" ht="45" customHeight="1" x14ac:dyDescent="0.2">
      <c r="A115" s="307" t="str">
        <f t="shared" si="4"/>
        <v>RQNF016</v>
      </c>
      <c r="B115" s="423" t="s">
        <v>444</v>
      </c>
      <c r="C115" s="424" t="s">
        <v>444</v>
      </c>
      <c r="D115" s="424" t="s">
        <v>444</v>
      </c>
      <c r="E115" s="425" t="s">
        <v>444</v>
      </c>
      <c r="F115" s="391" t="s">
        <v>4</v>
      </c>
      <c r="G115" s="304"/>
      <c r="H115" s="305"/>
      <c r="I115" s="306"/>
      <c r="J115" s="306"/>
      <c r="K115" s="34" t="str">
        <f t="shared" si="5"/>
        <v/>
      </c>
      <c r="L115" s="307"/>
      <c r="M115" s="383"/>
    </row>
    <row r="116" spans="1:13" ht="45" customHeight="1" x14ac:dyDescent="0.2">
      <c r="A116" s="307" t="str">
        <f t="shared" si="4"/>
        <v>RQNF017</v>
      </c>
      <c r="B116" s="423" t="s">
        <v>445</v>
      </c>
      <c r="C116" s="424" t="s">
        <v>445</v>
      </c>
      <c r="D116" s="424" t="s">
        <v>445</v>
      </c>
      <c r="E116" s="425" t="s">
        <v>445</v>
      </c>
      <c r="F116" s="391" t="s">
        <v>4</v>
      </c>
      <c r="G116" s="304"/>
      <c r="H116" s="305"/>
      <c r="I116" s="306"/>
      <c r="J116" s="306"/>
      <c r="K116" s="34" t="str">
        <f t="shared" si="5"/>
        <v/>
      </c>
      <c r="L116" s="307"/>
      <c r="M116" s="383"/>
    </row>
    <row r="117" spans="1:13" ht="45" customHeight="1" x14ac:dyDescent="0.2">
      <c r="A117" s="307" t="str">
        <f t="shared" si="4"/>
        <v>RQNF018</v>
      </c>
      <c r="B117" s="423" t="s">
        <v>446</v>
      </c>
      <c r="C117" s="424" t="s">
        <v>446</v>
      </c>
      <c r="D117" s="424" t="s">
        <v>446</v>
      </c>
      <c r="E117" s="425" t="s">
        <v>446</v>
      </c>
      <c r="F117" s="391" t="s">
        <v>4</v>
      </c>
      <c r="G117" s="304"/>
      <c r="H117" s="305"/>
      <c r="I117" s="306"/>
      <c r="J117" s="306"/>
      <c r="K117" s="34" t="str">
        <f t="shared" si="5"/>
        <v/>
      </c>
      <c r="L117" s="307"/>
      <c r="M117" s="383"/>
    </row>
    <row r="118" spans="1:13" ht="45" customHeight="1" x14ac:dyDescent="0.2">
      <c r="A118" s="307" t="str">
        <f t="shared" si="4"/>
        <v>RQNF019</v>
      </c>
      <c r="B118" s="423" t="s">
        <v>447</v>
      </c>
      <c r="C118" s="424" t="s">
        <v>447</v>
      </c>
      <c r="D118" s="424" t="s">
        <v>447</v>
      </c>
      <c r="E118" s="425" t="s">
        <v>447</v>
      </c>
      <c r="F118" s="391" t="s">
        <v>4</v>
      </c>
      <c r="G118" s="304"/>
      <c r="H118" s="305"/>
      <c r="I118" s="306"/>
      <c r="J118" s="306"/>
      <c r="K118" s="34" t="str">
        <f t="shared" si="5"/>
        <v/>
      </c>
      <c r="L118" s="307"/>
      <c r="M118" s="383"/>
    </row>
    <row r="119" spans="1:13" ht="45" customHeight="1" x14ac:dyDescent="0.2">
      <c r="A119" s="307" t="str">
        <f t="shared" si="4"/>
        <v>RQNF020</v>
      </c>
      <c r="B119" s="423" t="s">
        <v>448</v>
      </c>
      <c r="C119" s="424" t="s">
        <v>448</v>
      </c>
      <c r="D119" s="424" t="s">
        <v>448</v>
      </c>
      <c r="E119" s="425" t="s">
        <v>448</v>
      </c>
      <c r="F119" s="391" t="s">
        <v>17</v>
      </c>
      <c r="G119" s="304"/>
      <c r="H119" s="395" t="s">
        <v>27</v>
      </c>
      <c r="I119" s="306">
        <v>1.3698630136986301E-2</v>
      </c>
      <c r="J119" s="306"/>
      <c r="K119" s="34">
        <f t="shared" si="5"/>
        <v>1.3698630136986301</v>
      </c>
      <c r="L119" s="307"/>
      <c r="M119" s="383"/>
    </row>
    <row r="120" spans="1:13" ht="45" customHeight="1" x14ac:dyDescent="0.2">
      <c r="A120" s="307" t="str">
        <f t="shared" si="4"/>
        <v>RQNF021</v>
      </c>
      <c r="B120" s="423" t="s">
        <v>449</v>
      </c>
      <c r="C120" s="424" t="s">
        <v>449</v>
      </c>
      <c r="D120" s="424" t="s">
        <v>449</v>
      </c>
      <c r="E120" s="425" t="s">
        <v>449</v>
      </c>
      <c r="F120" s="391" t="s">
        <v>4</v>
      </c>
      <c r="G120" s="304"/>
      <c r="H120" s="305"/>
      <c r="I120" s="306"/>
      <c r="J120" s="306"/>
      <c r="K120" s="34" t="str">
        <f t="shared" si="5"/>
        <v/>
      </c>
      <c r="L120" s="307"/>
      <c r="M120" s="383"/>
    </row>
    <row r="121" spans="1:13" ht="45" customHeight="1" x14ac:dyDescent="0.2">
      <c r="A121" s="307" t="str">
        <f t="shared" si="4"/>
        <v>RQNF022</v>
      </c>
      <c r="B121" s="423" t="s">
        <v>450</v>
      </c>
      <c r="C121" s="424" t="s">
        <v>450</v>
      </c>
      <c r="D121" s="424" t="s">
        <v>450</v>
      </c>
      <c r="E121" s="425" t="s">
        <v>450</v>
      </c>
      <c r="F121" s="391" t="s">
        <v>4</v>
      </c>
      <c r="G121" s="304"/>
      <c r="H121" s="305"/>
      <c r="I121" s="306"/>
      <c r="J121" s="306"/>
      <c r="K121" s="34" t="str">
        <f t="shared" si="5"/>
        <v/>
      </c>
      <c r="L121" s="307"/>
      <c r="M121" s="383"/>
    </row>
    <row r="122" spans="1:13" ht="45" customHeight="1" x14ac:dyDescent="0.2">
      <c r="A122" s="307" t="str">
        <f t="shared" si="4"/>
        <v>RQNF023</v>
      </c>
      <c r="B122" s="423" t="s">
        <v>451</v>
      </c>
      <c r="C122" s="424" t="s">
        <v>451</v>
      </c>
      <c r="D122" s="424" t="s">
        <v>451</v>
      </c>
      <c r="E122" s="425" t="s">
        <v>451</v>
      </c>
      <c r="F122" s="391" t="s">
        <v>4</v>
      </c>
      <c r="G122" s="304"/>
      <c r="H122" s="305"/>
      <c r="I122" s="306"/>
      <c r="J122" s="306"/>
      <c r="K122" s="34" t="str">
        <f t="shared" si="5"/>
        <v/>
      </c>
      <c r="L122" s="307"/>
      <c r="M122" s="383"/>
    </row>
    <row r="123" spans="1:13" ht="45" customHeight="1" x14ac:dyDescent="0.2">
      <c r="A123" s="307" t="str">
        <f t="shared" si="4"/>
        <v>RQNF024</v>
      </c>
      <c r="B123" s="423" t="s">
        <v>452</v>
      </c>
      <c r="C123" s="424" t="s">
        <v>452</v>
      </c>
      <c r="D123" s="424" t="s">
        <v>452</v>
      </c>
      <c r="E123" s="425" t="s">
        <v>452</v>
      </c>
      <c r="F123" s="391" t="s">
        <v>4</v>
      </c>
      <c r="G123" s="304"/>
      <c r="H123" s="305"/>
      <c r="I123" s="306"/>
      <c r="J123" s="306"/>
      <c r="K123" s="34" t="str">
        <f t="shared" si="5"/>
        <v/>
      </c>
      <c r="L123" s="307"/>
      <c r="M123" s="383"/>
    </row>
    <row r="124" spans="1:13" ht="45" customHeight="1" x14ac:dyDescent="0.2">
      <c r="A124" s="307" t="str">
        <f t="shared" si="4"/>
        <v>RQNF025</v>
      </c>
      <c r="B124" s="423" t="s">
        <v>453</v>
      </c>
      <c r="C124" s="424" t="s">
        <v>453</v>
      </c>
      <c r="D124" s="424" t="s">
        <v>453</v>
      </c>
      <c r="E124" s="425" t="s">
        <v>453</v>
      </c>
      <c r="F124" s="391" t="s">
        <v>4</v>
      </c>
      <c r="G124" s="304"/>
      <c r="H124" s="305"/>
      <c r="I124" s="306"/>
      <c r="J124" s="306"/>
      <c r="K124" s="34" t="str">
        <f t="shared" si="5"/>
        <v/>
      </c>
      <c r="L124" s="307"/>
      <c r="M124" s="383"/>
    </row>
    <row r="125" spans="1:13" ht="45" customHeight="1" x14ac:dyDescent="0.2">
      <c r="A125" s="307" t="str">
        <f t="shared" si="4"/>
        <v>RQNF026</v>
      </c>
      <c r="B125" s="423" t="s">
        <v>454</v>
      </c>
      <c r="C125" s="424" t="s">
        <v>454</v>
      </c>
      <c r="D125" s="424" t="s">
        <v>454</v>
      </c>
      <c r="E125" s="425" t="s">
        <v>454</v>
      </c>
      <c r="F125" s="391" t="s">
        <v>4</v>
      </c>
      <c r="G125" s="304"/>
      <c r="H125" s="305"/>
      <c r="I125" s="306"/>
      <c r="J125" s="306"/>
      <c r="K125" s="34" t="str">
        <f t="shared" si="5"/>
        <v/>
      </c>
      <c r="L125" s="307"/>
      <c r="M125" s="383"/>
    </row>
    <row r="126" spans="1:13" ht="45" customHeight="1" x14ac:dyDescent="0.2">
      <c r="A126" s="307" t="str">
        <f t="shared" si="4"/>
        <v>RQNF027</v>
      </c>
      <c r="B126" s="423" t="s">
        <v>455</v>
      </c>
      <c r="C126" s="424" t="s">
        <v>455</v>
      </c>
      <c r="D126" s="424" t="s">
        <v>455</v>
      </c>
      <c r="E126" s="425" t="s">
        <v>455</v>
      </c>
      <c r="F126" s="391" t="s">
        <v>4</v>
      </c>
      <c r="G126" s="304"/>
      <c r="H126" s="305"/>
      <c r="I126" s="306"/>
      <c r="J126" s="306"/>
      <c r="K126" s="34" t="str">
        <f t="shared" si="5"/>
        <v/>
      </c>
      <c r="L126" s="307"/>
      <c r="M126" s="383"/>
    </row>
    <row r="127" spans="1:13" ht="45" customHeight="1" x14ac:dyDescent="0.2">
      <c r="A127" s="307" t="str">
        <f t="shared" si="4"/>
        <v>RQNF028</v>
      </c>
      <c r="B127" s="423" t="s">
        <v>456</v>
      </c>
      <c r="C127" s="424" t="s">
        <v>456</v>
      </c>
      <c r="D127" s="424" t="s">
        <v>456</v>
      </c>
      <c r="E127" s="425" t="s">
        <v>456</v>
      </c>
      <c r="F127" s="391" t="s">
        <v>4</v>
      </c>
      <c r="G127" s="304"/>
      <c r="H127" s="305"/>
      <c r="I127" s="306"/>
      <c r="J127" s="306"/>
      <c r="K127" s="34" t="str">
        <f t="shared" si="5"/>
        <v/>
      </c>
      <c r="L127" s="307"/>
      <c r="M127" s="383"/>
    </row>
    <row r="129" spans="1:13" ht="13.5" thickBot="1" x14ac:dyDescent="0.25">
      <c r="A129" s="278"/>
      <c r="B129" s="28" t="s">
        <v>52</v>
      </c>
      <c r="C129" s="28"/>
      <c r="D129" s="28"/>
      <c r="E129" s="28"/>
      <c r="F129" s="28" t="s">
        <v>53</v>
      </c>
      <c r="G129" s="28"/>
      <c r="H129" s="26"/>
      <c r="I129" s="26"/>
      <c r="J129" s="26"/>
    </row>
    <row r="130" spans="1:13" ht="26.25" thickBot="1" x14ac:dyDescent="0.25">
      <c r="A130" s="29" t="s">
        <v>216</v>
      </c>
      <c r="B130" s="31" t="s">
        <v>170</v>
      </c>
      <c r="C130" s="302"/>
      <c r="D130" s="302"/>
      <c r="E130" s="303"/>
      <c r="F130" s="30" t="s">
        <v>4</v>
      </c>
      <c r="G130" s="30" t="s">
        <v>57</v>
      </c>
      <c r="H130" s="30" t="s">
        <v>22</v>
      </c>
      <c r="I130" s="31" t="s">
        <v>55</v>
      </c>
      <c r="J130" s="30" t="s">
        <v>56</v>
      </c>
      <c r="K130" s="33" t="s">
        <v>58</v>
      </c>
      <c r="L130" s="364" t="s">
        <v>274</v>
      </c>
      <c r="M130" s="32" t="s">
        <v>275</v>
      </c>
    </row>
    <row r="131" spans="1:13" ht="45" customHeight="1" x14ac:dyDescent="0.2">
      <c r="A131" s="307" t="str">
        <f t="shared" ref="A131:A194" si="6">IF(LEFT(A130,2)="ID",CONCATENATE(MID($A$130,SEARCH(" ",$A$130)+1,10),"001"),CONCATENATE(MID($A$130,SEARCH(" ",$A$130)+1,10),TEXT(RIGHT(A130,3)+1,"000")))</f>
        <v>RQS001</v>
      </c>
      <c r="B131" s="639" t="s">
        <v>457</v>
      </c>
      <c r="C131" s="640" t="s">
        <v>457</v>
      </c>
      <c r="D131" s="640" t="s">
        <v>457</v>
      </c>
      <c r="E131" s="641" t="s">
        <v>457</v>
      </c>
      <c r="F131" s="304" t="s">
        <v>4</v>
      </c>
      <c r="G131" s="304">
        <f>IF(H131="",0,VLOOKUP(H131,Parâmetros!$N$3:$O$8,2,0)*I131)</f>
        <v>0</v>
      </c>
      <c r="H131" s="305"/>
      <c r="I131" s="306"/>
      <c r="J131" s="306"/>
      <c r="K131" s="34" t="str">
        <f t="shared" ref="K131:K194" si="7">IF(I131="","",I131*100)</f>
        <v/>
      </c>
      <c r="L131" s="363"/>
      <c r="M131" s="383"/>
    </row>
    <row r="132" spans="1:13" ht="45" customHeight="1" x14ac:dyDescent="0.2">
      <c r="A132" s="307" t="str">
        <f t="shared" si="6"/>
        <v>RQS002</v>
      </c>
      <c r="B132" s="633" t="s">
        <v>458</v>
      </c>
      <c r="C132" s="634" t="s">
        <v>458</v>
      </c>
      <c r="D132" s="634" t="s">
        <v>458</v>
      </c>
      <c r="E132" s="635" t="s">
        <v>458</v>
      </c>
      <c r="F132" s="304" t="s">
        <v>4</v>
      </c>
      <c r="G132" s="304">
        <f>IF(H132="",0,VLOOKUP(H132,Parâmetros!$N$3:$O$8,2,0)*I132)</f>
        <v>0</v>
      </c>
      <c r="H132" s="305"/>
      <c r="I132" s="306"/>
      <c r="J132" s="306"/>
      <c r="K132" s="34" t="str">
        <f t="shared" si="7"/>
        <v/>
      </c>
      <c r="L132" s="384"/>
      <c r="M132" s="383"/>
    </row>
    <row r="133" spans="1:13" ht="45" customHeight="1" x14ac:dyDescent="0.2">
      <c r="A133" s="307" t="str">
        <f t="shared" si="6"/>
        <v>RQS003</v>
      </c>
      <c r="B133" s="633" t="s">
        <v>459</v>
      </c>
      <c r="C133" s="634" t="s">
        <v>459</v>
      </c>
      <c r="D133" s="634" t="s">
        <v>459</v>
      </c>
      <c r="E133" s="635" t="s">
        <v>459</v>
      </c>
      <c r="F133" s="304" t="s">
        <v>4</v>
      </c>
      <c r="G133" s="304">
        <f>IF(H133="",0,VLOOKUP(H133,Parâmetros!$N$3:$O$8,2,0)*I133)</f>
        <v>0</v>
      </c>
      <c r="H133" s="305"/>
      <c r="I133" s="306"/>
      <c r="J133" s="306"/>
      <c r="K133" s="34" t="str">
        <f t="shared" si="7"/>
        <v/>
      </c>
      <c r="L133" s="384"/>
      <c r="M133" s="383"/>
    </row>
    <row r="134" spans="1:13" ht="45" customHeight="1" x14ac:dyDescent="0.2">
      <c r="A134" s="307" t="str">
        <f t="shared" si="6"/>
        <v>RQS004</v>
      </c>
      <c r="B134" s="633" t="s">
        <v>460</v>
      </c>
      <c r="C134" s="634" t="s">
        <v>460</v>
      </c>
      <c r="D134" s="634" t="s">
        <v>460</v>
      </c>
      <c r="E134" s="635" t="s">
        <v>460</v>
      </c>
      <c r="F134" s="304" t="s">
        <v>4</v>
      </c>
      <c r="G134" s="304">
        <f>IF(H134="",0,VLOOKUP(H134,Parâmetros!$N$3:$O$8,2,0)*I134)</f>
        <v>0</v>
      </c>
      <c r="H134" s="305"/>
      <c r="I134" s="306"/>
      <c r="J134" s="306"/>
      <c r="K134" s="34" t="str">
        <f t="shared" si="7"/>
        <v/>
      </c>
      <c r="L134" s="384"/>
      <c r="M134" s="383"/>
    </row>
    <row r="135" spans="1:13" ht="45" customHeight="1" x14ac:dyDescent="0.2">
      <c r="A135" s="307" t="str">
        <f t="shared" si="6"/>
        <v>RQS005</v>
      </c>
      <c r="B135" s="633" t="s">
        <v>461</v>
      </c>
      <c r="C135" s="634" t="s">
        <v>461</v>
      </c>
      <c r="D135" s="634" t="s">
        <v>461</v>
      </c>
      <c r="E135" s="635" t="s">
        <v>461</v>
      </c>
      <c r="F135" s="304" t="s">
        <v>4</v>
      </c>
      <c r="G135" s="304">
        <f>IF(H135="",0,VLOOKUP(H135,Parâmetros!$N$3:$O$8,2,0)*I135)</f>
        <v>0</v>
      </c>
      <c r="H135" s="305"/>
      <c r="I135" s="306"/>
      <c r="J135" s="306"/>
      <c r="K135" s="34" t="str">
        <f t="shared" si="7"/>
        <v/>
      </c>
      <c r="L135" s="384"/>
      <c r="M135" s="383"/>
    </row>
    <row r="136" spans="1:13" ht="45" customHeight="1" x14ac:dyDescent="0.2">
      <c r="A136" s="307" t="str">
        <f t="shared" si="6"/>
        <v>RQS006</v>
      </c>
      <c r="B136" s="633" t="s">
        <v>575</v>
      </c>
      <c r="C136" s="634" t="s">
        <v>575</v>
      </c>
      <c r="D136" s="634" t="s">
        <v>575</v>
      </c>
      <c r="E136" s="635" t="s">
        <v>575</v>
      </c>
      <c r="F136" s="304" t="s">
        <v>4</v>
      </c>
      <c r="G136" s="304">
        <f>IF(H136="",0,VLOOKUP(H136,Parâmetros!$N$3:$O$8,2,0)*I136)</f>
        <v>0</v>
      </c>
      <c r="H136" s="305"/>
      <c r="I136" s="306"/>
      <c r="J136" s="306"/>
      <c r="K136" s="34" t="str">
        <f t="shared" si="7"/>
        <v/>
      </c>
      <c r="L136" s="384"/>
      <c r="M136" s="383"/>
    </row>
    <row r="137" spans="1:13" ht="45" customHeight="1" x14ac:dyDescent="0.2">
      <c r="A137" s="307" t="str">
        <f t="shared" si="6"/>
        <v>RQS007</v>
      </c>
      <c r="B137" s="633" t="s">
        <v>462</v>
      </c>
      <c r="C137" s="634" t="s">
        <v>462</v>
      </c>
      <c r="D137" s="634" t="s">
        <v>462</v>
      </c>
      <c r="E137" s="635" t="s">
        <v>462</v>
      </c>
      <c r="F137" s="304" t="s">
        <v>4</v>
      </c>
      <c r="G137" s="304">
        <f>IF(H137="",0,VLOOKUP(H137,Parâmetros!$N$3:$O$8,2,0)*I137)</f>
        <v>0</v>
      </c>
      <c r="H137" s="305"/>
      <c r="I137" s="306"/>
      <c r="J137" s="306"/>
      <c r="K137" s="34" t="str">
        <f t="shared" si="7"/>
        <v/>
      </c>
      <c r="L137" s="384"/>
      <c r="M137" s="383"/>
    </row>
    <row r="138" spans="1:13" ht="45" customHeight="1" x14ac:dyDescent="0.2">
      <c r="A138" s="307" t="str">
        <f t="shared" si="6"/>
        <v>RQS008</v>
      </c>
      <c r="B138" s="633" t="s">
        <v>463</v>
      </c>
      <c r="C138" s="634" t="s">
        <v>463</v>
      </c>
      <c r="D138" s="634" t="s">
        <v>463</v>
      </c>
      <c r="E138" s="635" t="s">
        <v>463</v>
      </c>
      <c r="F138" s="304" t="s">
        <v>4</v>
      </c>
      <c r="G138" s="304">
        <f>IF(H138="",0,VLOOKUP(H138,Parâmetros!$N$3:$O$8,2,0)*I138)</f>
        <v>0</v>
      </c>
      <c r="H138" s="305"/>
      <c r="I138" s="306"/>
      <c r="J138" s="306"/>
      <c r="K138" s="34" t="str">
        <f t="shared" si="7"/>
        <v/>
      </c>
      <c r="L138" s="384"/>
      <c r="M138" s="383"/>
    </row>
    <row r="139" spans="1:13" ht="45" customHeight="1" x14ac:dyDescent="0.2">
      <c r="A139" s="307" t="str">
        <f t="shared" si="6"/>
        <v>RQS009</v>
      </c>
      <c r="B139" s="633" t="s">
        <v>464</v>
      </c>
      <c r="C139" s="634" t="s">
        <v>464</v>
      </c>
      <c r="D139" s="634" t="s">
        <v>464</v>
      </c>
      <c r="E139" s="635" t="s">
        <v>464</v>
      </c>
      <c r="F139" s="304" t="s">
        <v>4</v>
      </c>
      <c r="G139" s="304">
        <f>IF(H139="",0,VLOOKUP(H139,Parâmetros!$N$3:$O$8,2,0)*I139)</f>
        <v>0</v>
      </c>
      <c r="H139" s="305"/>
      <c r="I139" s="306"/>
      <c r="J139" s="306"/>
      <c r="K139" s="34" t="str">
        <f t="shared" si="7"/>
        <v/>
      </c>
      <c r="L139" s="384"/>
      <c r="M139" s="383"/>
    </row>
    <row r="140" spans="1:13" ht="45" customHeight="1" x14ac:dyDescent="0.2">
      <c r="A140" s="307" t="str">
        <f t="shared" si="6"/>
        <v>RQS010</v>
      </c>
      <c r="B140" s="633" t="s">
        <v>465</v>
      </c>
      <c r="C140" s="634" t="s">
        <v>465</v>
      </c>
      <c r="D140" s="634" t="s">
        <v>465</v>
      </c>
      <c r="E140" s="635" t="s">
        <v>465</v>
      </c>
      <c r="F140" s="304" t="s">
        <v>4</v>
      </c>
      <c r="G140" s="304">
        <f>IF(H140="",0,VLOOKUP(H140,Parâmetros!$N$3:$O$8,2,0)*I140)</f>
        <v>0</v>
      </c>
      <c r="H140" s="305"/>
      <c r="I140" s="306"/>
      <c r="J140" s="306"/>
      <c r="K140" s="34" t="str">
        <f t="shared" si="7"/>
        <v/>
      </c>
      <c r="L140" s="384"/>
      <c r="M140" s="383"/>
    </row>
    <row r="141" spans="1:13" ht="45" customHeight="1" x14ac:dyDescent="0.2">
      <c r="A141" s="307" t="str">
        <f t="shared" si="6"/>
        <v>RQS011</v>
      </c>
      <c r="B141" s="633" t="s">
        <v>466</v>
      </c>
      <c r="C141" s="634" t="s">
        <v>466</v>
      </c>
      <c r="D141" s="634" t="s">
        <v>466</v>
      </c>
      <c r="E141" s="635" t="s">
        <v>466</v>
      </c>
      <c r="F141" s="304" t="s">
        <v>4</v>
      </c>
      <c r="G141" s="304">
        <f>IF(H141="",0,VLOOKUP(H141,Parâmetros!$N$3:$O$8,2,0)*I141)</f>
        <v>0</v>
      </c>
      <c r="H141" s="305"/>
      <c r="I141" s="306"/>
      <c r="J141" s="306"/>
      <c r="K141" s="34" t="str">
        <f t="shared" si="7"/>
        <v/>
      </c>
      <c r="L141" s="384"/>
      <c r="M141" s="383"/>
    </row>
    <row r="142" spans="1:13" ht="45" customHeight="1" x14ac:dyDescent="0.2">
      <c r="A142" s="307" t="str">
        <f t="shared" si="6"/>
        <v>RQS012</v>
      </c>
      <c r="B142" s="633" t="s">
        <v>467</v>
      </c>
      <c r="C142" s="634" t="s">
        <v>467</v>
      </c>
      <c r="D142" s="634" t="s">
        <v>467</v>
      </c>
      <c r="E142" s="635" t="s">
        <v>467</v>
      </c>
      <c r="F142" s="304" t="s">
        <v>4</v>
      </c>
      <c r="G142" s="304">
        <f>IF(H142="",0,VLOOKUP(H142,Parâmetros!$N$3:$O$8,2,0)*I142)</f>
        <v>0</v>
      </c>
      <c r="H142" s="305"/>
      <c r="I142" s="306"/>
      <c r="J142" s="306"/>
      <c r="K142" s="34" t="str">
        <f t="shared" si="7"/>
        <v/>
      </c>
      <c r="L142" s="384"/>
      <c r="M142" s="383"/>
    </row>
    <row r="143" spans="1:13" ht="45" customHeight="1" x14ac:dyDescent="0.2">
      <c r="A143" s="307" t="str">
        <f t="shared" si="6"/>
        <v>RQS013</v>
      </c>
      <c r="B143" s="633" t="s">
        <v>468</v>
      </c>
      <c r="C143" s="634" t="s">
        <v>468</v>
      </c>
      <c r="D143" s="634" t="s">
        <v>468</v>
      </c>
      <c r="E143" s="635" t="s">
        <v>468</v>
      </c>
      <c r="F143" s="304" t="s">
        <v>4</v>
      </c>
      <c r="G143" s="304">
        <f>IF(H143="",0,VLOOKUP(H143,Parâmetros!$N$3:$O$8,2,0)*I143)</f>
        <v>0</v>
      </c>
      <c r="H143" s="305"/>
      <c r="I143" s="306"/>
      <c r="J143" s="306"/>
      <c r="K143" s="34" t="str">
        <f t="shared" si="7"/>
        <v/>
      </c>
      <c r="L143" s="384"/>
      <c r="M143" s="383"/>
    </row>
    <row r="144" spans="1:13" ht="45" customHeight="1" x14ac:dyDescent="0.2">
      <c r="A144" s="307" t="str">
        <f t="shared" si="6"/>
        <v>RQS014</v>
      </c>
      <c r="B144" s="633" t="s">
        <v>469</v>
      </c>
      <c r="C144" s="634" t="s">
        <v>469</v>
      </c>
      <c r="D144" s="634" t="s">
        <v>469</v>
      </c>
      <c r="E144" s="635" t="s">
        <v>469</v>
      </c>
      <c r="F144" s="304" t="s">
        <v>4</v>
      </c>
      <c r="G144" s="304">
        <f>IF(H144="",0,VLOOKUP(H144,Parâmetros!$N$3:$O$8,2,0)*I144)</f>
        <v>0</v>
      </c>
      <c r="H144" s="305"/>
      <c r="I144" s="306"/>
      <c r="J144" s="306"/>
      <c r="K144" s="34" t="str">
        <f t="shared" si="7"/>
        <v/>
      </c>
      <c r="L144" s="384"/>
      <c r="M144" s="383"/>
    </row>
    <row r="145" spans="1:13" ht="45" customHeight="1" x14ac:dyDescent="0.2">
      <c r="A145" s="307" t="str">
        <f t="shared" si="6"/>
        <v>RQS015</v>
      </c>
      <c r="B145" s="633" t="s">
        <v>470</v>
      </c>
      <c r="C145" s="634" t="s">
        <v>470</v>
      </c>
      <c r="D145" s="634" t="s">
        <v>470</v>
      </c>
      <c r="E145" s="635" t="s">
        <v>470</v>
      </c>
      <c r="F145" s="304" t="s">
        <v>4</v>
      </c>
      <c r="G145" s="304">
        <f>IF(H145="",0,VLOOKUP(H145,Parâmetros!$N$3:$O$8,2,0)*I145)</f>
        <v>0</v>
      </c>
      <c r="H145" s="305"/>
      <c r="I145" s="306"/>
      <c r="J145" s="306"/>
      <c r="K145" s="34" t="str">
        <f t="shared" si="7"/>
        <v/>
      </c>
      <c r="L145" s="384"/>
      <c r="M145" s="383"/>
    </row>
    <row r="146" spans="1:13" ht="45" customHeight="1" x14ac:dyDescent="0.2">
      <c r="A146" s="307" t="str">
        <f t="shared" si="6"/>
        <v>RQS016</v>
      </c>
      <c r="B146" s="633" t="s">
        <v>471</v>
      </c>
      <c r="C146" s="634" t="s">
        <v>471</v>
      </c>
      <c r="D146" s="634" t="s">
        <v>471</v>
      </c>
      <c r="E146" s="635" t="s">
        <v>471</v>
      </c>
      <c r="F146" s="304" t="s">
        <v>4</v>
      </c>
      <c r="G146" s="304">
        <f>IF(H146="",0,VLOOKUP(H146,Parâmetros!$N$3:$O$8,2,0)*I146)</f>
        <v>0</v>
      </c>
      <c r="H146" s="305"/>
      <c r="I146" s="306"/>
      <c r="J146" s="306"/>
      <c r="K146" s="34" t="str">
        <f t="shared" si="7"/>
        <v/>
      </c>
      <c r="L146" s="384"/>
      <c r="M146" s="383"/>
    </row>
    <row r="147" spans="1:13" ht="45" customHeight="1" x14ac:dyDescent="0.2">
      <c r="A147" s="307" t="str">
        <f t="shared" si="6"/>
        <v>RQS017</v>
      </c>
      <c r="B147" s="633" t="s">
        <v>576</v>
      </c>
      <c r="C147" s="634" t="s">
        <v>576</v>
      </c>
      <c r="D147" s="634" t="s">
        <v>576</v>
      </c>
      <c r="E147" s="635" t="s">
        <v>576</v>
      </c>
      <c r="F147" s="304" t="s">
        <v>4</v>
      </c>
      <c r="G147" s="304">
        <f>IF(H147="",0,VLOOKUP(H147,Parâmetros!$N$3:$O$8,2,0)*I147)</f>
        <v>0</v>
      </c>
      <c r="H147" s="305"/>
      <c r="I147" s="306"/>
      <c r="J147" s="306"/>
      <c r="K147" s="34" t="str">
        <f t="shared" si="7"/>
        <v/>
      </c>
      <c r="L147" s="384"/>
      <c r="M147" s="383"/>
    </row>
    <row r="148" spans="1:13" ht="45" customHeight="1" x14ac:dyDescent="0.2">
      <c r="A148" s="307" t="str">
        <f t="shared" si="6"/>
        <v>RQS018</v>
      </c>
      <c r="B148" s="633" t="s">
        <v>472</v>
      </c>
      <c r="C148" s="634" t="s">
        <v>472</v>
      </c>
      <c r="D148" s="634" t="s">
        <v>472</v>
      </c>
      <c r="E148" s="635" t="s">
        <v>472</v>
      </c>
      <c r="F148" s="304" t="s">
        <v>4</v>
      </c>
      <c r="G148" s="304">
        <f>IF(H148="",0,VLOOKUP(H148,Parâmetros!$N$3:$O$8,2,0)*I148)</f>
        <v>0</v>
      </c>
      <c r="H148" s="305"/>
      <c r="I148" s="306"/>
      <c r="J148" s="306"/>
      <c r="K148" s="34" t="str">
        <f t="shared" si="7"/>
        <v/>
      </c>
      <c r="L148" s="384"/>
      <c r="M148" s="383"/>
    </row>
    <row r="149" spans="1:13" ht="45" customHeight="1" x14ac:dyDescent="0.2">
      <c r="A149" s="307" t="str">
        <f t="shared" si="6"/>
        <v>RQS019</v>
      </c>
      <c r="B149" s="633" t="s">
        <v>473</v>
      </c>
      <c r="C149" s="634" t="s">
        <v>473</v>
      </c>
      <c r="D149" s="634" t="s">
        <v>473</v>
      </c>
      <c r="E149" s="635" t="s">
        <v>473</v>
      </c>
      <c r="F149" s="304" t="s">
        <v>4</v>
      </c>
      <c r="G149" s="304">
        <f>IF(H149="",0,VLOOKUP(H149,Parâmetros!$N$3:$O$8,2,0)*I149)</f>
        <v>0</v>
      </c>
      <c r="H149" s="305"/>
      <c r="I149" s="306"/>
      <c r="J149" s="306"/>
      <c r="K149" s="34" t="str">
        <f t="shared" si="7"/>
        <v/>
      </c>
      <c r="L149" s="384"/>
      <c r="M149" s="383"/>
    </row>
    <row r="150" spans="1:13" ht="45" customHeight="1" x14ac:dyDescent="0.2">
      <c r="A150" s="307" t="str">
        <f t="shared" si="6"/>
        <v>RQS020</v>
      </c>
      <c r="B150" s="633" t="s">
        <v>474</v>
      </c>
      <c r="C150" s="634" t="s">
        <v>474</v>
      </c>
      <c r="D150" s="634" t="s">
        <v>474</v>
      </c>
      <c r="E150" s="635" t="s">
        <v>474</v>
      </c>
      <c r="F150" s="304" t="s">
        <v>4</v>
      </c>
      <c r="G150" s="304">
        <f>IF(H150="",0,VLOOKUP(H150,Parâmetros!$N$3:$O$8,2,0)*I150)</f>
        <v>0</v>
      </c>
      <c r="H150" s="305"/>
      <c r="I150" s="306"/>
      <c r="J150" s="306"/>
      <c r="K150" s="34" t="str">
        <f t="shared" si="7"/>
        <v/>
      </c>
      <c r="L150" s="384"/>
      <c r="M150" s="383"/>
    </row>
    <row r="151" spans="1:13" ht="45" customHeight="1" x14ac:dyDescent="0.2">
      <c r="A151" s="307" t="str">
        <f t="shared" si="6"/>
        <v>RQS021</v>
      </c>
      <c r="B151" s="633" t="s">
        <v>475</v>
      </c>
      <c r="C151" s="634" t="s">
        <v>475</v>
      </c>
      <c r="D151" s="634" t="s">
        <v>475</v>
      </c>
      <c r="E151" s="635" t="s">
        <v>475</v>
      </c>
      <c r="F151" s="304" t="s">
        <v>4</v>
      </c>
      <c r="G151" s="304">
        <f>IF(H151="",0,VLOOKUP(H151,Parâmetros!$N$3:$O$8,2,0)*I151)</f>
        <v>0</v>
      </c>
      <c r="H151" s="305"/>
      <c r="I151" s="306"/>
      <c r="J151" s="306"/>
      <c r="K151" s="34" t="str">
        <f t="shared" si="7"/>
        <v/>
      </c>
      <c r="L151" s="384"/>
      <c r="M151" s="383"/>
    </row>
    <row r="152" spans="1:13" ht="45" customHeight="1" x14ac:dyDescent="0.2">
      <c r="A152" s="307" t="str">
        <f t="shared" si="6"/>
        <v>RQS022</v>
      </c>
      <c r="B152" s="633" t="s">
        <v>476</v>
      </c>
      <c r="C152" s="634" t="s">
        <v>476</v>
      </c>
      <c r="D152" s="634" t="s">
        <v>476</v>
      </c>
      <c r="E152" s="635" t="s">
        <v>476</v>
      </c>
      <c r="F152" s="304" t="s">
        <v>4</v>
      </c>
      <c r="G152" s="304">
        <f>IF(H152="",0,VLOOKUP(H152,Parâmetros!$N$3:$O$8,2,0)*I152)</f>
        <v>0</v>
      </c>
      <c r="H152" s="305"/>
      <c r="I152" s="306"/>
      <c r="J152" s="306"/>
      <c r="K152" s="34" t="str">
        <f t="shared" si="7"/>
        <v/>
      </c>
      <c r="L152" s="384"/>
      <c r="M152" s="383"/>
    </row>
    <row r="153" spans="1:13" ht="45" customHeight="1" x14ac:dyDescent="0.2">
      <c r="A153" s="307" t="str">
        <f t="shared" si="6"/>
        <v>RQS023</v>
      </c>
      <c r="B153" s="633" t="s">
        <v>477</v>
      </c>
      <c r="C153" s="634" t="s">
        <v>477</v>
      </c>
      <c r="D153" s="634" t="s">
        <v>477</v>
      </c>
      <c r="E153" s="635" t="s">
        <v>477</v>
      </c>
      <c r="F153" s="304" t="s">
        <v>4</v>
      </c>
      <c r="G153" s="304">
        <f>IF(H153="",0,VLOOKUP(H153,Parâmetros!$N$3:$O$8,2,0)*I153)</f>
        <v>0</v>
      </c>
      <c r="H153" s="305"/>
      <c r="I153" s="306"/>
      <c r="J153" s="306"/>
      <c r="K153" s="34" t="str">
        <f t="shared" si="7"/>
        <v/>
      </c>
      <c r="L153" s="384"/>
      <c r="M153" s="383"/>
    </row>
    <row r="154" spans="1:13" ht="45" customHeight="1" x14ac:dyDescent="0.2">
      <c r="A154" s="307" t="str">
        <f t="shared" si="6"/>
        <v>RQS024</v>
      </c>
      <c r="B154" s="633" t="s">
        <v>478</v>
      </c>
      <c r="C154" s="634" t="s">
        <v>478</v>
      </c>
      <c r="D154" s="634" t="s">
        <v>478</v>
      </c>
      <c r="E154" s="635" t="s">
        <v>478</v>
      </c>
      <c r="F154" s="304" t="s">
        <v>4</v>
      </c>
      <c r="G154" s="304">
        <f>IF(H154="",0,VLOOKUP(H154,Parâmetros!$N$3:$O$8,2,0)*I154)</f>
        <v>0</v>
      </c>
      <c r="H154" s="305"/>
      <c r="I154" s="306"/>
      <c r="J154" s="306"/>
      <c r="K154" s="34" t="str">
        <f t="shared" si="7"/>
        <v/>
      </c>
      <c r="L154" s="384"/>
      <c r="M154" s="383"/>
    </row>
    <row r="155" spans="1:13" ht="45" customHeight="1" x14ac:dyDescent="0.2">
      <c r="A155" s="307" t="str">
        <f t="shared" si="6"/>
        <v>RQS025</v>
      </c>
      <c r="B155" s="633" t="s">
        <v>479</v>
      </c>
      <c r="C155" s="634" t="s">
        <v>479</v>
      </c>
      <c r="D155" s="634" t="s">
        <v>479</v>
      </c>
      <c r="E155" s="635" t="s">
        <v>479</v>
      </c>
      <c r="F155" s="304" t="s">
        <v>4</v>
      </c>
      <c r="G155" s="304">
        <f>IF(H155="",0,VLOOKUP(H155,Parâmetros!$N$3:$O$8,2,0)*I155)</f>
        <v>0</v>
      </c>
      <c r="H155" s="305"/>
      <c r="I155" s="306"/>
      <c r="J155" s="306"/>
      <c r="K155" s="34" t="str">
        <f t="shared" si="7"/>
        <v/>
      </c>
      <c r="L155" s="384"/>
      <c r="M155" s="383"/>
    </row>
    <row r="156" spans="1:13" ht="45" customHeight="1" x14ac:dyDescent="0.2">
      <c r="A156" s="307" t="str">
        <f t="shared" si="6"/>
        <v>RQS026</v>
      </c>
      <c r="B156" s="633" t="s">
        <v>480</v>
      </c>
      <c r="C156" s="634" t="s">
        <v>480</v>
      </c>
      <c r="D156" s="634" t="s">
        <v>480</v>
      </c>
      <c r="E156" s="635" t="s">
        <v>480</v>
      </c>
      <c r="F156" s="304" t="s">
        <v>4</v>
      </c>
      <c r="G156" s="304">
        <f>IF(H156="",0,VLOOKUP(H156,Parâmetros!$N$3:$O$8,2,0)*I156)</f>
        <v>0</v>
      </c>
      <c r="H156" s="305"/>
      <c r="I156" s="306"/>
      <c r="J156" s="306"/>
      <c r="K156" s="34" t="str">
        <f t="shared" si="7"/>
        <v/>
      </c>
      <c r="L156" s="384"/>
      <c r="M156" s="383"/>
    </row>
    <row r="157" spans="1:13" ht="45" customHeight="1" x14ac:dyDescent="0.2">
      <c r="A157" s="307" t="str">
        <f t="shared" si="6"/>
        <v>RQS027</v>
      </c>
      <c r="B157" s="633" t="s">
        <v>577</v>
      </c>
      <c r="C157" s="634" t="s">
        <v>577</v>
      </c>
      <c r="D157" s="634" t="s">
        <v>577</v>
      </c>
      <c r="E157" s="635" t="s">
        <v>577</v>
      </c>
      <c r="F157" s="304" t="s">
        <v>4</v>
      </c>
      <c r="G157" s="304">
        <f>IF(H157="",0,VLOOKUP(H157,Parâmetros!$N$3:$O$8,2,0)*I157)</f>
        <v>0</v>
      </c>
      <c r="H157" s="305"/>
      <c r="I157" s="306"/>
      <c r="J157" s="306"/>
      <c r="K157" s="34" t="str">
        <f t="shared" si="7"/>
        <v/>
      </c>
      <c r="L157" s="384"/>
      <c r="M157" s="383"/>
    </row>
    <row r="158" spans="1:13" ht="45" customHeight="1" x14ac:dyDescent="0.2">
      <c r="A158" s="307" t="str">
        <f t="shared" si="6"/>
        <v>RQS028</v>
      </c>
      <c r="B158" s="633" t="s">
        <v>481</v>
      </c>
      <c r="C158" s="634" t="s">
        <v>481</v>
      </c>
      <c r="D158" s="634" t="s">
        <v>481</v>
      </c>
      <c r="E158" s="635" t="s">
        <v>481</v>
      </c>
      <c r="F158" s="304" t="s">
        <v>4</v>
      </c>
      <c r="G158" s="304">
        <f>IF(H158="",0,VLOOKUP(H158,Parâmetros!$N$3:$O$8,2,0)*I158)</f>
        <v>0</v>
      </c>
      <c r="H158" s="305"/>
      <c r="I158" s="306"/>
      <c r="J158" s="306"/>
      <c r="K158" s="34" t="str">
        <f t="shared" si="7"/>
        <v/>
      </c>
      <c r="L158" s="384"/>
      <c r="M158" s="383"/>
    </row>
    <row r="159" spans="1:13" ht="45" customHeight="1" x14ac:dyDescent="0.2">
      <c r="A159" s="307" t="str">
        <f t="shared" si="6"/>
        <v>RQS029</v>
      </c>
      <c r="B159" s="633" t="s">
        <v>482</v>
      </c>
      <c r="C159" s="634" t="s">
        <v>482</v>
      </c>
      <c r="D159" s="634" t="s">
        <v>482</v>
      </c>
      <c r="E159" s="635" t="s">
        <v>482</v>
      </c>
      <c r="F159" s="304" t="s">
        <v>4</v>
      </c>
      <c r="G159" s="304">
        <f>IF(H159="",0,VLOOKUP(H159,Parâmetros!$N$3:$O$8,2,0)*I159)</f>
        <v>0</v>
      </c>
      <c r="H159" s="305"/>
      <c r="I159" s="306"/>
      <c r="J159" s="306"/>
      <c r="K159" s="34" t="str">
        <f t="shared" si="7"/>
        <v/>
      </c>
      <c r="L159" s="384"/>
      <c r="M159" s="383"/>
    </row>
    <row r="160" spans="1:13" ht="45" customHeight="1" x14ac:dyDescent="0.2">
      <c r="A160" s="307" t="str">
        <f t="shared" si="6"/>
        <v>RQS030</v>
      </c>
      <c r="B160" s="633" t="s">
        <v>483</v>
      </c>
      <c r="C160" s="634" t="s">
        <v>483</v>
      </c>
      <c r="D160" s="634" t="s">
        <v>483</v>
      </c>
      <c r="E160" s="635" t="s">
        <v>483</v>
      </c>
      <c r="F160" s="304" t="s">
        <v>4</v>
      </c>
      <c r="G160" s="304">
        <f>IF(H160="",0,VLOOKUP(H160,Parâmetros!$N$3:$O$8,2,0)*I160)</f>
        <v>0</v>
      </c>
      <c r="H160" s="305"/>
      <c r="I160" s="306"/>
      <c r="J160" s="306"/>
      <c r="K160" s="34" t="str">
        <f t="shared" si="7"/>
        <v/>
      </c>
      <c r="L160" s="384"/>
      <c r="M160" s="383"/>
    </row>
    <row r="161" spans="1:13" ht="45" customHeight="1" x14ac:dyDescent="0.2">
      <c r="A161" s="307" t="str">
        <f t="shared" si="6"/>
        <v>RQS031</v>
      </c>
      <c r="B161" s="633" t="s">
        <v>484</v>
      </c>
      <c r="C161" s="634" t="s">
        <v>484</v>
      </c>
      <c r="D161" s="634" t="s">
        <v>484</v>
      </c>
      <c r="E161" s="635" t="s">
        <v>484</v>
      </c>
      <c r="F161" s="304" t="s">
        <v>4</v>
      </c>
      <c r="G161" s="304">
        <f>IF(H161="",0,VLOOKUP(H161,Parâmetros!$N$3:$O$8,2,0)*I161)</f>
        <v>0</v>
      </c>
      <c r="H161" s="305"/>
      <c r="I161" s="306"/>
      <c r="J161" s="306"/>
      <c r="K161" s="34" t="str">
        <f t="shared" si="7"/>
        <v/>
      </c>
      <c r="L161" s="384"/>
      <c r="M161" s="383"/>
    </row>
    <row r="162" spans="1:13" ht="45" customHeight="1" x14ac:dyDescent="0.2">
      <c r="A162" s="307" t="str">
        <f t="shared" si="6"/>
        <v>RQS032</v>
      </c>
      <c r="B162" s="633" t="s">
        <v>485</v>
      </c>
      <c r="C162" s="634" t="s">
        <v>485</v>
      </c>
      <c r="D162" s="634" t="s">
        <v>485</v>
      </c>
      <c r="E162" s="635" t="s">
        <v>485</v>
      </c>
      <c r="F162" s="304" t="s">
        <v>4</v>
      </c>
      <c r="G162" s="304">
        <f>IF(H162="",0,VLOOKUP(H162,Parâmetros!$N$3:$O$8,2,0)*I162)</f>
        <v>0</v>
      </c>
      <c r="H162" s="305"/>
      <c r="I162" s="306"/>
      <c r="J162" s="306"/>
      <c r="K162" s="34" t="str">
        <f t="shared" si="7"/>
        <v/>
      </c>
      <c r="L162" s="384"/>
      <c r="M162" s="383"/>
    </row>
    <row r="163" spans="1:13" ht="45" customHeight="1" x14ac:dyDescent="0.2">
      <c r="A163" s="307" t="str">
        <f t="shared" si="6"/>
        <v>RQS033</v>
      </c>
      <c r="B163" s="633" t="s">
        <v>486</v>
      </c>
      <c r="C163" s="634" t="s">
        <v>486</v>
      </c>
      <c r="D163" s="634" t="s">
        <v>486</v>
      </c>
      <c r="E163" s="635" t="s">
        <v>486</v>
      </c>
      <c r="F163" s="304" t="s">
        <v>4</v>
      </c>
      <c r="G163" s="304">
        <f>IF(H163="",0,VLOOKUP(H163,Parâmetros!$N$3:$O$8,2,0)*I163)</f>
        <v>0</v>
      </c>
      <c r="H163" s="305"/>
      <c r="I163" s="306"/>
      <c r="J163" s="306"/>
      <c r="K163" s="34" t="str">
        <f t="shared" si="7"/>
        <v/>
      </c>
      <c r="L163" s="384"/>
      <c r="M163" s="383"/>
    </row>
    <row r="164" spans="1:13" ht="45" customHeight="1" x14ac:dyDescent="0.2">
      <c r="A164" s="307" t="str">
        <f t="shared" si="6"/>
        <v>RQS034</v>
      </c>
      <c r="B164" s="633" t="s">
        <v>487</v>
      </c>
      <c r="C164" s="634" t="s">
        <v>487</v>
      </c>
      <c r="D164" s="634" t="s">
        <v>487</v>
      </c>
      <c r="E164" s="635" t="s">
        <v>487</v>
      </c>
      <c r="F164" s="304" t="s">
        <v>4</v>
      </c>
      <c r="G164" s="304">
        <f>IF(H164="",0,VLOOKUP(H164,Parâmetros!$N$3:$O$8,2,0)*I164)</f>
        <v>0</v>
      </c>
      <c r="H164" s="305"/>
      <c r="I164" s="306"/>
      <c r="J164" s="306"/>
      <c r="K164" s="34" t="str">
        <f t="shared" si="7"/>
        <v/>
      </c>
      <c r="L164" s="384"/>
      <c r="M164" s="383"/>
    </row>
    <row r="165" spans="1:13" ht="45" customHeight="1" x14ac:dyDescent="0.2">
      <c r="A165" s="307" t="str">
        <f t="shared" si="6"/>
        <v>RQS035</v>
      </c>
      <c r="B165" s="633" t="s">
        <v>488</v>
      </c>
      <c r="C165" s="634" t="s">
        <v>488</v>
      </c>
      <c r="D165" s="634" t="s">
        <v>488</v>
      </c>
      <c r="E165" s="635" t="s">
        <v>488</v>
      </c>
      <c r="F165" s="304" t="s">
        <v>4</v>
      </c>
      <c r="G165" s="304">
        <f>IF(H165="",0,VLOOKUP(H165,Parâmetros!$N$3:$O$8,2,0)*I165)</f>
        <v>0</v>
      </c>
      <c r="H165" s="305"/>
      <c r="I165" s="306"/>
      <c r="J165" s="306"/>
      <c r="K165" s="34" t="str">
        <f t="shared" si="7"/>
        <v/>
      </c>
      <c r="L165" s="384"/>
      <c r="M165" s="383"/>
    </row>
    <row r="166" spans="1:13" ht="45" customHeight="1" x14ac:dyDescent="0.2">
      <c r="A166" s="307" t="str">
        <f t="shared" si="6"/>
        <v>RQS036</v>
      </c>
      <c r="B166" s="633" t="s">
        <v>489</v>
      </c>
      <c r="C166" s="634" t="s">
        <v>489</v>
      </c>
      <c r="D166" s="634" t="s">
        <v>489</v>
      </c>
      <c r="E166" s="635" t="s">
        <v>489</v>
      </c>
      <c r="F166" s="304" t="s">
        <v>4</v>
      </c>
      <c r="G166" s="304">
        <f>IF(H166="",0,VLOOKUP(H166,Parâmetros!$N$3:$O$8,2,0)*I166)</f>
        <v>0</v>
      </c>
      <c r="H166" s="305"/>
      <c r="I166" s="306"/>
      <c r="J166" s="306"/>
      <c r="K166" s="34" t="str">
        <f t="shared" si="7"/>
        <v/>
      </c>
      <c r="L166" s="384"/>
      <c r="M166" s="383"/>
    </row>
    <row r="167" spans="1:13" ht="45" customHeight="1" x14ac:dyDescent="0.2">
      <c r="A167" s="307" t="str">
        <f t="shared" si="6"/>
        <v>RQS037</v>
      </c>
      <c r="B167" s="633" t="s">
        <v>490</v>
      </c>
      <c r="C167" s="634" t="s">
        <v>490</v>
      </c>
      <c r="D167" s="634" t="s">
        <v>490</v>
      </c>
      <c r="E167" s="635" t="s">
        <v>490</v>
      </c>
      <c r="F167" s="304" t="s">
        <v>4</v>
      </c>
      <c r="G167" s="304">
        <f>IF(H167="",0,VLOOKUP(H167,Parâmetros!$N$3:$O$8,2,0)*I167)</f>
        <v>0</v>
      </c>
      <c r="H167" s="305"/>
      <c r="I167" s="306"/>
      <c r="J167" s="306"/>
      <c r="K167" s="34" t="str">
        <f t="shared" si="7"/>
        <v/>
      </c>
      <c r="L167" s="384"/>
      <c r="M167" s="383"/>
    </row>
    <row r="168" spans="1:13" ht="45" customHeight="1" x14ac:dyDescent="0.2">
      <c r="A168" s="307" t="str">
        <f t="shared" si="6"/>
        <v>RQS038</v>
      </c>
      <c r="B168" s="633" t="s">
        <v>491</v>
      </c>
      <c r="C168" s="634" t="s">
        <v>491</v>
      </c>
      <c r="D168" s="634" t="s">
        <v>491</v>
      </c>
      <c r="E168" s="635" t="s">
        <v>491</v>
      </c>
      <c r="F168" s="304" t="s">
        <v>4</v>
      </c>
      <c r="G168" s="304">
        <f>IF(H168="",0,VLOOKUP(H168,Parâmetros!$N$3:$O$8,2,0)*I168)</f>
        <v>0</v>
      </c>
      <c r="H168" s="305"/>
      <c r="I168" s="306"/>
      <c r="J168" s="306"/>
      <c r="K168" s="34" t="str">
        <f t="shared" si="7"/>
        <v/>
      </c>
      <c r="L168" s="384"/>
      <c r="M168" s="383"/>
    </row>
    <row r="169" spans="1:13" ht="45" customHeight="1" x14ac:dyDescent="0.2">
      <c r="A169" s="307" t="str">
        <f t="shared" si="6"/>
        <v>RQS039</v>
      </c>
      <c r="B169" s="633" t="s">
        <v>492</v>
      </c>
      <c r="C169" s="634" t="s">
        <v>492</v>
      </c>
      <c r="D169" s="634" t="s">
        <v>492</v>
      </c>
      <c r="E169" s="635" t="s">
        <v>492</v>
      </c>
      <c r="F169" s="304" t="s">
        <v>4</v>
      </c>
      <c r="G169" s="304">
        <f>IF(H169="",0,VLOOKUP(H169,Parâmetros!$N$3:$O$8,2,0)*I169)</f>
        <v>0</v>
      </c>
      <c r="H169" s="305"/>
      <c r="I169" s="306"/>
      <c r="J169" s="306"/>
      <c r="K169" s="34" t="str">
        <f t="shared" si="7"/>
        <v/>
      </c>
      <c r="L169" s="384"/>
      <c r="M169" s="383"/>
    </row>
    <row r="170" spans="1:13" ht="45" customHeight="1" x14ac:dyDescent="0.2">
      <c r="A170" s="307" t="str">
        <f t="shared" si="6"/>
        <v>RQS040</v>
      </c>
      <c r="B170" s="633" t="s">
        <v>493</v>
      </c>
      <c r="C170" s="634" t="s">
        <v>493</v>
      </c>
      <c r="D170" s="634" t="s">
        <v>493</v>
      </c>
      <c r="E170" s="635" t="s">
        <v>493</v>
      </c>
      <c r="F170" s="304" t="s">
        <v>4</v>
      </c>
      <c r="G170" s="304">
        <f>IF(H170="",0,VLOOKUP(H170,Parâmetros!$N$3:$O$8,2,0)*I170)</f>
        <v>0</v>
      </c>
      <c r="H170" s="305"/>
      <c r="I170" s="306"/>
      <c r="J170" s="306"/>
      <c r="K170" s="34" t="str">
        <f t="shared" si="7"/>
        <v/>
      </c>
      <c r="L170" s="384"/>
      <c r="M170" s="383"/>
    </row>
    <row r="171" spans="1:13" ht="45" customHeight="1" x14ac:dyDescent="0.2">
      <c r="A171" s="307" t="str">
        <f t="shared" si="6"/>
        <v>RQS041</v>
      </c>
      <c r="B171" s="633" t="s">
        <v>494</v>
      </c>
      <c r="C171" s="634" t="s">
        <v>494</v>
      </c>
      <c r="D171" s="634" t="s">
        <v>494</v>
      </c>
      <c r="E171" s="635" t="s">
        <v>494</v>
      </c>
      <c r="F171" s="304" t="s">
        <v>4</v>
      </c>
      <c r="G171" s="304">
        <f>IF(H171="",0,VLOOKUP(H171,Parâmetros!$N$3:$O$8,2,0)*I171)</f>
        <v>0</v>
      </c>
      <c r="H171" s="305"/>
      <c r="I171" s="306"/>
      <c r="J171" s="306"/>
      <c r="K171" s="34" t="str">
        <f t="shared" si="7"/>
        <v/>
      </c>
      <c r="L171" s="384"/>
      <c r="M171" s="383"/>
    </row>
    <row r="172" spans="1:13" ht="45" customHeight="1" x14ac:dyDescent="0.2">
      <c r="A172" s="307" t="str">
        <f t="shared" si="6"/>
        <v>RQS042</v>
      </c>
      <c r="B172" s="633" t="s">
        <v>495</v>
      </c>
      <c r="C172" s="634" t="s">
        <v>495</v>
      </c>
      <c r="D172" s="634" t="s">
        <v>495</v>
      </c>
      <c r="E172" s="635" t="s">
        <v>495</v>
      </c>
      <c r="F172" s="304" t="s">
        <v>4</v>
      </c>
      <c r="G172" s="304">
        <f>IF(H172="",0,VLOOKUP(H172,Parâmetros!$N$3:$O$8,2,0)*I172)</f>
        <v>0</v>
      </c>
      <c r="H172" s="305"/>
      <c r="I172" s="306"/>
      <c r="J172" s="306"/>
      <c r="K172" s="34" t="str">
        <f t="shared" si="7"/>
        <v/>
      </c>
      <c r="L172" s="384"/>
      <c r="M172" s="383"/>
    </row>
    <row r="173" spans="1:13" ht="45" customHeight="1" x14ac:dyDescent="0.2">
      <c r="A173" s="307" t="str">
        <f t="shared" si="6"/>
        <v>RQS043</v>
      </c>
      <c r="B173" s="633" t="s">
        <v>496</v>
      </c>
      <c r="C173" s="634" t="s">
        <v>496</v>
      </c>
      <c r="D173" s="634" t="s">
        <v>496</v>
      </c>
      <c r="E173" s="635" t="s">
        <v>496</v>
      </c>
      <c r="F173" s="304" t="s">
        <v>17</v>
      </c>
      <c r="G173" s="304">
        <f>IF(H173="",0,VLOOKUP(H173,Parâmetros!$N$3:$O$8,2,0)*I173)</f>
        <v>0</v>
      </c>
      <c r="H173" s="305" t="s">
        <v>28</v>
      </c>
      <c r="I173" s="306">
        <v>0</v>
      </c>
      <c r="J173" s="306"/>
      <c r="K173" s="34">
        <f t="shared" si="7"/>
        <v>0</v>
      </c>
      <c r="L173" s="384"/>
      <c r="M173" s="383"/>
    </row>
    <row r="174" spans="1:13" ht="45" customHeight="1" x14ac:dyDescent="0.2">
      <c r="A174" s="307" t="str">
        <f t="shared" si="6"/>
        <v>RQS044</v>
      </c>
      <c r="B174" s="633" t="s">
        <v>497</v>
      </c>
      <c r="C174" s="634" t="s">
        <v>497</v>
      </c>
      <c r="D174" s="634" t="s">
        <v>497</v>
      </c>
      <c r="E174" s="635" t="s">
        <v>497</v>
      </c>
      <c r="F174" s="304" t="s">
        <v>4</v>
      </c>
      <c r="G174" s="304">
        <f>IF(H174="",0,VLOOKUP(H174,Parâmetros!$N$3:$O$8,2,0)*I174)</f>
        <v>0</v>
      </c>
      <c r="H174" s="305"/>
      <c r="I174" s="306"/>
      <c r="J174" s="306"/>
      <c r="K174" s="34" t="str">
        <f t="shared" si="7"/>
        <v/>
      </c>
      <c r="L174" s="384"/>
      <c r="M174" s="383"/>
    </row>
    <row r="175" spans="1:13" ht="45" customHeight="1" x14ac:dyDescent="0.2">
      <c r="A175" s="307" t="str">
        <f t="shared" si="6"/>
        <v>RQS045</v>
      </c>
      <c r="B175" s="633" t="s">
        <v>498</v>
      </c>
      <c r="C175" s="634" t="s">
        <v>498</v>
      </c>
      <c r="D175" s="634" t="s">
        <v>498</v>
      </c>
      <c r="E175" s="635" t="s">
        <v>498</v>
      </c>
      <c r="F175" s="304" t="s">
        <v>4</v>
      </c>
      <c r="G175" s="304">
        <f>IF(H175="",0,VLOOKUP(H175,Parâmetros!$N$3:$O$8,2,0)*I175)</f>
        <v>0</v>
      </c>
      <c r="H175" s="305"/>
      <c r="I175" s="306"/>
      <c r="J175" s="306"/>
      <c r="K175" s="34" t="str">
        <f t="shared" si="7"/>
        <v/>
      </c>
      <c r="L175" s="384"/>
      <c r="M175" s="383"/>
    </row>
    <row r="176" spans="1:13" ht="45" customHeight="1" x14ac:dyDescent="0.2">
      <c r="A176" s="307" t="str">
        <f t="shared" si="6"/>
        <v>RQS046</v>
      </c>
      <c r="B176" s="633" t="s">
        <v>499</v>
      </c>
      <c r="C176" s="634" t="s">
        <v>499</v>
      </c>
      <c r="D176" s="634" t="s">
        <v>499</v>
      </c>
      <c r="E176" s="635" t="s">
        <v>499</v>
      </c>
      <c r="F176" s="304" t="s">
        <v>4</v>
      </c>
      <c r="G176" s="304">
        <f>IF(H176="",0,VLOOKUP(H176,Parâmetros!$N$3:$O$8,2,0)*I176)</f>
        <v>0</v>
      </c>
      <c r="H176" s="305"/>
      <c r="I176" s="306"/>
      <c r="J176" s="306"/>
      <c r="K176" s="34" t="str">
        <f t="shared" si="7"/>
        <v/>
      </c>
      <c r="L176" s="384"/>
      <c r="M176" s="383"/>
    </row>
    <row r="177" spans="1:13" ht="45" customHeight="1" x14ac:dyDescent="0.2">
      <c r="A177" s="307" t="str">
        <f t="shared" si="6"/>
        <v>RQS047</v>
      </c>
      <c r="B177" s="633" t="s">
        <v>500</v>
      </c>
      <c r="C177" s="634" t="s">
        <v>500</v>
      </c>
      <c r="D177" s="634" t="s">
        <v>500</v>
      </c>
      <c r="E177" s="635" t="s">
        <v>500</v>
      </c>
      <c r="F177" s="304" t="s">
        <v>4</v>
      </c>
      <c r="G177" s="304">
        <f>IF(H177="",0,VLOOKUP(H177,Parâmetros!$N$3:$O$8,2,0)*I177)</f>
        <v>0</v>
      </c>
      <c r="H177" s="305"/>
      <c r="I177" s="306"/>
      <c r="J177" s="306"/>
      <c r="K177" s="34" t="str">
        <f t="shared" si="7"/>
        <v/>
      </c>
      <c r="L177" s="384"/>
      <c r="M177" s="383"/>
    </row>
    <row r="178" spans="1:13" ht="45" customHeight="1" x14ac:dyDescent="0.2">
      <c r="A178" s="307" t="str">
        <f t="shared" si="6"/>
        <v>RQS048</v>
      </c>
      <c r="B178" s="633" t="s">
        <v>501</v>
      </c>
      <c r="C178" s="634" t="s">
        <v>501</v>
      </c>
      <c r="D178" s="634" t="s">
        <v>501</v>
      </c>
      <c r="E178" s="635" t="s">
        <v>501</v>
      </c>
      <c r="F178" s="304" t="s">
        <v>4</v>
      </c>
      <c r="G178" s="304">
        <f>IF(H178="",0,VLOOKUP(H178,Parâmetros!$N$3:$O$8,2,0)*I178)</f>
        <v>0</v>
      </c>
      <c r="H178" s="305"/>
      <c r="I178" s="306"/>
      <c r="J178" s="306"/>
      <c r="K178" s="34" t="str">
        <f t="shared" si="7"/>
        <v/>
      </c>
      <c r="L178" s="384"/>
      <c r="M178" s="383"/>
    </row>
    <row r="179" spans="1:13" ht="45" customHeight="1" x14ac:dyDescent="0.2">
      <c r="A179" s="307" t="str">
        <f t="shared" si="6"/>
        <v>RQS049</v>
      </c>
      <c r="B179" s="633" t="s">
        <v>502</v>
      </c>
      <c r="C179" s="634" t="s">
        <v>502</v>
      </c>
      <c r="D179" s="634" t="s">
        <v>502</v>
      </c>
      <c r="E179" s="635" t="s">
        <v>502</v>
      </c>
      <c r="F179" s="304" t="s">
        <v>4</v>
      </c>
      <c r="G179" s="304">
        <f>IF(H179="",0,VLOOKUP(H179,Parâmetros!$N$3:$O$8,2,0)*I179)</f>
        <v>0</v>
      </c>
      <c r="H179" s="305"/>
      <c r="I179" s="306"/>
      <c r="J179" s="306"/>
      <c r="K179" s="34" t="str">
        <f t="shared" si="7"/>
        <v/>
      </c>
      <c r="L179" s="384"/>
      <c r="M179" s="383"/>
    </row>
    <row r="180" spans="1:13" ht="45" customHeight="1" x14ac:dyDescent="0.2">
      <c r="A180" s="307" t="str">
        <f t="shared" si="6"/>
        <v>RQS050</v>
      </c>
      <c r="B180" s="633" t="s">
        <v>503</v>
      </c>
      <c r="C180" s="634" t="s">
        <v>503</v>
      </c>
      <c r="D180" s="634" t="s">
        <v>503</v>
      </c>
      <c r="E180" s="635" t="s">
        <v>503</v>
      </c>
      <c r="F180" s="304" t="s">
        <v>4</v>
      </c>
      <c r="G180" s="304">
        <f>IF(H180="",0,VLOOKUP(H180,Parâmetros!$N$3:$O$8,2,0)*I180)</f>
        <v>0</v>
      </c>
      <c r="H180" s="305"/>
      <c r="I180" s="306"/>
      <c r="J180" s="306"/>
      <c r="K180" s="34" t="str">
        <f t="shared" si="7"/>
        <v/>
      </c>
      <c r="L180" s="384"/>
      <c r="M180" s="383"/>
    </row>
    <row r="181" spans="1:13" ht="45" customHeight="1" x14ac:dyDescent="0.2">
      <c r="A181" s="307" t="str">
        <f t="shared" si="6"/>
        <v>RQS051</v>
      </c>
      <c r="B181" s="633" t="s">
        <v>504</v>
      </c>
      <c r="C181" s="634" t="s">
        <v>504</v>
      </c>
      <c r="D181" s="634" t="s">
        <v>504</v>
      </c>
      <c r="E181" s="635" t="s">
        <v>504</v>
      </c>
      <c r="F181" s="304" t="s">
        <v>4</v>
      </c>
      <c r="G181" s="304">
        <f>IF(H181="",0,VLOOKUP(H181,Parâmetros!$N$3:$O$8,2,0)*I181)</f>
        <v>0</v>
      </c>
      <c r="H181" s="305"/>
      <c r="I181" s="306"/>
      <c r="J181" s="306"/>
      <c r="K181" s="34" t="str">
        <f t="shared" si="7"/>
        <v/>
      </c>
      <c r="L181" s="384"/>
      <c r="M181" s="383"/>
    </row>
    <row r="182" spans="1:13" ht="45" customHeight="1" x14ac:dyDescent="0.2">
      <c r="A182" s="307" t="str">
        <f t="shared" si="6"/>
        <v>RQS052</v>
      </c>
      <c r="B182" s="633" t="s">
        <v>505</v>
      </c>
      <c r="C182" s="634" t="s">
        <v>505</v>
      </c>
      <c r="D182" s="634" t="s">
        <v>505</v>
      </c>
      <c r="E182" s="635" t="s">
        <v>505</v>
      </c>
      <c r="F182" s="304" t="s">
        <v>4</v>
      </c>
      <c r="G182" s="304">
        <f>IF(H182="",0,VLOOKUP(H182,Parâmetros!$N$3:$O$8,2,0)*I182)</f>
        <v>0</v>
      </c>
      <c r="H182" s="305"/>
      <c r="I182" s="306"/>
      <c r="J182" s="306"/>
      <c r="K182" s="34" t="str">
        <f t="shared" si="7"/>
        <v/>
      </c>
      <c r="L182" s="384"/>
      <c r="M182" s="383"/>
    </row>
    <row r="183" spans="1:13" ht="45" customHeight="1" x14ac:dyDescent="0.2">
      <c r="A183" s="307" t="str">
        <f t="shared" si="6"/>
        <v>RQS053</v>
      </c>
      <c r="B183" s="633" t="s">
        <v>506</v>
      </c>
      <c r="C183" s="634" t="s">
        <v>506</v>
      </c>
      <c r="D183" s="634" t="s">
        <v>506</v>
      </c>
      <c r="E183" s="635" t="s">
        <v>506</v>
      </c>
      <c r="F183" s="304" t="s">
        <v>4</v>
      </c>
      <c r="G183" s="304">
        <f>IF(H183="",0,VLOOKUP(H183,Parâmetros!$N$3:$O$8,2,0)*I183)</f>
        <v>0</v>
      </c>
      <c r="H183" s="305"/>
      <c r="I183" s="306"/>
      <c r="J183" s="306"/>
      <c r="K183" s="34" t="str">
        <f t="shared" si="7"/>
        <v/>
      </c>
      <c r="L183" s="384"/>
      <c r="M183" s="383"/>
    </row>
    <row r="184" spans="1:13" ht="45" customHeight="1" x14ac:dyDescent="0.2">
      <c r="A184" s="307" t="str">
        <f t="shared" si="6"/>
        <v>RQS054</v>
      </c>
      <c r="B184" s="633" t="s">
        <v>507</v>
      </c>
      <c r="C184" s="634" t="s">
        <v>507</v>
      </c>
      <c r="D184" s="634" t="s">
        <v>507</v>
      </c>
      <c r="E184" s="635" t="s">
        <v>507</v>
      </c>
      <c r="F184" s="304" t="s">
        <v>4</v>
      </c>
      <c r="G184" s="304">
        <f>IF(H184="",0,VLOOKUP(H184,Parâmetros!$N$3:$O$8,2,0)*I184)</f>
        <v>0</v>
      </c>
      <c r="H184" s="305"/>
      <c r="I184" s="306"/>
      <c r="J184" s="306"/>
      <c r="K184" s="34" t="str">
        <f t="shared" si="7"/>
        <v/>
      </c>
      <c r="L184" s="384"/>
      <c r="M184" s="383"/>
    </row>
    <row r="185" spans="1:13" ht="45" customHeight="1" x14ac:dyDescent="0.2">
      <c r="A185" s="307" t="str">
        <f t="shared" si="6"/>
        <v>RQS055</v>
      </c>
      <c r="B185" s="633" t="s">
        <v>508</v>
      </c>
      <c r="C185" s="634" t="s">
        <v>508</v>
      </c>
      <c r="D185" s="634" t="s">
        <v>508</v>
      </c>
      <c r="E185" s="635" t="s">
        <v>508</v>
      </c>
      <c r="F185" s="304" t="s">
        <v>4</v>
      </c>
      <c r="G185" s="304">
        <f>IF(H185="",0,VLOOKUP(H185,Parâmetros!$N$3:$O$8,2,0)*I185)</f>
        <v>0</v>
      </c>
      <c r="H185" s="305"/>
      <c r="I185" s="306"/>
      <c r="J185" s="306"/>
      <c r="K185" s="34" t="str">
        <f t="shared" si="7"/>
        <v/>
      </c>
      <c r="L185" s="384"/>
      <c r="M185" s="383"/>
    </row>
    <row r="186" spans="1:13" ht="45" customHeight="1" x14ac:dyDescent="0.2">
      <c r="A186" s="307" t="str">
        <f t="shared" si="6"/>
        <v>RQS056</v>
      </c>
      <c r="B186" s="633" t="s">
        <v>509</v>
      </c>
      <c r="C186" s="634" t="s">
        <v>509</v>
      </c>
      <c r="D186" s="634" t="s">
        <v>509</v>
      </c>
      <c r="E186" s="635" t="s">
        <v>509</v>
      </c>
      <c r="F186" s="304" t="s">
        <v>4</v>
      </c>
      <c r="G186" s="304">
        <f>IF(H186="",0,VLOOKUP(H186,Parâmetros!$N$3:$O$8,2,0)*I186)</f>
        <v>0</v>
      </c>
      <c r="H186" s="305"/>
      <c r="I186" s="306"/>
      <c r="J186" s="306"/>
      <c r="K186" s="34" t="str">
        <f t="shared" si="7"/>
        <v/>
      </c>
      <c r="L186" s="384"/>
      <c r="M186" s="383"/>
    </row>
    <row r="187" spans="1:13" ht="45" customHeight="1" x14ac:dyDescent="0.2">
      <c r="A187" s="307" t="str">
        <f t="shared" si="6"/>
        <v>RQS057</v>
      </c>
      <c r="B187" s="633" t="s">
        <v>510</v>
      </c>
      <c r="C187" s="634" t="s">
        <v>510</v>
      </c>
      <c r="D187" s="634" t="s">
        <v>510</v>
      </c>
      <c r="E187" s="635" t="s">
        <v>510</v>
      </c>
      <c r="F187" s="304" t="s">
        <v>4</v>
      </c>
      <c r="G187" s="304">
        <f>IF(H187="",0,VLOOKUP(H187,Parâmetros!$N$3:$O$8,2,0)*I187)</f>
        <v>0</v>
      </c>
      <c r="H187" s="305"/>
      <c r="I187" s="306"/>
      <c r="J187" s="306"/>
      <c r="K187" s="34" t="str">
        <f t="shared" si="7"/>
        <v/>
      </c>
      <c r="L187" s="384"/>
      <c r="M187" s="383"/>
    </row>
    <row r="188" spans="1:13" ht="45" customHeight="1" x14ac:dyDescent="0.2">
      <c r="A188" s="307" t="str">
        <f t="shared" si="6"/>
        <v>RQS058</v>
      </c>
      <c r="B188" s="633" t="s">
        <v>511</v>
      </c>
      <c r="C188" s="634" t="s">
        <v>511</v>
      </c>
      <c r="D188" s="634" t="s">
        <v>511</v>
      </c>
      <c r="E188" s="635" t="s">
        <v>511</v>
      </c>
      <c r="F188" s="304" t="s">
        <v>4</v>
      </c>
      <c r="G188" s="304">
        <f>IF(H188="",0,VLOOKUP(H188,Parâmetros!$N$3:$O$8,2,0)*I188)</f>
        <v>0</v>
      </c>
      <c r="H188" s="305"/>
      <c r="I188" s="306"/>
      <c r="J188" s="306"/>
      <c r="K188" s="34" t="str">
        <f t="shared" si="7"/>
        <v/>
      </c>
      <c r="L188" s="384"/>
      <c r="M188" s="383"/>
    </row>
    <row r="189" spans="1:13" ht="45" customHeight="1" x14ac:dyDescent="0.2">
      <c r="A189" s="307" t="str">
        <f t="shared" si="6"/>
        <v>RQS059</v>
      </c>
      <c r="B189" s="633" t="s">
        <v>512</v>
      </c>
      <c r="C189" s="634" t="s">
        <v>512</v>
      </c>
      <c r="D189" s="634" t="s">
        <v>512</v>
      </c>
      <c r="E189" s="635" t="s">
        <v>512</v>
      </c>
      <c r="F189" s="304" t="s">
        <v>4</v>
      </c>
      <c r="G189" s="304">
        <f>IF(H189="",0,VLOOKUP(H189,Parâmetros!$N$3:$O$8,2,0)*I189)</f>
        <v>0</v>
      </c>
      <c r="H189" s="305"/>
      <c r="I189" s="306"/>
      <c r="J189" s="306"/>
      <c r="K189" s="34" t="str">
        <f t="shared" si="7"/>
        <v/>
      </c>
      <c r="L189" s="384"/>
      <c r="M189" s="383"/>
    </row>
    <row r="190" spans="1:13" ht="45" customHeight="1" x14ac:dyDescent="0.2">
      <c r="A190" s="307" t="str">
        <f t="shared" si="6"/>
        <v>RQS060</v>
      </c>
      <c r="B190" s="633" t="s">
        <v>513</v>
      </c>
      <c r="C190" s="634" t="s">
        <v>513</v>
      </c>
      <c r="D190" s="634" t="s">
        <v>513</v>
      </c>
      <c r="E190" s="635" t="s">
        <v>513</v>
      </c>
      <c r="F190" s="304" t="s">
        <v>4</v>
      </c>
      <c r="G190" s="304">
        <f>IF(H190="",0,VLOOKUP(H190,Parâmetros!$N$3:$O$8,2,0)*I190)</f>
        <v>0</v>
      </c>
      <c r="H190" s="305"/>
      <c r="I190" s="306"/>
      <c r="J190" s="306"/>
      <c r="K190" s="34" t="str">
        <f t="shared" si="7"/>
        <v/>
      </c>
      <c r="L190" s="384"/>
      <c r="M190" s="383"/>
    </row>
    <row r="191" spans="1:13" ht="45" customHeight="1" x14ac:dyDescent="0.2">
      <c r="A191" s="307" t="str">
        <f t="shared" si="6"/>
        <v>RQS061</v>
      </c>
      <c r="B191" s="633" t="s">
        <v>578</v>
      </c>
      <c r="C191" s="634" t="s">
        <v>578</v>
      </c>
      <c r="D191" s="634" t="s">
        <v>578</v>
      </c>
      <c r="E191" s="635" t="s">
        <v>578</v>
      </c>
      <c r="F191" s="304" t="s">
        <v>4</v>
      </c>
      <c r="G191" s="304">
        <f>IF(H191="",0,VLOOKUP(H191,Parâmetros!$N$3:$O$8,2,0)*I191)</f>
        <v>0</v>
      </c>
      <c r="H191" s="305"/>
      <c r="I191" s="306"/>
      <c r="J191" s="306"/>
      <c r="K191" s="34" t="str">
        <f t="shared" si="7"/>
        <v/>
      </c>
      <c r="L191" s="384"/>
      <c r="M191" s="383"/>
    </row>
    <row r="192" spans="1:13" ht="45" customHeight="1" x14ac:dyDescent="0.2">
      <c r="A192" s="307" t="str">
        <f t="shared" si="6"/>
        <v>RQS062</v>
      </c>
      <c r="B192" s="633" t="s">
        <v>514</v>
      </c>
      <c r="C192" s="634" t="s">
        <v>514</v>
      </c>
      <c r="D192" s="634" t="s">
        <v>514</v>
      </c>
      <c r="E192" s="635" t="s">
        <v>514</v>
      </c>
      <c r="F192" s="304" t="s">
        <v>4</v>
      </c>
      <c r="G192" s="304">
        <f>IF(H192="",0,VLOOKUP(H192,Parâmetros!$N$3:$O$8,2,0)*I192)</f>
        <v>0</v>
      </c>
      <c r="H192" s="305"/>
      <c r="I192" s="306"/>
      <c r="J192" s="306"/>
      <c r="K192" s="34" t="str">
        <f t="shared" si="7"/>
        <v/>
      </c>
      <c r="L192" s="384"/>
      <c r="M192" s="383"/>
    </row>
    <row r="193" spans="1:13" ht="45" customHeight="1" x14ac:dyDescent="0.2">
      <c r="A193" s="307" t="str">
        <f t="shared" si="6"/>
        <v>RQS063</v>
      </c>
      <c r="B193" s="633" t="s">
        <v>515</v>
      </c>
      <c r="C193" s="634" t="s">
        <v>515</v>
      </c>
      <c r="D193" s="634" t="s">
        <v>515</v>
      </c>
      <c r="E193" s="635" t="s">
        <v>515</v>
      </c>
      <c r="F193" s="304" t="s">
        <v>4</v>
      </c>
      <c r="G193" s="304">
        <f>IF(H193="",0,VLOOKUP(H193,Parâmetros!$N$3:$O$8,2,0)*I193)</f>
        <v>0</v>
      </c>
      <c r="H193" s="305"/>
      <c r="I193" s="306"/>
      <c r="J193" s="306"/>
      <c r="K193" s="34" t="str">
        <f t="shared" si="7"/>
        <v/>
      </c>
      <c r="L193" s="384"/>
      <c r="M193" s="383"/>
    </row>
    <row r="194" spans="1:13" ht="45" customHeight="1" x14ac:dyDescent="0.2">
      <c r="A194" s="307" t="str">
        <f t="shared" si="6"/>
        <v>RQS064</v>
      </c>
      <c r="B194" s="633" t="s">
        <v>516</v>
      </c>
      <c r="C194" s="634" t="s">
        <v>516</v>
      </c>
      <c r="D194" s="634" t="s">
        <v>516</v>
      </c>
      <c r="E194" s="635" t="s">
        <v>516</v>
      </c>
      <c r="F194" s="304" t="s">
        <v>4</v>
      </c>
      <c r="G194" s="304">
        <f>IF(H194="",0,VLOOKUP(H194,Parâmetros!$N$3:$O$8,2,0)*I194)</f>
        <v>0</v>
      </c>
      <c r="H194" s="305"/>
      <c r="I194" s="306"/>
      <c r="J194" s="306"/>
      <c r="K194" s="34" t="str">
        <f t="shared" si="7"/>
        <v/>
      </c>
      <c r="L194" s="384"/>
      <c r="M194" s="383"/>
    </row>
    <row r="195" spans="1:13" ht="45" customHeight="1" x14ac:dyDescent="0.2">
      <c r="A195" s="307" t="str">
        <f t="shared" ref="A195:A258" si="8">IF(LEFT(A194,2)="ID",CONCATENATE(MID($A$130,SEARCH(" ",$A$130)+1,10),"001"),CONCATENATE(MID($A$130,SEARCH(" ",$A$130)+1,10),TEXT(RIGHT(A194,3)+1,"000")))</f>
        <v>RQS065</v>
      </c>
      <c r="B195" s="633" t="s">
        <v>517</v>
      </c>
      <c r="C195" s="634" t="s">
        <v>517</v>
      </c>
      <c r="D195" s="634" t="s">
        <v>517</v>
      </c>
      <c r="E195" s="635" t="s">
        <v>517</v>
      </c>
      <c r="F195" s="304" t="s">
        <v>4</v>
      </c>
      <c r="G195" s="304">
        <f>IF(H195="",0,VLOOKUP(H195,Parâmetros!$N$3:$O$8,2,0)*I195)</f>
        <v>0</v>
      </c>
      <c r="H195" s="305"/>
      <c r="I195" s="306"/>
      <c r="J195" s="306"/>
      <c r="K195" s="34" t="str">
        <f t="shared" ref="K195:K258" si="9">IF(I195="","",I195*100)</f>
        <v/>
      </c>
      <c r="L195" s="384"/>
      <c r="M195" s="383"/>
    </row>
    <row r="196" spans="1:13" ht="45" customHeight="1" x14ac:dyDescent="0.2">
      <c r="A196" s="307" t="str">
        <f t="shared" si="8"/>
        <v>RQS066</v>
      </c>
      <c r="B196" s="633" t="s">
        <v>518</v>
      </c>
      <c r="C196" s="634" t="s">
        <v>518</v>
      </c>
      <c r="D196" s="634" t="s">
        <v>518</v>
      </c>
      <c r="E196" s="635" t="s">
        <v>518</v>
      </c>
      <c r="F196" s="304" t="s">
        <v>4</v>
      </c>
      <c r="G196" s="304">
        <f>IF(H196="",0,VLOOKUP(H196,Parâmetros!$N$3:$O$8,2,0)*I196)</f>
        <v>0</v>
      </c>
      <c r="H196" s="305"/>
      <c r="I196" s="306"/>
      <c r="J196" s="306"/>
      <c r="K196" s="34" t="str">
        <f t="shared" si="9"/>
        <v/>
      </c>
      <c r="L196" s="384"/>
      <c r="M196" s="383"/>
    </row>
    <row r="197" spans="1:13" ht="45" customHeight="1" x14ac:dyDescent="0.2">
      <c r="A197" s="307" t="str">
        <f t="shared" si="8"/>
        <v>RQS067</v>
      </c>
      <c r="B197" s="633" t="s">
        <v>519</v>
      </c>
      <c r="C197" s="634" t="s">
        <v>519</v>
      </c>
      <c r="D197" s="634" t="s">
        <v>519</v>
      </c>
      <c r="E197" s="635" t="s">
        <v>519</v>
      </c>
      <c r="F197" s="304" t="s">
        <v>4</v>
      </c>
      <c r="G197" s="304">
        <f>IF(H197="",0,VLOOKUP(H197,Parâmetros!$N$3:$O$8,2,0)*I197)</f>
        <v>0</v>
      </c>
      <c r="H197" s="305"/>
      <c r="I197" s="306"/>
      <c r="J197" s="306"/>
      <c r="K197" s="34" t="str">
        <f t="shared" si="9"/>
        <v/>
      </c>
      <c r="L197" s="384"/>
      <c r="M197" s="383"/>
    </row>
    <row r="198" spans="1:13" ht="45" customHeight="1" x14ac:dyDescent="0.2">
      <c r="A198" s="307" t="str">
        <f t="shared" si="8"/>
        <v>RQS068</v>
      </c>
      <c r="B198" s="633" t="s">
        <v>520</v>
      </c>
      <c r="C198" s="634" t="s">
        <v>520</v>
      </c>
      <c r="D198" s="634" t="s">
        <v>520</v>
      </c>
      <c r="E198" s="635" t="s">
        <v>520</v>
      </c>
      <c r="F198" s="304" t="s">
        <v>17</v>
      </c>
      <c r="G198" s="304">
        <f>IF(H198="",0,VLOOKUP(H198,Parâmetros!$N$3:$O$8,2,0)*I198)</f>
        <v>0</v>
      </c>
      <c r="H198" s="305" t="s">
        <v>27</v>
      </c>
      <c r="I198" s="306">
        <v>0</v>
      </c>
      <c r="J198" s="306"/>
      <c r="K198" s="34">
        <f t="shared" si="9"/>
        <v>0</v>
      </c>
      <c r="L198" s="384"/>
      <c r="M198" s="383"/>
    </row>
    <row r="199" spans="1:13" ht="45" customHeight="1" x14ac:dyDescent="0.2">
      <c r="A199" s="307" t="str">
        <f t="shared" si="8"/>
        <v>RQS069</v>
      </c>
      <c r="B199" s="633" t="s">
        <v>521</v>
      </c>
      <c r="C199" s="634" t="s">
        <v>521</v>
      </c>
      <c r="D199" s="634" t="s">
        <v>521</v>
      </c>
      <c r="E199" s="635" t="s">
        <v>521</v>
      </c>
      <c r="F199" s="304" t="s">
        <v>4</v>
      </c>
      <c r="G199" s="304">
        <f>IF(H199="",0,VLOOKUP(H199,Parâmetros!$N$3:$O$8,2,0)*I199)</f>
        <v>0</v>
      </c>
      <c r="H199" s="305"/>
      <c r="I199" s="306"/>
      <c r="J199" s="306"/>
      <c r="K199" s="34" t="str">
        <f t="shared" si="9"/>
        <v/>
      </c>
      <c r="L199" s="384"/>
      <c r="M199" s="383"/>
    </row>
    <row r="200" spans="1:13" ht="45" customHeight="1" x14ac:dyDescent="0.2">
      <c r="A200" s="307" t="str">
        <f t="shared" si="8"/>
        <v>RQS070</v>
      </c>
      <c r="B200" s="633" t="s">
        <v>522</v>
      </c>
      <c r="C200" s="634" t="s">
        <v>522</v>
      </c>
      <c r="D200" s="634" t="s">
        <v>522</v>
      </c>
      <c r="E200" s="635" t="s">
        <v>522</v>
      </c>
      <c r="F200" s="304" t="s">
        <v>4</v>
      </c>
      <c r="G200" s="304">
        <f>IF(H200="",0,VLOOKUP(H200,Parâmetros!$N$3:$O$8,2,0)*I200)</f>
        <v>0</v>
      </c>
      <c r="H200" s="305"/>
      <c r="I200" s="306"/>
      <c r="J200" s="306"/>
      <c r="K200" s="34" t="str">
        <f t="shared" si="9"/>
        <v/>
      </c>
      <c r="L200" s="384"/>
      <c r="M200" s="383"/>
    </row>
    <row r="201" spans="1:13" ht="45" customHeight="1" x14ac:dyDescent="0.2">
      <c r="A201" s="307" t="str">
        <f t="shared" si="8"/>
        <v>RQS071</v>
      </c>
      <c r="B201" s="633" t="s">
        <v>579</v>
      </c>
      <c r="C201" s="634" t="s">
        <v>579</v>
      </c>
      <c r="D201" s="634" t="s">
        <v>579</v>
      </c>
      <c r="E201" s="635" t="s">
        <v>579</v>
      </c>
      <c r="F201" s="304" t="s">
        <v>4</v>
      </c>
      <c r="G201" s="304">
        <f>IF(H201="",0,VLOOKUP(H201,Parâmetros!$N$3:$O$8,2,0)*I201)</f>
        <v>0</v>
      </c>
      <c r="H201" s="305"/>
      <c r="I201" s="306"/>
      <c r="J201" s="306"/>
      <c r="K201" s="34" t="str">
        <f t="shared" si="9"/>
        <v/>
      </c>
      <c r="L201" s="384"/>
      <c r="M201" s="383"/>
    </row>
    <row r="202" spans="1:13" ht="45" customHeight="1" x14ac:dyDescent="0.2">
      <c r="A202" s="307" t="str">
        <f t="shared" si="8"/>
        <v>RQS072</v>
      </c>
      <c r="B202" s="633" t="s">
        <v>580</v>
      </c>
      <c r="C202" s="634" t="s">
        <v>580</v>
      </c>
      <c r="D202" s="634" t="s">
        <v>580</v>
      </c>
      <c r="E202" s="635" t="s">
        <v>580</v>
      </c>
      <c r="F202" s="304" t="s">
        <v>4</v>
      </c>
      <c r="G202" s="304">
        <f>IF(H202="",0,VLOOKUP(H202,Parâmetros!$N$3:$O$8,2,0)*I202)</f>
        <v>0</v>
      </c>
      <c r="H202" s="305"/>
      <c r="I202" s="306"/>
      <c r="J202" s="306"/>
      <c r="K202" s="34" t="str">
        <f t="shared" si="9"/>
        <v/>
      </c>
      <c r="L202" s="384"/>
      <c r="M202" s="383"/>
    </row>
    <row r="203" spans="1:13" ht="45" customHeight="1" x14ac:dyDescent="0.2">
      <c r="A203" s="307" t="str">
        <f t="shared" si="8"/>
        <v>RQS073</v>
      </c>
      <c r="B203" s="633" t="s">
        <v>523</v>
      </c>
      <c r="C203" s="634" t="s">
        <v>523</v>
      </c>
      <c r="D203" s="634" t="s">
        <v>523</v>
      </c>
      <c r="E203" s="635" t="s">
        <v>523</v>
      </c>
      <c r="F203" s="304" t="s">
        <v>4</v>
      </c>
      <c r="G203" s="304">
        <f>IF(H203="",0,VLOOKUP(H203,Parâmetros!$N$3:$O$8,2,0)*I203)</f>
        <v>0</v>
      </c>
      <c r="H203" s="305"/>
      <c r="I203" s="306"/>
      <c r="J203" s="306"/>
      <c r="K203" s="34" t="str">
        <f t="shared" si="9"/>
        <v/>
      </c>
      <c r="L203" s="384"/>
      <c r="M203" s="383"/>
    </row>
    <row r="204" spans="1:13" ht="45" customHeight="1" x14ac:dyDescent="0.2">
      <c r="A204" s="307" t="str">
        <f t="shared" si="8"/>
        <v>RQS074</v>
      </c>
      <c r="B204" s="633" t="s">
        <v>524</v>
      </c>
      <c r="C204" s="634" t="s">
        <v>524</v>
      </c>
      <c r="D204" s="634" t="s">
        <v>524</v>
      </c>
      <c r="E204" s="635" t="s">
        <v>524</v>
      </c>
      <c r="F204" s="304" t="s">
        <v>4</v>
      </c>
      <c r="G204" s="304">
        <f>IF(H204="",0,VLOOKUP(H204,Parâmetros!$N$3:$O$8,2,0)*I204)</f>
        <v>0</v>
      </c>
      <c r="H204" s="305"/>
      <c r="I204" s="306"/>
      <c r="J204" s="306"/>
      <c r="K204" s="34" t="str">
        <f t="shared" si="9"/>
        <v/>
      </c>
      <c r="L204" s="384"/>
      <c r="M204" s="383"/>
    </row>
    <row r="205" spans="1:13" ht="45" customHeight="1" x14ac:dyDescent="0.2">
      <c r="A205" s="307" t="str">
        <f t="shared" si="8"/>
        <v>RQS075</v>
      </c>
      <c r="B205" s="633" t="s">
        <v>525</v>
      </c>
      <c r="C205" s="634" t="s">
        <v>525</v>
      </c>
      <c r="D205" s="634" t="s">
        <v>525</v>
      </c>
      <c r="E205" s="635" t="s">
        <v>525</v>
      </c>
      <c r="F205" s="304" t="s">
        <v>4</v>
      </c>
      <c r="G205" s="304">
        <f>IF(H205="",0,VLOOKUP(H205,Parâmetros!$N$3:$O$8,2,0)*I205)</f>
        <v>0</v>
      </c>
      <c r="H205" s="305"/>
      <c r="I205" s="306"/>
      <c r="J205" s="306"/>
      <c r="K205" s="34" t="str">
        <f t="shared" si="9"/>
        <v/>
      </c>
      <c r="L205" s="384"/>
      <c r="M205" s="383"/>
    </row>
    <row r="206" spans="1:13" ht="45" customHeight="1" x14ac:dyDescent="0.2">
      <c r="A206" s="307" t="str">
        <f t="shared" si="8"/>
        <v>RQS076</v>
      </c>
      <c r="B206" s="633" t="s">
        <v>526</v>
      </c>
      <c r="C206" s="634" t="s">
        <v>526</v>
      </c>
      <c r="D206" s="634" t="s">
        <v>526</v>
      </c>
      <c r="E206" s="635" t="s">
        <v>526</v>
      </c>
      <c r="F206" s="304" t="s">
        <v>4</v>
      </c>
      <c r="G206" s="304">
        <f>IF(H206="",0,VLOOKUP(H206,Parâmetros!$N$3:$O$8,2,0)*I206)</f>
        <v>0</v>
      </c>
      <c r="H206" s="305"/>
      <c r="I206" s="306"/>
      <c r="J206" s="306"/>
      <c r="K206" s="34" t="str">
        <f t="shared" si="9"/>
        <v/>
      </c>
      <c r="L206" s="384"/>
      <c r="M206" s="383"/>
    </row>
    <row r="207" spans="1:13" ht="45" customHeight="1" x14ac:dyDescent="0.2">
      <c r="A207" s="307" t="str">
        <f t="shared" si="8"/>
        <v>RQS077</v>
      </c>
      <c r="B207" s="633" t="s">
        <v>527</v>
      </c>
      <c r="C207" s="634" t="s">
        <v>527</v>
      </c>
      <c r="D207" s="634" t="s">
        <v>527</v>
      </c>
      <c r="E207" s="635" t="s">
        <v>527</v>
      </c>
      <c r="F207" s="304" t="s">
        <v>4</v>
      </c>
      <c r="G207" s="304">
        <f>IF(H207="",0,VLOOKUP(H207,Parâmetros!$N$3:$O$8,2,0)*I207)</f>
        <v>0</v>
      </c>
      <c r="H207" s="305"/>
      <c r="I207" s="306"/>
      <c r="J207" s="306"/>
      <c r="K207" s="34" t="str">
        <f t="shared" si="9"/>
        <v/>
      </c>
      <c r="L207" s="384"/>
      <c r="M207" s="383"/>
    </row>
    <row r="208" spans="1:13" ht="45" customHeight="1" x14ac:dyDescent="0.2">
      <c r="A208" s="307" t="str">
        <f t="shared" si="8"/>
        <v>RQS078</v>
      </c>
      <c r="B208" s="633" t="s">
        <v>528</v>
      </c>
      <c r="C208" s="634" t="s">
        <v>528</v>
      </c>
      <c r="D208" s="634" t="s">
        <v>528</v>
      </c>
      <c r="E208" s="635" t="s">
        <v>528</v>
      </c>
      <c r="F208" s="304" t="s">
        <v>4</v>
      </c>
      <c r="G208" s="304">
        <f>IF(H208="",0,VLOOKUP(H208,Parâmetros!$N$3:$O$8,2,0)*I208)</f>
        <v>0</v>
      </c>
      <c r="H208" s="305"/>
      <c r="I208" s="306"/>
      <c r="J208" s="306"/>
      <c r="K208" s="34" t="str">
        <f t="shared" si="9"/>
        <v/>
      </c>
      <c r="L208" s="384"/>
      <c r="M208" s="383"/>
    </row>
    <row r="209" spans="1:13" ht="45" customHeight="1" x14ac:dyDescent="0.2">
      <c r="A209" s="307" t="str">
        <f t="shared" si="8"/>
        <v>RQS079</v>
      </c>
      <c r="B209" s="633" t="s">
        <v>529</v>
      </c>
      <c r="C209" s="634" t="s">
        <v>529</v>
      </c>
      <c r="D209" s="634" t="s">
        <v>529</v>
      </c>
      <c r="E209" s="635" t="s">
        <v>529</v>
      </c>
      <c r="F209" s="304" t="s">
        <v>4</v>
      </c>
      <c r="G209" s="304">
        <f>IF(H209="",0,VLOOKUP(H209,Parâmetros!$N$3:$O$8,2,0)*I209)</f>
        <v>0</v>
      </c>
      <c r="H209" s="305"/>
      <c r="I209" s="306"/>
      <c r="J209" s="306"/>
      <c r="K209" s="34" t="str">
        <f t="shared" si="9"/>
        <v/>
      </c>
      <c r="L209" s="384"/>
      <c r="M209" s="383"/>
    </row>
    <row r="210" spans="1:13" ht="45" customHeight="1" x14ac:dyDescent="0.2">
      <c r="A210" s="307" t="str">
        <f t="shared" si="8"/>
        <v>RQS080</v>
      </c>
      <c r="B210" s="633" t="s">
        <v>530</v>
      </c>
      <c r="C210" s="634" t="s">
        <v>530</v>
      </c>
      <c r="D210" s="634" t="s">
        <v>530</v>
      </c>
      <c r="E210" s="635" t="s">
        <v>530</v>
      </c>
      <c r="F210" s="304" t="s">
        <v>4</v>
      </c>
      <c r="G210" s="304">
        <f>IF(H210="",0,VLOOKUP(H210,Parâmetros!$N$3:$O$8,2,0)*I210)</f>
        <v>0</v>
      </c>
      <c r="H210" s="305"/>
      <c r="I210" s="306"/>
      <c r="J210" s="306"/>
      <c r="K210" s="34" t="str">
        <f t="shared" si="9"/>
        <v/>
      </c>
      <c r="L210" s="384"/>
      <c r="M210" s="383"/>
    </row>
    <row r="211" spans="1:13" ht="45" customHeight="1" x14ac:dyDescent="0.2">
      <c r="A211" s="307" t="str">
        <f t="shared" si="8"/>
        <v>RQS081</v>
      </c>
      <c r="B211" s="633" t="s">
        <v>581</v>
      </c>
      <c r="C211" s="634" t="s">
        <v>581</v>
      </c>
      <c r="D211" s="634" t="s">
        <v>581</v>
      </c>
      <c r="E211" s="635" t="s">
        <v>581</v>
      </c>
      <c r="F211" s="304" t="s">
        <v>4</v>
      </c>
      <c r="G211" s="304">
        <f>IF(H211="",0,VLOOKUP(H211,Parâmetros!$N$3:$O$8,2,0)*I211)</f>
        <v>0</v>
      </c>
      <c r="H211" s="305"/>
      <c r="I211" s="306"/>
      <c r="J211" s="306"/>
      <c r="K211" s="34" t="str">
        <f t="shared" si="9"/>
        <v/>
      </c>
      <c r="L211" s="384"/>
      <c r="M211" s="383"/>
    </row>
    <row r="212" spans="1:13" ht="45" customHeight="1" x14ac:dyDescent="0.2">
      <c r="A212" s="307" t="str">
        <f t="shared" si="8"/>
        <v>RQS082</v>
      </c>
      <c r="B212" s="633" t="s">
        <v>582</v>
      </c>
      <c r="C212" s="634" t="s">
        <v>582</v>
      </c>
      <c r="D212" s="634" t="s">
        <v>582</v>
      </c>
      <c r="E212" s="635" t="s">
        <v>582</v>
      </c>
      <c r="F212" s="304" t="s">
        <v>4</v>
      </c>
      <c r="G212" s="304">
        <f>IF(H212="",0,VLOOKUP(H212,Parâmetros!$N$3:$O$8,2,0)*I212)</f>
        <v>0</v>
      </c>
      <c r="H212" s="305"/>
      <c r="I212" s="306"/>
      <c r="J212" s="306"/>
      <c r="K212" s="34" t="str">
        <f t="shared" si="9"/>
        <v/>
      </c>
      <c r="L212" s="384"/>
      <c r="M212" s="383"/>
    </row>
    <row r="213" spans="1:13" ht="45" customHeight="1" x14ac:dyDescent="0.2">
      <c r="A213" s="307" t="str">
        <f t="shared" si="8"/>
        <v>RQS083</v>
      </c>
      <c r="B213" s="633" t="s">
        <v>583</v>
      </c>
      <c r="C213" s="634" t="s">
        <v>583</v>
      </c>
      <c r="D213" s="634" t="s">
        <v>583</v>
      </c>
      <c r="E213" s="635" t="s">
        <v>583</v>
      </c>
      <c r="F213" s="304" t="s">
        <v>4</v>
      </c>
      <c r="G213" s="304">
        <f>IF(H213="",0,VLOOKUP(H213,Parâmetros!$N$3:$O$8,2,0)*I213)</f>
        <v>0</v>
      </c>
      <c r="H213" s="305"/>
      <c r="I213" s="306"/>
      <c r="J213" s="306"/>
      <c r="K213" s="34" t="str">
        <f t="shared" si="9"/>
        <v/>
      </c>
      <c r="L213" s="384"/>
      <c r="M213" s="383"/>
    </row>
    <row r="214" spans="1:13" ht="45" customHeight="1" x14ac:dyDescent="0.2">
      <c r="A214" s="307" t="str">
        <f t="shared" si="8"/>
        <v>RQS084</v>
      </c>
      <c r="B214" s="633" t="s">
        <v>531</v>
      </c>
      <c r="C214" s="634" t="s">
        <v>531</v>
      </c>
      <c r="D214" s="634" t="s">
        <v>531</v>
      </c>
      <c r="E214" s="635" t="s">
        <v>531</v>
      </c>
      <c r="F214" s="304" t="s">
        <v>4</v>
      </c>
      <c r="G214" s="304">
        <f>IF(H214="",0,VLOOKUP(H214,Parâmetros!$N$3:$O$8,2,0)*I214)</f>
        <v>0</v>
      </c>
      <c r="H214" s="305"/>
      <c r="I214" s="306"/>
      <c r="J214" s="306"/>
      <c r="K214" s="34" t="str">
        <f t="shared" si="9"/>
        <v/>
      </c>
      <c r="L214" s="384"/>
      <c r="M214" s="383"/>
    </row>
    <row r="215" spans="1:13" ht="45" customHeight="1" x14ac:dyDescent="0.2">
      <c r="A215" s="307" t="str">
        <f t="shared" si="8"/>
        <v>RQS085</v>
      </c>
      <c r="B215" s="633" t="s">
        <v>532</v>
      </c>
      <c r="C215" s="634" t="s">
        <v>532</v>
      </c>
      <c r="D215" s="634" t="s">
        <v>532</v>
      </c>
      <c r="E215" s="635" t="s">
        <v>532</v>
      </c>
      <c r="F215" s="304" t="s">
        <v>4</v>
      </c>
      <c r="G215" s="304">
        <f>IF(H215="",0,VLOOKUP(H215,Parâmetros!$N$3:$O$8,2,0)*I215)</f>
        <v>0</v>
      </c>
      <c r="H215" s="305"/>
      <c r="I215" s="306"/>
      <c r="J215" s="306"/>
      <c r="K215" s="34" t="str">
        <f t="shared" si="9"/>
        <v/>
      </c>
      <c r="L215" s="384"/>
      <c r="M215" s="383"/>
    </row>
    <row r="216" spans="1:13" ht="45" customHeight="1" x14ac:dyDescent="0.2">
      <c r="A216" s="307" t="str">
        <f t="shared" si="8"/>
        <v>RQS086</v>
      </c>
      <c r="B216" s="633" t="s">
        <v>584</v>
      </c>
      <c r="C216" s="634" t="s">
        <v>584</v>
      </c>
      <c r="D216" s="634" t="s">
        <v>584</v>
      </c>
      <c r="E216" s="635" t="s">
        <v>584</v>
      </c>
      <c r="F216" s="304" t="s">
        <v>4</v>
      </c>
      <c r="G216" s="304">
        <f>IF(H216="",0,VLOOKUP(H216,Parâmetros!$N$3:$O$8,2,0)*I216)</f>
        <v>0</v>
      </c>
      <c r="H216" s="305"/>
      <c r="I216" s="306"/>
      <c r="J216" s="306"/>
      <c r="K216" s="34" t="str">
        <f t="shared" si="9"/>
        <v/>
      </c>
      <c r="L216" s="384"/>
      <c r="M216" s="383"/>
    </row>
    <row r="217" spans="1:13" ht="45" customHeight="1" x14ac:dyDescent="0.2">
      <c r="A217" s="307" t="str">
        <f t="shared" si="8"/>
        <v>RQS087</v>
      </c>
      <c r="B217" s="633" t="s">
        <v>585</v>
      </c>
      <c r="C217" s="634" t="s">
        <v>585</v>
      </c>
      <c r="D217" s="634" t="s">
        <v>585</v>
      </c>
      <c r="E217" s="635" t="s">
        <v>585</v>
      </c>
      <c r="F217" s="304" t="s">
        <v>4</v>
      </c>
      <c r="G217" s="304">
        <f>IF(H217="",0,VLOOKUP(H217,Parâmetros!$N$3:$O$8,2,0)*I217)</f>
        <v>0</v>
      </c>
      <c r="H217" s="305"/>
      <c r="I217" s="306"/>
      <c r="J217" s="306"/>
      <c r="K217" s="34" t="str">
        <f t="shared" si="9"/>
        <v/>
      </c>
      <c r="L217" s="384"/>
      <c r="M217" s="383"/>
    </row>
    <row r="218" spans="1:13" ht="45" customHeight="1" x14ac:dyDescent="0.2">
      <c r="A218" s="307" t="str">
        <f t="shared" si="8"/>
        <v>RQS088</v>
      </c>
      <c r="B218" s="633" t="s">
        <v>586</v>
      </c>
      <c r="C218" s="634" t="s">
        <v>586</v>
      </c>
      <c r="D218" s="634" t="s">
        <v>586</v>
      </c>
      <c r="E218" s="635" t="s">
        <v>586</v>
      </c>
      <c r="F218" s="304" t="s">
        <v>4</v>
      </c>
      <c r="G218" s="304">
        <f>IF(H218="",0,VLOOKUP(H218,Parâmetros!$N$3:$O$8,2,0)*I218)</f>
        <v>0</v>
      </c>
      <c r="H218" s="305"/>
      <c r="I218" s="306"/>
      <c r="J218" s="306"/>
      <c r="K218" s="34" t="str">
        <f t="shared" si="9"/>
        <v/>
      </c>
      <c r="L218" s="384"/>
      <c r="M218" s="383"/>
    </row>
    <row r="219" spans="1:13" ht="45" customHeight="1" x14ac:dyDescent="0.2">
      <c r="A219" s="307" t="str">
        <f t="shared" si="8"/>
        <v>RQS089</v>
      </c>
      <c r="B219" s="633" t="s">
        <v>533</v>
      </c>
      <c r="C219" s="634" t="s">
        <v>533</v>
      </c>
      <c r="D219" s="634" t="s">
        <v>533</v>
      </c>
      <c r="E219" s="635" t="s">
        <v>533</v>
      </c>
      <c r="F219" s="304" t="s">
        <v>4</v>
      </c>
      <c r="G219" s="304">
        <f>IF(H219="",0,VLOOKUP(H219,Parâmetros!$N$3:$O$8,2,0)*I219)</f>
        <v>0</v>
      </c>
      <c r="H219" s="305"/>
      <c r="I219" s="306"/>
      <c r="J219" s="306"/>
      <c r="K219" s="34" t="str">
        <f t="shared" si="9"/>
        <v/>
      </c>
      <c r="L219" s="384"/>
      <c r="M219" s="383"/>
    </row>
    <row r="220" spans="1:13" ht="45" customHeight="1" x14ac:dyDescent="0.2">
      <c r="A220" s="307" t="str">
        <f t="shared" si="8"/>
        <v>RQS090</v>
      </c>
      <c r="B220" s="633" t="s">
        <v>534</v>
      </c>
      <c r="C220" s="634" t="s">
        <v>534</v>
      </c>
      <c r="D220" s="634" t="s">
        <v>534</v>
      </c>
      <c r="E220" s="635" t="s">
        <v>534</v>
      </c>
      <c r="F220" s="304" t="s">
        <v>4</v>
      </c>
      <c r="G220" s="304">
        <f>IF(H220="",0,VLOOKUP(H220,Parâmetros!$N$3:$O$8,2,0)*I220)</f>
        <v>0</v>
      </c>
      <c r="H220" s="305"/>
      <c r="I220" s="306"/>
      <c r="J220" s="306"/>
      <c r="K220" s="34" t="str">
        <f t="shared" si="9"/>
        <v/>
      </c>
      <c r="L220" s="384"/>
      <c r="M220" s="383"/>
    </row>
    <row r="221" spans="1:13" ht="45" customHeight="1" x14ac:dyDescent="0.2">
      <c r="A221" s="307" t="str">
        <f t="shared" si="8"/>
        <v>RQS091</v>
      </c>
      <c r="B221" s="633" t="s">
        <v>535</v>
      </c>
      <c r="C221" s="634" t="s">
        <v>535</v>
      </c>
      <c r="D221" s="634" t="s">
        <v>535</v>
      </c>
      <c r="E221" s="635" t="s">
        <v>535</v>
      </c>
      <c r="F221" s="304" t="s">
        <v>4</v>
      </c>
      <c r="G221" s="304">
        <f>IF(H221="",0,VLOOKUP(H221,Parâmetros!$N$3:$O$8,2,0)*I221)</f>
        <v>0</v>
      </c>
      <c r="H221" s="305"/>
      <c r="I221" s="306"/>
      <c r="J221" s="306"/>
      <c r="K221" s="34" t="str">
        <f t="shared" si="9"/>
        <v/>
      </c>
      <c r="L221" s="384"/>
      <c r="M221" s="383"/>
    </row>
    <row r="222" spans="1:13" ht="45" customHeight="1" x14ac:dyDescent="0.2">
      <c r="A222" s="307" t="str">
        <f t="shared" si="8"/>
        <v>RQS092</v>
      </c>
      <c r="B222" s="633" t="s">
        <v>536</v>
      </c>
      <c r="C222" s="634" t="s">
        <v>536</v>
      </c>
      <c r="D222" s="634" t="s">
        <v>536</v>
      </c>
      <c r="E222" s="635" t="s">
        <v>536</v>
      </c>
      <c r="F222" s="304" t="s">
        <v>4</v>
      </c>
      <c r="G222" s="304">
        <f>IF(H222="",0,VLOOKUP(H222,Parâmetros!$N$3:$O$8,2,0)*I222)</f>
        <v>0</v>
      </c>
      <c r="H222" s="305"/>
      <c r="I222" s="306"/>
      <c r="J222" s="306"/>
      <c r="K222" s="34" t="str">
        <f t="shared" si="9"/>
        <v/>
      </c>
      <c r="L222" s="384"/>
      <c r="M222" s="383"/>
    </row>
    <row r="223" spans="1:13" ht="45" customHeight="1" x14ac:dyDescent="0.2">
      <c r="A223" s="307" t="str">
        <f t="shared" si="8"/>
        <v>RQS093</v>
      </c>
      <c r="B223" s="633" t="s">
        <v>537</v>
      </c>
      <c r="C223" s="634" t="s">
        <v>537</v>
      </c>
      <c r="D223" s="634" t="s">
        <v>537</v>
      </c>
      <c r="E223" s="635" t="s">
        <v>537</v>
      </c>
      <c r="F223" s="304" t="s">
        <v>4</v>
      </c>
      <c r="G223" s="304">
        <f>IF(H223="",0,VLOOKUP(H223,Parâmetros!$N$3:$O$8,2,0)*I223)</f>
        <v>0</v>
      </c>
      <c r="H223" s="305"/>
      <c r="I223" s="306"/>
      <c r="J223" s="306"/>
      <c r="K223" s="34" t="str">
        <f t="shared" si="9"/>
        <v/>
      </c>
      <c r="L223" s="384"/>
      <c r="M223" s="383"/>
    </row>
    <row r="224" spans="1:13" ht="45" customHeight="1" x14ac:dyDescent="0.2">
      <c r="A224" s="307" t="str">
        <f t="shared" si="8"/>
        <v>RQS094</v>
      </c>
      <c r="B224" s="633" t="s">
        <v>538</v>
      </c>
      <c r="C224" s="634" t="s">
        <v>538</v>
      </c>
      <c r="D224" s="634" t="s">
        <v>538</v>
      </c>
      <c r="E224" s="635" t="s">
        <v>538</v>
      </c>
      <c r="F224" s="304" t="s">
        <v>5</v>
      </c>
      <c r="G224" s="304">
        <f>IF(H224="",0,VLOOKUP(H224,Parâmetros!$N$3:$O$8,2,0)*I224)</f>
        <v>0</v>
      </c>
      <c r="H224" s="305"/>
      <c r="I224" s="306"/>
      <c r="J224" s="306"/>
      <c r="K224" s="34" t="str">
        <f t="shared" si="9"/>
        <v/>
      </c>
      <c r="L224" s="384"/>
      <c r="M224" s="383"/>
    </row>
    <row r="225" spans="1:13" ht="45" customHeight="1" x14ac:dyDescent="0.2">
      <c r="A225" s="307" t="str">
        <f t="shared" si="8"/>
        <v>RQS095</v>
      </c>
      <c r="B225" s="633" t="s">
        <v>539</v>
      </c>
      <c r="C225" s="634" t="s">
        <v>539</v>
      </c>
      <c r="D225" s="634" t="s">
        <v>539</v>
      </c>
      <c r="E225" s="635" t="s">
        <v>539</v>
      </c>
      <c r="F225" s="304" t="s">
        <v>4</v>
      </c>
      <c r="G225" s="304">
        <f>IF(H225="",0,VLOOKUP(H225,Parâmetros!$N$3:$O$8,2,0)*I225)</f>
        <v>0</v>
      </c>
      <c r="H225" s="305"/>
      <c r="I225" s="306"/>
      <c r="J225" s="306"/>
      <c r="K225" s="34" t="str">
        <f t="shared" si="9"/>
        <v/>
      </c>
      <c r="L225" s="384"/>
      <c r="M225" s="383"/>
    </row>
    <row r="226" spans="1:13" ht="45" customHeight="1" x14ac:dyDescent="0.2">
      <c r="A226" s="307" t="str">
        <f t="shared" si="8"/>
        <v>RQS096</v>
      </c>
      <c r="B226" s="633" t="s">
        <v>540</v>
      </c>
      <c r="C226" s="634" t="s">
        <v>540</v>
      </c>
      <c r="D226" s="634" t="s">
        <v>540</v>
      </c>
      <c r="E226" s="635" t="s">
        <v>540</v>
      </c>
      <c r="F226" s="304" t="s">
        <v>4</v>
      </c>
      <c r="G226" s="304">
        <f>IF(H226="",0,VLOOKUP(H226,Parâmetros!$N$3:$O$8,2,0)*I226)</f>
        <v>0</v>
      </c>
      <c r="H226" s="305"/>
      <c r="I226" s="306"/>
      <c r="J226" s="306"/>
      <c r="K226" s="34" t="str">
        <f t="shared" si="9"/>
        <v/>
      </c>
      <c r="L226" s="384"/>
      <c r="M226" s="383"/>
    </row>
    <row r="227" spans="1:13" ht="45" customHeight="1" x14ac:dyDescent="0.2">
      <c r="A227" s="307" t="str">
        <f t="shared" si="8"/>
        <v>RQS097</v>
      </c>
      <c r="B227" s="633" t="s">
        <v>541</v>
      </c>
      <c r="C227" s="634" t="s">
        <v>541</v>
      </c>
      <c r="D227" s="634" t="s">
        <v>541</v>
      </c>
      <c r="E227" s="635" t="s">
        <v>541</v>
      </c>
      <c r="F227" s="304" t="s">
        <v>4</v>
      </c>
      <c r="G227" s="304">
        <f>IF(H227="",0,VLOOKUP(H227,Parâmetros!$N$3:$O$8,2,0)*I227)</f>
        <v>0</v>
      </c>
      <c r="H227" s="305"/>
      <c r="I227" s="306"/>
      <c r="J227" s="306"/>
      <c r="K227" s="34" t="str">
        <f t="shared" si="9"/>
        <v/>
      </c>
      <c r="L227" s="384"/>
      <c r="M227" s="383"/>
    </row>
    <row r="228" spans="1:13" ht="45" customHeight="1" x14ac:dyDescent="0.2">
      <c r="A228" s="307" t="str">
        <f t="shared" si="8"/>
        <v>RQS098</v>
      </c>
      <c r="B228" s="633" t="s">
        <v>542</v>
      </c>
      <c r="C228" s="634" t="s">
        <v>542</v>
      </c>
      <c r="D228" s="634" t="s">
        <v>542</v>
      </c>
      <c r="E228" s="635" t="s">
        <v>542</v>
      </c>
      <c r="F228" s="304" t="s">
        <v>4</v>
      </c>
      <c r="G228" s="304">
        <f>IF(H228="",0,VLOOKUP(H228,Parâmetros!$N$3:$O$8,2,0)*I228)</f>
        <v>0</v>
      </c>
      <c r="H228" s="305"/>
      <c r="I228" s="306"/>
      <c r="J228" s="306"/>
      <c r="K228" s="34" t="str">
        <f t="shared" si="9"/>
        <v/>
      </c>
      <c r="L228" s="384"/>
      <c r="M228" s="383"/>
    </row>
    <row r="229" spans="1:13" ht="45" customHeight="1" x14ac:dyDescent="0.2">
      <c r="A229" s="307" t="str">
        <f t="shared" si="8"/>
        <v>RQS099</v>
      </c>
      <c r="B229" s="633" t="s">
        <v>543</v>
      </c>
      <c r="C229" s="634" t="s">
        <v>543</v>
      </c>
      <c r="D229" s="634" t="s">
        <v>543</v>
      </c>
      <c r="E229" s="635" t="s">
        <v>543</v>
      </c>
      <c r="F229" s="304" t="s">
        <v>4</v>
      </c>
      <c r="G229" s="304">
        <f>IF(H229="",0,VLOOKUP(H229,Parâmetros!$N$3:$O$8,2,0)*I229)</f>
        <v>0</v>
      </c>
      <c r="H229" s="305"/>
      <c r="I229" s="306"/>
      <c r="J229" s="306"/>
      <c r="K229" s="34" t="str">
        <f t="shared" si="9"/>
        <v/>
      </c>
      <c r="L229" s="384"/>
      <c r="M229" s="383"/>
    </row>
    <row r="230" spans="1:13" ht="45" customHeight="1" x14ac:dyDescent="0.2">
      <c r="A230" s="307" t="str">
        <f t="shared" si="8"/>
        <v>RQS100</v>
      </c>
      <c r="B230" s="633" t="s">
        <v>544</v>
      </c>
      <c r="C230" s="634" t="s">
        <v>544</v>
      </c>
      <c r="D230" s="634" t="s">
        <v>544</v>
      </c>
      <c r="E230" s="635" t="s">
        <v>544</v>
      </c>
      <c r="F230" s="304" t="s">
        <v>4</v>
      </c>
      <c r="G230" s="304">
        <f>IF(H230="",0,VLOOKUP(H230,Parâmetros!$N$3:$O$8,2,0)*I230)</f>
        <v>0</v>
      </c>
      <c r="H230" s="305"/>
      <c r="I230" s="306"/>
      <c r="J230" s="306"/>
      <c r="K230" s="34" t="str">
        <f t="shared" si="9"/>
        <v/>
      </c>
      <c r="L230" s="384"/>
      <c r="M230" s="383"/>
    </row>
    <row r="231" spans="1:13" ht="45" customHeight="1" x14ac:dyDescent="0.2">
      <c r="A231" s="307" t="str">
        <f t="shared" si="8"/>
        <v>RQS101</v>
      </c>
      <c r="B231" s="633" t="s">
        <v>545</v>
      </c>
      <c r="C231" s="634" t="s">
        <v>545</v>
      </c>
      <c r="D231" s="634" t="s">
        <v>545</v>
      </c>
      <c r="E231" s="635" t="s">
        <v>545</v>
      </c>
      <c r="F231" s="304" t="s">
        <v>4</v>
      </c>
      <c r="G231" s="304">
        <f>IF(H231="",0,VLOOKUP(H231,Parâmetros!$N$3:$O$8,2,0)*I231)</f>
        <v>0</v>
      </c>
      <c r="H231" s="305"/>
      <c r="I231" s="306"/>
      <c r="J231" s="306"/>
      <c r="K231" s="34" t="str">
        <f t="shared" si="9"/>
        <v/>
      </c>
      <c r="L231" s="384"/>
      <c r="M231" s="383"/>
    </row>
    <row r="232" spans="1:13" ht="45" customHeight="1" x14ac:dyDescent="0.2">
      <c r="A232" s="307" t="str">
        <f t="shared" si="8"/>
        <v>RQS102</v>
      </c>
      <c r="B232" s="633" t="s">
        <v>546</v>
      </c>
      <c r="C232" s="634" t="s">
        <v>546</v>
      </c>
      <c r="D232" s="634" t="s">
        <v>546</v>
      </c>
      <c r="E232" s="635" t="s">
        <v>546</v>
      </c>
      <c r="F232" s="304" t="s">
        <v>4</v>
      </c>
      <c r="G232" s="304">
        <f>IF(H232="",0,VLOOKUP(H232,Parâmetros!$N$3:$O$8,2,0)*I232)</f>
        <v>0</v>
      </c>
      <c r="H232" s="305"/>
      <c r="I232" s="306"/>
      <c r="J232" s="306"/>
      <c r="K232" s="34" t="str">
        <f t="shared" si="9"/>
        <v/>
      </c>
      <c r="L232" s="384"/>
      <c r="M232" s="383"/>
    </row>
    <row r="233" spans="1:13" ht="45" customHeight="1" x14ac:dyDescent="0.2">
      <c r="A233" s="307" t="str">
        <f t="shared" si="8"/>
        <v>RQS103</v>
      </c>
      <c r="B233" s="633" t="s">
        <v>547</v>
      </c>
      <c r="C233" s="634" t="s">
        <v>547</v>
      </c>
      <c r="D233" s="634" t="s">
        <v>547</v>
      </c>
      <c r="E233" s="635" t="s">
        <v>547</v>
      </c>
      <c r="F233" s="304" t="s">
        <v>4</v>
      </c>
      <c r="G233" s="304">
        <f>IF(H233="",0,VLOOKUP(H233,Parâmetros!$N$3:$O$8,2,0)*I233)</f>
        <v>0</v>
      </c>
      <c r="H233" s="305"/>
      <c r="I233" s="306"/>
      <c r="J233" s="306"/>
      <c r="K233" s="34" t="str">
        <f t="shared" si="9"/>
        <v/>
      </c>
      <c r="L233" s="384"/>
      <c r="M233" s="383"/>
    </row>
    <row r="234" spans="1:13" ht="45" customHeight="1" x14ac:dyDescent="0.2">
      <c r="A234" s="307" t="str">
        <f t="shared" si="8"/>
        <v>RQS104</v>
      </c>
      <c r="B234" s="633" t="s">
        <v>548</v>
      </c>
      <c r="C234" s="634" t="s">
        <v>548</v>
      </c>
      <c r="D234" s="634" t="s">
        <v>548</v>
      </c>
      <c r="E234" s="635" t="s">
        <v>548</v>
      </c>
      <c r="F234" s="304" t="s">
        <v>4</v>
      </c>
      <c r="G234" s="304">
        <f>IF(H234="",0,VLOOKUP(H234,Parâmetros!$N$3:$O$8,2,0)*I234)</f>
        <v>0</v>
      </c>
      <c r="H234" s="305"/>
      <c r="I234" s="306"/>
      <c r="J234" s="306"/>
      <c r="K234" s="34" t="str">
        <f t="shared" si="9"/>
        <v/>
      </c>
      <c r="L234" s="384"/>
      <c r="M234" s="383"/>
    </row>
    <row r="235" spans="1:13" ht="45" customHeight="1" x14ac:dyDescent="0.2">
      <c r="A235" s="307" t="str">
        <f t="shared" si="8"/>
        <v>RQS105</v>
      </c>
      <c r="B235" s="633" t="s">
        <v>549</v>
      </c>
      <c r="C235" s="634" t="s">
        <v>549</v>
      </c>
      <c r="D235" s="634" t="s">
        <v>549</v>
      </c>
      <c r="E235" s="635" t="s">
        <v>549</v>
      </c>
      <c r="F235" s="304" t="s">
        <v>4</v>
      </c>
      <c r="G235" s="304">
        <f>IF(H235="",0,VLOOKUP(H235,Parâmetros!$N$3:$O$8,2,0)*I235)</f>
        <v>0</v>
      </c>
      <c r="H235" s="305"/>
      <c r="I235" s="306"/>
      <c r="J235" s="306"/>
      <c r="K235" s="34" t="str">
        <f t="shared" si="9"/>
        <v/>
      </c>
      <c r="L235" s="384"/>
      <c r="M235" s="383"/>
    </row>
    <row r="236" spans="1:13" ht="45" customHeight="1" x14ac:dyDescent="0.2">
      <c r="A236" s="307" t="str">
        <f t="shared" si="8"/>
        <v>RQS106</v>
      </c>
      <c r="B236" s="633" t="s">
        <v>550</v>
      </c>
      <c r="C236" s="634" t="s">
        <v>550</v>
      </c>
      <c r="D236" s="634" t="s">
        <v>550</v>
      </c>
      <c r="E236" s="635" t="s">
        <v>550</v>
      </c>
      <c r="F236" s="304" t="s">
        <v>4</v>
      </c>
      <c r="G236" s="304">
        <f>IF(H236="",0,VLOOKUP(H236,Parâmetros!$N$3:$O$8,2,0)*I236)</f>
        <v>0</v>
      </c>
      <c r="H236" s="305"/>
      <c r="I236" s="306"/>
      <c r="J236" s="306"/>
      <c r="K236" s="34" t="str">
        <f t="shared" si="9"/>
        <v/>
      </c>
      <c r="L236" s="384"/>
      <c r="M236" s="383"/>
    </row>
    <row r="237" spans="1:13" ht="45" customHeight="1" x14ac:dyDescent="0.2">
      <c r="A237" s="307" t="str">
        <f t="shared" si="8"/>
        <v>RQS107</v>
      </c>
      <c r="B237" s="633" t="s">
        <v>551</v>
      </c>
      <c r="C237" s="634" t="s">
        <v>551</v>
      </c>
      <c r="D237" s="634" t="s">
        <v>551</v>
      </c>
      <c r="E237" s="635" t="s">
        <v>551</v>
      </c>
      <c r="F237" s="304" t="s">
        <v>4</v>
      </c>
      <c r="G237" s="304">
        <f>IF(H237="",0,VLOOKUP(H237,Parâmetros!$N$3:$O$8,2,0)*I237)</f>
        <v>0</v>
      </c>
      <c r="H237" s="305"/>
      <c r="I237" s="306"/>
      <c r="J237" s="306"/>
      <c r="K237" s="34" t="str">
        <f t="shared" si="9"/>
        <v/>
      </c>
      <c r="L237" s="384"/>
      <c r="M237" s="383"/>
    </row>
    <row r="238" spans="1:13" ht="45" customHeight="1" x14ac:dyDescent="0.2">
      <c r="A238" s="307" t="str">
        <f t="shared" si="8"/>
        <v>RQS108</v>
      </c>
      <c r="B238" s="633" t="s">
        <v>552</v>
      </c>
      <c r="C238" s="634" t="s">
        <v>552</v>
      </c>
      <c r="D238" s="634" t="s">
        <v>552</v>
      </c>
      <c r="E238" s="635" t="s">
        <v>552</v>
      </c>
      <c r="F238" s="304" t="s">
        <v>4</v>
      </c>
      <c r="G238" s="304">
        <f>IF(H238="",0,VLOOKUP(H238,Parâmetros!$N$3:$O$8,2,0)*I238)</f>
        <v>0</v>
      </c>
      <c r="H238" s="305"/>
      <c r="I238" s="306"/>
      <c r="J238" s="306"/>
      <c r="K238" s="34" t="str">
        <f t="shared" si="9"/>
        <v/>
      </c>
      <c r="L238" s="384"/>
      <c r="M238" s="383"/>
    </row>
    <row r="239" spans="1:13" ht="45" customHeight="1" x14ac:dyDescent="0.2">
      <c r="A239" s="307" t="str">
        <f t="shared" si="8"/>
        <v>RQS109</v>
      </c>
      <c r="B239" s="633" t="s">
        <v>553</v>
      </c>
      <c r="C239" s="634" t="s">
        <v>553</v>
      </c>
      <c r="D239" s="634" t="s">
        <v>553</v>
      </c>
      <c r="E239" s="635" t="s">
        <v>553</v>
      </c>
      <c r="F239" s="304" t="s">
        <v>4</v>
      </c>
      <c r="G239" s="304">
        <f>IF(H239="",0,VLOOKUP(H239,Parâmetros!$N$3:$O$8,2,0)*I239)</f>
        <v>0</v>
      </c>
      <c r="H239" s="305"/>
      <c r="I239" s="306"/>
      <c r="J239" s="306"/>
      <c r="K239" s="34" t="str">
        <f t="shared" si="9"/>
        <v/>
      </c>
      <c r="L239" s="384"/>
      <c r="M239" s="383"/>
    </row>
    <row r="240" spans="1:13" ht="45" customHeight="1" x14ac:dyDescent="0.2">
      <c r="A240" s="307" t="str">
        <f t="shared" si="8"/>
        <v>RQS110</v>
      </c>
      <c r="B240" s="633" t="s">
        <v>554</v>
      </c>
      <c r="C240" s="634" t="s">
        <v>554</v>
      </c>
      <c r="D240" s="634" t="s">
        <v>554</v>
      </c>
      <c r="E240" s="635" t="s">
        <v>554</v>
      </c>
      <c r="F240" s="304" t="s">
        <v>4</v>
      </c>
      <c r="G240" s="304">
        <f>IF(H240="",0,VLOOKUP(H240,Parâmetros!$N$3:$O$8,2,0)*I240)</f>
        <v>0</v>
      </c>
      <c r="H240" s="305"/>
      <c r="I240" s="306"/>
      <c r="J240" s="306"/>
      <c r="K240" s="34" t="str">
        <f t="shared" si="9"/>
        <v/>
      </c>
      <c r="L240" s="384"/>
      <c r="M240" s="383"/>
    </row>
    <row r="241" spans="1:13" ht="45" customHeight="1" x14ac:dyDescent="0.2">
      <c r="A241" s="307" t="str">
        <f t="shared" si="8"/>
        <v>RQS111</v>
      </c>
      <c r="B241" s="633" t="s">
        <v>555</v>
      </c>
      <c r="C241" s="634" t="s">
        <v>555</v>
      </c>
      <c r="D241" s="634" t="s">
        <v>555</v>
      </c>
      <c r="E241" s="635" t="s">
        <v>555</v>
      </c>
      <c r="F241" s="304" t="s">
        <v>4</v>
      </c>
      <c r="G241" s="304">
        <f>IF(H241="",0,VLOOKUP(H241,Parâmetros!$N$3:$O$8,2,0)*I241)</f>
        <v>0</v>
      </c>
      <c r="H241" s="305"/>
      <c r="I241" s="306"/>
      <c r="J241" s="306"/>
      <c r="K241" s="34" t="str">
        <f t="shared" si="9"/>
        <v/>
      </c>
      <c r="L241" s="384"/>
      <c r="M241" s="383"/>
    </row>
    <row r="242" spans="1:13" ht="45" customHeight="1" x14ac:dyDescent="0.2">
      <c r="A242" s="307" t="str">
        <f t="shared" si="8"/>
        <v>RQS112</v>
      </c>
      <c r="B242" s="633" t="s">
        <v>556</v>
      </c>
      <c r="C242" s="634" t="s">
        <v>556</v>
      </c>
      <c r="D242" s="634" t="s">
        <v>556</v>
      </c>
      <c r="E242" s="635" t="s">
        <v>556</v>
      </c>
      <c r="F242" s="304" t="s">
        <v>4</v>
      </c>
      <c r="G242" s="304">
        <f>IF(H242="",0,VLOOKUP(H242,Parâmetros!$N$3:$O$8,2,0)*I242)</f>
        <v>0</v>
      </c>
      <c r="H242" s="305"/>
      <c r="I242" s="306"/>
      <c r="J242" s="306"/>
      <c r="K242" s="34" t="str">
        <f t="shared" si="9"/>
        <v/>
      </c>
      <c r="L242" s="384"/>
      <c r="M242" s="383"/>
    </row>
    <row r="243" spans="1:13" ht="45" customHeight="1" x14ac:dyDescent="0.2">
      <c r="A243" s="307" t="str">
        <f t="shared" si="8"/>
        <v>RQS113</v>
      </c>
      <c r="B243" s="633" t="s">
        <v>557</v>
      </c>
      <c r="C243" s="634" t="s">
        <v>557</v>
      </c>
      <c r="D243" s="634" t="s">
        <v>557</v>
      </c>
      <c r="E243" s="635" t="s">
        <v>557</v>
      </c>
      <c r="F243" s="304" t="s">
        <v>4</v>
      </c>
      <c r="G243" s="304">
        <f>IF(H243="",0,VLOOKUP(H243,Parâmetros!$N$3:$O$8,2,0)*I243)</f>
        <v>0</v>
      </c>
      <c r="H243" s="305"/>
      <c r="I243" s="306"/>
      <c r="J243" s="306"/>
      <c r="K243" s="34" t="str">
        <f t="shared" si="9"/>
        <v/>
      </c>
      <c r="L243" s="384"/>
      <c r="M243" s="383"/>
    </row>
    <row r="244" spans="1:13" ht="45" customHeight="1" x14ac:dyDescent="0.2">
      <c r="A244" s="307" t="str">
        <f t="shared" si="8"/>
        <v>RQS114</v>
      </c>
      <c r="B244" s="633" t="s">
        <v>558</v>
      </c>
      <c r="C244" s="634" t="s">
        <v>558</v>
      </c>
      <c r="D244" s="634" t="s">
        <v>558</v>
      </c>
      <c r="E244" s="635" t="s">
        <v>558</v>
      </c>
      <c r="F244" s="304" t="s">
        <v>4</v>
      </c>
      <c r="G244" s="304">
        <f>IF(H244="",0,VLOOKUP(H244,Parâmetros!$N$3:$O$8,2,0)*I244)</f>
        <v>0</v>
      </c>
      <c r="H244" s="305"/>
      <c r="I244" s="306"/>
      <c r="J244" s="306"/>
      <c r="K244" s="34" t="str">
        <f t="shared" si="9"/>
        <v/>
      </c>
      <c r="L244" s="384"/>
      <c r="M244" s="383"/>
    </row>
    <row r="245" spans="1:13" ht="45" customHeight="1" x14ac:dyDescent="0.2">
      <c r="A245" s="307" t="str">
        <f t="shared" si="8"/>
        <v>RQS115</v>
      </c>
      <c r="B245" s="633" t="s">
        <v>559</v>
      </c>
      <c r="C245" s="634" t="s">
        <v>559</v>
      </c>
      <c r="D245" s="634" t="s">
        <v>559</v>
      </c>
      <c r="E245" s="635" t="s">
        <v>559</v>
      </c>
      <c r="F245" s="304" t="s">
        <v>4</v>
      </c>
      <c r="G245" s="304">
        <f>IF(H245="",0,VLOOKUP(H245,Parâmetros!$N$3:$O$8,2,0)*I245)</f>
        <v>0</v>
      </c>
      <c r="H245" s="305"/>
      <c r="I245" s="306"/>
      <c r="J245" s="306"/>
      <c r="K245" s="34" t="str">
        <f t="shared" si="9"/>
        <v/>
      </c>
      <c r="L245" s="384"/>
      <c r="M245" s="383"/>
    </row>
    <row r="246" spans="1:13" ht="45" customHeight="1" x14ac:dyDescent="0.2">
      <c r="A246" s="307" t="str">
        <f t="shared" si="8"/>
        <v>RQS116</v>
      </c>
      <c r="B246" s="633" t="s">
        <v>560</v>
      </c>
      <c r="C246" s="634" t="s">
        <v>560</v>
      </c>
      <c r="D246" s="634" t="s">
        <v>560</v>
      </c>
      <c r="E246" s="635" t="s">
        <v>560</v>
      </c>
      <c r="F246" s="304" t="s">
        <v>4</v>
      </c>
      <c r="G246" s="304">
        <f>IF(H246="",0,VLOOKUP(H246,Parâmetros!$N$3:$O$8,2,0)*I246)</f>
        <v>0</v>
      </c>
      <c r="H246" s="305"/>
      <c r="I246" s="306"/>
      <c r="J246" s="306"/>
      <c r="K246" s="34" t="str">
        <f t="shared" si="9"/>
        <v/>
      </c>
      <c r="L246" s="384"/>
      <c r="M246" s="383"/>
    </row>
    <row r="247" spans="1:13" ht="45" customHeight="1" x14ac:dyDescent="0.2">
      <c r="A247" s="307" t="str">
        <f t="shared" si="8"/>
        <v>RQS117</v>
      </c>
      <c r="B247" s="633" t="s">
        <v>561</v>
      </c>
      <c r="C247" s="634" t="s">
        <v>561</v>
      </c>
      <c r="D247" s="634" t="s">
        <v>561</v>
      </c>
      <c r="E247" s="635" t="s">
        <v>561</v>
      </c>
      <c r="F247" s="304" t="s">
        <v>4</v>
      </c>
      <c r="G247" s="304">
        <f>IF(H247="",0,VLOOKUP(H247,Parâmetros!$N$3:$O$8,2,0)*I247)</f>
        <v>0</v>
      </c>
      <c r="H247" s="305"/>
      <c r="I247" s="306"/>
      <c r="J247" s="306"/>
      <c r="K247" s="34" t="str">
        <f t="shared" si="9"/>
        <v/>
      </c>
      <c r="L247" s="384"/>
      <c r="M247" s="383"/>
    </row>
    <row r="248" spans="1:13" ht="45" customHeight="1" x14ac:dyDescent="0.2">
      <c r="A248" s="307" t="str">
        <f t="shared" si="8"/>
        <v>RQS118</v>
      </c>
      <c r="B248" s="633" t="s">
        <v>562</v>
      </c>
      <c r="C248" s="634" t="s">
        <v>562</v>
      </c>
      <c r="D248" s="634" t="s">
        <v>562</v>
      </c>
      <c r="E248" s="635" t="s">
        <v>562</v>
      </c>
      <c r="F248" s="304" t="s">
        <v>4</v>
      </c>
      <c r="G248" s="304">
        <f>IF(H248="",0,VLOOKUP(H248,Parâmetros!$N$3:$O$8,2,0)*I248)</f>
        <v>0</v>
      </c>
      <c r="H248" s="305"/>
      <c r="I248" s="306"/>
      <c r="J248" s="306"/>
      <c r="K248" s="34" t="str">
        <f t="shared" si="9"/>
        <v/>
      </c>
      <c r="L248" s="384"/>
      <c r="M248" s="383"/>
    </row>
    <row r="249" spans="1:13" ht="45" customHeight="1" x14ac:dyDescent="0.2">
      <c r="A249" s="307" t="str">
        <f t="shared" si="8"/>
        <v>RQS119</v>
      </c>
      <c r="B249" s="633" t="s">
        <v>563</v>
      </c>
      <c r="C249" s="634" t="s">
        <v>563</v>
      </c>
      <c r="D249" s="634" t="s">
        <v>563</v>
      </c>
      <c r="E249" s="635" t="s">
        <v>563</v>
      </c>
      <c r="F249" s="304" t="s">
        <v>4</v>
      </c>
      <c r="G249" s="304">
        <f>IF(H249="",0,VLOOKUP(H249,Parâmetros!$N$3:$O$8,2,0)*I249)</f>
        <v>0</v>
      </c>
      <c r="H249" s="305"/>
      <c r="I249" s="306"/>
      <c r="J249" s="306"/>
      <c r="K249" s="34" t="str">
        <f t="shared" si="9"/>
        <v/>
      </c>
      <c r="L249" s="384"/>
      <c r="M249" s="383"/>
    </row>
    <row r="250" spans="1:13" ht="45" customHeight="1" x14ac:dyDescent="0.2">
      <c r="A250" s="307" t="str">
        <f t="shared" si="8"/>
        <v>RQS120</v>
      </c>
      <c r="B250" s="633" t="s">
        <v>564</v>
      </c>
      <c r="C250" s="634" t="s">
        <v>564</v>
      </c>
      <c r="D250" s="634" t="s">
        <v>564</v>
      </c>
      <c r="E250" s="635" t="s">
        <v>564</v>
      </c>
      <c r="F250" s="304" t="s">
        <v>4</v>
      </c>
      <c r="G250" s="304">
        <f>IF(H250="",0,VLOOKUP(H250,Parâmetros!$N$3:$O$8,2,0)*I250)</f>
        <v>0</v>
      </c>
      <c r="H250" s="305"/>
      <c r="I250" s="306"/>
      <c r="J250" s="306"/>
      <c r="K250" s="34" t="str">
        <f t="shared" si="9"/>
        <v/>
      </c>
      <c r="L250" s="384"/>
      <c r="M250" s="383"/>
    </row>
    <row r="251" spans="1:13" ht="45" customHeight="1" x14ac:dyDescent="0.2">
      <c r="A251" s="307" t="str">
        <f t="shared" si="8"/>
        <v>RQS121</v>
      </c>
      <c r="B251" s="633" t="s">
        <v>565</v>
      </c>
      <c r="C251" s="634" t="s">
        <v>565</v>
      </c>
      <c r="D251" s="634" t="s">
        <v>565</v>
      </c>
      <c r="E251" s="635" t="s">
        <v>565</v>
      </c>
      <c r="F251" s="304" t="s">
        <v>4</v>
      </c>
      <c r="G251" s="304">
        <f>IF(H251="",0,VLOOKUP(H251,Parâmetros!$N$3:$O$8,2,0)*I251)</f>
        <v>0</v>
      </c>
      <c r="H251" s="305"/>
      <c r="I251" s="306"/>
      <c r="J251" s="306"/>
      <c r="K251" s="34" t="str">
        <f t="shared" si="9"/>
        <v/>
      </c>
      <c r="L251" s="384"/>
      <c r="M251" s="383"/>
    </row>
    <row r="252" spans="1:13" ht="45" customHeight="1" x14ac:dyDescent="0.2">
      <c r="A252" s="307" t="str">
        <f t="shared" si="8"/>
        <v>RQS122</v>
      </c>
      <c r="B252" s="633" t="s">
        <v>566</v>
      </c>
      <c r="C252" s="634" t="s">
        <v>566</v>
      </c>
      <c r="D252" s="634" t="s">
        <v>566</v>
      </c>
      <c r="E252" s="635" t="s">
        <v>566</v>
      </c>
      <c r="F252" s="304" t="s">
        <v>4</v>
      </c>
      <c r="G252" s="304">
        <f>IF(H252="",0,VLOOKUP(H252,Parâmetros!$N$3:$O$8,2,0)*I252)</f>
        <v>0</v>
      </c>
      <c r="H252" s="305"/>
      <c r="I252" s="306"/>
      <c r="J252" s="306"/>
      <c r="K252" s="34" t="str">
        <f t="shared" si="9"/>
        <v/>
      </c>
      <c r="L252" s="384"/>
      <c r="M252" s="383"/>
    </row>
    <row r="253" spans="1:13" ht="45" customHeight="1" x14ac:dyDescent="0.2">
      <c r="A253" s="307" t="str">
        <f t="shared" si="8"/>
        <v>RQS123</v>
      </c>
      <c r="B253" s="633" t="s">
        <v>567</v>
      </c>
      <c r="C253" s="634" t="s">
        <v>567</v>
      </c>
      <c r="D253" s="634" t="s">
        <v>567</v>
      </c>
      <c r="E253" s="635" t="s">
        <v>567</v>
      </c>
      <c r="F253" s="304" t="s">
        <v>4</v>
      </c>
      <c r="G253" s="304">
        <f>IF(H253="",0,VLOOKUP(H253,Parâmetros!$N$3:$O$8,2,0)*I253)</f>
        <v>0</v>
      </c>
      <c r="H253" s="305"/>
      <c r="I253" s="306"/>
      <c r="J253" s="306"/>
      <c r="K253" s="34" t="str">
        <f t="shared" si="9"/>
        <v/>
      </c>
      <c r="L253" s="384"/>
      <c r="M253" s="383"/>
    </row>
    <row r="254" spans="1:13" ht="45" customHeight="1" x14ac:dyDescent="0.2">
      <c r="A254" s="307" t="str">
        <f t="shared" si="8"/>
        <v>RQS124</v>
      </c>
      <c r="B254" s="633" t="s">
        <v>568</v>
      </c>
      <c r="C254" s="634" t="s">
        <v>568</v>
      </c>
      <c r="D254" s="634" t="s">
        <v>568</v>
      </c>
      <c r="E254" s="635" t="s">
        <v>568</v>
      </c>
      <c r="F254" s="304" t="s">
        <v>4</v>
      </c>
      <c r="G254" s="304">
        <f>IF(H254="",0,VLOOKUP(H254,Parâmetros!$N$3:$O$8,2,0)*I254)</f>
        <v>0</v>
      </c>
      <c r="H254" s="305"/>
      <c r="I254" s="306"/>
      <c r="J254" s="306"/>
      <c r="K254" s="34" t="str">
        <f t="shared" si="9"/>
        <v/>
      </c>
      <c r="L254" s="384"/>
      <c r="M254" s="383"/>
    </row>
    <row r="255" spans="1:13" ht="45" customHeight="1" x14ac:dyDescent="0.2">
      <c r="A255" s="307" t="str">
        <f t="shared" si="8"/>
        <v>RQS125</v>
      </c>
      <c r="B255" s="633" t="s">
        <v>569</v>
      </c>
      <c r="C255" s="634" t="s">
        <v>569</v>
      </c>
      <c r="D255" s="634" t="s">
        <v>569</v>
      </c>
      <c r="E255" s="635" t="s">
        <v>569</v>
      </c>
      <c r="F255" s="304" t="s">
        <v>4</v>
      </c>
      <c r="G255" s="304">
        <f>IF(H255="",0,VLOOKUP(H255,Parâmetros!$N$3:$O$8,2,0)*I255)</f>
        <v>0</v>
      </c>
      <c r="H255" s="305"/>
      <c r="I255" s="306"/>
      <c r="J255" s="306"/>
      <c r="K255" s="34" t="str">
        <f t="shared" si="9"/>
        <v/>
      </c>
      <c r="L255" s="384"/>
      <c r="M255" s="383"/>
    </row>
    <row r="256" spans="1:13" ht="45" customHeight="1" x14ac:dyDescent="0.2">
      <c r="A256" s="307" t="str">
        <f t="shared" si="8"/>
        <v>RQS126</v>
      </c>
      <c r="B256" s="633" t="s">
        <v>570</v>
      </c>
      <c r="C256" s="634" t="s">
        <v>570</v>
      </c>
      <c r="D256" s="634" t="s">
        <v>570</v>
      </c>
      <c r="E256" s="635" t="s">
        <v>570</v>
      </c>
      <c r="F256" s="304" t="s">
        <v>4</v>
      </c>
      <c r="G256" s="304">
        <f>IF(H256="",0,VLOOKUP(H256,Parâmetros!$N$3:$O$8,2,0)*I256)</f>
        <v>0</v>
      </c>
      <c r="H256" s="305"/>
      <c r="I256" s="306"/>
      <c r="J256" s="306"/>
      <c r="K256" s="34" t="str">
        <f t="shared" si="9"/>
        <v/>
      </c>
      <c r="L256" s="384"/>
      <c r="M256" s="383"/>
    </row>
    <row r="257" spans="1:13" ht="45" customHeight="1" x14ac:dyDescent="0.2">
      <c r="A257" s="307" t="str">
        <f t="shared" si="8"/>
        <v>RQS127</v>
      </c>
      <c r="B257" s="633" t="s">
        <v>571</v>
      </c>
      <c r="C257" s="634" t="s">
        <v>571</v>
      </c>
      <c r="D257" s="634" t="s">
        <v>571</v>
      </c>
      <c r="E257" s="635" t="s">
        <v>571</v>
      </c>
      <c r="F257" s="304" t="s">
        <v>4</v>
      </c>
      <c r="G257" s="304">
        <f>IF(H257="",0,VLOOKUP(H257,Parâmetros!$N$3:$O$8,2,0)*I257)</f>
        <v>0</v>
      </c>
      <c r="H257" s="305"/>
      <c r="I257" s="306"/>
      <c r="J257" s="306"/>
      <c r="K257" s="34" t="str">
        <f t="shared" si="9"/>
        <v/>
      </c>
      <c r="L257" s="384"/>
      <c r="M257" s="383"/>
    </row>
    <row r="258" spans="1:13" ht="45" customHeight="1" x14ac:dyDescent="0.2">
      <c r="A258" s="307" t="str">
        <f t="shared" si="8"/>
        <v>RQS128</v>
      </c>
      <c r="B258" s="633" t="s">
        <v>572</v>
      </c>
      <c r="C258" s="634" t="s">
        <v>572</v>
      </c>
      <c r="D258" s="634" t="s">
        <v>572</v>
      </c>
      <c r="E258" s="635" t="s">
        <v>572</v>
      </c>
      <c r="F258" s="304" t="s">
        <v>4</v>
      </c>
      <c r="G258" s="304">
        <f>IF(H258="",0,VLOOKUP(H258,Parâmetros!$N$3:$O$8,2,0)*I258)</f>
        <v>0</v>
      </c>
      <c r="H258" s="305"/>
      <c r="I258" s="306"/>
      <c r="J258" s="306"/>
      <c r="K258" s="34" t="str">
        <f t="shared" si="9"/>
        <v/>
      </c>
      <c r="L258" s="384"/>
      <c r="M258" s="383"/>
    </row>
    <row r="259" spans="1:13" ht="45" customHeight="1" x14ac:dyDescent="0.2">
      <c r="A259" s="307" t="str">
        <f t="shared" ref="A259:A260" si="10">IF(LEFT(A258,2)="ID",CONCATENATE(MID($A$130,SEARCH(" ",$A$130)+1,10),"001"),CONCATENATE(MID($A$130,SEARCH(" ",$A$130)+1,10),TEXT(RIGHT(A258,3)+1,"000")))</f>
        <v>RQS129</v>
      </c>
      <c r="B259" s="633" t="s">
        <v>573</v>
      </c>
      <c r="C259" s="634" t="s">
        <v>573</v>
      </c>
      <c r="D259" s="634" t="s">
        <v>573</v>
      </c>
      <c r="E259" s="635" t="s">
        <v>573</v>
      </c>
      <c r="F259" s="304" t="s">
        <v>4</v>
      </c>
      <c r="G259" s="304">
        <f>IF(H259="",0,VLOOKUP(H259,Parâmetros!$N$3:$O$8,2,0)*I259)</f>
        <v>0</v>
      </c>
      <c r="H259" s="305"/>
      <c r="I259" s="306"/>
      <c r="J259" s="306"/>
      <c r="K259" s="34" t="str">
        <f t="shared" ref="K259:K260" si="11">IF(I259="","",I259*100)</f>
        <v/>
      </c>
      <c r="L259" s="384"/>
      <c r="M259" s="383"/>
    </row>
    <row r="260" spans="1:13" ht="45" customHeight="1" x14ac:dyDescent="0.2">
      <c r="A260" s="307" t="str">
        <f t="shared" si="10"/>
        <v>RQS130</v>
      </c>
      <c r="B260" s="633" t="s">
        <v>574</v>
      </c>
      <c r="C260" s="634" t="s">
        <v>574</v>
      </c>
      <c r="D260" s="634" t="s">
        <v>574</v>
      </c>
      <c r="E260" s="635" t="s">
        <v>574</v>
      </c>
      <c r="F260" s="304" t="s">
        <v>4</v>
      </c>
      <c r="G260" s="304">
        <f>IF(H260="",0,VLOOKUP(H260,Parâmetros!$N$3:$O$8,2,0)*I260)</f>
        <v>0</v>
      </c>
      <c r="H260" s="305"/>
      <c r="I260" s="306"/>
      <c r="J260" s="306"/>
      <c r="K260" s="34" t="str">
        <f t="shared" si="11"/>
        <v/>
      </c>
      <c r="L260" s="384"/>
      <c r="M260" s="383"/>
    </row>
    <row r="262" spans="1:13" ht="13.5" thickBot="1" x14ac:dyDescent="0.25">
      <c r="A262" s="278"/>
      <c r="B262" s="28" t="s">
        <v>52</v>
      </c>
      <c r="C262" s="28"/>
      <c r="D262" s="28"/>
      <c r="E262" s="28"/>
      <c r="F262" s="28" t="s">
        <v>53</v>
      </c>
      <c r="G262" s="28"/>
      <c r="H262" s="26"/>
      <c r="I262" s="26"/>
      <c r="J262" s="26"/>
    </row>
    <row r="263" spans="1:13" ht="26.25" thickBot="1" x14ac:dyDescent="0.25">
      <c r="A263" s="29" t="s">
        <v>217</v>
      </c>
      <c r="B263" s="31" t="s">
        <v>171</v>
      </c>
      <c r="C263" s="302"/>
      <c r="D263" s="302"/>
      <c r="E263" s="303"/>
      <c r="F263" s="30" t="s">
        <v>4</v>
      </c>
      <c r="G263" s="30" t="s">
        <v>57</v>
      </c>
      <c r="H263" s="30" t="s">
        <v>22</v>
      </c>
      <c r="I263" s="31" t="s">
        <v>55</v>
      </c>
      <c r="J263" s="30" t="s">
        <v>56</v>
      </c>
      <c r="K263" s="33" t="s">
        <v>58</v>
      </c>
      <c r="L263" s="364" t="s">
        <v>274</v>
      </c>
      <c r="M263" s="32" t="s">
        <v>275</v>
      </c>
    </row>
    <row r="264" spans="1:13" ht="45" customHeight="1" x14ac:dyDescent="0.2">
      <c r="A264" s="307" t="str">
        <f>IF(LEFT(A263,2)="ID",CONCATENATE(MID($A$263,SEARCH(" ",$A$263)+1,10),"001"),CONCATENATE(MID($A$263,SEARCH(" ",$A$263)+1,10),TEXT(RIGHT(A263,3)+1,"000")))</f>
        <v>RQMC001</v>
      </c>
      <c r="B264" s="639" t="s">
        <v>425</v>
      </c>
      <c r="C264" s="640" t="s">
        <v>425</v>
      </c>
      <c r="D264" s="640" t="s">
        <v>425</v>
      </c>
      <c r="E264" s="641" t="s">
        <v>425</v>
      </c>
      <c r="F264" s="391" t="s">
        <v>4</v>
      </c>
      <c r="G264" s="304"/>
      <c r="H264" s="305"/>
      <c r="I264" s="306"/>
      <c r="J264" s="306"/>
      <c r="K264" s="34" t="str">
        <f t="shared" ref="K264:K267" si="12">IF(I264="","",I264*100)</f>
        <v/>
      </c>
      <c r="L264" s="384"/>
      <c r="M264" s="383"/>
    </row>
    <row r="265" spans="1:13" ht="45" customHeight="1" x14ac:dyDescent="0.2">
      <c r="A265" s="307" t="str">
        <f>IF(LEFT(A264,2)="ID",CONCATENATE(MID($A$263,SEARCH(" ",$A$263)+1,10),"001"),CONCATENATE(MID($A$263,SEARCH(" ",$A$263)+1,10),TEXT(RIGHT(A264,3)+1,"000")))</f>
        <v>RQMC002</v>
      </c>
      <c r="B265" s="633" t="s">
        <v>426</v>
      </c>
      <c r="C265" s="634" t="s">
        <v>426</v>
      </c>
      <c r="D265" s="634" t="s">
        <v>426</v>
      </c>
      <c r="E265" s="635" t="s">
        <v>426</v>
      </c>
      <c r="F265" s="391" t="s">
        <v>4</v>
      </c>
      <c r="G265" s="304"/>
      <c r="H265" s="395"/>
      <c r="I265" s="306"/>
      <c r="J265" s="306"/>
      <c r="K265" s="34" t="str">
        <f t="shared" si="12"/>
        <v/>
      </c>
      <c r="L265" s="384"/>
      <c r="M265" s="383"/>
    </row>
    <row r="266" spans="1:13" ht="45" customHeight="1" x14ac:dyDescent="0.2">
      <c r="A266" s="307" t="str">
        <f>IF(LEFT(A265,2)="ID",CONCATENATE(MID($A$263,SEARCH(" ",$A$263)+1,10),"001"),CONCATENATE(MID($A$263,SEARCH(" ",$A$263)+1,10),TEXT(RIGHT(A265,3)+1,"000")))</f>
        <v>RQMC003</v>
      </c>
      <c r="B266" s="633" t="s">
        <v>427</v>
      </c>
      <c r="C266" s="634" t="s">
        <v>427</v>
      </c>
      <c r="D266" s="634" t="s">
        <v>427</v>
      </c>
      <c r="E266" s="635" t="s">
        <v>427</v>
      </c>
      <c r="F266" s="391" t="s">
        <v>4</v>
      </c>
      <c r="G266" s="304"/>
      <c r="H266" s="305"/>
      <c r="I266" s="306"/>
      <c r="J266" s="306"/>
      <c r="K266" s="34" t="str">
        <f t="shared" si="12"/>
        <v/>
      </c>
      <c r="L266" s="384"/>
      <c r="M266" s="383"/>
    </row>
    <row r="267" spans="1:13" ht="45" customHeight="1" x14ac:dyDescent="0.2">
      <c r="A267" s="307" t="str">
        <f>IF(LEFT(A266,2)="ID",CONCATENATE(MID($A$263,SEARCH(" ",$A$263)+1,10),"001"),CONCATENATE(MID($A$263,SEARCH(" ",$A$263)+1,10),TEXT(RIGHT(A266,3)+1,"000")))</f>
        <v>RQMC004</v>
      </c>
      <c r="B267" s="633" t="s">
        <v>428</v>
      </c>
      <c r="C267" s="634" t="s">
        <v>428</v>
      </c>
      <c r="D267" s="634" t="s">
        <v>428</v>
      </c>
      <c r="E267" s="635" t="s">
        <v>428</v>
      </c>
      <c r="F267" s="391" t="s">
        <v>4</v>
      </c>
      <c r="G267" s="304"/>
      <c r="H267" s="305"/>
      <c r="I267" s="306"/>
      <c r="J267" s="306"/>
      <c r="K267" s="34" t="str">
        <f t="shared" si="12"/>
        <v/>
      </c>
      <c r="L267" s="384"/>
      <c r="M267" s="383"/>
    </row>
    <row r="269" spans="1:13" ht="13.5" thickBot="1" x14ac:dyDescent="0.25">
      <c r="A269" s="278"/>
      <c r="B269" s="28" t="s">
        <v>52</v>
      </c>
      <c r="C269" s="28"/>
      <c r="D269" s="28"/>
      <c r="E269" s="28"/>
      <c r="F269" s="28" t="s">
        <v>53</v>
      </c>
      <c r="G269" s="28"/>
      <c r="H269" s="26"/>
      <c r="I269" s="26"/>
      <c r="J269" s="26"/>
    </row>
    <row r="270" spans="1:13" ht="26.25" thickBot="1" x14ac:dyDescent="0.25">
      <c r="A270" s="29" t="s">
        <v>218</v>
      </c>
      <c r="B270" s="31" t="s">
        <v>172</v>
      </c>
      <c r="C270" s="302"/>
      <c r="D270" s="302"/>
      <c r="E270" s="303"/>
      <c r="F270" s="30" t="s">
        <v>4</v>
      </c>
      <c r="G270" s="30" t="s">
        <v>57</v>
      </c>
      <c r="H270" s="30" t="s">
        <v>22</v>
      </c>
      <c r="I270" s="31" t="s">
        <v>55</v>
      </c>
      <c r="J270" s="30" t="s">
        <v>56</v>
      </c>
      <c r="K270" s="33" t="s">
        <v>58</v>
      </c>
      <c r="L270" s="364" t="s">
        <v>274</v>
      </c>
      <c r="M270" s="32" t="s">
        <v>275</v>
      </c>
    </row>
    <row r="271" spans="1:13" ht="45" customHeight="1" x14ac:dyDescent="0.2">
      <c r="A271" s="307" t="str">
        <f t="shared" ref="A271:A293" si="13">IF(LEFT(A270,2)="ID",CONCATENATE(MID($A$270,SEARCH(" ",$A$270)+1,10),"001"),CONCATENATE(MID($A$270,SEARCH(" ",$A$270)+1,10),TEXT(RIGHT(A270,3)+1,"000")))</f>
        <v>RQI001</v>
      </c>
      <c r="B271" s="639" t="s">
        <v>402</v>
      </c>
      <c r="C271" s="640" t="s">
        <v>402</v>
      </c>
      <c r="D271" s="640" t="s">
        <v>402</v>
      </c>
      <c r="E271" s="641" t="s">
        <v>402</v>
      </c>
      <c r="F271" s="391" t="s">
        <v>17</v>
      </c>
      <c r="G271" s="304"/>
      <c r="H271" s="395" t="s">
        <v>28</v>
      </c>
      <c r="I271" s="306">
        <v>1.3698630136986301E-2</v>
      </c>
      <c r="J271" s="306"/>
      <c r="K271" s="34">
        <f t="shared" ref="K271:K293" si="14">IF(I271="","",I271*100)</f>
        <v>1.3698630136986301</v>
      </c>
      <c r="L271" s="384"/>
      <c r="M271" s="383"/>
    </row>
    <row r="272" spans="1:13" ht="45" customHeight="1" x14ac:dyDescent="0.2">
      <c r="A272" s="307" t="str">
        <f t="shared" si="13"/>
        <v>RQI002</v>
      </c>
      <c r="B272" s="633" t="s">
        <v>403</v>
      </c>
      <c r="C272" s="634" t="s">
        <v>403</v>
      </c>
      <c r="D272" s="634" t="s">
        <v>403</v>
      </c>
      <c r="E272" s="635" t="s">
        <v>403</v>
      </c>
      <c r="F272" s="391" t="s">
        <v>17</v>
      </c>
      <c r="G272" s="304"/>
      <c r="H272" s="395" t="s">
        <v>27</v>
      </c>
      <c r="I272" s="306">
        <v>1.3698630136986301E-2</v>
      </c>
      <c r="J272" s="306"/>
      <c r="K272" s="34">
        <f t="shared" si="14"/>
        <v>1.3698630136986301</v>
      </c>
      <c r="L272" s="384"/>
      <c r="M272" s="383"/>
    </row>
    <row r="273" spans="1:13" ht="45" customHeight="1" x14ac:dyDescent="0.2">
      <c r="A273" s="307" t="str">
        <f t="shared" si="13"/>
        <v>RQI003</v>
      </c>
      <c r="B273" s="633" t="s">
        <v>404</v>
      </c>
      <c r="C273" s="634" t="s">
        <v>404</v>
      </c>
      <c r="D273" s="634" t="s">
        <v>404</v>
      </c>
      <c r="E273" s="635" t="s">
        <v>404</v>
      </c>
      <c r="F273" s="391" t="s">
        <v>17</v>
      </c>
      <c r="G273" s="304"/>
      <c r="H273" s="395" t="s">
        <v>28</v>
      </c>
      <c r="I273" s="306">
        <v>1.3698630136986301E-2</v>
      </c>
      <c r="J273" s="306"/>
      <c r="K273" s="34">
        <f t="shared" si="14"/>
        <v>1.3698630136986301</v>
      </c>
      <c r="L273" s="384"/>
      <c r="M273" s="383"/>
    </row>
    <row r="274" spans="1:13" ht="45" customHeight="1" x14ac:dyDescent="0.2">
      <c r="A274" s="307" t="str">
        <f t="shared" si="13"/>
        <v>RQI004</v>
      </c>
      <c r="B274" s="633" t="s">
        <v>405</v>
      </c>
      <c r="C274" s="634" t="s">
        <v>405</v>
      </c>
      <c r="D274" s="634" t="s">
        <v>405</v>
      </c>
      <c r="E274" s="635" t="s">
        <v>405</v>
      </c>
      <c r="F274" s="391" t="s">
        <v>17</v>
      </c>
      <c r="G274" s="304"/>
      <c r="H274" s="305" t="s">
        <v>28</v>
      </c>
      <c r="I274" s="306">
        <v>1.3698630136986301E-2</v>
      </c>
      <c r="J274" s="306"/>
      <c r="K274" s="34">
        <f t="shared" si="14"/>
        <v>1.3698630136986301</v>
      </c>
      <c r="L274" s="384"/>
      <c r="M274" s="383"/>
    </row>
    <row r="275" spans="1:13" ht="45" customHeight="1" x14ac:dyDescent="0.2">
      <c r="A275" s="307" t="str">
        <f t="shared" si="13"/>
        <v>RQI005</v>
      </c>
      <c r="B275" s="633" t="s">
        <v>406</v>
      </c>
      <c r="C275" s="634" t="s">
        <v>406</v>
      </c>
      <c r="D275" s="634" t="s">
        <v>406</v>
      </c>
      <c r="E275" s="635" t="s">
        <v>406</v>
      </c>
      <c r="F275" s="391" t="s">
        <v>17</v>
      </c>
      <c r="G275" s="304"/>
      <c r="H275" s="305" t="s">
        <v>28</v>
      </c>
      <c r="I275" s="306">
        <v>1.3698630136986301E-2</v>
      </c>
      <c r="J275" s="306"/>
      <c r="K275" s="34">
        <f t="shared" si="14"/>
        <v>1.3698630136986301</v>
      </c>
      <c r="L275" s="384"/>
      <c r="M275" s="383"/>
    </row>
    <row r="276" spans="1:13" ht="45" customHeight="1" x14ac:dyDescent="0.2">
      <c r="A276" s="307" t="str">
        <f t="shared" si="13"/>
        <v>RQI006</v>
      </c>
      <c r="B276" s="633" t="s">
        <v>407</v>
      </c>
      <c r="C276" s="634" t="s">
        <v>407</v>
      </c>
      <c r="D276" s="634" t="s">
        <v>407</v>
      </c>
      <c r="E276" s="635" t="s">
        <v>407</v>
      </c>
      <c r="F276" s="391" t="s">
        <v>17</v>
      </c>
      <c r="G276" s="304"/>
      <c r="H276" s="305" t="s">
        <v>28</v>
      </c>
      <c r="I276" s="306">
        <v>1.3698630136986301E-2</v>
      </c>
      <c r="J276" s="306"/>
      <c r="K276" s="34">
        <f t="shared" si="14"/>
        <v>1.3698630136986301</v>
      </c>
      <c r="L276" s="384"/>
      <c r="M276" s="383"/>
    </row>
    <row r="277" spans="1:13" ht="45" customHeight="1" x14ac:dyDescent="0.2">
      <c r="A277" s="307" t="str">
        <f t="shared" si="13"/>
        <v>RQI007</v>
      </c>
      <c r="B277" s="633" t="s">
        <v>408</v>
      </c>
      <c r="C277" s="634" t="s">
        <v>408</v>
      </c>
      <c r="D277" s="634" t="s">
        <v>408</v>
      </c>
      <c r="E277" s="635" t="s">
        <v>408</v>
      </c>
      <c r="F277" s="391" t="s">
        <v>4</v>
      </c>
      <c r="G277" s="304"/>
      <c r="H277" s="305"/>
      <c r="I277" s="306"/>
      <c r="J277" s="306"/>
      <c r="K277" s="34" t="str">
        <f t="shared" si="14"/>
        <v/>
      </c>
      <c r="L277" s="384"/>
      <c r="M277" s="383"/>
    </row>
    <row r="278" spans="1:13" ht="45" customHeight="1" x14ac:dyDescent="0.2">
      <c r="A278" s="307" t="str">
        <f t="shared" si="13"/>
        <v>RQI008</v>
      </c>
      <c r="B278" s="633" t="s">
        <v>409</v>
      </c>
      <c r="C278" s="634" t="s">
        <v>409</v>
      </c>
      <c r="D278" s="634" t="s">
        <v>409</v>
      </c>
      <c r="E278" s="635" t="s">
        <v>409</v>
      </c>
      <c r="F278" s="391" t="s">
        <v>4</v>
      </c>
      <c r="G278" s="304"/>
      <c r="H278" s="305"/>
      <c r="I278" s="306"/>
      <c r="J278" s="306"/>
      <c r="K278" s="34" t="str">
        <f t="shared" si="14"/>
        <v/>
      </c>
      <c r="L278" s="384"/>
      <c r="M278" s="383"/>
    </row>
    <row r="279" spans="1:13" ht="45" customHeight="1" x14ac:dyDescent="0.2">
      <c r="A279" s="307" t="str">
        <f t="shared" si="13"/>
        <v>RQI009</v>
      </c>
      <c r="B279" s="633" t="s">
        <v>410</v>
      </c>
      <c r="C279" s="634" t="s">
        <v>410</v>
      </c>
      <c r="D279" s="634" t="s">
        <v>410</v>
      </c>
      <c r="E279" s="635" t="s">
        <v>410</v>
      </c>
      <c r="F279" s="391" t="s">
        <v>4</v>
      </c>
      <c r="G279" s="304"/>
      <c r="H279" s="305"/>
      <c r="I279" s="306"/>
      <c r="J279" s="306"/>
      <c r="K279" s="34" t="str">
        <f t="shared" si="14"/>
        <v/>
      </c>
      <c r="L279" s="384"/>
      <c r="M279" s="383"/>
    </row>
    <row r="280" spans="1:13" ht="45" customHeight="1" x14ac:dyDescent="0.2">
      <c r="A280" s="307" t="str">
        <f t="shared" si="13"/>
        <v>RQI010</v>
      </c>
      <c r="B280" s="633" t="s">
        <v>411</v>
      </c>
      <c r="C280" s="634" t="s">
        <v>411</v>
      </c>
      <c r="D280" s="634" t="s">
        <v>411</v>
      </c>
      <c r="E280" s="635" t="s">
        <v>411</v>
      </c>
      <c r="F280" s="391" t="s">
        <v>4</v>
      </c>
      <c r="G280" s="304"/>
      <c r="H280" s="305"/>
      <c r="I280" s="306"/>
      <c r="J280" s="306"/>
      <c r="K280" s="34" t="str">
        <f t="shared" si="14"/>
        <v/>
      </c>
      <c r="L280" s="384"/>
      <c r="M280" s="383"/>
    </row>
    <row r="281" spans="1:13" ht="45" customHeight="1" x14ac:dyDescent="0.2">
      <c r="A281" s="307" t="str">
        <f t="shared" si="13"/>
        <v>RQI011</v>
      </c>
      <c r="B281" s="633" t="s">
        <v>412</v>
      </c>
      <c r="C281" s="634" t="s">
        <v>412</v>
      </c>
      <c r="D281" s="634" t="s">
        <v>412</v>
      </c>
      <c r="E281" s="635" t="s">
        <v>412</v>
      </c>
      <c r="F281" s="391" t="s">
        <v>4</v>
      </c>
      <c r="G281" s="304"/>
      <c r="H281" s="305"/>
      <c r="I281" s="306"/>
      <c r="J281" s="306"/>
      <c r="K281" s="34" t="str">
        <f t="shared" si="14"/>
        <v/>
      </c>
      <c r="L281" s="384"/>
      <c r="M281" s="383"/>
    </row>
    <row r="282" spans="1:13" ht="45" customHeight="1" x14ac:dyDescent="0.2">
      <c r="A282" s="307" t="str">
        <f t="shared" si="13"/>
        <v>RQI012</v>
      </c>
      <c r="B282" s="633" t="s">
        <v>413</v>
      </c>
      <c r="C282" s="634" t="s">
        <v>413</v>
      </c>
      <c r="D282" s="634" t="s">
        <v>413</v>
      </c>
      <c r="E282" s="635" t="s">
        <v>413</v>
      </c>
      <c r="F282" s="391" t="s">
        <v>4</v>
      </c>
      <c r="G282" s="304"/>
      <c r="H282" s="305"/>
      <c r="I282" s="306"/>
      <c r="J282" s="306"/>
      <c r="K282" s="34" t="str">
        <f t="shared" si="14"/>
        <v/>
      </c>
      <c r="L282" s="384"/>
      <c r="M282" s="383"/>
    </row>
    <row r="283" spans="1:13" ht="45" customHeight="1" x14ac:dyDescent="0.2">
      <c r="A283" s="307" t="str">
        <f t="shared" si="13"/>
        <v>RQI013</v>
      </c>
      <c r="B283" s="633" t="s">
        <v>414</v>
      </c>
      <c r="C283" s="634" t="s">
        <v>414</v>
      </c>
      <c r="D283" s="634" t="s">
        <v>414</v>
      </c>
      <c r="E283" s="635" t="s">
        <v>414</v>
      </c>
      <c r="F283" s="391" t="s">
        <v>4</v>
      </c>
      <c r="G283" s="304"/>
      <c r="H283" s="305"/>
      <c r="I283" s="306"/>
      <c r="J283" s="306"/>
      <c r="K283" s="34" t="str">
        <f t="shared" si="14"/>
        <v/>
      </c>
      <c r="L283" s="384"/>
      <c r="M283" s="383"/>
    </row>
    <row r="284" spans="1:13" ht="45" customHeight="1" x14ac:dyDescent="0.2">
      <c r="A284" s="307" t="str">
        <f t="shared" si="13"/>
        <v>RQI014</v>
      </c>
      <c r="B284" s="633" t="s">
        <v>415</v>
      </c>
      <c r="C284" s="634" t="s">
        <v>415</v>
      </c>
      <c r="D284" s="634" t="s">
        <v>415</v>
      </c>
      <c r="E284" s="635" t="s">
        <v>415</v>
      </c>
      <c r="F284" s="391" t="s">
        <v>17</v>
      </c>
      <c r="G284" s="304"/>
      <c r="H284" s="305" t="s">
        <v>27</v>
      </c>
      <c r="I284" s="306">
        <v>1.3698630136986301E-2</v>
      </c>
      <c r="J284" s="306"/>
      <c r="K284" s="34">
        <f t="shared" si="14"/>
        <v>1.3698630136986301</v>
      </c>
      <c r="L284" s="384"/>
      <c r="M284" s="383"/>
    </row>
    <row r="285" spans="1:13" ht="45" customHeight="1" x14ac:dyDescent="0.2">
      <c r="A285" s="307" t="str">
        <f t="shared" si="13"/>
        <v>RQI015</v>
      </c>
      <c r="B285" s="633" t="s">
        <v>416</v>
      </c>
      <c r="C285" s="634" t="s">
        <v>416</v>
      </c>
      <c r="D285" s="634" t="s">
        <v>416</v>
      </c>
      <c r="E285" s="635" t="s">
        <v>416</v>
      </c>
      <c r="F285" s="391" t="s">
        <v>5</v>
      </c>
      <c r="G285" s="304"/>
      <c r="H285" s="305"/>
      <c r="I285" s="306"/>
      <c r="J285" s="306"/>
      <c r="K285" s="34" t="str">
        <f t="shared" si="14"/>
        <v/>
      </c>
      <c r="L285" s="384"/>
      <c r="M285" s="383"/>
    </row>
    <row r="286" spans="1:13" ht="45" customHeight="1" x14ac:dyDescent="0.2">
      <c r="A286" s="307" t="str">
        <f t="shared" si="13"/>
        <v>RQI016</v>
      </c>
      <c r="B286" s="633" t="s">
        <v>417</v>
      </c>
      <c r="C286" s="634" t="s">
        <v>417</v>
      </c>
      <c r="D286" s="634" t="s">
        <v>417</v>
      </c>
      <c r="E286" s="635" t="s">
        <v>417</v>
      </c>
      <c r="F286" s="391" t="s">
        <v>4</v>
      </c>
      <c r="G286" s="304"/>
      <c r="H286" s="305"/>
      <c r="I286" s="306"/>
      <c r="J286" s="306"/>
      <c r="K286" s="34" t="str">
        <f t="shared" si="14"/>
        <v/>
      </c>
      <c r="L286" s="384"/>
      <c r="M286" s="383"/>
    </row>
    <row r="287" spans="1:13" ht="45" customHeight="1" x14ac:dyDescent="0.2">
      <c r="A287" s="307" t="str">
        <f t="shared" si="13"/>
        <v>RQI017</v>
      </c>
      <c r="B287" s="633" t="s">
        <v>418</v>
      </c>
      <c r="C287" s="634" t="s">
        <v>418</v>
      </c>
      <c r="D287" s="634" t="s">
        <v>418</v>
      </c>
      <c r="E287" s="635" t="s">
        <v>418</v>
      </c>
      <c r="F287" s="391" t="s">
        <v>17</v>
      </c>
      <c r="G287" s="304"/>
      <c r="H287" s="305" t="s">
        <v>29</v>
      </c>
      <c r="I287" s="306">
        <v>1.3698630136986301E-2</v>
      </c>
      <c r="J287" s="306"/>
      <c r="K287" s="34">
        <f t="shared" si="14"/>
        <v>1.3698630136986301</v>
      </c>
      <c r="L287" s="384"/>
      <c r="M287" s="383"/>
    </row>
    <row r="288" spans="1:13" ht="45" customHeight="1" x14ac:dyDescent="0.2">
      <c r="A288" s="307" t="str">
        <f t="shared" si="13"/>
        <v>RQI018</v>
      </c>
      <c r="B288" s="633" t="s">
        <v>419</v>
      </c>
      <c r="C288" s="634" t="s">
        <v>419</v>
      </c>
      <c r="D288" s="634" t="s">
        <v>419</v>
      </c>
      <c r="E288" s="635" t="s">
        <v>419</v>
      </c>
      <c r="F288" s="391" t="s">
        <v>17</v>
      </c>
      <c r="G288" s="304"/>
      <c r="H288" s="305" t="s">
        <v>28</v>
      </c>
      <c r="I288" s="306">
        <v>1.3698630136986301E-2</v>
      </c>
      <c r="J288" s="306"/>
      <c r="K288" s="34">
        <f t="shared" si="14"/>
        <v>1.3698630136986301</v>
      </c>
      <c r="L288" s="384"/>
      <c r="M288" s="383"/>
    </row>
    <row r="289" spans="1:13" ht="45" customHeight="1" x14ac:dyDescent="0.2">
      <c r="A289" s="307" t="str">
        <f t="shared" si="13"/>
        <v>RQI019</v>
      </c>
      <c r="B289" s="633" t="s">
        <v>420</v>
      </c>
      <c r="C289" s="634" t="s">
        <v>420</v>
      </c>
      <c r="D289" s="634" t="s">
        <v>420</v>
      </c>
      <c r="E289" s="635" t="s">
        <v>420</v>
      </c>
      <c r="F289" s="391" t="s">
        <v>4</v>
      </c>
      <c r="G289" s="304"/>
      <c r="H289" s="305"/>
      <c r="I289" s="306"/>
      <c r="J289" s="306"/>
      <c r="K289" s="34" t="str">
        <f t="shared" si="14"/>
        <v/>
      </c>
      <c r="L289" s="384"/>
      <c r="M289" s="383"/>
    </row>
    <row r="290" spans="1:13" ht="45" customHeight="1" x14ac:dyDescent="0.2">
      <c r="A290" s="307" t="str">
        <f t="shared" si="13"/>
        <v>RQI020</v>
      </c>
      <c r="B290" s="633" t="s">
        <v>421</v>
      </c>
      <c r="C290" s="634" t="s">
        <v>421</v>
      </c>
      <c r="D290" s="634" t="s">
        <v>421</v>
      </c>
      <c r="E290" s="635" t="s">
        <v>421</v>
      </c>
      <c r="F290" s="391" t="s">
        <v>4</v>
      </c>
      <c r="G290" s="304"/>
      <c r="H290" s="305"/>
      <c r="I290" s="306"/>
      <c r="J290" s="306"/>
      <c r="K290" s="34" t="str">
        <f t="shared" si="14"/>
        <v/>
      </c>
      <c r="L290" s="384"/>
      <c r="M290" s="383"/>
    </row>
    <row r="291" spans="1:13" ht="45" customHeight="1" x14ac:dyDescent="0.2">
      <c r="A291" s="307" t="str">
        <f t="shared" si="13"/>
        <v>RQI021</v>
      </c>
      <c r="B291" s="633" t="s">
        <v>422</v>
      </c>
      <c r="C291" s="634" t="s">
        <v>422</v>
      </c>
      <c r="D291" s="634" t="s">
        <v>422</v>
      </c>
      <c r="E291" s="635" t="s">
        <v>422</v>
      </c>
      <c r="F291" s="391" t="s">
        <v>4</v>
      </c>
      <c r="G291" s="304"/>
      <c r="H291" s="305"/>
      <c r="I291" s="306"/>
      <c r="J291" s="306"/>
      <c r="K291" s="34" t="str">
        <f t="shared" si="14"/>
        <v/>
      </c>
      <c r="L291" s="384"/>
      <c r="M291" s="383"/>
    </row>
    <row r="292" spans="1:13" ht="45" customHeight="1" x14ac:dyDescent="0.2">
      <c r="A292" s="307" t="str">
        <f t="shared" si="13"/>
        <v>RQI022</v>
      </c>
      <c r="B292" s="633" t="s">
        <v>423</v>
      </c>
      <c r="C292" s="634" t="s">
        <v>423</v>
      </c>
      <c r="D292" s="634" t="s">
        <v>423</v>
      </c>
      <c r="E292" s="635" t="s">
        <v>423</v>
      </c>
      <c r="F292" s="391" t="s">
        <v>4</v>
      </c>
      <c r="G292" s="304"/>
      <c r="H292" s="305"/>
      <c r="I292" s="306"/>
      <c r="J292" s="306"/>
      <c r="K292" s="34" t="str">
        <f t="shared" si="14"/>
        <v/>
      </c>
      <c r="L292" s="384"/>
      <c r="M292" s="383"/>
    </row>
    <row r="293" spans="1:13" ht="45" customHeight="1" x14ac:dyDescent="0.2">
      <c r="A293" s="307" t="str">
        <f t="shared" si="13"/>
        <v>RQI023</v>
      </c>
      <c r="B293" s="633" t="s">
        <v>424</v>
      </c>
      <c r="C293" s="634" t="s">
        <v>424</v>
      </c>
      <c r="D293" s="634" t="s">
        <v>424</v>
      </c>
      <c r="E293" s="635" t="s">
        <v>424</v>
      </c>
      <c r="F293" s="391" t="s">
        <v>4</v>
      </c>
      <c r="G293" s="304"/>
      <c r="H293" s="305"/>
      <c r="I293" s="306"/>
      <c r="J293" s="306"/>
      <c r="K293" s="34" t="str">
        <f t="shared" si="14"/>
        <v/>
      </c>
      <c r="L293" s="384"/>
      <c r="M293" s="383"/>
    </row>
  </sheetData>
  <mergeCells count="275">
    <mergeCell ref="B13:E13"/>
    <mergeCell ref="B14:E14"/>
    <mergeCell ref="B15:E15"/>
    <mergeCell ref="B16:E16"/>
    <mergeCell ref="B17:E17"/>
    <mergeCell ref="B18:E18"/>
    <mergeCell ref="F2:H2"/>
    <mergeCell ref="B8:E8"/>
    <mergeCell ref="B9:E9"/>
    <mergeCell ref="B10:E10"/>
    <mergeCell ref="B11:E11"/>
    <mergeCell ref="B12:E12"/>
    <mergeCell ref="B25:E25"/>
    <mergeCell ref="B26:E26"/>
    <mergeCell ref="B27:E27"/>
    <mergeCell ref="B28:E28"/>
    <mergeCell ref="B29:E29"/>
    <mergeCell ref="B30:E30"/>
    <mergeCell ref="B19:E19"/>
    <mergeCell ref="B20:E20"/>
    <mergeCell ref="B21:E21"/>
    <mergeCell ref="B22:E22"/>
    <mergeCell ref="B23:E23"/>
    <mergeCell ref="B24:E24"/>
    <mergeCell ref="B37:E37"/>
    <mergeCell ref="B38:E38"/>
    <mergeCell ref="B39:E39"/>
    <mergeCell ref="B40:E40"/>
    <mergeCell ref="B41:E41"/>
    <mergeCell ref="B42:E42"/>
    <mergeCell ref="B31:E31"/>
    <mergeCell ref="B32:E32"/>
    <mergeCell ref="B33:E33"/>
    <mergeCell ref="B34:E34"/>
    <mergeCell ref="B35:E35"/>
    <mergeCell ref="B36:E36"/>
    <mergeCell ref="B49:E49"/>
    <mergeCell ref="B50:E50"/>
    <mergeCell ref="B51:E51"/>
    <mergeCell ref="B52:E52"/>
    <mergeCell ref="B53:E53"/>
    <mergeCell ref="B54:E54"/>
    <mergeCell ref="B43:E43"/>
    <mergeCell ref="B44:E44"/>
    <mergeCell ref="B45:E45"/>
    <mergeCell ref="B46:E46"/>
    <mergeCell ref="B47:E47"/>
    <mergeCell ref="B48:E48"/>
    <mergeCell ref="B61:E61"/>
    <mergeCell ref="B62:E62"/>
    <mergeCell ref="B63:E63"/>
    <mergeCell ref="B64:E64"/>
    <mergeCell ref="B65:E65"/>
    <mergeCell ref="B66:E66"/>
    <mergeCell ref="B55:E55"/>
    <mergeCell ref="B56:E56"/>
    <mergeCell ref="B57:E57"/>
    <mergeCell ref="B58:E58"/>
    <mergeCell ref="B59:E59"/>
    <mergeCell ref="B60:E60"/>
    <mergeCell ref="B73:E73"/>
    <mergeCell ref="B74:E74"/>
    <mergeCell ref="B75:E75"/>
    <mergeCell ref="B76:E76"/>
    <mergeCell ref="B77:E77"/>
    <mergeCell ref="B78:E78"/>
    <mergeCell ref="B67:E67"/>
    <mergeCell ref="B68:E68"/>
    <mergeCell ref="B69:E69"/>
    <mergeCell ref="B70:E70"/>
    <mergeCell ref="B71:E71"/>
    <mergeCell ref="B72:E72"/>
    <mergeCell ref="B85:E85"/>
    <mergeCell ref="B86:E86"/>
    <mergeCell ref="B87:E87"/>
    <mergeCell ref="B88:E88"/>
    <mergeCell ref="B89:E89"/>
    <mergeCell ref="B90:E90"/>
    <mergeCell ref="B79:E79"/>
    <mergeCell ref="B80:E80"/>
    <mergeCell ref="B81:E81"/>
    <mergeCell ref="B82:E82"/>
    <mergeCell ref="B83:E83"/>
    <mergeCell ref="B84:E84"/>
    <mergeCell ref="B100:E100"/>
    <mergeCell ref="B101:E101"/>
    <mergeCell ref="B102:E102"/>
    <mergeCell ref="B103:E103"/>
    <mergeCell ref="B104:E104"/>
    <mergeCell ref="B105:E105"/>
    <mergeCell ref="B91:E91"/>
    <mergeCell ref="B92:E92"/>
    <mergeCell ref="B93:E93"/>
    <mergeCell ref="B94:E94"/>
    <mergeCell ref="B95:E95"/>
    <mergeCell ref="B96:E96"/>
    <mergeCell ref="B112:E112"/>
    <mergeCell ref="B113:E113"/>
    <mergeCell ref="B114:E114"/>
    <mergeCell ref="B115:E115"/>
    <mergeCell ref="B116:E116"/>
    <mergeCell ref="B117:E117"/>
    <mergeCell ref="B106:E106"/>
    <mergeCell ref="B107:E107"/>
    <mergeCell ref="B108:E108"/>
    <mergeCell ref="B109:E109"/>
    <mergeCell ref="B110:E110"/>
    <mergeCell ref="B111:E111"/>
    <mergeCell ref="B124:E124"/>
    <mergeCell ref="B125:E125"/>
    <mergeCell ref="B126:E126"/>
    <mergeCell ref="B127:E127"/>
    <mergeCell ref="B131:E131"/>
    <mergeCell ref="B132:E132"/>
    <mergeCell ref="B118:E118"/>
    <mergeCell ref="B119:E119"/>
    <mergeCell ref="B120:E120"/>
    <mergeCell ref="B121:E121"/>
    <mergeCell ref="B122:E122"/>
    <mergeCell ref="B123:E123"/>
    <mergeCell ref="B139:E139"/>
    <mergeCell ref="B140:E140"/>
    <mergeCell ref="B141:E141"/>
    <mergeCell ref="B142:E142"/>
    <mergeCell ref="B143:E143"/>
    <mergeCell ref="B144:E144"/>
    <mergeCell ref="B133:E133"/>
    <mergeCell ref="B134:E134"/>
    <mergeCell ref="B135:E135"/>
    <mergeCell ref="B136:E136"/>
    <mergeCell ref="B137:E137"/>
    <mergeCell ref="B138:E138"/>
    <mergeCell ref="B151:E151"/>
    <mergeCell ref="B152:E152"/>
    <mergeCell ref="B153:E153"/>
    <mergeCell ref="B154:E154"/>
    <mergeCell ref="B155:E155"/>
    <mergeCell ref="B156:E156"/>
    <mergeCell ref="B145:E145"/>
    <mergeCell ref="B146:E146"/>
    <mergeCell ref="B147:E147"/>
    <mergeCell ref="B148:E148"/>
    <mergeCell ref="B149:E149"/>
    <mergeCell ref="B150:E150"/>
    <mergeCell ref="B163:E163"/>
    <mergeCell ref="B164:E164"/>
    <mergeCell ref="B165:E165"/>
    <mergeCell ref="B166:E166"/>
    <mergeCell ref="B167:E167"/>
    <mergeCell ref="B168:E168"/>
    <mergeCell ref="B157:E157"/>
    <mergeCell ref="B158:E158"/>
    <mergeCell ref="B159:E159"/>
    <mergeCell ref="B160:E160"/>
    <mergeCell ref="B161:E161"/>
    <mergeCell ref="B162:E162"/>
    <mergeCell ref="B175:E175"/>
    <mergeCell ref="B176:E176"/>
    <mergeCell ref="B177:E177"/>
    <mergeCell ref="B178:E178"/>
    <mergeCell ref="B179:E179"/>
    <mergeCell ref="B180:E180"/>
    <mergeCell ref="B169:E169"/>
    <mergeCell ref="B170:E170"/>
    <mergeCell ref="B171:E171"/>
    <mergeCell ref="B172:E172"/>
    <mergeCell ref="B173:E173"/>
    <mergeCell ref="B174:E174"/>
    <mergeCell ref="B187:E187"/>
    <mergeCell ref="B188:E188"/>
    <mergeCell ref="B189:E189"/>
    <mergeCell ref="B190:E190"/>
    <mergeCell ref="B191:E191"/>
    <mergeCell ref="B192:E192"/>
    <mergeCell ref="B181:E181"/>
    <mergeCell ref="B182:E182"/>
    <mergeCell ref="B183:E183"/>
    <mergeCell ref="B184:E184"/>
    <mergeCell ref="B185:E185"/>
    <mergeCell ref="B186:E186"/>
    <mergeCell ref="B199:E199"/>
    <mergeCell ref="B200:E200"/>
    <mergeCell ref="B201:E201"/>
    <mergeCell ref="B202:E202"/>
    <mergeCell ref="B203:E203"/>
    <mergeCell ref="B204:E204"/>
    <mergeCell ref="B193:E193"/>
    <mergeCell ref="B194:E194"/>
    <mergeCell ref="B195:E195"/>
    <mergeCell ref="B196:E196"/>
    <mergeCell ref="B197:E197"/>
    <mergeCell ref="B198:E198"/>
    <mergeCell ref="B211:E211"/>
    <mergeCell ref="B212:E212"/>
    <mergeCell ref="B213:E213"/>
    <mergeCell ref="B214:E214"/>
    <mergeCell ref="B215:E215"/>
    <mergeCell ref="B216:E216"/>
    <mergeCell ref="B205:E205"/>
    <mergeCell ref="B206:E206"/>
    <mergeCell ref="B207:E207"/>
    <mergeCell ref="B208:E208"/>
    <mergeCell ref="B209:E209"/>
    <mergeCell ref="B210:E210"/>
    <mergeCell ref="B223:E223"/>
    <mergeCell ref="B224:E224"/>
    <mergeCell ref="B225:E225"/>
    <mergeCell ref="B226:E226"/>
    <mergeCell ref="B227:E227"/>
    <mergeCell ref="B228:E228"/>
    <mergeCell ref="B217:E217"/>
    <mergeCell ref="B218:E218"/>
    <mergeCell ref="B219:E219"/>
    <mergeCell ref="B220:E220"/>
    <mergeCell ref="B221:E221"/>
    <mergeCell ref="B222:E222"/>
    <mergeCell ref="B235:E235"/>
    <mergeCell ref="B236:E236"/>
    <mergeCell ref="B237:E237"/>
    <mergeCell ref="B238:E238"/>
    <mergeCell ref="B239:E239"/>
    <mergeCell ref="B240:E240"/>
    <mergeCell ref="B229:E229"/>
    <mergeCell ref="B230:E230"/>
    <mergeCell ref="B231:E231"/>
    <mergeCell ref="B232:E232"/>
    <mergeCell ref="B233:E233"/>
    <mergeCell ref="B234:E234"/>
    <mergeCell ref="B247:E247"/>
    <mergeCell ref="B248:E248"/>
    <mergeCell ref="B249:E249"/>
    <mergeCell ref="B250:E250"/>
    <mergeCell ref="B251:E251"/>
    <mergeCell ref="B252:E252"/>
    <mergeCell ref="B241:E241"/>
    <mergeCell ref="B242:E242"/>
    <mergeCell ref="B243:E243"/>
    <mergeCell ref="B244:E244"/>
    <mergeCell ref="B245:E245"/>
    <mergeCell ref="B246:E246"/>
    <mergeCell ref="B259:E259"/>
    <mergeCell ref="B260:E260"/>
    <mergeCell ref="B264:E264"/>
    <mergeCell ref="B265:E265"/>
    <mergeCell ref="B266:E266"/>
    <mergeCell ref="B267:E267"/>
    <mergeCell ref="B253:E253"/>
    <mergeCell ref="B254:E254"/>
    <mergeCell ref="B255:E255"/>
    <mergeCell ref="B256:E256"/>
    <mergeCell ref="B257:E257"/>
    <mergeCell ref="B258:E258"/>
    <mergeCell ref="B277:E277"/>
    <mergeCell ref="B278:E278"/>
    <mergeCell ref="B279:E279"/>
    <mergeCell ref="B280:E280"/>
    <mergeCell ref="B281:E281"/>
    <mergeCell ref="B282:E282"/>
    <mergeCell ref="B271:E271"/>
    <mergeCell ref="B272:E272"/>
    <mergeCell ref="B273:E273"/>
    <mergeCell ref="B274:E274"/>
    <mergeCell ref="B275:E275"/>
    <mergeCell ref="B276:E276"/>
    <mergeCell ref="B289:E289"/>
    <mergeCell ref="B290:E290"/>
    <mergeCell ref="B291:E291"/>
    <mergeCell ref="B292:E292"/>
    <mergeCell ref="B293:E293"/>
    <mergeCell ref="B283:E283"/>
    <mergeCell ref="B284:E284"/>
    <mergeCell ref="B285:E285"/>
    <mergeCell ref="B286:E286"/>
    <mergeCell ref="B287:E287"/>
    <mergeCell ref="B288:E288"/>
  </mergeCells>
  <dataValidations count="4">
    <dataValidation type="list" allowBlank="1" showInputMessage="1" showErrorMessage="1" sqref="H8:H96 H265 H271:H273 H109 H119">
      <formula1>$O$2:$O$6</formula1>
    </dataValidation>
    <dataValidation type="list" allowBlank="1" showInputMessage="1" showErrorMessage="1" sqref="F8:F96 F100:F127 F271:F293 F264:F267">
      <formula1>$Q$2:$Q$5</formula1>
    </dataValidation>
    <dataValidation type="list" allowBlank="1" showInputMessage="1" showErrorMessage="1" sqref="H266:H267 H110:H118 H274:H293 H264 H120:H127 H100:H108 H131:H260">
      <formula1>$P$2:$P$7</formula1>
    </dataValidation>
    <dataValidation type="list" allowBlank="1" showInputMessage="1" showErrorMessage="1" sqref="F131:F260">
      <formula1>$R$2:$R$4</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9">
    <pageSetUpPr fitToPage="1"/>
  </sheetPr>
  <dimension ref="A2:P1018"/>
  <sheetViews>
    <sheetView showGridLines="0" zoomScale="80" zoomScaleNormal="80" workbookViewId="0"/>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507" t="s">
        <v>91</v>
      </c>
      <c r="B2" s="507"/>
      <c r="C2" s="507"/>
      <c r="D2" s="507"/>
      <c r="E2" s="507"/>
      <c r="F2" s="507"/>
      <c r="G2" s="507"/>
      <c r="H2" s="507"/>
      <c r="I2" s="507"/>
      <c r="J2" s="507"/>
      <c r="K2" s="507"/>
      <c r="L2" s="507"/>
      <c r="M2" s="507"/>
      <c r="N2" s="507"/>
      <c r="O2" s="145"/>
      <c r="P2" s="145"/>
    </row>
    <row r="3" spans="1:16" ht="12.75" customHeight="1" x14ac:dyDescent="0.2">
      <c r="A3" s="507"/>
      <c r="B3" s="507"/>
      <c r="C3" s="507"/>
      <c r="D3" s="507"/>
      <c r="E3" s="507"/>
      <c r="F3" s="507"/>
      <c r="G3" s="507"/>
      <c r="H3" s="507"/>
      <c r="I3" s="507"/>
      <c r="J3" s="507"/>
      <c r="K3" s="507"/>
      <c r="L3" s="507"/>
      <c r="M3" s="507"/>
      <c r="N3" s="507"/>
      <c r="O3" s="145"/>
      <c r="P3" s="145"/>
    </row>
    <row r="4" spans="1:16" ht="12.75" customHeight="1" x14ac:dyDescent="0.2">
      <c r="A4" s="507"/>
      <c r="B4" s="507"/>
      <c r="C4" s="507"/>
      <c r="D4" s="507"/>
      <c r="E4" s="507"/>
      <c r="F4" s="507"/>
      <c r="G4" s="507"/>
      <c r="H4" s="507"/>
      <c r="I4" s="507"/>
      <c r="J4" s="507"/>
      <c r="K4" s="507"/>
      <c r="L4" s="507"/>
      <c r="M4" s="507"/>
      <c r="N4" s="507"/>
      <c r="O4" s="145"/>
      <c r="P4" s="145"/>
    </row>
    <row r="5" spans="1:16" ht="12.75" customHeight="1" x14ac:dyDescent="0.2">
      <c r="A5" s="507"/>
      <c r="B5" s="507"/>
      <c r="C5" s="507"/>
      <c r="D5" s="507"/>
      <c r="E5" s="507"/>
      <c r="F5" s="507"/>
      <c r="G5" s="507"/>
      <c r="H5" s="507"/>
      <c r="I5" s="507"/>
      <c r="J5" s="507"/>
      <c r="K5" s="507"/>
      <c r="L5" s="507"/>
      <c r="M5" s="507"/>
      <c r="N5" s="507"/>
      <c r="O5" s="145"/>
      <c r="P5" s="145"/>
    </row>
    <row r="7" spans="1:16" x14ac:dyDescent="0.2">
      <c r="F7"/>
      <c r="G7"/>
      <c r="K7"/>
      <c r="L7"/>
      <c r="M7"/>
      <c r="N7"/>
      <c r="O7"/>
    </row>
    <row r="8" spans="1:16" ht="15.75" x14ac:dyDescent="0.2">
      <c r="A8" s="5"/>
      <c r="B8" s="5"/>
      <c r="C8" s="5"/>
      <c r="D8" s="75" t="s">
        <v>3</v>
      </c>
      <c r="E8" s="508" t="str">
        <f>IF('Informações Gerais'!$F$19="","Prop C",'Informações Gerais'!$F$19)</f>
        <v>SAS</v>
      </c>
      <c r="F8" s="509"/>
      <c r="G8" s="509"/>
      <c r="H8" s="509"/>
      <c r="I8" s="510"/>
      <c r="K8"/>
      <c r="L8" s="2"/>
    </row>
    <row r="9" spans="1:16" x14ac:dyDescent="0.2">
      <c r="A9" s="1"/>
      <c r="F9"/>
      <c r="G9"/>
      <c r="J9" s="1"/>
    </row>
    <row r="10" spans="1:16" ht="18" x14ac:dyDescent="0.25">
      <c r="A10" s="439" t="s">
        <v>103</v>
      </c>
      <c r="B10" s="439"/>
      <c r="C10" s="439"/>
      <c r="D10" s="439"/>
      <c r="E10" s="439"/>
      <c r="F10" s="439"/>
      <c r="G10" s="439"/>
      <c r="H10" s="439"/>
      <c r="I10" s="439"/>
      <c r="J10" s="439"/>
      <c r="K10" s="439"/>
      <c r="L10" s="439"/>
      <c r="M10" s="439"/>
      <c r="N10" s="439"/>
      <c r="O10" s="145"/>
      <c r="P10" s="145"/>
    </row>
    <row r="11" spans="1:16" x14ac:dyDescent="0.2">
      <c r="A11" s="1"/>
      <c r="F11"/>
      <c r="G11"/>
      <c r="J11" s="1"/>
    </row>
    <row r="12" spans="1:16" ht="25.5" x14ac:dyDescent="0.2">
      <c r="A12" s="235" t="s">
        <v>2</v>
      </c>
      <c r="B12" s="444" t="s">
        <v>1</v>
      </c>
      <c r="C12" s="444"/>
      <c r="D12" s="444"/>
      <c r="E12" s="444"/>
      <c r="F12" s="117" t="s">
        <v>20</v>
      </c>
      <c r="G12" s="118" t="s">
        <v>21</v>
      </c>
      <c r="H12" s="229" t="s">
        <v>59</v>
      </c>
      <c r="I12" s="229" t="s">
        <v>7</v>
      </c>
      <c r="J12" s="119" t="s">
        <v>0</v>
      </c>
      <c r="K12" s="120" t="s">
        <v>10</v>
      </c>
      <c r="L12" s="224" t="s">
        <v>92</v>
      </c>
      <c r="M12" s="224" t="s">
        <v>93</v>
      </c>
    </row>
    <row r="13" spans="1:16" ht="18" x14ac:dyDescent="0.2">
      <c r="A13" s="61">
        <v>1</v>
      </c>
      <c r="B13" s="249" t="str">
        <f>Máximo!B13:E13</f>
        <v>Critérios de Inclusão</v>
      </c>
      <c r="C13" s="250"/>
      <c r="D13" s="250"/>
      <c r="E13" s="251"/>
      <c r="F13" s="62" t="s">
        <v>9</v>
      </c>
      <c r="G13" s="62" t="s">
        <v>9</v>
      </c>
      <c r="H13" s="63"/>
      <c r="I13" s="63"/>
      <c r="J13" s="63"/>
      <c r="K13" s="64" t="str">
        <f>IF(COUNTA(I14:I19)=0,"",IF(COUNTIF(I14:I19,"Não Atende")&gt;2,"Não Atende","Atende"))</f>
        <v>Atende</v>
      </c>
      <c r="L13" s="227"/>
      <c r="M13" s="228"/>
    </row>
    <row r="14" spans="1:16" ht="45.75" customHeight="1" outlineLevel="1" x14ac:dyDescent="0.2">
      <c r="A14" s="78" t="str">
        <f>CONCATENATE($A$13,".",COUNTA($A$13:A13))</f>
        <v>1.1</v>
      </c>
      <c r="B14" s="607" t="str">
        <f>Máximo!B14:E14</f>
        <v>Experiência comprovada em projetos de Telecom.</v>
      </c>
      <c r="C14" s="607"/>
      <c r="D14" s="607"/>
      <c r="E14" s="607"/>
      <c r="F14" s="68" t="s">
        <v>9</v>
      </c>
      <c r="G14" s="68" t="s">
        <v>9</v>
      </c>
      <c r="H14" s="69" t="s">
        <v>9</v>
      </c>
      <c r="I14" s="37" t="s">
        <v>4</v>
      </c>
      <c r="J14" s="69" t="s">
        <v>9</v>
      </c>
      <c r="K14" s="71" t="s">
        <v>9</v>
      </c>
      <c r="L14" s="3"/>
      <c r="M14" s="38"/>
    </row>
    <row r="15" spans="1:16" ht="45.75" customHeight="1" outlineLevel="1" x14ac:dyDescent="0.2">
      <c r="A15" s="78" t="str">
        <f>CONCATENATE($A$13,".",COUNTA($A$13:A14))</f>
        <v>1.2</v>
      </c>
      <c r="B15" s="608" t="str">
        <f>Máximo!B15:E15</f>
        <v>Demonstrar a capacidade, identificando estrutura e currículos, para projetos de grande porte.</v>
      </c>
      <c r="C15" s="609"/>
      <c r="D15" s="609"/>
      <c r="E15" s="610"/>
      <c r="F15" s="68" t="s">
        <v>9</v>
      </c>
      <c r="G15" s="68" t="s">
        <v>9</v>
      </c>
      <c r="H15" s="69" t="s">
        <v>9</v>
      </c>
      <c r="I15" s="37" t="s">
        <v>4</v>
      </c>
      <c r="J15" s="69" t="s">
        <v>9</v>
      </c>
      <c r="K15" s="71" t="s">
        <v>9</v>
      </c>
      <c r="L15" s="3"/>
      <c r="M15" s="38"/>
    </row>
    <row r="16" spans="1:16" ht="45.75" customHeight="1" outlineLevel="1" x14ac:dyDescent="0.2">
      <c r="A16" s="78" t="str">
        <f>CONCATENATE($A$13,".",COUNTA($A$13:A15))</f>
        <v>1.3</v>
      </c>
      <c r="B16" s="608" t="str">
        <f>Máximo!B16:E16</f>
        <v>A solução ofertada presente nos relatórios de mercado (Quadrante e reports Gartner ou Big Wave do Forrester, etc)</v>
      </c>
      <c r="C16" s="609"/>
      <c r="D16" s="609"/>
      <c r="E16" s="610"/>
      <c r="F16" s="68" t="s">
        <v>9</v>
      </c>
      <c r="G16" s="68" t="s">
        <v>9</v>
      </c>
      <c r="H16" s="69" t="s">
        <v>9</v>
      </c>
      <c r="I16" s="37" t="s">
        <v>4</v>
      </c>
      <c r="J16" s="69" t="s">
        <v>9</v>
      </c>
      <c r="K16" s="71" t="s">
        <v>9</v>
      </c>
      <c r="L16" s="3"/>
      <c r="M16" s="38"/>
    </row>
    <row r="17" spans="1:16" ht="45.75" customHeight="1" outlineLevel="1" x14ac:dyDescent="0.2">
      <c r="A17" s="78" t="str">
        <f>CONCATENATE($A$13,".",COUNTA($A$13:A16))</f>
        <v>1.4</v>
      </c>
      <c r="B17" s="608" t="str">
        <f>Máximo!B17:E17</f>
        <v>Proponente possui case(s) de sucesso na implementação de projetos de Gestão de Fraudes com a solução ofertada</v>
      </c>
      <c r="C17" s="609"/>
      <c r="D17" s="609"/>
      <c r="E17" s="610"/>
      <c r="F17" s="68" t="s">
        <v>9</v>
      </c>
      <c r="G17" s="68" t="s">
        <v>9</v>
      </c>
      <c r="H17" s="69" t="s">
        <v>9</v>
      </c>
      <c r="I17" s="37" t="s">
        <v>4</v>
      </c>
      <c r="J17" s="69" t="s">
        <v>9</v>
      </c>
      <c r="K17" s="71" t="s">
        <v>9</v>
      </c>
      <c r="L17" s="3"/>
      <c r="M17" s="38"/>
    </row>
    <row r="18" spans="1:16" ht="45.75" customHeight="1" outlineLevel="1" x14ac:dyDescent="0.2">
      <c r="A18" s="78" t="str">
        <f>CONCATENATE($A$13,".",COUNTA($A$13:A17))</f>
        <v>1.5</v>
      </c>
      <c r="B18" s="608" t="str">
        <f>Máximo!B18:E18</f>
        <v>Proponente deve possuir equipe com experiência comprovada na implementação de projetos de Gestão de Fraudes em Telecom no mercado nacional</v>
      </c>
      <c r="C18" s="609"/>
      <c r="D18" s="609"/>
      <c r="E18" s="610"/>
      <c r="F18" s="68" t="s">
        <v>9</v>
      </c>
      <c r="G18" s="68" t="s">
        <v>9</v>
      </c>
      <c r="H18" s="69" t="s">
        <v>9</v>
      </c>
      <c r="I18" s="37" t="s">
        <v>5</v>
      </c>
      <c r="J18" s="69" t="s">
        <v>9</v>
      </c>
      <c r="K18" s="71" t="s">
        <v>9</v>
      </c>
      <c r="L18" s="3"/>
      <c r="M18" s="38"/>
    </row>
    <row r="19" spans="1:16" outlineLevel="1" x14ac:dyDescent="0.2">
      <c r="A19" s="35"/>
      <c r="B19" s="35"/>
      <c r="C19" s="35"/>
      <c r="D19" s="35"/>
      <c r="E19" s="35"/>
      <c r="F19" s="115"/>
      <c r="G19" s="115"/>
      <c r="H19" s="35"/>
      <c r="I19" s="35"/>
      <c r="J19" s="35"/>
    </row>
    <row r="20" spans="1:16" outlineLevel="1" x14ac:dyDescent="0.2"/>
    <row r="21" spans="1:16" ht="18" outlineLevel="1" x14ac:dyDescent="0.25">
      <c r="A21" s="439" t="s">
        <v>140</v>
      </c>
      <c r="B21" s="439"/>
      <c r="C21" s="439"/>
      <c r="D21" s="439"/>
      <c r="E21" s="439"/>
      <c r="F21" s="439"/>
      <c r="G21" s="439"/>
      <c r="H21" s="439"/>
      <c r="I21" s="439"/>
      <c r="J21" s="439"/>
      <c r="K21" s="439"/>
      <c r="L21" s="439"/>
      <c r="M21" s="439"/>
      <c r="N21" s="145"/>
      <c r="O21" s="145"/>
      <c r="P21" s="145"/>
    </row>
    <row r="22" spans="1:16" outlineLevel="1" x14ac:dyDescent="0.2"/>
    <row r="23" spans="1:16" ht="25.5" outlineLevel="1" x14ac:dyDescent="0.2">
      <c r="A23" s="89" t="s">
        <v>2</v>
      </c>
      <c r="B23" s="670" t="s">
        <v>1</v>
      </c>
      <c r="C23" s="671"/>
      <c r="D23" s="671"/>
      <c r="E23" s="672"/>
      <c r="F23" s="90" t="s">
        <v>20</v>
      </c>
      <c r="G23" s="91" t="s">
        <v>21</v>
      </c>
      <c r="H23" s="92" t="s">
        <v>59</v>
      </c>
      <c r="I23" s="92" t="s">
        <v>7</v>
      </c>
      <c r="J23" s="93" t="s">
        <v>0</v>
      </c>
      <c r="K23" s="94" t="s">
        <v>10</v>
      </c>
      <c r="L23" s="89" t="s">
        <v>92</v>
      </c>
      <c r="M23" s="95" t="s">
        <v>93</v>
      </c>
    </row>
    <row r="24" spans="1:16" ht="18" customHeight="1" x14ac:dyDescent="0.2">
      <c r="A24" s="96">
        <f>Máximo!A24</f>
        <v>2</v>
      </c>
      <c r="B24" s="249" t="str">
        <f>Máximo!B24:E24</f>
        <v>Qualificação do Fornecedor</v>
      </c>
      <c r="C24" s="250"/>
      <c r="D24" s="250"/>
      <c r="E24" s="251"/>
      <c r="F24" s="65">
        <f>IF(Máximo!F24="","",Máximo!F24)</f>
        <v>0.25</v>
      </c>
      <c r="G24" s="65">
        <f>IF(Máximo!G24="","",Máximo!G24)</f>
        <v>1</v>
      </c>
      <c r="H24" s="97" t="str">
        <f>IF(Máximo!H24="","",Máximo!H24)</f>
        <v/>
      </c>
      <c r="I24" s="97"/>
      <c r="J24" s="100"/>
      <c r="K24" s="67">
        <f>SUM(K25:K30)-K30</f>
        <v>87.75</v>
      </c>
      <c r="L24" s="98"/>
      <c r="M24" s="77"/>
    </row>
    <row r="25" spans="1:16" ht="45.75" customHeight="1" outlineLevel="1" x14ac:dyDescent="0.2">
      <c r="A25" s="78" t="str">
        <f>Máximo!A25</f>
        <v>2.1</v>
      </c>
      <c r="B25" s="667" t="str">
        <f>Máximo!B25:E25</f>
        <v>Sizing (hardware) da solução otimizado</v>
      </c>
      <c r="C25" s="668"/>
      <c r="D25" s="668"/>
      <c r="E25" s="669"/>
      <c r="F25" s="99" t="str">
        <f>IF(Máximo!F25:I25="","",Máximo!F25:I25)</f>
        <v/>
      </c>
      <c r="G25" s="72">
        <f>Máximo!G25:J25</f>
        <v>0.05</v>
      </c>
      <c r="H25" s="70" t="str">
        <f>IF(Máximo!H25="","",Máximo!H25)</f>
        <v>Obrigatório</v>
      </c>
      <c r="I25" s="37" t="s">
        <v>17</v>
      </c>
      <c r="J25" s="73">
        <f>IF($K$13="Não Atende",0,IF(I25="","",IF(H25="",VLOOKUP(I25,Parâmetros!$B$3:$C$6,2,0),VLOOKUP(I25,Parâmetros!$B$3:$C$6,2,0)*VLOOKUP(H25,Parâmetros!$E$3:$G$5,2,0))))</f>
        <v>2</v>
      </c>
      <c r="K25" s="74">
        <f>IF(J25="",0,((G25*J25)*$F$24)*0.9*100)</f>
        <v>2.2500000000000004</v>
      </c>
      <c r="L25" s="3"/>
      <c r="M25" s="38"/>
    </row>
    <row r="26" spans="1:16" ht="45.75" customHeight="1" outlineLevel="1" x14ac:dyDescent="0.2">
      <c r="A26" s="170" t="str">
        <f>Máximo!A26</f>
        <v>2.2</v>
      </c>
      <c r="B26" s="667" t="str">
        <f>Máximo!B26:E26</f>
        <v>Aderência às Etapas do projeto previstas pela Oi</v>
      </c>
      <c r="C26" s="668"/>
      <c r="D26" s="668"/>
      <c r="E26" s="669"/>
      <c r="F26" s="99" t="str">
        <f>IF(Máximo!F26:I26="","",Máximo!F26:I26)</f>
        <v/>
      </c>
      <c r="G26" s="72">
        <f>Máximo!G26:J26</f>
        <v>0.05</v>
      </c>
      <c r="H26" s="70" t="str">
        <f>IF(Máximo!H26="","",Máximo!H26)</f>
        <v>Obrigatório</v>
      </c>
      <c r="I26" s="37" t="s">
        <v>4</v>
      </c>
      <c r="J26" s="73">
        <f>IF($K$13="Não Atende",0,IF(I26="","",IF(H26="",VLOOKUP(I26,Parâmetros!$B$3:$C$6,2,0),VLOOKUP(I26,Parâmetros!$B$3:$C$6,2,0)*VLOOKUP(H26,Parâmetros!$E$3:$G$5,2,0))))</f>
        <v>4</v>
      </c>
      <c r="K26" s="74">
        <f t="shared" ref="K26:K29" si="0">IF(J26="",0,((G26*J26)*$F$24)*0.9*100)</f>
        <v>4.5000000000000009</v>
      </c>
      <c r="L26" s="3"/>
      <c r="M26" s="38"/>
    </row>
    <row r="27" spans="1:16" ht="45.75" customHeight="1" outlineLevel="1" x14ac:dyDescent="0.2">
      <c r="A27" s="78" t="str">
        <f>Máximo!A27</f>
        <v>2.3</v>
      </c>
      <c r="B27" s="667" t="str">
        <f>Máximo!B27:E27</f>
        <v>Disponibilizar de local próprio na região de prestação do serviço para alocação dos seus recursos.</v>
      </c>
      <c r="C27" s="668"/>
      <c r="D27" s="668"/>
      <c r="E27" s="669"/>
      <c r="F27" s="99" t="str">
        <f>IF(Máximo!F27:I27="","",Máximo!F27:I27)</f>
        <v/>
      </c>
      <c r="G27" s="72">
        <f>Máximo!G27:J27</f>
        <v>0.05</v>
      </c>
      <c r="H27" s="70" t="str">
        <f>IF(Máximo!H27="","",Máximo!H27)</f>
        <v>Obrigatório</v>
      </c>
      <c r="I27" s="37" t="s">
        <v>4</v>
      </c>
      <c r="J27" s="73">
        <f>IF($K$13="Não Atende",0,IF(I27="","",IF(H27="",VLOOKUP(I27,Parâmetros!$B$3:$C$6,2,0),VLOOKUP(I27,Parâmetros!$B$3:$C$6,2,0)*VLOOKUP(H27,Parâmetros!$E$3:$G$5,2,0))))</f>
        <v>4</v>
      </c>
      <c r="K27" s="74">
        <f t="shared" si="0"/>
        <v>4.5000000000000009</v>
      </c>
      <c r="L27" s="3"/>
      <c r="M27" s="38"/>
    </row>
    <row r="28" spans="1:16" ht="45.75" customHeight="1" outlineLevel="1" x14ac:dyDescent="0.2">
      <c r="A28" s="170" t="str">
        <f>Máximo!A28</f>
        <v>2.4</v>
      </c>
      <c r="B28" s="667" t="str">
        <f>Máximo!B28:E28</f>
        <v>Atendimento à provas de conceito da solução proposta</v>
      </c>
      <c r="C28" s="668"/>
      <c r="D28" s="668"/>
      <c r="E28" s="669"/>
      <c r="F28" s="99" t="str">
        <f>IF(Máximo!F28:I28="","",Máximo!F28:I28)</f>
        <v/>
      </c>
      <c r="G28" s="72">
        <f>Máximo!G28:J28</f>
        <v>0.5</v>
      </c>
      <c r="H28" s="70" t="str">
        <f>IF(Máximo!H28="","",Máximo!H28)</f>
        <v>Obrigatório</v>
      </c>
      <c r="I28" s="37" t="s">
        <v>16</v>
      </c>
      <c r="J28" s="73">
        <f>IF($K$13="Não Atende",0,IF(I28="","",IF(H28="",VLOOKUP(I28,Parâmetros!$B$3:$C$6,2,0),VLOOKUP(I28,Parâmetros!$B$3:$C$6,2,0)*VLOOKUP(H28,Parâmetros!$E$3:$G$5,2,0))))</f>
        <v>4</v>
      </c>
      <c r="K28" s="74">
        <f t="shared" si="0"/>
        <v>45</v>
      </c>
      <c r="L28" s="3"/>
      <c r="M28" s="38"/>
    </row>
    <row r="29" spans="1:16" ht="45.75" customHeight="1" outlineLevel="1" x14ac:dyDescent="0.2">
      <c r="A29" s="78" t="str">
        <f>Máximo!A29</f>
        <v>2.5</v>
      </c>
      <c r="B29" s="667" t="str">
        <f>Máximo!B29:E29</f>
        <v>Especialistas da solução proposta em território nacional</v>
      </c>
      <c r="C29" s="668"/>
      <c r="D29" s="668"/>
      <c r="E29" s="669"/>
      <c r="F29" s="99" t="str">
        <f>IF(Máximo!F29:I29="","",Máximo!F29:I29)</f>
        <v/>
      </c>
      <c r="G29" s="72">
        <f>Máximo!G29:J29</f>
        <v>0.35</v>
      </c>
      <c r="H29" s="70" t="str">
        <f>IF(Máximo!H29="","",Máximo!H29)</f>
        <v>Obrigatório</v>
      </c>
      <c r="I29" s="37" t="s">
        <v>16</v>
      </c>
      <c r="J29" s="73">
        <f>IF($K$13="Não Atende",0,IF(I29="","",IF(H29="",VLOOKUP(I29,Parâmetros!$B$3:$C$6,2,0),VLOOKUP(I29,Parâmetros!$B$3:$C$6,2,0)*VLOOKUP(H29,Parâmetros!$E$3:$G$5,2,0))))</f>
        <v>4</v>
      </c>
      <c r="K29" s="74">
        <f t="shared" si="0"/>
        <v>31.5</v>
      </c>
      <c r="L29" s="3"/>
      <c r="M29" s="38"/>
    </row>
    <row r="30" spans="1:16" ht="18" x14ac:dyDescent="0.2">
      <c r="A30" s="96">
        <f>Máximo!A30</f>
        <v>3</v>
      </c>
      <c r="B30" s="249" t="str">
        <f>Máximo!B30:E30</f>
        <v>Produto</v>
      </c>
      <c r="C30" s="250"/>
      <c r="D30" s="250"/>
      <c r="E30" s="251"/>
      <c r="F30" s="65">
        <f>IF(Máximo!F30="","",Máximo!F30)</f>
        <v>0.45</v>
      </c>
      <c r="G30" s="65">
        <f>IF(Máximo!G30="","",Máximo!G30)</f>
        <v>1</v>
      </c>
      <c r="H30" s="97" t="str">
        <f>IF(Máximo!H30="","",Máximo!H30)</f>
        <v/>
      </c>
      <c r="I30" s="63"/>
      <c r="J30" s="100"/>
      <c r="K30" s="67">
        <f>SUM(K31:K779)-K779</f>
        <v>159.01859379762436</v>
      </c>
      <c r="L30" s="98"/>
      <c r="M30" s="77"/>
    </row>
    <row r="31" spans="1:16" ht="15" customHeight="1" outlineLevel="1" x14ac:dyDescent="0.2">
      <c r="A31" s="121"/>
      <c r="B31" s="237" t="s">
        <v>214</v>
      </c>
      <c r="C31" s="236"/>
      <c r="D31" s="236"/>
      <c r="E31" s="236"/>
      <c r="F31" s="122"/>
      <c r="G31" s="122"/>
      <c r="H31" s="122"/>
      <c r="I31" s="239"/>
      <c r="J31" s="122"/>
      <c r="K31" s="122"/>
      <c r="L31" s="122"/>
      <c r="M31" s="123"/>
      <c r="N31" s="168"/>
      <c r="O31" s="168"/>
    </row>
    <row r="32" spans="1:16" ht="84.95" customHeight="1" outlineLevel="1" x14ac:dyDescent="0.2">
      <c r="A32" s="170" t="str">
        <f>Máximo!A32</f>
        <v>3.1</v>
      </c>
      <c r="B32" s="667" t="str">
        <f>Máximo!B32:E32</f>
        <v>Aderência aos níveis de customização da Oi (preenchimento a partir da aba "3. Req Produto")
Faixas
de 0 a 5% - Supera
de 6 a 10% - Atende
de 11 a 15% - Atende Parcialmente
a cima de 16% - Não atende</v>
      </c>
      <c r="C32" s="668"/>
      <c r="D32" s="668"/>
      <c r="E32" s="669"/>
      <c r="F32" s="68" t="str">
        <f>IF(Máximo!F32:I32="","",Máximo!F32:I32)</f>
        <v/>
      </c>
      <c r="G32" s="72">
        <f>Máximo!G32:J32</f>
        <v>5.0000002250017002E-2</v>
      </c>
      <c r="H32" s="70" t="str">
        <f>IF(Máximo!H32="","",Máximo!H32)</f>
        <v>Obrigatório</v>
      </c>
      <c r="I32" s="37" t="s">
        <v>4</v>
      </c>
      <c r="J32" s="73">
        <f>IF($K$13="Não Atende",0,IF(I32="","",IF(H32="",VLOOKUP(I32,Parâmetros!$B$3:$C$6,2,0),VLOOKUP(I32,Parâmetros!$B$3:$C$6,2,0)*VLOOKUP(H32,Parâmetros!$E$3:$G$5,2,0))))</f>
        <v>4</v>
      </c>
      <c r="K32" s="74">
        <f>IF(J32="",0,((G32*J32)*$F$30)*0.9*100)</f>
        <v>8.1000003645027547</v>
      </c>
      <c r="L32" s="3"/>
      <c r="M32" s="38"/>
    </row>
    <row r="33" spans="1:15" ht="15" customHeight="1" outlineLevel="1" x14ac:dyDescent="0.2">
      <c r="A33" s="121"/>
      <c r="B33" s="237" t="s">
        <v>168</v>
      </c>
      <c r="C33" s="236"/>
      <c r="D33" s="236"/>
      <c r="E33" s="236"/>
      <c r="F33" s="122"/>
      <c r="G33" s="122"/>
      <c r="H33" s="122"/>
      <c r="I33" s="239"/>
      <c r="J33" s="122"/>
      <c r="K33" s="122"/>
      <c r="L33" s="122"/>
      <c r="M33" s="123"/>
      <c r="N33" s="168"/>
      <c r="O33" s="168"/>
    </row>
    <row r="34" spans="1:15" ht="45.75" customHeight="1" outlineLevel="1" x14ac:dyDescent="0.2">
      <c r="A34" s="170" t="str">
        <f>Máximo!A34</f>
        <v>3.2</v>
      </c>
      <c r="B34" s="667" t="str">
        <f>Máximo!B34:E34</f>
        <v>A ferramenta deverá ser capaz de previnir cenários de fraudes de subscrição através de ações automáticas conforme regras parametrizáveis. Por exemplo, ações automáticas contra returning fraudsters</v>
      </c>
      <c r="C34" s="668"/>
      <c r="D34" s="668"/>
      <c r="E34" s="669"/>
      <c r="F34" s="68" t="str">
        <f>IF(Máximo!F34:I34="","",Máximo!F34:I34)</f>
        <v/>
      </c>
      <c r="G34" s="72">
        <f>Máximo!G34:J34</f>
        <v>7.4999999999999997E-3</v>
      </c>
      <c r="H34" s="70" t="str">
        <f>IF(Máximo!H34="","",Máximo!H34)</f>
        <v>Obrigatório</v>
      </c>
      <c r="I34" s="37" t="s">
        <v>4</v>
      </c>
      <c r="J34" s="73">
        <f>IF($K$13="Não Atende",0,IF(I34="","",IF(H34="",VLOOKUP(I34,Parâmetros!$B$3:$C$6,2,0),VLOOKUP(I34,Parâmetros!$B$3:$C$6,2,0)*VLOOKUP(H34,Parâmetros!$E$3:$G$5,2,0))))</f>
        <v>4</v>
      </c>
      <c r="K34" s="74">
        <f t="shared" ref="K34" si="1">IF(J34="",0,((G34*J34)*$F$30)*0.9*100)</f>
        <v>1.2149999999999999</v>
      </c>
      <c r="L34" s="3"/>
      <c r="M34" s="38"/>
    </row>
    <row r="35" spans="1:15" ht="45.75" customHeight="1" outlineLevel="1" x14ac:dyDescent="0.2">
      <c r="A35" s="170" t="str">
        <f>Máximo!A35</f>
        <v>3.3</v>
      </c>
      <c r="B35" s="667" t="str">
        <f>Máximo!B35:E35</f>
        <v>A ferramenta deve identificar no momento da venda o risco de fraude para bloqueio atumotático (negação da venda), derivação para análise humanda e aprovação automática</v>
      </c>
      <c r="C35" s="668"/>
      <c r="D35" s="668"/>
      <c r="E35" s="669"/>
      <c r="F35" s="68" t="str">
        <f>IF(Máximo!F35:I35="","",Máximo!F35:I35)</f>
        <v/>
      </c>
      <c r="G35" s="72">
        <f>Máximo!G35:J35</f>
        <v>7.4999999999999997E-3</v>
      </c>
      <c r="H35" s="70" t="str">
        <f>IF(Máximo!H35="","",Máximo!H35)</f>
        <v>Obrigatório</v>
      </c>
      <c r="I35" s="37" t="s">
        <v>4</v>
      </c>
      <c r="J35" s="73">
        <f>IF($K$13="Não Atende",0,IF(I35="","",IF(H35="",VLOOKUP(I35,Parâmetros!$B$3:$C$6,2,0),VLOOKUP(I35,Parâmetros!$B$3:$C$6,2,0)*VLOOKUP(H35,Parâmetros!$E$3:$G$5,2,0))))</f>
        <v>4</v>
      </c>
      <c r="K35" s="74">
        <f t="shared" ref="K35" si="2">IF(J35="",0,((G35*J35)*$F$30)*0.9*100)</f>
        <v>1.2149999999999999</v>
      </c>
      <c r="L35" s="3"/>
      <c r="M35" s="38"/>
    </row>
    <row r="36" spans="1:15" ht="45.75" customHeight="1" outlineLevel="1" x14ac:dyDescent="0.2">
      <c r="A36" s="170" t="str">
        <f>Máximo!A36</f>
        <v>3.4</v>
      </c>
      <c r="B36" s="667" t="str">
        <f>Máximo!B36:E36</f>
        <v xml:space="preserve">A ferramenta deverá disponibilizar uma interface para consulta de dados cadastrais (telefones de contatos, endereço, etc) dos clientes para tratativa da análise de crédito. </v>
      </c>
      <c r="C36" s="668"/>
      <c r="D36" s="668"/>
      <c r="E36" s="669"/>
      <c r="F36" s="68" t="str">
        <f>IF(Máximo!F36:I36="","",Máximo!F36:I36)</f>
        <v/>
      </c>
      <c r="G36" s="72">
        <f>Máximo!G36:J36</f>
        <v>7.4999999999999997E-3</v>
      </c>
      <c r="H36" s="70" t="str">
        <f>IF(Máximo!H36="","",Máximo!H36)</f>
        <v>Obrigatório</v>
      </c>
      <c r="I36" s="37" t="s">
        <v>4</v>
      </c>
      <c r="J36" s="73">
        <f>IF($K$13="Não Atende",0,IF(I36="","",IF(H36="",VLOOKUP(I36,Parâmetros!$B$3:$C$6,2,0),VLOOKUP(I36,Parâmetros!$B$3:$C$6,2,0)*VLOOKUP(H36,Parâmetros!$E$3:$G$5,2,0))))</f>
        <v>4</v>
      </c>
      <c r="K36" s="74">
        <f t="shared" ref="K36" si="3">IF(J36="",0,((G36*J36)*$F$30)*0.9*100)</f>
        <v>1.2149999999999999</v>
      </c>
      <c r="L36" s="3"/>
      <c r="M36" s="38"/>
    </row>
    <row r="37" spans="1:15" ht="45.75" customHeight="1" outlineLevel="1" x14ac:dyDescent="0.2">
      <c r="A37" s="170" t="str">
        <f>Máximo!A37</f>
        <v>3.5</v>
      </c>
      <c r="B37" s="667" t="str">
        <f>Máximo!B37:E37</f>
        <v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v>
      </c>
      <c r="C37" s="668"/>
      <c r="D37" s="668"/>
      <c r="E37" s="669"/>
      <c r="F37" s="68" t="str">
        <f>IF(Máximo!F37:I37="","",Máximo!F37:I37)</f>
        <v/>
      </c>
      <c r="G37" s="72">
        <f>Máximo!G37:J37</f>
        <v>7.4999999999999997E-3</v>
      </c>
      <c r="H37" s="70" t="str">
        <f>IF(Máximo!H37="","",Máximo!H37)</f>
        <v>Obrigatório</v>
      </c>
      <c r="I37" s="37" t="s">
        <v>4</v>
      </c>
      <c r="J37" s="73">
        <f>IF($K$13="Não Atende",0,IF(I37="","",IF(H37="",VLOOKUP(I37,Parâmetros!$B$3:$C$6,2,0),VLOOKUP(I37,Parâmetros!$B$3:$C$6,2,0)*VLOOKUP(H37,Parâmetros!$E$3:$G$5,2,0))))</f>
        <v>4</v>
      </c>
      <c r="K37" s="74">
        <f t="shared" ref="K37" si="4">IF(J37="",0,((G37*J37)*$F$30)*0.9*100)</f>
        <v>1.2149999999999999</v>
      </c>
      <c r="L37" s="3"/>
      <c r="M37" s="38"/>
    </row>
    <row r="38" spans="1:15" ht="45.75" customHeight="1" outlineLevel="1" x14ac:dyDescent="0.2">
      <c r="A38" s="170" t="str">
        <f>Máximo!A38</f>
        <v>3.6</v>
      </c>
      <c r="B38" s="667" t="str">
        <f>Máximo!B38:E38</f>
        <v>A ferramenta deverá ser capaz de emitir parecer/laudo com o score de risco de fraude no momento da venda (validando as informações passadas pelo cliente com dos dados cadastrais e/ou fazendo score com ferramentas de terceiros - integração webservice)</v>
      </c>
      <c r="C38" s="668"/>
      <c r="D38" s="668"/>
      <c r="E38" s="669"/>
      <c r="F38" s="68" t="str">
        <f>IF(Máximo!F38:I38="","",Máximo!F38:I38)</f>
        <v/>
      </c>
      <c r="G38" s="72">
        <f>Máximo!G38:J38</f>
        <v>7.4999999999999997E-3</v>
      </c>
      <c r="H38" s="70" t="str">
        <f>IF(Máximo!H38="","",Máximo!H38)</f>
        <v>Obrigatório</v>
      </c>
      <c r="I38" s="37" t="s">
        <v>4</v>
      </c>
      <c r="J38" s="73">
        <f>IF($K$13="Não Atende",0,IF(I38="","",IF(H38="",VLOOKUP(I38,Parâmetros!$B$3:$C$6,2,0),VLOOKUP(I38,Parâmetros!$B$3:$C$6,2,0)*VLOOKUP(H38,Parâmetros!$E$3:$G$5,2,0))))</f>
        <v>4</v>
      </c>
      <c r="K38" s="74">
        <f t="shared" ref="K38" si="5">IF(J38="",0,((G38*J38)*$F$30)*0.9*100)</f>
        <v>1.2149999999999999</v>
      </c>
      <c r="L38" s="3"/>
      <c r="M38" s="38"/>
    </row>
    <row r="39" spans="1:15" ht="45.75" customHeight="1" outlineLevel="1" x14ac:dyDescent="0.2">
      <c r="A39" s="170" t="str">
        <f>Máximo!A39</f>
        <v>3.7</v>
      </c>
      <c r="B39" s="667" t="str">
        <f>Máximo!B39:E39</f>
        <v>A ferramenta deverá permitir a configuração de regras para prevenir novas ativações de clientes Oi através da análise de dados cadastrais, tais como: CPF, RG, Nome, Endereço, Cidade, UF etc.</v>
      </c>
      <c r="C39" s="668"/>
      <c r="D39" s="668"/>
      <c r="E39" s="669"/>
      <c r="F39" s="68" t="str">
        <f>IF(Máximo!F39:I39="","",Máximo!F39:I39)</f>
        <v/>
      </c>
      <c r="G39" s="72">
        <f>Máximo!G39:J39</f>
        <v>7.4999999999999997E-3</v>
      </c>
      <c r="H39" s="70" t="str">
        <f>IF(Máximo!H39="","",Máximo!H39)</f>
        <v>Obrigatório</v>
      </c>
      <c r="I39" s="37" t="s">
        <v>4</v>
      </c>
      <c r="J39" s="73">
        <f>IF($K$13="Não Atende",0,IF(I39="","",IF(H39="",VLOOKUP(I39,Parâmetros!$B$3:$C$6,2,0),VLOOKUP(I39,Parâmetros!$B$3:$C$6,2,0)*VLOOKUP(H39,Parâmetros!$E$3:$G$5,2,0))))</f>
        <v>4</v>
      </c>
      <c r="K39" s="74">
        <f t="shared" ref="K39" si="6">IF(J39="",0,((G39*J39)*$F$30)*0.9*100)</f>
        <v>1.2149999999999999</v>
      </c>
      <c r="L39" s="3"/>
      <c r="M39" s="38"/>
    </row>
    <row r="40" spans="1:15" ht="45.75" customHeight="1" outlineLevel="1" x14ac:dyDescent="0.2">
      <c r="A40" s="170" t="str">
        <f>Máximo!A40</f>
        <v>3.8</v>
      </c>
      <c r="B40" s="667" t="str">
        <f>Máximo!B40:E40</f>
        <v>A ferramenta deverá permitir a configuração de regras para prevenir novas ativações de clientes Oi através da análise de tráfego (mal uso/margem negativa/baseado em volumede  dados, voz ou sms)</v>
      </c>
      <c r="C40" s="668"/>
      <c r="D40" s="668"/>
      <c r="E40" s="669"/>
      <c r="F40" s="68" t="str">
        <f>IF(Máximo!F40:I40="","",Máximo!F40:I40)</f>
        <v/>
      </c>
      <c r="G40" s="72">
        <f>Máximo!G40:J40</f>
        <v>7.4999999999999997E-3</v>
      </c>
      <c r="H40" s="70" t="str">
        <f>IF(Máximo!H40="","",Máximo!H40)</f>
        <v>Obrigatório</v>
      </c>
      <c r="I40" s="37" t="s">
        <v>4</v>
      </c>
      <c r="J40" s="73">
        <f>IF($K$13="Não Atende",0,IF(I40="","",IF(H40="",VLOOKUP(I40,Parâmetros!$B$3:$C$6,2,0),VLOOKUP(I40,Parâmetros!$B$3:$C$6,2,0)*VLOOKUP(H40,Parâmetros!$E$3:$G$5,2,0))))</f>
        <v>4</v>
      </c>
      <c r="K40" s="74">
        <f t="shared" ref="K40" si="7">IF(J40="",0,((G40*J40)*$F$30)*0.9*100)</f>
        <v>1.2149999999999999</v>
      </c>
      <c r="L40" s="3"/>
      <c r="M40" s="38"/>
    </row>
    <row r="41" spans="1:15" ht="45.75" customHeight="1" outlineLevel="1" x14ac:dyDescent="0.2">
      <c r="A41" s="170" t="str">
        <f>Máximo!A41</f>
        <v>3.9</v>
      </c>
      <c r="B41" s="667" t="str">
        <f>Máximo!B41:E41</f>
        <v>Capacidade de adicionar informações (documentos, contatos, endereço, etc) dos assinantes e dealers em hotlists (graylists, whitelists e blacklists)</v>
      </c>
      <c r="C41" s="668"/>
      <c r="D41" s="668"/>
      <c r="E41" s="669"/>
      <c r="F41" s="68" t="str">
        <f>IF(Máximo!F41:I41="","",Máximo!F41:I41)</f>
        <v/>
      </c>
      <c r="G41" s="72">
        <f>Máximo!G41:J41</f>
        <v>7.4999999999999997E-3</v>
      </c>
      <c r="H41" s="70" t="str">
        <f>IF(Máximo!H41="","",Máximo!H41)</f>
        <v>Obrigatório</v>
      </c>
      <c r="I41" s="37" t="s">
        <v>4</v>
      </c>
      <c r="J41" s="73">
        <f>IF($K$13="Não Atende",0,IF(I41="","",IF(H41="",VLOOKUP(I41,Parâmetros!$B$3:$C$6,2,0),VLOOKUP(I41,Parâmetros!$B$3:$C$6,2,0)*VLOOKUP(H41,Parâmetros!$E$3:$G$5,2,0))))</f>
        <v>4</v>
      </c>
      <c r="K41" s="74">
        <f t="shared" ref="K41" si="8">IF(J41="",0,((G41*J41)*$F$30)*0.9*100)</f>
        <v>1.2149999999999999</v>
      </c>
      <c r="L41" s="3"/>
      <c r="M41" s="38"/>
    </row>
    <row r="42" spans="1:15" ht="45.75" customHeight="1" outlineLevel="1" x14ac:dyDescent="0.2">
      <c r="A42" s="170" t="str">
        <f>Máximo!A42</f>
        <v>3.10</v>
      </c>
      <c r="B42" s="667" t="str">
        <f>Máximo!B42:E42</f>
        <v>A ferramenta deverá ser capaz de previnir a fraude gerada pelo próprio vendedor ou dealers para ganho de comissionamento fraudulento (visando utilizar o histórico de vendas do próprio dealer/vendedor) com base em modelos estatísticos</v>
      </c>
      <c r="C42" s="668"/>
      <c r="D42" s="668"/>
      <c r="E42" s="669"/>
      <c r="F42" s="68" t="str">
        <f>IF(Máximo!F42:I42="","",Máximo!F42:I42)</f>
        <v/>
      </c>
      <c r="G42" s="72">
        <f>Máximo!G42:J42</f>
        <v>7.4999999999999997E-3</v>
      </c>
      <c r="H42" s="70" t="str">
        <f>IF(Máximo!H42="","",Máximo!H42)</f>
        <v>Obrigatório</v>
      </c>
      <c r="I42" s="37" t="s">
        <v>4</v>
      </c>
      <c r="J42" s="73">
        <f>IF($K$13="Não Atende",0,IF(I42="","",IF(H42="",VLOOKUP(I42,Parâmetros!$B$3:$C$6,2,0),VLOOKUP(I42,Parâmetros!$B$3:$C$6,2,0)*VLOOKUP(H42,Parâmetros!$E$3:$G$5,2,0))))</f>
        <v>4</v>
      </c>
      <c r="K42" s="74">
        <f t="shared" ref="K42" si="9">IF(J42="",0,((G42*J42)*$F$30)*0.9*100)</f>
        <v>1.2149999999999999</v>
      </c>
      <c r="L42" s="3"/>
      <c r="M42" s="38"/>
    </row>
    <row r="43" spans="1:15" ht="45.75" customHeight="1" outlineLevel="1" x14ac:dyDescent="0.2">
      <c r="A43" s="170" t="str">
        <f>Máximo!A43</f>
        <v>3.11</v>
      </c>
      <c r="B43" s="667" t="str">
        <f>Máximo!B43:E43</f>
        <v>A ferramenta deverá ser capaz de identificar fraude através de controles estatisticos dos processos através dos trâmites de OS's dos sistemas legados de cadastro (ex: Migração de Plano, Troca de CHIP, Troca de Número,  ativação, etc)</v>
      </c>
      <c r="C43" s="668"/>
      <c r="D43" s="668"/>
      <c r="E43" s="669"/>
      <c r="F43" s="68" t="str">
        <f>IF(Máximo!F43:I43="","",Máximo!F43:I43)</f>
        <v/>
      </c>
      <c r="G43" s="72">
        <f>Máximo!G43:J43</f>
        <v>7.4999999999999997E-3</v>
      </c>
      <c r="H43" s="70" t="str">
        <f>IF(Máximo!H43="","",Máximo!H43)</f>
        <v>Obrigatório</v>
      </c>
      <c r="I43" s="37" t="s">
        <v>4</v>
      </c>
      <c r="J43" s="73">
        <f>IF($K$13="Não Atende",0,IF(I43="","",IF(H43="",VLOOKUP(I43,Parâmetros!$B$3:$C$6,2,0),VLOOKUP(I43,Parâmetros!$B$3:$C$6,2,0)*VLOOKUP(H43,Parâmetros!$E$3:$G$5,2,0))))</f>
        <v>4</v>
      </c>
      <c r="K43" s="74">
        <f t="shared" ref="K43" si="10">IF(J43="",0,((G43*J43)*$F$30)*0.9*100)</f>
        <v>1.2149999999999999</v>
      </c>
      <c r="L43" s="3"/>
      <c r="M43" s="38"/>
    </row>
    <row r="44" spans="1:15" ht="45.75" customHeight="1" outlineLevel="1" x14ac:dyDescent="0.2">
      <c r="A44" s="170" t="str">
        <f>Máximo!A44</f>
        <v>3.12</v>
      </c>
      <c r="B44" s="667" t="str">
        <f>Máximo!B44:E44</f>
        <v>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v>
      </c>
      <c r="C44" s="668"/>
      <c r="D44" s="668"/>
      <c r="E44" s="669"/>
      <c r="F44" s="68" t="str">
        <f>IF(Máximo!F44:I44="","",Máximo!F44:I44)</f>
        <v/>
      </c>
      <c r="G44" s="72">
        <f>Máximo!G44:J44</f>
        <v>7.4999999999999997E-3</v>
      </c>
      <c r="H44" s="70" t="str">
        <f>IF(Máximo!H44="","",Máximo!H44)</f>
        <v>Obrigatório</v>
      </c>
      <c r="I44" s="37" t="s">
        <v>4</v>
      </c>
      <c r="J44" s="73">
        <f>IF($K$13="Não Atende",0,IF(I44="","",IF(H44="",VLOOKUP(I44,Parâmetros!$B$3:$C$6,2,0),VLOOKUP(I44,Parâmetros!$B$3:$C$6,2,0)*VLOOKUP(H44,Parâmetros!$E$3:$G$5,2,0))))</f>
        <v>4</v>
      </c>
      <c r="K44" s="74">
        <f t="shared" ref="K44" si="11">IF(J44="",0,((G44*J44)*$F$30)*0.9*100)</f>
        <v>1.2149999999999999</v>
      </c>
      <c r="L44" s="3"/>
      <c r="M44" s="38"/>
    </row>
    <row r="45" spans="1:15" ht="45.75" customHeight="1" outlineLevel="1" x14ac:dyDescent="0.2">
      <c r="A45" s="170" t="str">
        <f>Máximo!A45</f>
        <v>3.13</v>
      </c>
      <c r="B45" s="667" t="str">
        <f>Máximo!B45:E45</f>
        <v xml:space="preserve">A ferramenta deverá ser capaz de detectar cenários de fraudes de subscrição através de regras e alertas parametrizáveis </v>
      </c>
      <c r="C45" s="668"/>
      <c r="D45" s="668"/>
      <c r="E45" s="669"/>
      <c r="F45" s="68" t="str">
        <f>IF(Máximo!F45:I45="","",Máximo!F45:I45)</f>
        <v/>
      </c>
      <c r="G45" s="72">
        <f>Máximo!G45:J45</f>
        <v>3.69318182E-3</v>
      </c>
      <c r="H45" s="70" t="str">
        <f>IF(Máximo!H45="","",Máximo!H45)</f>
        <v>Obrigatório</v>
      </c>
      <c r="I45" s="37" t="s">
        <v>4</v>
      </c>
      <c r="J45" s="73">
        <f>IF($K$13="Não Atende",0,IF(I45="","",IF(H45="",VLOOKUP(I45,Parâmetros!$B$3:$C$6,2,0),VLOOKUP(I45,Parâmetros!$B$3:$C$6,2,0)*VLOOKUP(H45,Parâmetros!$E$3:$G$5,2,0))))</f>
        <v>4</v>
      </c>
      <c r="K45" s="74">
        <f t="shared" ref="K45" si="12">IF(J45="",0,((G45*J45)*$F$30)*0.9*100)</f>
        <v>0.59829545484000002</v>
      </c>
      <c r="L45" s="3"/>
      <c r="M45" s="38"/>
    </row>
    <row r="46" spans="1:15" ht="45.75" customHeight="1" outlineLevel="1" x14ac:dyDescent="0.2">
      <c r="A46" s="170" t="str">
        <f>Máximo!A46</f>
        <v>3.14</v>
      </c>
      <c r="B46" s="667" t="str">
        <f>Máximo!B46:E46</f>
        <v>A ferramenta deverá ser capaz de detectar cenários de Spam (SMS) através de regras e alertas parametrizáveis, tais como: volumes de terminais distintos, volumes de CNs distintos, tipos de tráfego (on net ou off net), fingerprinting de tráfego, entre outros</v>
      </c>
      <c r="C46" s="668"/>
      <c r="D46" s="668"/>
      <c r="E46" s="669"/>
      <c r="F46" s="68" t="str">
        <f>IF(Máximo!F46:I46="","",Máximo!F46:I46)</f>
        <v/>
      </c>
      <c r="G46" s="72">
        <f>Máximo!G46:J46</f>
        <v>3.69318182E-3</v>
      </c>
      <c r="H46" s="70" t="str">
        <f>IF(Máximo!H46="","",Máximo!H46)</f>
        <v>Obrigatório</v>
      </c>
      <c r="I46" s="37" t="s">
        <v>4</v>
      </c>
      <c r="J46" s="73">
        <f>IF($K$13="Não Atende",0,IF(I46="","",IF(H46="",VLOOKUP(I46,Parâmetros!$B$3:$C$6,2,0),VLOOKUP(I46,Parâmetros!$B$3:$C$6,2,0)*VLOOKUP(H46,Parâmetros!$E$3:$G$5,2,0))))</f>
        <v>4</v>
      </c>
      <c r="K46" s="74">
        <f t="shared" ref="K46" si="13">IF(J46="",0,((G46*J46)*$F$30)*0.9*100)</f>
        <v>0.59829545484000002</v>
      </c>
      <c r="L46" s="3"/>
      <c r="M46" s="38"/>
    </row>
    <row r="47" spans="1:15" ht="45.75" customHeight="1" outlineLevel="1" x14ac:dyDescent="0.2">
      <c r="A47" s="170" t="str">
        <f>Máximo!A47</f>
        <v>3.15</v>
      </c>
      <c r="B47" s="667" t="str">
        <f>Máximo!B47:E47</f>
        <v>A ferramenta deverá ser capaz de detectar cenários de Tráfego Zero (assinantes que não realizam chamadas e consumo de dados) através de regras e alertas e alertas parametrizáveis</v>
      </c>
      <c r="C47" s="668"/>
      <c r="D47" s="668"/>
      <c r="E47" s="669"/>
      <c r="F47" s="68" t="str">
        <f>IF(Máximo!F47:I47="","",Máximo!F47:I47)</f>
        <v/>
      </c>
      <c r="G47" s="72">
        <f>Máximo!G47:J47</f>
        <v>3.69318182E-3</v>
      </c>
      <c r="H47" s="70" t="str">
        <f>IF(Máximo!H47="","",Máximo!H47)</f>
        <v>Obrigatório</v>
      </c>
      <c r="I47" s="37" t="s">
        <v>4</v>
      </c>
      <c r="J47" s="73">
        <f>IF($K$13="Não Atende",0,IF(I47="","",IF(H47="",VLOOKUP(I47,Parâmetros!$B$3:$C$6,2,0),VLOOKUP(I47,Parâmetros!$B$3:$C$6,2,0)*VLOOKUP(H47,Parâmetros!$E$3:$G$5,2,0))))</f>
        <v>4</v>
      </c>
      <c r="K47" s="74">
        <f t="shared" ref="K47" si="14">IF(J47="",0,((G47*J47)*$F$30)*0.9*100)</f>
        <v>0.59829545484000002</v>
      </c>
      <c r="L47" s="3"/>
      <c r="M47" s="38"/>
    </row>
    <row r="48" spans="1:15" ht="45.75" customHeight="1" outlineLevel="1" x14ac:dyDescent="0.2">
      <c r="A48" s="170" t="str">
        <f>Máximo!A48</f>
        <v>3.16</v>
      </c>
      <c r="B48" s="667" t="str">
        <f>Máximo!B48:E48</f>
        <v>A ferramenta deverá ser capaz de detectar cenários de Recargas Fraudulentas (bônus concedidos manualmente - fraude interna) através de regras e alertas e alertas parametrizáveis</v>
      </c>
      <c r="C48" s="668"/>
      <c r="D48" s="668"/>
      <c r="E48" s="669"/>
      <c r="F48" s="68" t="str">
        <f>IF(Máximo!F48:I48="","",Máximo!F48:I48)</f>
        <v/>
      </c>
      <c r="G48" s="72">
        <f>Máximo!G48:J48</f>
        <v>3.69318182E-3</v>
      </c>
      <c r="H48" s="70" t="str">
        <f>IF(Máximo!H48="","",Máximo!H48)</f>
        <v>Obrigatório</v>
      </c>
      <c r="I48" s="37" t="s">
        <v>4</v>
      </c>
      <c r="J48" s="73">
        <f>IF($K$13="Não Atende",0,IF(I48="","",IF(H48="",VLOOKUP(I48,Parâmetros!$B$3:$C$6,2,0),VLOOKUP(I48,Parâmetros!$B$3:$C$6,2,0)*VLOOKUP(H48,Parâmetros!$E$3:$G$5,2,0))))</f>
        <v>4</v>
      </c>
      <c r="K48" s="74">
        <f t="shared" ref="K48" si="15">IF(J48="",0,((G48*J48)*$F$30)*0.9*100)</f>
        <v>0.59829545484000002</v>
      </c>
      <c r="L48" s="3"/>
      <c r="M48" s="38"/>
    </row>
    <row r="49" spans="1:13" ht="45.75" customHeight="1" outlineLevel="1" x14ac:dyDescent="0.2">
      <c r="A49" s="170" t="str">
        <f>Máximo!A49</f>
        <v>3.17</v>
      </c>
      <c r="B49" s="667" t="str">
        <f>Máximo!B49:E49</f>
        <v>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v>
      </c>
      <c r="C49" s="668"/>
      <c r="D49" s="668"/>
      <c r="E49" s="669"/>
      <c r="F49" s="68" t="str">
        <f>IF(Máximo!F49:I49="","",Máximo!F49:I49)</f>
        <v/>
      </c>
      <c r="G49" s="72">
        <f>Máximo!G49:J49</f>
        <v>3.69318182E-3</v>
      </c>
      <c r="H49" s="70" t="str">
        <f>IF(Máximo!H49="","",Máximo!H49)</f>
        <v>Obrigatório</v>
      </c>
      <c r="I49" s="37" t="s">
        <v>4</v>
      </c>
      <c r="J49" s="73">
        <f>IF($K$13="Não Atende",0,IF(I49="","",IF(H49="",VLOOKUP(I49,Parâmetros!$B$3:$C$6,2,0),VLOOKUP(I49,Parâmetros!$B$3:$C$6,2,0)*VLOOKUP(H49,Parâmetros!$E$3:$G$5,2,0))))</f>
        <v>4</v>
      </c>
      <c r="K49" s="74">
        <f t="shared" ref="K49" si="16">IF(J49="",0,((G49*J49)*$F$30)*0.9*100)</f>
        <v>0.59829545484000002</v>
      </c>
      <c r="L49" s="3"/>
      <c r="M49" s="38"/>
    </row>
    <row r="50" spans="1:13" ht="45.75" customHeight="1" outlineLevel="1" x14ac:dyDescent="0.2">
      <c r="A50" s="170" t="str">
        <f>Máximo!A50</f>
        <v>3.18</v>
      </c>
      <c r="B50" s="667" t="str">
        <f>Máximo!B50:E50</f>
        <v>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v>
      </c>
      <c r="C50" s="668"/>
      <c r="D50" s="668"/>
      <c r="E50" s="669"/>
      <c r="F50" s="68" t="str">
        <f>IF(Máximo!F50:I50="","",Máximo!F50:I50)</f>
        <v/>
      </c>
      <c r="G50" s="72">
        <f>Máximo!G50:J50</f>
        <v>3.69318182E-3</v>
      </c>
      <c r="H50" s="70" t="str">
        <f>IF(Máximo!H50="","",Máximo!H50)</f>
        <v>Obrigatório</v>
      </c>
      <c r="I50" s="37" t="s">
        <v>4</v>
      </c>
      <c r="J50" s="73">
        <f>IF($K$13="Não Atende",0,IF(I50="","",IF(H50="",VLOOKUP(I50,Parâmetros!$B$3:$C$6,2,0),VLOOKUP(I50,Parâmetros!$B$3:$C$6,2,0)*VLOOKUP(H50,Parâmetros!$E$3:$G$5,2,0))))</f>
        <v>4</v>
      </c>
      <c r="K50" s="74">
        <f t="shared" ref="K50" si="17">IF(J50="",0,((G50*J50)*$F$30)*0.9*100)</f>
        <v>0.59829545484000002</v>
      </c>
      <c r="L50" s="3"/>
      <c r="M50" s="38"/>
    </row>
    <row r="51" spans="1:13" ht="45.75" customHeight="1" outlineLevel="1" x14ac:dyDescent="0.2">
      <c r="A51" s="170" t="str">
        <f>Máximo!A51</f>
        <v>3.19</v>
      </c>
      <c r="B51" s="667" t="str">
        <f>Máximo!B51:E51</f>
        <v>A ferramenta deverá ser capaz de detectar a fraude gerada pelo próprio vendedor ou dealers para ganho de comissionamento fraudulento (visando utilizar o histórico de vendas do próprio dealer/vendedor) através de regras e alertas parametrizáveis</v>
      </c>
      <c r="C51" s="668"/>
      <c r="D51" s="668"/>
      <c r="E51" s="669"/>
      <c r="F51" s="68" t="str">
        <f>IF(Máximo!F51:I51="","",Máximo!F51:I51)</f>
        <v/>
      </c>
      <c r="G51" s="72">
        <f>Máximo!G51:J51</f>
        <v>3.69318182E-3</v>
      </c>
      <c r="H51" s="70" t="str">
        <f>IF(Máximo!H51="","",Máximo!H51)</f>
        <v>Obrigatório</v>
      </c>
      <c r="I51" s="37" t="s">
        <v>4</v>
      </c>
      <c r="J51" s="73">
        <f>IF($K$13="Não Atende",0,IF(I51="","",IF(H51="",VLOOKUP(I51,Parâmetros!$B$3:$C$6,2,0),VLOOKUP(I51,Parâmetros!$B$3:$C$6,2,0)*VLOOKUP(H51,Parâmetros!$E$3:$G$5,2,0))))</f>
        <v>4</v>
      </c>
      <c r="K51" s="74">
        <f t="shared" ref="K51" si="18">IF(J51="",0,((G51*J51)*$F$30)*0.9*100)</f>
        <v>0.59829545484000002</v>
      </c>
      <c r="L51" s="3"/>
      <c r="M51" s="38"/>
    </row>
    <row r="52" spans="1:13" ht="45.75" customHeight="1" outlineLevel="1" x14ac:dyDescent="0.2">
      <c r="A52" s="170" t="str">
        <f>Máximo!A52</f>
        <v>3.20</v>
      </c>
      <c r="B52" s="667" t="str">
        <f>Máximo!B52:E52</f>
        <v>A ferramenta deverá ser capaz de detectar cenários de fraudes de Co-Billing (detectar terminais de outras operadoras utilizando CSP Oi) através de regras e alertas e alertas parametrizáveis e deverá integrar com os elementos de rede para bloqueio.</v>
      </c>
      <c r="C52" s="668"/>
      <c r="D52" s="668"/>
      <c r="E52" s="669"/>
      <c r="F52" s="68" t="str">
        <f>IF(Máximo!F52:I52="","",Máximo!F52:I52)</f>
        <v/>
      </c>
      <c r="G52" s="72">
        <f>Máximo!G52:J52</f>
        <v>3.69318182E-3</v>
      </c>
      <c r="H52" s="70" t="str">
        <f>IF(Máximo!H52="","",Máximo!H52)</f>
        <v>Obrigatório</v>
      </c>
      <c r="I52" s="37" t="s">
        <v>4</v>
      </c>
      <c r="J52" s="73">
        <f>IF($K$13="Não Atende",0,IF(I52="","",IF(H52="",VLOOKUP(I52,Parâmetros!$B$3:$C$6,2,0),VLOOKUP(I52,Parâmetros!$B$3:$C$6,2,0)*VLOOKUP(H52,Parâmetros!$E$3:$G$5,2,0))))</f>
        <v>4</v>
      </c>
      <c r="K52" s="74">
        <f t="shared" ref="K52" si="19">IF(J52="",0,((G52*J52)*$F$30)*0.9*100)</f>
        <v>0.59829545484000002</v>
      </c>
      <c r="L52" s="3"/>
      <c r="M52" s="38"/>
    </row>
    <row r="53" spans="1:13" ht="45.75" customHeight="1" outlineLevel="1" x14ac:dyDescent="0.2">
      <c r="A53" s="170" t="str">
        <f>Máximo!A53</f>
        <v>3.21</v>
      </c>
      <c r="B53" s="667" t="str">
        <f>Máximo!B53:E53</f>
        <v>A ferramenta deverá ser capaz de detectar cenários de fraudes de Sequestro/Hijacking/Bypass (Siga-me/Call Foward) através de regras e alertas parametrizáveis e executar ações de bloqueios automáticos</v>
      </c>
      <c r="C53" s="668"/>
      <c r="D53" s="668"/>
      <c r="E53" s="669"/>
      <c r="F53" s="68" t="str">
        <f>IF(Máximo!F53:I53="","",Máximo!F53:I53)</f>
        <v/>
      </c>
      <c r="G53" s="72">
        <f>Máximo!G53:J53</f>
        <v>3.69318182E-3</v>
      </c>
      <c r="H53" s="70" t="str">
        <f>IF(Máximo!H53="","",Máximo!H53)</f>
        <v>Obrigatório</v>
      </c>
      <c r="I53" s="37" t="s">
        <v>4</v>
      </c>
      <c r="J53" s="73">
        <f>IF($K$13="Não Atende",0,IF(I53="","",IF(H53="",VLOOKUP(I53,Parâmetros!$B$3:$C$6,2,0),VLOOKUP(I53,Parâmetros!$B$3:$C$6,2,0)*VLOOKUP(H53,Parâmetros!$E$3:$G$5,2,0))))</f>
        <v>4</v>
      </c>
      <c r="K53" s="74">
        <f t="shared" ref="K53" si="20">IF(J53="",0,((G53*J53)*$F$30)*0.9*100)</f>
        <v>0.59829545484000002</v>
      </c>
      <c r="L53" s="3"/>
      <c r="M53" s="38"/>
    </row>
    <row r="54" spans="1:13" ht="45.75" customHeight="1" outlineLevel="1" x14ac:dyDescent="0.2">
      <c r="A54" s="170" t="str">
        <f>Máximo!A54</f>
        <v>3.22</v>
      </c>
      <c r="B54" s="667" t="str">
        <f>Máximo!B54:E54</f>
        <v>A ferramenta deverá ser capaz de detectar cenários de fraudes de Wangiri/Fishing (chamadas "one-ring" para que o subscritor realize o retorno a números premium) através de regras e alertas parametrizáveis</v>
      </c>
      <c r="C54" s="668"/>
      <c r="D54" s="668"/>
      <c r="E54" s="669"/>
      <c r="F54" s="68" t="str">
        <f>IF(Máximo!F54:I54="","",Máximo!F54:I54)</f>
        <v/>
      </c>
      <c r="G54" s="72">
        <f>Máximo!G54:J54</f>
        <v>3.69318182E-3</v>
      </c>
      <c r="H54" s="70" t="str">
        <f>IF(Máximo!H54="","",Máximo!H54)</f>
        <v>Obrigatório</v>
      </c>
      <c r="I54" s="37" t="s">
        <v>4</v>
      </c>
      <c r="J54" s="73">
        <f>IF($K$13="Não Atende",0,IF(I54="","",IF(H54="",VLOOKUP(I54,Parâmetros!$B$3:$C$6,2,0),VLOOKUP(I54,Parâmetros!$B$3:$C$6,2,0)*VLOOKUP(H54,Parâmetros!$E$3:$G$5,2,0))))</f>
        <v>4</v>
      </c>
      <c r="K54" s="74">
        <f t="shared" ref="K54" si="21">IF(J54="",0,((G54*J54)*$F$30)*0.9*100)</f>
        <v>0.59829545484000002</v>
      </c>
      <c r="L54" s="3"/>
      <c r="M54" s="38"/>
    </row>
    <row r="55" spans="1:13" ht="45.75" customHeight="1" outlineLevel="1" x14ac:dyDescent="0.2">
      <c r="A55" s="170" t="str">
        <f>Máximo!A55</f>
        <v>3.23</v>
      </c>
      <c r="B55" s="667" t="str">
        <f>Máximo!B55:E55</f>
        <v>A ferramenta deverá ser capaz de detectar cenários de fraudes de IMSI Stuffing (quando 1 MSISDN/IMEI possui mais de 1 IMSI trafegando na rede) através de regras e alertas parametrizáveis e executar ações de bloqueios automáticos</v>
      </c>
      <c r="C55" s="668"/>
      <c r="D55" s="668"/>
      <c r="E55" s="669"/>
      <c r="F55" s="68" t="str">
        <f>IF(Máximo!F55:I55="","",Máximo!F55:I55)</f>
        <v/>
      </c>
      <c r="G55" s="72">
        <f>Máximo!G55:J55</f>
        <v>3.69318182E-3</v>
      </c>
      <c r="H55" s="70" t="str">
        <f>IF(Máximo!H55="","",Máximo!H55)</f>
        <v>Obrigatório</v>
      </c>
      <c r="I55" s="37" t="s">
        <v>4</v>
      </c>
      <c r="J55" s="73">
        <f>IF($K$13="Não Atende",0,IF(I55="","",IF(H55="",VLOOKUP(I55,Parâmetros!$B$3:$C$6,2,0),VLOOKUP(I55,Parâmetros!$B$3:$C$6,2,0)*VLOOKUP(H55,Parâmetros!$E$3:$G$5,2,0))))</f>
        <v>4</v>
      </c>
      <c r="K55" s="74">
        <f t="shared" ref="K55" si="22">IF(J55="",0,((G55*J55)*$F$30)*0.9*100)</f>
        <v>0.59829545484000002</v>
      </c>
      <c r="L55" s="3"/>
      <c r="M55" s="38"/>
    </row>
    <row r="56" spans="1:13" ht="45.75" customHeight="1" outlineLevel="1" x14ac:dyDescent="0.2">
      <c r="A56" s="170" t="str">
        <f>Máximo!A56</f>
        <v>3.24</v>
      </c>
      <c r="B56" s="667" t="str">
        <f>Máximo!B56:E56</f>
        <v>A ferramenta deverá ser capaz de detectar cenários de fraudes de Clonagem (tráfego ocorrendo em um mesmo MSIDN, IMEI, IMSI em locais diferentes e distantes ao mesmo tempo) através de regras e alertas parametrizáveis e executar ações de bloqueios automáticos</v>
      </c>
      <c r="C56" s="668"/>
      <c r="D56" s="668"/>
      <c r="E56" s="669"/>
      <c r="F56" s="68" t="str">
        <f>IF(Máximo!F56:I56="","",Máximo!F56:I56)</f>
        <v/>
      </c>
      <c r="G56" s="72">
        <f>Máximo!G56:J56</f>
        <v>3.69318182E-3</v>
      </c>
      <c r="H56" s="70" t="str">
        <f>IF(Máximo!H56="","",Máximo!H56)</f>
        <v>Obrigatório</v>
      </c>
      <c r="I56" s="37" t="s">
        <v>4</v>
      </c>
      <c r="J56" s="73">
        <f>IF($K$13="Não Atende",0,IF(I56="","",IF(H56="",VLOOKUP(I56,Parâmetros!$B$3:$C$6,2,0),VLOOKUP(I56,Parâmetros!$B$3:$C$6,2,0)*VLOOKUP(H56,Parâmetros!$E$3:$G$5,2,0))))</f>
        <v>4</v>
      </c>
      <c r="K56" s="74">
        <f t="shared" ref="K56" si="23">IF(J56="",0,((G56*J56)*$F$30)*0.9*100)</f>
        <v>0.59829545484000002</v>
      </c>
      <c r="L56" s="3"/>
      <c r="M56" s="38"/>
    </row>
    <row r="57" spans="1:13" ht="45.75" customHeight="1" outlineLevel="1" x14ac:dyDescent="0.2">
      <c r="A57" s="170" t="str">
        <f>Máximo!A57</f>
        <v>3.25</v>
      </c>
      <c r="B57" s="667" t="str">
        <f>Máximo!B57:E57</f>
        <v>A ferramenta deverá prover mecanismos para analisar cenários de fraudes de subscrição com flexibilidade de realizar cruzamento de informações pertinentes ao caso (gestão de casos) para balizar medidas de atuação</v>
      </c>
      <c r="C57" s="668"/>
      <c r="D57" s="668"/>
      <c r="E57" s="669"/>
      <c r="F57" s="68" t="str">
        <f>IF(Máximo!F57:I57="","",Máximo!F57:I57)</f>
        <v/>
      </c>
      <c r="G57" s="72">
        <f>Máximo!G57:J57</f>
        <v>3.69318182E-3</v>
      </c>
      <c r="H57" s="70" t="str">
        <f>IF(Máximo!H57="","",Máximo!H57)</f>
        <v>Obrigatório</v>
      </c>
      <c r="I57" s="37" t="s">
        <v>4</v>
      </c>
      <c r="J57" s="73">
        <f>IF($K$13="Não Atende",0,IF(I57="","",IF(H57="",VLOOKUP(I57,Parâmetros!$B$3:$C$6,2,0),VLOOKUP(I57,Parâmetros!$B$3:$C$6,2,0)*VLOOKUP(H57,Parâmetros!$E$3:$G$5,2,0))))</f>
        <v>4</v>
      </c>
      <c r="K57" s="74">
        <f t="shared" ref="K57" si="24">IF(J57="",0,((G57*J57)*$F$30)*0.9*100)</f>
        <v>0.59829545484000002</v>
      </c>
      <c r="L57" s="3"/>
      <c r="M57" s="38"/>
    </row>
    <row r="58" spans="1:13" ht="45.75" customHeight="1" outlineLevel="1" x14ac:dyDescent="0.2">
      <c r="A58" s="170" t="str">
        <f>Máximo!A58</f>
        <v>3.26</v>
      </c>
      <c r="B58" s="667" t="str">
        <f>Máximo!B58:E58</f>
        <v>A ferramenta deverá prover mecanismos para analisar cenários de Spam (SMS) com flexibilidade de realizar cruzamento de informações pertinentes ao caso (gestão de casos) para balizar medidas de atuação e executar ações de bloqueios automáticos</v>
      </c>
      <c r="C58" s="668"/>
      <c r="D58" s="668"/>
      <c r="E58" s="669"/>
      <c r="F58" s="68" t="str">
        <f>IF(Máximo!F58:I58="","",Máximo!F58:I58)</f>
        <v/>
      </c>
      <c r="G58" s="72">
        <f>Máximo!G58:J58</f>
        <v>3.69318182E-3</v>
      </c>
      <c r="H58" s="70" t="str">
        <f>IF(Máximo!H58="","",Máximo!H58)</f>
        <v>Obrigatório</v>
      </c>
      <c r="I58" s="37" t="s">
        <v>4</v>
      </c>
      <c r="J58" s="73">
        <f>IF($K$13="Não Atende",0,IF(I58="","",IF(H58="",VLOOKUP(I58,Parâmetros!$B$3:$C$6,2,0),VLOOKUP(I58,Parâmetros!$B$3:$C$6,2,0)*VLOOKUP(H58,Parâmetros!$E$3:$G$5,2,0))))</f>
        <v>4</v>
      </c>
      <c r="K58" s="74">
        <f t="shared" ref="K58" si="25">IF(J58="",0,((G58*J58)*$F$30)*0.9*100)</f>
        <v>0.59829545484000002</v>
      </c>
      <c r="L58" s="3"/>
      <c r="M58" s="38"/>
    </row>
    <row r="59" spans="1:13" ht="45.75" customHeight="1" outlineLevel="1" x14ac:dyDescent="0.2">
      <c r="A59" s="170" t="str">
        <f>Máximo!A59</f>
        <v>3.27</v>
      </c>
      <c r="B59" s="667" t="str">
        <f>Máximo!B59:E59</f>
        <v>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v>
      </c>
      <c r="C59" s="668"/>
      <c r="D59" s="668"/>
      <c r="E59" s="669"/>
      <c r="F59" s="68" t="str">
        <f>IF(Máximo!F59:I59="","",Máximo!F59:I59)</f>
        <v/>
      </c>
      <c r="G59" s="72">
        <f>Máximo!G59:J59</f>
        <v>3.69318182E-3</v>
      </c>
      <c r="H59" s="70" t="str">
        <f>IF(Máximo!H59="","",Máximo!H59)</f>
        <v>Obrigatório</v>
      </c>
      <c r="I59" s="37" t="s">
        <v>4</v>
      </c>
      <c r="J59" s="73">
        <f>IF($K$13="Não Atende",0,IF(I59="","",IF(H59="",VLOOKUP(I59,Parâmetros!$B$3:$C$6,2,0),VLOOKUP(I59,Parâmetros!$B$3:$C$6,2,0)*VLOOKUP(H59,Parâmetros!$E$3:$G$5,2,0))))</f>
        <v>4</v>
      </c>
      <c r="K59" s="74">
        <f t="shared" ref="K59" si="26">IF(J59="",0,((G59*J59)*$F$30)*0.9*100)</f>
        <v>0.59829545484000002</v>
      </c>
      <c r="L59" s="3"/>
      <c r="M59" s="38"/>
    </row>
    <row r="60" spans="1:13" ht="45.75" customHeight="1" outlineLevel="1" x14ac:dyDescent="0.2">
      <c r="A60" s="170" t="str">
        <f>Máximo!A60</f>
        <v>3.28</v>
      </c>
      <c r="B60" s="667" t="str">
        <f>Máximo!B60:E60</f>
        <v>A ferramenta deverá prover mecanismos para analisar cenários de Recargas Fraudulentas (bônus concedidos manualmente - fraude interna) com flexibilidade de realizar cruzamento de informações pertinentes ao caso (gestão de casos) para balizar medidas de atuação e executar ações de bloqueios automáticos e remoção do crédito indevido</v>
      </c>
      <c r="C60" s="668"/>
      <c r="D60" s="668"/>
      <c r="E60" s="669"/>
      <c r="F60" s="68" t="str">
        <f>IF(Máximo!F60:I60="","",Máximo!F60:I60)</f>
        <v/>
      </c>
      <c r="G60" s="72">
        <f>Máximo!G60:J60</f>
        <v>3.69318182E-3</v>
      </c>
      <c r="H60" s="70" t="str">
        <f>IF(Máximo!H60="","",Máximo!H60)</f>
        <v>Obrigatório</v>
      </c>
      <c r="I60" s="37" t="s">
        <v>4</v>
      </c>
      <c r="J60" s="73">
        <f>IF($K$13="Não Atende",0,IF(I60="","",IF(H60="",VLOOKUP(I60,Parâmetros!$B$3:$C$6,2,0),VLOOKUP(I60,Parâmetros!$B$3:$C$6,2,0)*VLOOKUP(H60,Parâmetros!$E$3:$G$5,2,0))))</f>
        <v>4</v>
      </c>
      <c r="K60" s="74">
        <f t="shared" ref="K60" si="27">IF(J60="",0,((G60*J60)*$F$30)*0.9*100)</f>
        <v>0.59829545484000002</v>
      </c>
      <c r="L60" s="3"/>
      <c r="M60" s="38"/>
    </row>
    <row r="61" spans="1:13" ht="45.75" customHeight="1" outlineLevel="1" x14ac:dyDescent="0.2">
      <c r="A61" s="170" t="str">
        <f>Máximo!A61</f>
        <v>3.29</v>
      </c>
      <c r="B61" s="667" t="str">
        <f>Máximo!B61:E61</f>
        <v>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v>
      </c>
      <c r="C61" s="668"/>
      <c r="D61" s="668"/>
      <c r="E61" s="669"/>
      <c r="F61" s="68" t="str">
        <f>IF(Máximo!F61:I61="","",Máximo!F61:I61)</f>
        <v/>
      </c>
      <c r="G61" s="72">
        <f>Máximo!G61:J61</f>
        <v>3.69318182E-3</v>
      </c>
      <c r="H61" s="70" t="str">
        <f>IF(Máximo!H61="","",Máximo!H61)</f>
        <v>Obrigatório</v>
      </c>
      <c r="I61" s="37" t="s">
        <v>4</v>
      </c>
      <c r="J61" s="73">
        <f>IF($K$13="Não Atende",0,IF(I61="","",IF(H61="",VLOOKUP(I61,Parâmetros!$B$3:$C$6,2,0),VLOOKUP(I61,Parâmetros!$B$3:$C$6,2,0)*VLOOKUP(H61,Parâmetros!$E$3:$G$5,2,0))))</f>
        <v>4</v>
      </c>
      <c r="K61" s="74">
        <f t="shared" ref="K61" si="28">IF(J61="",0,((G61*J61)*$F$30)*0.9*100)</f>
        <v>0.59829545484000002</v>
      </c>
      <c r="L61" s="3"/>
      <c r="M61" s="38"/>
    </row>
    <row r="62" spans="1:13" ht="45.75" customHeight="1" outlineLevel="1" x14ac:dyDescent="0.2">
      <c r="A62" s="170" t="str">
        <f>Máximo!A62</f>
        <v>3.30</v>
      </c>
      <c r="B62" s="667" t="str">
        <f>Máximo!B62:E62</f>
        <v>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v>
      </c>
      <c r="C62" s="668"/>
      <c r="D62" s="668"/>
      <c r="E62" s="669"/>
      <c r="F62" s="68" t="str">
        <f>IF(Máximo!F62:I62="","",Máximo!F62:I62)</f>
        <v/>
      </c>
      <c r="G62" s="72">
        <f>Máximo!G62:J62</f>
        <v>3.69318182E-3</v>
      </c>
      <c r="H62" s="70" t="str">
        <f>IF(Máximo!H62="","",Máximo!H62)</f>
        <v>Obrigatório</v>
      </c>
      <c r="I62" s="37" t="s">
        <v>4</v>
      </c>
      <c r="J62" s="73">
        <f>IF($K$13="Não Atende",0,IF(I62="","",IF(H62="",VLOOKUP(I62,Parâmetros!$B$3:$C$6,2,0),VLOOKUP(I62,Parâmetros!$B$3:$C$6,2,0)*VLOOKUP(H62,Parâmetros!$E$3:$G$5,2,0))))</f>
        <v>4</v>
      </c>
      <c r="K62" s="74">
        <f t="shared" ref="K62" si="29">IF(J62="",0,((G62*J62)*$F$30)*0.9*100)</f>
        <v>0.59829545484000002</v>
      </c>
      <c r="L62" s="3"/>
      <c r="M62" s="38"/>
    </row>
    <row r="63" spans="1:13" ht="45.75" customHeight="1" outlineLevel="1" x14ac:dyDescent="0.2">
      <c r="A63" s="170" t="str">
        <f>Máximo!A63</f>
        <v>3.31</v>
      </c>
      <c r="B63" s="667" t="str">
        <f>Máximo!B63:E63</f>
        <v>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v>
      </c>
      <c r="C63" s="668"/>
      <c r="D63" s="668"/>
      <c r="E63" s="669"/>
      <c r="F63" s="68" t="str">
        <f>IF(Máximo!F63:I63="","",Máximo!F63:I63)</f>
        <v/>
      </c>
      <c r="G63" s="72">
        <f>Máximo!G63:J63</f>
        <v>3.69318182E-3</v>
      </c>
      <c r="H63" s="70" t="str">
        <f>IF(Máximo!H63="","",Máximo!H63)</f>
        <v>Obrigatório</v>
      </c>
      <c r="I63" s="37" t="s">
        <v>4</v>
      </c>
      <c r="J63" s="73">
        <f>IF($K$13="Não Atende",0,IF(I63="","",IF(H63="",VLOOKUP(I63,Parâmetros!$B$3:$C$6,2,0),VLOOKUP(I63,Parâmetros!$B$3:$C$6,2,0)*VLOOKUP(H63,Parâmetros!$E$3:$G$5,2,0))))</f>
        <v>4</v>
      </c>
      <c r="K63" s="74">
        <f t="shared" ref="K63" si="30">IF(J63="",0,((G63*J63)*$F$30)*0.9*100)</f>
        <v>0.59829545484000002</v>
      </c>
      <c r="L63" s="3"/>
      <c r="M63" s="38"/>
    </row>
    <row r="64" spans="1:13" ht="45.75" customHeight="1" outlineLevel="1" x14ac:dyDescent="0.2">
      <c r="A64" s="170" t="str">
        <f>Máximo!A64</f>
        <v>3.32</v>
      </c>
      <c r="B64" s="667" t="str">
        <f>Máximo!B64:E64</f>
        <v>A ferramenta deverá prover mecanismos para analisar cenários de fraudes de Co-Billing (detectar terminais de outras operadoras utilizando CSP Oi) com flexibilidade de realizar cruzamento de iinformações pertinentes ao caso (gestão de casos) para balizar medidas de atuação</v>
      </c>
      <c r="C64" s="668"/>
      <c r="D64" s="668"/>
      <c r="E64" s="669"/>
      <c r="F64" s="68" t="str">
        <f>IF(Máximo!F64:I64="","",Máximo!F64:I64)</f>
        <v/>
      </c>
      <c r="G64" s="72">
        <f>Máximo!G64:J64</f>
        <v>3.69318182E-3</v>
      </c>
      <c r="H64" s="70" t="str">
        <f>IF(Máximo!H64="","",Máximo!H64)</f>
        <v>Obrigatório</v>
      </c>
      <c r="I64" s="37" t="s">
        <v>4</v>
      </c>
      <c r="J64" s="73">
        <f>IF($K$13="Não Atende",0,IF(I64="","",IF(H64="",VLOOKUP(I64,Parâmetros!$B$3:$C$6,2,0),VLOOKUP(I64,Parâmetros!$B$3:$C$6,2,0)*VLOOKUP(H64,Parâmetros!$E$3:$G$5,2,0))))</f>
        <v>4</v>
      </c>
      <c r="K64" s="74">
        <f t="shared" ref="K64" si="31">IF(J64="",0,((G64*J64)*$F$30)*0.9*100)</f>
        <v>0.59829545484000002</v>
      </c>
      <c r="L64" s="3"/>
      <c r="M64" s="38"/>
    </row>
    <row r="65" spans="1:13" ht="45.75" customHeight="1" outlineLevel="1" x14ac:dyDescent="0.2">
      <c r="A65" s="170" t="str">
        <f>Máximo!A65</f>
        <v>3.33</v>
      </c>
      <c r="B65" s="667" t="str">
        <f>Máximo!B65:E65</f>
        <v>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v>
      </c>
      <c r="C65" s="668"/>
      <c r="D65" s="668"/>
      <c r="E65" s="669"/>
      <c r="F65" s="68" t="str">
        <f>IF(Máximo!F65:I65="","",Máximo!F65:I65)</f>
        <v/>
      </c>
      <c r="G65" s="72">
        <f>Máximo!G65:J65</f>
        <v>3.69318182E-3</v>
      </c>
      <c r="H65" s="70" t="str">
        <f>IF(Máximo!H65="","",Máximo!H65)</f>
        <v>Obrigatório</v>
      </c>
      <c r="I65" s="37" t="s">
        <v>4</v>
      </c>
      <c r="J65" s="73">
        <f>IF($K$13="Não Atende",0,IF(I65="","",IF(H65="",VLOOKUP(I65,Parâmetros!$B$3:$C$6,2,0),VLOOKUP(I65,Parâmetros!$B$3:$C$6,2,0)*VLOOKUP(H65,Parâmetros!$E$3:$G$5,2,0))))</f>
        <v>4</v>
      </c>
      <c r="K65" s="74">
        <f t="shared" ref="K65" si="32">IF(J65="",0,((G65*J65)*$F$30)*0.9*100)</f>
        <v>0.59829545484000002</v>
      </c>
      <c r="L65" s="3"/>
      <c r="M65" s="38"/>
    </row>
    <row r="66" spans="1:13" ht="45.75" customHeight="1" outlineLevel="1" x14ac:dyDescent="0.2">
      <c r="A66" s="170" t="str">
        <f>Máximo!A66</f>
        <v>3.34</v>
      </c>
      <c r="B66" s="667" t="str">
        <f>Máximo!B66:E66</f>
        <v>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v>
      </c>
      <c r="C66" s="668"/>
      <c r="D66" s="668"/>
      <c r="E66" s="669"/>
      <c r="F66" s="68" t="str">
        <f>IF(Máximo!F66:I66="","",Máximo!F66:I66)</f>
        <v/>
      </c>
      <c r="G66" s="72">
        <f>Máximo!G66:J66</f>
        <v>3.69318182E-3</v>
      </c>
      <c r="H66" s="70" t="str">
        <f>IF(Máximo!H66="","",Máximo!H66)</f>
        <v>Obrigatório</v>
      </c>
      <c r="I66" s="37" t="s">
        <v>4</v>
      </c>
      <c r="J66" s="73">
        <f>IF($K$13="Não Atende",0,IF(I66="","",IF(H66="",VLOOKUP(I66,Parâmetros!$B$3:$C$6,2,0),VLOOKUP(I66,Parâmetros!$B$3:$C$6,2,0)*VLOOKUP(H66,Parâmetros!$E$3:$G$5,2,0))))</f>
        <v>4</v>
      </c>
      <c r="K66" s="74">
        <f t="shared" ref="K66" si="33">IF(J66="",0,((G66*J66)*$F$30)*0.9*100)</f>
        <v>0.59829545484000002</v>
      </c>
      <c r="L66" s="3"/>
      <c r="M66" s="38"/>
    </row>
    <row r="67" spans="1:13" ht="45.75" customHeight="1" outlineLevel="1" x14ac:dyDescent="0.2">
      <c r="A67" s="170" t="str">
        <f>Máximo!A67</f>
        <v>3.35</v>
      </c>
      <c r="B67" s="667" t="str">
        <f>Máximo!B67:E67</f>
        <v>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v>
      </c>
      <c r="C67" s="668"/>
      <c r="D67" s="668"/>
      <c r="E67" s="669"/>
      <c r="F67" s="68" t="str">
        <f>IF(Máximo!F67:I67="","",Máximo!F67:I67)</f>
        <v/>
      </c>
      <c r="G67" s="72">
        <f>Máximo!G67:J67</f>
        <v>3.69318182E-3</v>
      </c>
      <c r="H67" s="70" t="str">
        <f>IF(Máximo!H67="","",Máximo!H67)</f>
        <v>Obrigatório</v>
      </c>
      <c r="I67" s="37" t="s">
        <v>4</v>
      </c>
      <c r="J67" s="73">
        <f>IF($K$13="Não Atende",0,IF(I67="","",IF(H67="",VLOOKUP(I67,Parâmetros!$B$3:$C$6,2,0),VLOOKUP(I67,Parâmetros!$B$3:$C$6,2,0)*VLOOKUP(H67,Parâmetros!$E$3:$G$5,2,0))))</f>
        <v>4</v>
      </c>
      <c r="K67" s="74">
        <f t="shared" ref="K67" si="34">IF(J67="",0,((G67*J67)*$F$30)*0.9*100)</f>
        <v>0.59829545484000002</v>
      </c>
      <c r="L67" s="3"/>
      <c r="M67" s="38"/>
    </row>
    <row r="68" spans="1:13" ht="45.75" customHeight="1" outlineLevel="1" x14ac:dyDescent="0.2">
      <c r="A68" s="170" t="str">
        <f>Máximo!A68</f>
        <v>3.36</v>
      </c>
      <c r="B68" s="667" t="str">
        <f>Máximo!B68:E68</f>
        <v>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v>
      </c>
      <c r="C68" s="668"/>
      <c r="D68" s="668"/>
      <c r="E68" s="669"/>
      <c r="F68" s="68" t="str">
        <f>IF(Máximo!F68:I68="","",Máximo!F68:I68)</f>
        <v/>
      </c>
      <c r="G68" s="72">
        <f>Máximo!G68:J68</f>
        <v>3.69318182E-3</v>
      </c>
      <c r="H68" s="70" t="str">
        <f>IF(Máximo!H68="","",Máximo!H68)</f>
        <v>Obrigatório</v>
      </c>
      <c r="I68" s="37" t="s">
        <v>4</v>
      </c>
      <c r="J68" s="73">
        <f>IF($K$13="Não Atende",0,IF(I68="","",IF(H68="",VLOOKUP(I68,Parâmetros!$B$3:$C$6,2,0),VLOOKUP(I68,Parâmetros!$B$3:$C$6,2,0)*VLOOKUP(H68,Parâmetros!$E$3:$G$5,2,0))))</f>
        <v>4</v>
      </c>
      <c r="K68" s="74">
        <f t="shared" ref="K68" si="35">IF(J68="",0,((G68*J68)*$F$30)*0.9*100)</f>
        <v>0.59829545484000002</v>
      </c>
      <c r="L68" s="3"/>
      <c r="M68" s="38"/>
    </row>
    <row r="69" spans="1:13" ht="45.75" customHeight="1" outlineLevel="1" x14ac:dyDescent="0.2">
      <c r="A69" s="170" t="str">
        <f>Máximo!A69</f>
        <v>3.37</v>
      </c>
      <c r="B69" s="667" t="str">
        <f>Máximo!B69:E69</f>
        <v>A ferramenta deverá ser capaz de estimar a perda financeira gerada pelos casos de fraude através das variáveis existentes no banco (faturamento, inadimplência, custo de Interconexão, etc)</v>
      </c>
      <c r="C69" s="668"/>
      <c r="D69" s="668"/>
      <c r="E69" s="669"/>
      <c r="F69" s="68" t="str">
        <f>IF(Máximo!F69:I69="","",Máximo!F69:I69)</f>
        <v/>
      </c>
      <c r="G69" s="72">
        <f>Máximo!G69:J69</f>
        <v>3.69318182E-3</v>
      </c>
      <c r="H69" s="70" t="str">
        <f>IF(Máximo!H69="","",Máximo!H69)</f>
        <v>Obrigatório</v>
      </c>
      <c r="I69" s="37" t="s">
        <v>4</v>
      </c>
      <c r="J69" s="73">
        <f>IF($K$13="Não Atende",0,IF(I69="","",IF(H69="",VLOOKUP(I69,Parâmetros!$B$3:$C$6,2,0),VLOOKUP(I69,Parâmetros!$B$3:$C$6,2,0)*VLOOKUP(H69,Parâmetros!$E$3:$G$5,2,0))))</f>
        <v>4</v>
      </c>
      <c r="K69" s="74">
        <f t="shared" ref="K69" si="36">IF(J69="",0,((G69*J69)*$F$30)*0.9*100)</f>
        <v>0.59829545484000002</v>
      </c>
      <c r="L69" s="3"/>
      <c r="M69" s="38"/>
    </row>
    <row r="70" spans="1:13" ht="45.75" customHeight="1" outlineLevel="1" x14ac:dyDescent="0.2">
      <c r="A70" s="170" t="str">
        <f>Máximo!A70</f>
        <v>3.38</v>
      </c>
      <c r="B70" s="667" t="str">
        <f>Máximo!B70:E70</f>
        <v>A ferramenta deverá ser capaz de reportar (emitir parecer/laudo) cenários de fraudes de subscrição por tipificações/atributos parametrizáveis</v>
      </c>
      <c r="C70" s="668"/>
      <c r="D70" s="668"/>
      <c r="E70" s="669"/>
      <c r="F70" s="68" t="str">
        <f>IF(Máximo!F70:I70="","",Máximo!F70:I70)</f>
        <v/>
      </c>
      <c r="G70" s="72">
        <f>Máximo!G70:J70</f>
        <v>3.69318182E-3</v>
      </c>
      <c r="H70" s="70" t="str">
        <f>IF(Máximo!H70="","",Máximo!H70)</f>
        <v>Obrigatório</v>
      </c>
      <c r="I70" s="37" t="s">
        <v>4</v>
      </c>
      <c r="J70" s="73">
        <f>IF($K$13="Não Atende",0,IF(I70="","",IF(H70="",VLOOKUP(I70,Parâmetros!$B$3:$C$6,2,0),VLOOKUP(I70,Parâmetros!$B$3:$C$6,2,0)*VLOOKUP(H70,Parâmetros!$E$3:$G$5,2,0))))</f>
        <v>4</v>
      </c>
      <c r="K70" s="74">
        <f t="shared" ref="K70" si="37">IF(J70="",0,((G70*J70)*$F$30)*0.9*100)</f>
        <v>0.59829545484000002</v>
      </c>
      <c r="L70" s="3"/>
      <c r="M70" s="38"/>
    </row>
    <row r="71" spans="1:13" ht="45.75" customHeight="1" outlineLevel="1" x14ac:dyDescent="0.2">
      <c r="A71" s="170" t="str">
        <f>Máximo!A71</f>
        <v>3.39</v>
      </c>
      <c r="B71" s="667" t="str">
        <f>Máximo!B71:E71</f>
        <v>A ferramenta deverá ser capaz de reportar (emitir parecer/laudo) cenários de Spam (SMS) por tipificações/atributos parametrizáveis</v>
      </c>
      <c r="C71" s="668"/>
      <c r="D71" s="668"/>
      <c r="E71" s="669"/>
      <c r="F71" s="68" t="str">
        <f>IF(Máximo!F71:I71="","",Máximo!F71:I71)</f>
        <v/>
      </c>
      <c r="G71" s="72">
        <f>Máximo!G71:J71</f>
        <v>3.69318182E-3</v>
      </c>
      <c r="H71" s="70" t="str">
        <f>IF(Máximo!H71="","",Máximo!H71)</f>
        <v>Obrigatório</v>
      </c>
      <c r="I71" s="37" t="s">
        <v>4</v>
      </c>
      <c r="J71" s="73">
        <f>IF($K$13="Não Atende",0,IF(I71="","",IF(H71="",VLOOKUP(I71,Parâmetros!$B$3:$C$6,2,0),VLOOKUP(I71,Parâmetros!$B$3:$C$6,2,0)*VLOOKUP(H71,Parâmetros!$E$3:$G$5,2,0))))</f>
        <v>4</v>
      </c>
      <c r="K71" s="74">
        <f t="shared" ref="K71" si="38">IF(J71="",0,((G71*J71)*$F$30)*0.9*100)</f>
        <v>0.59829545484000002</v>
      </c>
      <c r="L71" s="3"/>
      <c r="M71" s="38"/>
    </row>
    <row r="72" spans="1:13" ht="45.75" customHeight="1" outlineLevel="1" x14ac:dyDescent="0.2">
      <c r="A72" s="170" t="str">
        <f>Máximo!A72</f>
        <v>3.40</v>
      </c>
      <c r="B72" s="667" t="str">
        <f>Máximo!B72:E72</f>
        <v>A ferramenta deverá ser capaz de reportar (emitir parecer/laudo) cenários de Tráfego Zero (assinantes que não realizam chamadas e consumo de dados) por tipificações/atributos parametrizáveis</v>
      </c>
      <c r="C72" s="668"/>
      <c r="D72" s="668"/>
      <c r="E72" s="669"/>
      <c r="F72" s="68" t="str">
        <f>IF(Máximo!F72:I72="","",Máximo!F72:I72)</f>
        <v/>
      </c>
      <c r="G72" s="72">
        <f>Máximo!G72:J72</f>
        <v>3.69318182E-3</v>
      </c>
      <c r="H72" s="70" t="str">
        <f>IF(Máximo!H72="","",Máximo!H72)</f>
        <v>Obrigatório</v>
      </c>
      <c r="I72" s="37" t="s">
        <v>4</v>
      </c>
      <c r="J72" s="73">
        <f>IF($K$13="Não Atende",0,IF(I72="","",IF(H72="",VLOOKUP(I72,Parâmetros!$B$3:$C$6,2,0),VLOOKUP(I72,Parâmetros!$B$3:$C$6,2,0)*VLOOKUP(H72,Parâmetros!$E$3:$G$5,2,0))))</f>
        <v>4</v>
      </c>
      <c r="K72" s="74">
        <f t="shared" ref="K72" si="39">IF(J72="",0,((G72*J72)*$F$30)*0.9*100)</f>
        <v>0.59829545484000002</v>
      </c>
      <c r="L72" s="3"/>
      <c r="M72" s="38"/>
    </row>
    <row r="73" spans="1:13" ht="45.75" customHeight="1" outlineLevel="1" x14ac:dyDescent="0.2">
      <c r="A73" s="170" t="str">
        <f>Máximo!A73</f>
        <v>3.41</v>
      </c>
      <c r="B73" s="667" t="str">
        <f>Máximo!B73:E73</f>
        <v>A ferramenta deverá ser capaz de reportar (emitir parecer/laudo) cenários de Recargas Fraudulentas (bônus concedidos manualmente - fraude interna) por tipificações/atributos parametrizáveis</v>
      </c>
      <c r="C73" s="668"/>
      <c r="D73" s="668"/>
      <c r="E73" s="669"/>
      <c r="F73" s="68" t="str">
        <f>IF(Máximo!F73:I73="","",Máximo!F73:I73)</f>
        <v/>
      </c>
      <c r="G73" s="72">
        <f>Máximo!G73:J73</f>
        <v>3.69318182E-3</v>
      </c>
      <c r="H73" s="70" t="str">
        <f>IF(Máximo!H73="","",Máximo!H73)</f>
        <v>Obrigatório</v>
      </c>
      <c r="I73" s="37" t="s">
        <v>4</v>
      </c>
      <c r="J73" s="73">
        <f>IF($K$13="Não Atende",0,IF(I73="","",IF(H73="",VLOOKUP(I73,Parâmetros!$B$3:$C$6,2,0),VLOOKUP(I73,Parâmetros!$B$3:$C$6,2,0)*VLOOKUP(H73,Parâmetros!$E$3:$G$5,2,0))))</f>
        <v>4</v>
      </c>
      <c r="K73" s="74">
        <f t="shared" ref="K73" si="40">IF(J73="",0,((G73*J73)*$F$30)*0.9*100)</f>
        <v>0.59829545484000002</v>
      </c>
      <c r="L73" s="3"/>
      <c r="M73" s="38"/>
    </row>
    <row r="74" spans="1:13" ht="45.75" customHeight="1" outlineLevel="1" x14ac:dyDescent="0.2">
      <c r="A74" s="170" t="str">
        <f>Máximo!A74</f>
        <v>3.42</v>
      </c>
      <c r="B74" s="667" t="str">
        <f>Máximo!B74:E74</f>
        <v>A ferramenta deverá  ser capaz de reportar (emitir parecer/laudo) cenários de fraudes de PBX (Fraudadores invadem um sistema telefônico automatizado que lhes permite discar para o PBX e gerar tráfego de saída do PBX para qualquer número de telefone às custas das empresas) por tipificações/atributos parametrizáveis</v>
      </c>
      <c r="C74" s="668"/>
      <c r="D74" s="668"/>
      <c r="E74" s="669"/>
      <c r="F74" s="68" t="str">
        <f>IF(Máximo!F74:I74="","",Máximo!F74:I74)</f>
        <v/>
      </c>
      <c r="G74" s="72">
        <f>Máximo!G74:J74</f>
        <v>3.69318182E-3</v>
      </c>
      <c r="H74" s="70" t="str">
        <f>IF(Máximo!H74="","",Máximo!H74)</f>
        <v>Obrigatório</v>
      </c>
      <c r="I74" s="37" t="s">
        <v>4</v>
      </c>
      <c r="J74" s="73">
        <f>IF($K$13="Não Atende",0,IF(I74="","",IF(H74="",VLOOKUP(I74,Parâmetros!$B$3:$C$6,2,0),VLOOKUP(I74,Parâmetros!$B$3:$C$6,2,0)*VLOOKUP(H74,Parâmetros!$E$3:$G$5,2,0))))</f>
        <v>4</v>
      </c>
      <c r="K74" s="74">
        <f t="shared" ref="K74" si="41">IF(J74="",0,((G74*J74)*$F$30)*0.9*100)</f>
        <v>0.59829545484000002</v>
      </c>
      <c r="L74" s="3"/>
      <c r="M74" s="38"/>
    </row>
    <row r="75" spans="1:13" ht="45.75" customHeight="1" outlineLevel="1" x14ac:dyDescent="0.2">
      <c r="A75" s="170" t="str">
        <f>Máximo!A75</f>
        <v>3.43</v>
      </c>
      <c r="B75" s="667" t="str">
        <f>Máximo!B75:E75</f>
        <v>A ferramenta deverá ser capaz de reportar (emitir parecer/laudo) cenários de fraudes de LDI (Longa Distância Internacional - utilizando blacklists de países, parametrizações de minutagem por país ou por A number/B number) por tipificações/atributos parametrizáveis e executar ações de bloqueios automáticos</v>
      </c>
      <c r="C75" s="668"/>
      <c r="D75" s="668"/>
      <c r="E75" s="669"/>
      <c r="F75" s="68" t="str">
        <f>IF(Máximo!F75:I75="","",Máximo!F75:I75)</f>
        <v/>
      </c>
      <c r="G75" s="72">
        <f>Máximo!G75:J75</f>
        <v>3.69318182E-3</v>
      </c>
      <c r="H75" s="70" t="str">
        <f>IF(Máximo!H75="","",Máximo!H75)</f>
        <v>Obrigatório</v>
      </c>
      <c r="I75" s="37" t="s">
        <v>4</v>
      </c>
      <c r="J75" s="73">
        <f>IF($K$13="Não Atende",0,IF(I75="","",IF(H75="",VLOOKUP(I75,Parâmetros!$B$3:$C$6,2,0),VLOOKUP(I75,Parâmetros!$B$3:$C$6,2,0)*VLOOKUP(H75,Parâmetros!$E$3:$G$5,2,0))))</f>
        <v>4</v>
      </c>
      <c r="K75" s="74">
        <f t="shared" ref="K75" si="42">IF(J75="",0,((G75*J75)*$F$30)*0.9*100)</f>
        <v>0.59829545484000002</v>
      </c>
      <c r="L75" s="3"/>
      <c r="M75" s="38"/>
    </row>
    <row r="76" spans="1:13" ht="45.75" customHeight="1" outlineLevel="1" x14ac:dyDescent="0.2">
      <c r="A76" s="170" t="str">
        <f>Máximo!A76</f>
        <v>3.44</v>
      </c>
      <c r="B76" s="667" t="str">
        <f>Máximo!B76:E76</f>
        <v>A ferramenta deverá ser capaz de reportar (emitir parecer/laudo) a fraude gerada pelo próprio vendedor ou dealers para ganho de comissionamento fraudulento (visando utilizar o histórico de vendas do próprio dealer/vendedor) por tipificações/atributos parametrizáveis e executar ações de bloqueios automáticos</v>
      </c>
      <c r="C76" s="668"/>
      <c r="D76" s="668"/>
      <c r="E76" s="669"/>
      <c r="F76" s="68" t="str">
        <f>IF(Máximo!F76:I76="","",Máximo!F76:I76)</f>
        <v/>
      </c>
      <c r="G76" s="72">
        <f>Máximo!G76:J76</f>
        <v>3.69318182E-3</v>
      </c>
      <c r="H76" s="70" t="str">
        <f>IF(Máximo!H76="","",Máximo!H76)</f>
        <v>Obrigatório</v>
      </c>
      <c r="I76" s="37" t="s">
        <v>4</v>
      </c>
      <c r="J76" s="73">
        <f>IF($K$13="Não Atende",0,IF(I76="","",IF(H76="",VLOOKUP(I76,Parâmetros!$B$3:$C$6,2,0),VLOOKUP(I76,Parâmetros!$B$3:$C$6,2,0)*VLOOKUP(H76,Parâmetros!$E$3:$G$5,2,0))))</f>
        <v>4</v>
      </c>
      <c r="K76" s="74">
        <f t="shared" ref="K76" si="43">IF(J76="",0,((G76*J76)*$F$30)*0.9*100)</f>
        <v>0.59829545484000002</v>
      </c>
      <c r="L76" s="3"/>
      <c r="M76" s="38"/>
    </row>
    <row r="77" spans="1:13" ht="45.75" customHeight="1" outlineLevel="1" x14ac:dyDescent="0.2">
      <c r="A77" s="170" t="str">
        <f>Máximo!A77</f>
        <v>3.45</v>
      </c>
      <c r="B77" s="667" t="str">
        <f>Máximo!B77:E77</f>
        <v>A ferramenta deverá ser capaz de reportar (emitir parecer/laudo) cenários de fraudes de Co-Billing (detectar terminais de outras operadoras utilizando CSP Oi) por tipificações/atributos parametrizáveis e executar ações de bloqueios automáticos</v>
      </c>
      <c r="C77" s="668"/>
      <c r="D77" s="668"/>
      <c r="E77" s="669"/>
      <c r="F77" s="68" t="str">
        <f>IF(Máximo!F77:I77="","",Máximo!F77:I77)</f>
        <v/>
      </c>
      <c r="G77" s="72">
        <f>Máximo!G77:J77</f>
        <v>3.69318182E-3</v>
      </c>
      <c r="H77" s="70" t="str">
        <f>IF(Máximo!H77="","",Máximo!H77)</f>
        <v>Obrigatório</v>
      </c>
      <c r="I77" s="37" t="s">
        <v>4</v>
      </c>
      <c r="J77" s="73">
        <f>IF($K$13="Não Atende",0,IF(I77="","",IF(H77="",VLOOKUP(I77,Parâmetros!$B$3:$C$6,2,0),VLOOKUP(I77,Parâmetros!$B$3:$C$6,2,0)*VLOOKUP(H77,Parâmetros!$E$3:$G$5,2,0))))</f>
        <v>4</v>
      </c>
      <c r="K77" s="74">
        <f t="shared" ref="K77" si="44">IF(J77="",0,((G77*J77)*$F$30)*0.9*100)</f>
        <v>0.59829545484000002</v>
      </c>
      <c r="L77" s="3"/>
      <c r="M77" s="38"/>
    </row>
    <row r="78" spans="1:13" ht="45.75" customHeight="1" outlineLevel="1" x14ac:dyDescent="0.2">
      <c r="A78" s="170" t="str">
        <f>Máximo!A78</f>
        <v>3.46</v>
      </c>
      <c r="B78" s="667" t="str">
        <f>Máximo!B78:E78</f>
        <v>A ferramenta deverá ser capaz de reportar (emitir parecer/laudo) cenários de fraudes de Sequestro/Hijacking/Bypass (Siga-me/Call Foward) por tipificações/atributos parametrizáveis e executar ações de bloqueios automáticos</v>
      </c>
      <c r="C78" s="668"/>
      <c r="D78" s="668"/>
      <c r="E78" s="669"/>
      <c r="F78" s="68" t="str">
        <f>IF(Máximo!F78:I78="","",Máximo!F78:I78)</f>
        <v/>
      </c>
      <c r="G78" s="72">
        <f>Máximo!G78:J78</f>
        <v>3.69318182E-3</v>
      </c>
      <c r="H78" s="70" t="str">
        <f>IF(Máximo!H78="","",Máximo!H78)</f>
        <v>Obrigatório</v>
      </c>
      <c r="I78" s="37" t="s">
        <v>4</v>
      </c>
      <c r="J78" s="73">
        <f>IF($K$13="Não Atende",0,IF(I78="","",IF(H78="",VLOOKUP(I78,Parâmetros!$B$3:$C$6,2,0),VLOOKUP(I78,Parâmetros!$B$3:$C$6,2,0)*VLOOKUP(H78,Parâmetros!$E$3:$G$5,2,0))))</f>
        <v>4</v>
      </c>
      <c r="K78" s="74">
        <f t="shared" ref="K78" si="45">IF(J78="",0,((G78*J78)*$F$30)*0.9*100)</f>
        <v>0.59829545484000002</v>
      </c>
      <c r="L78" s="3"/>
      <c r="M78" s="38"/>
    </row>
    <row r="79" spans="1:13" ht="45.75" customHeight="1" outlineLevel="1" x14ac:dyDescent="0.2">
      <c r="A79" s="170" t="str">
        <f>Máximo!A79</f>
        <v>3.47</v>
      </c>
      <c r="B79" s="667" t="str">
        <f>Máximo!B79:E79</f>
        <v>A ferramenta deverá ser capaz de reportar (emitir parecer/laudo) cenários de fraudes de Wangiri/Fishing (chamadas "one-ring" para que o subscritor realize o retorno a números premium) por tipificações/atributos parametrizáveis</v>
      </c>
      <c r="C79" s="668"/>
      <c r="D79" s="668"/>
      <c r="E79" s="669"/>
      <c r="F79" s="68" t="str">
        <f>IF(Máximo!F79:I79="","",Máximo!F79:I79)</f>
        <v/>
      </c>
      <c r="G79" s="72">
        <f>Máximo!G79:J79</f>
        <v>3.69318182E-3</v>
      </c>
      <c r="H79" s="70" t="str">
        <f>IF(Máximo!H79="","",Máximo!H79)</f>
        <v>Obrigatório</v>
      </c>
      <c r="I79" s="37" t="s">
        <v>4</v>
      </c>
      <c r="J79" s="73">
        <f>IF($K$13="Não Atende",0,IF(I79="","",IF(H79="",VLOOKUP(I79,Parâmetros!$B$3:$C$6,2,0),VLOOKUP(I79,Parâmetros!$B$3:$C$6,2,0)*VLOOKUP(H79,Parâmetros!$E$3:$G$5,2,0))))</f>
        <v>4</v>
      </c>
      <c r="K79" s="74">
        <f t="shared" ref="K79" si="46">IF(J79="",0,((G79*J79)*$F$30)*0.9*100)</f>
        <v>0.59829545484000002</v>
      </c>
      <c r="L79" s="3"/>
      <c r="M79" s="38"/>
    </row>
    <row r="80" spans="1:13" ht="45.75" customHeight="1" outlineLevel="1" x14ac:dyDescent="0.2">
      <c r="A80" s="170" t="str">
        <f>Máximo!A80</f>
        <v>3.48</v>
      </c>
      <c r="B80" s="667" t="str">
        <f>Máximo!B80:E80</f>
        <v>A ferramenta deverá ser capaz de reportar (emitir parecer/laudo) cenários de fraudes de IMSI Stuffing (quando 1 MSISDN/IMEI possui mais de 1 IMSI trafegando na rede) por tipificações/atributos parametrizáveis</v>
      </c>
      <c r="C80" s="668"/>
      <c r="D80" s="668"/>
      <c r="E80" s="669"/>
      <c r="F80" s="68" t="str">
        <f>IF(Máximo!F80:I80="","",Máximo!F80:I80)</f>
        <v/>
      </c>
      <c r="G80" s="72">
        <f>Máximo!G80:J80</f>
        <v>3.69318182E-3</v>
      </c>
      <c r="H80" s="70" t="str">
        <f>IF(Máximo!H80="","",Máximo!H80)</f>
        <v>Obrigatório</v>
      </c>
      <c r="I80" s="37" t="s">
        <v>4</v>
      </c>
      <c r="J80" s="73">
        <f>IF($K$13="Não Atende",0,IF(I80="","",IF(H80="",VLOOKUP(I80,Parâmetros!$B$3:$C$6,2,0),VLOOKUP(I80,Parâmetros!$B$3:$C$6,2,0)*VLOOKUP(H80,Parâmetros!$E$3:$G$5,2,0))))</f>
        <v>4</v>
      </c>
      <c r="K80" s="74">
        <f t="shared" ref="K80" si="47">IF(J80="",0,((G80*J80)*$F$30)*0.9*100)</f>
        <v>0.59829545484000002</v>
      </c>
      <c r="L80" s="3"/>
      <c r="M80" s="38"/>
    </row>
    <row r="81" spans="1:13" ht="45.75" customHeight="1" outlineLevel="1" x14ac:dyDescent="0.2">
      <c r="A81" s="170" t="str">
        <f>Máximo!A81</f>
        <v>3.49</v>
      </c>
      <c r="B81" s="667" t="str">
        <f>Máximo!B81:E81</f>
        <v>A ferramenta deverá ser capaz de reportar (emitir parecer/laudo) cenários de fraudes de Clonagem (tráfego ocorrendo em um mesmo MSIDN, IMEI, IMSI em locais diferentes e distantes ao mesmo tempo) por tipificações/atributos parametrizáveis</v>
      </c>
      <c r="C81" s="668"/>
      <c r="D81" s="668"/>
      <c r="E81" s="669"/>
      <c r="F81" s="68" t="str">
        <f>IF(Máximo!F81:I81="","",Máximo!F81:I81)</f>
        <v/>
      </c>
      <c r="G81" s="72">
        <f>Máximo!G81:J81</f>
        <v>3.69318182E-3</v>
      </c>
      <c r="H81" s="70" t="str">
        <f>IF(Máximo!H81="","",Máximo!H81)</f>
        <v>Obrigatório</v>
      </c>
      <c r="I81" s="37" t="s">
        <v>4</v>
      </c>
      <c r="J81" s="73">
        <f>IF($K$13="Não Atende",0,IF(I81="","",IF(H81="",VLOOKUP(I81,Parâmetros!$B$3:$C$6,2,0),VLOOKUP(I81,Parâmetros!$B$3:$C$6,2,0)*VLOOKUP(H81,Parâmetros!$E$3:$G$5,2,0))))</f>
        <v>4</v>
      </c>
      <c r="K81" s="74">
        <f t="shared" ref="K81" si="48">IF(J81="",0,((G81*J81)*$F$30)*0.9*100)</f>
        <v>0.59829545484000002</v>
      </c>
      <c r="L81" s="3"/>
      <c r="M81" s="38"/>
    </row>
    <row r="82" spans="1:13" ht="45.75" customHeight="1" outlineLevel="1" x14ac:dyDescent="0.2">
      <c r="A82" s="170" t="str">
        <f>Máximo!A82</f>
        <v>3.50</v>
      </c>
      <c r="B82" s="667" t="str">
        <f>Máximo!B82:E82</f>
        <v>A ferramenta deverá ter capacidade de receber e ler (input na base de dados) os CDR's (binários) da Mediação, habilitando a detecção de fraudes de uso near real-time</v>
      </c>
      <c r="C82" s="668"/>
      <c r="D82" s="668"/>
      <c r="E82" s="669"/>
      <c r="F82" s="68" t="str">
        <f>IF(Máximo!F82:I82="","",Máximo!F82:I82)</f>
        <v/>
      </c>
      <c r="G82" s="72">
        <f>Máximo!G82:J82</f>
        <v>7.4999999999999997E-3</v>
      </c>
      <c r="H82" s="70" t="str">
        <f>IF(Máximo!H82="","",Máximo!H82)</f>
        <v>Obrigatório</v>
      </c>
      <c r="I82" s="37" t="s">
        <v>4</v>
      </c>
      <c r="J82" s="73">
        <f>IF($K$13="Não Atende",0,IF(I82="","",IF(H82="",VLOOKUP(I82,Parâmetros!$B$3:$C$6,2,0),VLOOKUP(I82,Parâmetros!$B$3:$C$6,2,0)*VLOOKUP(H82,Parâmetros!$E$3:$G$5,2,0))))</f>
        <v>4</v>
      </c>
      <c r="K82" s="74">
        <f t="shared" ref="K82" si="49">IF(J82="",0,((G82*J82)*$F$30)*0.9*100)</f>
        <v>1.2149999999999999</v>
      </c>
      <c r="L82" s="3"/>
      <c r="M82" s="38"/>
    </row>
    <row r="83" spans="1:13" ht="45.75" customHeight="1" outlineLevel="1" x14ac:dyDescent="0.2">
      <c r="A83" s="170" t="str">
        <f>Máximo!A83</f>
        <v>3.51</v>
      </c>
      <c r="B83" s="667" t="str">
        <f>Máximo!B83:E83</f>
        <v>A ferramenta deverá ter capacidade de receber periodicamente o cadastro full de clientes (e seus produtos/campanhas) dos CRM's (Siebel 6.3, Siebel 8, Oracle Service Cloud, SAC, STC e SINN) via Oracle SOA Suite, Informática Power Center ou integração ponto a ponto)</v>
      </c>
      <c r="C83" s="668"/>
      <c r="D83" s="668"/>
      <c r="E83" s="669"/>
      <c r="F83" s="68" t="str">
        <f>IF(Máximo!F83:I83="","",Máximo!F83:I83)</f>
        <v/>
      </c>
      <c r="G83" s="72">
        <f>Máximo!G83:J83</f>
        <v>7.4999999999999997E-3</v>
      </c>
      <c r="H83" s="70" t="str">
        <f>IF(Máximo!H83="","",Máximo!H83)</f>
        <v>Obrigatório</v>
      </c>
      <c r="I83" s="37" t="s">
        <v>4</v>
      </c>
      <c r="J83" s="73">
        <f>IF($K$13="Não Atende",0,IF(I83="","",IF(H83="",VLOOKUP(I83,Parâmetros!$B$3:$C$6,2,0),VLOOKUP(I83,Parâmetros!$B$3:$C$6,2,0)*VLOOKUP(H83,Parâmetros!$E$3:$G$5,2,0))))</f>
        <v>4</v>
      </c>
      <c r="K83" s="74">
        <f t="shared" ref="K83" si="50">IF(J83="",0,((G83*J83)*$F$30)*0.9*100)</f>
        <v>1.2149999999999999</v>
      </c>
      <c r="L83" s="3"/>
      <c r="M83" s="38"/>
    </row>
    <row r="84" spans="1:13" ht="45.75" customHeight="1" outlineLevel="1" x14ac:dyDescent="0.2">
      <c r="A84" s="170" t="str">
        <f>Máximo!A84</f>
        <v>3.52</v>
      </c>
      <c r="B84" s="667" t="str">
        <f>Máximo!B84:E84</f>
        <v>A ferramenta deverá ter capacidade de receber a atualização de cadastro de novos clientes (e seus produtos/campanhas) dos CRM's (Siebel 6.3, Siebel 8, Oracle Service Cloud, SAC, STC e SINN) via Oracle SOA Suite, Informática Power Center ou integração ponto a ponto)</v>
      </c>
      <c r="C84" s="668"/>
      <c r="D84" s="668"/>
      <c r="E84" s="669"/>
      <c r="F84" s="68" t="str">
        <f>IF(Máximo!F84:I84="","",Máximo!F84:I84)</f>
        <v/>
      </c>
      <c r="G84" s="72">
        <f>Máximo!G84:J84</f>
        <v>7.4999999999999997E-3</v>
      </c>
      <c r="H84" s="70" t="str">
        <f>IF(Máximo!H84="","",Máximo!H84)</f>
        <v>Obrigatório</v>
      </c>
      <c r="I84" s="37" t="s">
        <v>4</v>
      </c>
      <c r="J84" s="73">
        <f>IF($K$13="Não Atende",0,IF(I84="","",IF(H84="",VLOOKUP(I84,Parâmetros!$B$3:$C$6,2,0),VLOOKUP(I84,Parâmetros!$B$3:$C$6,2,0)*VLOOKUP(H84,Parâmetros!$E$3:$G$5,2,0))))</f>
        <v>4</v>
      </c>
      <c r="K84" s="74">
        <f t="shared" ref="K84" si="51">IF(J84="",0,((G84*J84)*$F$30)*0.9*100)</f>
        <v>1.2149999999999999</v>
      </c>
      <c r="L84" s="3"/>
      <c r="M84" s="38"/>
    </row>
    <row r="85" spans="1:13" ht="45.75" customHeight="1" outlineLevel="1" x14ac:dyDescent="0.2">
      <c r="A85" s="170" t="str">
        <f>Máximo!A85</f>
        <v>3.53</v>
      </c>
      <c r="B85" s="667" t="str">
        <f>Máximo!B85:E85</f>
        <v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v>
      </c>
      <c r="C85" s="668"/>
      <c r="D85" s="668"/>
      <c r="E85" s="669"/>
      <c r="F85" s="68" t="str">
        <f>IF(Máximo!F85:I85="","",Máximo!F85:I85)</f>
        <v/>
      </c>
      <c r="G85" s="72">
        <f>Máximo!G85:J85</f>
        <v>7.4999999999999997E-3</v>
      </c>
      <c r="H85" s="70" t="str">
        <f>IF(Máximo!H85="","",Máximo!H85)</f>
        <v>Obrigatório</v>
      </c>
      <c r="I85" s="37" t="s">
        <v>4</v>
      </c>
      <c r="J85" s="73">
        <f>IF($K$13="Não Atende",0,IF(I85="","",IF(H85="",VLOOKUP(I85,Parâmetros!$B$3:$C$6,2,0),VLOOKUP(I85,Parâmetros!$B$3:$C$6,2,0)*VLOOKUP(H85,Parâmetros!$E$3:$G$5,2,0))))</f>
        <v>4</v>
      </c>
      <c r="K85" s="74">
        <f t="shared" ref="K85" si="52">IF(J85="",0,((G85*J85)*$F$30)*0.9*100)</f>
        <v>1.2149999999999999</v>
      </c>
      <c r="L85" s="3"/>
      <c r="M85" s="38"/>
    </row>
    <row r="86" spans="1:13" ht="45.75" customHeight="1" outlineLevel="1" x14ac:dyDescent="0.2">
      <c r="A86" s="170" t="str">
        <f>Máximo!A86</f>
        <v>3.54</v>
      </c>
      <c r="B86" s="667" t="str">
        <f>Máximo!B86:E86</f>
        <v>A ferramenta deverá prever e checar padrões de análise de comportamento dos clientes na base de dados gerando alertas e relatórios com base em tráfego e informações de cadastro</v>
      </c>
      <c r="C86" s="668"/>
      <c r="D86" s="668"/>
      <c r="E86" s="669"/>
      <c r="F86" s="68" t="str">
        <f>IF(Máximo!F86:I86="","",Máximo!F86:I86)</f>
        <v/>
      </c>
      <c r="G86" s="72">
        <f>Máximo!G86:J86</f>
        <v>7.4999999999999997E-3</v>
      </c>
      <c r="H86" s="70" t="str">
        <f>IF(Máximo!H86="","",Máximo!H86)</f>
        <v>Obrigatório</v>
      </c>
      <c r="I86" s="37" t="s">
        <v>4</v>
      </c>
      <c r="J86" s="73">
        <f>IF($K$13="Não Atende",0,IF(I86="","",IF(H86="",VLOOKUP(I86,Parâmetros!$B$3:$C$6,2,0),VLOOKUP(I86,Parâmetros!$B$3:$C$6,2,0)*VLOOKUP(H86,Parâmetros!$E$3:$G$5,2,0))))</f>
        <v>4</v>
      </c>
      <c r="K86" s="74">
        <f t="shared" ref="K86" si="53">IF(J86="",0,((G86*J86)*$F$30)*0.9*100)</f>
        <v>1.2149999999999999</v>
      </c>
      <c r="L86" s="3"/>
      <c r="M86" s="38"/>
    </row>
    <row r="87" spans="1:13" ht="45.75" customHeight="1" outlineLevel="1" x14ac:dyDescent="0.2">
      <c r="A87" s="170" t="str">
        <f>Máximo!A87</f>
        <v>3.55</v>
      </c>
      <c r="B87" s="667" t="str">
        <f>Máximo!B87:E87</f>
        <v>A ferramenta deverá prever e checar padrões de comportamento dos clientes através de todos os touchpoints (loja, mobile, web, mail, etc) cruzando com os seu perfis nas redes sociais (social footprint) gerando alertas e relatórios</v>
      </c>
      <c r="C87" s="668"/>
      <c r="D87" s="668"/>
      <c r="E87" s="669"/>
      <c r="F87" s="68" t="str">
        <f>IF(Máximo!F87:I87="","",Máximo!F87:I87)</f>
        <v/>
      </c>
      <c r="G87" s="72">
        <f>Máximo!G87:J87</f>
        <v>7.4999999999999997E-3</v>
      </c>
      <c r="H87" s="70" t="str">
        <f>IF(Máximo!H87="","",Máximo!H87)</f>
        <v>Desejável</v>
      </c>
      <c r="I87" s="37" t="s">
        <v>4</v>
      </c>
      <c r="J87" s="73">
        <f>IF($K$13="Não Atende",0,IF(I87="","",IF(H87="",VLOOKUP(I87,Parâmetros!$B$3:$C$6,2,0),VLOOKUP(I87,Parâmetros!$B$3:$C$6,2,0)*VLOOKUP(H87,Parâmetros!$E$3:$G$5,2,0))))</f>
        <v>2</v>
      </c>
      <c r="K87" s="74">
        <f t="shared" ref="K87" si="54">IF(J87="",0,((G87*J87)*$F$30)*0.9*100)</f>
        <v>0.60749999999999993</v>
      </c>
      <c r="L87" s="3"/>
      <c r="M87" s="38"/>
    </row>
    <row r="88" spans="1:13" ht="45.75" customHeight="1" outlineLevel="1" x14ac:dyDescent="0.2">
      <c r="A88" s="170" t="str">
        <f>Máximo!A88</f>
        <v>3.56</v>
      </c>
      <c r="B88" s="667" t="str">
        <f>Máximo!B88:E88</f>
        <v>Capacidade de realizar análise de causa raiz da fraude através de drill down (data mining) das análises das regras e atributos</v>
      </c>
      <c r="C88" s="668"/>
      <c r="D88" s="668"/>
      <c r="E88" s="669"/>
      <c r="F88" s="68" t="str">
        <f>IF(Máximo!F88:I88="","",Máximo!F88:I88)</f>
        <v/>
      </c>
      <c r="G88" s="72">
        <f>Máximo!G88:J88</f>
        <v>7.4999999999999997E-3</v>
      </c>
      <c r="H88" s="70" t="str">
        <f>IF(Máximo!H88="","",Máximo!H88)</f>
        <v>Obrigatório</v>
      </c>
      <c r="I88" s="37" t="s">
        <v>4</v>
      </c>
      <c r="J88" s="73">
        <f>IF($K$13="Não Atende",0,IF(I88="","",IF(H88="",VLOOKUP(I88,Parâmetros!$B$3:$C$6,2,0),VLOOKUP(I88,Parâmetros!$B$3:$C$6,2,0)*VLOOKUP(H88,Parâmetros!$E$3:$G$5,2,0))))</f>
        <v>4</v>
      </c>
      <c r="K88" s="74">
        <f t="shared" ref="K88" si="55">IF(J88="",0,((G88*J88)*$F$30)*0.9*100)</f>
        <v>1.2149999999999999</v>
      </c>
      <c r="L88" s="3"/>
      <c r="M88" s="38"/>
    </row>
    <row r="89" spans="1:13" ht="45.75" customHeight="1" outlineLevel="1" x14ac:dyDescent="0.2">
      <c r="A89" s="170" t="str">
        <f>Máximo!A89</f>
        <v>3.57</v>
      </c>
      <c r="B89" s="667" t="str">
        <f>Máximo!B89:E89</f>
        <v>Case Management colaborativo (com comentários e anexos) e adaptativo (podendo visualizar todas as informações relevantes sobre a entidade suspeita - investigation carts and workbenchs) para habilitar resoluções de casos de forma mais eficaz</v>
      </c>
      <c r="C89" s="668"/>
      <c r="D89" s="668"/>
      <c r="E89" s="669"/>
      <c r="F89" s="68" t="str">
        <f>IF(Máximo!F89:I89="","",Máximo!F89:I89)</f>
        <v/>
      </c>
      <c r="G89" s="72">
        <f>Máximo!G89:J89</f>
        <v>7.4999999999999997E-3</v>
      </c>
      <c r="H89" s="70" t="str">
        <f>IF(Máximo!H89="","",Máximo!H89)</f>
        <v>Obrigatório</v>
      </c>
      <c r="I89" s="37" t="s">
        <v>4</v>
      </c>
      <c r="J89" s="73">
        <f>IF($K$13="Não Atende",0,IF(I89="","",IF(H89="",VLOOKUP(I89,Parâmetros!$B$3:$C$6,2,0),VLOOKUP(I89,Parâmetros!$B$3:$C$6,2,0)*VLOOKUP(H89,Parâmetros!$E$3:$G$5,2,0))))</f>
        <v>4</v>
      </c>
      <c r="K89" s="74">
        <f t="shared" ref="K89" si="56">IF(J89="",0,((G89*J89)*$F$30)*0.9*100)</f>
        <v>1.2149999999999999</v>
      </c>
      <c r="L89" s="3"/>
      <c r="M89" s="38"/>
    </row>
    <row r="90" spans="1:13" ht="45.75" customHeight="1" outlineLevel="1" x14ac:dyDescent="0.2">
      <c r="A90" s="170" t="str">
        <f>Máximo!A90</f>
        <v>3.58</v>
      </c>
      <c r="B90" s="667" t="str">
        <f>Máximo!B90:E90</f>
        <v>A ferramenta deverá ser capaz de expandir a visibilidade dos dados relacionados ao caso investigado ao nível dos xDR's</v>
      </c>
      <c r="C90" s="668"/>
      <c r="D90" s="668"/>
      <c r="E90" s="669"/>
      <c r="F90" s="68" t="str">
        <f>IF(Máximo!F90:I90="","",Máximo!F90:I90)</f>
        <v/>
      </c>
      <c r="G90" s="72">
        <f>Máximo!G90:J90</f>
        <v>7.4999999999999997E-3</v>
      </c>
      <c r="H90" s="70" t="str">
        <f>IF(Máximo!H90="","",Máximo!H90)</f>
        <v>Obrigatório</v>
      </c>
      <c r="I90" s="37" t="s">
        <v>4</v>
      </c>
      <c r="J90" s="73">
        <f>IF($K$13="Não Atende",0,IF(I90="","",IF(H90="",VLOOKUP(I90,Parâmetros!$B$3:$C$6,2,0),VLOOKUP(I90,Parâmetros!$B$3:$C$6,2,0)*VLOOKUP(H90,Parâmetros!$E$3:$G$5,2,0))))</f>
        <v>4</v>
      </c>
      <c r="K90" s="74">
        <f t="shared" ref="K90" si="57">IF(J90="",0,((G90*J90)*$F$30)*0.9*100)</f>
        <v>1.2149999999999999</v>
      </c>
      <c r="L90" s="3"/>
      <c r="M90" s="38"/>
    </row>
    <row r="91" spans="1:13" ht="45.75" customHeight="1" outlineLevel="1" x14ac:dyDescent="0.2">
      <c r="A91" s="170" t="str">
        <f>Máximo!A91</f>
        <v>3.59</v>
      </c>
      <c r="B91" s="667" t="str">
        <f>Máximo!B91:E91</f>
        <v>Capacidade de adicionar subscribers em hotlists (graylists, whitelists e blacklists) de dealers e assinantes de acordo com a análise dos casos</v>
      </c>
      <c r="C91" s="668"/>
      <c r="D91" s="668"/>
      <c r="E91" s="669"/>
      <c r="F91" s="68" t="str">
        <f>IF(Máximo!F91:I91="","",Máximo!F91:I91)</f>
        <v/>
      </c>
      <c r="G91" s="72">
        <f>Máximo!G91:J91</f>
        <v>7.4999999999999997E-3</v>
      </c>
      <c r="H91" s="70" t="str">
        <f>IF(Máximo!H91="","",Máximo!H91)</f>
        <v>Obrigatório</v>
      </c>
      <c r="I91" s="37" t="s">
        <v>4</v>
      </c>
      <c r="J91" s="73">
        <f>IF($K$13="Não Atende",0,IF(I91="","",IF(H91="",VLOOKUP(I91,Parâmetros!$B$3:$C$6,2,0),VLOOKUP(I91,Parâmetros!$B$3:$C$6,2,0)*VLOOKUP(H91,Parâmetros!$E$3:$G$5,2,0))))</f>
        <v>4</v>
      </c>
      <c r="K91" s="74">
        <f t="shared" ref="K91" si="58">IF(J91="",0,((G91*J91)*$F$30)*0.9*100)</f>
        <v>1.2149999999999999</v>
      </c>
      <c r="L91" s="3"/>
      <c r="M91" s="38"/>
    </row>
    <row r="92" spans="1:13" ht="45.75" customHeight="1" outlineLevel="1" x14ac:dyDescent="0.2">
      <c r="A92" s="170" t="str">
        <f>Máximo!A92</f>
        <v>3.60</v>
      </c>
      <c r="B92" s="667" t="str">
        <f>Máximo!B92:E92</f>
        <v>A ferramenta deverá identificar padrões de novos cenários de fraude através de análise preditiva e machine learning (baseado em novas fontes de dados e base histórica)</v>
      </c>
      <c r="C92" s="668"/>
      <c r="D92" s="668"/>
      <c r="E92" s="669"/>
      <c r="F92" s="68" t="str">
        <f>IF(Máximo!F92:I92="","",Máximo!F92:I92)</f>
        <v/>
      </c>
      <c r="G92" s="72">
        <f>Máximo!G92:J92</f>
        <v>7.4999999999999997E-3</v>
      </c>
      <c r="H92" s="70" t="str">
        <f>IF(Máximo!H92="","",Máximo!H92)</f>
        <v>Obrigatório</v>
      </c>
      <c r="I92" s="37" t="s">
        <v>4</v>
      </c>
      <c r="J92" s="73">
        <f>IF($K$13="Não Atende",0,IF(I92="","",IF(H92="",VLOOKUP(I92,Parâmetros!$B$3:$C$6,2,0),VLOOKUP(I92,Parâmetros!$B$3:$C$6,2,0)*VLOOKUP(H92,Parâmetros!$E$3:$G$5,2,0))))</f>
        <v>4</v>
      </c>
      <c r="K92" s="74">
        <f t="shared" ref="K92" si="59">IF(J92="",0,((G92*J92)*$F$30)*0.9*100)</f>
        <v>1.2149999999999999</v>
      </c>
      <c r="L92" s="3"/>
      <c r="M92" s="38"/>
    </row>
    <row r="93" spans="1:13" ht="45.75" customHeight="1" outlineLevel="1" x14ac:dyDescent="0.2">
      <c r="A93" s="170" t="str">
        <f>Máximo!A93</f>
        <v>3.61</v>
      </c>
      <c r="B93" s="667" t="str">
        <f>Máximo!B93:E93</f>
        <v>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v>
      </c>
      <c r="C93" s="668"/>
      <c r="D93" s="668"/>
      <c r="E93" s="669"/>
      <c r="F93" s="68" t="str">
        <f>IF(Máximo!F93:I93="","",Máximo!F93:I93)</f>
        <v/>
      </c>
      <c r="G93" s="72">
        <f>Máximo!G93:J93</f>
        <v>7.4999999999999997E-3</v>
      </c>
      <c r="H93" s="70" t="str">
        <f>IF(Máximo!H93="","",Máximo!H93)</f>
        <v>Obrigatório</v>
      </c>
      <c r="I93" s="37" t="s">
        <v>4</v>
      </c>
      <c r="J93" s="73">
        <f>IF($K$13="Não Atende",0,IF(I93="","",IF(H93="",VLOOKUP(I93,Parâmetros!$B$3:$C$6,2,0),VLOOKUP(I93,Parâmetros!$B$3:$C$6,2,0)*VLOOKUP(H93,Parâmetros!$E$3:$G$5,2,0))))</f>
        <v>4</v>
      </c>
      <c r="K93" s="74">
        <f t="shared" ref="K93" si="60">IF(J93="",0,((G93*J93)*$F$30)*0.9*100)</f>
        <v>1.2149999999999999</v>
      </c>
      <c r="L93" s="3"/>
      <c r="M93" s="38"/>
    </row>
    <row r="94" spans="1:13" ht="45.75" customHeight="1" outlineLevel="1" x14ac:dyDescent="0.2">
      <c r="A94" s="170" t="str">
        <f>Máximo!A94</f>
        <v>3.62</v>
      </c>
      <c r="B94" s="667" t="str">
        <f>Máximo!B94:E94</f>
        <v>Durante a analise humana se o caso é fraude ou não, a ferramenta deverá ser capaz de registrar uma nota explicativa com a tomada de decisão dentro do workflow definido (ações humanas no processo prevenção da venda, detectação da fraude, desbloqueio, fraude interna, etc)</v>
      </c>
      <c r="C94" s="668"/>
      <c r="D94" s="668"/>
      <c r="E94" s="669"/>
      <c r="F94" s="68" t="str">
        <f>IF(Máximo!F94:I94="","",Máximo!F94:I94)</f>
        <v/>
      </c>
      <c r="G94" s="72">
        <f>Máximo!G94:J94</f>
        <v>7.4999999999999997E-3</v>
      </c>
      <c r="H94" s="70" t="str">
        <f>IF(Máximo!H94="","",Máximo!H94)</f>
        <v>Obrigatório</v>
      </c>
      <c r="I94" s="37" t="s">
        <v>4</v>
      </c>
      <c r="J94" s="73">
        <f>IF($K$13="Não Atende",0,IF(I94="","",IF(H94="",VLOOKUP(I94,Parâmetros!$B$3:$C$6,2,0),VLOOKUP(I94,Parâmetros!$B$3:$C$6,2,0)*VLOOKUP(H94,Parâmetros!$E$3:$G$5,2,0))))</f>
        <v>4</v>
      </c>
      <c r="K94" s="74">
        <f t="shared" ref="K94" si="61">IF(J94="",0,((G94*J94)*$F$30)*0.9*100)</f>
        <v>1.2149999999999999</v>
      </c>
      <c r="L94" s="3"/>
      <c r="M94" s="38"/>
    </row>
    <row r="95" spans="1:13" ht="45.75" customHeight="1" outlineLevel="1" x14ac:dyDescent="0.2">
      <c r="A95" s="170" t="str">
        <f>Máximo!A95</f>
        <v>3.63</v>
      </c>
      <c r="B95" s="667" t="str">
        <f>Máximo!B95:E95</f>
        <v>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v>
      </c>
      <c r="C95" s="668"/>
      <c r="D95" s="668"/>
      <c r="E95" s="669"/>
      <c r="F95" s="68" t="str">
        <f>IF(Máximo!F95:I95="","",Máximo!F95:I95)</f>
        <v/>
      </c>
      <c r="G95" s="72">
        <f>Máximo!G95:J95</f>
        <v>7.4999999999999997E-3</v>
      </c>
      <c r="H95" s="70" t="str">
        <f>IF(Máximo!H95="","",Máximo!H95)</f>
        <v>Obrigatório</v>
      </c>
      <c r="I95" s="37" t="s">
        <v>4</v>
      </c>
      <c r="J95" s="73">
        <f>IF($K$13="Não Atende",0,IF(I95="","",IF(H95="",VLOOKUP(I95,Parâmetros!$B$3:$C$6,2,0),VLOOKUP(I95,Parâmetros!$B$3:$C$6,2,0)*VLOOKUP(H95,Parâmetros!$E$3:$G$5,2,0))))</f>
        <v>4</v>
      </c>
      <c r="K95" s="74">
        <f t="shared" ref="K95" si="62">IF(J95="",0,((G95*J95)*$F$30)*0.9*100)</f>
        <v>1.2149999999999999</v>
      </c>
      <c r="L95" s="3"/>
      <c r="M95" s="38"/>
    </row>
    <row r="96" spans="1:13" ht="45.75" customHeight="1" outlineLevel="1" x14ac:dyDescent="0.2">
      <c r="A96" s="170" t="str">
        <f>Máximo!A96</f>
        <v>3.64</v>
      </c>
      <c r="B96" s="667" t="str">
        <f>Máximo!B96:E96</f>
        <v>A ferramenta deverá disponibilizar acesso a usuários com diferentes perfis parametrizáveis no módulo de admnistração da ferramenta (Equipes de Crédito, RA, SI, Anti-fraude, Auditoria, Jurídico, etc)</v>
      </c>
      <c r="C96" s="668"/>
      <c r="D96" s="668"/>
      <c r="E96" s="669"/>
      <c r="F96" s="68" t="str">
        <f>IF(Máximo!F96:I96="","",Máximo!F96:I96)</f>
        <v/>
      </c>
      <c r="G96" s="72">
        <f>Máximo!G96:J96</f>
        <v>7.4999999999999997E-3</v>
      </c>
      <c r="H96" s="70" t="str">
        <f>IF(Máximo!H96="","",Máximo!H96)</f>
        <v>Obrigatório</v>
      </c>
      <c r="I96" s="37" t="s">
        <v>4</v>
      </c>
      <c r="J96" s="73">
        <f>IF($K$13="Não Atende",0,IF(I96="","",IF(H96="",VLOOKUP(I96,Parâmetros!$B$3:$C$6,2,0),VLOOKUP(I96,Parâmetros!$B$3:$C$6,2,0)*VLOOKUP(H96,Parâmetros!$E$3:$G$5,2,0))))</f>
        <v>4</v>
      </c>
      <c r="K96" s="74">
        <f t="shared" ref="K96" si="63">IF(J96="",0,((G96*J96)*$F$30)*0.9*100)</f>
        <v>1.2149999999999999</v>
      </c>
      <c r="L96" s="3"/>
      <c r="M96" s="38"/>
    </row>
    <row r="97" spans="1:13" ht="45.75" customHeight="1" outlineLevel="1" x14ac:dyDescent="0.2">
      <c r="A97" s="170" t="str">
        <f>Máximo!A97</f>
        <v>3.65</v>
      </c>
      <c r="B97" s="667" t="str">
        <f>Máximo!B97:E97</f>
        <v>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v>
      </c>
      <c r="C97" s="668"/>
      <c r="D97" s="668"/>
      <c r="E97" s="669"/>
      <c r="F97" s="68" t="str">
        <f>IF(Máximo!F97:I97="","",Máximo!F97:I97)</f>
        <v/>
      </c>
      <c r="G97" s="72">
        <f>Máximo!G97:J97</f>
        <v>7.4999999999999997E-3</v>
      </c>
      <c r="H97" s="70" t="str">
        <f>IF(Máximo!H97="","",Máximo!H97)</f>
        <v>Obrigatório</v>
      </c>
      <c r="I97" s="37" t="s">
        <v>4</v>
      </c>
      <c r="J97" s="73">
        <f>IF($K$13="Não Atende",0,IF(I97="","",IF(H97="",VLOOKUP(I97,Parâmetros!$B$3:$C$6,2,0),VLOOKUP(I97,Parâmetros!$B$3:$C$6,2,0)*VLOOKUP(H97,Parâmetros!$E$3:$G$5,2,0))))</f>
        <v>4</v>
      </c>
      <c r="K97" s="74">
        <f t="shared" ref="K97" si="64">IF(J97="",0,((G97*J97)*$F$30)*0.9*100)</f>
        <v>1.2149999999999999</v>
      </c>
      <c r="L97" s="3"/>
      <c r="M97" s="38"/>
    </row>
    <row r="98" spans="1:13" ht="45.75" customHeight="1" outlineLevel="1" x14ac:dyDescent="0.2">
      <c r="A98" s="170" t="str">
        <f>Máximo!A98</f>
        <v>3.66</v>
      </c>
      <c r="B98" s="667" t="str">
        <f>Máximo!B98:E98</f>
        <v>A ferramenta deve permitir que o usuário crie alertas para as regras criadas (sem limites de regras). Por exemplo, alarme para uma venda efetuada para um endereço conhecido como fraude.</v>
      </c>
      <c r="C98" s="668"/>
      <c r="D98" s="668"/>
      <c r="E98" s="669"/>
      <c r="F98" s="68" t="str">
        <f>IF(Máximo!F98:I98="","",Máximo!F98:I98)</f>
        <v/>
      </c>
      <c r="G98" s="72">
        <f>Máximo!G98:J98</f>
        <v>7.4999999999999997E-3</v>
      </c>
      <c r="H98" s="70" t="str">
        <f>IF(Máximo!H98="","",Máximo!H98)</f>
        <v>Obrigatório</v>
      </c>
      <c r="I98" s="37" t="s">
        <v>4</v>
      </c>
      <c r="J98" s="73">
        <f>IF($K$13="Não Atende",0,IF(I98="","",IF(H98="",VLOOKUP(I98,Parâmetros!$B$3:$C$6,2,0),VLOOKUP(I98,Parâmetros!$B$3:$C$6,2,0)*VLOOKUP(H98,Parâmetros!$E$3:$G$5,2,0))))</f>
        <v>4</v>
      </c>
      <c r="K98" s="74">
        <f t="shared" ref="K98" si="65">IF(J98="",0,((G98*J98)*$F$30)*0.9*100)</f>
        <v>1.2149999999999999</v>
      </c>
      <c r="L98" s="3"/>
      <c r="M98" s="38"/>
    </row>
    <row r="99" spans="1:13" ht="45.75" customHeight="1" outlineLevel="1" x14ac:dyDescent="0.2">
      <c r="A99" s="170" t="str">
        <f>Máximo!A99</f>
        <v>3.67</v>
      </c>
      <c r="B99" s="667" t="str">
        <f>Máximo!B99:E99</f>
        <v>A ferramenta deve permitir que o usuário crie dashboards para exposição dos casos</v>
      </c>
      <c r="C99" s="668"/>
      <c r="D99" s="668"/>
      <c r="E99" s="669"/>
      <c r="F99" s="68" t="str">
        <f>IF(Máximo!F99:I99="","",Máximo!F99:I99)</f>
        <v/>
      </c>
      <c r="G99" s="72">
        <f>Máximo!G99:J99</f>
        <v>3.69318182E-3</v>
      </c>
      <c r="H99" s="70" t="str">
        <f>IF(Máximo!H99="","",Máximo!H99)</f>
        <v>Obrigatório</v>
      </c>
      <c r="I99" s="37" t="s">
        <v>4</v>
      </c>
      <c r="J99" s="73">
        <f>IF($K$13="Não Atende",0,IF(I99="","",IF(H99="",VLOOKUP(I99,Parâmetros!$B$3:$C$6,2,0),VLOOKUP(I99,Parâmetros!$B$3:$C$6,2,0)*VLOOKUP(H99,Parâmetros!$E$3:$G$5,2,0))))</f>
        <v>4</v>
      </c>
      <c r="K99" s="74">
        <f t="shared" ref="K99" si="66">IF(J99="",0,((G99*J99)*$F$30)*0.9*100)</f>
        <v>0.59829545484000002</v>
      </c>
      <c r="L99" s="3"/>
      <c r="M99" s="38"/>
    </row>
    <row r="100" spans="1:13" ht="45.75" customHeight="1" outlineLevel="1" x14ac:dyDescent="0.2">
      <c r="A100" s="170" t="str">
        <f>Máximo!A100</f>
        <v>3.68</v>
      </c>
      <c r="B100" s="667" t="str">
        <f>Máximo!B100:E100</f>
        <v>A ferramenta deve permitir que o usuário crie relatórios para report dos casos</v>
      </c>
      <c r="C100" s="668"/>
      <c r="D100" s="668"/>
      <c r="E100" s="669"/>
      <c r="F100" s="68" t="str">
        <f>IF(Máximo!F100:I100="","",Máximo!F100:I100)</f>
        <v/>
      </c>
      <c r="G100" s="72">
        <f>Máximo!G100:J100</f>
        <v>3.69318182E-3</v>
      </c>
      <c r="H100" s="70" t="str">
        <f>IF(Máximo!H100="","",Máximo!H100)</f>
        <v>Obrigatório</v>
      </c>
      <c r="I100" s="37" t="s">
        <v>4</v>
      </c>
      <c r="J100" s="73">
        <f>IF($K$13="Não Atende",0,IF(I100="","",IF(H100="",VLOOKUP(I100,Parâmetros!$B$3:$C$6,2,0),VLOOKUP(I100,Parâmetros!$B$3:$C$6,2,0)*VLOOKUP(H100,Parâmetros!$E$3:$G$5,2,0))))</f>
        <v>4</v>
      </c>
      <c r="K100" s="74">
        <f t="shared" ref="K100" si="67">IF(J100="",0,((G100*J100)*$F$30)*0.9*100)</f>
        <v>0.59829545484000002</v>
      </c>
      <c r="L100" s="3"/>
      <c r="M100" s="38"/>
    </row>
    <row r="101" spans="1:13" ht="45.75" customHeight="1" outlineLevel="1" x14ac:dyDescent="0.2">
      <c r="A101" s="170" t="str">
        <f>Máximo!A101</f>
        <v>3.69</v>
      </c>
      <c r="B101" s="667" t="str">
        <f>Máximo!B101:E101</f>
        <v>A ferramenta deverá de ser capaz de enviar SMS diretamente para o cliente ou analista de fraude através de alarmes pre-definidos</v>
      </c>
      <c r="C101" s="668"/>
      <c r="D101" s="668"/>
      <c r="E101" s="669"/>
      <c r="F101" s="68" t="str">
        <f>IF(Máximo!F101:I101="","",Máximo!F101:I101)</f>
        <v/>
      </c>
      <c r="G101" s="72">
        <f>Máximo!G101:J101</f>
        <v>7.4999999999999997E-3</v>
      </c>
      <c r="H101" s="70" t="str">
        <f>IF(Máximo!H101="","",Máximo!H101)</f>
        <v>Obrigatório</v>
      </c>
      <c r="I101" s="37" t="s">
        <v>4</v>
      </c>
      <c r="J101" s="73">
        <f>IF($K$13="Não Atende",0,IF(I101="","",IF(H101="",VLOOKUP(I101,Parâmetros!$B$3:$C$6,2,0),VLOOKUP(I101,Parâmetros!$B$3:$C$6,2,0)*VLOOKUP(H101,Parâmetros!$E$3:$G$5,2,0))))</f>
        <v>4</v>
      </c>
      <c r="K101" s="74">
        <f t="shared" ref="K101" si="68">IF(J101="",0,((G101*J101)*$F$30)*0.9*100)</f>
        <v>1.2149999999999999</v>
      </c>
      <c r="L101" s="3"/>
      <c r="M101" s="38"/>
    </row>
    <row r="102" spans="1:13" ht="45.75" customHeight="1" outlineLevel="1" x14ac:dyDescent="0.2">
      <c r="A102" s="170" t="str">
        <f>Máximo!A102</f>
        <v>3.70</v>
      </c>
      <c r="B102" s="667" t="str">
        <f>Máximo!B102:E102</f>
        <v>A ferramenta deverá de ser capaz de enviar email diretamente para o cliente ou analista de fraude através de alarmes pre-definidos</v>
      </c>
      <c r="C102" s="668"/>
      <c r="D102" s="668"/>
      <c r="E102" s="669"/>
      <c r="F102" s="68" t="str">
        <f>IF(Máximo!F102:I102="","",Máximo!F102:I102)</f>
        <v/>
      </c>
      <c r="G102" s="72">
        <f>Máximo!G102:J102</f>
        <v>7.4999999999999997E-3</v>
      </c>
      <c r="H102" s="70" t="str">
        <f>IF(Máximo!H102="","",Máximo!H102)</f>
        <v>Obrigatório</v>
      </c>
      <c r="I102" s="37" t="s">
        <v>4</v>
      </c>
      <c r="J102" s="73">
        <f>IF($K$13="Não Atende",0,IF(I102="","",IF(H102="",VLOOKUP(I102,Parâmetros!$B$3:$C$6,2,0),VLOOKUP(I102,Parâmetros!$B$3:$C$6,2,0)*VLOOKUP(H102,Parâmetros!$E$3:$G$5,2,0))))</f>
        <v>4</v>
      </c>
      <c r="K102" s="74">
        <f t="shared" ref="K102" si="69">IF(J102="",0,((G102*J102)*$F$30)*0.9*100)</f>
        <v>1.2149999999999999</v>
      </c>
      <c r="L102" s="3"/>
      <c r="M102" s="38"/>
    </row>
    <row r="103" spans="1:13" ht="45.75" customHeight="1" outlineLevel="1" x14ac:dyDescent="0.2">
      <c r="A103" s="170" t="str">
        <f>Máximo!A103</f>
        <v>3.71</v>
      </c>
      <c r="B103" s="667" t="str">
        <f>Máximo!B103:E103</f>
        <v>A ferramenta deve permitir que o usuário crie simuladores de regras para teste</v>
      </c>
      <c r="C103" s="668"/>
      <c r="D103" s="668"/>
      <c r="E103" s="669"/>
      <c r="F103" s="68" t="str">
        <f>IF(Máximo!F103:I103="","",Máximo!F103:I103)</f>
        <v/>
      </c>
      <c r="G103" s="72">
        <f>Máximo!G103:J103</f>
        <v>7.4999999999999997E-3</v>
      </c>
      <c r="H103" s="70" t="str">
        <f>IF(Máximo!H103="","",Máximo!H103)</f>
        <v>Obrigatório</v>
      </c>
      <c r="I103" s="37" t="s">
        <v>4</v>
      </c>
      <c r="J103" s="73">
        <f>IF($K$13="Não Atende",0,IF(I103="","",IF(H103="",VLOOKUP(I103,Parâmetros!$B$3:$C$6,2,0),VLOOKUP(I103,Parâmetros!$B$3:$C$6,2,0)*VLOOKUP(H103,Parâmetros!$E$3:$G$5,2,0))))</f>
        <v>4</v>
      </c>
      <c r="K103" s="74">
        <f t="shared" ref="K103" si="70">IF(J103="",0,((G103*J103)*$F$30)*0.9*100)</f>
        <v>1.2149999999999999</v>
      </c>
      <c r="L103" s="3"/>
      <c r="M103" s="38"/>
    </row>
    <row r="104" spans="1:13" ht="45.75" customHeight="1" outlineLevel="1" x14ac:dyDescent="0.2">
      <c r="A104" s="170" t="str">
        <f>Máximo!A104</f>
        <v>3.72</v>
      </c>
      <c r="B104" s="667" t="str">
        <f>Máximo!B104:E104</f>
        <v>A ferramenta deve permitir busca (Google-Like) de atributos e expressões na base de dados e exibí-los de acordo com a sua relevância e tipificação</v>
      </c>
      <c r="C104" s="668"/>
      <c r="D104" s="668"/>
      <c r="E104" s="669"/>
      <c r="F104" s="68" t="str">
        <f>IF(Máximo!F104:I104="","",Máximo!F104:I104)</f>
        <v/>
      </c>
      <c r="G104" s="72">
        <f>Máximo!G104:J104</f>
        <v>3.69318182E-3</v>
      </c>
      <c r="H104" s="70" t="str">
        <f>IF(Máximo!H104="","",Máximo!H104)</f>
        <v>Obrigatório</v>
      </c>
      <c r="I104" s="37" t="s">
        <v>4</v>
      </c>
      <c r="J104" s="73">
        <f>IF($K$13="Não Atende",0,IF(I104="","",IF(H104="",VLOOKUP(I104,Parâmetros!$B$3:$C$6,2,0),VLOOKUP(I104,Parâmetros!$B$3:$C$6,2,0)*VLOOKUP(H104,Parâmetros!$E$3:$G$5,2,0))))</f>
        <v>4</v>
      </c>
      <c r="K104" s="74">
        <f t="shared" ref="K104" si="71">IF(J104="",0,((G104*J104)*$F$30)*0.9*100)</f>
        <v>0.59829545484000002</v>
      </c>
      <c r="L104" s="3"/>
      <c r="M104" s="38"/>
    </row>
    <row r="105" spans="1:13" ht="45.75" customHeight="1" outlineLevel="1" x14ac:dyDescent="0.2">
      <c r="A105" s="170" t="str">
        <f>Máximo!A105</f>
        <v>3.73</v>
      </c>
      <c r="B105" s="667" t="str">
        <f>Máximo!B105:E105</f>
        <v>Capacidade de bloquear subscribers nos CRM's via ação do analista (comunicação com Siebel 6.3, Siebel 8, Oracle Service Cloud, SAC, STC e SINN via Oracle SOA Suite ou Informática Power Center)</v>
      </c>
      <c r="C105" s="668"/>
      <c r="D105" s="668"/>
      <c r="E105" s="669"/>
      <c r="F105" s="68" t="str">
        <f>IF(Máximo!F105:I105="","",Máximo!F105:I105)</f>
        <v/>
      </c>
      <c r="G105" s="72">
        <f>Máximo!G105:J105</f>
        <v>7.4999999999999997E-3</v>
      </c>
      <c r="H105" s="70" t="str">
        <f>IF(Máximo!H105="","",Máximo!H105)</f>
        <v>Obrigatório</v>
      </c>
      <c r="I105" s="37" t="s">
        <v>4</v>
      </c>
      <c r="J105" s="73">
        <f>IF($K$13="Não Atende",0,IF(I105="","",IF(H105="",VLOOKUP(I105,Parâmetros!$B$3:$C$6,2,0),VLOOKUP(I105,Parâmetros!$B$3:$C$6,2,0)*VLOOKUP(H105,Parâmetros!$E$3:$G$5,2,0))))</f>
        <v>4</v>
      </c>
      <c r="K105" s="74">
        <f t="shared" ref="K105" si="72">IF(J105="",0,((G105*J105)*$F$30)*0.9*100)</f>
        <v>1.2149999999999999</v>
      </c>
      <c r="L105" s="3"/>
      <c r="M105" s="38"/>
    </row>
    <row r="106" spans="1:13" ht="45.75" customHeight="1" outlineLevel="1" x14ac:dyDescent="0.2">
      <c r="A106" s="170" t="str">
        <f>Máximo!A106</f>
        <v>3.74</v>
      </c>
      <c r="B106" s="667" t="str">
        <f>Máximo!B106:E106</f>
        <v>Capacidade de bloquear subscribers na Rede da Oi via ação do analista (comunicação com HLR via protocolo SSH, Telnet e comunicação com a rede fixa através do loader)</v>
      </c>
      <c r="C106" s="668"/>
      <c r="D106" s="668"/>
      <c r="E106" s="669"/>
      <c r="F106" s="68" t="str">
        <f>IF(Máximo!F106:I106="","",Máximo!F106:I106)</f>
        <v/>
      </c>
      <c r="G106" s="72">
        <f>Máximo!G106:J106</f>
        <v>7.4999999999999997E-3</v>
      </c>
      <c r="H106" s="70" t="str">
        <f>IF(Máximo!H106="","",Máximo!H106)</f>
        <v>Obrigatório</v>
      </c>
      <c r="I106" s="37" t="s">
        <v>4</v>
      </c>
      <c r="J106" s="73">
        <f>IF($K$13="Não Atende",0,IF(I106="","",IF(H106="",VLOOKUP(I106,Parâmetros!$B$3:$C$6,2,0),VLOOKUP(I106,Parâmetros!$B$3:$C$6,2,0)*VLOOKUP(H106,Parâmetros!$E$3:$G$5,2,0))))</f>
        <v>4</v>
      </c>
      <c r="K106" s="74">
        <f t="shared" ref="K106" si="73">IF(J106="",0,((G106*J106)*$F$30)*0.9*100)</f>
        <v>1.2149999999999999</v>
      </c>
      <c r="L106" s="3"/>
      <c r="M106" s="38"/>
    </row>
    <row r="107" spans="1:13" ht="45.75" customHeight="1" outlineLevel="1" x14ac:dyDescent="0.2">
      <c r="A107" s="170" t="str">
        <f>Máximo!A107</f>
        <v>3.75</v>
      </c>
      <c r="B107" s="667" t="str">
        <f>Máximo!B107:E107</f>
        <v>A ferramenta deverá reconhecer assiantes bloqueados na rede e nos CRM's para não alarmar mais as regras cujo esteja no caso</v>
      </c>
      <c r="C107" s="668"/>
      <c r="D107" s="668"/>
      <c r="E107" s="669"/>
      <c r="F107" s="68" t="str">
        <f>IF(Máximo!F107:I107="","",Máximo!F107:I107)</f>
        <v/>
      </c>
      <c r="G107" s="72">
        <f>Máximo!G107:J107</f>
        <v>7.4999999999999997E-3</v>
      </c>
      <c r="H107" s="70" t="str">
        <f>IF(Máximo!H107="","",Máximo!H107)</f>
        <v>Obrigatório</v>
      </c>
      <c r="I107" s="37" t="s">
        <v>4</v>
      </c>
      <c r="J107" s="73">
        <f>IF($K$13="Não Atende",0,IF(I107="","",IF(H107="",VLOOKUP(I107,Parâmetros!$B$3:$C$6,2,0),VLOOKUP(I107,Parâmetros!$B$3:$C$6,2,0)*VLOOKUP(H107,Parâmetros!$E$3:$G$5,2,0))))</f>
        <v>4</v>
      </c>
      <c r="K107" s="74">
        <f t="shared" ref="K107" si="74">IF(J107="",0,((G107*J107)*$F$30)*0.9*100)</f>
        <v>1.2149999999999999</v>
      </c>
      <c r="L107" s="3"/>
      <c r="M107" s="38"/>
    </row>
    <row r="108" spans="1:13" ht="45.75" customHeight="1" outlineLevel="1" x14ac:dyDescent="0.2">
      <c r="A108" s="170" t="str">
        <f>Máximo!A108</f>
        <v>3.76</v>
      </c>
      <c r="B108" s="667" t="str">
        <f>Máximo!B108:E108</f>
        <v>A ferramenta deverá ser extensível às premissas dos dealers concetando com POS's para verificar as credenciais do cliente antes da ativação do(s) produto(s)</v>
      </c>
      <c r="C108" s="668"/>
      <c r="D108" s="668"/>
      <c r="E108" s="669"/>
      <c r="F108" s="68" t="str">
        <f>IF(Máximo!F108:I108="","",Máximo!F108:I108)</f>
        <v/>
      </c>
      <c r="G108" s="72">
        <f>Máximo!G108:J108</f>
        <v>3.69318182E-3</v>
      </c>
      <c r="H108" s="70" t="str">
        <f>IF(Máximo!H108="","",Máximo!H108)</f>
        <v>Obrigatório</v>
      </c>
      <c r="I108" s="37" t="s">
        <v>4</v>
      </c>
      <c r="J108" s="73">
        <f>IF($K$13="Não Atende",0,IF(I108="","",IF(H108="",VLOOKUP(I108,Parâmetros!$B$3:$C$6,2,0),VLOOKUP(I108,Parâmetros!$B$3:$C$6,2,0)*VLOOKUP(H108,Parâmetros!$E$3:$G$5,2,0))))</f>
        <v>4</v>
      </c>
      <c r="K108" s="74">
        <f t="shared" ref="K108" si="75">IF(J108="",0,((G108*J108)*$F$30)*0.9*100)</f>
        <v>0.59829545484000002</v>
      </c>
      <c r="L108" s="3"/>
      <c r="M108" s="38"/>
    </row>
    <row r="109" spans="1:13" ht="45.75" customHeight="1" outlineLevel="1" x14ac:dyDescent="0.2">
      <c r="A109" s="170" t="str">
        <f>Máximo!A109</f>
        <v>3.77</v>
      </c>
      <c r="B109" s="667" t="str">
        <f>Máximo!B109:E109</f>
        <v>A ferramenta deverá prover de mecanismos de georeferenciamento dos casos analisados</v>
      </c>
      <c r="C109" s="668"/>
      <c r="D109" s="668"/>
      <c r="E109" s="669"/>
      <c r="F109" s="68" t="str">
        <f>IF(Máximo!F109:I109="","",Máximo!F109:I109)</f>
        <v/>
      </c>
      <c r="G109" s="72">
        <f>Máximo!G109:J109</f>
        <v>7.4999999999999997E-3</v>
      </c>
      <c r="H109" s="70" t="str">
        <f>IF(Máximo!H109="","",Máximo!H109)</f>
        <v>Obrigatório</v>
      </c>
      <c r="I109" s="37" t="s">
        <v>4</v>
      </c>
      <c r="J109" s="73">
        <f>IF($K$13="Não Atende",0,IF(I109="","",IF(H109="",VLOOKUP(I109,Parâmetros!$B$3:$C$6,2,0),VLOOKUP(I109,Parâmetros!$B$3:$C$6,2,0)*VLOOKUP(H109,Parâmetros!$E$3:$G$5,2,0))))</f>
        <v>4</v>
      </c>
      <c r="K109" s="74">
        <f t="shared" ref="K109" si="76">IF(J109="",0,((G109*J109)*$F$30)*0.9*100)</f>
        <v>1.2149999999999999</v>
      </c>
      <c r="L109" s="3"/>
      <c r="M109" s="38"/>
    </row>
    <row r="110" spans="1:13" ht="45.75" customHeight="1" outlineLevel="1" x14ac:dyDescent="0.2">
      <c r="A110" s="170" t="str">
        <f>Máximo!A110</f>
        <v>3.78</v>
      </c>
      <c r="B110" s="667" t="str">
        <f>Máximo!B110:E110</f>
        <v>Capacidade de leitura biométrica para cruzamento de reconhecimento biométrico (facial, iris, digitais, etc) para as iniciativas de anti-fraude de frente de loja e cruzamento com perfil de mídias sociais (reconhecimento facial)</v>
      </c>
      <c r="C110" s="668"/>
      <c r="D110" s="668"/>
      <c r="E110" s="669"/>
      <c r="F110" s="68" t="str">
        <f>IF(Máximo!F110:I110="","",Máximo!F110:I110)</f>
        <v/>
      </c>
      <c r="G110" s="72">
        <f>Máximo!G110:J110</f>
        <v>3.69318182E-3</v>
      </c>
      <c r="H110" s="70" t="str">
        <f>IF(Máximo!H110="","",Máximo!H110)</f>
        <v>Obrigatório</v>
      </c>
      <c r="I110" s="37" t="s">
        <v>5</v>
      </c>
      <c r="J110" s="73">
        <f>IF($K$13="Não Atende",0,IF(I110="","",IF(H110="",VLOOKUP(I110,Parâmetros!$B$3:$C$6,2,0),VLOOKUP(I110,Parâmetros!$B$3:$C$6,2,0)*VLOOKUP(H110,Parâmetros!$E$3:$G$5,2,0))))</f>
        <v>0</v>
      </c>
      <c r="K110" s="74">
        <f t="shared" ref="K110" si="77">IF(J110="",0,((G110*J110)*$F$30)*0.9*100)</f>
        <v>0</v>
      </c>
      <c r="L110" s="3"/>
      <c r="M110" s="38"/>
    </row>
    <row r="111" spans="1:13" ht="45.75" customHeight="1" outlineLevel="1" x14ac:dyDescent="0.2">
      <c r="A111" s="170" t="str">
        <f>Máximo!A111</f>
        <v>3.79</v>
      </c>
      <c r="B111" s="667" t="str">
        <f>Máximo!B111:E111</f>
        <v>Capacidade de leitura biométrica para reconhecimento biométrico (facial, iris, digitais, etc) em documentos digitalizados.</v>
      </c>
      <c r="C111" s="668"/>
      <c r="D111" s="668"/>
      <c r="E111" s="669"/>
      <c r="F111" s="68" t="str">
        <f>IF(Máximo!F111:I111="","",Máximo!F111:I111)</f>
        <v/>
      </c>
      <c r="G111" s="72">
        <f>Máximo!G111:J111</f>
        <v>3.69318182E-3</v>
      </c>
      <c r="H111" s="70" t="str">
        <f>IF(Máximo!H111="","",Máximo!H111)</f>
        <v>Obrigatório</v>
      </c>
      <c r="I111" s="37" t="s">
        <v>5</v>
      </c>
      <c r="J111" s="73">
        <f>IF($K$13="Não Atende",0,IF(I111="","",IF(H111="",VLOOKUP(I111,Parâmetros!$B$3:$C$6,2,0),VLOOKUP(I111,Parâmetros!$B$3:$C$6,2,0)*VLOOKUP(H111,Parâmetros!$E$3:$G$5,2,0))))</f>
        <v>0</v>
      </c>
      <c r="K111" s="74">
        <f t="shared" ref="K111" si="78">IF(J111="",0,((G111*J111)*$F$30)*0.9*100)</f>
        <v>0</v>
      </c>
      <c r="L111" s="3"/>
      <c r="M111" s="38"/>
    </row>
    <row r="112" spans="1:13" ht="45.75" customHeight="1" outlineLevel="1" x14ac:dyDescent="0.2">
      <c r="A112" s="170" t="str">
        <f>Máximo!A112</f>
        <v>3.80</v>
      </c>
      <c r="B112" s="667" t="str">
        <f>Máximo!B112:E112</f>
        <v>Capacidade de leitura OCR (para habilitar checagem de assinatura e leitura de contratos)</v>
      </c>
      <c r="C112" s="668"/>
      <c r="D112" s="668"/>
      <c r="E112" s="669"/>
      <c r="F112" s="68" t="str">
        <f>IF(Máximo!F112:I112="","",Máximo!F112:I112)</f>
        <v/>
      </c>
      <c r="G112" s="72">
        <f>Máximo!G112:J112</f>
        <v>3.69318182E-3</v>
      </c>
      <c r="H112" s="70" t="str">
        <f>IF(Máximo!H112="","",Máximo!H112)</f>
        <v>Obrigatório</v>
      </c>
      <c r="I112" s="37" t="s">
        <v>17</v>
      </c>
      <c r="J112" s="73">
        <f>IF($K$13="Não Atende",0,IF(I112="","",IF(H112="",VLOOKUP(I112,Parâmetros!$B$3:$C$6,2,0),VLOOKUP(I112,Parâmetros!$B$3:$C$6,2,0)*VLOOKUP(H112,Parâmetros!$E$3:$G$5,2,0))))</f>
        <v>2</v>
      </c>
      <c r="K112" s="74">
        <f t="shared" ref="K112" si="79">IF(J112="",0,((G112*J112)*$F$30)*0.9*100)</f>
        <v>0.29914772742000001</v>
      </c>
      <c r="L112" s="3"/>
      <c r="M112" s="38"/>
    </row>
    <row r="113" spans="1:15" ht="45.75" customHeight="1" outlineLevel="1" x14ac:dyDescent="0.2">
      <c r="A113" s="170" t="str">
        <f>Máximo!A113</f>
        <v>3.81</v>
      </c>
      <c r="B113" s="667" t="str">
        <f>Máximo!B113:E113</f>
        <v>Capacidade de conectar com scores externos (ClearSale, M4U Serasa, ABR, Receita Federal, etc) via webservices</v>
      </c>
      <c r="C113" s="668"/>
      <c r="D113" s="668"/>
      <c r="E113" s="669"/>
      <c r="F113" s="68" t="str">
        <f>IF(Máximo!F113:I113="","",Máximo!F113:I113)</f>
        <v/>
      </c>
      <c r="G113" s="72">
        <f>Máximo!G113:J113</f>
        <v>7.4999999999999997E-3</v>
      </c>
      <c r="H113" s="70" t="str">
        <f>IF(Máximo!H113="","",Máximo!H113)</f>
        <v>Obrigatório</v>
      </c>
      <c r="I113" s="37" t="s">
        <v>4</v>
      </c>
      <c r="J113" s="73">
        <f>IF($K$13="Não Atende",0,IF(I113="","",IF(H113="",VLOOKUP(I113,Parâmetros!$B$3:$C$6,2,0),VLOOKUP(I113,Parâmetros!$B$3:$C$6,2,0)*VLOOKUP(H113,Parâmetros!$E$3:$G$5,2,0))))</f>
        <v>4</v>
      </c>
      <c r="K113" s="74">
        <f t="shared" ref="K113" si="80">IF(J113="",0,((G113*J113)*$F$30)*0.9*100)</f>
        <v>1.2149999999999999</v>
      </c>
      <c r="L113" s="3"/>
      <c r="M113" s="38"/>
    </row>
    <row r="114" spans="1:15" ht="45.75" customHeight="1" outlineLevel="1" x14ac:dyDescent="0.2">
      <c r="A114" s="170" t="str">
        <f>Máximo!A114</f>
        <v>3.82</v>
      </c>
      <c r="B114" s="667" t="str">
        <f>Máximo!B114:E114</f>
        <v>A ferramenta deverá permitir ao analista e ao adminstrador do sistema a configuração e desenvolvimento de procedures para transformação dos dados (flexibilizando a criação de novas regras)</v>
      </c>
      <c r="C114" s="668"/>
      <c r="D114" s="668"/>
      <c r="E114" s="669"/>
      <c r="F114" s="68" t="str">
        <f>IF(Máximo!F114:I114="","",Máximo!F114:I114)</f>
        <v/>
      </c>
      <c r="G114" s="72">
        <f>Máximo!G114:J114</f>
        <v>7.4999999999999997E-3</v>
      </c>
      <c r="H114" s="70" t="str">
        <f>IF(Máximo!H114="","",Máximo!H114)</f>
        <v>Obrigatório</v>
      </c>
      <c r="I114" s="37" t="s">
        <v>4</v>
      </c>
      <c r="J114" s="73">
        <f>IF($K$13="Não Atende",0,IF(I114="","",IF(H114="",VLOOKUP(I114,Parâmetros!$B$3:$C$6,2,0),VLOOKUP(I114,Parâmetros!$B$3:$C$6,2,0)*VLOOKUP(H114,Parâmetros!$E$3:$G$5,2,0))))</f>
        <v>4</v>
      </c>
      <c r="K114" s="74">
        <f t="shared" ref="K114" si="81">IF(J114="",0,((G114*J114)*$F$30)*0.9*100)</f>
        <v>1.2149999999999999</v>
      </c>
      <c r="L114" s="3"/>
      <c r="M114" s="38"/>
    </row>
    <row r="115" spans="1:15" ht="45.75" customHeight="1" outlineLevel="1" x14ac:dyDescent="0.2">
      <c r="A115" s="170" t="str">
        <f>Máximo!A115</f>
        <v>3.83</v>
      </c>
      <c r="B115" s="667" t="str">
        <f>Máximo!B115:E115</f>
        <v>A ferramenta deverá permitir ao analista e ao administrador do sistema o input de dados de diversas fontes (configuração de dblink's, construção de etl's, etc)</v>
      </c>
      <c r="C115" s="668"/>
      <c r="D115" s="668"/>
      <c r="E115" s="669"/>
      <c r="F115" s="68" t="str">
        <f>IF(Máximo!F115:I115="","",Máximo!F115:I115)</f>
        <v/>
      </c>
      <c r="G115" s="72">
        <f>Máximo!G115:J115</f>
        <v>7.4999999999999997E-3</v>
      </c>
      <c r="H115" s="70" t="str">
        <f>IF(Máximo!H115="","",Máximo!H115)</f>
        <v>Obrigatório</v>
      </c>
      <c r="I115" s="37" t="s">
        <v>4</v>
      </c>
      <c r="J115" s="73">
        <f>IF($K$13="Não Atende",0,IF(I115="","",IF(H115="",VLOOKUP(I115,Parâmetros!$B$3:$C$6,2,0),VLOOKUP(I115,Parâmetros!$B$3:$C$6,2,0)*VLOOKUP(H115,Parâmetros!$E$3:$G$5,2,0))))</f>
        <v>4</v>
      </c>
      <c r="K115" s="74">
        <f t="shared" ref="K115" si="82">IF(J115="",0,((G115*J115)*$F$30)*0.9*100)</f>
        <v>1.2149999999999999</v>
      </c>
      <c r="L115" s="3"/>
      <c r="M115" s="38"/>
    </row>
    <row r="116" spans="1:15" ht="45.75" customHeight="1" outlineLevel="1" x14ac:dyDescent="0.2">
      <c r="A116" s="170" t="str">
        <f>Máximo!A116</f>
        <v>3.84</v>
      </c>
      <c r="B116" s="667" t="str">
        <f>Máximo!B116:E116</f>
        <v>A ferramenta deverá permitir ao administrador do sistema a configuração dos perfis de acesso e criação de usuários</v>
      </c>
      <c r="C116" s="668"/>
      <c r="D116" s="668"/>
      <c r="E116" s="669"/>
      <c r="F116" s="68" t="str">
        <f>IF(Máximo!F116:I116="","",Máximo!F116:I116)</f>
        <v/>
      </c>
      <c r="G116" s="72">
        <f>Máximo!G116:J116</f>
        <v>7.4999999999999997E-3</v>
      </c>
      <c r="H116" s="70" t="str">
        <f>IF(Máximo!H116="","",Máximo!H116)</f>
        <v>Obrigatório</v>
      </c>
      <c r="I116" s="37" t="s">
        <v>4</v>
      </c>
      <c r="J116" s="73">
        <f>IF($K$13="Não Atende",0,IF(I116="","",IF(H116="",VLOOKUP(I116,Parâmetros!$B$3:$C$6,2,0),VLOOKUP(I116,Parâmetros!$B$3:$C$6,2,0)*VLOOKUP(H116,Parâmetros!$E$3:$G$5,2,0))))</f>
        <v>4</v>
      </c>
      <c r="K116" s="74">
        <f t="shared" ref="K116" si="83">IF(J116="",0,((G116*J116)*$F$30)*0.9*100)</f>
        <v>1.2149999999999999</v>
      </c>
      <c r="L116" s="3"/>
      <c r="M116" s="38"/>
    </row>
    <row r="117" spans="1:15" ht="45.75" customHeight="1" outlineLevel="1" x14ac:dyDescent="0.2">
      <c r="A117" s="170" t="str">
        <f>Máximo!A117</f>
        <v>3.85</v>
      </c>
      <c r="B117" s="667" t="str">
        <f>Máximo!B117:E117</f>
        <v>A ferramenta deverá permitir ao analista e ao administrador do sistema a configuração de novas telas e fluxos de informação e aprovação dos casos (derivação, detecção e desbloqueio)</v>
      </c>
      <c r="C117" s="668"/>
      <c r="D117" s="668"/>
      <c r="E117" s="669"/>
      <c r="F117" s="68" t="str">
        <f>IF(Máximo!F117:I117="","",Máximo!F117:I117)</f>
        <v/>
      </c>
      <c r="G117" s="72">
        <f>Máximo!G117:J117</f>
        <v>7.4999999999999997E-3</v>
      </c>
      <c r="H117" s="70" t="str">
        <f>IF(Máximo!H117="","",Máximo!H117)</f>
        <v>Obrigatório</v>
      </c>
      <c r="I117" s="37" t="s">
        <v>4</v>
      </c>
      <c r="J117" s="73">
        <f>IF($K$13="Não Atende",0,IF(I117="","",IF(H117="",VLOOKUP(I117,Parâmetros!$B$3:$C$6,2,0),VLOOKUP(I117,Parâmetros!$B$3:$C$6,2,0)*VLOOKUP(H117,Parâmetros!$E$3:$G$5,2,0))))</f>
        <v>4</v>
      </c>
      <c r="K117" s="74">
        <f t="shared" ref="K117" si="84">IF(J117="",0,((G117*J117)*$F$30)*0.9*100)</f>
        <v>1.2149999999999999</v>
      </c>
      <c r="L117" s="3"/>
      <c r="M117" s="38"/>
    </row>
    <row r="118" spans="1:15" ht="45.75" customHeight="1" outlineLevel="1" x14ac:dyDescent="0.2">
      <c r="A118" s="170" t="str">
        <f>Máximo!A118</f>
        <v>3.86</v>
      </c>
      <c r="B118" s="667" t="str">
        <f>Máximo!B118:E118</f>
        <v>A ferramenta deverá permitir ao analista e ao administrador do sistema a configuração dos relatórios e suas fontes de dados</v>
      </c>
      <c r="C118" s="668"/>
      <c r="D118" s="668"/>
      <c r="E118" s="669"/>
      <c r="F118" s="68" t="str">
        <f>IF(Máximo!F118:I118="","",Máximo!F118:I118)</f>
        <v/>
      </c>
      <c r="G118" s="72">
        <f>Máximo!G118:J118</f>
        <v>7.4999999999999997E-3</v>
      </c>
      <c r="H118" s="70" t="str">
        <f>IF(Máximo!H118="","",Máximo!H118)</f>
        <v>Obrigatório</v>
      </c>
      <c r="I118" s="37" t="s">
        <v>4</v>
      </c>
      <c r="J118" s="73">
        <f>IF($K$13="Não Atende",0,IF(I118="","",IF(H118="",VLOOKUP(I118,Parâmetros!$B$3:$C$6,2,0),VLOOKUP(I118,Parâmetros!$B$3:$C$6,2,0)*VLOOKUP(H118,Parâmetros!$E$3:$G$5,2,0))))</f>
        <v>4</v>
      </c>
      <c r="K118" s="74">
        <f t="shared" ref="K118" si="85">IF(J118="",0,((G118*J118)*$F$30)*0.9*100)</f>
        <v>1.2149999999999999</v>
      </c>
      <c r="L118" s="3"/>
      <c r="M118" s="38"/>
    </row>
    <row r="119" spans="1:15" ht="45.75" customHeight="1" outlineLevel="1" x14ac:dyDescent="0.2">
      <c r="A119" s="170" t="str">
        <f>Máximo!A119</f>
        <v>3.87</v>
      </c>
      <c r="B119" s="667" t="str">
        <f>Máximo!B119:E119</f>
        <v>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v>
      </c>
      <c r="C119" s="668"/>
      <c r="D119" s="668"/>
      <c r="E119" s="669"/>
      <c r="F119" s="68" t="str">
        <f>IF(Máximo!F119:I119="","",Máximo!F119:I119)</f>
        <v/>
      </c>
      <c r="G119" s="72">
        <f>Máximo!G119:J119</f>
        <v>7.4999999999999997E-3</v>
      </c>
      <c r="H119" s="70" t="str">
        <f>IF(Máximo!H119="","",Máximo!H119)</f>
        <v>Obrigatório</v>
      </c>
      <c r="I119" s="37" t="s">
        <v>4</v>
      </c>
      <c r="J119" s="73">
        <f>IF($K$13="Não Atende",0,IF(I119="","",IF(H119="",VLOOKUP(I119,Parâmetros!$B$3:$C$6,2,0),VLOOKUP(I119,Parâmetros!$B$3:$C$6,2,0)*VLOOKUP(H119,Parâmetros!$E$3:$G$5,2,0))))</f>
        <v>4</v>
      </c>
      <c r="K119" s="74">
        <f t="shared" ref="K119" si="86">IF(J119="",0,((G119*J119)*$F$30)*0.9*100)</f>
        <v>1.2149999999999999</v>
      </c>
      <c r="L119" s="3"/>
      <c r="M119" s="38"/>
    </row>
    <row r="120" spans="1:15" ht="45.75" customHeight="1" outlineLevel="1" x14ac:dyDescent="0.2">
      <c r="A120" s="170" t="str">
        <f>Máximo!A120</f>
        <v>3.88</v>
      </c>
      <c r="B120" s="667" t="str">
        <f>Máximo!B120:E120</f>
        <v>A ferramenta deverá ser capaz de identificar cenários de suppressed usage e missing usage nos dados através dos switches/ERB's (configurações de rede fraudulentas), emitindo alertas e relatórios</v>
      </c>
      <c r="C120" s="668"/>
      <c r="D120" s="668"/>
      <c r="E120" s="669"/>
      <c r="F120" s="68" t="str">
        <f>IF(Máximo!F120:I120="","",Máximo!F120:I120)</f>
        <v/>
      </c>
      <c r="G120" s="72">
        <f>Máximo!G120:J120</f>
        <v>7.4999999999999997E-3</v>
      </c>
      <c r="H120" s="70" t="str">
        <f>IF(Máximo!H120="","",Máximo!H120)</f>
        <v>Obrigatório</v>
      </c>
      <c r="I120" s="37" t="s">
        <v>4</v>
      </c>
      <c r="J120" s="73">
        <f>IF($K$13="Não Atende",0,IF(I120="","",IF(H120="",VLOOKUP(I120,Parâmetros!$B$3:$C$6,2,0),VLOOKUP(I120,Parâmetros!$B$3:$C$6,2,0)*VLOOKUP(H120,Parâmetros!$E$3:$G$5,2,0))))</f>
        <v>4</v>
      </c>
      <c r="K120" s="74">
        <f t="shared" ref="K120" si="87">IF(J120="",0,((G120*J120)*$F$30)*0.9*100)</f>
        <v>1.2149999999999999</v>
      </c>
      <c r="L120" s="3"/>
      <c r="M120" s="38"/>
    </row>
    <row r="121" spans="1:15" ht="45.75" customHeight="1" outlineLevel="1" x14ac:dyDescent="0.2">
      <c r="A121" s="170" t="str">
        <f>Máximo!A121</f>
        <v>3.89</v>
      </c>
      <c r="B121" s="667" t="str">
        <f>Máximo!B121:E121</f>
        <v>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v>
      </c>
      <c r="C121" s="668"/>
      <c r="D121" s="668"/>
      <c r="E121" s="669"/>
      <c r="F121" s="68" t="str">
        <f>IF(Máximo!F121:I121="","",Máximo!F121:I121)</f>
        <v/>
      </c>
      <c r="G121" s="72">
        <f>Máximo!G121:J121</f>
        <v>7.4999999999999997E-3</v>
      </c>
      <c r="H121" s="70" t="str">
        <f>IF(Máximo!H121="","",Máximo!H121)</f>
        <v>Obrigatório</v>
      </c>
      <c r="I121" s="37" t="s">
        <v>4</v>
      </c>
      <c r="J121" s="73">
        <f>IF($K$13="Não Atende",0,IF(I121="","",IF(H121="",VLOOKUP(I121,Parâmetros!$B$3:$C$6,2,0),VLOOKUP(I121,Parâmetros!$B$3:$C$6,2,0)*VLOOKUP(H121,Parâmetros!$E$3:$G$5,2,0))))</f>
        <v>4</v>
      </c>
      <c r="K121" s="74">
        <f t="shared" ref="K121" si="88">IF(J121="",0,((G121*J121)*$F$30)*0.9*100)</f>
        <v>1.2149999999999999</v>
      </c>
      <c r="L121" s="3"/>
      <c r="M121" s="38"/>
    </row>
    <row r="122" spans="1:15" ht="45.75" customHeight="1" outlineLevel="1" x14ac:dyDescent="0.2">
      <c r="A122" s="170" t="str">
        <f>Máximo!A122</f>
        <v>3.90</v>
      </c>
      <c r="B122" s="667" t="str">
        <f>Máximo!B122:E122</f>
        <v>No momento da conclusão da análise do caso (ação do analista) a ferramenta deverá possuir workflow para o sistema de tarifação e faturamento (SIN, Sisraf, SFA e Arbor) enviando comando para cancelamento da fatura e de chamadas (No Bill)</v>
      </c>
      <c r="C122" s="668"/>
      <c r="D122" s="668"/>
      <c r="E122" s="669"/>
      <c r="F122" s="68" t="str">
        <f>IF(Máximo!F122:I122="","",Máximo!F122:I122)</f>
        <v/>
      </c>
      <c r="G122" s="72">
        <f>Máximo!G122:J122</f>
        <v>7.4999999999999997E-3</v>
      </c>
      <c r="H122" s="70" t="str">
        <f>IF(Máximo!H122="","",Máximo!H122)</f>
        <v>Obrigatório</v>
      </c>
      <c r="I122" s="37" t="s">
        <v>4</v>
      </c>
      <c r="J122" s="73">
        <f>IF($K$13="Não Atende",0,IF(I122="","",IF(H122="",VLOOKUP(I122,Parâmetros!$B$3:$C$6,2,0),VLOOKUP(I122,Parâmetros!$B$3:$C$6,2,0)*VLOOKUP(H122,Parâmetros!$E$3:$G$5,2,0))))</f>
        <v>4</v>
      </c>
      <c r="K122" s="74">
        <f t="shared" ref="K122" si="89">IF(J122="",0,((G122*J122)*$F$30)*0.9*100)</f>
        <v>1.2149999999999999</v>
      </c>
      <c r="L122" s="3"/>
      <c r="M122" s="38"/>
    </row>
    <row r="123" spans="1:15" ht="15" customHeight="1" outlineLevel="1" x14ac:dyDescent="0.2">
      <c r="A123" s="121"/>
      <c r="B123" s="237" t="s">
        <v>169</v>
      </c>
      <c r="C123" s="236"/>
      <c r="D123" s="236"/>
      <c r="E123" s="236"/>
      <c r="F123" s="122"/>
      <c r="G123" s="122"/>
      <c r="H123" s="122"/>
      <c r="I123" s="239"/>
      <c r="J123" s="122"/>
      <c r="K123" s="122"/>
      <c r="L123" s="122"/>
      <c r="M123" s="123"/>
      <c r="N123" s="168"/>
      <c r="O123" s="168"/>
    </row>
    <row r="124" spans="1:15" ht="45.75" customHeight="1" outlineLevel="1" x14ac:dyDescent="0.2">
      <c r="A124" s="170" t="str">
        <f>Máximo!A124</f>
        <v>3.91</v>
      </c>
      <c r="B124" s="667" t="str">
        <f>Máximo!B124:E124</f>
        <v>A ferramenta deverá armazenar o histórico de transações de análise de crédito dos últimos 8 meses (histórico de fraude e alarmes) e de forma consolidado por 5 anos para permitir reports</v>
      </c>
      <c r="C124" s="668"/>
      <c r="D124" s="668"/>
      <c r="E124" s="669"/>
      <c r="F124" s="68" t="str">
        <f>IF(Máximo!F124:I124="","",Máximo!F124:I124)</f>
        <v/>
      </c>
      <c r="G124" s="72">
        <f>Máximo!G124:J124</f>
        <v>5.3571428599999997E-3</v>
      </c>
      <c r="H124" s="70" t="str">
        <f>IF(Máximo!H124="","",Máximo!H124)</f>
        <v>Obrigatório</v>
      </c>
      <c r="I124" s="37" t="s">
        <v>4</v>
      </c>
      <c r="J124" s="73">
        <f>IF($K$13="Não Atende",0,IF(I124="","",IF(H124="",VLOOKUP(I124,Parâmetros!$B$3:$C$6,2,0),VLOOKUP(I124,Parâmetros!$B$3:$C$6,2,0)*VLOOKUP(H124,Parâmetros!$E$3:$G$5,2,0))))</f>
        <v>4</v>
      </c>
      <c r="K124" s="74">
        <f t="shared" ref="K124" si="90">IF(J124="",0,((G124*J124)*$F$30)*0.9*100)</f>
        <v>0.86785714331999997</v>
      </c>
      <c r="L124" s="3"/>
      <c r="M124" s="38"/>
    </row>
    <row r="125" spans="1:15" ht="45.75" customHeight="1" outlineLevel="1" x14ac:dyDescent="0.2">
      <c r="A125" s="170" t="str">
        <f>Máximo!A125</f>
        <v>3.92</v>
      </c>
      <c r="B125" s="667" t="str">
        <f>Máximo!B125:E125</f>
        <v>A ferramenta deverá armazenar a base histórica de tráfego (Voz, Gprs, SMS, MMS, recarga, VOIP) detalhado CDR a CDR dos últimos 3 meses e de forma consolidado por 5 anos para permitir reports</v>
      </c>
      <c r="C125" s="668"/>
      <c r="D125" s="668"/>
      <c r="E125" s="669"/>
      <c r="F125" s="68" t="str">
        <f>IF(Máximo!F125:I125="","",Máximo!F125:I125)</f>
        <v/>
      </c>
      <c r="G125" s="72">
        <f>Máximo!G125:J125</f>
        <v>5.3571428599999997E-3</v>
      </c>
      <c r="H125" s="70" t="str">
        <f>IF(Máximo!H125="","",Máximo!H125)</f>
        <v>Obrigatório</v>
      </c>
      <c r="I125" s="37" t="s">
        <v>4</v>
      </c>
      <c r="J125" s="73">
        <f>IF($K$13="Não Atende",0,IF(I125="","",IF(H125="",VLOOKUP(I125,Parâmetros!$B$3:$C$6,2,0),VLOOKUP(I125,Parâmetros!$B$3:$C$6,2,0)*VLOOKUP(H125,Parâmetros!$E$3:$G$5,2,0))))</f>
        <v>4</v>
      </c>
      <c r="K125" s="74">
        <f t="shared" ref="K125" si="91">IF(J125="",0,((G125*J125)*$F$30)*0.9*100)</f>
        <v>0.86785714331999997</v>
      </c>
      <c r="L125" s="3"/>
      <c r="M125" s="38"/>
    </row>
    <row r="126" spans="1:15" ht="45.75" customHeight="1" outlineLevel="1" x14ac:dyDescent="0.2">
      <c r="A126" s="170" t="str">
        <f>Máximo!A126</f>
        <v>3.93</v>
      </c>
      <c r="B126" s="667" t="str">
        <f>Máximo!B126:E126</f>
        <v>A ferramenta deverá possibilitar o backup das bases históricas e acesso de consulta</v>
      </c>
      <c r="C126" s="668"/>
      <c r="D126" s="668"/>
      <c r="E126" s="669"/>
      <c r="F126" s="68" t="str">
        <f>IF(Máximo!F126:I126="","",Máximo!F126:I126)</f>
        <v/>
      </c>
      <c r="G126" s="72">
        <f>Máximo!G126:J126</f>
        <v>5.3571428599999997E-3</v>
      </c>
      <c r="H126" s="70" t="str">
        <f>IF(Máximo!H126="","",Máximo!H126)</f>
        <v>Obrigatório</v>
      </c>
      <c r="I126" s="37" t="s">
        <v>4</v>
      </c>
      <c r="J126" s="73">
        <f>IF($K$13="Não Atende",0,IF(I126="","",IF(H126="",VLOOKUP(I126,Parâmetros!$B$3:$C$6,2,0),VLOOKUP(I126,Parâmetros!$B$3:$C$6,2,0)*VLOOKUP(H126,Parâmetros!$E$3:$G$5,2,0))))</f>
        <v>4</v>
      </c>
      <c r="K126" s="74">
        <f t="shared" ref="K126" si="92">IF(J126="",0,((G126*J126)*$F$30)*0.9*100)</f>
        <v>0.86785714331999997</v>
      </c>
      <c r="L126" s="3"/>
      <c r="M126" s="38"/>
    </row>
    <row r="127" spans="1:15" ht="45.75" customHeight="1" outlineLevel="1" x14ac:dyDescent="0.2">
      <c r="A127" s="170" t="str">
        <f>Máximo!A127</f>
        <v>3.94</v>
      </c>
      <c r="B127" s="667" t="str">
        <f>Máximo!B127:E127</f>
        <v>A ferramenta deverá armazenar os dados cadastrais da base de assiantes Oi (aproximadamente 70 milhões, com estimativa de crescimento de 5 milhões nos próximos 3 anos)</v>
      </c>
      <c r="C127" s="668"/>
      <c r="D127" s="668"/>
      <c r="E127" s="669"/>
      <c r="F127" s="68" t="str">
        <f>IF(Máximo!F127:I127="","",Máximo!F127:I127)</f>
        <v/>
      </c>
      <c r="G127" s="72">
        <f>Máximo!G127:J127</f>
        <v>5.3571428599999997E-3</v>
      </c>
      <c r="H127" s="70" t="str">
        <f>IF(Máximo!H127="","",Máximo!H127)</f>
        <v>Obrigatório</v>
      </c>
      <c r="I127" s="37" t="s">
        <v>4</v>
      </c>
      <c r="J127" s="73">
        <f>IF($K$13="Não Atende",0,IF(I127="","",IF(H127="",VLOOKUP(I127,Parâmetros!$B$3:$C$6,2,0),VLOOKUP(I127,Parâmetros!$B$3:$C$6,2,0)*VLOOKUP(H127,Parâmetros!$E$3:$G$5,2,0))))</f>
        <v>4</v>
      </c>
      <c r="K127" s="74">
        <f t="shared" ref="K127" si="93">IF(J127="",0,((G127*J127)*$F$30)*0.9*100)</f>
        <v>0.86785714331999997</v>
      </c>
      <c r="L127" s="3"/>
      <c r="M127" s="38"/>
    </row>
    <row r="128" spans="1:15" ht="45.75" customHeight="1" outlineLevel="1" x14ac:dyDescent="0.2">
      <c r="A128" s="170" t="str">
        <f>Máximo!A128</f>
        <v>3.95</v>
      </c>
      <c r="B128" s="667" t="str">
        <f>Máximo!B128:E128</f>
        <v>A ferramenta deverá possuir um repositório central de fraude com todas as informações das análises de casos, com capacidade de armazenamento de histórico de 5 anos para consultas (via interface)</v>
      </c>
      <c r="C128" s="668"/>
      <c r="D128" s="668"/>
      <c r="E128" s="669"/>
      <c r="F128" s="68" t="str">
        <f>IF(Máximo!F128:I128="","",Máximo!F128:I128)</f>
        <v/>
      </c>
      <c r="G128" s="72">
        <f>Máximo!G128:J128</f>
        <v>5.3571428599999997E-3</v>
      </c>
      <c r="H128" s="70" t="str">
        <f>IF(Máximo!H128="","",Máximo!H128)</f>
        <v>Obrigatório</v>
      </c>
      <c r="I128" s="37" t="s">
        <v>4</v>
      </c>
      <c r="J128" s="73">
        <f>IF($K$13="Não Atende",0,IF(I128="","",IF(H128="",VLOOKUP(I128,Parâmetros!$B$3:$C$6,2,0),VLOOKUP(I128,Parâmetros!$B$3:$C$6,2,0)*VLOOKUP(H128,Parâmetros!$E$3:$G$5,2,0))))</f>
        <v>4</v>
      </c>
      <c r="K128" s="74">
        <f t="shared" ref="K128" si="94">IF(J128="",0,((G128*J128)*$F$30)*0.9*100)</f>
        <v>0.86785714331999997</v>
      </c>
      <c r="L128" s="3"/>
      <c r="M128" s="38"/>
    </row>
    <row r="129" spans="1:13" ht="45.75" customHeight="1" outlineLevel="1" x14ac:dyDescent="0.2">
      <c r="A129" s="170" t="str">
        <f>Máximo!A129</f>
        <v>3.96</v>
      </c>
      <c r="B129" s="667" t="str">
        <f>Máximo!B129:E129</f>
        <v>Ser compatível com ferramentas e frameworks Big Data de mercado, como Hadoop e Spark</v>
      </c>
      <c r="C129" s="668"/>
      <c r="D129" s="668"/>
      <c r="E129" s="669"/>
      <c r="F129" s="68" t="str">
        <f>IF(Máximo!F129:I129="","",Máximo!F129:I129)</f>
        <v/>
      </c>
      <c r="G129" s="72">
        <f>Máximo!G129:J129</f>
        <v>5.3571428599999997E-3</v>
      </c>
      <c r="H129" s="70" t="str">
        <f>IF(Máximo!H129="","",Máximo!H129)</f>
        <v>Obrigatório</v>
      </c>
      <c r="I129" s="37" t="s">
        <v>4</v>
      </c>
      <c r="J129" s="73">
        <f>IF($K$13="Não Atende",0,IF(I129="","",IF(H129="",VLOOKUP(I129,Parâmetros!$B$3:$C$6,2,0),VLOOKUP(I129,Parâmetros!$B$3:$C$6,2,0)*VLOOKUP(H129,Parâmetros!$E$3:$G$5,2,0))))</f>
        <v>4</v>
      </c>
      <c r="K129" s="74">
        <f t="shared" ref="K129" si="95">IF(J129="",0,((G129*J129)*$F$30)*0.9*100)</f>
        <v>0.86785714331999997</v>
      </c>
      <c r="L129" s="3"/>
      <c r="M129" s="38"/>
    </row>
    <row r="130" spans="1:13" ht="45.75" customHeight="1" outlineLevel="1" x14ac:dyDescent="0.2">
      <c r="A130" s="170" t="str">
        <f>Máximo!A130</f>
        <v>3.97</v>
      </c>
      <c r="B130" s="667" t="str">
        <f>Máximo!B130:E130</f>
        <v>Possibilitar data loading e data connection via DBLink com BDs Oracle</v>
      </c>
      <c r="C130" s="668"/>
      <c r="D130" s="668"/>
      <c r="E130" s="669"/>
      <c r="F130" s="68" t="str">
        <f>IF(Máximo!F130:I130="","",Máximo!F130:I130)</f>
        <v/>
      </c>
      <c r="G130" s="72">
        <f>Máximo!G130:J130</f>
        <v>5.3571428599999997E-3</v>
      </c>
      <c r="H130" s="70" t="str">
        <f>IF(Máximo!H130="","",Máximo!H130)</f>
        <v>Obrigatório</v>
      </c>
      <c r="I130" s="37" t="s">
        <v>4</v>
      </c>
      <c r="J130" s="73">
        <f>IF($K$13="Não Atende",0,IF(I130="","",IF(H130="",VLOOKUP(I130,Parâmetros!$B$3:$C$6,2,0),VLOOKUP(I130,Parâmetros!$B$3:$C$6,2,0)*VLOOKUP(H130,Parâmetros!$E$3:$G$5,2,0))))</f>
        <v>4</v>
      </c>
      <c r="K130" s="74">
        <f t="shared" ref="K130" si="96">IF(J130="",0,((G130*J130)*$F$30)*0.9*100)</f>
        <v>0.86785714331999997</v>
      </c>
      <c r="L130" s="3"/>
      <c r="M130" s="38"/>
    </row>
    <row r="131" spans="1:13" ht="45.75" customHeight="1" outlineLevel="1" x14ac:dyDescent="0.2">
      <c r="A131" s="170" t="str">
        <f>Máximo!A131</f>
        <v>3.98</v>
      </c>
      <c r="B131" s="667" t="str">
        <f>Máximo!B131:E131</f>
        <v>Possibilitar data loading e data connection via DBLink com BDs SQL Server</v>
      </c>
      <c r="C131" s="668"/>
      <c r="D131" s="668"/>
      <c r="E131" s="669"/>
      <c r="F131" s="68" t="str">
        <f>IF(Máximo!F131:I131="","",Máximo!F131:I131)</f>
        <v/>
      </c>
      <c r="G131" s="72">
        <f>Máximo!G131:J131</f>
        <v>5.3571428599999997E-3</v>
      </c>
      <c r="H131" s="70" t="str">
        <f>IF(Máximo!H131="","",Máximo!H131)</f>
        <v>Obrigatório</v>
      </c>
      <c r="I131" s="37" t="s">
        <v>4</v>
      </c>
      <c r="J131" s="73">
        <f>IF($K$13="Não Atende",0,IF(I131="","",IF(H131="",VLOOKUP(I131,Parâmetros!$B$3:$C$6,2,0),VLOOKUP(I131,Parâmetros!$B$3:$C$6,2,0)*VLOOKUP(H131,Parâmetros!$E$3:$G$5,2,0))))</f>
        <v>4</v>
      </c>
      <c r="K131" s="74">
        <f t="shared" ref="K131" si="97">IF(J131="",0,((G131*J131)*$F$30)*0.9*100)</f>
        <v>0.86785714331999997</v>
      </c>
      <c r="L131" s="3"/>
      <c r="M131" s="38"/>
    </row>
    <row r="132" spans="1:13" ht="45.75" customHeight="1" outlineLevel="1" x14ac:dyDescent="0.2">
      <c r="A132" s="170" t="str">
        <f>Máximo!A132</f>
        <v>3.99</v>
      </c>
      <c r="B132" s="667" t="str">
        <f>Máximo!B132:E132</f>
        <v>Possibilitar data loading e data connection via DBLink com BDs PostGree</v>
      </c>
      <c r="C132" s="668"/>
      <c r="D132" s="668"/>
      <c r="E132" s="669"/>
      <c r="F132" s="68" t="str">
        <f>IF(Máximo!F132:I132="","",Máximo!F132:I132)</f>
        <v/>
      </c>
      <c r="G132" s="72">
        <f>Máximo!G132:J132</f>
        <v>5.3571428599999997E-3</v>
      </c>
      <c r="H132" s="70" t="str">
        <f>IF(Máximo!H132="","",Máximo!H132)</f>
        <v>Obrigatório</v>
      </c>
      <c r="I132" s="37" t="s">
        <v>4</v>
      </c>
      <c r="J132" s="73">
        <f>IF($K$13="Não Atende",0,IF(I132="","",IF(H132="",VLOOKUP(I132,Parâmetros!$B$3:$C$6,2,0),VLOOKUP(I132,Parâmetros!$B$3:$C$6,2,0)*VLOOKUP(H132,Parâmetros!$E$3:$G$5,2,0))))</f>
        <v>4</v>
      </c>
      <c r="K132" s="74">
        <f t="shared" ref="K132" si="98">IF(J132="",0,((G132*J132)*$F$30)*0.9*100)</f>
        <v>0.86785714331999997</v>
      </c>
      <c r="L132" s="3"/>
      <c r="M132" s="38"/>
    </row>
    <row r="133" spans="1:13" ht="45.75" customHeight="1" outlineLevel="1" x14ac:dyDescent="0.2">
      <c r="A133" s="170" t="str">
        <f>Máximo!A133</f>
        <v>3.100</v>
      </c>
      <c r="B133" s="667" t="str">
        <f>Máximo!B133:E133</f>
        <v>Todas as funcionalidades, telas, ajuda (manual), relatório e outros deverão estar em português.</v>
      </c>
      <c r="C133" s="668"/>
      <c r="D133" s="668"/>
      <c r="E133" s="669"/>
      <c r="F133" s="68" t="str">
        <f>IF(Máximo!F133:I133="","",Máximo!F133:I133)</f>
        <v/>
      </c>
      <c r="G133" s="72">
        <f>Máximo!G133:J133</f>
        <v>5.3571428599999997E-3</v>
      </c>
      <c r="H133" s="70" t="str">
        <f>IF(Máximo!H133="","",Máximo!H133)</f>
        <v>Obrigatório</v>
      </c>
      <c r="I133" s="37" t="s">
        <v>4</v>
      </c>
      <c r="J133" s="73">
        <f>IF($K$13="Não Atende",0,IF(I133="","",IF(H133="",VLOOKUP(I133,Parâmetros!$B$3:$C$6,2,0),VLOOKUP(I133,Parâmetros!$B$3:$C$6,2,0)*VLOOKUP(H133,Parâmetros!$E$3:$G$5,2,0))))</f>
        <v>4</v>
      </c>
      <c r="K133" s="74">
        <f t="shared" ref="K133" si="99">IF(J133="",0,((G133*J133)*$F$30)*0.9*100)</f>
        <v>0.86785714331999997</v>
      </c>
      <c r="L133" s="3"/>
      <c r="M133" s="38"/>
    </row>
    <row r="134" spans="1:13" ht="45.75" customHeight="1" outlineLevel="1" x14ac:dyDescent="0.2">
      <c r="A134" s="170" t="str">
        <f>Máximo!A134</f>
        <v>3.101</v>
      </c>
      <c r="B134" s="667" t="str">
        <f>Máximo!B134:E134</f>
        <v>Front-end (telas) com botões de help/auto-ajuda.</v>
      </c>
      <c r="C134" s="668"/>
      <c r="D134" s="668"/>
      <c r="E134" s="669"/>
      <c r="F134" s="68" t="str">
        <f>IF(Máximo!F134:I134="","",Máximo!F134:I134)</f>
        <v/>
      </c>
      <c r="G134" s="72">
        <f>Máximo!G134:J134</f>
        <v>5.3571428599999997E-3</v>
      </c>
      <c r="H134" s="70" t="str">
        <f>IF(Máximo!H134="","",Máximo!H134)</f>
        <v>Obrigatório</v>
      </c>
      <c r="I134" s="37" t="s">
        <v>4</v>
      </c>
      <c r="J134" s="73">
        <f>IF($K$13="Não Atende",0,IF(I134="","",IF(H134="",VLOOKUP(I134,Parâmetros!$B$3:$C$6,2,0),VLOOKUP(I134,Parâmetros!$B$3:$C$6,2,0)*VLOOKUP(H134,Parâmetros!$E$3:$G$5,2,0))))</f>
        <v>4</v>
      </c>
      <c r="K134" s="74">
        <f t="shared" ref="K134" si="100">IF(J134="",0,((G134*J134)*$F$30)*0.9*100)</f>
        <v>0.86785714331999997</v>
      </c>
      <c r="L134" s="3"/>
      <c r="M134" s="38"/>
    </row>
    <row r="135" spans="1:13" ht="45.75" customHeight="1" outlineLevel="1" x14ac:dyDescent="0.2">
      <c r="A135" s="170" t="str">
        <f>Máximo!A135</f>
        <v>3.102</v>
      </c>
      <c r="B135" s="667" t="str">
        <f>Máximo!B135:E135</f>
        <v>A aplicação deverá ter a identidade visual dos padrões de sistemas da Oi (logomarca, aparência, etc.)</v>
      </c>
      <c r="C135" s="668"/>
      <c r="D135" s="668"/>
      <c r="E135" s="669"/>
      <c r="F135" s="68" t="str">
        <f>IF(Máximo!F135:I135="","",Máximo!F135:I135)</f>
        <v/>
      </c>
      <c r="G135" s="72">
        <f>Máximo!G135:J135</f>
        <v>5.3571428599999997E-3</v>
      </c>
      <c r="H135" s="70" t="str">
        <f>IF(Máximo!H135="","",Máximo!H135)</f>
        <v>Obrigatório</v>
      </c>
      <c r="I135" s="37" t="s">
        <v>4</v>
      </c>
      <c r="J135" s="73">
        <f>IF($K$13="Não Atende",0,IF(I135="","",IF(H135="",VLOOKUP(I135,Parâmetros!$B$3:$C$6,2,0),VLOOKUP(I135,Parâmetros!$B$3:$C$6,2,0)*VLOOKUP(H135,Parâmetros!$E$3:$G$5,2,0))))</f>
        <v>4</v>
      </c>
      <c r="K135" s="74">
        <f t="shared" ref="K135" si="101">IF(J135="",0,((G135*J135)*$F$30)*0.9*100)</f>
        <v>0.86785714331999997</v>
      </c>
      <c r="L135" s="3"/>
      <c r="M135" s="38"/>
    </row>
    <row r="136" spans="1:13" ht="45.75" customHeight="1" outlineLevel="1" x14ac:dyDescent="0.2">
      <c r="A136" s="170" t="str">
        <f>Máximo!A136</f>
        <v>3.103</v>
      </c>
      <c r="B136" s="667" t="str">
        <f>Máximo!B136:E136</f>
        <v>A solução deverá ter front end web com design responsivo usando HTML 5 de forma que possa ser multidevices executado em Web Browser e dispositivos móveis</v>
      </c>
      <c r="C136" s="668"/>
      <c r="D136" s="668"/>
      <c r="E136" s="669"/>
      <c r="F136" s="68" t="str">
        <f>IF(Máximo!F136:I136="","",Máximo!F136:I136)</f>
        <v/>
      </c>
      <c r="G136" s="72">
        <f>Máximo!G136:J136</f>
        <v>5.3571428599999997E-3</v>
      </c>
      <c r="H136" s="70" t="str">
        <f>IF(Máximo!H136="","",Máximo!H136)</f>
        <v>Obrigatório</v>
      </c>
      <c r="I136" s="37" t="s">
        <v>4</v>
      </c>
      <c r="J136" s="73">
        <f>IF($K$13="Não Atende",0,IF(I136="","",IF(H136="",VLOOKUP(I136,Parâmetros!$B$3:$C$6,2,0),VLOOKUP(I136,Parâmetros!$B$3:$C$6,2,0)*VLOOKUP(H136,Parâmetros!$E$3:$G$5,2,0))))</f>
        <v>4</v>
      </c>
      <c r="K136" s="74">
        <f t="shared" ref="K136" si="102">IF(J136="",0,((G136*J136)*$F$30)*0.9*100)</f>
        <v>0.86785714331999997</v>
      </c>
      <c r="L136" s="3"/>
      <c r="M136" s="38"/>
    </row>
    <row r="137" spans="1:13" ht="45.75" customHeight="1" outlineLevel="1" x14ac:dyDescent="0.2">
      <c r="A137" s="170" t="str">
        <f>Máximo!A137</f>
        <v>3.104</v>
      </c>
      <c r="B137" s="667" t="str">
        <f>Máximo!B137:E137</f>
        <v>Criação/alteração de workflows e formulários deve ser possível de ser realizada sem a necessidade de conhecimento de linguagem de programação ou codificada (Ex: PHP, Java Script)</v>
      </c>
      <c r="C137" s="668"/>
      <c r="D137" s="668"/>
      <c r="E137" s="669"/>
      <c r="F137" s="68" t="str">
        <f>IF(Máximo!F137:I137="","",Máximo!F137:I137)</f>
        <v/>
      </c>
      <c r="G137" s="72">
        <f>Máximo!G137:J137</f>
        <v>5.3571428599999997E-3</v>
      </c>
      <c r="H137" s="70" t="str">
        <f>IF(Máximo!H137="","",Máximo!H137)</f>
        <v>Obrigatório</v>
      </c>
      <c r="I137" s="37" t="s">
        <v>4</v>
      </c>
      <c r="J137" s="73">
        <f>IF($K$13="Não Atende",0,IF(I137="","",IF(H137="",VLOOKUP(I137,Parâmetros!$B$3:$C$6,2,0),VLOOKUP(I137,Parâmetros!$B$3:$C$6,2,0)*VLOOKUP(H137,Parâmetros!$E$3:$G$5,2,0))))</f>
        <v>4</v>
      </c>
      <c r="K137" s="74">
        <f t="shared" ref="K137" si="103">IF(J137="",0,((G137*J137)*$F$30)*0.9*100)</f>
        <v>0.86785714331999997</v>
      </c>
      <c r="L137" s="3"/>
      <c r="M137" s="38"/>
    </row>
    <row r="138" spans="1:13" ht="45.75" customHeight="1" outlineLevel="1" x14ac:dyDescent="0.2">
      <c r="A138" s="170" t="str">
        <f>Máximo!A138</f>
        <v>3.105</v>
      </c>
      <c r="B138" s="667" t="str">
        <f>Máximo!B138:E138</f>
        <v>Demonstrar habilidade para configurar novas regras, lógicas e fluxos de negócio usando ferramentas drag and drop (interfaces de consultas, dashboards, etc.)</v>
      </c>
      <c r="C138" s="668"/>
      <c r="D138" s="668"/>
      <c r="E138" s="669"/>
      <c r="F138" s="68" t="str">
        <f>IF(Máximo!F138:I138="","",Máximo!F138:I138)</f>
        <v/>
      </c>
      <c r="G138" s="72">
        <f>Máximo!G138:J138</f>
        <v>5.3571428599999997E-3</v>
      </c>
      <c r="H138" s="70" t="str">
        <f>IF(Máximo!H138="","",Máximo!H138)</f>
        <v>Obrigatório</v>
      </c>
      <c r="I138" s="37" t="s">
        <v>4</v>
      </c>
      <c r="J138" s="73">
        <f>IF($K$13="Não Atende",0,IF(I138="","",IF(H138="",VLOOKUP(I138,Parâmetros!$B$3:$C$6,2,0),VLOOKUP(I138,Parâmetros!$B$3:$C$6,2,0)*VLOOKUP(H138,Parâmetros!$E$3:$G$5,2,0))))</f>
        <v>4</v>
      </c>
      <c r="K138" s="74">
        <f t="shared" ref="K138" si="104">IF(J138="",0,((G138*J138)*$F$30)*0.9*100)</f>
        <v>0.86785714331999997</v>
      </c>
      <c r="L138" s="3"/>
      <c r="M138" s="38"/>
    </row>
    <row r="139" spans="1:13" ht="45.75" customHeight="1" outlineLevel="1" x14ac:dyDescent="0.2">
      <c r="A139" s="170" t="str">
        <f>Máximo!A139</f>
        <v>3.106</v>
      </c>
      <c r="B139" s="667" t="str">
        <f>Máximo!B139:E139</f>
        <v xml:space="preserve">Demonstrar habilidade para trabalhar com dados estruturados e não estruturados (SQL and No-SQL)
</v>
      </c>
      <c r="C139" s="668"/>
      <c r="D139" s="668"/>
      <c r="E139" s="669"/>
      <c r="F139" s="68" t="str">
        <f>IF(Máximo!F139:I139="","",Máximo!F139:I139)</f>
        <v/>
      </c>
      <c r="G139" s="72">
        <f>Máximo!G139:J139</f>
        <v>5.3571428599999997E-3</v>
      </c>
      <c r="H139" s="70" t="str">
        <f>IF(Máximo!H139="","",Máximo!H139)</f>
        <v>Obrigatório</v>
      </c>
      <c r="I139" s="37" t="s">
        <v>4</v>
      </c>
      <c r="J139" s="73">
        <f>IF($K$13="Não Atende",0,IF(I139="","",IF(H139="",VLOOKUP(I139,Parâmetros!$B$3:$C$6,2,0),VLOOKUP(I139,Parâmetros!$B$3:$C$6,2,0)*VLOOKUP(H139,Parâmetros!$E$3:$G$5,2,0))))</f>
        <v>4</v>
      </c>
      <c r="K139" s="74">
        <f t="shared" ref="K139" si="105">IF(J139="",0,((G139*J139)*$F$30)*0.9*100)</f>
        <v>0.86785714331999997</v>
      </c>
      <c r="L139" s="3"/>
      <c r="M139" s="38"/>
    </row>
    <row r="140" spans="1:13" ht="45.75" customHeight="1" outlineLevel="1" x14ac:dyDescent="0.2">
      <c r="A140" s="170" t="str">
        <f>Máximo!A140</f>
        <v>3.107</v>
      </c>
      <c r="B140" s="667" t="str">
        <f>Máximo!B140:E140</f>
        <v>Habilitar machine learning para aplicação em métodos, algorítimos e modelos de Gestão de Fraudes</v>
      </c>
      <c r="C140" s="668"/>
      <c r="D140" s="668"/>
      <c r="E140" s="669"/>
      <c r="F140" s="68" t="str">
        <f>IF(Máximo!F140:I140="","",Máximo!F140:I140)</f>
        <v/>
      </c>
      <c r="G140" s="72">
        <f>Máximo!G140:J140</f>
        <v>5.3571428599999997E-3</v>
      </c>
      <c r="H140" s="70" t="str">
        <f>IF(Máximo!H140="","",Máximo!H140)</f>
        <v>Obrigatório</v>
      </c>
      <c r="I140" s="37" t="s">
        <v>4</v>
      </c>
      <c r="J140" s="73">
        <f>IF($K$13="Não Atende",0,IF(I140="","",IF(H140="",VLOOKUP(I140,Parâmetros!$B$3:$C$6,2,0),VLOOKUP(I140,Parâmetros!$B$3:$C$6,2,0)*VLOOKUP(H140,Parâmetros!$E$3:$G$5,2,0))))</f>
        <v>4</v>
      </c>
      <c r="K140" s="74">
        <f t="shared" ref="K140" si="106">IF(J140="",0,((G140*J140)*$F$30)*0.9*100)</f>
        <v>0.86785714331999997</v>
      </c>
      <c r="L140" s="3"/>
      <c r="M140" s="38"/>
    </row>
    <row r="141" spans="1:13" ht="45.75" customHeight="1" outlineLevel="1" x14ac:dyDescent="0.2">
      <c r="A141" s="170" t="str">
        <f>Máximo!A141</f>
        <v>3.108</v>
      </c>
      <c r="B141" s="667" t="str">
        <f>Máximo!B141:E141</f>
        <v>Habilitar análise preditiva para aplicação em métodos, algorítimos e modelos de Gestão de Fraudes</v>
      </c>
      <c r="C141" s="668"/>
      <c r="D141" s="668"/>
      <c r="E141" s="669"/>
      <c r="F141" s="68" t="str">
        <f>IF(Máximo!F141:I141="","",Máximo!F141:I141)</f>
        <v/>
      </c>
      <c r="G141" s="72">
        <f>Máximo!G141:J141</f>
        <v>5.3571428599999997E-3</v>
      </c>
      <c r="H141" s="70" t="str">
        <f>IF(Máximo!H141="","",Máximo!H141)</f>
        <v>Obrigatório</v>
      </c>
      <c r="I141" s="37" t="s">
        <v>4</v>
      </c>
      <c r="J141" s="73">
        <f>IF($K$13="Não Atende",0,IF(I141="","",IF(H141="",VLOOKUP(I141,Parâmetros!$B$3:$C$6,2,0),VLOOKUP(I141,Parâmetros!$B$3:$C$6,2,0)*VLOOKUP(H141,Parâmetros!$E$3:$G$5,2,0))))</f>
        <v>4</v>
      </c>
      <c r="K141" s="74">
        <f t="shared" ref="K141" si="107">IF(J141="",0,((G141*J141)*$F$30)*0.9*100)</f>
        <v>0.86785714331999997</v>
      </c>
      <c r="L141" s="3"/>
      <c r="M141" s="38"/>
    </row>
    <row r="142" spans="1:13" ht="45.75" customHeight="1" outlineLevel="1" x14ac:dyDescent="0.2">
      <c r="A142" s="170" t="str">
        <f>Máximo!A142</f>
        <v>3.109</v>
      </c>
      <c r="B142" s="667" t="str">
        <f>Máximo!B142:E142</f>
        <v>Criação/alteração de relatórios, dashboards e indicadores deve ser possível de ser realizada sem a necessidade de conhecimento de linguagem de programação ou codificada (Ex: PHP, Java Script</v>
      </c>
      <c r="C142" s="668"/>
      <c r="D142" s="668"/>
      <c r="E142" s="669"/>
      <c r="F142" s="68" t="str">
        <f>IF(Máximo!F142:I142="","",Máximo!F142:I142)</f>
        <v/>
      </c>
      <c r="G142" s="72">
        <f>Máximo!G142:J142</f>
        <v>5.3571428599999997E-3</v>
      </c>
      <c r="H142" s="70" t="str">
        <f>IF(Máximo!H142="","",Máximo!H142)</f>
        <v>Obrigatório</v>
      </c>
      <c r="I142" s="37" t="s">
        <v>4</v>
      </c>
      <c r="J142" s="73">
        <f>IF($K$13="Não Atende",0,IF(I142="","",IF(H142="",VLOOKUP(I142,Parâmetros!$B$3:$C$6,2,0),VLOOKUP(I142,Parâmetros!$B$3:$C$6,2,0)*VLOOKUP(H142,Parâmetros!$E$3:$G$5,2,0))))</f>
        <v>4</v>
      </c>
      <c r="K142" s="74">
        <f t="shared" ref="K142" si="108">IF(J142="",0,((G142*J142)*$F$30)*0.9*100)</f>
        <v>0.86785714331999997</v>
      </c>
      <c r="L142" s="3"/>
      <c r="M142" s="38"/>
    </row>
    <row r="143" spans="1:13" ht="45.75" customHeight="1" outlineLevel="1" x14ac:dyDescent="0.2">
      <c r="A143" s="170" t="str">
        <f>Máximo!A143</f>
        <v>3.110</v>
      </c>
      <c r="B143" s="667" t="str">
        <f>Máximo!B143:E143</f>
        <v>A análise da proposta na venda (comunicação/integração com o Transact) deverá ser near real time, com um delay máximo de 5 segundos</v>
      </c>
      <c r="C143" s="668"/>
      <c r="D143" s="668"/>
      <c r="E143" s="669"/>
      <c r="F143" s="68" t="str">
        <f>IF(Máximo!F143:I143="","",Máximo!F143:I143)</f>
        <v/>
      </c>
      <c r="G143" s="72">
        <f>Máximo!G143:J143</f>
        <v>5.3571428599999997E-3</v>
      </c>
      <c r="H143" s="70" t="str">
        <f>IF(Máximo!H143="","",Máximo!H143)</f>
        <v>Obrigatório</v>
      </c>
      <c r="I143" s="37" t="s">
        <v>4</v>
      </c>
      <c r="J143" s="73">
        <f>IF($K$13="Não Atende",0,IF(I143="","",IF(H143="",VLOOKUP(I143,Parâmetros!$B$3:$C$6,2,0),VLOOKUP(I143,Parâmetros!$B$3:$C$6,2,0)*VLOOKUP(H143,Parâmetros!$E$3:$G$5,2,0))))</f>
        <v>4</v>
      </c>
      <c r="K143" s="74">
        <f t="shared" ref="K143" si="109">IF(J143="",0,((G143*J143)*$F$30)*0.9*100)</f>
        <v>0.86785714331999997</v>
      </c>
      <c r="L143" s="3"/>
      <c r="M143" s="38"/>
    </row>
    <row r="144" spans="1:13" ht="45.75" customHeight="1" outlineLevel="1" x14ac:dyDescent="0.2">
      <c r="A144" s="170" t="str">
        <f>Máximo!A144</f>
        <v>3.111</v>
      </c>
      <c r="B144" s="667" t="str">
        <f>Máximo!B144:E144</f>
        <v>Habilidade para trabalhar com processamento de dados in-memory</v>
      </c>
      <c r="C144" s="668"/>
      <c r="D144" s="668"/>
      <c r="E144" s="669"/>
      <c r="F144" s="68" t="str">
        <f>IF(Máximo!F144:I144="","",Máximo!F144:I144)</f>
        <v/>
      </c>
      <c r="G144" s="72">
        <f>Máximo!G144:J144</f>
        <v>5.3571428599999997E-3</v>
      </c>
      <c r="H144" s="70" t="str">
        <f>IF(Máximo!H144="","",Máximo!H144)</f>
        <v>Obrigatório</v>
      </c>
      <c r="I144" s="37" t="s">
        <v>4</v>
      </c>
      <c r="J144" s="73">
        <f>IF($K$13="Não Atende",0,IF(I144="","",IF(H144="",VLOOKUP(I144,Parâmetros!$B$3:$C$6,2,0),VLOOKUP(I144,Parâmetros!$B$3:$C$6,2,0)*VLOOKUP(H144,Parâmetros!$E$3:$G$5,2,0))))</f>
        <v>4</v>
      </c>
      <c r="K144" s="74">
        <f t="shared" ref="K144" si="110">IF(J144="",0,((G144*J144)*$F$30)*0.9*100)</f>
        <v>0.86785714331999997</v>
      </c>
      <c r="L144" s="3"/>
      <c r="M144" s="38"/>
    </row>
    <row r="145" spans="1:15" ht="45.75" customHeight="1" outlineLevel="1" x14ac:dyDescent="0.2">
      <c r="A145" s="170" t="str">
        <f>Máximo!A145</f>
        <v>3.112</v>
      </c>
      <c r="B145" s="667" t="str">
        <f>Máximo!B145:E145</f>
        <v>A ferramenta deverá ser capaz de processar aproximadamente 200 mil transações/requisições de cadastro de assiantes por dia</v>
      </c>
      <c r="C145" s="668"/>
      <c r="D145" s="668"/>
      <c r="E145" s="669"/>
      <c r="F145" s="68" t="str">
        <f>IF(Máximo!F145:I145="","",Máximo!F145:I145)</f>
        <v/>
      </c>
      <c r="G145" s="72">
        <f>Máximo!G145:J145</f>
        <v>5.3571428599999997E-3</v>
      </c>
      <c r="H145" s="70" t="str">
        <f>IF(Máximo!H145="","",Máximo!H145)</f>
        <v>Obrigatório</v>
      </c>
      <c r="I145" s="37" t="s">
        <v>4</v>
      </c>
      <c r="J145" s="73">
        <f>IF($K$13="Não Atende",0,IF(I145="","",IF(H145="",VLOOKUP(I145,Parâmetros!$B$3:$C$6,2,0),VLOOKUP(I145,Parâmetros!$B$3:$C$6,2,0)*VLOOKUP(H145,Parâmetros!$E$3:$G$5,2,0))))</f>
        <v>4</v>
      </c>
      <c r="K145" s="74">
        <f t="shared" ref="K145" si="111">IF(J145="",0,((G145*J145)*$F$30)*0.9*100)</f>
        <v>0.86785714331999997</v>
      </c>
      <c r="L145" s="3"/>
      <c r="M145" s="38"/>
    </row>
    <row r="146" spans="1:15" ht="45.75" customHeight="1" outlineLevel="1" x14ac:dyDescent="0.2">
      <c r="A146" s="170" t="str">
        <f>Máximo!A146</f>
        <v>3.113</v>
      </c>
      <c r="B146" s="667" t="str">
        <f>Máximo!B146:E146</f>
        <v>A ferramenta deverá ser capaz de processar aproximadamente 500 milhões de xDR's por dia</v>
      </c>
      <c r="C146" s="668"/>
      <c r="D146" s="668"/>
      <c r="E146" s="669"/>
      <c r="F146" s="68" t="str">
        <f>IF(Máximo!F146:I146="","",Máximo!F146:I146)</f>
        <v/>
      </c>
      <c r="G146" s="72">
        <f>Máximo!G146:J146</f>
        <v>5.3571428599999997E-3</v>
      </c>
      <c r="H146" s="70" t="str">
        <f>IF(Máximo!H146="","",Máximo!H146)</f>
        <v>Obrigatório</v>
      </c>
      <c r="I146" s="37" t="s">
        <v>4</v>
      </c>
      <c r="J146" s="73">
        <f>IF($K$13="Não Atende",0,IF(I146="","",IF(H146="",VLOOKUP(I146,Parâmetros!$B$3:$C$6,2,0),VLOOKUP(I146,Parâmetros!$B$3:$C$6,2,0)*VLOOKUP(H146,Parâmetros!$E$3:$G$5,2,0))))</f>
        <v>4</v>
      </c>
      <c r="K146" s="74">
        <f t="shared" ref="K146" si="112">IF(J146="",0,((G146*J146)*$F$30)*0.9*100)</f>
        <v>0.86785714331999997</v>
      </c>
      <c r="L146" s="3"/>
      <c r="M146" s="38"/>
    </row>
    <row r="147" spans="1:15" ht="45.75" customHeight="1" outlineLevel="1" x14ac:dyDescent="0.2">
      <c r="A147" s="170" t="str">
        <f>Máximo!A147</f>
        <v>3.114</v>
      </c>
      <c r="B147" s="667" t="str">
        <f>Máximo!B147:E147</f>
        <v>A ferramenta deverá ser capaz de processar altos volumes (casa de milhões) de transações/requisições de update de dados de assinantes por dia (alterações de dados, produtos, serviços, etc) dos legados Oi por dia</v>
      </c>
      <c r="C147" s="668"/>
      <c r="D147" s="668"/>
      <c r="E147" s="669"/>
      <c r="F147" s="68" t="str">
        <f>IF(Máximo!F147:I147="","",Máximo!F147:I147)</f>
        <v/>
      </c>
      <c r="G147" s="72">
        <f>Máximo!G147:J147</f>
        <v>5.3571428599999997E-3</v>
      </c>
      <c r="H147" s="70" t="str">
        <f>IF(Máximo!H147="","",Máximo!H147)</f>
        <v>Obrigatório</v>
      </c>
      <c r="I147" s="37" t="s">
        <v>4</v>
      </c>
      <c r="J147" s="73">
        <f>IF($K$13="Não Atende",0,IF(I147="","",IF(H147="",VLOOKUP(I147,Parâmetros!$B$3:$C$6,2,0),VLOOKUP(I147,Parâmetros!$B$3:$C$6,2,0)*VLOOKUP(H147,Parâmetros!$E$3:$G$5,2,0))))</f>
        <v>4</v>
      </c>
      <c r="K147" s="74">
        <f t="shared" ref="K147" si="113">IF(J147="",0,((G147*J147)*$F$30)*0.9*100)</f>
        <v>0.86785714331999997</v>
      </c>
      <c r="L147" s="3"/>
      <c r="M147" s="38"/>
    </row>
    <row r="148" spans="1:15" ht="45.75" customHeight="1" outlineLevel="1" x14ac:dyDescent="0.2">
      <c r="A148" s="170" t="str">
        <f>Máximo!A148</f>
        <v>3.115</v>
      </c>
      <c r="B148" s="667" t="str">
        <f>Máximo!B148:E148</f>
        <v>A ferramenta deverá ser capaz de processar aproximadamente 17 mil transações de crédito (POS, M4U, Transact, etc) por dia</v>
      </c>
      <c r="C148" s="668"/>
      <c r="D148" s="668"/>
      <c r="E148" s="669"/>
      <c r="F148" s="68" t="str">
        <f>IF(Máximo!F148:I148="","",Máximo!F148:I148)</f>
        <v/>
      </c>
      <c r="G148" s="72">
        <f>Máximo!G148:J148</f>
        <v>5.3571428599999997E-3</v>
      </c>
      <c r="H148" s="70" t="str">
        <f>IF(Máximo!H148="","",Máximo!H148)</f>
        <v>Obrigatório</v>
      </c>
      <c r="I148" s="37" t="s">
        <v>4</v>
      </c>
      <c r="J148" s="73">
        <f>IF($K$13="Não Atende",0,IF(I148="","",IF(H148="",VLOOKUP(I148,Parâmetros!$B$3:$C$6,2,0),VLOOKUP(I148,Parâmetros!$B$3:$C$6,2,0)*VLOOKUP(H148,Parâmetros!$E$3:$G$5,2,0))))</f>
        <v>4</v>
      </c>
      <c r="K148" s="74">
        <f t="shared" ref="K148" si="114">IF(J148="",0,((G148*J148)*$F$30)*0.9*100)</f>
        <v>0.86785714331999997</v>
      </c>
      <c r="L148" s="3"/>
      <c r="M148" s="38"/>
    </row>
    <row r="149" spans="1:15" ht="45.75" customHeight="1" outlineLevel="1" x14ac:dyDescent="0.2">
      <c r="A149" s="170" t="str">
        <f>Máximo!A149</f>
        <v>3.116</v>
      </c>
      <c r="B149" s="667" t="str">
        <f>Máximo!B149:E149</f>
        <v>Ser possível realizar automação de rotinas como teste de performance e teste unitário</v>
      </c>
      <c r="C149" s="668"/>
      <c r="D149" s="668"/>
      <c r="E149" s="669"/>
      <c r="F149" s="68" t="str">
        <f>IF(Máximo!F149:I149="","",Máximo!F149:I149)</f>
        <v/>
      </c>
      <c r="G149" s="72">
        <f>Máximo!G149:J149</f>
        <v>5.3571428599999997E-3</v>
      </c>
      <c r="H149" s="70" t="str">
        <f>IF(Máximo!H149="","",Máximo!H149)</f>
        <v>Obrigatório</v>
      </c>
      <c r="I149" s="37" t="s">
        <v>4</v>
      </c>
      <c r="J149" s="73">
        <f>IF($K$13="Não Atende",0,IF(I149="","",IF(H149="",VLOOKUP(I149,Parâmetros!$B$3:$C$6,2,0),VLOOKUP(I149,Parâmetros!$B$3:$C$6,2,0)*VLOOKUP(H149,Parâmetros!$E$3:$G$5,2,0))))</f>
        <v>4</v>
      </c>
      <c r="K149" s="74">
        <f t="shared" ref="K149" si="115">IF(J149="",0,((G149*J149)*$F$30)*0.9*100)</f>
        <v>0.86785714331999997</v>
      </c>
      <c r="L149" s="3"/>
      <c r="M149" s="38"/>
    </row>
    <row r="150" spans="1:15" ht="45.75" customHeight="1" outlineLevel="1" x14ac:dyDescent="0.2">
      <c r="A150" s="170" t="str">
        <f>Máximo!A150</f>
        <v>3.117</v>
      </c>
      <c r="B150" s="667" t="str">
        <f>Máximo!B150:E150</f>
        <v>Coletar, processar e disponibilizar em tempo real, os eventos e dados de uso e interação dos cenários que envolvem os requsitos de tráfego e cadastro</v>
      </c>
      <c r="C150" s="668"/>
      <c r="D150" s="668"/>
      <c r="E150" s="669"/>
      <c r="F150" s="68" t="str">
        <f>IF(Máximo!F150:I150="","",Máximo!F150:I150)</f>
        <v/>
      </c>
      <c r="G150" s="72">
        <f>Máximo!G150:J150</f>
        <v>5.3571428599999997E-3</v>
      </c>
      <c r="H150" s="70" t="str">
        <f>IF(Máximo!H150="","",Máximo!H150)</f>
        <v>Obrigatório</v>
      </c>
      <c r="I150" s="37" t="s">
        <v>4</v>
      </c>
      <c r="J150" s="73">
        <f>IF($K$13="Não Atende",0,IF(I150="","",IF(H150="",VLOOKUP(I150,Parâmetros!$B$3:$C$6,2,0),VLOOKUP(I150,Parâmetros!$B$3:$C$6,2,0)*VLOOKUP(H150,Parâmetros!$E$3:$G$5,2,0))))</f>
        <v>4</v>
      </c>
      <c r="K150" s="74">
        <f t="shared" ref="K150" si="116">IF(J150="",0,((G150*J150)*$F$30)*0.9*100)</f>
        <v>0.86785714331999997</v>
      </c>
      <c r="L150" s="3"/>
      <c r="M150" s="38"/>
    </row>
    <row r="151" spans="1:15" ht="45.75" customHeight="1" outlineLevel="1" x14ac:dyDescent="0.2">
      <c r="A151" s="170" t="str">
        <f>Máximo!A151</f>
        <v>3.118</v>
      </c>
      <c r="B151" s="667" t="str">
        <f>Máximo!B151:E151</f>
        <v>Guiar e suportar ações em tempo real para atuar nos problemas identificados na análise de alarmes, casos e tickets diversos</v>
      </c>
      <c r="C151" s="668"/>
      <c r="D151" s="668"/>
      <c r="E151" s="669"/>
      <c r="F151" s="68" t="str">
        <f>IF(Máximo!F151:I151="","",Máximo!F151:I151)</f>
        <v/>
      </c>
      <c r="G151" s="72">
        <f>Máximo!G151:J151</f>
        <v>5.3571428599999997E-3</v>
      </c>
      <c r="H151" s="70" t="str">
        <f>IF(Máximo!H151="","",Máximo!H151)</f>
        <v>Obrigatório</v>
      </c>
      <c r="I151" s="37" t="s">
        <v>4</v>
      </c>
      <c r="J151" s="73">
        <f>IF($K$13="Não Atende",0,IF(I151="","",IF(H151="",VLOOKUP(I151,Parâmetros!$B$3:$C$6,2,0),VLOOKUP(I151,Parâmetros!$B$3:$C$6,2,0)*VLOOKUP(H151,Parâmetros!$E$3:$G$5,2,0))))</f>
        <v>4</v>
      </c>
      <c r="K151" s="74">
        <f t="shared" ref="K151" si="117">IF(J151="",0,((G151*J151)*$F$30)*0.9*100)</f>
        <v>0.86785714331999997</v>
      </c>
      <c r="L151" s="3"/>
      <c r="M151" s="38"/>
    </row>
    <row r="152" spans="1:15" ht="15" customHeight="1" outlineLevel="1" x14ac:dyDescent="0.2">
      <c r="A152" s="121"/>
      <c r="B152" s="237" t="s">
        <v>170</v>
      </c>
      <c r="C152" s="237"/>
      <c r="D152" s="237"/>
      <c r="E152" s="237"/>
      <c r="F152" s="122"/>
      <c r="G152" s="122"/>
      <c r="H152" s="122"/>
      <c r="I152" s="239"/>
      <c r="J152" s="122"/>
      <c r="K152" s="122"/>
      <c r="L152" s="122"/>
      <c r="M152" s="123"/>
      <c r="N152" s="168"/>
      <c r="O152" s="168"/>
    </row>
    <row r="153" spans="1:15" ht="45.75" customHeight="1" outlineLevel="1" x14ac:dyDescent="0.2">
      <c r="A153" s="170" t="str">
        <f>Máximo!A153</f>
        <v>3.119</v>
      </c>
      <c r="B153" s="667" t="str">
        <f>Máximo!B153:E153</f>
        <v>A solução deve ser capaz de garantir o sigilo e integridade na transmissão de dados.</v>
      </c>
      <c r="C153" s="668"/>
      <c r="D153" s="668"/>
      <c r="E153" s="669"/>
      <c r="F153" s="68" t="str">
        <f>IF(Máximo!F153:I153="","",Máximo!F153:I153)</f>
        <v/>
      </c>
      <c r="G153" s="72">
        <f>Máximo!G153:J153</f>
        <v>6.9230769000000003E-4</v>
      </c>
      <c r="H153" s="70" t="str">
        <f>IF(Máximo!H153="","",Máximo!H153)</f>
        <v>Obrigatório</v>
      </c>
      <c r="I153" s="37" t="s">
        <v>4</v>
      </c>
      <c r="J153" s="73">
        <f>IF($K$13="Não Atende",0,IF(I153="","",IF(H153="",VLOOKUP(I153,Parâmetros!$B$3:$C$6,2,0),VLOOKUP(I153,Parâmetros!$B$3:$C$6,2,0)*VLOOKUP(H153,Parâmetros!$E$3:$G$5,2,0))))</f>
        <v>4</v>
      </c>
      <c r="K153" s="74">
        <f t="shared" ref="K153" si="118">IF(J153="",0,((G153*J153)*$F$30)*0.9*100)</f>
        <v>0.11215384578000002</v>
      </c>
      <c r="L153" s="3"/>
      <c r="M153" s="38"/>
    </row>
    <row r="154" spans="1:15" ht="45.75" customHeight="1" outlineLevel="1" x14ac:dyDescent="0.2">
      <c r="A154" s="170" t="str">
        <f>Máximo!A154</f>
        <v>3.120</v>
      </c>
      <c r="B154" s="667" t="str">
        <f>Máximo!B154:E154</f>
        <v xml:space="preserve">As soluções que estejam disponíveis na Internet e trafeguem informações deverão utilizar mecanismos criptográficos (TLS 1.2 OU SUPERIOR) para a proteção das mesmas. A classificação de confiabilidade das informações será definida durante o projeto (no mínimo, todas as senhas de usuários são dados confidenciais). </v>
      </c>
      <c r="C154" s="668"/>
      <c r="D154" s="668"/>
      <c r="E154" s="669"/>
      <c r="F154" s="68" t="str">
        <f>IF(Máximo!F154:I154="","",Máximo!F154:I154)</f>
        <v/>
      </c>
      <c r="G154" s="72">
        <f>Máximo!G154:J154</f>
        <v>6.9230769000000003E-4</v>
      </c>
      <c r="H154" s="70" t="str">
        <f>IF(Máximo!H154="","",Máximo!H154)</f>
        <v>Obrigatório</v>
      </c>
      <c r="I154" s="37" t="s">
        <v>4</v>
      </c>
      <c r="J154" s="73">
        <f>IF($K$13="Não Atende",0,IF(I154="","",IF(H154="",VLOOKUP(I154,Parâmetros!$B$3:$C$6,2,0),VLOOKUP(I154,Parâmetros!$B$3:$C$6,2,0)*VLOOKUP(H154,Parâmetros!$E$3:$G$5,2,0))))</f>
        <v>4</v>
      </c>
      <c r="K154" s="74">
        <f t="shared" ref="K154" si="119">IF(J154="",0,((G154*J154)*$F$30)*0.9*100)</f>
        <v>0.11215384578000002</v>
      </c>
      <c r="L154" s="3"/>
      <c r="M154" s="38"/>
    </row>
    <row r="155" spans="1:15" ht="45.75" customHeight="1" outlineLevel="1" x14ac:dyDescent="0.2">
      <c r="A155" s="170" t="str">
        <f>Máximo!A155</f>
        <v>3.121</v>
      </c>
      <c r="B155" s="667" t="str">
        <f>Máximo!B155:E155</f>
        <v>A solução deverá utilizar mecanismos criptográficos para transmissão e armazenamento de dados, baseados em padrões provados matematicamente, atualizados e reconhecidos publicamente pelo mercado. Ex.: Hash: SHA2-512, Simétrico: AES-256, Assimétrico: RSA-2048.</v>
      </c>
      <c r="C155" s="668"/>
      <c r="D155" s="668"/>
      <c r="E155" s="669"/>
      <c r="F155" s="68" t="str">
        <f>IF(Máximo!F155:I155="","",Máximo!F155:I155)</f>
        <v/>
      </c>
      <c r="G155" s="72">
        <f>Máximo!G155:J155</f>
        <v>6.9230769000000003E-4</v>
      </c>
      <c r="H155" s="70" t="str">
        <f>IF(Máximo!H155="","",Máximo!H155)</f>
        <v>Obrigatório</v>
      </c>
      <c r="I155" s="37" t="s">
        <v>4</v>
      </c>
      <c r="J155" s="73">
        <f>IF($K$13="Não Atende",0,IF(I155="","",IF(H155="",VLOOKUP(I155,Parâmetros!$B$3:$C$6,2,0),VLOOKUP(I155,Parâmetros!$B$3:$C$6,2,0)*VLOOKUP(H155,Parâmetros!$E$3:$G$5,2,0))))</f>
        <v>4</v>
      </c>
      <c r="K155" s="74">
        <f t="shared" ref="K155" si="120">IF(J155="",0,((G155*J155)*$F$30)*0.9*100)</f>
        <v>0.11215384578000002</v>
      </c>
      <c r="L155" s="3"/>
      <c r="M155" s="38"/>
    </row>
    <row r="156" spans="1:15" ht="45.75" customHeight="1" outlineLevel="1" x14ac:dyDescent="0.2">
      <c r="A156" s="170" t="str">
        <f>Máximo!A156</f>
        <v>3.122</v>
      </c>
      <c r="B156" s="667" t="str">
        <f>Máximo!B156:E156</f>
        <v>Garantir transmissão segura de dados de alta confidencialidade dos sistemas disponíveis na internet, utilizando protocolos seguros (Ex.: HTTPS, SSH, SCP, SFTP, LDAPS, POP3-SSL, SMTP-SSL, IMAP-SSL e etc.) para ações/telas de entrada e/ou saída de dados.</v>
      </c>
      <c r="C156" s="668"/>
      <c r="D156" s="668"/>
      <c r="E156" s="669"/>
      <c r="F156" s="68" t="str">
        <f>IF(Máximo!F156:I156="","",Máximo!F156:I156)</f>
        <v/>
      </c>
      <c r="G156" s="72">
        <f>Máximo!G156:J156</f>
        <v>6.9230769000000003E-4</v>
      </c>
      <c r="H156" s="70" t="str">
        <f>IF(Máximo!H156="","",Máximo!H156)</f>
        <v>Obrigatório</v>
      </c>
      <c r="I156" s="37" t="s">
        <v>4</v>
      </c>
      <c r="J156" s="73">
        <f>IF($K$13="Não Atende",0,IF(I156="","",IF(H156="",VLOOKUP(I156,Parâmetros!$B$3:$C$6,2,0),VLOOKUP(I156,Parâmetros!$B$3:$C$6,2,0)*VLOOKUP(H156,Parâmetros!$E$3:$G$5,2,0))))</f>
        <v>4</v>
      </c>
      <c r="K156" s="74">
        <f t="shared" ref="K156" si="121">IF(J156="",0,((G156*J156)*$F$30)*0.9*100)</f>
        <v>0.11215384578000002</v>
      </c>
      <c r="L156" s="3"/>
      <c r="M156" s="38"/>
    </row>
    <row r="157" spans="1:15" ht="45.75" customHeight="1" outlineLevel="1" x14ac:dyDescent="0.2">
      <c r="A157" s="170" t="str">
        <f>Máximo!A157</f>
        <v>3.123</v>
      </c>
      <c r="B157" s="667" t="str">
        <f>Máximo!B157:E157</f>
        <v>As chaves criptográficas utilizadas não devem ser armazenadas diretamente no código do aplicativo, devendo ser dada preferência ao uso de dispositivos de segurança externos (HSM) para armazenamento e gerenciamento das mesmas.</v>
      </c>
      <c r="C157" s="668"/>
      <c r="D157" s="668"/>
      <c r="E157" s="669"/>
      <c r="F157" s="68" t="str">
        <f>IF(Máximo!F157:I157="","",Máximo!F157:I157)</f>
        <v/>
      </c>
      <c r="G157" s="72">
        <f>Máximo!G157:J157</f>
        <v>6.9230769000000003E-4</v>
      </c>
      <c r="H157" s="70" t="str">
        <f>IF(Máximo!H157="","",Máximo!H157)</f>
        <v>Obrigatório</v>
      </c>
      <c r="I157" s="37" t="s">
        <v>4</v>
      </c>
      <c r="J157" s="73">
        <f>IF($K$13="Não Atende",0,IF(I157="","",IF(H157="",VLOOKUP(I157,Parâmetros!$B$3:$C$6,2,0),VLOOKUP(I157,Parâmetros!$B$3:$C$6,2,0)*VLOOKUP(H157,Parâmetros!$E$3:$G$5,2,0))))</f>
        <v>4</v>
      </c>
      <c r="K157" s="74">
        <f t="shared" ref="K157" si="122">IF(J157="",0,((G157*J157)*$F$30)*0.9*100)</f>
        <v>0.11215384578000002</v>
      </c>
      <c r="L157" s="3"/>
      <c r="M157" s="38"/>
    </row>
    <row r="158" spans="1:15" ht="45.75" customHeight="1" outlineLevel="1" x14ac:dyDescent="0.2">
      <c r="A158" s="170" t="str">
        <f>Máximo!A158</f>
        <v>3.124</v>
      </c>
      <c r="B158" s="667" t="str">
        <f>Máximo!B158:E158</f>
        <v>As senhas devem ser armazenadas sempre como hash não reversível com salt, para impedir a leitura das senhas por quem tiver acesso à base com credenciais de acesso.</v>
      </c>
      <c r="C158" s="668"/>
      <c r="D158" s="668"/>
      <c r="E158" s="669"/>
      <c r="F158" s="68" t="str">
        <f>IF(Máximo!F158:I158="","",Máximo!F158:I158)</f>
        <v/>
      </c>
      <c r="G158" s="72">
        <f>Máximo!G158:J158</f>
        <v>6.9230769000000003E-4</v>
      </c>
      <c r="H158" s="70" t="str">
        <f>IF(Máximo!H158="","",Máximo!H158)</f>
        <v>Obrigatório</v>
      </c>
      <c r="I158" s="37" t="s">
        <v>4</v>
      </c>
      <c r="J158" s="73">
        <f>IF($K$13="Não Atende",0,IF(I158="","",IF(H158="",VLOOKUP(I158,Parâmetros!$B$3:$C$6,2,0),VLOOKUP(I158,Parâmetros!$B$3:$C$6,2,0)*VLOOKUP(H158,Parâmetros!$E$3:$G$5,2,0))))</f>
        <v>4</v>
      </c>
      <c r="K158" s="74">
        <f t="shared" ref="K158" si="123">IF(J158="",0,((G158*J158)*$F$30)*0.9*100)</f>
        <v>0.11215384578000002</v>
      </c>
      <c r="L158" s="3"/>
      <c r="M158" s="38"/>
    </row>
    <row r="159" spans="1:15" ht="45.75" customHeight="1" outlineLevel="1" x14ac:dyDescent="0.2">
      <c r="A159" s="170" t="str">
        <f>Máximo!A159</f>
        <v>3.125</v>
      </c>
      <c r="B159" s="667" t="str">
        <f>Máximo!B159:E159</f>
        <v>A extração massiva de dados (Ex.: toda a base de clientes, toda a base de funcionários, todas as transações realizadas, etc.) necessita de aprovação prévia e formal pela área de Segurança da Informação.</v>
      </c>
      <c r="C159" s="668"/>
      <c r="D159" s="668"/>
      <c r="E159" s="669"/>
      <c r="F159" s="68" t="str">
        <f>IF(Máximo!F159:I159="","",Máximo!F159:I159)</f>
        <v/>
      </c>
      <c r="G159" s="72">
        <f>Máximo!G159:J159</f>
        <v>6.9230769000000003E-4</v>
      </c>
      <c r="H159" s="70" t="str">
        <f>IF(Máximo!H159="","",Máximo!H159)</f>
        <v>Obrigatório</v>
      </c>
      <c r="I159" s="37" t="s">
        <v>4</v>
      </c>
      <c r="J159" s="73">
        <f>IF($K$13="Não Atende",0,IF(I159="","",IF(H159="",VLOOKUP(I159,Parâmetros!$B$3:$C$6,2,0),VLOOKUP(I159,Parâmetros!$B$3:$C$6,2,0)*VLOOKUP(H159,Parâmetros!$E$3:$G$5,2,0))))</f>
        <v>4</v>
      </c>
      <c r="K159" s="74">
        <f t="shared" ref="K159" si="124">IF(J159="",0,((G159*J159)*$F$30)*0.9*100)</f>
        <v>0.11215384578000002</v>
      </c>
      <c r="L159" s="3"/>
      <c r="M159" s="38"/>
    </row>
    <row r="160" spans="1:15" ht="45.75" customHeight="1" outlineLevel="1" x14ac:dyDescent="0.2">
      <c r="A160" s="170" t="str">
        <f>Máximo!A160</f>
        <v>3.126</v>
      </c>
      <c r="B160" s="667" t="str">
        <f>Máximo!B160:E160</f>
        <v>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v>
      </c>
      <c r="C160" s="668"/>
      <c r="D160" s="668"/>
      <c r="E160" s="669"/>
      <c r="F160" s="68" t="str">
        <f>IF(Máximo!F160:I160="","",Máximo!F160:I160)</f>
        <v/>
      </c>
      <c r="G160" s="72">
        <f>Máximo!G160:J160</f>
        <v>6.9230769000000003E-4</v>
      </c>
      <c r="H160" s="70" t="str">
        <f>IF(Máximo!H160="","",Máximo!H160)</f>
        <v>Obrigatório</v>
      </c>
      <c r="I160" s="37" t="s">
        <v>4</v>
      </c>
      <c r="J160" s="73">
        <f>IF($K$13="Não Atende",0,IF(I160="","",IF(H160="",VLOOKUP(I160,Parâmetros!$B$3:$C$6,2,0),VLOOKUP(I160,Parâmetros!$B$3:$C$6,2,0)*VLOOKUP(H160,Parâmetros!$E$3:$G$5,2,0))))</f>
        <v>4</v>
      </c>
      <c r="K160" s="74">
        <f t="shared" ref="K160" si="125">IF(J160="",0,((G160*J160)*$F$30)*0.9*100)</f>
        <v>0.11215384578000002</v>
      </c>
      <c r="L160" s="3"/>
      <c r="M160" s="38"/>
    </row>
    <row r="161" spans="1:13" ht="45.75" customHeight="1" outlineLevel="1" x14ac:dyDescent="0.2">
      <c r="A161" s="170" t="str">
        <f>Máximo!A161</f>
        <v>3.127</v>
      </c>
      <c r="B161" s="667" t="str">
        <f>Máximo!B161:E161</f>
        <v>Caso haja necessidade de armazenamento de senhas em arquivos de sistema operacional, estes arquivos não deverão ser alocados em diretórios de servidores web, FTP e similares. O acesso a esses arquivos deve ser restrito para acesso apenas pela aplicação e pelos usuários de sistema operacional que efetivamente tenham necessidade de acessá-los para manutenção da solução, não devendo haver privilégios nem mesmo de leitura sobre eles para outros usuários.</v>
      </c>
      <c r="C161" s="668"/>
      <c r="D161" s="668"/>
      <c r="E161" s="669"/>
      <c r="F161" s="68" t="str">
        <f>IF(Máximo!F161:I161="","",Máximo!F161:I161)</f>
        <v/>
      </c>
      <c r="G161" s="72">
        <f>Máximo!G161:J161</f>
        <v>6.9230769000000003E-4</v>
      </c>
      <c r="H161" s="70" t="str">
        <f>IF(Máximo!H161="","",Máximo!H161)</f>
        <v>Obrigatório</v>
      </c>
      <c r="I161" s="37" t="s">
        <v>4</v>
      </c>
      <c r="J161" s="73">
        <f>IF($K$13="Não Atende",0,IF(I161="","",IF(H161="",VLOOKUP(I161,Parâmetros!$B$3:$C$6,2,0),VLOOKUP(I161,Parâmetros!$B$3:$C$6,2,0)*VLOOKUP(H161,Parâmetros!$E$3:$G$5,2,0))))</f>
        <v>4</v>
      </c>
      <c r="K161" s="74">
        <f t="shared" ref="K161" si="126">IF(J161="",0,((G161*J161)*$F$30)*0.9*100)</f>
        <v>0.11215384578000002</v>
      </c>
      <c r="L161" s="3"/>
      <c r="M161" s="38"/>
    </row>
    <row r="162" spans="1:13" ht="45.75" customHeight="1" outlineLevel="1" x14ac:dyDescent="0.2">
      <c r="A162" s="170" t="str">
        <f>Máximo!A162</f>
        <v>3.128</v>
      </c>
      <c r="B162" s="667" t="str">
        <f>Máximo!B162:E162</f>
        <v>Toda solução deve ser desenvolvida de forma componentizada, permitindo a distribuição destes componentes (ex.: front-end, aplicativo e banco de dados) por diferentes áreas da rede da Oi (ex.: DMZ, rede interna).</v>
      </c>
      <c r="C162" s="668"/>
      <c r="D162" s="668"/>
      <c r="E162" s="669"/>
      <c r="F162" s="68" t="str">
        <f>IF(Máximo!F162:I162="","",Máximo!F162:I162)</f>
        <v/>
      </c>
      <c r="G162" s="72">
        <f>Máximo!G162:J162</f>
        <v>6.9230769000000003E-4</v>
      </c>
      <c r="H162" s="70" t="str">
        <f>IF(Máximo!H162="","",Máximo!H162)</f>
        <v>Obrigatório</v>
      </c>
      <c r="I162" s="37" t="s">
        <v>4</v>
      </c>
      <c r="J162" s="73">
        <f>IF($K$13="Não Atende",0,IF(I162="","",IF(H162="",VLOOKUP(I162,Parâmetros!$B$3:$C$6,2,0),VLOOKUP(I162,Parâmetros!$B$3:$C$6,2,0)*VLOOKUP(H162,Parâmetros!$E$3:$G$5,2,0))))</f>
        <v>4</v>
      </c>
      <c r="K162" s="74">
        <f t="shared" ref="K162" si="127">IF(J162="",0,((G162*J162)*$F$30)*0.9*100)</f>
        <v>0.11215384578000002</v>
      </c>
      <c r="L162" s="3"/>
      <c r="M162" s="38"/>
    </row>
    <row r="163" spans="1:13" ht="45.75" customHeight="1" outlineLevel="1" x14ac:dyDescent="0.2">
      <c r="A163" s="170" t="str">
        <f>Máximo!A163</f>
        <v>3.129</v>
      </c>
      <c r="B163" s="667" t="str">
        <f>Máximo!B163:E163</f>
        <v>Nos casos em que seja obrigatória a garantia de privacidade dos dados manipulados pela solução, a mesma deve permitir que uma política de privacidade seja publicada e exibida aos usuários, devendo ser observados os aspectos legais e de negócio envolvidos.</v>
      </c>
      <c r="C163" s="668"/>
      <c r="D163" s="668"/>
      <c r="E163" s="669"/>
      <c r="F163" s="68" t="str">
        <f>IF(Máximo!F163:I163="","",Máximo!F163:I163)</f>
        <v/>
      </c>
      <c r="G163" s="72">
        <f>Máximo!G163:J163</f>
        <v>6.9230769000000003E-4</v>
      </c>
      <c r="H163" s="70" t="str">
        <f>IF(Máximo!H163="","",Máximo!H163)</f>
        <v>Obrigatório</v>
      </c>
      <c r="I163" s="37" t="s">
        <v>4</v>
      </c>
      <c r="J163" s="73">
        <f>IF($K$13="Não Atende",0,IF(I163="","",IF(H163="",VLOOKUP(I163,Parâmetros!$B$3:$C$6,2,0),VLOOKUP(I163,Parâmetros!$B$3:$C$6,2,0)*VLOOKUP(H163,Parâmetros!$E$3:$G$5,2,0))))</f>
        <v>4</v>
      </c>
      <c r="K163" s="74">
        <f t="shared" ref="K163" si="128">IF(J163="",0,((G163*J163)*$F$30)*0.9*100)</f>
        <v>0.11215384578000002</v>
      </c>
      <c r="L163" s="3"/>
      <c r="M163" s="38"/>
    </row>
    <row r="164" spans="1:13" ht="45.75" customHeight="1" outlineLevel="1" x14ac:dyDescent="0.2">
      <c r="A164" s="170" t="str">
        <f>Máximo!A164</f>
        <v>3.130</v>
      </c>
      <c r="B164" s="667" t="str">
        <f>Máximo!B164:E164</f>
        <v>Nos casos em que ocorram armazenamento de informações a respeito dos usuários (incluindo informações fornecidas por eles e dados de navegação), principalmente quando forem de clientes da Oi, a solução deve permitir que sejam incluídos avisos ao usuário a respeito desse armazenamento de informações, devendo ser observados os aspectos legais e de negócio envolvidos.</v>
      </c>
      <c r="C164" s="668"/>
      <c r="D164" s="668"/>
      <c r="E164" s="669"/>
      <c r="F164" s="68" t="str">
        <f>IF(Máximo!F164:I164="","",Máximo!F164:I164)</f>
        <v/>
      </c>
      <c r="G164" s="72">
        <f>Máximo!G164:J164</f>
        <v>6.9230769000000003E-4</v>
      </c>
      <c r="H164" s="70" t="str">
        <f>IF(Máximo!H164="","",Máximo!H164)</f>
        <v>Obrigatório</v>
      </c>
      <c r="I164" s="37" t="s">
        <v>4</v>
      </c>
      <c r="J164" s="73">
        <f>IF($K$13="Não Atende",0,IF(I164="","",IF(H164="",VLOOKUP(I164,Parâmetros!$B$3:$C$6,2,0),VLOOKUP(I164,Parâmetros!$B$3:$C$6,2,0)*VLOOKUP(H164,Parâmetros!$E$3:$G$5,2,0))))</f>
        <v>4</v>
      </c>
      <c r="K164" s="74">
        <f t="shared" ref="K164" si="129">IF(J164="",0,((G164*J164)*$F$30)*0.9*100)</f>
        <v>0.11215384578000002</v>
      </c>
      <c r="L164" s="3"/>
      <c r="M164" s="38"/>
    </row>
    <row r="165" spans="1:13" ht="45.75" customHeight="1" outlineLevel="1" x14ac:dyDescent="0.2">
      <c r="A165" s="170" t="str">
        <f>Máximo!A165</f>
        <v>3.131</v>
      </c>
      <c r="B165" s="667" t="str">
        <f>Máximo!B165:E165</f>
        <v>As mensagens para o usuário final devem restringir-se ao indispensável para a perfeita utilização do mesmo, atentando para as seguintes situações: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v>
      </c>
      <c r="C165" s="668"/>
      <c r="D165" s="668"/>
      <c r="E165" s="669"/>
      <c r="F165" s="68" t="str">
        <f>IF(Máximo!F165:I165="","",Máximo!F165:I165)</f>
        <v/>
      </c>
      <c r="G165" s="72">
        <f>Máximo!G165:J165</f>
        <v>6.9230769000000003E-4</v>
      </c>
      <c r="H165" s="70" t="str">
        <f>IF(Máximo!H165="","",Máximo!H165)</f>
        <v>Obrigatório</v>
      </c>
      <c r="I165" s="37" t="s">
        <v>4</v>
      </c>
      <c r="J165" s="73">
        <f>IF($K$13="Não Atende",0,IF(I165="","",IF(H165="",VLOOKUP(I165,Parâmetros!$B$3:$C$6,2,0),VLOOKUP(I165,Parâmetros!$B$3:$C$6,2,0)*VLOOKUP(H165,Parâmetros!$E$3:$G$5,2,0))))</f>
        <v>4</v>
      </c>
      <c r="K165" s="74">
        <f t="shared" ref="K165" si="130">IF(J165="",0,((G165*J165)*$F$30)*0.9*100)</f>
        <v>0.11215384578000002</v>
      </c>
      <c r="L165" s="3"/>
      <c r="M165" s="38"/>
    </row>
    <row r="166" spans="1:13" ht="45.75" customHeight="1" outlineLevel="1" x14ac:dyDescent="0.2">
      <c r="A166" s="170" t="str">
        <f>Máximo!A166</f>
        <v>3.132</v>
      </c>
      <c r="B166" s="667" t="str">
        <f>Máximo!B166:E166</f>
        <v>Toda transmissão de arquivos deve utilizar os softwares homologados pela Oi. A saber: ConnectDirect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da Fábrica ou do fornecedor da aplicação.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a responsabilidade será do CSOL, da Fábrica ou do fornecedor da aplicação, essa responsabilidade deve estar formalmente definida bem como os processos inerentes.</v>
      </c>
      <c r="C166" s="668"/>
      <c r="D166" s="668"/>
      <c r="E166" s="669"/>
      <c r="F166" s="68" t="str">
        <f>IF(Máximo!F166:I166="","",Máximo!F166:I166)</f>
        <v/>
      </c>
      <c r="G166" s="72">
        <f>Máximo!G166:J166</f>
        <v>6.9230769000000003E-4</v>
      </c>
      <c r="H166" s="70" t="str">
        <f>IF(Máximo!H166="","",Máximo!H166)</f>
        <v>Obrigatório</v>
      </c>
      <c r="I166" s="37" t="s">
        <v>4</v>
      </c>
      <c r="J166" s="73">
        <f>IF($K$13="Não Atende",0,IF(I166="","",IF(H166="",VLOOKUP(I166,Parâmetros!$B$3:$C$6,2,0),VLOOKUP(I166,Parâmetros!$B$3:$C$6,2,0)*VLOOKUP(H166,Parâmetros!$E$3:$G$5,2,0))))</f>
        <v>4</v>
      </c>
      <c r="K166" s="74">
        <f t="shared" ref="K166" si="131">IF(J166="",0,((G166*J166)*$F$30)*0.9*100)</f>
        <v>0.11215384578000002</v>
      </c>
      <c r="L166" s="3"/>
      <c r="M166" s="38"/>
    </row>
    <row r="167" spans="1:13" ht="45.75" customHeight="1" outlineLevel="1" x14ac:dyDescent="0.2">
      <c r="A167" s="170" t="str">
        <f>Máximo!A167</f>
        <v>3.133</v>
      </c>
      <c r="B167" s="667" t="str">
        <f>Máximo!B167:E167</f>
        <v>O envio de e-mail deve utilizar exclusivamente os relays de e-mail oficiais da empresa.</v>
      </c>
      <c r="C167" s="668"/>
      <c r="D167" s="668"/>
      <c r="E167" s="669"/>
      <c r="F167" s="68" t="str">
        <f>IF(Máximo!F167:I167="","",Máximo!F167:I167)</f>
        <v/>
      </c>
      <c r="G167" s="72">
        <f>Máximo!G167:J167</f>
        <v>6.9230769000000003E-4</v>
      </c>
      <c r="H167" s="70" t="str">
        <f>IF(Máximo!H167="","",Máximo!H167)</f>
        <v>Obrigatório</v>
      </c>
      <c r="I167" s="37" t="s">
        <v>4</v>
      </c>
      <c r="J167" s="73">
        <f>IF($K$13="Não Atende",0,IF(I167="","",IF(H167="",VLOOKUP(I167,Parâmetros!$B$3:$C$6,2,0),VLOOKUP(I167,Parâmetros!$B$3:$C$6,2,0)*VLOOKUP(H167,Parâmetros!$E$3:$G$5,2,0))))</f>
        <v>4</v>
      </c>
      <c r="K167" s="74">
        <f t="shared" ref="K167" si="132">IF(J167="",0,((G167*J167)*$F$30)*0.9*100)</f>
        <v>0.11215384578000002</v>
      </c>
      <c r="L167" s="3"/>
      <c r="M167" s="38"/>
    </row>
    <row r="168" spans="1:13" ht="45.75" customHeight="1" outlineLevel="1" x14ac:dyDescent="0.2">
      <c r="A168" s="170" t="str">
        <f>Máximo!A168</f>
        <v>3.134</v>
      </c>
      <c r="B168" s="667" t="str">
        <f>Máximo!B168:E168</f>
        <v>Toda solução desenvolvida ou adquirida pela Oi deve possuir mecanismos de validação de todas as entradas e saídas de dados (de usuários e/ou interfaces com outros sistemas) quanto ao formato dos dados e valores/caracteres esperados.</v>
      </c>
      <c r="C168" s="668"/>
      <c r="D168" s="668"/>
      <c r="E168" s="669"/>
      <c r="F168" s="68" t="str">
        <f>IF(Máximo!F168:I168="","",Máximo!F168:I168)</f>
        <v/>
      </c>
      <c r="G168" s="72">
        <f>Máximo!G168:J168</f>
        <v>6.9230769000000003E-4</v>
      </c>
      <c r="H168" s="70" t="str">
        <f>IF(Máximo!H168="","",Máximo!H168)</f>
        <v>Obrigatório</v>
      </c>
      <c r="I168" s="37" t="s">
        <v>4</v>
      </c>
      <c r="J168" s="73">
        <f>IF($K$13="Não Atende",0,IF(I168="","",IF(H168="",VLOOKUP(I168,Parâmetros!$B$3:$C$6,2,0),VLOOKUP(I168,Parâmetros!$B$3:$C$6,2,0)*VLOOKUP(H168,Parâmetros!$E$3:$G$5,2,0))))</f>
        <v>4</v>
      </c>
      <c r="K168" s="74">
        <f t="shared" ref="K168" si="133">IF(J168="",0,((G168*J168)*$F$30)*0.9*100)</f>
        <v>0.11215384578000002</v>
      </c>
      <c r="L168" s="3"/>
      <c r="M168" s="38"/>
    </row>
    <row r="169" spans="1:13" ht="45.75" customHeight="1" outlineLevel="1" x14ac:dyDescent="0.2">
      <c r="A169" s="170" t="str">
        <f>Máximo!A169</f>
        <v>3.135</v>
      </c>
      <c r="B169" s="667" t="str">
        <f>Máximo!B169:E169</f>
        <v>Em soluções que possuam múltiplas camadas, todas as validações de permissões e regras de negócio devem ser realizadas pela camada de aplicação e apresentação.</v>
      </c>
      <c r="C169" s="668"/>
      <c r="D169" s="668"/>
      <c r="E169" s="669"/>
      <c r="F169" s="68" t="str">
        <f>IF(Máximo!F169:I169="","",Máximo!F169:I169)</f>
        <v/>
      </c>
      <c r="G169" s="72">
        <f>Máximo!G169:J169</f>
        <v>6.9230769000000003E-4</v>
      </c>
      <c r="H169" s="70" t="str">
        <f>IF(Máximo!H169="","",Máximo!H169)</f>
        <v>Obrigatório</v>
      </c>
      <c r="I169" s="37" t="s">
        <v>4</v>
      </c>
      <c r="J169" s="73">
        <f>IF($K$13="Não Atende",0,IF(I169="","",IF(H169="",VLOOKUP(I169,Parâmetros!$B$3:$C$6,2,0),VLOOKUP(I169,Parâmetros!$B$3:$C$6,2,0)*VLOOKUP(H169,Parâmetros!$E$3:$G$5,2,0))))</f>
        <v>4</v>
      </c>
      <c r="K169" s="74">
        <f t="shared" ref="K169" si="134">IF(J169="",0,((G169*J169)*$F$30)*0.9*100)</f>
        <v>0.11215384578000002</v>
      </c>
      <c r="L169" s="3"/>
      <c r="M169" s="38"/>
    </row>
    <row r="170" spans="1:13" ht="45.75" customHeight="1" outlineLevel="1" x14ac:dyDescent="0.2">
      <c r="A170" s="170" t="str">
        <f>Máximo!A170</f>
        <v>3.136</v>
      </c>
      <c r="B170" s="667" t="str">
        <f>Máximo!B170:E170</f>
        <v>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e/ou falha de acesso de usuário. Em caso de falha, será necessária informação adicional de número de tentativas inválidas desde a última tentativa válida;
- Sucesso e/ou falha na alteração em dados confidenciais (vide  regulamento de Classificação da Informação) utilizados pelos sistemas;
- Sucesso e/ou falha na criação ou remoção de usuários;
- Sucesso e/ou falha na atribuição ou remoção de direitos (perfis) do usuário;
- Sucesso e/ou falha na concessão, remoção, alteração de valores financeiros (créditos, alçadas, benefícios, bônus, orçamentos, salários, etc.) relativos a clientes, colaboradores, fornecedores ou a própria Oi;
- Sucesso e/ou falha na alteração de informações de usuários, inclusive senha;
- Término da utilização do ambiente ou sistema pelo usuário.</v>
      </c>
      <c r="C170" s="668"/>
      <c r="D170" s="668"/>
      <c r="E170" s="669"/>
      <c r="F170" s="68" t="str">
        <f>IF(Máximo!F170:I170="","",Máximo!F170:I170)</f>
        <v/>
      </c>
      <c r="G170" s="72">
        <f>Máximo!G170:J170</f>
        <v>6.9230769000000003E-4</v>
      </c>
      <c r="H170" s="70" t="str">
        <f>IF(Máximo!H170="","",Máximo!H170)</f>
        <v>Obrigatório</v>
      </c>
      <c r="I170" s="37" t="s">
        <v>4</v>
      </c>
      <c r="J170" s="73">
        <f>IF($K$13="Não Atende",0,IF(I170="","",IF(H170="",VLOOKUP(I170,Parâmetros!$B$3:$C$6,2,0),VLOOKUP(I170,Parâmetros!$B$3:$C$6,2,0)*VLOOKUP(H170,Parâmetros!$E$3:$G$5,2,0))))</f>
        <v>4</v>
      </c>
      <c r="K170" s="74">
        <f t="shared" ref="K170" si="135">IF(J170="",0,((G170*J170)*$F$30)*0.9*100)</f>
        <v>0.11215384578000002</v>
      </c>
      <c r="L170" s="3"/>
      <c r="M170" s="38"/>
    </row>
    <row r="171" spans="1:13" ht="45.75" customHeight="1" outlineLevel="1" x14ac:dyDescent="0.2">
      <c r="A171" s="170" t="str">
        <f>Máximo!A171</f>
        <v>3.137</v>
      </c>
      <c r="B171" s="667" t="str">
        <f>Máximo!B171:E171</f>
        <v>Deve haver uma interface amigável para consulta dos logs e permitir consulta em tempo real. </v>
      </c>
      <c r="C171" s="668"/>
      <c r="D171" s="668"/>
      <c r="E171" s="669"/>
      <c r="F171" s="68" t="str">
        <f>IF(Máximo!F171:I171="","",Máximo!F171:I171)</f>
        <v/>
      </c>
      <c r="G171" s="72">
        <f>Máximo!G171:J171</f>
        <v>6.9230769000000003E-4</v>
      </c>
      <c r="H171" s="70" t="str">
        <f>IF(Máximo!H171="","",Máximo!H171)</f>
        <v>Obrigatório</v>
      </c>
      <c r="I171" s="37" t="s">
        <v>4</v>
      </c>
      <c r="J171" s="73">
        <f>IF($K$13="Não Atende",0,IF(I171="","",IF(H171="",VLOOKUP(I171,Parâmetros!$B$3:$C$6,2,0),VLOOKUP(I171,Parâmetros!$B$3:$C$6,2,0)*VLOOKUP(H171,Parâmetros!$E$3:$G$5,2,0))))</f>
        <v>4</v>
      </c>
      <c r="K171" s="74">
        <f t="shared" ref="K171" si="136">IF(J171="",0,((G171*J171)*$F$30)*0.9*100)</f>
        <v>0.11215384578000002</v>
      </c>
      <c r="L171" s="3"/>
      <c r="M171" s="38"/>
    </row>
    <row r="172" spans="1:13" ht="45.75" customHeight="1" outlineLevel="1" x14ac:dyDescent="0.2">
      <c r="A172" s="170" t="str">
        <f>Máximo!A172</f>
        <v>3.138</v>
      </c>
      <c r="B172" s="667" t="str">
        <f>Máximo!B172:E172</f>
        <v>Todos os logs devem ser protegidos, cabendo apenas a usuários com perfis específicos e restritos a deleção destes dados.</v>
      </c>
      <c r="C172" s="668"/>
      <c r="D172" s="668"/>
      <c r="E172" s="669"/>
      <c r="F172" s="68" t="str">
        <f>IF(Máximo!F172:I172="","",Máximo!F172:I172)</f>
        <v/>
      </c>
      <c r="G172" s="72">
        <f>Máximo!G172:J172</f>
        <v>6.9230769000000003E-4</v>
      </c>
      <c r="H172" s="70" t="str">
        <f>IF(Máximo!H172="","",Máximo!H172)</f>
        <v>Obrigatório</v>
      </c>
      <c r="I172" s="37" t="s">
        <v>4</v>
      </c>
      <c r="J172" s="73">
        <f>IF($K$13="Não Atende",0,IF(I172="","",IF(H172="",VLOOKUP(I172,Parâmetros!$B$3:$C$6,2,0),VLOOKUP(I172,Parâmetros!$B$3:$C$6,2,0)*VLOOKUP(H172,Parâmetros!$E$3:$G$5,2,0))))</f>
        <v>4</v>
      </c>
      <c r="K172" s="74">
        <f t="shared" ref="K172" si="137">IF(J172="",0,((G172*J172)*$F$30)*0.9*100)</f>
        <v>0.11215384578000002</v>
      </c>
      <c r="L172" s="3"/>
      <c r="M172" s="38"/>
    </row>
    <row r="173" spans="1:13" ht="45.75" customHeight="1" outlineLevel="1" x14ac:dyDescent="0.2">
      <c r="A173" s="170" t="str">
        <f>Máximo!A173</f>
        <v>3.139</v>
      </c>
      <c r="B173" s="667" t="str">
        <f>Máximo!B173:E173</f>
        <v>Preferencialmente, somente a solução poderá gravar informações nos registros de log. Os mesmos não podem ser alterados por usuários, independente de seu perfil.</v>
      </c>
      <c r="C173" s="668"/>
      <c r="D173" s="668"/>
      <c r="E173" s="669"/>
      <c r="F173" s="68" t="str">
        <f>IF(Máximo!F173:I173="","",Máximo!F173:I173)</f>
        <v/>
      </c>
      <c r="G173" s="72">
        <f>Máximo!G173:J173</f>
        <v>6.9230769000000003E-4</v>
      </c>
      <c r="H173" s="70" t="str">
        <f>IF(Máximo!H173="","",Máximo!H173)</f>
        <v>Obrigatório</v>
      </c>
      <c r="I173" s="37" t="s">
        <v>4</v>
      </c>
      <c r="J173" s="73">
        <f>IF($K$13="Não Atende",0,IF(I173="","",IF(H173="",VLOOKUP(I173,Parâmetros!$B$3:$C$6,2,0),VLOOKUP(I173,Parâmetros!$B$3:$C$6,2,0)*VLOOKUP(H173,Parâmetros!$E$3:$G$5,2,0))))</f>
        <v>4</v>
      </c>
      <c r="K173" s="74">
        <f t="shared" ref="K173" si="138">IF(J173="",0,((G173*J173)*$F$30)*0.9*100)</f>
        <v>0.11215384578000002</v>
      </c>
      <c r="L173" s="3"/>
      <c r="M173" s="38"/>
    </row>
    <row r="174" spans="1:13" ht="45.75" customHeight="1" outlineLevel="1" x14ac:dyDescent="0.2">
      <c r="A174" s="170" t="str">
        <f>Máximo!A174</f>
        <v>3.140</v>
      </c>
      <c r="B174" s="667" t="str">
        <f>Máximo!B174:E174</f>
        <v>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v>
      </c>
      <c r="C174" s="668"/>
      <c r="D174" s="668"/>
      <c r="E174" s="669"/>
      <c r="F174" s="68" t="str">
        <f>IF(Máximo!F174:I174="","",Máximo!F174:I174)</f>
        <v/>
      </c>
      <c r="G174" s="72">
        <f>Máximo!G174:J174</f>
        <v>6.9230769000000003E-4</v>
      </c>
      <c r="H174" s="70" t="str">
        <f>IF(Máximo!H174="","",Máximo!H174)</f>
        <v>Obrigatório</v>
      </c>
      <c r="I174" s="37" t="s">
        <v>4</v>
      </c>
      <c r="J174" s="73">
        <f>IF($K$13="Não Atende",0,IF(I174="","",IF(H174="",VLOOKUP(I174,Parâmetros!$B$3:$C$6,2,0),VLOOKUP(I174,Parâmetros!$B$3:$C$6,2,0)*VLOOKUP(H174,Parâmetros!$E$3:$G$5,2,0))))</f>
        <v>4</v>
      </c>
      <c r="K174" s="74">
        <f t="shared" ref="K174" si="139">IF(J174="",0,((G174*J174)*$F$30)*0.9*100)</f>
        <v>0.11215384578000002</v>
      </c>
      <c r="L174" s="3"/>
      <c r="M174" s="38"/>
    </row>
    <row r="175" spans="1:13" ht="45.75" customHeight="1" outlineLevel="1" x14ac:dyDescent="0.2">
      <c r="A175" s="170" t="str">
        <f>Máximo!A175</f>
        <v>3.141</v>
      </c>
      <c r="B175" s="667" t="str">
        <f>Máximo!B175:E175</f>
        <v>Os logs, preferencialmente, não devem ser armazenados somente em ativos segregados a fim de evitar a perda dos mesmos. Já a exportação dos logs para ambientes externos (Syslog Server, SIEM, Big Data, etc.) é obrigatória, independente se exista armazenamento local ou segregado.</v>
      </c>
      <c r="C175" s="668"/>
      <c r="D175" s="668"/>
      <c r="E175" s="669"/>
      <c r="F175" s="68" t="str">
        <f>IF(Máximo!F175:I175="","",Máximo!F175:I175)</f>
        <v/>
      </c>
      <c r="G175" s="72">
        <f>Máximo!G175:J175</f>
        <v>6.9230769000000003E-4</v>
      </c>
      <c r="H175" s="70" t="str">
        <f>IF(Máximo!H175="","",Máximo!H175)</f>
        <v>Obrigatório</v>
      </c>
      <c r="I175" s="37" t="s">
        <v>4</v>
      </c>
      <c r="J175" s="73">
        <f>IF($K$13="Não Atende",0,IF(I175="","",IF(H175="",VLOOKUP(I175,Parâmetros!$B$3:$C$6,2,0),VLOOKUP(I175,Parâmetros!$B$3:$C$6,2,0)*VLOOKUP(H175,Parâmetros!$E$3:$G$5,2,0))))</f>
        <v>4</v>
      </c>
      <c r="K175" s="74">
        <f t="shared" ref="K175" si="140">IF(J175="",0,((G175*J175)*$F$30)*0.9*100)</f>
        <v>0.11215384578000002</v>
      </c>
      <c r="L175" s="3"/>
      <c r="M175" s="38"/>
    </row>
    <row r="176" spans="1:13" ht="45.75" customHeight="1" outlineLevel="1" x14ac:dyDescent="0.2">
      <c r="A176" s="170" t="str">
        <f>Máximo!A176</f>
        <v>3.142</v>
      </c>
      <c r="B176" s="667" t="str">
        <f>Máximo!B176:E176</f>
        <v>Todo acesso aos componentes da solução deve ser realizado através de identificação de usuário individual e deve obrigatoriamente utilizar senha. A identificação e a senha são pessoais e intransferíveis.</v>
      </c>
      <c r="C176" s="668"/>
      <c r="D176" s="668"/>
      <c r="E176" s="669"/>
      <c r="F176" s="68" t="str">
        <f>IF(Máximo!F176:I176="","",Máximo!F176:I176)</f>
        <v/>
      </c>
      <c r="G176" s="72">
        <f>Máximo!G176:J176</f>
        <v>6.9230769000000003E-4</v>
      </c>
      <c r="H176" s="70" t="str">
        <f>IF(Máximo!H176="","",Máximo!H176)</f>
        <v>Obrigatório</v>
      </c>
      <c r="I176" s="37" t="s">
        <v>4</v>
      </c>
      <c r="J176" s="73">
        <f>IF($K$13="Não Atende",0,IF(I176="","",IF(H176="",VLOOKUP(I176,Parâmetros!$B$3:$C$6,2,0),VLOOKUP(I176,Parâmetros!$B$3:$C$6,2,0)*VLOOKUP(H176,Parâmetros!$E$3:$G$5,2,0))))</f>
        <v>4</v>
      </c>
      <c r="K176" s="74">
        <f t="shared" ref="K176" si="141">IF(J176="",0,((G176*J176)*$F$30)*0.9*100)</f>
        <v>0.11215384578000002</v>
      </c>
      <c r="L176" s="3"/>
      <c r="M176" s="38"/>
    </row>
    <row r="177" spans="1:13" ht="45.75" customHeight="1" outlineLevel="1" x14ac:dyDescent="0.2">
      <c r="A177" s="170" t="str">
        <f>Máximo!A177</f>
        <v>3.143</v>
      </c>
      <c r="B177" s="667" t="str">
        <f>Máximo!B177:E177</f>
        <v>O controle de acesso deve ser uniforme em toda a solução, utilizando-se uma única rotina de verificação e gerenciamento centralizado.</v>
      </c>
      <c r="C177" s="668"/>
      <c r="D177" s="668"/>
      <c r="E177" s="669"/>
      <c r="F177" s="68" t="str">
        <f>IF(Máximo!F177:I177="","",Máximo!F177:I177)</f>
        <v/>
      </c>
      <c r="G177" s="72">
        <f>Máximo!G177:J177</f>
        <v>6.9230769000000003E-4</v>
      </c>
      <c r="H177" s="70" t="str">
        <f>IF(Máximo!H177="","",Máximo!H177)</f>
        <v>Obrigatório</v>
      </c>
      <c r="I177" s="37" t="s">
        <v>4</v>
      </c>
      <c r="J177" s="73">
        <f>IF($K$13="Não Atende",0,IF(I177="","",IF(H177="",VLOOKUP(I177,Parâmetros!$B$3:$C$6,2,0),VLOOKUP(I177,Parâmetros!$B$3:$C$6,2,0)*VLOOKUP(H177,Parâmetros!$E$3:$G$5,2,0))))</f>
        <v>4</v>
      </c>
      <c r="K177" s="74">
        <f t="shared" ref="K177" si="142">IF(J177="",0,((G177*J177)*$F$30)*0.9*100)</f>
        <v>0.11215384578000002</v>
      </c>
      <c r="L177" s="3"/>
      <c r="M177" s="38"/>
    </row>
    <row r="178" spans="1:13" ht="45.75" customHeight="1" outlineLevel="1" x14ac:dyDescent="0.2">
      <c r="A178" s="170" t="str">
        <f>Máximo!A178</f>
        <v>3.144</v>
      </c>
      <c r="B178" s="667" t="str">
        <f>Máximo!B178:E178</f>
        <v>As contas com privilégios administrativos nos sistemas, aplicativos ou bases de dados devem ser concedidas apenas aos usuários com perfil de suporte técnico e/ou administração, devendo haver distinção entre usuários com perfil administrativo e de gestão de perfis.</v>
      </c>
      <c r="C178" s="668"/>
      <c r="D178" s="668"/>
      <c r="E178" s="669"/>
      <c r="F178" s="68" t="str">
        <f>IF(Máximo!F178:I178="","",Máximo!F178:I178)</f>
        <v/>
      </c>
      <c r="G178" s="72">
        <f>Máximo!G178:J178</f>
        <v>6.9230769000000003E-4</v>
      </c>
      <c r="H178" s="70" t="str">
        <f>IF(Máximo!H178="","",Máximo!H178)</f>
        <v>Obrigatório</v>
      </c>
      <c r="I178" s="37" t="s">
        <v>4</v>
      </c>
      <c r="J178" s="73">
        <f>IF($K$13="Não Atende",0,IF(I178="","",IF(H178="",VLOOKUP(I178,Parâmetros!$B$3:$C$6,2,0),VLOOKUP(I178,Parâmetros!$B$3:$C$6,2,0)*VLOOKUP(H178,Parâmetros!$E$3:$G$5,2,0))))</f>
        <v>4</v>
      </c>
      <c r="K178" s="74">
        <f t="shared" ref="K178" si="143">IF(J178="",0,((G178*J178)*$F$30)*0.9*100)</f>
        <v>0.11215384578000002</v>
      </c>
      <c r="L178" s="3"/>
      <c r="M178" s="38"/>
    </row>
    <row r="179" spans="1:13" ht="45.75" customHeight="1" outlineLevel="1" x14ac:dyDescent="0.2">
      <c r="A179" s="170" t="str">
        <f>Máximo!A179</f>
        <v>3.145</v>
      </c>
      <c r="B179" s="667" t="str">
        <f>Máximo!B179:E179</f>
        <v>Toda solução desenvolvida ou adquirida pela Oi deverá ter o Gerenciamento de Contas de usuários integrado ao serviço de diretório Novell da Oi (IDM/NDS). Caso a integração seja feita através do protocolo LDAP nativo, a comunicação deve ser criptografada (LDAPS) e a mesma deverá ser capaz realizar a autenticação, autorização e obtenção de perfil de usuários diretamente do NDS. Nenhum dado crítico de usuários deve ser replicado para a base local da aplicação especialmente a senha, ainda que criptografada.</v>
      </c>
      <c r="C179" s="668"/>
      <c r="D179" s="668"/>
      <c r="E179" s="669"/>
      <c r="F179" s="68" t="str">
        <f>IF(Máximo!F179:I179="","",Máximo!F179:I179)</f>
        <v/>
      </c>
      <c r="G179" s="72">
        <f>Máximo!G179:J179</f>
        <v>6.9230769000000003E-4</v>
      </c>
      <c r="H179" s="70" t="str">
        <f>IF(Máximo!H179="","",Máximo!H179)</f>
        <v>Obrigatório</v>
      </c>
      <c r="I179" s="37" t="s">
        <v>4</v>
      </c>
      <c r="J179" s="73">
        <f>IF($K$13="Não Atende",0,IF(I179="","",IF(H179="",VLOOKUP(I179,Parâmetros!$B$3:$C$6,2,0),VLOOKUP(I179,Parâmetros!$B$3:$C$6,2,0)*VLOOKUP(H179,Parâmetros!$E$3:$G$5,2,0))))</f>
        <v>4</v>
      </c>
      <c r="K179" s="74">
        <f t="shared" ref="K179" si="144">IF(J179="",0,((G179*J179)*$F$30)*0.9*100)</f>
        <v>0.11215384578000002</v>
      </c>
      <c r="L179" s="3"/>
      <c r="M179" s="38"/>
    </row>
    <row r="180" spans="1:13" ht="45.75" customHeight="1" outlineLevel="1" x14ac:dyDescent="0.2">
      <c r="A180" s="170" t="str">
        <f>Máximo!A180</f>
        <v>3.146</v>
      </c>
      <c r="B180" s="667" t="str">
        <f>Máximo!B180:E180</f>
        <v>Todo elemento de rede adquirido pela Oi deverá obrigatoriamente suportar os protocolos TACACS+ e RADIUS e deve ser integrado ao NDS (base de usuários única) para realizar autenticação, autorização e auditoria dos acessos utilizando um desses um desses protocolos.</v>
      </c>
      <c r="C180" s="668"/>
      <c r="D180" s="668"/>
      <c r="E180" s="669"/>
      <c r="F180" s="68" t="str">
        <f>IF(Máximo!F180:I180="","",Máximo!F180:I180)</f>
        <v/>
      </c>
      <c r="G180" s="72">
        <f>Máximo!G180:J180</f>
        <v>6.9230769000000003E-4</v>
      </c>
      <c r="H180" s="70" t="str">
        <f>IF(Máximo!H180="","",Máximo!H180)</f>
        <v>Obrigatório</v>
      </c>
      <c r="I180" s="37" t="s">
        <v>4</v>
      </c>
      <c r="J180" s="73">
        <f>IF($K$13="Não Atende",0,IF(I180="","",IF(H180="",VLOOKUP(I180,Parâmetros!$B$3:$C$6,2,0),VLOOKUP(I180,Parâmetros!$B$3:$C$6,2,0)*VLOOKUP(H180,Parâmetros!$E$3:$G$5,2,0))))</f>
        <v>4</v>
      </c>
      <c r="K180" s="74">
        <f t="shared" ref="K180" si="145">IF(J180="",0,((G180*J180)*$F$30)*0.9*100)</f>
        <v>0.11215384578000002</v>
      </c>
      <c r="L180" s="3"/>
      <c r="M180" s="38"/>
    </row>
    <row r="181" spans="1:13" ht="45.75" customHeight="1" outlineLevel="1" x14ac:dyDescent="0.2">
      <c r="A181" s="170" t="str">
        <f>Máximo!A181</f>
        <v>3.147</v>
      </c>
      <c r="B181" s="667" t="str">
        <f>Máximo!B181:E181</f>
        <v>Soluções Web devem ser protegidas, autenticadas e autorizadas pelo Proxy reverso Novell Access Manager.</v>
      </c>
      <c r="C181" s="668"/>
      <c r="D181" s="668"/>
      <c r="E181" s="669"/>
      <c r="F181" s="68" t="str">
        <f>IF(Máximo!F181:I181="","",Máximo!F181:I181)</f>
        <v/>
      </c>
      <c r="G181" s="72">
        <f>Máximo!G181:J181</f>
        <v>6.9230769000000003E-4</v>
      </c>
      <c r="H181" s="70" t="str">
        <f>IF(Máximo!H181="","",Máximo!H181)</f>
        <v>Obrigatório</v>
      </c>
      <c r="I181" s="37" t="s">
        <v>4</v>
      </c>
      <c r="J181" s="73">
        <f>IF($K$13="Não Atende",0,IF(I181="","",IF(H181="",VLOOKUP(I181,Parâmetros!$B$3:$C$6,2,0),VLOOKUP(I181,Parâmetros!$B$3:$C$6,2,0)*VLOOKUP(H181,Parâmetros!$E$3:$G$5,2,0))))</f>
        <v>4</v>
      </c>
      <c r="K181" s="74">
        <f t="shared" ref="K181" si="146">IF(J181="",0,((G181*J181)*$F$30)*0.9*100)</f>
        <v>0.11215384578000002</v>
      </c>
      <c r="L181" s="3"/>
      <c r="M181" s="38"/>
    </row>
    <row r="182" spans="1:13" ht="45.75" customHeight="1" outlineLevel="1" x14ac:dyDescent="0.2">
      <c r="A182" s="170" t="str">
        <f>Máximo!A182</f>
        <v>3.148</v>
      </c>
      <c r="B182" s="667" t="str">
        <f>Máximo!B182:E182</f>
        <v>As contas de sistema (usuários de serviço ou de aplicação-nativa) devem ser cadastradas no serviço de diretório Novell da Oi (IDM/NDS).</v>
      </c>
      <c r="C182" s="668"/>
      <c r="D182" s="668"/>
      <c r="E182" s="669"/>
      <c r="F182" s="68" t="str">
        <f>IF(Máximo!F182:I182="","",Máximo!F182:I182)</f>
        <v/>
      </c>
      <c r="G182" s="72">
        <f>Máximo!G182:J182</f>
        <v>6.9230769000000003E-4</v>
      </c>
      <c r="H182" s="70" t="str">
        <f>IF(Máximo!H182="","",Máximo!H182)</f>
        <v>Obrigatório</v>
      </c>
      <c r="I182" s="37" t="s">
        <v>4</v>
      </c>
      <c r="J182" s="73">
        <f>IF($K$13="Não Atende",0,IF(I182="","",IF(H182="",VLOOKUP(I182,Parâmetros!$B$3:$C$6,2,0),VLOOKUP(I182,Parâmetros!$B$3:$C$6,2,0)*VLOOKUP(H182,Parâmetros!$E$3:$G$5,2,0))))</f>
        <v>4</v>
      </c>
      <c r="K182" s="74">
        <f t="shared" ref="K182" si="147">IF(J182="",0,((G182*J182)*$F$30)*0.9*100)</f>
        <v>0.11215384578000002</v>
      </c>
      <c r="L182" s="3"/>
      <c r="M182" s="38"/>
    </row>
    <row r="183" spans="1:13" ht="45.75" customHeight="1" outlineLevel="1" x14ac:dyDescent="0.2">
      <c r="A183" s="170" t="str">
        <f>Máximo!A183</f>
        <v>3.149</v>
      </c>
      <c r="B183" s="667" t="str">
        <f>Máximo!B183:E183</f>
        <v>As contas de sistema não devem permitir conexão de usuários.</v>
      </c>
      <c r="C183" s="668"/>
      <c r="D183" s="668"/>
      <c r="E183" s="669"/>
      <c r="F183" s="68" t="str">
        <f>IF(Máximo!F183:I183="","",Máximo!F183:I183)</f>
        <v/>
      </c>
      <c r="G183" s="72">
        <f>Máximo!G183:J183</f>
        <v>6.9230769000000003E-4</v>
      </c>
      <c r="H183" s="70" t="str">
        <f>IF(Máximo!H183="","",Máximo!H183)</f>
        <v>Obrigatório</v>
      </c>
      <c r="I183" s="37" t="s">
        <v>4</v>
      </c>
      <c r="J183" s="73">
        <f>IF($K$13="Não Atende",0,IF(I183="","",IF(H183="",VLOOKUP(I183,Parâmetros!$B$3:$C$6,2,0),VLOOKUP(I183,Parâmetros!$B$3:$C$6,2,0)*VLOOKUP(H183,Parâmetros!$E$3:$G$5,2,0))))</f>
        <v>4</v>
      </c>
      <c r="K183" s="74">
        <f t="shared" ref="K183" si="148">IF(J183="",0,((G183*J183)*$F$30)*0.9*100)</f>
        <v>0.11215384578000002</v>
      </c>
      <c r="L183" s="3"/>
      <c r="M183" s="38"/>
    </row>
    <row r="184" spans="1:13" ht="45.75" customHeight="1" outlineLevel="1" x14ac:dyDescent="0.2">
      <c r="A184" s="170" t="str">
        <f>Máximo!A184</f>
        <v>3.150</v>
      </c>
      <c r="B184" s="667" t="str">
        <f>Máximo!B184:E184</f>
        <v>As soluções desenvolvidas ou adquiridas pela Oi não devem utilizar contas administrativas ou privilegiadas (Ex.: root, administrators, power users, dba, etc.) em sistemas operacionais, servidores web ou bancos de dados.</v>
      </c>
      <c r="C184" s="668"/>
      <c r="D184" s="668"/>
      <c r="E184" s="669"/>
      <c r="F184" s="68" t="str">
        <f>IF(Máximo!F184:I184="","",Máximo!F184:I184)</f>
        <v/>
      </c>
      <c r="G184" s="72">
        <f>Máximo!G184:J184</f>
        <v>6.9230769000000003E-4</v>
      </c>
      <c r="H184" s="70" t="str">
        <f>IF(Máximo!H184="","",Máximo!H184)</f>
        <v>Obrigatório</v>
      </c>
      <c r="I184" s="37" t="s">
        <v>4</v>
      </c>
      <c r="J184" s="73">
        <f>IF($K$13="Não Atende",0,IF(I184="","",IF(H184="",VLOOKUP(I184,Parâmetros!$B$3:$C$6,2,0),VLOOKUP(I184,Parâmetros!$B$3:$C$6,2,0)*VLOOKUP(H184,Parâmetros!$E$3:$G$5,2,0))))</f>
        <v>4</v>
      </c>
      <c r="K184" s="74">
        <f t="shared" ref="K184" si="149">IF(J184="",0,((G184*J184)*$F$30)*0.9*100)</f>
        <v>0.11215384578000002</v>
      </c>
      <c r="L184" s="3"/>
      <c r="M184" s="38"/>
    </row>
    <row r="185" spans="1:13" ht="45.75" customHeight="1" outlineLevel="1" x14ac:dyDescent="0.2">
      <c r="A185" s="170" t="str">
        <f>Máximo!A185</f>
        <v>3.151</v>
      </c>
      <c r="B185" s="667" t="str">
        <f>Máximo!B185:E185</f>
        <v>A solução deve impossibilitar conexões simultâneas efetuadas um único login.</v>
      </c>
      <c r="C185" s="668"/>
      <c r="D185" s="668"/>
      <c r="E185" s="669"/>
      <c r="F185" s="68" t="str">
        <f>IF(Máximo!F185:I185="","",Máximo!F185:I185)</f>
        <v/>
      </c>
      <c r="G185" s="72">
        <f>Máximo!G185:J185</f>
        <v>6.9230769000000003E-4</v>
      </c>
      <c r="H185" s="70" t="str">
        <f>IF(Máximo!H185="","",Máximo!H185)</f>
        <v>Obrigatório</v>
      </c>
      <c r="I185" s="37" t="s">
        <v>4</v>
      </c>
      <c r="J185" s="73">
        <f>IF($K$13="Não Atende",0,IF(I185="","",IF(H185="",VLOOKUP(I185,Parâmetros!$B$3:$C$6,2,0),VLOOKUP(I185,Parâmetros!$B$3:$C$6,2,0)*VLOOKUP(H185,Parâmetros!$E$3:$G$5,2,0))))</f>
        <v>4</v>
      </c>
      <c r="K185" s="74">
        <f t="shared" ref="K185" si="150">IF(J185="",0,((G185*J185)*$F$30)*0.9*100)</f>
        <v>0.11215384578000002</v>
      </c>
      <c r="L185" s="3"/>
      <c r="M185" s="38"/>
    </row>
    <row r="186" spans="1:13" ht="45.75" customHeight="1" outlineLevel="1" x14ac:dyDescent="0.2">
      <c r="A186" s="170" t="str">
        <f>Máximo!A186</f>
        <v>3.152</v>
      </c>
      <c r="B186" s="667" t="str">
        <f>Máximo!B186:E186</f>
        <v xml:space="preserve"> A solução deve desconectar o usuário por tempo de inatividade configurável na solução.</v>
      </c>
      <c r="C186" s="668"/>
      <c r="D186" s="668"/>
      <c r="E186" s="669"/>
      <c r="F186" s="68" t="str">
        <f>IF(Máximo!F186:I186="","",Máximo!F186:I186)</f>
        <v/>
      </c>
      <c r="G186" s="72">
        <f>Máximo!G186:J186</f>
        <v>6.9230769000000003E-4</v>
      </c>
      <c r="H186" s="70" t="str">
        <f>IF(Máximo!H186="","",Máximo!H186)</f>
        <v>Obrigatório</v>
      </c>
      <c r="I186" s="37" t="s">
        <v>4</v>
      </c>
      <c r="J186" s="73">
        <f>IF($K$13="Não Atende",0,IF(I186="","",IF(H186="",VLOOKUP(I186,Parâmetros!$B$3:$C$6,2,0),VLOOKUP(I186,Parâmetros!$B$3:$C$6,2,0)*VLOOKUP(H186,Parâmetros!$E$3:$G$5,2,0))))</f>
        <v>4</v>
      </c>
      <c r="K186" s="74">
        <f t="shared" ref="K186" si="151">IF(J186="",0,((G186*J186)*$F$30)*0.9*100)</f>
        <v>0.11215384578000002</v>
      </c>
      <c r="L186" s="3"/>
      <c r="M186" s="38"/>
    </row>
    <row r="187" spans="1:13" ht="45.75" customHeight="1" outlineLevel="1" x14ac:dyDescent="0.2">
      <c r="A187" s="170" t="str">
        <f>Máximo!A187</f>
        <v>3.153</v>
      </c>
      <c r="B187" s="667" t="str">
        <f>Máximo!B187:E187</f>
        <v>Os usuários devem ter acessos concedidos apenas através de perfil e, preferencialmente, nenhum usuário deve pertencer a mais de um perfil. A necessidade de usuário multiperfil deverá ser previamente justificada e aprovada pela equipe de Segurança da Informação.</v>
      </c>
      <c r="C187" s="668"/>
      <c r="D187" s="668"/>
      <c r="E187" s="669"/>
      <c r="F187" s="68" t="str">
        <f>IF(Máximo!F187:I187="","",Máximo!F187:I187)</f>
        <v/>
      </c>
      <c r="G187" s="72">
        <f>Máximo!G187:J187</f>
        <v>6.9230769000000003E-4</v>
      </c>
      <c r="H187" s="70" t="str">
        <f>IF(Máximo!H187="","",Máximo!H187)</f>
        <v>Obrigatório</v>
      </c>
      <c r="I187" s="37" t="s">
        <v>4</v>
      </c>
      <c r="J187" s="73">
        <f>IF($K$13="Não Atende",0,IF(I187="","",IF(H187="",VLOOKUP(I187,Parâmetros!$B$3:$C$6,2,0),VLOOKUP(I187,Parâmetros!$B$3:$C$6,2,0)*VLOOKUP(H187,Parâmetros!$E$3:$G$5,2,0))))</f>
        <v>4</v>
      </c>
      <c r="K187" s="74">
        <f t="shared" ref="K187" si="152">IF(J187="",0,((G187*J187)*$F$30)*0.9*100)</f>
        <v>0.11215384578000002</v>
      </c>
      <c r="L187" s="3"/>
      <c r="M187" s="38"/>
    </row>
    <row r="188" spans="1:13" ht="45.75" customHeight="1" outlineLevel="1" x14ac:dyDescent="0.2">
      <c r="A188" s="170" t="str">
        <f>Máximo!A188</f>
        <v>3.154</v>
      </c>
      <c r="B188" s="667" t="str">
        <f>Máximo!B188:E188</f>
        <v>Ao alterar as permissões de um perfil esta deve ser aplicada para todos os usuários deste perfil.</v>
      </c>
      <c r="C188" s="668"/>
      <c r="D188" s="668"/>
      <c r="E188" s="669"/>
      <c r="F188" s="68" t="str">
        <f>IF(Máximo!F188:I188="","",Máximo!F188:I188)</f>
        <v/>
      </c>
      <c r="G188" s="72">
        <f>Máximo!G188:J188</f>
        <v>6.9230769000000003E-4</v>
      </c>
      <c r="H188" s="70" t="str">
        <f>IF(Máximo!H188="","",Máximo!H188)</f>
        <v>Obrigatório</v>
      </c>
      <c r="I188" s="37" t="s">
        <v>4</v>
      </c>
      <c r="J188" s="73">
        <f>IF($K$13="Não Atende",0,IF(I188="","",IF(H188="",VLOOKUP(I188,Parâmetros!$B$3:$C$6,2,0),VLOOKUP(I188,Parâmetros!$B$3:$C$6,2,0)*VLOOKUP(H188,Parâmetros!$E$3:$G$5,2,0))))</f>
        <v>4</v>
      </c>
      <c r="K188" s="74">
        <f t="shared" ref="K188" si="153">IF(J188="",0,((G188*J188)*$F$30)*0.9*100)</f>
        <v>0.11215384578000002</v>
      </c>
      <c r="L188" s="3"/>
      <c r="M188" s="38"/>
    </row>
    <row r="189" spans="1:13" ht="45.75" customHeight="1" outlineLevel="1" x14ac:dyDescent="0.2">
      <c r="A189" s="170" t="str">
        <f>Máximo!A189</f>
        <v>3.155</v>
      </c>
      <c r="B189" s="667" t="str">
        <f>Máximo!B189:E189</f>
        <v>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com a Oi.</v>
      </c>
      <c r="C189" s="668"/>
      <c r="D189" s="668"/>
      <c r="E189" s="669"/>
      <c r="F189" s="68" t="str">
        <f>IF(Máximo!F189:I189="","",Máximo!F189:I189)</f>
        <v/>
      </c>
      <c r="G189" s="72">
        <f>Máximo!G189:J189</f>
        <v>6.9230769000000003E-4</v>
      </c>
      <c r="H189" s="70" t="str">
        <f>IF(Máximo!H189="","",Máximo!H189)</f>
        <v>Obrigatório</v>
      </c>
      <c r="I189" s="37" t="s">
        <v>4</v>
      </c>
      <c r="J189" s="73">
        <f>IF($K$13="Não Atende",0,IF(I189="","",IF(H189="",VLOOKUP(I189,Parâmetros!$B$3:$C$6,2,0),VLOOKUP(I189,Parâmetros!$B$3:$C$6,2,0)*VLOOKUP(H189,Parâmetros!$E$3:$G$5,2,0))))</f>
        <v>4</v>
      </c>
      <c r="K189" s="74">
        <f t="shared" ref="K189" si="154">IF(J189="",0,((G189*J189)*$F$30)*0.9*100)</f>
        <v>0.11215384578000002</v>
      </c>
      <c r="L189" s="3"/>
      <c r="M189" s="38"/>
    </row>
    <row r="190" spans="1:13" ht="45.75" customHeight="1" outlineLevel="1" x14ac:dyDescent="0.2">
      <c r="A190" s="170" t="str">
        <f>Máximo!A190</f>
        <v>3.156</v>
      </c>
      <c r="B190" s="667" t="str">
        <f>Máximo!B190:E190</f>
        <v>Os desenvolvedores e testadores devem ser autenticados lógica e fisicamente ao acessar os ambientes de desenvolvimento e homologação. Não é permitido, mesmo nestes ambientes, acesso não identificado, com conta genérica e/ou com conta compartilhada.</v>
      </c>
      <c r="C190" s="668"/>
      <c r="D190" s="668"/>
      <c r="E190" s="669"/>
      <c r="F190" s="68" t="str">
        <f>IF(Máximo!F190:I190="","",Máximo!F190:I190)</f>
        <v/>
      </c>
      <c r="G190" s="72">
        <f>Máximo!G190:J190</f>
        <v>6.9230769000000003E-4</v>
      </c>
      <c r="H190" s="70" t="str">
        <f>IF(Máximo!H190="","",Máximo!H190)</f>
        <v>Obrigatório</v>
      </c>
      <c r="I190" s="37" t="s">
        <v>4</v>
      </c>
      <c r="J190" s="73">
        <f>IF($K$13="Não Atende",0,IF(I190="","",IF(H190="",VLOOKUP(I190,Parâmetros!$B$3:$C$6,2,0),VLOOKUP(I190,Parâmetros!$B$3:$C$6,2,0)*VLOOKUP(H190,Parâmetros!$E$3:$G$5,2,0))))</f>
        <v>4</v>
      </c>
      <c r="K190" s="74">
        <f t="shared" ref="K190" si="155">IF(J190="",0,((G190*J190)*$F$30)*0.9*100)</f>
        <v>0.11215384578000002</v>
      </c>
      <c r="L190" s="3"/>
      <c r="M190" s="38"/>
    </row>
    <row r="191" spans="1:13" ht="45.75" customHeight="1" outlineLevel="1" x14ac:dyDescent="0.2">
      <c r="A191" s="170" t="str">
        <f>Máximo!A191</f>
        <v>3.157</v>
      </c>
      <c r="B191" s="667" t="str">
        <f>Máximo!B191:E191</f>
        <v>Aplicações Cliente Servidor devem sempre autenticar as entidades com as quais se comunicam. Ex.: Cliente -&gt; Servidor -&gt; Banco de dados.</v>
      </c>
      <c r="C191" s="668"/>
      <c r="D191" s="668"/>
      <c r="E191" s="669"/>
      <c r="F191" s="68" t="str">
        <f>IF(Máximo!F191:I191="","",Máximo!F191:I191)</f>
        <v/>
      </c>
      <c r="G191" s="72">
        <f>Máximo!G191:J191</f>
        <v>6.9230769000000003E-4</v>
      </c>
      <c r="H191" s="70" t="str">
        <f>IF(Máximo!H191="","",Máximo!H191)</f>
        <v>Obrigatório</v>
      </c>
      <c r="I191" s="37" t="s">
        <v>4</v>
      </c>
      <c r="J191" s="73">
        <f>IF($K$13="Não Atende",0,IF(I191="","",IF(H191="",VLOOKUP(I191,Parâmetros!$B$3:$C$6,2,0),VLOOKUP(I191,Parâmetros!$B$3:$C$6,2,0)*VLOOKUP(H191,Parâmetros!$E$3:$G$5,2,0))))</f>
        <v>4</v>
      </c>
      <c r="K191" s="74">
        <f t="shared" ref="K191" si="156">IF(J191="",0,((G191*J191)*$F$30)*0.9*100)</f>
        <v>0.11215384578000002</v>
      </c>
      <c r="L191" s="3"/>
      <c r="M191" s="38"/>
    </row>
    <row r="192" spans="1:13" ht="45.75" customHeight="1" outlineLevel="1" x14ac:dyDescent="0.2">
      <c r="A192" s="170" t="str">
        <f>Máximo!A192</f>
        <v>3.158</v>
      </c>
      <c r="B192" s="667" t="str">
        <f>Máximo!B192:E192</f>
        <v>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gerados novamente antes da realização de transações sensíveis, sempre que o framework utilizado permitir.</v>
      </c>
      <c r="C192" s="668"/>
      <c r="D192" s="668"/>
      <c r="E192" s="669"/>
      <c r="F192" s="68" t="str">
        <f>IF(Máximo!F192:I192="","",Máximo!F192:I192)</f>
        <v/>
      </c>
      <c r="G192" s="72">
        <f>Máximo!G192:J192</f>
        <v>6.9230769000000003E-4</v>
      </c>
      <c r="H192" s="70" t="str">
        <f>IF(Máximo!H192="","",Máximo!H192)</f>
        <v>Obrigatório</v>
      </c>
      <c r="I192" s="37" t="s">
        <v>4</v>
      </c>
      <c r="J192" s="73">
        <f>IF($K$13="Não Atende",0,IF(I192="","",IF(H192="",VLOOKUP(I192,Parâmetros!$B$3:$C$6,2,0),VLOOKUP(I192,Parâmetros!$B$3:$C$6,2,0)*VLOOKUP(H192,Parâmetros!$E$3:$G$5,2,0))))</f>
        <v>4</v>
      </c>
      <c r="K192" s="74">
        <f t="shared" ref="K192" si="157">IF(J192="",0,((G192*J192)*$F$30)*0.9*100)</f>
        <v>0.11215384578000002</v>
      </c>
      <c r="L192" s="3"/>
      <c r="M192" s="38"/>
    </row>
    <row r="193" spans="1:13" ht="45.75" customHeight="1" outlineLevel="1" x14ac:dyDescent="0.2">
      <c r="A193" s="170" t="str">
        <f>Máximo!A193</f>
        <v>3.159</v>
      </c>
      <c r="B193" s="667" t="str">
        <f>Máximo!B193:E193</f>
        <v>Toda solução que implemente captcha deve ser validada  pela equipe de segurança da informação.</v>
      </c>
      <c r="C193" s="668"/>
      <c r="D193" s="668"/>
      <c r="E193" s="669"/>
      <c r="F193" s="68" t="str">
        <f>IF(Máximo!F193:I193="","",Máximo!F193:I193)</f>
        <v/>
      </c>
      <c r="G193" s="72">
        <f>Máximo!G193:J193</f>
        <v>6.9230769000000003E-4</v>
      </c>
      <c r="H193" s="70" t="str">
        <f>IF(Máximo!H193="","",Máximo!H193)</f>
        <v>Obrigatório</v>
      </c>
      <c r="I193" s="37" t="s">
        <v>4</v>
      </c>
      <c r="J193" s="73">
        <f>IF($K$13="Não Atende",0,IF(I193="","",IF(H193="",VLOOKUP(I193,Parâmetros!$B$3:$C$6,2,0),VLOOKUP(I193,Parâmetros!$B$3:$C$6,2,0)*VLOOKUP(H193,Parâmetros!$E$3:$G$5,2,0))))</f>
        <v>4</v>
      </c>
      <c r="K193" s="74">
        <f t="shared" ref="K193" si="158">IF(J193="",0,((G193*J193)*$F$30)*0.9*100)</f>
        <v>0.11215384578000002</v>
      </c>
      <c r="L193" s="3"/>
      <c r="M193" s="38"/>
    </row>
    <row r="194" spans="1:13" ht="45.75" customHeight="1" outlineLevel="1" x14ac:dyDescent="0.2">
      <c r="A194" s="170" t="str">
        <f>Máximo!A194</f>
        <v>3.160</v>
      </c>
      <c r="B194" s="667" t="str">
        <f>Máximo!B194:E194</f>
        <v>Toda solução desenvolvida ou adquirida pela Oi deverá garantir que perfis administrativos só serão usados em situações específicas que necessitem desse privilégio.</v>
      </c>
      <c r="C194" s="668"/>
      <c r="D194" s="668"/>
      <c r="E194" s="669"/>
      <c r="F194" s="68" t="str">
        <f>IF(Máximo!F194:I194="","",Máximo!F194:I194)</f>
        <v/>
      </c>
      <c r="G194" s="72">
        <f>Máximo!G194:J194</f>
        <v>6.9230769000000003E-4</v>
      </c>
      <c r="H194" s="70" t="str">
        <f>IF(Máximo!H194="","",Máximo!H194)</f>
        <v>Obrigatório</v>
      </c>
      <c r="I194" s="37" t="s">
        <v>4</v>
      </c>
      <c r="J194" s="73">
        <f>IF($K$13="Não Atende",0,IF(I194="","",IF(H194="",VLOOKUP(I194,Parâmetros!$B$3:$C$6,2,0),VLOOKUP(I194,Parâmetros!$B$3:$C$6,2,0)*VLOOKUP(H194,Parâmetros!$E$3:$G$5,2,0))))</f>
        <v>4</v>
      </c>
      <c r="K194" s="74">
        <f t="shared" ref="K194" si="159">IF(J194="",0,((G194*J194)*$F$30)*0.9*100)</f>
        <v>0.11215384578000002</v>
      </c>
      <c r="L194" s="3"/>
      <c r="M194" s="38"/>
    </row>
    <row r="195" spans="1:13" ht="45.75" customHeight="1" outlineLevel="1" x14ac:dyDescent="0.2">
      <c r="A195" s="170" t="str">
        <f>Máximo!A195</f>
        <v>3.161</v>
      </c>
      <c r="B195" s="667" t="str">
        <f>Máximo!B195:E195</f>
        <v>Todas as soluções desenvolvidas ou adquiridas pela Oi deverão seguir o Regulamento de Senhas de Acesso registrado no IBPMS (sistema utilizado para gestão dos regulamentos da Oi).</v>
      </c>
      <c r="C195" s="668"/>
      <c r="D195" s="668"/>
      <c r="E195" s="669"/>
      <c r="F195" s="68" t="str">
        <f>IF(Máximo!F195:I195="","",Máximo!F195:I195)</f>
        <v/>
      </c>
      <c r="G195" s="72">
        <f>Máximo!G195:J195</f>
        <v>6.9230769000000003E-4</v>
      </c>
      <c r="H195" s="70" t="str">
        <f>IF(Máximo!H195="","",Máximo!H195)</f>
        <v>Obrigatório</v>
      </c>
      <c r="I195" s="37" t="s">
        <v>4</v>
      </c>
      <c r="J195" s="73">
        <f>IF($K$13="Não Atende",0,IF(I195="","",IF(H195="",VLOOKUP(I195,Parâmetros!$B$3:$C$6,2,0),VLOOKUP(I195,Parâmetros!$B$3:$C$6,2,0)*VLOOKUP(H195,Parâmetros!$E$3:$G$5,2,0))))</f>
        <v>4</v>
      </c>
      <c r="K195" s="74">
        <f t="shared" ref="K195" si="160">IF(J195="",0,((G195*J195)*$F$30)*0.9*100)</f>
        <v>0.11215384578000002</v>
      </c>
      <c r="L195" s="3"/>
      <c r="M195" s="38"/>
    </row>
    <row r="196" spans="1:13" ht="45.75" customHeight="1" outlineLevel="1" x14ac:dyDescent="0.2">
      <c r="A196" s="170" t="str">
        <f>Máximo!A196</f>
        <v>3.162</v>
      </c>
      <c r="B196" s="667" t="str">
        <f>Máximo!B196:E196</f>
        <v>A criação de usuários deverá prever a associação de perfis e alçadas (restrições em privilégios/limites de operações), definindo a abrangência de transações críticas permitidas para cada perfil. Determinar especificamente para cada solução os níveis de alçadas sob a avaliação da segurança da informação.</v>
      </c>
      <c r="C196" s="668"/>
      <c r="D196" s="668"/>
      <c r="E196" s="669"/>
      <c r="F196" s="68" t="str">
        <f>IF(Máximo!F196:I196="","",Máximo!F196:I196)</f>
        <v/>
      </c>
      <c r="G196" s="72">
        <f>Máximo!G196:J196</f>
        <v>6.9230769000000003E-4</v>
      </c>
      <c r="H196" s="70" t="str">
        <f>IF(Máximo!H196="","",Máximo!H196)</f>
        <v>Obrigatório</v>
      </c>
      <c r="I196" s="37" t="s">
        <v>4</v>
      </c>
      <c r="J196" s="73">
        <f>IF($K$13="Não Atende",0,IF(I196="","",IF(H196="",VLOOKUP(I196,Parâmetros!$B$3:$C$6,2,0),VLOOKUP(I196,Parâmetros!$B$3:$C$6,2,0)*VLOOKUP(H196,Parâmetros!$E$3:$G$5,2,0))))</f>
        <v>4</v>
      </c>
      <c r="K196" s="74">
        <f t="shared" ref="K196" si="161">IF(J196="",0,((G196*J196)*$F$30)*0.9*100)</f>
        <v>0.11215384578000002</v>
      </c>
      <c r="L196" s="3"/>
      <c r="M196" s="38"/>
    </row>
    <row r="197" spans="1:13" ht="45.75" customHeight="1" outlineLevel="1" x14ac:dyDescent="0.2">
      <c r="A197" s="170" t="str">
        <f>Máximo!A197</f>
        <v>3.163</v>
      </c>
      <c r="B197" s="667" t="str">
        <f>Máximo!B197:E197</f>
        <v>Nos casos em que a solução não esteja integrada com o Sistema de Gestão de Acessos / NDS deve ser garantida a politica de senha alinhada com a politica definida para todos os sistemas da Oi.</v>
      </c>
      <c r="C197" s="668"/>
      <c r="D197" s="668"/>
      <c r="E197" s="669"/>
      <c r="F197" s="68" t="str">
        <f>IF(Máximo!F197:I197="","",Máximo!F197:I197)</f>
        <v/>
      </c>
      <c r="G197" s="72">
        <f>Máximo!G197:J197</f>
        <v>6.9230769000000003E-4</v>
      </c>
      <c r="H197" s="70" t="str">
        <f>IF(Máximo!H197="","",Máximo!H197)</f>
        <v>Obrigatório</v>
      </c>
      <c r="I197" s="37" t="s">
        <v>4</v>
      </c>
      <c r="J197" s="73">
        <f>IF($K$13="Não Atende",0,IF(I197="","",IF(H197="",VLOOKUP(I197,Parâmetros!$B$3:$C$6,2,0),VLOOKUP(I197,Parâmetros!$B$3:$C$6,2,0)*VLOOKUP(H197,Parâmetros!$E$3:$G$5,2,0))))</f>
        <v>4</v>
      </c>
      <c r="K197" s="74">
        <f t="shared" ref="K197" si="162">IF(J197="",0,((G197*J197)*$F$30)*0.9*100)</f>
        <v>0.11215384578000002</v>
      </c>
      <c r="L197" s="3"/>
      <c r="M197" s="38"/>
    </row>
    <row r="198" spans="1:13" ht="45.75" customHeight="1" outlineLevel="1" x14ac:dyDescent="0.2">
      <c r="A198" s="170" t="str">
        <f>Máximo!A198</f>
        <v>3.164</v>
      </c>
      <c r="B198" s="667" t="str">
        <f>Máximo!B198:E198</f>
        <v>Não deverá haver portas lógicas ou meios alternativos (ex: backdoors, maintenance hooks) de acesso às soluções desenvolvidas ou adquiridas pela Oi.</v>
      </c>
      <c r="C198" s="668"/>
      <c r="D198" s="668"/>
      <c r="E198" s="669"/>
      <c r="F198" s="68" t="str">
        <f>IF(Máximo!F198:I198="","",Máximo!F198:I198)</f>
        <v/>
      </c>
      <c r="G198" s="72">
        <f>Máximo!G198:J198</f>
        <v>6.9230769000000003E-4</v>
      </c>
      <c r="H198" s="70" t="str">
        <f>IF(Máximo!H198="","",Máximo!H198)</f>
        <v>Obrigatório</v>
      </c>
      <c r="I198" s="37" t="s">
        <v>4</v>
      </c>
      <c r="J198" s="73">
        <f>IF($K$13="Não Atende",0,IF(I198="","",IF(H198="",VLOOKUP(I198,Parâmetros!$B$3:$C$6,2,0),VLOOKUP(I198,Parâmetros!$B$3:$C$6,2,0)*VLOOKUP(H198,Parâmetros!$E$3:$G$5,2,0))))</f>
        <v>4</v>
      </c>
      <c r="K198" s="74">
        <f t="shared" ref="K198" si="163">IF(J198="",0,((G198*J198)*$F$30)*0.9*100)</f>
        <v>0.11215384578000002</v>
      </c>
      <c r="L198" s="3"/>
      <c r="M198" s="38"/>
    </row>
    <row r="199" spans="1:13" ht="45.75" customHeight="1" outlineLevel="1" x14ac:dyDescent="0.2">
      <c r="A199" s="170" t="str">
        <f>Máximo!A199</f>
        <v>3.165</v>
      </c>
      <c r="B199" s="667" t="str">
        <f>Máximo!B199:E199</f>
        <v>Caso o parceiro ou fornecedor tenha necessidade de realizar conectividade com a OI através de links ou similares deverá atender aos requisitos do documento de conectividade de Parceiros.</v>
      </c>
      <c r="C199" s="668"/>
      <c r="D199" s="668"/>
      <c r="E199" s="669"/>
      <c r="F199" s="68" t="str">
        <f>IF(Máximo!F199:I199="","",Máximo!F199:I199)</f>
        <v/>
      </c>
      <c r="G199" s="72">
        <f>Máximo!G199:J199</f>
        <v>6.9230769000000003E-4</v>
      </c>
      <c r="H199" s="70" t="str">
        <f>IF(Máximo!H199="","",Máximo!H199)</f>
        <v>Obrigatório</v>
      </c>
      <c r="I199" s="37" t="s">
        <v>4</v>
      </c>
      <c r="J199" s="73">
        <f>IF($K$13="Não Atende",0,IF(I199="","",IF(H199="",VLOOKUP(I199,Parâmetros!$B$3:$C$6,2,0),VLOOKUP(I199,Parâmetros!$B$3:$C$6,2,0)*VLOOKUP(H199,Parâmetros!$E$3:$G$5,2,0))))</f>
        <v>4</v>
      </c>
      <c r="K199" s="74">
        <f t="shared" ref="K199" si="164">IF(J199="",0,((G199*J199)*$F$30)*0.9*100)</f>
        <v>0.11215384578000002</v>
      </c>
      <c r="L199" s="3"/>
      <c r="M199" s="38"/>
    </row>
    <row r="200" spans="1:13" ht="45.75" customHeight="1" outlineLevel="1" x14ac:dyDescent="0.2">
      <c r="A200" s="170" t="str">
        <f>Máximo!A200</f>
        <v>3.166</v>
      </c>
      <c r="B200" s="667" t="str">
        <f>Máximo!B200:E200</f>
        <v>Os acessos realizados à Oi através de VPN client-to-site devem ser realizados somente por pessoas previamente autorizadas pela Oi e adotando os mecanismos de segurança exigidos pela mesma. A credencial para o acesso deve ser individual e intransferível, sendo proibido compartilhamento do mesmo para acesso de múltiplas pessoas.</v>
      </c>
      <c r="C200" s="668"/>
      <c r="D200" s="668"/>
      <c r="E200" s="669"/>
      <c r="F200" s="68" t="str">
        <f>IF(Máximo!F200:I200="","",Máximo!F200:I200)</f>
        <v/>
      </c>
      <c r="G200" s="72">
        <f>Máximo!G200:J200</f>
        <v>6.9230769000000003E-4</v>
      </c>
      <c r="H200" s="70" t="str">
        <f>IF(Máximo!H200="","",Máximo!H200)</f>
        <v>Obrigatório</v>
      </c>
      <c r="I200" s="37" t="s">
        <v>4</v>
      </c>
      <c r="J200" s="73">
        <f>IF($K$13="Não Atende",0,IF(I200="","",IF(H200="",VLOOKUP(I200,Parâmetros!$B$3:$C$6,2,0),VLOOKUP(I200,Parâmetros!$B$3:$C$6,2,0)*VLOOKUP(H200,Parâmetros!$E$3:$G$5,2,0))))</f>
        <v>4</v>
      </c>
      <c r="K200" s="74">
        <f t="shared" ref="K200" si="165">IF(J200="",0,((G200*J200)*$F$30)*0.9*100)</f>
        <v>0.11215384578000002</v>
      </c>
      <c r="L200" s="3"/>
      <c r="M200" s="38"/>
    </row>
    <row r="201" spans="1:13" ht="45.75" customHeight="1" outlineLevel="1" x14ac:dyDescent="0.2">
      <c r="A201" s="170" t="str">
        <f>Máximo!A201</f>
        <v>3.167</v>
      </c>
      <c r="B201" s="667" t="str">
        <f>Máximo!B201:E201</f>
        <v>O desenvolvedor, parceiro ou fornecedor não deve ter acesso ao ambiente de produção dos sistemas, ficando restrito somente aos ambientes de desenvolvimento ou homologação. Se, excepcionalmente em caso de troubleshooting, for necessário o acesso do fornecedor ao ambiente de produção, este deve ser necessariamente assistido por colaborador OI, com as credenciais para o fornecedor/parceiro sendo criadas no início da atividade e removidas ao final da mesma.</v>
      </c>
      <c r="C201" s="668"/>
      <c r="D201" s="668"/>
      <c r="E201" s="669"/>
      <c r="F201" s="68" t="str">
        <f>IF(Máximo!F201:I201="","",Máximo!F201:I201)</f>
        <v/>
      </c>
      <c r="G201" s="72">
        <f>Máximo!G201:J201</f>
        <v>6.9230769000000003E-4</v>
      </c>
      <c r="H201" s="70" t="str">
        <f>IF(Máximo!H201="","",Máximo!H201)</f>
        <v>Obrigatório</v>
      </c>
      <c r="I201" s="37" t="s">
        <v>4</v>
      </c>
      <c r="J201" s="73">
        <f>IF($K$13="Não Atende",0,IF(I201="","",IF(H201="",VLOOKUP(I201,Parâmetros!$B$3:$C$6,2,0),VLOOKUP(I201,Parâmetros!$B$3:$C$6,2,0)*VLOOKUP(H201,Parâmetros!$E$3:$G$5,2,0))))</f>
        <v>4</v>
      </c>
      <c r="K201" s="74">
        <f t="shared" ref="K201" si="166">IF(J201="",0,((G201*J201)*$F$30)*0.9*100)</f>
        <v>0.11215384578000002</v>
      </c>
      <c r="L201" s="3"/>
      <c r="M201" s="38"/>
    </row>
    <row r="202" spans="1:13" ht="45.75" customHeight="1" outlineLevel="1" x14ac:dyDescent="0.2">
      <c r="A202" s="170" t="str">
        <f>Máximo!A202</f>
        <v>3.168</v>
      </c>
      <c r="B202" s="667" t="str">
        <f>Máximo!B202:E202</f>
        <v>O desenvolvimento de software, ainda que terceirizado, deve ser realizado em conformidade com os controles definidos nas Políticas de Segurança da Oi e nos 3P's.</v>
      </c>
      <c r="C202" s="668"/>
      <c r="D202" s="668"/>
      <c r="E202" s="669"/>
      <c r="F202" s="68" t="str">
        <f>IF(Máximo!F202:I202="","",Máximo!F202:I202)</f>
        <v/>
      </c>
      <c r="G202" s="72">
        <f>Máximo!G202:J202</f>
        <v>6.9230769000000003E-4</v>
      </c>
      <c r="H202" s="70" t="str">
        <f>IF(Máximo!H202="","",Máximo!H202)</f>
        <v>Obrigatório</v>
      </c>
      <c r="I202" s="37" t="s">
        <v>4</v>
      </c>
      <c r="J202" s="73">
        <f>IF($K$13="Não Atende",0,IF(I202="","",IF(H202="",VLOOKUP(I202,Parâmetros!$B$3:$C$6,2,0),VLOOKUP(I202,Parâmetros!$B$3:$C$6,2,0)*VLOOKUP(H202,Parâmetros!$E$3:$G$5,2,0))))</f>
        <v>4</v>
      </c>
      <c r="K202" s="74">
        <f t="shared" ref="K202" si="167">IF(J202="",0,((G202*J202)*$F$30)*0.9*100)</f>
        <v>0.11215384578000002</v>
      </c>
      <c r="L202" s="3"/>
      <c r="M202" s="38"/>
    </row>
    <row r="203" spans="1:13" ht="45.75" customHeight="1" outlineLevel="1" x14ac:dyDescent="0.2">
      <c r="A203" s="170" t="str">
        <f>Máximo!A203</f>
        <v>3.169</v>
      </c>
      <c r="B203" s="667" t="str">
        <f>Máximo!B203:E203</f>
        <v>Toda solução desenvolvida ou adquirida pela Oi deverá ser aderente aos padrões de hardening estabelecidos pela Segurança da Informação.</v>
      </c>
      <c r="C203" s="668"/>
      <c r="D203" s="668"/>
      <c r="E203" s="669"/>
      <c r="F203" s="68" t="str">
        <f>IF(Máximo!F203:I203="","",Máximo!F203:I203)</f>
        <v/>
      </c>
      <c r="G203" s="72">
        <f>Máximo!G203:J203</f>
        <v>6.9230769000000003E-4</v>
      </c>
      <c r="H203" s="70" t="str">
        <f>IF(Máximo!H203="","",Máximo!H203)</f>
        <v>Obrigatório</v>
      </c>
      <c r="I203" s="37" t="s">
        <v>4</v>
      </c>
      <c r="J203" s="73">
        <f>IF($K$13="Não Atende",0,IF(I203="","",IF(H203="",VLOOKUP(I203,Parâmetros!$B$3:$C$6,2,0),VLOOKUP(I203,Parâmetros!$B$3:$C$6,2,0)*VLOOKUP(H203,Parâmetros!$E$3:$G$5,2,0))))</f>
        <v>4</v>
      </c>
      <c r="K203" s="74">
        <f t="shared" ref="K203" si="168">IF(J203="",0,((G203*J203)*$F$30)*0.9*100)</f>
        <v>0.11215384578000002</v>
      </c>
      <c r="L203" s="3"/>
      <c r="M203" s="38"/>
    </row>
    <row r="204" spans="1:13" ht="45.75" customHeight="1" outlineLevel="1" x14ac:dyDescent="0.2">
      <c r="A204" s="170" t="str">
        <f>Máximo!A204</f>
        <v>3.170</v>
      </c>
      <c r="B204" s="667" t="str">
        <f>Máximo!B204:E204</f>
        <v>Nos casos em que a aplicação necessite estar conectada diretamente à Internet (ex: portais web), a mesma deve estar segregada da rede corporativa (ex.: através de firewall).</v>
      </c>
      <c r="C204" s="668"/>
      <c r="D204" s="668"/>
      <c r="E204" s="669"/>
      <c r="F204" s="68" t="str">
        <f>IF(Máximo!F204:I204="","",Máximo!F204:I204)</f>
        <v/>
      </c>
      <c r="G204" s="72">
        <f>Máximo!G204:J204</f>
        <v>6.9230769000000003E-4</v>
      </c>
      <c r="H204" s="70" t="str">
        <f>IF(Máximo!H204="","",Máximo!H204)</f>
        <v>Obrigatório</v>
      </c>
      <c r="I204" s="37" t="s">
        <v>4</v>
      </c>
      <c r="J204" s="73">
        <f>IF($K$13="Não Atende",0,IF(I204="","",IF(H204="",VLOOKUP(I204,Parâmetros!$B$3:$C$6,2,0),VLOOKUP(I204,Parâmetros!$B$3:$C$6,2,0)*VLOOKUP(H204,Parâmetros!$E$3:$G$5,2,0))))</f>
        <v>4</v>
      </c>
      <c r="K204" s="74">
        <f t="shared" ref="K204" si="169">IF(J204="",0,((G204*J204)*$F$30)*0.9*100)</f>
        <v>0.11215384578000002</v>
      </c>
      <c r="L204" s="3"/>
      <c r="M204" s="38"/>
    </row>
    <row r="205" spans="1:13" ht="45.75" customHeight="1" outlineLevel="1" x14ac:dyDescent="0.2">
      <c r="A205" s="170" t="str">
        <f>Máximo!A205</f>
        <v>3.171</v>
      </c>
      <c r="B205" s="667" t="str">
        <f>Máximo!B205:E205</f>
        <v>Toda solução desenvolvida ou adquirida pela Oi deve ter o mapeamento do fluxo de comunicações, incluindo IPs e portas (origem e destino), além de protocolos e serviços. Este mapeamento deverá ser encaminhado para área de Segurança da Informação para validação.</v>
      </c>
      <c r="C205" s="668"/>
      <c r="D205" s="668"/>
      <c r="E205" s="669"/>
      <c r="F205" s="68" t="str">
        <f>IF(Máximo!F205:I205="","",Máximo!F205:I205)</f>
        <v/>
      </c>
      <c r="G205" s="72">
        <f>Máximo!G205:J205</f>
        <v>6.9230769000000003E-4</v>
      </c>
      <c r="H205" s="70" t="str">
        <f>IF(Máximo!H205="","",Máximo!H205)</f>
        <v>Obrigatório</v>
      </c>
      <c r="I205" s="37" t="s">
        <v>4</v>
      </c>
      <c r="J205" s="73">
        <f>IF($K$13="Não Atende",0,IF(I205="","",IF(H205="",VLOOKUP(I205,Parâmetros!$B$3:$C$6,2,0),VLOOKUP(I205,Parâmetros!$B$3:$C$6,2,0)*VLOOKUP(H205,Parâmetros!$E$3:$G$5,2,0))))</f>
        <v>4</v>
      </c>
      <c r="K205" s="74">
        <f t="shared" ref="K205" si="170">IF(J205="",0,((G205*J205)*$F$30)*0.9*100)</f>
        <v>0.11215384578000002</v>
      </c>
      <c r="L205" s="3"/>
      <c r="M205" s="38"/>
    </row>
    <row r="206" spans="1:13" ht="45.75" customHeight="1" outlineLevel="1" x14ac:dyDescent="0.2">
      <c r="A206" s="170" t="str">
        <f>Máximo!A206</f>
        <v>3.172</v>
      </c>
      <c r="B206" s="667" t="str">
        <f>Máximo!B206:E206</f>
        <v>Todas as soluções a serem disponibilizadas deverão sofrer análise de vulnerabilidades e teste de invasão na fase de homologação. Esta análise será realizada pela Equipe de Segurança da Informação e o fornecedor deverá corrigir todas as não conformidades encontradas, sem custo adicional, antes da solução passar para o ambiente de produção.</v>
      </c>
      <c r="C206" s="668"/>
      <c r="D206" s="668"/>
      <c r="E206" s="669"/>
      <c r="F206" s="68" t="str">
        <f>IF(Máximo!F206:I206="","",Máximo!F206:I206)</f>
        <v/>
      </c>
      <c r="G206" s="72">
        <f>Máximo!G206:J206</f>
        <v>6.9230769000000003E-4</v>
      </c>
      <c r="H206" s="70" t="str">
        <f>IF(Máximo!H206="","",Máximo!H206)</f>
        <v>Obrigatório</v>
      </c>
      <c r="I206" s="37" t="s">
        <v>4</v>
      </c>
      <c r="J206" s="73">
        <f>IF($K$13="Não Atende",0,IF(I206="","",IF(H206="",VLOOKUP(I206,Parâmetros!$B$3:$C$6,2,0),VLOOKUP(I206,Parâmetros!$B$3:$C$6,2,0)*VLOOKUP(H206,Parâmetros!$E$3:$G$5,2,0))))</f>
        <v>4</v>
      </c>
      <c r="K206" s="74">
        <f t="shared" ref="K206" si="171">IF(J206="",0,((G206*J206)*$F$30)*0.9*100)</f>
        <v>0.11215384578000002</v>
      </c>
      <c r="L206" s="3"/>
      <c r="M206" s="38"/>
    </row>
    <row r="207" spans="1:13" ht="45.75" customHeight="1" outlineLevel="1" x14ac:dyDescent="0.2">
      <c r="A207" s="170" t="str">
        <f>Máximo!A207</f>
        <v>3.173</v>
      </c>
      <c r="B207" s="667" t="str">
        <f>Máximo!B207:E207</f>
        <v>Toda solução desenvolvido ou adquirido pela Oi deverá possuir manual de administração, contendo:
. Procedimentos de instalação que contenham, no mínimo:
-  Garantia da origem do pacote de instalação (ex: hash do pacote de instalação);
-  Requisitos mínimos para instalação (ex: espaço mínimo em disco, memória, etc.);
-  Definições de configuração e primeiro uso (ex: parâmetros alteráveis/configuráveis para primeira utilização do sistema).
-  Detalhamento dos perfis utilizados;
. Procedimentos de Segurança que contenham, no mínimo:
-  Informações para recuperação em casos de erro, falhas ou incidentes;
-  Informações sobre como atualizar o SO sem afetar a aplicação.
-  Definições sobre atualização, backup, auditoria e monitoração (caso não atendam ao padrão estabelecido pela área de TI).</v>
      </c>
      <c r="C207" s="668"/>
      <c r="D207" s="668"/>
      <c r="E207" s="669"/>
      <c r="F207" s="68" t="str">
        <f>IF(Máximo!F207:I207="","",Máximo!F207:I207)</f>
        <v/>
      </c>
      <c r="G207" s="72">
        <f>Máximo!G207:J207</f>
        <v>6.9230769000000003E-4</v>
      </c>
      <c r="H207" s="70" t="str">
        <f>IF(Máximo!H207="","",Máximo!H207)</f>
        <v>Obrigatório</v>
      </c>
      <c r="I207" s="37" t="s">
        <v>4</v>
      </c>
      <c r="J207" s="73">
        <f>IF($K$13="Não Atende",0,IF(I207="","",IF(H207="",VLOOKUP(I207,Parâmetros!$B$3:$C$6,2,0),VLOOKUP(I207,Parâmetros!$B$3:$C$6,2,0)*VLOOKUP(H207,Parâmetros!$E$3:$G$5,2,0))))</f>
        <v>4</v>
      </c>
      <c r="K207" s="74">
        <f t="shared" ref="K207" si="172">IF(J207="",0,((G207*J207)*$F$30)*0.9*100)</f>
        <v>0.11215384578000002</v>
      </c>
      <c r="L207" s="3"/>
      <c r="M207" s="38"/>
    </row>
    <row r="208" spans="1:13" ht="45.75" customHeight="1" outlineLevel="1" x14ac:dyDescent="0.2">
      <c r="A208" s="170" t="str">
        <f>Máximo!A208</f>
        <v>3.174</v>
      </c>
      <c r="B208" s="667" t="str">
        <f>Máximo!B208:E208</f>
        <v>A solução deve ser passada do ambiente de homologação para produção somente após a conclusão bem sucedida de todos os testes funcionais e de segurança, sem a necessidade de correção.</v>
      </c>
      <c r="C208" s="668"/>
      <c r="D208" s="668"/>
      <c r="E208" s="669"/>
      <c r="F208" s="68" t="str">
        <f>IF(Máximo!F208:I208="","",Máximo!F208:I208)</f>
        <v/>
      </c>
      <c r="G208" s="72">
        <f>Máximo!G208:J208</f>
        <v>6.9230769000000003E-4</v>
      </c>
      <c r="H208" s="70" t="str">
        <f>IF(Máximo!H208="","",Máximo!H208)</f>
        <v>Obrigatório</v>
      </c>
      <c r="I208" s="37" t="s">
        <v>4</v>
      </c>
      <c r="J208" s="73">
        <f>IF($K$13="Não Atende",0,IF(I208="","",IF(H208="",VLOOKUP(I208,Parâmetros!$B$3:$C$6,2,0),VLOOKUP(I208,Parâmetros!$B$3:$C$6,2,0)*VLOOKUP(H208,Parâmetros!$E$3:$G$5,2,0))))</f>
        <v>4</v>
      </c>
      <c r="K208" s="74">
        <f t="shared" ref="K208" si="173">IF(J208="",0,((G208*J208)*$F$30)*0.9*100)</f>
        <v>0.11215384578000002</v>
      </c>
      <c r="L208" s="3"/>
      <c r="M208" s="38"/>
    </row>
    <row r="209" spans="1:13" ht="45.75" customHeight="1" outlineLevel="1" x14ac:dyDescent="0.2">
      <c r="A209" s="170" t="str">
        <f>Máximo!A209</f>
        <v>3.175</v>
      </c>
      <c r="B209" s="667" t="str">
        <f>Máximo!B209:E209</f>
        <v>Toda solução desenvolvida ou adquirida pela Oi deve conter mecanismos de backup e restauração dos dados processados, além de possuir capacidade de tolerância a falhas e retorno à operação.</v>
      </c>
      <c r="C209" s="668"/>
      <c r="D209" s="668"/>
      <c r="E209" s="669"/>
      <c r="F209" s="68" t="str">
        <f>IF(Máximo!F209:I209="","",Máximo!F209:I209)</f>
        <v/>
      </c>
      <c r="G209" s="72">
        <f>Máximo!G209:J209</f>
        <v>6.9230769000000003E-4</v>
      </c>
      <c r="H209" s="70" t="str">
        <f>IF(Máximo!H209="","",Máximo!H209)</f>
        <v>Obrigatório</v>
      </c>
      <c r="I209" s="37" t="s">
        <v>4</v>
      </c>
      <c r="J209" s="73">
        <f>IF($K$13="Não Atende",0,IF(I209="","",IF(H209="",VLOOKUP(I209,Parâmetros!$B$3:$C$6,2,0),VLOOKUP(I209,Parâmetros!$B$3:$C$6,2,0)*VLOOKUP(H209,Parâmetros!$E$3:$G$5,2,0))))</f>
        <v>4</v>
      </c>
      <c r="K209" s="74">
        <f t="shared" ref="K209" si="174">IF(J209="",0,((G209*J209)*$F$30)*0.9*100)</f>
        <v>0.11215384578000002</v>
      </c>
      <c r="L209" s="3"/>
      <c r="M209" s="38"/>
    </row>
    <row r="210" spans="1:13" ht="45.75" customHeight="1" outlineLevel="1" x14ac:dyDescent="0.2">
      <c r="A210" s="170" t="str">
        <f>Máximo!A210</f>
        <v>3.176</v>
      </c>
      <c r="B210" s="667" t="str">
        <f>Máximo!B210:E210</f>
        <v>O ambiente de produção deve ser configurado seguindo os padrões de segurança da informação da Oi, e deve ser atualizado sempre que uma nova atualização estiver disponível, atentando-se ao tempo de suporte do sistema operacional (EOL), garantindo assim o seu ciclo de vida, evitando a exposição as vulnerabilidades.</v>
      </c>
      <c r="C210" s="668"/>
      <c r="D210" s="668"/>
      <c r="E210" s="669"/>
      <c r="F210" s="68" t="str">
        <f>IF(Máximo!F210:I210="","",Máximo!F210:I210)</f>
        <v/>
      </c>
      <c r="G210" s="72">
        <f>Máximo!G210:J210</f>
        <v>6.9230769000000003E-4</v>
      </c>
      <c r="H210" s="70" t="str">
        <f>IF(Máximo!H210="","",Máximo!H210)</f>
        <v>Obrigatório</v>
      </c>
      <c r="I210" s="37" t="s">
        <v>4</v>
      </c>
      <c r="J210" s="73">
        <f>IF($K$13="Não Atende",0,IF(I210="","",IF(H210="",VLOOKUP(I210,Parâmetros!$B$3:$C$6,2,0),VLOOKUP(I210,Parâmetros!$B$3:$C$6,2,0)*VLOOKUP(H210,Parâmetros!$E$3:$G$5,2,0))))</f>
        <v>4</v>
      </c>
      <c r="K210" s="74">
        <f t="shared" ref="K210" si="175">IF(J210="",0,((G210*J210)*$F$30)*0.9*100)</f>
        <v>0.11215384578000002</v>
      </c>
      <c r="L210" s="3"/>
      <c r="M210" s="38"/>
    </row>
    <row r="211" spans="1:13" ht="45.75" customHeight="1" outlineLevel="1" x14ac:dyDescent="0.2">
      <c r="A211" s="170" t="str">
        <f>Máximo!A211</f>
        <v>3.177</v>
      </c>
      <c r="B211" s="667" t="str">
        <f>Máximo!B211:E211</f>
        <v>Deve haver uma documentação informando métodos de medida e avaliação do bom funcionamento do sistema, para que possa ser utilizado por ferramentas de monitoração (ITOC).</v>
      </c>
      <c r="C211" s="668"/>
      <c r="D211" s="668"/>
      <c r="E211" s="669"/>
      <c r="F211" s="68" t="str">
        <f>IF(Máximo!F211:I211="","",Máximo!F211:I211)</f>
        <v/>
      </c>
      <c r="G211" s="72">
        <f>Máximo!G211:J211</f>
        <v>6.9230769000000003E-4</v>
      </c>
      <c r="H211" s="70" t="str">
        <f>IF(Máximo!H211="","",Máximo!H211)</f>
        <v>Obrigatório</v>
      </c>
      <c r="I211" s="37" t="s">
        <v>4</v>
      </c>
      <c r="J211" s="73">
        <f>IF($K$13="Não Atende",0,IF(I211="","",IF(H211="",VLOOKUP(I211,Parâmetros!$B$3:$C$6,2,0),VLOOKUP(I211,Parâmetros!$B$3:$C$6,2,0)*VLOOKUP(H211,Parâmetros!$E$3:$G$5,2,0))))</f>
        <v>4</v>
      </c>
      <c r="K211" s="74">
        <f t="shared" ref="K211" si="176">IF(J211="",0,((G211*J211)*$F$30)*0.9*100)</f>
        <v>0.11215384578000002</v>
      </c>
      <c r="L211" s="3"/>
      <c r="M211" s="38"/>
    </row>
    <row r="212" spans="1:13" ht="45.75" customHeight="1" outlineLevel="1" x14ac:dyDescent="0.2">
      <c r="A212" s="170" t="str">
        <f>Máximo!A212</f>
        <v>3.178</v>
      </c>
      <c r="B212" s="667" t="str">
        <f>Máximo!B212:E212</f>
        <v xml:space="preserve">Deve haver na documentação a especificação dos(as):
.        Componentes Críticos (Hardware e Software);
.        Informações importantes e sensíveis ao sistema;
.        Possíveis ameaças ao sistema ;
.        Mecanismos de controles e mitigação de risco.
</v>
      </c>
      <c r="C212" s="668"/>
      <c r="D212" s="668"/>
      <c r="E212" s="669"/>
      <c r="F212" s="68" t="str">
        <f>IF(Máximo!F212:I212="","",Máximo!F212:I212)</f>
        <v/>
      </c>
      <c r="G212" s="72">
        <f>Máximo!G212:J212</f>
        <v>6.9230769000000003E-4</v>
      </c>
      <c r="H212" s="70" t="str">
        <f>IF(Máximo!H212="","",Máximo!H212)</f>
        <v>Obrigatório</v>
      </c>
      <c r="I212" s="37" t="s">
        <v>4</v>
      </c>
      <c r="J212" s="73">
        <f>IF($K$13="Não Atende",0,IF(I212="","",IF(H212="",VLOOKUP(I212,Parâmetros!$B$3:$C$6,2,0),VLOOKUP(I212,Parâmetros!$B$3:$C$6,2,0)*VLOOKUP(H212,Parâmetros!$E$3:$G$5,2,0))))</f>
        <v>4</v>
      </c>
      <c r="K212" s="74">
        <f t="shared" ref="K212" si="177">IF(J212="",0,((G212*J212)*$F$30)*0.9*100)</f>
        <v>0.11215384578000002</v>
      </c>
      <c r="L212" s="3"/>
      <c r="M212" s="38"/>
    </row>
    <row r="213" spans="1:13" ht="45.75" customHeight="1" outlineLevel="1" x14ac:dyDescent="0.2">
      <c r="A213" s="170" t="str">
        <f>Máximo!A213</f>
        <v>3.179</v>
      </c>
      <c r="B213" s="667" t="str">
        <f>Máximo!B213:E213</f>
        <v>O roteador deverá ser capaz de implementar filtros de pacotes em qualquer interface lógica do equipamento, nas direções de entrada e saída, simultaneamente, sem perda de pacotes, em qualquer condição de carga (de 0 a 100% de utilização da interface física). Esses filtros não devem utilizar o processador central do equipamento. Os filtros deverão ser construídos sobre inspeção dos seguintes campos do pacote:
. Protocolo
. Endereço IPv4 origem
. Endereço IPv4 destino
. Endereço IPv6 origem
. Endereço IPv6 destino
. Porta TCP/UDP de origem
. Porta TCP/UDP de destino
. Flags TCP
. Tipos de pacote ICMP
.  Flags de fragmentação
.  MPLS EXP bits
.  IPv4 DSCP bits
.  IPv4 Precedence
. IPv6 Traffic Class
. IPv6 next header type</v>
      </c>
      <c r="C213" s="668"/>
      <c r="D213" s="668"/>
      <c r="E213" s="669"/>
      <c r="F213" s="68" t="str">
        <f>IF(Máximo!F213:I213="","",Máximo!F213:I213)</f>
        <v/>
      </c>
      <c r="G213" s="72">
        <f>Máximo!G213:J213</f>
        <v>6.9230769000000003E-4</v>
      </c>
      <c r="H213" s="70" t="str">
        <f>IF(Máximo!H213="","",Máximo!H213)</f>
        <v>Obrigatório</v>
      </c>
      <c r="I213" s="37" t="s">
        <v>4</v>
      </c>
      <c r="J213" s="73">
        <f>IF($K$13="Não Atende",0,IF(I213="","",IF(H213="",VLOOKUP(I213,Parâmetros!$B$3:$C$6,2,0),VLOOKUP(I213,Parâmetros!$B$3:$C$6,2,0)*VLOOKUP(H213,Parâmetros!$E$3:$G$5,2,0))))</f>
        <v>4</v>
      </c>
      <c r="K213" s="74">
        <f t="shared" ref="K213" si="178">IF(J213="",0,((G213*J213)*$F$30)*0.9*100)</f>
        <v>0.11215384578000002</v>
      </c>
      <c r="L213" s="3"/>
      <c r="M213" s="38"/>
    </row>
    <row r="214" spans="1:13" ht="45.75" customHeight="1" outlineLevel="1" x14ac:dyDescent="0.2">
      <c r="A214" s="170" t="str">
        <f>Máximo!A214</f>
        <v>3.180</v>
      </c>
      <c r="B214" s="667" t="str">
        <f>Máximo!B214:E214</f>
        <v>O roteador deverá implementar contadores específicos para cada filtro, de forma que seja possível inspecionar a quantidade de pacotes que se encaixaram na regra do filtro. Esses contadores deverão ser únicos por interface lógica e os seus valores deverão ser visíveis através de interface de linha de comando.</v>
      </c>
      <c r="C214" s="668"/>
      <c r="D214" s="668"/>
      <c r="E214" s="669"/>
      <c r="F214" s="68" t="str">
        <f>IF(Máximo!F214:I214="","",Máximo!F214:I214)</f>
        <v/>
      </c>
      <c r="G214" s="72">
        <f>Máximo!G214:J214</f>
        <v>6.9230769000000003E-4</v>
      </c>
      <c r="H214" s="70" t="str">
        <f>IF(Máximo!H214="","",Máximo!H214)</f>
        <v>Obrigatório</v>
      </c>
      <c r="I214" s="37" t="s">
        <v>4</v>
      </c>
      <c r="J214" s="73">
        <f>IF($K$13="Não Atende",0,IF(I214="","",IF(H214="",VLOOKUP(I214,Parâmetros!$B$3:$C$6,2,0),VLOOKUP(I214,Parâmetros!$B$3:$C$6,2,0)*VLOOKUP(H214,Parâmetros!$E$3:$G$5,2,0))))</f>
        <v>4</v>
      </c>
      <c r="K214" s="74">
        <f t="shared" ref="K214" si="179">IF(J214="",0,((G214*J214)*$F$30)*0.9*100)</f>
        <v>0.11215384578000002</v>
      </c>
      <c r="L214" s="3"/>
      <c r="M214" s="38"/>
    </row>
    <row r="215" spans="1:13" ht="45.75" customHeight="1" outlineLevel="1" x14ac:dyDescent="0.2">
      <c r="A215" s="170" t="str">
        <f>Máximo!A215</f>
        <v>3.181</v>
      </c>
      <c r="B215" s="667" t="str">
        <f>Máximo!B215:E215</f>
        <v xml:space="preserve">Os roteadores devem ser capazes de verificar a validade da origem do pacote via mecanismo uRPF (Unicast Reverse Path Forwarding – RFC 2827 Network Ingress Filtering: Defeating Denial of Service Attacks Which Employ IP Source Address Spoofing). </v>
      </c>
      <c r="C215" s="668"/>
      <c r="D215" s="668"/>
      <c r="E215" s="669"/>
      <c r="F215" s="68" t="str">
        <f>IF(Máximo!F215:I215="","",Máximo!F215:I215)</f>
        <v/>
      </c>
      <c r="G215" s="72">
        <f>Máximo!G215:J215</f>
        <v>6.9230769000000003E-4</v>
      </c>
      <c r="H215" s="70" t="str">
        <f>IF(Máximo!H215="","",Máximo!H215)</f>
        <v>Obrigatório</v>
      </c>
      <c r="I215" s="37" t="s">
        <v>4</v>
      </c>
      <c r="J215" s="73">
        <f>IF($K$13="Não Atende",0,IF(I215="","",IF(H215="",VLOOKUP(I215,Parâmetros!$B$3:$C$6,2,0),VLOOKUP(I215,Parâmetros!$B$3:$C$6,2,0)*VLOOKUP(H215,Parâmetros!$E$3:$G$5,2,0))))</f>
        <v>4</v>
      </c>
      <c r="K215" s="74">
        <f t="shared" ref="K215" si="180">IF(J215="",0,((G215*J215)*$F$30)*0.9*100)</f>
        <v>0.11215384578000002</v>
      </c>
      <c r="L215" s="3"/>
      <c r="M215" s="38"/>
    </row>
    <row r="216" spans="1:13" ht="45.75" customHeight="1" outlineLevel="1" x14ac:dyDescent="0.2">
      <c r="A216" s="170" t="str">
        <f>Máximo!A216</f>
        <v>3.182</v>
      </c>
      <c r="B216" s="667" t="str">
        <f>Máximo!B216:E216</f>
        <v>O equipamento deverá ter algum mecanismo para limitar o número de pacotes enviados para placa processadora para proteger a caixa contra ataques de DDoS.</v>
      </c>
      <c r="C216" s="668"/>
      <c r="D216" s="668"/>
      <c r="E216" s="669"/>
      <c r="F216" s="68" t="str">
        <f>IF(Máximo!F216:I216="","",Máximo!F216:I216)</f>
        <v/>
      </c>
      <c r="G216" s="72">
        <f>Máximo!G216:J216</f>
        <v>6.9230769000000003E-4</v>
      </c>
      <c r="H216" s="70" t="str">
        <f>IF(Máximo!H216="","",Máximo!H216)</f>
        <v>Obrigatório</v>
      </c>
      <c r="I216" s="37" t="s">
        <v>4</v>
      </c>
      <c r="J216" s="73">
        <f>IF($K$13="Não Atende",0,IF(I216="","",IF(H216="",VLOOKUP(I216,Parâmetros!$B$3:$C$6,2,0),VLOOKUP(I216,Parâmetros!$B$3:$C$6,2,0)*VLOOKUP(H216,Parâmetros!$E$3:$G$5,2,0))))</f>
        <v>4</v>
      </c>
      <c r="K216" s="74">
        <f t="shared" ref="K216" si="181">IF(J216="",0,((G216*J216)*$F$30)*0.9*100)</f>
        <v>0.11215384578000002</v>
      </c>
      <c r="L216" s="3"/>
      <c r="M216" s="38"/>
    </row>
    <row r="217" spans="1:13" ht="45.75" customHeight="1" outlineLevel="1" x14ac:dyDescent="0.2">
      <c r="A217" s="170" t="str">
        <f>Máximo!A217</f>
        <v>3.183</v>
      </c>
      <c r="B217" s="667" t="str">
        <f>Máximo!B217:E217</f>
        <v>O equipamento deverá permitir associar uma lista de acesso aos pacotes que são enviados para a placa processadora e informar sua taxa.</v>
      </c>
      <c r="C217" s="668"/>
      <c r="D217" s="668"/>
      <c r="E217" s="669"/>
      <c r="F217" s="68" t="str">
        <f>IF(Máximo!F217:I217="","",Máximo!F217:I217)</f>
        <v/>
      </c>
      <c r="G217" s="72">
        <f>Máximo!G217:J217</f>
        <v>6.9230769000000003E-4</v>
      </c>
      <c r="H217" s="70" t="str">
        <f>IF(Máximo!H217="","",Máximo!H217)</f>
        <v>Obrigatório</v>
      </c>
      <c r="I217" s="37" t="s">
        <v>4</v>
      </c>
      <c r="J217" s="73">
        <f>IF($K$13="Não Atende",0,IF(I217="","",IF(H217="",VLOOKUP(I217,Parâmetros!$B$3:$C$6,2,0),VLOOKUP(I217,Parâmetros!$B$3:$C$6,2,0)*VLOOKUP(H217,Parâmetros!$E$3:$G$5,2,0))))</f>
        <v>4</v>
      </c>
      <c r="K217" s="74">
        <f t="shared" ref="K217" si="182">IF(J217="",0,((G217*J217)*$F$30)*0.9*100)</f>
        <v>0.11215384578000002</v>
      </c>
      <c r="L217" s="3"/>
      <c r="M217" s="38"/>
    </row>
    <row r="218" spans="1:13" ht="45.75" customHeight="1" outlineLevel="1" x14ac:dyDescent="0.2">
      <c r="A218" s="170" t="str">
        <f>Máximo!A218</f>
        <v>3.184</v>
      </c>
      <c r="B218" s="667" t="str">
        <f>Máximo!B218:E218</f>
        <v>O equipamento deverá possuir mecanismos de detecção e/ou proteção contra syn-floods, pacotes mal formados, com excesso de fragmentação e smurf-attacks;</v>
      </c>
      <c r="C218" s="668"/>
      <c r="D218" s="668"/>
      <c r="E218" s="669"/>
      <c r="F218" s="68" t="str">
        <f>IF(Máximo!F218:I218="","",Máximo!F218:I218)</f>
        <v/>
      </c>
      <c r="G218" s="72">
        <f>Máximo!G218:J218</f>
        <v>6.9230769000000003E-4</v>
      </c>
      <c r="H218" s="70" t="str">
        <f>IF(Máximo!H218="","",Máximo!H218)</f>
        <v>Obrigatório</v>
      </c>
      <c r="I218" s="37" t="s">
        <v>4</v>
      </c>
      <c r="J218" s="73">
        <f>IF($K$13="Não Atende",0,IF(I218="","",IF(H218="",VLOOKUP(I218,Parâmetros!$B$3:$C$6,2,0),VLOOKUP(I218,Parâmetros!$B$3:$C$6,2,0)*VLOOKUP(H218,Parâmetros!$E$3:$G$5,2,0))))</f>
        <v>4</v>
      </c>
      <c r="K218" s="74">
        <f t="shared" ref="K218" si="183">IF(J218="",0,((G218*J218)*$F$30)*0.9*100)</f>
        <v>0.11215384578000002</v>
      </c>
      <c r="L218" s="3"/>
      <c r="M218" s="38"/>
    </row>
    <row r="219" spans="1:13" ht="45.75" customHeight="1" outlineLevel="1" x14ac:dyDescent="0.2">
      <c r="A219" s="170" t="str">
        <f>Máximo!A219</f>
        <v>3.185</v>
      </c>
      <c r="B219" s="667" t="str">
        <f>Máximo!B219:E219</f>
        <v>Implementar autenticação, via MD5, para sessões OSPF, BGP-4 e LDP.</v>
      </c>
      <c r="C219" s="668"/>
      <c r="D219" s="668"/>
      <c r="E219" s="669"/>
      <c r="F219" s="68" t="str">
        <f>IF(Máximo!F219:I219="","",Máximo!F219:I219)</f>
        <v/>
      </c>
      <c r="G219" s="72">
        <f>Máximo!G219:J219</f>
        <v>6.9230769000000003E-4</v>
      </c>
      <c r="H219" s="70" t="str">
        <f>IF(Máximo!H219="","",Máximo!H219)</f>
        <v>Obrigatório</v>
      </c>
      <c r="I219" s="37" t="s">
        <v>4</v>
      </c>
      <c r="J219" s="73">
        <f>IF($K$13="Não Atende",0,IF(I219="","",IF(H219="",VLOOKUP(I219,Parâmetros!$B$3:$C$6,2,0),VLOOKUP(I219,Parâmetros!$B$3:$C$6,2,0)*VLOOKUP(H219,Parâmetros!$E$3:$G$5,2,0))))</f>
        <v>4</v>
      </c>
      <c r="K219" s="74">
        <f t="shared" ref="K219" si="184">IF(J219="",0,((G219*J219)*$F$30)*0.9*100)</f>
        <v>0.11215384578000002</v>
      </c>
      <c r="L219" s="3"/>
      <c r="M219" s="38"/>
    </row>
    <row r="220" spans="1:13" ht="45.75" customHeight="1" outlineLevel="1" x14ac:dyDescent="0.2">
      <c r="A220" s="170" t="str">
        <f>Máximo!A220</f>
        <v>3.186</v>
      </c>
      <c r="B220" s="667" t="str">
        <f>Máximo!B220:E220</f>
        <v>Deverá ser possível criar filtros com no mínimo 2000 regras e aplicar em qualquer tipo de interface lógica.</v>
      </c>
      <c r="C220" s="668"/>
      <c r="D220" s="668"/>
      <c r="E220" s="669"/>
      <c r="F220" s="68" t="str">
        <f>IF(Máximo!F220:I220="","",Máximo!F220:I220)</f>
        <v/>
      </c>
      <c r="G220" s="72">
        <f>Máximo!G220:J220</f>
        <v>6.9230769000000003E-4</v>
      </c>
      <c r="H220" s="70" t="str">
        <f>IF(Máximo!H220="","",Máximo!H220)</f>
        <v>Obrigatório</v>
      </c>
      <c r="I220" s="37" t="s">
        <v>4</v>
      </c>
      <c r="J220" s="73">
        <f>IF($K$13="Não Atende",0,IF(I220="","",IF(H220="",VLOOKUP(I220,Parâmetros!$B$3:$C$6,2,0),VLOOKUP(I220,Parâmetros!$B$3:$C$6,2,0)*VLOOKUP(H220,Parâmetros!$E$3:$G$5,2,0))))</f>
        <v>4</v>
      </c>
      <c r="K220" s="74">
        <f t="shared" ref="K220" si="185">IF(J220="",0,((G220*J220)*$F$30)*0.9*100)</f>
        <v>0.11215384578000002</v>
      </c>
      <c r="L220" s="3"/>
      <c r="M220" s="38"/>
    </row>
    <row r="221" spans="1:13" ht="45.75" customHeight="1" outlineLevel="1" x14ac:dyDescent="0.2">
      <c r="A221" s="170" t="str">
        <f>Máximo!A221</f>
        <v>3.187</v>
      </c>
      <c r="B221" s="667" t="str">
        <f>Máximo!B221:E221</f>
        <v>Aplicar controle de acesso, através de listas de acesso ou similar, baseadas em critérios de layer 3 e 4, em todas as interfaces lógicas.</v>
      </c>
      <c r="C221" s="668"/>
      <c r="D221" s="668"/>
      <c r="E221" s="669"/>
      <c r="F221" s="68" t="str">
        <f>IF(Máximo!F221:I221="","",Máximo!F221:I221)</f>
        <v/>
      </c>
      <c r="G221" s="72">
        <f>Máximo!G221:J221</f>
        <v>6.9230769000000003E-4</v>
      </c>
      <c r="H221" s="70" t="str">
        <f>IF(Máximo!H221="","",Máximo!H221)</f>
        <v>Obrigatório</v>
      </c>
      <c r="I221" s="37" t="s">
        <v>4</v>
      </c>
      <c r="J221" s="73">
        <f>IF($K$13="Não Atende",0,IF(I221="","",IF(H221="",VLOOKUP(I221,Parâmetros!$B$3:$C$6,2,0),VLOOKUP(I221,Parâmetros!$B$3:$C$6,2,0)*VLOOKUP(H221,Parâmetros!$E$3:$G$5,2,0))))</f>
        <v>4</v>
      </c>
      <c r="K221" s="74">
        <f t="shared" ref="K221" si="186">IF(J221="",0,((G221*J221)*$F$30)*0.9*100)</f>
        <v>0.11215384578000002</v>
      </c>
      <c r="L221" s="3"/>
      <c r="M221" s="38"/>
    </row>
    <row r="222" spans="1:13" ht="45.75" customHeight="1" outlineLevel="1" x14ac:dyDescent="0.2">
      <c r="A222" s="170" t="str">
        <f>Máximo!A222</f>
        <v>3.188</v>
      </c>
      <c r="B222" s="667" t="str">
        <f>Máximo!B222:E222</f>
        <v>Permitir o monitoramento de tentativas de violação de listas de acesso em um syslog server.</v>
      </c>
      <c r="C222" s="668"/>
      <c r="D222" s="668"/>
      <c r="E222" s="669"/>
      <c r="F222" s="68" t="str">
        <f>IF(Máximo!F222:I222="","",Máximo!F222:I222)</f>
        <v/>
      </c>
      <c r="G222" s="72">
        <f>Máximo!G222:J222</f>
        <v>6.9230769000000003E-4</v>
      </c>
      <c r="H222" s="70" t="str">
        <f>IF(Máximo!H222="","",Máximo!H222)</f>
        <v>Obrigatório</v>
      </c>
      <c r="I222" s="37" t="s">
        <v>4</v>
      </c>
      <c r="J222" s="73">
        <f>IF($K$13="Não Atende",0,IF(I222="","",IF(H222="",VLOOKUP(I222,Parâmetros!$B$3:$C$6,2,0),VLOOKUP(I222,Parâmetros!$B$3:$C$6,2,0)*VLOOKUP(H222,Parâmetros!$E$3:$G$5,2,0))))</f>
        <v>4</v>
      </c>
      <c r="K222" s="74">
        <f t="shared" ref="K222" si="187">IF(J222="",0,((G222*J222)*$F$30)*0.9*100)</f>
        <v>0.11215384578000002</v>
      </c>
      <c r="L222" s="3"/>
      <c r="M222" s="38"/>
    </row>
    <row r="223" spans="1:13" ht="45.75" customHeight="1" outlineLevel="1" x14ac:dyDescent="0.2">
      <c r="A223" s="170" t="str">
        <f>Máximo!A223</f>
        <v>3.189</v>
      </c>
      <c r="B223" s="667" t="str">
        <f>Máximo!B223:E223</f>
        <v>Exceto para informações classificadas como pública, deve haver mecanismos criptográficos para proteger a transmissão de dados com a nuvem pública, ou seja, data in transit (Ex.: TLS, VPN, SSH etc.).</v>
      </c>
      <c r="C223" s="668"/>
      <c r="D223" s="668"/>
      <c r="E223" s="669"/>
      <c r="F223" s="68" t="str">
        <f>IF(Máximo!F223:I223="","",Máximo!F223:I223)</f>
        <v/>
      </c>
      <c r="G223" s="72">
        <f>Máximo!G223:J223</f>
        <v>6.9230769000000003E-4</v>
      </c>
      <c r="H223" s="70" t="str">
        <f>IF(Máximo!H223="","",Máximo!H223)</f>
        <v>Obrigatório</v>
      </c>
      <c r="I223" s="37" t="s">
        <v>4</v>
      </c>
      <c r="J223" s="73">
        <f>IF($K$13="Não Atende",0,IF(I223="","",IF(H223="",VLOOKUP(I223,Parâmetros!$B$3:$C$6,2,0),VLOOKUP(I223,Parâmetros!$B$3:$C$6,2,0)*VLOOKUP(H223,Parâmetros!$E$3:$G$5,2,0))))</f>
        <v>4</v>
      </c>
      <c r="K223" s="74">
        <f t="shared" ref="K223" si="188">IF(J223="",0,((G223*J223)*$F$30)*0.9*100)</f>
        <v>0.11215384578000002</v>
      </c>
      <c r="L223" s="3"/>
      <c r="M223" s="38"/>
    </row>
    <row r="224" spans="1:13" ht="45.75" customHeight="1" outlineLevel="1" x14ac:dyDescent="0.2">
      <c r="A224" s="170" t="str">
        <f>Máximo!A224</f>
        <v>3.190</v>
      </c>
      <c r="B224" s="667" t="str">
        <f>Máximo!B224:E224</f>
        <v>As soluções hospedadas em nuvem pública devem estar isoladas em uma VPC (Virtual Private Cloud) de forma a segregar o tráfego de rede dos demais clientes do provedor. Além disso, deve-se isolar o tráfego dos ambientes de desenvolvimento, homologação e produção na nuvem em sub-redes específicas.</v>
      </c>
      <c r="C224" s="668"/>
      <c r="D224" s="668"/>
      <c r="E224" s="669"/>
      <c r="F224" s="68" t="str">
        <f>IF(Máximo!F224:I224="","",Máximo!F224:I224)</f>
        <v/>
      </c>
      <c r="G224" s="72">
        <f>Máximo!G224:J224</f>
        <v>6.9230769000000003E-4</v>
      </c>
      <c r="H224" s="70" t="str">
        <f>IF(Máximo!H224="","",Máximo!H224)</f>
        <v>Obrigatório</v>
      </c>
      <c r="I224" s="37" t="s">
        <v>4</v>
      </c>
      <c r="J224" s="73">
        <f>IF($K$13="Não Atende",0,IF(I224="","",IF(H224="",VLOOKUP(I224,Parâmetros!$B$3:$C$6,2,0),VLOOKUP(I224,Parâmetros!$B$3:$C$6,2,0)*VLOOKUP(H224,Parâmetros!$E$3:$G$5,2,0))))</f>
        <v>4</v>
      </c>
      <c r="K224" s="74">
        <f t="shared" ref="K224" si="189">IF(J224="",0,((G224*J224)*$F$30)*0.9*100)</f>
        <v>0.11215384578000002</v>
      </c>
      <c r="L224" s="3"/>
      <c r="M224" s="38"/>
    </row>
    <row r="225" spans="1:13" ht="45.75" customHeight="1" outlineLevel="1" x14ac:dyDescent="0.2">
      <c r="A225" s="170" t="str">
        <f>Máximo!A225</f>
        <v>3.191</v>
      </c>
      <c r="B225" s="667" t="str">
        <f>Máximo!B225:E225</f>
        <v>Os provedores de cloud pública deverão garantir um meio seguro para descarte de dados de forma a eliminar os riscos de vazamento por meio de recuperação indevida.</v>
      </c>
      <c r="C225" s="668"/>
      <c r="D225" s="668"/>
      <c r="E225" s="669"/>
      <c r="F225" s="68" t="str">
        <f>IF(Máximo!F225:I225="","",Máximo!F225:I225)</f>
        <v/>
      </c>
      <c r="G225" s="72">
        <f>Máximo!G225:J225</f>
        <v>6.9230769000000003E-4</v>
      </c>
      <c r="H225" s="70" t="str">
        <f>IF(Máximo!H225="","",Máximo!H225)</f>
        <v>Obrigatório</v>
      </c>
      <c r="I225" s="37" t="s">
        <v>4</v>
      </c>
      <c r="J225" s="73">
        <f>IF($K$13="Não Atende",0,IF(I225="","",IF(H225="",VLOOKUP(I225,Parâmetros!$B$3:$C$6,2,0),VLOOKUP(I225,Parâmetros!$B$3:$C$6,2,0)*VLOOKUP(H225,Parâmetros!$E$3:$G$5,2,0))))</f>
        <v>4</v>
      </c>
      <c r="K225" s="74">
        <f t="shared" ref="K225" si="190">IF(J225="",0,((G225*J225)*$F$30)*0.9*100)</f>
        <v>0.11215384578000002</v>
      </c>
      <c r="L225" s="3"/>
      <c r="M225" s="38"/>
    </row>
    <row r="226" spans="1:13" ht="45.75" customHeight="1" outlineLevel="1" x14ac:dyDescent="0.2">
      <c r="A226" s="170" t="str">
        <f>Máximo!A226</f>
        <v>3.192</v>
      </c>
      <c r="B226" s="667" t="str">
        <f>Máximo!B226:E226</f>
        <v>Deve haver filtragem de tráfego para os serviços hospedados em nuvem pública, de forma a permitir comunicação apenas aos serviços oferecidos (portas e protocolos) e as origens (endereços IP) permitidas.</v>
      </c>
      <c r="C226" s="668"/>
      <c r="D226" s="668"/>
      <c r="E226" s="669"/>
      <c r="F226" s="68" t="str">
        <f>IF(Máximo!F226:I226="","",Máximo!F226:I226)</f>
        <v/>
      </c>
      <c r="G226" s="72">
        <f>Máximo!G226:J226</f>
        <v>6.9230769000000003E-4</v>
      </c>
      <c r="H226" s="70" t="str">
        <f>IF(Máximo!H226="","",Máximo!H226)</f>
        <v>Obrigatório</v>
      </c>
      <c r="I226" s="37" t="s">
        <v>4</v>
      </c>
      <c r="J226" s="73">
        <f>IF($K$13="Não Atende",0,IF(I226="","",IF(H226="",VLOOKUP(I226,Parâmetros!$B$3:$C$6,2,0),VLOOKUP(I226,Parâmetros!$B$3:$C$6,2,0)*VLOOKUP(H226,Parâmetros!$E$3:$G$5,2,0))))</f>
        <v>4</v>
      </c>
      <c r="K226" s="74">
        <f t="shared" ref="K226" si="191">IF(J226="",0,((G226*J226)*$F$30)*0.9*100)</f>
        <v>0.11215384578000002</v>
      </c>
      <c r="L226" s="3"/>
      <c r="M226" s="38"/>
    </row>
    <row r="227" spans="1:13" ht="45.75" customHeight="1" outlineLevel="1" x14ac:dyDescent="0.2">
      <c r="A227" s="170" t="str">
        <f>Máximo!A227</f>
        <v>3.193</v>
      </c>
      <c r="B227" s="667" t="str">
        <f>Máximo!B227:E227</f>
        <v>As aplicações e serviços hospedados em nuvem pública devem estar expostas na Internet apenas se houver tal necessidade.</v>
      </c>
      <c r="C227" s="668"/>
      <c r="D227" s="668"/>
      <c r="E227" s="669"/>
      <c r="F227" s="68" t="str">
        <f>IF(Máximo!F227:I227="","",Máximo!F227:I227)</f>
        <v/>
      </c>
      <c r="G227" s="72">
        <f>Máximo!G227:J227</f>
        <v>6.9230769000000003E-4</v>
      </c>
      <c r="H227" s="70" t="str">
        <f>IF(Máximo!H227="","",Máximo!H227)</f>
        <v>Obrigatório</v>
      </c>
      <c r="I227" s="37" t="s">
        <v>4</v>
      </c>
      <c r="J227" s="73">
        <f>IF($K$13="Não Atende",0,IF(I227="","",IF(H227="",VLOOKUP(I227,Parâmetros!$B$3:$C$6,2,0),VLOOKUP(I227,Parâmetros!$B$3:$C$6,2,0)*VLOOKUP(H227,Parâmetros!$E$3:$G$5,2,0))))</f>
        <v>4</v>
      </c>
      <c r="K227" s="74">
        <f t="shared" ref="K227" si="192">IF(J227="",0,((G227*J227)*$F$30)*0.9*100)</f>
        <v>0.11215384578000002</v>
      </c>
      <c r="L227" s="3"/>
      <c r="M227" s="38"/>
    </row>
    <row r="228" spans="1:13" ht="45.75" customHeight="1" outlineLevel="1" x14ac:dyDescent="0.2">
      <c r="A228" s="170" t="str">
        <f>Máximo!A228</f>
        <v>3.194</v>
      </c>
      <c r="B228" s="667" t="str">
        <f>Máximo!B228:E228</f>
        <v>Para aplicações internas, o acesso deve estar limitados a rede corporativa estabelecendo-se um link dedicado ou VPN com a VPC (Virtual Private Cloud).</v>
      </c>
      <c r="C228" s="668"/>
      <c r="D228" s="668"/>
      <c r="E228" s="669"/>
      <c r="F228" s="68" t="str">
        <f>IF(Máximo!F228:I228="","",Máximo!F228:I228)</f>
        <v/>
      </c>
      <c r="G228" s="72">
        <f>Máximo!G228:J228</f>
        <v>6.9230769000000003E-4</v>
      </c>
      <c r="H228" s="70" t="str">
        <f>IF(Máximo!H228="","",Máximo!H228)</f>
        <v>Obrigatório</v>
      </c>
      <c r="I228" s="37" t="s">
        <v>4</v>
      </c>
      <c r="J228" s="73">
        <f>IF($K$13="Não Atende",0,IF(I228="","",IF(H228="",VLOOKUP(I228,Parâmetros!$B$3:$C$6,2,0),VLOOKUP(I228,Parâmetros!$B$3:$C$6,2,0)*VLOOKUP(H228,Parâmetros!$E$3:$G$5,2,0))))</f>
        <v>4</v>
      </c>
      <c r="K228" s="74">
        <f t="shared" ref="K228" si="193">IF(J228="",0,((G228*J228)*$F$30)*0.9*100)</f>
        <v>0.11215384578000002</v>
      </c>
      <c r="L228" s="3"/>
      <c r="M228" s="38"/>
    </row>
    <row r="229" spans="1:13" ht="45.75" customHeight="1" outlineLevel="1" x14ac:dyDescent="0.2">
      <c r="A229" s="170" t="str">
        <f>Máximo!A229</f>
        <v>3.195</v>
      </c>
      <c r="B229" s="667" t="str">
        <f>Máximo!B229:E229</f>
        <v>Aplicações e serviços hospedados em nuvem pública só poderão compartilhar infraestrutura com outros clientes do provedor (multi-tenancy) caso haja um mecanismo de segurança de isolamento baseado em hypervisor.</v>
      </c>
      <c r="C229" s="668"/>
      <c r="D229" s="668"/>
      <c r="E229" s="669"/>
      <c r="F229" s="68" t="str">
        <f>IF(Máximo!F229:I229="","",Máximo!F229:I229)</f>
        <v/>
      </c>
      <c r="G229" s="72">
        <f>Máximo!G229:J229</f>
        <v>6.9230769000000003E-4</v>
      </c>
      <c r="H229" s="70" t="str">
        <f>IF(Máximo!H229="","",Máximo!H229)</f>
        <v>Obrigatório</v>
      </c>
      <c r="I229" s="37" t="s">
        <v>4</v>
      </c>
      <c r="J229" s="73">
        <f>IF($K$13="Não Atende",0,IF(I229="","",IF(H229="",VLOOKUP(I229,Parâmetros!$B$3:$C$6,2,0),VLOOKUP(I229,Parâmetros!$B$3:$C$6,2,0)*VLOOKUP(H229,Parâmetros!$E$3:$G$5,2,0))))</f>
        <v>4</v>
      </c>
      <c r="K229" s="74">
        <f t="shared" ref="K229" si="194">IF(J229="",0,((G229*J229)*$F$30)*0.9*100)</f>
        <v>0.11215384578000002</v>
      </c>
      <c r="L229" s="3"/>
      <c r="M229" s="38"/>
    </row>
    <row r="230" spans="1:13" ht="45.75" customHeight="1" outlineLevel="1" x14ac:dyDescent="0.2">
      <c r="A230" s="170" t="str">
        <f>Máximo!A230</f>
        <v>3.196</v>
      </c>
      <c r="B230" s="667" t="str">
        <f>Máximo!B230:E230</f>
        <v>Os provedores de cloud pública devem implementar controles de segurança física e lógica em conformidade com as melhores práticas e normas internacionais.</v>
      </c>
      <c r="C230" s="668"/>
      <c r="D230" s="668"/>
      <c r="E230" s="669"/>
      <c r="F230" s="68" t="str">
        <f>IF(Máximo!F230:I230="","",Máximo!F230:I230)</f>
        <v/>
      </c>
      <c r="G230" s="72">
        <f>Máximo!G230:J230</f>
        <v>6.9230769000000003E-4</v>
      </c>
      <c r="H230" s="70" t="str">
        <f>IF(Máximo!H230="","",Máximo!H230)</f>
        <v>Obrigatório</v>
      </c>
      <c r="I230" s="37" t="s">
        <v>4</v>
      </c>
      <c r="J230" s="73">
        <f>IF($K$13="Não Atende",0,IF(I230="","",IF(H230="",VLOOKUP(I230,Parâmetros!$B$3:$C$6,2,0),VLOOKUP(I230,Parâmetros!$B$3:$C$6,2,0)*VLOOKUP(H230,Parâmetros!$E$3:$G$5,2,0))))</f>
        <v>4</v>
      </c>
      <c r="K230" s="74">
        <f t="shared" ref="K230" si="195">IF(J230="",0,((G230*J230)*$F$30)*0.9*100)</f>
        <v>0.11215384578000002</v>
      </c>
      <c r="L230" s="3"/>
      <c r="M230" s="38"/>
    </row>
    <row r="231" spans="1:13" ht="45.75" customHeight="1" outlineLevel="1" x14ac:dyDescent="0.2">
      <c r="A231" s="170" t="str">
        <f>Máximo!A231</f>
        <v>3.197</v>
      </c>
      <c r="B231" s="667" t="str">
        <f>Máximo!B231:E231</f>
        <v>As aplicações e serviços hospedados em nuvem pública devem estar integradas ao repositório de identidade da Oi (NDS) por meio de federação SAML2 de forma a garantir a utilização de tais serviços com as credenciais da Oi.</v>
      </c>
      <c r="C231" s="668"/>
      <c r="D231" s="668"/>
      <c r="E231" s="669"/>
      <c r="F231" s="68" t="str">
        <f>IF(Máximo!F231:I231="","",Máximo!F231:I231)</f>
        <v/>
      </c>
      <c r="G231" s="72">
        <f>Máximo!G231:J231</f>
        <v>6.9230769000000003E-4</v>
      </c>
      <c r="H231" s="70" t="str">
        <f>IF(Máximo!H231="","",Máximo!H231)</f>
        <v>Obrigatório</v>
      </c>
      <c r="I231" s="37" t="s">
        <v>4</v>
      </c>
      <c r="J231" s="73">
        <f>IF($K$13="Não Atende",0,IF(I231="","",IF(H231="",VLOOKUP(I231,Parâmetros!$B$3:$C$6,2,0),VLOOKUP(I231,Parâmetros!$B$3:$C$6,2,0)*VLOOKUP(H231,Parâmetros!$E$3:$G$5,2,0))))</f>
        <v>4</v>
      </c>
      <c r="K231" s="74">
        <f t="shared" ref="K231" si="196">IF(J231="",0,((G231*J231)*$F$30)*0.9*100)</f>
        <v>0.11215384578000002</v>
      </c>
      <c r="L231" s="3"/>
      <c r="M231" s="38"/>
    </row>
    <row r="232" spans="1:13" ht="45.75" customHeight="1" outlineLevel="1" x14ac:dyDescent="0.2">
      <c r="A232" s="170" t="str">
        <f>Máximo!A232</f>
        <v>3.198</v>
      </c>
      <c r="B232" s="667" t="str">
        <f>Máximo!B232:E232</f>
        <v>As credenciais utilizadas para administração e operação dos ativos em nuvem pública devem estar integradas ao repositório de identidade da Oi (NDS) por meio de federação SAML2 de forma a garantir a utilização das credenciais da Oi.</v>
      </c>
      <c r="C232" s="668"/>
      <c r="D232" s="668"/>
      <c r="E232" s="669"/>
      <c r="F232" s="68" t="str">
        <f>IF(Máximo!F232:I232="","",Máximo!F232:I232)</f>
        <v/>
      </c>
      <c r="G232" s="72">
        <f>Máximo!G232:J232</f>
        <v>6.9230769000000003E-4</v>
      </c>
      <c r="H232" s="70" t="str">
        <f>IF(Máximo!H232="","",Máximo!H232)</f>
        <v>Obrigatório</v>
      </c>
      <c r="I232" s="37" t="s">
        <v>4</v>
      </c>
      <c r="J232" s="73">
        <f>IF($K$13="Não Atende",0,IF(I232="","",IF(H232="",VLOOKUP(I232,Parâmetros!$B$3:$C$6,2,0),VLOOKUP(I232,Parâmetros!$B$3:$C$6,2,0)*VLOOKUP(H232,Parâmetros!$E$3:$G$5,2,0))))</f>
        <v>4</v>
      </c>
      <c r="K232" s="74">
        <f t="shared" ref="K232" si="197">IF(J232="",0,((G232*J232)*$F$30)*0.9*100)</f>
        <v>0.11215384578000002</v>
      </c>
      <c r="L232" s="3"/>
      <c r="M232" s="38"/>
    </row>
    <row r="233" spans="1:13" ht="45.75" customHeight="1" outlineLevel="1" x14ac:dyDescent="0.2">
      <c r="A233" s="170" t="str">
        <f>Máximo!A233</f>
        <v>3.199</v>
      </c>
      <c r="B233" s="667" t="str">
        <f>Máximo!B233:E233</f>
        <v>Os ativos em nuvem pública devem estar em conformidade com as políticas, procedimentos, padrões e requisitos estabelecidos para os ativos on premise como, por exemplo, a definição de um dono do ativo.</v>
      </c>
      <c r="C233" s="668"/>
      <c r="D233" s="668"/>
      <c r="E233" s="669"/>
      <c r="F233" s="68" t="str">
        <f>IF(Máximo!F233:I233="","",Máximo!F233:I233)</f>
        <v/>
      </c>
      <c r="G233" s="72">
        <f>Máximo!G233:J233</f>
        <v>6.9230769000000003E-4</v>
      </c>
      <c r="H233" s="70" t="str">
        <f>IF(Máximo!H233="","",Máximo!H233)</f>
        <v>Obrigatório</v>
      </c>
      <c r="I233" s="37" t="s">
        <v>4</v>
      </c>
      <c r="J233" s="73">
        <f>IF($K$13="Não Atende",0,IF(I233="","",IF(H233="",VLOOKUP(I233,Parâmetros!$B$3:$C$6,2,0),VLOOKUP(I233,Parâmetros!$B$3:$C$6,2,0)*VLOOKUP(H233,Parâmetros!$E$3:$G$5,2,0))))</f>
        <v>4</v>
      </c>
      <c r="K233" s="74">
        <f t="shared" ref="K233" si="198">IF(J233="",0,((G233*J233)*$F$30)*0.9*100)</f>
        <v>0.11215384578000002</v>
      </c>
      <c r="L233" s="3"/>
      <c r="M233" s="38"/>
    </row>
    <row r="234" spans="1:13" ht="45.75" customHeight="1" outlineLevel="1" x14ac:dyDescent="0.2">
      <c r="A234" s="170" t="str">
        <f>Máximo!A234</f>
        <v>3.200</v>
      </c>
      <c r="B234" s="667" t="str">
        <f>Máximo!B234:E234</f>
        <v>Deve haver hardening na infraestrutura em nuvem pública, tal qual acontece on premise, de forma a garantir a mitigação de riscos por meio de baseline de segurança, atualização de softwares, aplicação de patches de segurança e etc.</v>
      </c>
      <c r="C234" s="668"/>
      <c r="D234" s="668"/>
      <c r="E234" s="669"/>
      <c r="F234" s="68" t="str">
        <f>IF(Máximo!F234:I234="","",Máximo!F234:I234)</f>
        <v/>
      </c>
      <c r="G234" s="72">
        <f>Máximo!G234:J234</f>
        <v>6.9230769000000003E-4</v>
      </c>
      <c r="H234" s="70" t="str">
        <f>IF(Máximo!H234="","",Máximo!H234)</f>
        <v>Obrigatório</v>
      </c>
      <c r="I234" s="37" t="s">
        <v>4</v>
      </c>
      <c r="J234" s="73">
        <f>IF($K$13="Não Atende",0,IF(I234="","",IF(H234="",VLOOKUP(I234,Parâmetros!$B$3:$C$6,2,0),VLOOKUP(I234,Parâmetros!$B$3:$C$6,2,0)*VLOOKUP(H234,Parâmetros!$E$3:$G$5,2,0))))</f>
        <v>4</v>
      </c>
      <c r="K234" s="74">
        <f t="shared" ref="K234" si="199">IF(J234="",0,((G234*J234)*$F$30)*0.9*100)</f>
        <v>0.11215384578000002</v>
      </c>
      <c r="L234" s="3"/>
      <c r="M234" s="38"/>
    </row>
    <row r="235" spans="1:13" ht="45.75" customHeight="1" outlineLevel="1" x14ac:dyDescent="0.2">
      <c r="A235" s="170" t="str">
        <f>Máximo!A235</f>
        <v>3.201</v>
      </c>
      <c r="B235" s="667" t="str">
        <f>Máximo!B235:E235</f>
        <v>As contas de serviços utilizadas por aplicações e serviços em nuvem pública devem estar em conformidade com os mesmos padrões, políticas, procedimento e requisitos para as contas de serviços on premise como, por exemplo, ter um custodiante definido.</v>
      </c>
      <c r="C235" s="668"/>
      <c r="D235" s="668"/>
      <c r="E235" s="669"/>
      <c r="F235" s="68" t="str">
        <f>IF(Máximo!F235:I235="","",Máximo!F235:I235)</f>
        <v/>
      </c>
      <c r="G235" s="72">
        <f>Máximo!G235:J235</f>
        <v>6.9230769000000003E-4</v>
      </c>
      <c r="H235" s="70" t="str">
        <f>IF(Máximo!H235="","",Máximo!H235)</f>
        <v>Obrigatório</v>
      </c>
      <c r="I235" s="37" t="s">
        <v>4</v>
      </c>
      <c r="J235" s="73">
        <f>IF($K$13="Não Atende",0,IF(I235="","",IF(H235="",VLOOKUP(I235,Parâmetros!$B$3:$C$6,2,0),VLOOKUP(I235,Parâmetros!$B$3:$C$6,2,0)*VLOOKUP(H235,Parâmetros!$E$3:$G$5,2,0))))</f>
        <v>4</v>
      </c>
      <c r="K235" s="74">
        <f t="shared" ref="K235" si="200">IF(J235="",0,((G235*J235)*$F$30)*0.9*100)</f>
        <v>0.11215384578000002</v>
      </c>
      <c r="L235" s="3"/>
      <c r="M235" s="38"/>
    </row>
    <row r="236" spans="1:13" ht="45.75" customHeight="1" outlineLevel="1" x14ac:dyDescent="0.2">
      <c r="A236" s="170" t="str">
        <f>Máximo!A236</f>
        <v>3.202</v>
      </c>
      <c r="B236" s="667" t="str">
        <f>Máximo!B236:E236</f>
        <v>Para consumo de serviços (REST, SOAP etc.) em nuvem pública, devem ser implementados mecanismos de proteção criptográficos na transmissão dos dados (TLS v.1.2 ou superior) e mecanismos de autenticação, controle de acesso e segregação de funções (WS-Security, OAUTH2) de forma a respeitar o princípio do privilégio mínimo. O mesmo vale para o consumo dos serviços expostos no barramento de serviços da Oi pelos aplicativos e serviços em nuvem ou mobile.</v>
      </c>
      <c r="C236" s="668"/>
      <c r="D236" s="668"/>
      <c r="E236" s="669"/>
      <c r="F236" s="68" t="str">
        <f>IF(Máximo!F236:I236="","",Máximo!F236:I236)</f>
        <v/>
      </c>
      <c r="G236" s="72">
        <f>Máximo!G236:J236</f>
        <v>6.9230769000000003E-4</v>
      </c>
      <c r="H236" s="70" t="str">
        <f>IF(Máximo!H236="","",Máximo!H236)</f>
        <v>Obrigatório</v>
      </c>
      <c r="I236" s="37" t="s">
        <v>4</v>
      </c>
      <c r="J236" s="73">
        <f>IF($K$13="Não Atende",0,IF(I236="","",IF(H236="",VLOOKUP(I236,Parâmetros!$B$3:$C$6,2,0),VLOOKUP(I236,Parâmetros!$B$3:$C$6,2,0)*VLOOKUP(H236,Parâmetros!$E$3:$G$5,2,0))))</f>
        <v>4</v>
      </c>
      <c r="K236" s="74">
        <f t="shared" ref="K236" si="201">IF(J236="",0,((G236*J236)*$F$30)*0.9*100)</f>
        <v>0.11215384578000002</v>
      </c>
      <c r="L236" s="3"/>
      <c r="M236" s="38"/>
    </row>
    <row r="237" spans="1:13" ht="45.75" customHeight="1" outlineLevel="1" x14ac:dyDescent="0.2">
      <c r="A237" s="170" t="str">
        <f>Máximo!A237</f>
        <v>3.203</v>
      </c>
      <c r="B237" s="667" t="str">
        <f>Máximo!B237:E237</f>
        <v>Os dados em nuvem públicas devem ser armazenados preferencialmente em datacenters no Brasil e, caso não seja possível, em países cuja legislação não conflitem ou ponham em risco os interesses da Oi.</v>
      </c>
      <c r="C237" s="668"/>
      <c r="D237" s="668"/>
      <c r="E237" s="669"/>
      <c r="F237" s="68" t="str">
        <f>IF(Máximo!F237:I237="","",Máximo!F237:I237)</f>
        <v/>
      </c>
      <c r="G237" s="72">
        <f>Máximo!G237:J237</f>
        <v>6.9230769000000003E-4</v>
      </c>
      <c r="H237" s="70" t="str">
        <f>IF(Máximo!H237="","",Máximo!H237)</f>
        <v>Obrigatório</v>
      </c>
      <c r="I237" s="37" t="s">
        <v>4</v>
      </c>
      <c r="J237" s="73">
        <f>IF($K$13="Não Atende",0,IF(I237="","",IF(H237="",VLOOKUP(I237,Parâmetros!$B$3:$C$6,2,0),VLOOKUP(I237,Parâmetros!$B$3:$C$6,2,0)*VLOOKUP(H237,Parâmetros!$E$3:$G$5,2,0))))</f>
        <v>4</v>
      </c>
      <c r="K237" s="74">
        <f t="shared" ref="K237" si="202">IF(J237="",0,((G237*J237)*$F$30)*0.9*100)</f>
        <v>0.11215384578000002</v>
      </c>
      <c r="L237" s="3"/>
      <c r="M237" s="38"/>
    </row>
    <row r="238" spans="1:13" ht="45.75" customHeight="1" outlineLevel="1" x14ac:dyDescent="0.2">
      <c r="A238" s="170" t="str">
        <f>Máximo!A238</f>
        <v>3.204</v>
      </c>
      <c r="B238" s="667" t="str">
        <f>Máximo!B238:E238</f>
        <v>Para as informações sensíveis armazenadas em nuvem pública (data at rest) devem ser implementados controles de segurança por meio de criptografia com algoritmos fortes e padrões de mercado. Para informações sensíveis de maior criticidade a gestão das chaves criptográficas deve ser realizada pela Oi e para uma menor criticidade é admissível a gestão das chaves pelo provedor de cloud, desde que sejam realizados por meio de HSM (Hardware Security Module) que estejam em conformidade com os padrões internacionais.</v>
      </c>
      <c r="C238" s="668"/>
      <c r="D238" s="668"/>
      <c r="E238" s="669"/>
      <c r="F238" s="68" t="str">
        <f>IF(Máximo!F238:I238="","",Máximo!F238:I238)</f>
        <v/>
      </c>
      <c r="G238" s="72">
        <f>Máximo!G238:J238</f>
        <v>6.9230769000000003E-4</v>
      </c>
      <c r="H238" s="70" t="str">
        <f>IF(Máximo!H238="","",Máximo!H238)</f>
        <v>Obrigatório</v>
      </c>
      <c r="I238" s="37" t="s">
        <v>4</v>
      </c>
      <c r="J238" s="73">
        <f>IF($K$13="Não Atende",0,IF(I238="","",IF(H238="",VLOOKUP(I238,Parâmetros!$B$3:$C$6,2,0),VLOOKUP(I238,Parâmetros!$B$3:$C$6,2,0)*VLOOKUP(H238,Parâmetros!$E$3:$G$5,2,0))))</f>
        <v>4</v>
      </c>
      <c r="K238" s="74">
        <f t="shared" ref="K238" si="203">IF(J238="",0,((G238*J238)*$F$30)*0.9*100)</f>
        <v>0.11215384578000002</v>
      </c>
      <c r="L238" s="3"/>
      <c r="M238" s="38"/>
    </row>
    <row r="239" spans="1:13" ht="45.75" customHeight="1" outlineLevel="1" x14ac:dyDescent="0.2">
      <c r="A239" s="170" t="str">
        <f>Máximo!A239</f>
        <v>3.205</v>
      </c>
      <c r="B239" s="667" t="str">
        <f>Máximo!B239:E239</f>
        <v>Os dados armazenados em nuvem pública devem possuir uma política de backup segura de forma a garantir a confidencialidade das informações, sua integridade e recuperabilidade. Além disto, a política de backup definida deve suportar o RTO (Recovery Time Objective), RPO (Recovery Point Objective) e o SLA acordados com o negócio.</v>
      </c>
      <c r="C239" s="668"/>
      <c r="D239" s="668"/>
      <c r="E239" s="669"/>
      <c r="F239" s="68" t="str">
        <f>IF(Máximo!F239:I239="","",Máximo!F239:I239)</f>
        <v/>
      </c>
      <c r="G239" s="72">
        <f>Máximo!G239:J239</f>
        <v>6.9230769000000003E-4</v>
      </c>
      <c r="H239" s="70" t="str">
        <f>IF(Máximo!H239="","",Máximo!H239)</f>
        <v>Obrigatório</v>
      </c>
      <c r="I239" s="37" t="s">
        <v>4</v>
      </c>
      <c r="J239" s="73">
        <f>IF($K$13="Não Atende",0,IF(I239="","",IF(H239="",VLOOKUP(I239,Parâmetros!$B$3:$C$6,2,0),VLOOKUP(I239,Parâmetros!$B$3:$C$6,2,0)*VLOOKUP(H239,Parâmetros!$E$3:$G$5,2,0))))</f>
        <v>4</v>
      </c>
      <c r="K239" s="74">
        <f t="shared" ref="K239" si="204">IF(J239="",0,((G239*J239)*$F$30)*0.9*100)</f>
        <v>0.11215384578000002</v>
      </c>
      <c r="L239" s="3"/>
      <c r="M239" s="38"/>
    </row>
    <row r="240" spans="1:13" ht="45.75" customHeight="1" outlineLevel="1" x14ac:dyDescent="0.2">
      <c r="A240" s="170" t="str">
        <f>Máximo!A240</f>
        <v>3.206</v>
      </c>
      <c r="B240" s="667" t="str">
        <f>Máximo!B240:E240</f>
        <v>Os serviços e aplicações hospedados em nuvem pública ou mobile devem estar em conformidade com as políticas, padrões e requisitos de segurança estabelecidos para sistemas on premise (controle e gestão de acesso, gestão de identidade, segregação de função, segurança de aplicação e infraestrutura) sempre respeitando o princípio do privilégio mínimo.</v>
      </c>
      <c r="C240" s="668"/>
      <c r="D240" s="668"/>
      <c r="E240" s="669"/>
      <c r="F240" s="68" t="str">
        <f>IF(Máximo!F240:I240="","",Máximo!F240:I240)</f>
        <v/>
      </c>
      <c r="G240" s="72">
        <f>Máximo!G240:J240</f>
        <v>6.9230769000000003E-4</v>
      </c>
      <c r="H240" s="70" t="str">
        <f>IF(Máximo!H240="","",Máximo!H240)</f>
        <v>Obrigatório</v>
      </c>
      <c r="I240" s="37" t="s">
        <v>4</v>
      </c>
      <c r="J240" s="73">
        <f>IF($K$13="Não Atende",0,IF(I240="","",IF(H240="",VLOOKUP(I240,Parâmetros!$B$3:$C$6,2,0),VLOOKUP(I240,Parâmetros!$B$3:$C$6,2,0)*VLOOKUP(H240,Parâmetros!$E$3:$G$5,2,0))))</f>
        <v>4</v>
      </c>
      <c r="K240" s="74">
        <f t="shared" ref="K240" si="205">IF(J240="",0,((G240*J240)*$F$30)*0.9*100)</f>
        <v>0.11215384578000002</v>
      </c>
      <c r="L240" s="3"/>
      <c r="M240" s="38"/>
    </row>
    <row r="241" spans="1:13" ht="45.75" customHeight="1" outlineLevel="1" x14ac:dyDescent="0.2">
      <c r="A241" s="170" t="str">
        <f>Máximo!A241</f>
        <v>3.207</v>
      </c>
      <c r="B241" s="667" t="str">
        <f>Máximo!B241:E241</f>
        <v>Aplicações mobile não devem armazenar informações sensíveis no dispositivo móvel.</v>
      </c>
      <c r="C241" s="668"/>
      <c r="D241" s="668"/>
      <c r="E241" s="669"/>
      <c r="F241" s="68" t="str">
        <f>IF(Máximo!F241:I241="","",Máximo!F241:I241)</f>
        <v/>
      </c>
      <c r="G241" s="72">
        <f>Máximo!G241:J241</f>
        <v>6.9230769000000003E-4</v>
      </c>
      <c r="H241" s="70" t="str">
        <f>IF(Máximo!H241="","",Máximo!H241)</f>
        <v>Obrigatório</v>
      </c>
      <c r="I241" s="37" t="s">
        <v>4</v>
      </c>
      <c r="J241" s="73">
        <f>IF($K$13="Não Atende",0,IF(I241="","",IF(H241="",VLOOKUP(I241,Parâmetros!$B$3:$C$6,2,0),VLOOKUP(I241,Parâmetros!$B$3:$C$6,2,0)*VLOOKUP(H241,Parâmetros!$E$3:$G$5,2,0))))</f>
        <v>4</v>
      </c>
      <c r="K241" s="74">
        <f t="shared" ref="K241" si="206">IF(J241="",0,((G241*J241)*$F$30)*0.9*100)</f>
        <v>0.11215384578000002</v>
      </c>
      <c r="L241" s="3"/>
      <c r="M241" s="38"/>
    </row>
    <row r="242" spans="1:13" ht="45.75" customHeight="1" outlineLevel="1" x14ac:dyDescent="0.2">
      <c r="A242" s="170" t="str">
        <f>Máximo!A242</f>
        <v>3.208</v>
      </c>
      <c r="B242" s="667" t="str">
        <f>Máximo!B242:E242</f>
        <v>As aplicações mobile devem estar em conformidade com as mesmas políticas, padrões e procedimento definidos para sistemas web ou cliente/servidor, quando aplicáveis.</v>
      </c>
      <c r="C242" s="668"/>
      <c r="D242" s="668"/>
      <c r="E242" s="669"/>
      <c r="F242" s="68" t="str">
        <f>IF(Máximo!F242:I242="","",Máximo!F242:I242)</f>
        <v/>
      </c>
      <c r="G242" s="72">
        <f>Máximo!G242:J242</f>
        <v>6.9230769000000003E-4</v>
      </c>
      <c r="H242" s="70" t="str">
        <f>IF(Máximo!H242="","",Máximo!H242)</f>
        <v>Obrigatório</v>
      </c>
      <c r="I242" s="37" t="s">
        <v>4</v>
      </c>
      <c r="J242" s="73">
        <f>IF($K$13="Não Atende",0,IF(I242="","",IF(H242="",VLOOKUP(I242,Parâmetros!$B$3:$C$6,2,0),VLOOKUP(I242,Parâmetros!$B$3:$C$6,2,0)*VLOOKUP(H242,Parâmetros!$E$3:$G$5,2,0))))</f>
        <v>4</v>
      </c>
      <c r="K242" s="74">
        <f t="shared" ref="K242" si="207">IF(J242="",0,((G242*J242)*$F$30)*0.9*100)</f>
        <v>0.11215384578000002</v>
      </c>
      <c r="L242" s="3"/>
      <c r="M242" s="38"/>
    </row>
    <row r="243" spans="1:13" ht="45.75" customHeight="1" outlineLevel="1" x14ac:dyDescent="0.2">
      <c r="A243" s="170" t="str">
        <f>Máximo!A243</f>
        <v>3.209</v>
      </c>
      <c r="B243" s="667" t="str">
        <f>Máximo!B243:E243</f>
        <v>Para automação de rotinas operacionais por DevOps devem ser utilizados os mecanismos de segurança em termos de autenticação, confidencialidade, integridade por meio contas de serviços ou chaves públicas.</v>
      </c>
      <c r="C243" s="668"/>
      <c r="D243" s="668"/>
      <c r="E243" s="669"/>
      <c r="F243" s="68" t="str">
        <f>IF(Máximo!F243:I243="","",Máximo!F243:I243)</f>
        <v/>
      </c>
      <c r="G243" s="72">
        <f>Máximo!G243:J243</f>
        <v>6.9230769000000003E-4</v>
      </c>
      <c r="H243" s="70" t="str">
        <f>IF(Máximo!H243="","",Máximo!H243)</f>
        <v>Obrigatório</v>
      </c>
      <c r="I243" s="37" t="s">
        <v>4</v>
      </c>
      <c r="J243" s="73">
        <f>IF($K$13="Não Atende",0,IF(I243="","",IF(H243="",VLOOKUP(I243,Parâmetros!$B$3:$C$6,2,0),VLOOKUP(I243,Parâmetros!$B$3:$C$6,2,0)*VLOOKUP(H243,Parâmetros!$E$3:$G$5,2,0))))</f>
        <v>4</v>
      </c>
      <c r="K243" s="74">
        <f t="shared" ref="K243" si="208">IF(J243="",0,((G243*J243)*$F$30)*0.9*100)</f>
        <v>0.11215384578000002</v>
      </c>
      <c r="L243" s="3"/>
      <c r="M243" s="38"/>
    </row>
    <row r="244" spans="1:13" ht="45.75" customHeight="1" outlineLevel="1" x14ac:dyDescent="0.2">
      <c r="A244" s="170" t="str">
        <f>Máximo!A244</f>
        <v>3.210</v>
      </c>
      <c r="B244" s="667" t="str">
        <f>Máximo!B244:E244</f>
        <v>Para automação de rotinas operacionais DevOps que requerem a autenticação por chave pública, devem ser utilizadas chaves RSA de no mínimo 2048 bits.</v>
      </c>
      <c r="C244" s="668"/>
      <c r="D244" s="668"/>
      <c r="E244" s="669"/>
      <c r="F244" s="68" t="str">
        <f>IF(Máximo!F244:I244="","",Máximo!F244:I244)</f>
        <v/>
      </c>
      <c r="G244" s="72">
        <f>Máximo!G244:J244</f>
        <v>6.9230769000000003E-4</v>
      </c>
      <c r="H244" s="70" t="str">
        <f>IF(Máximo!H244="","",Máximo!H244)</f>
        <v>Obrigatório</v>
      </c>
      <c r="I244" s="37" t="s">
        <v>4</v>
      </c>
      <c r="J244" s="73">
        <f>IF($K$13="Não Atende",0,IF(I244="","",IF(H244="",VLOOKUP(I244,Parâmetros!$B$3:$C$6,2,0),VLOOKUP(I244,Parâmetros!$B$3:$C$6,2,0)*VLOOKUP(H244,Parâmetros!$E$3:$G$5,2,0))))</f>
        <v>4</v>
      </c>
      <c r="K244" s="74">
        <f t="shared" ref="K244" si="209">IF(J244="",0,((G244*J244)*$F$30)*0.9*100)</f>
        <v>0.11215384578000002</v>
      </c>
      <c r="L244" s="3"/>
      <c r="M244" s="38"/>
    </row>
    <row r="245" spans="1:13" ht="45.75" customHeight="1" outlineLevel="1" x14ac:dyDescent="0.2">
      <c r="A245" s="170" t="str">
        <f>Máximo!A245</f>
        <v>3.211</v>
      </c>
      <c r="B245" s="667" t="str">
        <f>Máximo!B245:E245</f>
        <v>Deve-se implementar a segregação de funções de forma a respeitar o princípio do privilégio mínimo.</v>
      </c>
      <c r="C245" s="668"/>
      <c r="D245" s="668"/>
      <c r="E245" s="669"/>
      <c r="F245" s="68" t="str">
        <f>IF(Máximo!F245:I245="","",Máximo!F245:I245)</f>
        <v/>
      </c>
      <c r="G245" s="72">
        <f>Máximo!G245:J245</f>
        <v>6.9230769000000003E-4</v>
      </c>
      <c r="H245" s="70" t="str">
        <f>IF(Máximo!H245="","",Máximo!H245)</f>
        <v>Obrigatório</v>
      </c>
      <c r="I245" s="37" t="s">
        <v>4</v>
      </c>
      <c r="J245" s="73">
        <f>IF($K$13="Não Atende",0,IF(I245="","",IF(H245="",VLOOKUP(I245,Parâmetros!$B$3:$C$6,2,0),VLOOKUP(I245,Parâmetros!$B$3:$C$6,2,0)*VLOOKUP(H245,Parâmetros!$E$3:$G$5,2,0))))</f>
        <v>4</v>
      </c>
      <c r="K245" s="74">
        <f t="shared" ref="K245" si="210">IF(J245="",0,((G245*J245)*$F$30)*0.9*100)</f>
        <v>0.11215384578000002</v>
      </c>
      <c r="L245" s="3"/>
      <c r="M245" s="38"/>
    </row>
    <row r="246" spans="1:13" ht="45.75" customHeight="1" outlineLevel="1" x14ac:dyDescent="0.2">
      <c r="A246" s="170" t="str">
        <f>Máximo!A246</f>
        <v>3.212</v>
      </c>
      <c r="B246" s="667" t="str">
        <f>Máximo!B246:E246</f>
        <v>Auditoria deve ser integrável com SIEM corporativo</v>
      </c>
      <c r="C246" s="668"/>
      <c r="D246" s="668"/>
      <c r="E246" s="669"/>
      <c r="F246" s="68" t="str">
        <f>IF(Máximo!F246:I246="","",Máximo!F246:I246)</f>
        <v/>
      </c>
      <c r="G246" s="72">
        <f>Máximo!G246:J246</f>
        <v>6.9230769000000003E-4</v>
      </c>
      <c r="H246" s="70" t="str">
        <f>IF(Máximo!H246="","",Máximo!H246)</f>
        <v>Obrigatório</v>
      </c>
      <c r="I246" s="37" t="s">
        <v>4</v>
      </c>
      <c r="J246" s="73">
        <f>IF($K$13="Não Atende",0,IF(I246="","",IF(H246="",VLOOKUP(I246,Parâmetros!$B$3:$C$6,2,0),VLOOKUP(I246,Parâmetros!$B$3:$C$6,2,0)*VLOOKUP(H246,Parâmetros!$E$3:$G$5,2,0))))</f>
        <v>4</v>
      </c>
      <c r="K246" s="74">
        <f t="shared" ref="K246" si="211">IF(J246="",0,((G246*J246)*$F$30)*0.9*100)</f>
        <v>0.11215384578000002</v>
      </c>
      <c r="L246" s="3"/>
      <c r="M246" s="38"/>
    </row>
    <row r="247" spans="1:13" ht="45.75" customHeight="1" outlineLevel="1" x14ac:dyDescent="0.2">
      <c r="A247" s="170" t="str">
        <f>Máximo!A247</f>
        <v>3.213</v>
      </c>
      <c r="B247" s="667" t="str">
        <f>Máximo!B247:E247</f>
        <v>Suporte a Autenticação em todos os cenarios OAUTH2 e OpenId Connect</v>
      </c>
      <c r="C247" s="668"/>
      <c r="D247" s="668"/>
      <c r="E247" s="669"/>
      <c r="F247" s="68" t="str">
        <f>IF(Máximo!F247:I247="","",Máximo!F247:I247)</f>
        <v/>
      </c>
      <c r="G247" s="72">
        <f>Máximo!G247:J247</f>
        <v>6.9230769000000003E-4</v>
      </c>
      <c r="H247" s="70" t="str">
        <f>IF(Máximo!H247="","",Máximo!H247)</f>
        <v>Obrigatório</v>
      </c>
      <c r="I247" s="37" t="s">
        <v>4</v>
      </c>
      <c r="J247" s="73">
        <f>IF($K$13="Não Atende",0,IF(I247="","",IF(H247="",VLOOKUP(I247,Parâmetros!$B$3:$C$6,2,0),VLOOKUP(I247,Parâmetros!$B$3:$C$6,2,0)*VLOOKUP(H247,Parâmetros!$E$3:$G$5,2,0))))</f>
        <v>4</v>
      </c>
      <c r="K247" s="74">
        <f t="shared" ref="K247" si="212">IF(J247="",0,((G247*J247)*$F$30)*0.9*100)</f>
        <v>0.11215384578000002</v>
      </c>
      <c r="L247" s="3"/>
      <c r="M247" s="38"/>
    </row>
    <row r="248" spans="1:13" ht="45.75" customHeight="1" outlineLevel="1" x14ac:dyDescent="0.2">
      <c r="A248" s="170" t="str">
        <f>Máximo!A248</f>
        <v>3.214</v>
      </c>
      <c r="B248" s="667" t="str">
        <f>Máximo!B248:E248</f>
        <v>Suporte a Autenticação via SAML 2</v>
      </c>
      <c r="C248" s="668"/>
      <c r="D248" s="668"/>
      <c r="E248" s="669"/>
      <c r="F248" s="68" t="str">
        <f>IF(Máximo!F248:I248="","",Máximo!F248:I248)</f>
        <v/>
      </c>
      <c r="G248" s="72">
        <f>Máximo!G248:J248</f>
        <v>6.9230769000000003E-4</v>
      </c>
      <c r="H248" s="70" t="str">
        <f>IF(Máximo!H248="","",Máximo!H248)</f>
        <v>Obrigatório</v>
      </c>
      <c r="I248" s="37" t="s">
        <v>4</v>
      </c>
      <c r="J248" s="73">
        <f>IF($K$13="Não Atende",0,IF(I248="","",IF(H248="",VLOOKUP(I248,Parâmetros!$B$3:$C$6,2,0),VLOOKUP(I248,Parâmetros!$B$3:$C$6,2,0)*VLOOKUP(H248,Parâmetros!$E$3:$G$5,2,0))))</f>
        <v>4</v>
      </c>
      <c r="K248" s="74">
        <f t="shared" ref="K248" si="213">IF(J248="",0,((G248*J248)*$F$30)*0.9*100)</f>
        <v>0.11215384578000002</v>
      </c>
      <c r="L248" s="3"/>
      <c r="M248" s="38"/>
    </row>
    <row r="249" spans="1:13" ht="45.75" customHeight="1" outlineLevel="1" x14ac:dyDescent="0.2">
      <c r="A249" s="170" t="str">
        <f>Máximo!A249</f>
        <v>3.215</v>
      </c>
      <c r="B249" s="667" t="str">
        <f>Máximo!B249:E249</f>
        <v xml:space="preserve">Compativel para Segundo Fator de autenticação </v>
      </c>
      <c r="C249" s="668"/>
      <c r="D249" s="668"/>
      <c r="E249" s="669"/>
      <c r="F249" s="68" t="str">
        <f>IF(Máximo!F249:I249="","",Máximo!F249:I249)</f>
        <v/>
      </c>
      <c r="G249" s="72">
        <f>Máximo!G249:J249</f>
        <v>6.9230769000000003E-4</v>
      </c>
      <c r="H249" s="70" t="str">
        <f>IF(Máximo!H249="","",Máximo!H249)</f>
        <v>Obrigatório</v>
      </c>
      <c r="I249" s="37" t="s">
        <v>4</v>
      </c>
      <c r="J249" s="73">
        <f>IF($K$13="Não Atende",0,IF(I249="","",IF(H249="",VLOOKUP(I249,Parâmetros!$B$3:$C$6,2,0),VLOOKUP(I249,Parâmetros!$B$3:$C$6,2,0)*VLOOKUP(H249,Parâmetros!$E$3:$G$5,2,0))))</f>
        <v>4</v>
      </c>
      <c r="K249" s="74">
        <f t="shared" ref="K249" si="214">IF(J249="",0,((G249*J249)*$F$30)*0.9*100)</f>
        <v>0.11215384578000002</v>
      </c>
      <c r="L249" s="3"/>
      <c r="M249" s="38"/>
    </row>
    <row r="250" spans="1:13" ht="45.75" customHeight="1" outlineLevel="1" x14ac:dyDescent="0.2">
      <c r="A250" s="170" t="str">
        <f>Máximo!A250</f>
        <v>3.216</v>
      </c>
      <c r="B250" s="667" t="str">
        <f>Máximo!B250:E250</f>
        <v>Todas as chamadas a serviços a Oi, deve garantir o acesso apenas às informações/operações autorizadas (Validação de contexto de parametros)</v>
      </c>
      <c r="C250" s="668"/>
      <c r="D250" s="668"/>
      <c r="E250" s="669"/>
      <c r="F250" s="68" t="str">
        <f>IF(Máximo!F250:I250="","",Máximo!F250:I250)</f>
        <v/>
      </c>
      <c r="G250" s="72">
        <f>Máximo!G250:J250</f>
        <v>6.9230769000000003E-4</v>
      </c>
      <c r="H250" s="70" t="str">
        <f>IF(Máximo!H250="","",Máximo!H250)</f>
        <v>Obrigatório</v>
      </c>
      <c r="I250" s="37" t="s">
        <v>4</v>
      </c>
      <c r="J250" s="73">
        <f>IF($K$13="Não Atende",0,IF(I250="","",IF(H250="",VLOOKUP(I250,Parâmetros!$B$3:$C$6,2,0),VLOOKUP(I250,Parâmetros!$B$3:$C$6,2,0)*VLOOKUP(H250,Parâmetros!$E$3:$G$5,2,0))))</f>
        <v>4</v>
      </c>
      <c r="K250" s="74">
        <f t="shared" ref="K250" si="215">IF(J250="",0,((G250*J250)*$F$30)*0.9*100)</f>
        <v>0.11215384578000002</v>
      </c>
      <c r="L250" s="3"/>
      <c r="M250" s="38"/>
    </row>
    <row r="251" spans="1:13" ht="45.75" customHeight="1" outlineLevel="1" x14ac:dyDescent="0.2">
      <c r="A251" s="170" t="str">
        <f>Máximo!A251</f>
        <v>3.217</v>
      </c>
      <c r="B251" s="667" t="str">
        <f>Máximo!B251:E251</f>
        <v>Consoles, aplicações e serviços administrativos não podem ser acessados na internet.</v>
      </c>
      <c r="C251" s="668"/>
      <c r="D251" s="668"/>
      <c r="E251" s="669"/>
      <c r="F251" s="68" t="str">
        <f>IF(Máximo!F251:I251="","",Máximo!F251:I251)</f>
        <v/>
      </c>
      <c r="G251" s="72">
        <f>Máximo!G251:J251</f>
        <v>6.9230769000000003E-4</v>
      </c>
      <c r="H251" s="70" t="str">
        <f>IF(Máximo!H251="","",Máximo!H251)</f>
        <v>Obrigatório</v>
      </c>
      <c r="I251" s="37" t="s">
        <v>4</v>
      </c>
      <c r="J251" s="73">
        <f>IF($K$13="Não Atende",0,IF(I251="","",IF(H251="",VLOOKUP(I251,Parâmetros!$B$3:$C$6,2,0),VLOOKUP(I251,Parâmetros!$B$3:$C$6,2,0)*VLOOKUP(H251,Parâmetros!$E$3:$G$5,2,0))))</f>
        <v>4</v>
      </c>
      <c r="K251" s="74">
        <f t="shared" ref="K251" si="216">IF(J251="",0,((G251*J251)*$F$30)*0.9*100)</f>
        <v>0.11215384578000002</v>
      </c>
      <c r="L251" s="3"/>
      <c r="M251" s="38"/>
    </row>
    <row r="252" spans="1:13" ht="45.75" customHeight="1" outlineLevel="1" x14ac:dyDescent="0.2">
      <c r="A252" s="170" t="str">
        <f>Máximo!A252</f>
        <v>3.218</v>
      </c>
      <c r="B252" s="667" t="str">
        <f>Máximo!B252:E252</f>
        <v>O aprovisionamento de acessos e perfis, excluindo as credenciais, deve ser automatizado e integrado ao diretório corporativo preferencialmente via ASSERTIONS / CLAIMS do padrão de federação utilizado</v>
      </c>
      <c r="C252" s="668"/>
      <c r="D252" s="668"/>
      <c r="E252" s="669"/>
      <c r="F252" s="68" t="str">
        <f>IF(Máximo!F252:I252="","",Máximo!F252:I252)</f>
        <v/>
      </c>
      <c r="G252" s="72">
        <f>Máximo!G252:J252</f>
        <v>6.9230769000000003E-4</v>
      </c>
      <c r="H252" s="70" t="str">
        <f>IF(Máximo!H252="","",Máximo!H252)</f>
        <v>Obrigatório</v>
      </c>
      <c r="I252" s="37" t="s">
        <v>4</v>
      </c>
      <c r="J252" s="73">
        <f>IF($K$13="Não Atende",0,IF(I252="","",IF(H252="",VLOOKUP(I252,Parâmetros!$B$3:$C$6,2,0),VLOOKUP(I252,Parâmetros!$B$3:$C$6,2,0)*VLOOKUP(H252,Parâmetros!$E$3:$G$5,2,0))))</f>
        <v>4</v>
      </c>
      <c r="K252" s="74">
        <f t="shared" ref="K252" si="217">IF(J252="",0,((G252*J252)*$F$30)*0.9*100)</f>
        <v>0.11215384578000002</v>
      </c>
      <c r="L252" s="3"/>
      <c r="M252" s="38"/>
    </row>
    <row r="253" spans="1:13" ht="45.75" customHeight="1" outlineLevel="1" x14ac:dyDescent="0.2">
      <c r="A253" s="170" t="str">
        <f>Máximo!A253</f>
        <v>3.219</v>
      </c>
      <c r="B253" s="667" t="str">
        <f>Máximo!B253:E253</f>
        <v>Garantia a Não Repúdio nas ações do usuário</v>
      </c>
      <c r="C253" s="668"/>
      <c r="D253" s="668"/>
      <c r="E253" s="669"/>
      <c r="F253" s="68" t="str">
        <f>IF(Máximo!F253:I253="","",Máximo!F253:I253)</f>
        <v/>
      </c>
      <c r="G253" s="72">
        <f>Máximo!G253:J253</f>
        <v>6.9230769000000003E-4</v>
      </c>
      <c r="H253" s="70" t="str">
        <f>IF(Máximo!H253="","",Máximo!H253)</f>
        <v>Obrigatório</v>
      </c>
      <c r="I253" s="37" t="s">
        <v>4</v>
      </c>
      <c r="J253" s="73">
        <f>IF($K$13="Não Atende",0,IF(I253="","",IF(H253="",VLOOKUP(I253,Parâmetros!$B$3:$C$6,2,0),VLOOKUP(I253,Parâmetros!$B$3:$C$6,2,0)*VLOOKUP(H253,Parâmetros!$E$3:$G$5,2,0))))</f>
        <v>4</v>
      </c>
      <c r="K253" s="74">
        <f t="shared" ref="K253" si="218">IF(J253="",0,((G253*J253)*$F$30)*0.9*100)</f>
        <v>0.11215384578000002</v>
      </c>
      <c r="L253" s="3"/>
      <c r="M253" s="38"/>
    </row>
    <row r="254" spans="1:13" ht="45.75" customHeight="1" outlineLevel="1" x14ac:dyDescent="0.2">
      <c r="A254" s="170" t="str">
        <f>Máximo!A254</f>
        <v>3.220</v>
      </c>
      <c r="B254" s="667" t="str">
        <f>Máximo!B254:E254</f>
        <v>A nuvem deve possuir certificação TIER 2 ou superior</v>
      </c>
      <c r="C254" s="668"/>
      <c r="D254" s="668"/>
      <c r="E254" s="669"/>
      <c r="F254" s="68" t="str">
        <f>IF(Máximo!F254:I254="","",Máximo!F254:I254)</f>
        <v/>
      </c>
      <c r="G254" s="72">
        <f>Máximo!G254:J254</f>
        <v>6.9230769000000003E-4</v>
      </c>
      <c r="H254" s="70" t="str">
        <f>IF(Máximo!H254="","",Máximo!H254)</f>
        <v>Obrigatório</v>
      </c>
      <c r="I254" s="37" t="s">
        <v>4</v>
      </c>
      <c r="J254" s="73">
        <f>IF($K$13="Não Atende",0,IF(I254="","",IF(H254="",VLOOKUP(I254,Parâmetros!$B$3:$C$6,2,0),VLOOKUP(I254,Parâmetros!$B$3:$C$6,2,0)*VLOOKUP(H254,Parâmetros!$E$3:$G$5,2,0))))</f>
        <v>4</v>
      </c>
      <c r="K254" s="74">
        <f t="shared" ref="K254" si="219">IF(J254="",0,((G254*J254)*$F$30)*0.9*100)</f>
        <v>0.11215384578000002</v>
      </c>
      <c r="L254" s="3"/>
      <c r="M254" s="38"/>
    </row>
    <row r="255" spans="1:13" ht="45.75" customHeight="1" outlineLevel="1" x14ac:dyDescent="0.2">
      <c r="A255" s="170" t="str">
        <f>Máximo!A255</f>
        <v>3.221</v>
      </c>
      <c r="B255" s="667" t="str">
        <f>Máximo!B255:E255</f>
        <v>A solução deve garantir, prover e evidenciar integridade e confidencialidade no armazenamento (data in transit) e transmissao de informações (data at rest)</v>
      </c>
      <c r="C255" s="668"/>
      <c r="D255" s="668"/>
      <c r="E255" s="669"/>
      <c r="F255" s="68" t="str">
        <f>IF(Máximo!F255:I255="","",Máximo!F255:I255)</f>
        <v/>
      </c>
      <c r="G255" s="72">
        <f>Máximo!G255:J255</f>
        <v>6.9230769000000003E-4</v>
      </c>
      <c r="H255" s="70" t="str">
        <f>IF(Máximo!H255="","",Máximo!H255)</f>
        <v>Obrigatório</v>
      </c>
      <c r="I255" s="37" t="s">
        <v>4</v>
      </c>
      <c r="J255" s="73">
        <f>IF($K$13="Não Atende",0,IF(I255="","",IF(H255="",VLOOKUP(I255,Parâmetros!$B$3:$C$6,2,0),VLOOKUP(I255,Parâmetros!$B$3:$C$6,2,0)*VLOOKUP(H255,Parâmetros!$E$3:$G$5,2,0))))</f>
        <v>4</v>
      </c>
      <c r="K255" s="74">
        <f t="shared" ref="K255" si="220">IF(J255="",0,((G255*J255)*$F$30)*0.9*100)</f>
        <v>0.11215384578000002</v>
      </c>
      <c r="L255" s="3"/>
      <c r="M255" s="38"/>
    </row>
    <row r="256" spans="1:13" ht="45.75" customHeight="1" outlineLevel="1" x14ac:dyDescent="0.2">
      <c r="A256" s="170" t="str">
        <f>Máximo!A256</f>
        <v>3.222</v>
      </c>
      <c r="B256" s="667" t="str">
        <f>Máximo!B256:E256</f>
        <v>O contratado deve garantir minimio privilegio para uso/gestão do ambiente</v>
      </c>
      <c r="C256" s="668"/>
      <c r="D256" s="668"/>
      <c r="E256" s="669"/>
      <c r="F256" s="68" t="str">
        <f>IF(Máximo!F256:I256="","",Máximo!F256:I256)</f>
        <v/>
      </c>
      <c r="G256" s="72">
        <f>Máximo!G256:J256</f>
        <v>6.9230769000000003E-4</v>
      </c>
      <c r="H256" s="70" t="str">
        <f>IF(Máximo!H256="","",Máximo!H256)</f>
        <v>Obrigatório</v>
      </c>
      <c r="I256" s="37" t="s">
        <v>4</v>
      </c>
      <c r="J256" s="73">
        <f>IF($K$13="Não Atende",0,IF(I256="","",IF(H256="",VLOOKUP(I256,Parâmetros!$B$3:$C$6,2,0),VLOOKUP(I256,Parâmetros!$B$3:$C$6,2,0)*VLOOKUP(H256,Parâmetros!$E$3:$G$5,2,0))))</f>
        <v>4</v>
      </c>
      <c r="K256" s="74">
        <f t="shared" ref="K256" si="221">IF(J256="",0,((G256*J256)*$F$30)*0.9*100)</f>
        <v>0.11215384578000002</v>
      </c>
      <c r="L256" s="3"/>
      <c r="M256" s="38"/>
    </row>
    <row r="257" spans="1:13" ht="45.75" customHeight="1" outlineLevel="1" x14ac:dyDescent="0.2">
      <c r="A257" s="170" t="str">
        <f>Máximo!A257</f>
        <v>3.223</v>
      </c>
      <c r="B257" s="667" t="str">
        <f>Máximo!B257:E257</f>
        <v>O contratado deve garantir, prover e evidenciar  controle de acesso fisico ao ambiente</v>
      </c>
      <c r="C257" s="668"/>
      <c r="D257" s="668"/>
      <c r="E257" s="669"/>
      <c r="F257" s="68" t="str">
        <f>IF(Máximo!F257:I257="","",Máximo!F257:I257)</f>
        <v/>
      </c>
      <c r="G257" s="72">
        <f>Máximo!G257:J257</f>
        <v>6.9230769000000003E-4</v>
      </c>
      <c r="H257" s="70" t="str">
        <f>IF(Máximo!H257="","",Máximo!H257)</f>
        <v>Obrigatório</v>
      </c>
      <c r="I257" s="37" t="s">
        <v>4</v>
      </c>
      <c r="J257" s="73">
        <f>IF($K$13="Não Atende",0,IF(I257="","",IF(H257="",VLOOKUP(I257,Parâmetros!$B$3:$C$6,2,0),VLOOKUP(I257,Parâmetros!$B$3:$C$6,2,0)*VLOOKUP(H257,Parâmetros!$E$3:$G$5,2,0))))</f>
        <v>4</v>
      </c>
      <c r="K257" s="74">
        <f t="shared" ref="K257" si="222">IF(J257="",0,((G257*J257)*$F$30)*0.9*100)</f>
        <v>0.11215384578000002</v>
      </c>
      <c r="L257" s="3"/>
      <c r="M257" s="38"/>
    </row>
    <row r="258" spans="1:13" ht="45.75" customHeight="1" outlineLevel="1" x14ac:dyDescent="0.2">
      <c r="A258" s="170" t="str">
        <f>Máximo!A258</f>
        <v>3.224</v>
      </c>
      <c r="B258" s="667" t="str">
        <f>Máximo!B258:E258</f>
        <v>Separação logica dos dados de produção,  homologação e desenvolvimento</v>
      </c>
      <c r="C258" s="668"/>
      <c r="D258" s="668"/>
      <c r="E258" s="669"/>
      <c r="F258" s="68" t="str">
        <f>IF(Máximo!F258:I258="","",Máximo!F258:I258)</f>
        <v/>
      </c>
      <c r="G258" s="72">
        <f>Máximo!G258:J258</f>
        <v>6.9230769000000003E-4</v>
      </c>
      <c r="H258" s="70" t="str">
        <f>IF(Máximo!H258="","",Máximo!H258)</f>
        <v>Obrigatório</v>
      </c>
      <c r="I258" s="37" t="s">
        <v>4</v>
      </c>
      <c r="J258" s="73">
        <f>IF($K$13="Não Atende",0,IF(I258="","",IF(H258="",VLOOKUP(I258,Parâmetros!$B$3:$C$6,2,0),VLOOKUP(I258,Parâmetros!$B$3:$C$6,2,0)*VLOOKUP(H258,Parâmetros!$E$3:$G$5,2,0))))</f>
        <v>4</v>
      </c>
      <c r="K258" s="74">
        <f t="shared" ref="K258" si="223">IF(J258="",0,((G258*J258)*$F$30)*0.9*100)</f>
        <v>0.11215384578000002</v>
      </c>
      <c r="L258" s="3"/>
      <c r="M258" s="38"/>
    </row>
    <row r="259" spans="1:13" ht="45.75" customHeight="1" outlineLevel="1" x14ac:dyDescent="0.2">
      <c r="A259" s="170" t="str">
        <f>Máximo!A259</f>
        <v>3.225</v>
      </c>
      <c r="B259" s="667" t="str">
        <f>Máximo!B259:E259</f>
        <v>O serviço, ambiente e aplicações devem estar em compliance com os controles SOX, quando aplicável</v>
      </c>
      <c r="C259" s="668"/>
      <c r="D259" s="668"/>
      <c r="E259" s="669"/>
      <c r="F259" s="68" t="str">
        <f>IF(Máximo!F259:I259="","",Máximo!F259:I259)</f>
        <v/>
      </c>
      <c r="G259" s="72">
        <f>Máximo!G259:J259</f>
        <v>6.9230769000000003E-4</v>
      </c>
      <c r="H259" s="70" t="str">
        <f>IF(Máximo!H259="","",Máximo!H259)</f>
        <v>Obrigatório</v>
      </c>
      <c r="I259" s="37" t="s">
        <v>4</v>
      </c>
      <c r="J259" s="73">
        <f>IF($K$13="Não Atende",0,IF(I259="","",IF(H259="",VLOOKUP(I259,Parâmetros!$B$3:$C$6,2,0),VLOOKUP(I259,Parâmetros!$B$3:$C$6,2,0)*VLOOKUP(H259,Parâmetros!$E$3:$G$5,2,0))))</f>
        <v>4</v>
      </c>
      <c r="K259" s="74">
        <f t="shared" ref="K259" si="224">IF(J259="",0,((G259*J259)*$F$30)*0.9*100)</f>
        <v>0.11215384578000002</v>
      </c>
      <c r="L259" s="3"/>
      <c r="M259" s="38"/>
    </row>
    <row r="260" spans="1:13" ht="45.75" customHeight="1" outlineLevel="1" x14ac:dyDescent="0.2">
      <c r="A260" s="170" t="str">
        <f>Máximo!A260</f>
        <v>3.226</v>
      </c>
      <c r="B260" s="667" t="str">
        <f>Máximo!B260:E260</f>
        <v>O provedor de nuvem deve possuir certificações vigentes da família ISO27000 nos datacenters e serviços os quais estejam sendo utilizados pela Oi</v>
      </c>
      <c r="C260" s="668"/>
      <c r="D260" s="668"/>
      <c r="E260" s="669"/>
      <c r="F260" s="68" t="str">
        <f>IF(Máximo!F260:I260="","",Máximo!F260:I260)</f>
        <v/>
      </c>
      <c r="G260" s="72">
        <f>Máximo!G260:J260</f>
        <v>6.9230769000000003E-4</v>
      </c>
      <c r="H260" s="70" t="str">
        <f>IF(Máximo!H260="","",Máximo!H260)</f>
        <v>Obrigatório</v>
      </c>
      <c r="I260" s="37" t="s">
        <v>4</v>
      </c>
      <c r="J260" s="73">
        <f>IF($K$13="Não Atende",0,IF(I260="","",IF(H260="",VLOOKUP(I260,Parâmetros!$B$3:$C$6,2,0),VLOOKUP(I260,Parâmetros!$B$3:$C$6,2,0)*VLOOKUP(H260,Parâmetros!$E$3:$G$5,2,0))))</f>
        <v>4</v>
      </c>
      <c r="K260" s="74">
        <f t="shared" ref="K260" si="225">IF(J260="",0,((G260*J260)*$F$30)*0.9*100)</f>
        <v>0.11215384578000002</v>
      </c>
      <c r="L260" s="3"/>
      <c r="M260" s="38"/>
    </row>
    <row r="261" spans="1:13" ht="45.75" customHeight="1" outlineLevel="1" x14ac:dyDescent="0.2">
      <c r="A261" s="170" t="str">
        <f>Máximo!A261</f>
        <v>3.227</v>
      </c>
      <c r="B261" s="667" t="str">
        <f>Máximo!B261:E261</f>
        <v>Caso se utilize transações financeiras, o provedor de nuvem deve ser Certificado PCI DSS e PA DSS</v>
      </c>
      <c r="C261" s="668"/>
      <c r="D261" s="668"/>
      <c r="E261" s="669"/>
      <c r="F261" s="68" t="str">
        <f>IF(Máximo!F261:I261="","",Máximo!F261:I261)</f>
        <v/>
      </c>
      <c r="G261" s="72">
        <f>Máximo!G261:J261</f>
        <v>6.9230769000000003E-4</v>
      </c>
      <c r="H261" s="70" t="str">
        <f>IF(Máximo!H261="","",Máximo!H261)</f>
        <v>Obrigatório</v>
      </c>
      <c r="I261" s="37" t="s">
        <v>4</v>
      </c>
      <c r="J261" s="73">
        <f>IF($K$13="Não Atende",0,IF(I261="","",IF(H261="",VLOOKUP(I261,Parâmetros!$B$3:$C$6,2,0),VLOOKUP(I261,Parâmetros!$B$3:$C$6,2,0)*VLOOKUP(H261,Parâmetros!$E$3:$G$5,2,0))))</f>
        <v>4</v>
      </c>
      <c r="K261" s="74">
        <f t="shared" ref="K261" si="226">IF(J261="",0,((G261*J261)*$F$30)*0.9*100)</f>
        <v>0.11215384578000002</v>
      </c>
      <c r="L261" s="3"/>
      <c r="M261" s="38"/>
    </row>
    <row r="262" spans="1:13" ht="45.75" customHeight="1" outlineLevel="1" x14ac:dyDescent="0.2">
      <c r="A262" s="170" t="str">
        <f>Máximo!A262</f>
        <v>3.228</v>
      </c>
      <c r="B262" s="667" t="str">
        <f>Máximo!B262:E262</f>
        <v>Compromisso contratual a apoio, suporte e disponibilização de informações em caso de investigações/auditoria. Garantia de entrega das informações para investições, como LOGS.</v>
      </c>
      <c r="C262" s="668"/>
      <c r="D262" s="668"/>
      <c r="E262" s="669"/>
      <c r="F262" s="68" t="str">
        <f>IF(Máximo!F262:I262="","",Máximo!F262:I262)</f>
        <v/>
      </c>
      <c r="G262" s="72">
        <f>Máximo!G262:J262</f>
        <v>6.9230769000000003E-4</v>
      </c>
      <c r="H262" s="70" t="str">
        <f>IF(Máximo!H262="","",Máximo!H262)</f>
        <v>Obrigatório</v>
      </c>
      <c r="I262" s="37" t="s">
        <v>4</v>
      </c>
      <c r="J262" s="73">
        <f>IF($K$13="Não Atende",0,IF(I262="","",IF(H262="",VLOOKUP(I262,Parâmetros!$B$3:$C$6,2,0),VLOOKUP(I262,Parâmetros!$B$3:$C$6,2,0)*VLOOKUP(H262,Parâmetros!$E$3:$G$5,2,0))))</f>
        <v>4</v>
      </c>
      <c r="K262" s="74">
        <f t="shared" ref="K262" si="227">IF(J262="",0,((G262*J262)*$F$30)*0.9*100)</f>
        <v>0.11215384578000002</v>
      </c>
      <c r="L262" s="3"/>
      <c r="M262" s="38"/>
    </row>
    <row r="263" spans="1:13" ht="45.75" customHeight="1" outlineLevel="1" x14ac:dyDescent="0.2">
      <c r="A263" s="170" t="str">
        <f>Máximo!A263</f>
        <v>3.229</v>
      </c>
      <c r="B263" s="667" t="str">
        <f>Máximo!B263:E263</f>
        <v xml:space="preserve">O serviço de cloud deve estar totalmente hospedado no território nacional </v>
      </c>
      <c r="C263" s="668"/>
      <c r="D263" s="668"/>
      <c r="E263" s="669"/>
      <c r="F263" s="68" t="str">
        <f>IF(Máximo!F263:I263="","",Máximo!F263:I263)</f>
        <v/>
      </c>
      <c r="G263" s="72">
        <f>Máximo!G263:J263</f>
        <v>6.9230769000000003E-4</v>
      </c>
      <c r="H263" s="70" t="str">
        <f>IF(Máximo!H263="","",Máximo!H263)</f>
        <v>Obrigatório</v>
      </c>
      <c r="I263" s="37" t="s">
        <v>4</v>
      </c>
      <c r="J263" s="73">
        <f>IF($K$13="Não Atende",0,IF(I263="","",IF(H263="",VLOOKUP(I263,Parâmetros!$B$3:$C$6,2,0),VLOOKUP(I263,Parâmetros!$B$3:$C$6,2,0)*VLOOKUP(H263,Parâmetros!$E$3:$G$5,2,0))))</f>
        <v>4</v>
      </c>
      <c r="K263" s="74">
        <f t="shared" ref="K263" si="228">IF(J263="",0,((G263*J263)*$F$30)*0.9*100)</f>
        <v>0.11215384578000002</v>
      </c>
      <c r="L263" s="3"/>
      <c r="M263" s="38"/>
    </row>
    <row r="264" spans="1:13" ht="45.75" customHeight="1" outlineLevel="1" x14ac:dyDescent="0.2">
      <c r="A264" s="170" t="str">
        <f>Máximo!A264</f>
        <v>3.230</v>
      </c>
      <c r="B264" s="667" t="str">
        <f>Máximo!B264:E264</f>
        <v>Deve estar com compativel com a leis e regulamentação brasileira vigente</v>
      </c>
      <c r="C264" s="668"/>
      <c r="D264" s="668"/>
      <c r="E264" s="669"/>
      <c r="F264" s="68" t="str">
        <f>IF(Máximo!F264:I264="","",Máximo!F264:I264)</f>
        <v/>
      </c>
      <c r="G264" s="72">
        <f>Máximo!G264:J264</f>
        <v>6.9230769000000003E-4</v>
      </c>
      <c r="H264" s="70" t="str">
        <f>IF(Máximo!H264="","",Máximo!H264)</f>
        <v>Obrigatório</v>
      </c>
      <c r="I264" s="37" t="s">
        <v>4</v>
      </c>
      <c r="J264" s="73">
        <f>IF($K$13="Não Atende",0,IF(I264="","",IF(H264="",VLOOKUP(I264,Parâmetros!$B$3:$C$6,2,0),VLOOKUP(I264,Parâmetros!$B$3:$C$6,2,0)*VLOOKUP(H264,Parâmetros!$E$3:$G$5,2,0))))</f>
        <v>4</v>
      </c>
      <c r="K264" s="74">
        <f t="shared" ref="K264" si="229">IF(J264="",0,((G264*J264)*$F$30)*0.9*100)</f>
        <v>0.11215384578000002</v>
      </c>
      <c r="L264" s="3"/>
      <c r="M264" s="38"/>
    </row>
    <row r="265" spans="1:13" ht="45.75" customHeight="1" outlineLevel="1" x14ac:dyDescent="0.2">
      <c r="A265" s="170" t="str">
        <f>Máximo!A265</f>
        <v>3.231</v>
      </c>
      <c r="B265" s="667" t="str">
        <f>Máximo!B265:E265</f>
        <v>Todo dado migrado de ambiente produtivo para ambiente não produtivo deve ser descaracterizado / mascarado</v>
      </c>
      <c r="C265" s="668"/>
      <c r="D265" s="668"/>
      <c r="E265" s="669"/>
      <c r="F265" s="68" t="str">
        <f>IF(Máximo!F265:I265="","",Máximo!F265:I265)</f>
        <v/>
      </c>
      <c r="G265" s="72">
        <f>Máximo!G265:J265</f>
        <v>6.9230769000000003E-4</v>
      </c>
      <c r="H265" s="70" t="str">
        <f>IF(Máximo!H265="","",Máximo!H265)</f>
        <v>Obrigatório</v>
      </c>
      <c r="I265" s="37" t="s">
        <v>4</v>
      </c>
      <c r="J265" s="73">
        <f>IF($K$13="Não Atende",0,IF(I265="","",IF(H265="",VLOOKUP(I265,Parâmetros!$B$3:$C$6,2,0),VLOOKUP(I265,Parâmetros!$B$3:$C$6,2,0)*VLOOKUP(H265,Parâmetros!$E$3:$G$5,2,0))))</f>
        <v>4</v>
      </c>
      <c r="K265" s="74">
        <f t="shared" ref="K265" si="230">IF(J265="",0,((G265*J265)*$F$30)*0.9*100)</f>
        <v>0.11215384578000002</v>
      </c>
      <c r="L265" s="3"/>
      <c r="M265" s="38"/>
    </row>
    <row r="266" spans="1:13" ht="45.75" customHeight="1" outlineLevel="1" x14ac:dyDescent="0.2">
      <c r="A266" s="170" t="str">
        <f>Máximo!A266</f>
        <v>3.232</v>
      </c>
      <c r="B266" s="667" t="str">
        <f>Máximo!B266:E266</f>
        <v>Solução deve ter proteção a ataque DOS, DDOS e ataques de força bruta</v>
      </c>
      <c r="C266" s="668"/>
      <c r="D266" s="668"/>
      <c r="E266" s="669"/>
      <c r="F266" s="68" t="str">
        <f>IF(Máximo!F266:I266="","",Máximo!F266:I266)</f>
        <v/>
      </c>
      <c r="G266" s="72">
        <f>Máximo!G266:J266</f>
        <v>6.9230769000000003E-4</v>
      </c>
      <c r="H266" s="70" t="str">
        <f>IF(Máximo!H266="","",Máximo!H266)</f>
        <v>Obrigatório</v>
      </c>
      <c r="I266" s="37" t="s">
        <v>4</v>
      </c>
      <c r="J266" s="73">
        <f>IF($K$13="Não Atende",0,IF(I266="","",IF(H266="",VLOOKUP(I266,Parâmetros!$B$3:$C$6,2,0),VLOOKUP(I266,Parâmetros!$B$3:$C$6,2,0)*VLOOKUP(H266,Parâmetros!$E$3:$G$5,2,0))))</f>
        <v>4</v>
      </c>
      <c r="K266" s="74">
        <f t="shared" ref="K266" si="231">IF(J266="",0,((G266*J266)*$F$30)*0.9*100)</f>
        <v>0.11215384578000002</v>
      </c>
      <c r="L266" s="3"/>
      <c r="M266" s="38"/>
    </row>
    <row r="267" spans="1:13" ht="45.75" customHeight="1" outlineLevel="1" x14ac:dyDescent="0.2">
      <c r="A267" s="170" t="str">
        <f>Máximo!A267</f>
        <v>3.233</v>
      </c>
      <c r="B267" s="667" t="str">
        <f>Máximo!B267:E267</f>
        <v>Solução deve ter proteção IPS e IDS</v>
      </c>
      <c r="C267" s="668"/>
      <c r="D267" s="668"/>
      <c r="E267" s="669"/>
      <c r="F267" s="68" t="str">
        <f>IF(Máximo!F267:I267="","",Máximo!F267:I267)</f>
        <v/>
      </c>
      <c r="G267" s="72">
        <f>Máximo!G267:J267</f>
        <v>6.9230769000000003E-4</v>
      </c>
      <c r="H267" s="70" t="str">
        <f>IF(Máximo!H267="","",Máximo!H267)</f>
        <v>Obrigatório</v>
      </c>
      <c r="I267" s="37" t="s">
        <v>4</v>
      </c>
      <c r="J267" s="73">
        <f>IF($K$13="Não Atende",0,IF(I267="","",IF(H267="",VLOOKUP(I267,Parâmetros!$B$3:$C$6,2,0),VLOOKUP(I267,Parâmetros!$B$3:$C$6,2,0)*VLOOKUP(H267,Parâmetros!$E$3:$G$5,2,0))))</f>
        <v>4</v>
      </c>
      <c r="K267" s="74">
        <f t="shared" ref="K267" si="232">IF(J267="",0,((G267*J267)*$F$30)*0.9*100)</f>
        <v>0.11215384578000002</v>
      </c>
      <c r="L267" s="3"/>
      <c r="M267" s="38"/>
    </row>
    <row r="268" spans="1:13" ht="45.75" customHeight="1" outlineLevel="1" x14ac:dyDescent="0.2">
      <c r="A268" s="170" t="str">
        <f>Máximo!A268</f>
        <v>3.234</v>
      </c>
      <c r="B268" s="667" t="str">
        <f>Máximo!B268:E268</f>
        <v>A solução deve implementar filttragem de tráfego de rede L7</v>
      </c>
      <c r="C268" s="668"/>
      <c r="D268" s="668"/>
      <c r="E268" s="669"/>
      <c r="F268" s="68" t="str">
        <f>IF(Máximo!F268:I268="","",Máximo!F268:I268)</f>
        <v/>
      </c>
      <c r="G268" s="72">
        <f>Máximo!G268:J268</f>
        <v>6.9230769000000003E-4</v>
      </c>
      <c r="H268" s="70" t="str">
        <f>IF(Máximo!H268="","",Máximo!H268)</f>
        <v>Obrigatório</v>
      </c>
      <c r="I268" s="37" t="s">
        <v>4</v>
      </c>
      <c r="J268" s="73">
        <f>IF($K$13="Não Atende",0,IF(I268="","",IF(H268="",VLOOKUP(I268,Parâmetros!$B$3:$C$6,2,0),VLOOKUP(I268,Parâmetros!$B$3:$C$6,2,0)*VLOOKUP(H268,Parâmetros!$E$3:$G$5,2,0))))</f>
        <v>4</v>
      </c>
      <c r="K268" s="74">
        <f t="shared" ref="K268" si="233">IF(J268="",0,((G268*J268)*$F$30)*0.9*100)</f>
        <v>0.11215384578000002</v>
      </c>
      <c r="L268" s="3"/>
      <c r="M268" s="38"/>
    </row>
    <row r="269" spans="1:13" ht="45.75" customHeight="1" outlineLevel="1" x14ac:dyDescent="0.2">
      <c r="A269" s="170" t="str">
        <f>Máximo!A269</f>
        <v>3.235</v>
      </c>
      <c r="B269" s="667" t="str">
        <f>Máximo!B269:E269</f>
        <v>As integrações ou conectividade entre parceiros, a Oi e o provedor de cloud deve ser realizado através de link dedicado ou de algum protocolo que implemente autenticação das duas pontas (Ex.: VPN, 2-WAY SSL etc)</v>
      </c>
      <c r="C269" s="668"/>
      <c r="D269" s="668"/>
      <c r="E269" s="669"/>
      <c r="F269" s="68" t="str">
        <f>IF(Máximo!F269:I269="","",Máximo!F269:I269)</f>
        <v/>
      </c>
      <c r="G269" s="72">
        <f>Máximo!G269:J269</f>
        <v>6.9230769000000003E-4</v>
      </c>
      <c r="H269" s="70" t="str">
        <f>IF(Máximo!H269="","",Máximo!H269)</f>
        <v>Obrigatório</v>
      </c>
      <c r="I269" s="37" t="s">
        <v>4</v>
      </c>
      <c r="J269" s="73">
        <f>IF($K$13="Não Atende",0,IF(I269="","",IF(H269="",VLOOKUP(I269,Parâmetros!$B$3:$C$6,2,0),VLOOKUP(I269,Parâmetros!$B$3:$C$6,2,0)*VLOOKUP(H269,Parâmetros!$E$3:$G$5,2,0))))</f>
        <v>4</v>
      </c>
      <c r="K269" s="74">
        <f t="shared" ref="K269" si="234">IF(J269="",0,((G269*J269)*$F$30)*0.9*100)</f>
        <v>0.11215384578000002</v>
      </c>
      <c r="L269" s="3"/>
      <c r="M269" s="38"/>
    </row>
    <row r="270" spans="1:13" ht="45.75" customHeight="1" outlineLevel="1" x14ac:dyDescent="0.2">
      <c r="A270" s="170" t="str">
        <f>Máximo!A270</f>
        <v>3.236</v>
      </c>
      <c r="B270" s="667" t="str">
        <f>Máximo!B270:E270</f>
        <v>Soluções SaaS devem ser single tenant</v>
      </c>
      <c r="C270" s="668"/>
      <c r="D270" s="668"/>
      <c r="E270" s="669"/>
      <c r="F270" s="68" t="str">
        <f>IF(Máximo!F270:I270="","",Máximo!F270:I270)</f>
        <v/>
      </c>
      <c r="G270" s="72">
        <f>Máximo!G270:J270</f>
        <v>6.9230769000000003E-4</v>
      </c>
      <c r="H270" s="70" t="str">
        <f>IF(Máximo!H270="","",Máximo!H270)</f>
        <v>Obrigatório</v>
      </c>
      <c r="I270" s="37" t="s">
        <v>4</v>
      </c>
      <c r="J270" s="73">
        <f>IF($K$13="Não Atende",0,IF(I270="","",IF(H270="",VLOOKUP(I270,Parâmetros!$B$3:$C$6,2,0),VLOOKUP(I270,Parâmetros!$B$3:$C$6,2,0)*VLOOKUP(H270,Parâmetros!$E$3:$G$5,2,0))))</f>
        <v>4</v>
      </c>
      <c r="K270" s="74">
        <f t="shared" ref="K270" si="235">IF(J270="",0,((G270*J270)*$F$30)*0.9*100)</f>
        <v>0.11215384578000002</v>
      </c>
      <c r="L270" s="3"/>
      <c r="M270" s="38"/>
    </row>
    <row r="271" spans="1:13" ht="45.75" customHeight="1" outlineLevel="1" x14ac:dyDescent="0.2">
      <c r="A271" s="170" t="str">
        <f>Máximo!A271</f>
        <v>3.237</v>
      </c>
      <c r="B271" s="667" t="str">
        <f>Máximo!B271:E271</f>
        <v>Para SaaS, o provedor deve ter plano de Disaster Recovery testado regularmente</v>
      </c>
      <c r="C271" s="668"/>
      <c r="D271" s="668"/>
      <c r="E271" s="669"/>
      <c r="F271" s="68" t="str">
        <f>IF(Máximo!F271:I271="","",Máximo!F271:I271)</f>
        <v/>
      </c>
      <c r="G271" s="72">
        <f>Máximo!G271:J271</f>
        <v>6.9230769000000003E-4</v>
      </c>
      <c r="H271" s="70" t="str">
        <f>IF(Máximo!H271="","",Máximo!H271)</f>
        <v>Obrigatório</v>
      </c>
      <c r="I271" s="37" t="s">
        <v>4</v>
      </c>
      <c r="J271" s="73">
        <f>IF($K$13="Não Atende",0,IF(I271="","",IF(H271="",VLOOKUP(I271,Parâmetros!$B$3:$C$6,2,0),VLOOKUP(I271,Parâmetros!$B$3:$C$6,2,0)*VLOOKUP(H271,Parâmetros!$E$3:$G$5,2,0))))</f>
        <v>4</v>
      </c>
      <c r="K271" s="74">
        <f t="shared" ref="K271" si="236">IF(J271="",0,((G271*J271)*$F$30)*0.9*100)</f>
        <v>0.11215384578000002</v>
      </c>
      <c r="L271" s="3"/>
      <c r="M271" s="38"/>
    </row>
    <row r="272" spans="1:13" ht="45.75" customHeight="1" outlineLevel="1" x14ac:dyDescent="0.2">
      <c r="A272" s="170" t="str">
        <f>Máximo!A272</f>
        <v>3.238</v>
      </c>
      <c r="B272" s="667" t="str">
        <f>Máximo!B272:E272</f>
        <v>Deve haver mecanismos de recuperação / migração de dados para caso de migração de empresa ou recisão de contratual</v>
      </c>
      <c r="C272" s="668"/>
      <c r="D272" s="668"/>
      <c r="E272" s="669"/>
      <c r="F272" s="68" t="str">
        <f>IF(Máximo!F272:I272="","",Máximo!F272:I272)</f>
        <v/>
      </c>
      <c r="G272" s="72">
        <f>Máximo!G272:J272</f>
        <v>6.9230769000000003E-4</v>
      </c>
      <c r="H272" s="70" t="str">
        <f>IF(Máximo!H272="","",Máximo!H272)</f>
        <v>Obrigatório</v>
      </c>
      <c r="I272" s="37" t="s">
        <v>4</v>
      </c>
      <c r="J272" s="73">
        <f>IF($K$13="Não Atende",0,IF(I272="","",IF(H272="",VLOOKUP(I272,Parâmetros!$B$3:$C$6,2,0),VLOOKUP(I272,Parâmetros!$B$3:$C$6,2,0)*VLOOKUP(H272,Parâmetros!$E$3:$G$5,2,0))))</f>
        <v>4</v>
      </c>
      <c r="K272" s="74">
        <f t="shared" ref="K272" si="237">IF(J272="",0,((G272*J272)*$F$30)*0.9*100)</f>
        <v>0.11215384578000002</v>
      </c>
      <c r="L272" s="3"/>
      <c r="M272" s="38"/>
    </row>
    <row r="273" spans="1:15" ht="45.75" customHeight="1" outlineLevel="1" x14ac:dyDescent="0.2">
      <c r="A273" s="170" t="str">
        <f>Máximo!A273</f>
        <v>3.239</v>
      </c>
      <c r="B273" s="667" t="str">
        <f>Máximo!B273:E273</f>
        <v xml:space="preserve">O fornecedor deve apresentar um plano de mapeamento e contenção de suas maiores ameaças </v>
      </c>
      <c r="C273" s="668"/>
      <c r="D273" s="668"/>
      <c r="E273" s="669"/>
      <c r="F273" s="68" t="str">
        <f>IF(Máximo!F273:I273="","",Máximo!F273:I273)</f>
        <v/>
      </c>
      <c r="G273" s="72">
        <f>Máximo!G273:J273</f>
        <v>6.9230769000000003E-4</v>
      </c>
      <c r="H273" s="70" t="str">
        <f>IF(Máximo!H273="","",Máximo!H273)</f>
        <v>Obrigatório</v>
      </c>
      <c r="I273" s="37" t="s">
        <v>4</v>
      </c>
      <c r="J273" s="73">
        <f>IF($K$13="Não Atende",0,IF(I273="","",IF(H273="",VLOOKUP(I273,Parâmetros!$B$3:$C$6,2,0),VLOOKUP(I273,Parâmetros!$B$3:$C$6,2,0)*VLOOKUP(H273,Parâmetros!$E$3:$G$5,2,0))))</f>
        <v>4</v>
      </c>
      <c r="K273" s="74">
        <f t="shared" ref="K273" si="238">IF(J273="",0,((G273*J273)*$F$30)*0.9*100)</f>
        <v>0.11215384578000002</v>
      </c>
      <c r="L273" s="3"/>
      <c r="M273" s="38"/>
    </row>
    <row r="274" spans="1:15" ht="45.75" customHeight="1" outlineLevel="1" x14ac:dyDescent="0.2">
      <c r="A274" s="170" t="str">
        <f>Máximo!A274</f>
        <v>3.240</v>
      </c>
      <c r="B274" s="667" t="str">
        <f>Máximo!B274:E274</f>
        <v>Deve ser possivel fazer teste de segurança no serviço/ambiente</v>
      </c>
      <c r="C274" s="668"/>
      <c r="D274" s="668"/>
      <c r="E274" s="669"/>
      <c r="F274" s="68" t="str">
        <f>IF(Máximo!F274:I274="","",Máximo!F274:I274)</f>
        <v/>
      </c>
      <c r="G274" s="72">
        <f>Máximo!G274:J274</f>
        <v>6.9230769000000003E-4</v>
      </c>
      <c r="H274" s="70" t="str">
        <f>IF(Máximo!H274="","",Máximo!H274)</f>
        <v>Obrigatório</v>
      </c>
      <c r="I274" s="37" t="s">
        <v>4</v>
      </c>
      <c r="J274" s="73">
        <f>IF($K$13="Não Atende",0,IF(I274="","",IF(H274="",VLOOKUP(I274,Parâmetros!$B$3:$C$6,2,0),VLOOKUP(I274,Parâmetros!$B$3:$C$6,2,0)*VLOOKUP(H274,Parâmetros!$E$3:$G$5,2,0))))</f>
        <v>4</v>
      </c>
      <c r="K274" s="74">
        <f t="shared" ref="K274" si="239">IF(J274="",0,((G274*J274)*$F$30)*0.9*100)</f>
        <v>0.11215384578000002</v>
      </c>
      <c r="L274" s="3"/>
      <c r="M274" s="38"/>
    </row>
    <row r="275" spans="1:15" ht="45.75" customHeight="1" outlineLevel="1" x14ac:dyDescent="0.2">
      <c r="A275" s="170" t="str">
        <f>Máximo!A275</f>
        <v>3.241</v>
      </c>
      <c r="B275" s="667" t="str">
        <f>Máximo!B275:E275</f>
        <v>Garantia de correção sem custos de vulnerabilidade de segurança E hardening</v>
      </c>
      <c r="C275" s="668"/>
      <c r="D275" s="668"/>
      <c r="E275" s="669"/>
      <c r="F275" s="68" t="str">
        <f>IF(Máximo!F275:I275="","",Máximo!F275:I275)</f>
        <v/>
      </c>
      <c r="G275" s="72">
        <f>Máximo!G275:J275</f>
        <v>6.9230769000000003E-4</v>
      </c>
      <c r="H275" s="70" t="str">
        <f>IF(Máximo!H275="","",Máximo!H275)</f>
        <v>Obrigatório</v>
      </c>
      <c r="I275" s="37" t="s">
        <v>4</v>
      </c>
      <c r="J275" s="73">
        <f>IF($K$13="Não Atende",0,IF(I275="","",IF(H275="",VLOOKUP(I275,Parâmetros!$B$3:$C$6,2,0),VLOOKUP(I275,Parâmetros!$B$3:$C$6,2,0)*VLOOKUP(H275,Parâmetros!$E$3:$G$5,2,0))))</f>
        <v>4</v>
      </c>
      <c r="K275" s="74">
        <f t="shared" ref="K275" si="240">IF(J275="",0,((G275*J275)*$F$30)*0.9*100)</f>
        <v>0.11215384578000002</v>
      </c>
      <c r="L275" s="3"/>
      <c r="M275" s="38"/>
    </row>
    <row r="276" spans="1:15" ht="45.75" customHeight="1" outlineLevel="1" x14ac:dyDescent="0.2">
      <c r="A276" s="170" t="str">
        <f>Máximo!A276</f>
        <v>3.242</v>
      </c>
      <c r="B276" s="667" t="str">
        <f>Máximo!B276:E276</f>
        <v>O consumo de informações corporativas deve ser feito através do API Gateway Corporativo.</v>
      </c>
      <c r="C276" s="668"/>
      <c r="D276" s="668"/>
      <c r="E276" s="669"/>
      <c r="F276" s="68" t="str">
        <f>IF(Máximo!F276:I276="","",Máximo!F276:I276)</f>
        <v/>
      </c>
      <c r="G276" s="72">
        <f>Máximo!G276:J276</f>
        <v>6.9230769000000003E-4</v>
      </c>
      <c r="H276" s="70" t="str">
        <f>IF(Máximo!H276="","",Máximo!H276)</f>
        <v>Obrigatório</v>
      </c>
      <c r="I276" s="37" t="s">
        <v>4</v>
      </c>
      <c r="J276" s="73">
        <f>IF($K$13="Não Atende",0,IF(I276="","",IF(H276="",VLOOKUP(I276,Parâmetros!$B$3:$C$6,2,0),VLOOKUP(I276,Parâmetros!$B$3:$C$6,2,0)*VLOOKUP(H276,Parâmetros!$E$3:$G$5,2,0))))</f>
        <v>4</v>
      </c>
      <c r="K276" s="74">
        <f t="shared" ref="K276" si="241">IF(J276="",0,((G276*J276)*$F$30)*0.9*100)</f>
        <v>0.11215384578000002</v>
      </c>
      <c r="L276" s="3"/>
      <c r="M276" s="38"/>
    </row>
    <row r="277" spans="1:15" ht="45.75" customHeight="1" outlineLevel="1" x14ac:dyDescent="0.2">
      <c r="A277" s="170" t="str">
        <f>Máximo!A277</f>
        <v>3.243</v>
      </c>
      <c r="B277" s="667" t="str">
        <f>Máximo!B277:E277</f>
        <v>Deve ser possivel de acesso a todos os logs da solução em tempo real</v>
      </c>
      <c r="C277" s="668"/>
      <c r="D277" s="668"/>
      <c r="E277" s="669"/>
      <c r="F277" s="68" t="str">
        <f>IF(Máximo!F277:I277="","",Máximo!F277:I277)</f>
        <v/>
      </c>
      <c r="G277" s="72">
        <f>Máximo!G277:J277</f>
        <v>6.9230769000000003E-4</v>
      </c>
      <c r="H277" s="70" t="str">
        <f>IF(Máximo!H277="","",Máximo!H277)</f>
        <v>Obrigatório</v>
      </c>
      <c r="I277" s="37" t="s">
        <v>4</v>
      </c>
      <c r="J277" s="73">
        <f>IF($K$13="Não Atende",0,IF(I277="","",IF(H277="",VLOOKUP(I277,Parâmetros!$B$3:$C$6,2,0),VLOOKUP(I277,Parâmetros!$B$3:$C$6,2,0)*VLOOKUP(H277,Parâmetros!$E$3:$G$5,2,0))))</f>
        <v>4</v>
      </c>
      <c r="K277" s="74">
        <f t="shared" ref="K277" si="242">IF(J277="",0,((G277*J277)*$F$30)*0.9*100)</f>
        <v>0.11215384578000002</v>
      </c>
      <c r="L277" s="3"/>
      <c r="M277" s="38"/>
    </row>
    <row r="278" spans="1:15" ht="45.75" customHeight="1" outlineLevel="1" x14ac:dyDescent="0.2">
      <c r="A278" s="170" t="str">
        <f>Máximo!A278</f>
        <v>3.244</v>
      </c>
      <c r="B278" s="667" t="str">
        <f>Máximo!B278:E278</f>
        <v>Proponente deve ter area responsavel por seguranca da informação com staff certificado ( CISPP, CISA, CEH, CSPA, CSSLP e etc )</v>
      </c>
      <c r="C278" s="668"/>
      <c r="D278" s="668"/>
      <c r="E278" s="669"/>
      <c r="F278" s="68" t="str">
        <f>IF(Máximo!F278:I278="","",Máximo!F278:I278)</f>
        <v/>
      </c>
      <c r="G278" s="72">
        <f>Máximo!G278:J278</f>
        <v>6.9230769000000003E-4</v>
      </c>
      <c r="H278" s="70" t="str">
        <f>IF(Máximo!H278="","",Máximo!H278)</f>
        <v>Obrigatório</v>
      </c>
      <c r="I278" s="37" t="s">
        <v>4</v>
      </c>
      <c r="J278" s="73">
        <f>IF($K$13="Não Atende",0,IF(I278="","",IF(H278="",VLOOKUP(I278,Parâmetros!$B$3:$C$6,2,0),VLOOKUP(I278,Parâmetros!$B$3:$C$6,2,0)*VLOOKUP(H278,Parâmetros!$E$3:$G$5,2,0))))</f>
        <v>4</v>
      </c>
      <c r="K278" s="74">
        <f t="shared" ref="K278" si="243">IF(J278="",0,((G278*J278)*$F$30)*0.9*100)</f>
        <v>0.11215384578000002</v>
      </c>
      <c r="L278" s="3"/>
      <c r="M278" s="38"/>
    </row>
    <row r="279" spans="1:15" ht="45.75" customHeight="1" outlineLevel="1" x14ac:dyDescent="0.2">
      <c r="A279" s="170" t="str">
        <f>Máximo!A279</f>
        <v>3.245</v>
      </c>
      <c r="B279" s="667" t="str">
        <f>Máximo!B279:E279</f>
        <v>O provedor deve ser capaz de atender as necessidades da Oi em termos de RPO (Recovery Point Objective) e RTO (Recovery Time Objective)</v>
      </c>
      <c r="C279" s="668"/>
      <c r="D279" s="668"/>
      <c r="E279" s="669"/>
      <c r="F279" s="68" t="str">
        <f>IF(Máximo!F279:I279="","",Máximo!F279:I279)</f>
        <v/>
      </c>
      <c r="G279" s="72">
        <f>Máximo!G279:J279</f>
        <v>6.9230769000000003E-4</v>
      </c>
      <c r="H279" s="70" t="str">
        <f>IF(Máximo!H279="","",Máximo!H279)</f>
        <v>Obrigatório</v>
      </c>
      <c r="I279" s="37" t="s">
        <v>4</v>
      </c>
      <c r="J279" s="73">
        <f>IF($K$13="Não Atende",0,IF(I279="","",IF(H279="",VLOOKUP(I279,Parâmetros!$B$3:$C$6,2,0),VLOOKUP(I279,Parâmetros!$B$3:$C$6,2,0)*VLOOKUP(H279,Parâmetros!$E$3:$G$5,2,0))))</f>
        <v>4</v>
      </c>
      <c r="K279" s="74">
        <f t="shared" ref="K279" si="244">IF(J279="",0,((G279*J279)*$F$30)*0.9*100)</f>
        <v>0.11215384578000002</v>
      </c>
      <c r="L279" s="3"/>
      <c r="M279" s="38"/>
    </row>
    <row r="280" spans="1:15" ht="45.75" customHeight="1" outlineLevel="1" x14ac:dyDescent="0.2">
      <c r="A280" s="170" t="str">
        <f>Máximo!A280</f>
        <v>3.246</v>
      </c>
      <c r="B280" s="667" t="str">
        <f>Máximo!B280:E280</f>
        <v>Deve ser possível restringir o acesso por localidade (IP) às aplicações / serviços em nuvem para determinados usuários</v>
      </c>
      <c r="C280" s="668"/>
      <c r="D280" s="668"/>
      <c r="E280" s="669"/>
      <c r="F280" s="68" t="str">
        <f>IF(Máximo!F280:I280="","",Máximo!F280:I280)</f>
        <v/>
      </c>
      <c r="G280" s="72">
        <f>Máximo!G280:J280</f>
        <v>6.9230769000000003E-4</v>
      </c>
      <c r="H280" s="70" t="str">
        <f>IF(Máximo!H280="","",Máximo!H280)</f>
        <v>Obrigatório</v>
      </c>
      <c r="I280" s="37" t="s">
        <v>4</v>
      </c>
      <c r="J280" s="73">
        <f>IF($K$13="Não Atende",0,IF(I280="","",IF(H280="",VLOOKUP(I280,Parâmetros!$B$3:$C$6,2,0),VLOOKUP(I280,Parâmetros!$B$3:$C$6,2,0)*VLOOKUP(H280,Parâmetros!$E$3:$G$5,2,0))))</f>
        <v>4</v>
      </c>
      <c r="K280" s="74">
        <f t="shared" ref="K280" si="245">IF(J280="",0,((G280*J280)*$F$30)*0.9*100)</f>
        <v>0.11215384578000002</v>
      </c>
      <c r="L280" s="3"/>
      <c r="M280" s="38"/>
    </row>
    <row r="281" spans="1:15" ht="45.75" customHeight="1" outlineLevel="1" x14ac:dyDescent="0.2">
      <c r="A281" s="170" t="str">
        <f>Máximo!A281</f>
        <v>3.247</v>
      </c>
      <c r="B281" s="667" t="str">
        <f>Máximo!B281:E281</f>
        <v>Serviços ou aplicações hospedados em nuvem pública só devem ser expostos para Internet caso seja estritamente necessário</v>
      </c>
      <c r="C281" s="668"/>
      <c r="D281" s="668"/>
      <c r="E281" s="669"/>
      <c r="F281" s="68" t="str">
        <f>IF(Máximo!F281:I281="","",Máximo!F281:I281)</f>
        <v/>
      </c>
      <c r="G281" s="72">
        <f>Máximo!G281:J281</f>
        <v>6.9230769000000003E-4</v>
      </c>
      <c r="H281" s="70" t="str">
        <f>IF(Máximo!H281="","",Máximo!H281)</f>
        <v>Obrigatório</v>
      </c>
      <c r="I281" s="37" t="s">
        <v>4</v>
      </c>
      <c r="J281" s="73">
        <f>IF($K$13="Não Atende",0,IF(I281="","",IF(H281="",VLOOKUP(I281,Parâmetros!$B$3:$C$6,2,0),VLOOKUP(I281,Parâmetros!$B$3:$C$6,2,0)*VLOOKUP(H281,Parâmetros!$E$3:$G$5,2,0))))</f>
        <v>4</v>
      </c>
      <c r="K281" s="74">
        <f t="shared" ref="K281" si="246">IF(J281="",0,((G281*J281)*$F$30)*0.9*100)</f>
        <v>0.11215384578000002</v>
      </c>
      <c r="L281" s="3"/>
      <c r="M281" s="38"/>
    </row>
    <row r="282" spans="1:15" ht="45.75" customHeight="1" outlineLevel="1" x14ac:dyDescent="0.2">
      <c r="A282" s="170" t="str">
        <f>Máximo!A282</f>
        <v>3.248</v>
      </c>
      <c r="B282" s="667" t="str">
        <f>Máximo!B282:E282</f>
        <v>Deve ser implementado DMZ na nuvem pública de forma a isolar aqueles nós que estarão acessíveis na Internet</v>
      </c>
      <c r="C282" s="668"/>
      <c r="D282" s="668"/>
      <c r="E282" s="669"/>
      <c r="F282" s="68" t="str">
        <f>IF(Máximo!F282:I282="","",Máximo!F282:I282)</f>
        <v/>
      </c>
      <c r="G282" s="72">
        <f>Máximo!G282:J282</f>
        <v>6.9230769000000003E-4</v>
      </c>
      <c r="H282" s="70" t="str">
        <f>IF(Máximo!H282="","",Máximo!H282)</f>
        <v>Obrigatório</v>
      </c>
      <c r="I282" s="37" t="s">
        <v>4</v>
      </c>
      <c r="J282" s="73">
        <f>IF($K$13="Não Atende",0,IF(I282="","",IF(H282="",VLOOKUP(I282,Parâmetros!$B$3:$C$6,2,0),VLOOKUP(I282,Parâmetros!$B$3:$C$6,2,0)*VLOOKUP(H282,Parâmetros!$E$3:$G$5,2,0))))</f>
        <v>4</v>
      </c>
      <c r="K282" s="74">
        <f t="shared" ref="K282" si="247">IF(J282="",0,((G282*J282)*$F$30)*0.9*100)</f>
        <v>0.11215384578000002</v>
      </c>
      <c r="L282" s="3"/>
      <c r="M282" s="38"/>
    </row>
    <row r="283" spans="1:15" ht="15" customHeight="1" outlineLevel="1" x14ac:dyDescent="0.2">
      <c r="A283" s="121"/>
      <c r="B283" s="237" t="s">
        <v>171</v>
      </c>
      <c r="C283" s="237"/>
      <c r="D283" s="237"/>
      <c r="E283" s="237"/>
      <c r="F283" s="122"/>
      <c r="G283" s="122"/>
      <c r="H283" s="122"/>
      <c r="I283" s="239"/>
      <c r="J283" s="122"/>
      <c r="K283" s="122"/>
      <c r="L283" s="122"/>
      <c r="M283" s="123"/>
      <c r="N283" s="168"/>
      <c r="O283" s="168"/>
    </row>
    <row r="284" spans="1:15" ht="45.75" customHeight="1" outlineLevel="1" x14ac:dyDescent="0.2">
      <c r="A284" s="170" t="str">
        <f>Máximo!A284</f>
        <v>3.249</v>
      </c>
      <c r="B284" s="667" t="str">
        <f>Máximo!B284:E284</f>
        <v>Para processos e interfaces baseados em arquivos ou batch deve-se projetar na solução a capacidade de gerar arquivos específicos de erros, além de gravar em LOG na camada ofendida o seu detalhamento, mantendo a persistência e disponibilidade do processamento</v>
      </c>
      <c r="C284" s="668"/>
      <c r="D284" s="668"/>
      <c r="E284" s="669"/>
      <c r="F284" s="68" t="str">
        <f>IF(Máximo!F284:I284="","",Máximo!F284:I284)</f>
        <v/>
      </c>
      <c r="G284" s="72">
        <f>Máximo!G284:J284</f>
        <v>2.5000000000000001E-3</v>
      </c>
      <c r="H284" s="70" t="str">
        <f>IF(Máximo!H284="","",Máximo!H284)</f>
        <v>Obrigatório</v>
      </c>
      <c r="I284" s="37" t="s">
        <v>4</v>
      </c>
      <c r="J284" s="73">
        <f>IF($K$13="Não Atende",0,IF(I284="","",IF(H284="",VLOOKUP(I284,Parâmetros!$B$3:$C$6,2,0),VLOOKUP(I284,Parâmetros!$B$3:$C$6,2,0)*VLOOKUP(H284,Parâmetros!$E$3:$G$5,2,0))))</f>
        <v>4</v>
      </c>
      <c r="K284" s="74">
        <f>IF(J284="",0,((G284*J284)*$F$30)*0.9*100)</f>
        <v>0.40500000000000008</v>
      </c>
      <c r="L284" s="3"/>
      <c r="M284" s="38"/>
    </row>
    <row r="285" spans="1:15" ht="45.75" customHeight="1" outlineLevel="1" x14ac:dyDescent="0.2">
      <c r="A285" s="170" t="str">
        <f>Máximo!A285</f>
        <v>3.250</v>
      </c>
      <c r="B285" s="667" t="str">
        <f>Máximo!B285:E285</f>
        <v>Demonstrar habilidade para controles de versão da solução</v>
      </c>
      <c r="C285" s="668"/>
      <c r="D285" s="668"/>
      <c r="E285" s="669"/>
      <c r="F285" s="68" t="str">
        <f>IF(Máximo!F285:I285="","",Máximo!F285:I285)</f>
        <v/>
      </c>
      <c r="G285" s="72">
        <f>Máximo!G285:J285</f>
        <v>2.5000000000000001E-3</v>
      </c>
      <c r="H285" s="70" t="str">
        <f>IF(Máximo!H285="","",Máximo!H285)</f>
        <v>Obrigatório</v>
      </c>
      <c r="I285" s="37" t="s">
        <v>4</v>
      </c>
      <c r="J285" s="73">
        <f>IF($K$13="Não Atende",0,IF(I285="","",IF(H285="",VLOOKUP(I285,Parâmetros!$B$3:$C$6,2,0),VLOOKUP(I285,Parâmetros!$B$3:$C$6,2,0)*VLOOKUP(H285,Parâmetros!$E$3:$G$5,2,0))))</f>
        <v>4</v>
      </c>
      <c r="K285" s="74">
        <f>IF(J285="",0,((G285*J285)*$F$30)*0.9*100)</f>
        <v>0.40500000000000008</v>
      </c>
      <c r="L285" s="3"/>
      <c r="M285" s="38"/>
    </row>
    <row r="286" spans="1:15" ht="45.75" customHeight="1" outlineLevel="1" x14ac:dyDescent="0.2">
      <c r="A286" s="170" t="str">
        <f>Máximo!A286</f>
        <v>3.251</v>
      </c>
      <c r="B286" s="667" t="str">
        <f>Máximo!B286:E286</f>
        <v>Todos os serviços e integrações da solução devem ser capazes de ser monitorados, controlados e gerenciados</v>
      </c>
      <c r="C286" s="668"/>
      <c r="D286" s="668"/>
      <c r="E286" s="669"/>
      <c r="F286" s="68" t="str">
        <f>IF(Máximo!F286:I286="","",Máximo!F286:I286)</f>
        <v/>
      </c>
      <c r="G286" s="72">
        <f>Máximo!G286:J286</f>
        <v>2.5000000000000001E-3</v>
      </c>
      <c r="H286" s="70" t="str">
        <f>IF(Máximo!H286="","",Máximo!H286)</f>
        <v>Obrigatório</v>
      </c>
      <c r="I286" s="37" t="s">
        <v>4</v>
      </c>
      <c r="J286" s="73">
        <f>IF($K$13="Não Atende",0,IF(I286="","",IF(H286="",VLOOKUP(I286,Parâmetros!$B$3:$C$6,2,0),VLOOKUP(I286,Parâmetros!$B$3:$C$6,2,0)*VLOOKUP(H286,Parâmetros!$E$3:$G$5,2,0))))</f>
        <v>4</v>
      </c>
      <c r="K286" s="74">
        <f>IF(J286="",0,((G286*J286)*$F$30)*0.9*100)</f>
        <v>0.40500000000000008</v>
      </c>
      <c r="L286" s="3"/>
      <c r="M286" s="38"/>
    </row>
    <row r="287" spans="1:15" ht="45.75" customHeight="1" outlineLevel="1" x14ac:dyDescent="0.2">
      <c r="A287" s="170" t="str">
        <f>Máximo!A287</f>
        <v>3.252</v>
      </c>
      <c r="B287" s="667" t="str">
        <f>Máximo!B287:E287</f>
        <v>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v>
      </c>
      <c r="C287" s="668"/>
      <c r="D287" s="668"/>
      <c r="E287" s="669"/>
      <c r="F287" s="68" t="str">
        <f>IF(Máximo!F287:I287="","",Máximo!F287:I287)</f>
        <v/>
      </c>
      <c r="G287" s="72">
        <f>Máximo!G287:J287</f>
        <v>2.5000000000000001E-3</v>
      </c>
      <c r="H287" s="70" t="str">
        <f>IF(Máximo!H287="","",Máximo!H287)</f>
        <v>Obrigatório</v>
      </c>
      <c r="I287" s="37" t="s">
        <v>4</v>
      </c>
      <c r="J287" s="73">
        <f>IF($K$13="Não Atende",0,IF(I287="","",IF(H287="",VLOOKUP(I287,Parâmetros!$B$3:$C$6,2,0),VLOOKUP(I287,Parâmetros!$B$3:$C$6,2,0)*VLOOKUP(H287,Parâmetros!$E$3:$G$5,2,0))))</f>
        <v>4</v>
      </c>
      <c r="K287" s="74">
        <f>IF(J287="",0,((G287*J287)*$F$30)*0.9*100)</f>
        <v>0.40500000000000008</v>
      </c>
      <c r="L287" s="3"/>
      <c r="M287" s="38"/>
    </row>
    <row r="288" spans="1:15" ht="15" customHeight="1" outlineLevel="1" x14ac:dyDescent="0.2">
      <c r="A288" s="121"/>
      <c r="B288" s="237" t="s">
        <v>172</v>
      </c>
      <c r="C288" s="237"/>
      <c r="D288" s="237"/>
      <c r="E288" s="237"/>
      <c r="F288" s="122"/>
      <c r="G288" s="122"/>
      <c r="H288" s="122"/>
      <c r="I288" s="239"/>
      <c r="J288" s="122"/>
      <c r="K288" s="122"/>
      <c r="L288" s="122"/>
      <c r="M288" s="123"/>
      <c r="N288" s="168"/>
      <c r="O288" s="168"/>
    </row>
    <row r="289" spans="1:13" ht="45.75" customHeight="1" outlineLevel="1" x14ac:dyDescent="0.2">
      <c r="A289" s="170" t="str">
        <f>Máximo!A289</f>
        <v>3.253</v>
      </c>
      <c r="B289" s="667" t="str">
        <f>Máximo!B289:E289</f>
        <v>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v>
      </c>
      <c r="C289" s="668"/>
      <c r="D289" s="668"/>
      <c r="E289" s="669"/>
      <c r="F289" s="68" t="str">
        <f>IF(Máximo!F289:I289="","",Máximo!F289:I289)</f>
        <v/>
      </c>
      <c r="G289" s="72">
        <f>Máximo!G289:J289</f>
        <v>4.3478260899999996E-3</v>
      </c>
      <c r="H289" s="70" t="str">
        <f>IF(Máximo!H289="","",Máximo!H289)</f>
        <v>Obrigatório</v>
      </c>
      <c r="I289" s="37" t="s">
        <v>4</v>
      </c>
      <c r="J289" s="73">
        <f>IF($K$13="Não Atende",0,IF(I289="","",IF(H289="",VLOOKUP(I289,Parâmetros!$B$3:$C$6,2,0),VLOOKUP(I289,Parâmetros!$B$3:$C$6,2,0)*VLOOKUP(H289,Parâmetros!$E$3:$G$5,2,0))))</f>
        <v>4</v>
      </c>
      <c r="K289" s="74">
        <f t="shared" ref="K289" si="248">IF(J289="",0,((G289*J289)*$F$30)*0.9*100)</f>
        <v>0.70434782657999995</v>
      </c>
      <c r="L289" s="3"/>
      <c r="M289" s="38"/>
    </row>
    <row r="290" spans="1:13" ht="45.75" customHeight="1" outlineLevel="1" x14ac:dyDescent="0.2">
      <c r="A290" s="170" t="str">
        <f>Máximo!A290</f>
        <v>3.254</v>
      </c>
      <c r="B290" s="667" t="str">
        <f>Máximo!B290:E290</f>
        <v>A ferramenta deverá enviar scores de risco (com pontuação e recomendação) para o sistema Transact da Oi para análise de crédito (via webservices - xml's) dentro dos SLA's acordados (tempo de resposta e acertividade de todas as propostas de análise de crédito)</v>
      </c>
      <c r="C290" s="668"/>
      <c r="D290" s="668"/>
      <c r="E290" s="669"/>
      <c r="F290" s="68" t="str">
        <f>IF(Máximo!F290:I290="","",Máximo!F290:I290)</f>
        <v/>
      </c>
      <c r="G290" s="72">
        <f>Máximo!G290:J290</f>
        <v>4.3478260899999996E-3</v>
      </c>
      <c r="H290" s="70" t="str">
        <f>IF(Máximo!H290="","",Máximo!H290)</f>
        <v>Obrigatório</v>
      </c>
      <c r="I290" s="37" t="s">
        <v>4</v>
      </c>
      <c r="J290" s="73">
        <f>IF($K$13="Não Atende",0,IF(I290="","",IF(H290="",VLOOKUP(I290,Parâmetros!$B$3:$C$6,2,0),VLOOKUP(I290,Parâmetros!$B$3:$C$6,2,0)*VLOOKUP(H290,Parâmetros!$E$3:$G$5,2,0))))</f>
        <v>4</v>
      </c>
      <c r="K290" s="74">
        <f t="shared" ref="K290" si="249">IF(J290="",0,((G290*J290)*$F$30)*0.9*100)</f>
        <v>0.70434782657999995</v>
      </c>
      <c r="L290" s="3"/>
      <c r="M290" s="38"/>
    </row>
    <row r="291" spans="1:13" ht="45.75" customHeight="1" outlineLevel="1" x14ac:dyDescent="0.2">
      <c r="A291" s="170" t="str">
        <f>Máximo!A291</f>
        <v>3.255</v>
      </c>
      <c r="B291" s="667" t="str">
        <f>Máximo!B291:E291</f>
        <v>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v>
      </c>
      <c r="C291" s="668"/>
      <c r="D291" s="668"/>
      <c r="E291" s="669"/>
      <c r="F291" s="68" t="str">
        <f>IF(Máximo!F291:I291="","",Máximo!F291:I291)</f>
        <v/>
      </c>
      <c r="G291" s="72">
        <f>Máximo!G291:J291</f>
        <v>4.3478260899999996E-3</v>
      </c>
      <c r="H291" s="70" t="str">
        <f>IF(Máximo!H291="","",Máximo!H291)</f>
        <v>Obrigatório</v>
      </c>
      <c r="I291" s="37" t="s">
        <v>4</v>
      </c>
      <c r="J291" s="73">
        <f>IF($K$13="Não Atende",0,IF(I291="","",IF(H291="",VLOOKUP(I291,Parâmetros!$B$3:$C$6,2,0),VLOOKUP(I291,Parâmetros!$B$3:$C$6,2,0)*VLOOKUP(H291,Parâmetros!$E$3:$G$5,2,0))))</f>
        <v>4</v>
      </c>
      <c r="K291" s="74">
        <f t="shared" ref="K291" si="250">IF(J291="",0,((G291*J291)*$F$30)*0.9*100)</f>
        <v>0.70434782657999995</v>
      </c>
      <c r="L291" s="3"/>
      <c r="M291" s="38"/>
    </row>
    <row r="292" spans="1:13" ht="45.75" customHeight="1" outlineLevel="1" x14ac:dyDescent="0.2">
      <c r="A292" s="170" t="str">
        <f>Máximo!A292</f>
        <v>3.256</v>
      </c>
      <c r="B292" s="667" t="str">
        <f>Máximo!B292:E292</f>
        <v>A ferramenta deverá ser capaz de se conectar com o SIAF (sistema responsável por compartilhar informações de fraudes de subscrição entre as operadoras afiliadas e a ABRT).</v>
      </c>
      <c r="C292" s="668"/>
      <c r="D292" s="668"/>
      <c r="E292" s="669"/>
      <c r="F292" s="68" t="str">
        <f>IF(Máximo!F292:I292="","",Máximo!F292:I292)</f>
        <v/>
      </c>
      <c r="G292" s="72">
        <f>Máximo!G292:J292</f>
        <v>4.3478260899999996E-3</v>
      </c>
      <c r="H292" s="70" t="str">
        <f>IF(Máximo!H292="","",Máximo!H292)</f>
        <v>Obrigatório</v>
      </c>
      <c r="I292" s="37" t="s">
        <v>4</v>
      </c>
      <c r="J292" s="73">
        <f>IF($K$13="Não Atende",0,IF(I292="","",IF(H292="",VLOOKUP(I292,Parâmetros!$B$3:$C$6,2,0),VLOOKUP(I292,Parâmetros!$B$3:$C$6,2,0)*VLOOKUP(H292,Parâmetros!$E$3:$G$5,2,0))))</f>
        <v>4</v>
      </c>
      <c r="K292" s="74">
        <f t="shared" ref="K292" si="251">IF(J292="",0,((G292*J292)*$F$30)*0.9*100)</f>
        <v>0.70434782657999995</v>
      </c>
      <c r="L292" s="3"/>
      <c r="M292" s="38"/>
    </row>
    <row r="293" spans="1:13" ht="45.75" customHeight="1" outlineLevel="1" x14ac:dyDescent="0.2">
      <c r="A293" s="170" t="str">
        <f>Máximo!A293</f>
        <v>3.257</v>
      </c>
      <c r="B293" s="667" t="str">
        <f>Máximo!B293:E293</f>
        <v xml:space="preserve">Suportar interação com plataformas digitais omni-channel de pagamento para o cliente (credit card, pay pal, bitcoin, etc)
</v>
      </c>
      <c r="C293" s="668"/>
      <c r="D293" s="668"/>
      <c r="E293" s="669"/>
      <c r="F293" s="68" t="str">
        <f>IF(Máximo!F293:I293="","",Máximo!F293:I293)</f>
        <v/>
      </c>
      <c r="G293" s="72">
        <f>Máximo!G293:J293</f>
        <v>4.3478260899999996E-3</v>
      </c>
      <c r="H293" s="70" t="str">
        <f>IF(Máximo!H293="","",Máximo!H293)</f>
        <v>Obrigatório</v>
      </c>
      <c r="I293" s="37" t="s">
        <v>4</v>
      </c>
      <c r="J293" s="73">
        <f>IF($K$13="Não Atende",0,IF(I293="","",IF(H293="",VLOOKUP(I293,Parâmetros!$B$3:$C$6,2,0),VLOOKUP(I293,Parâmetros!$B$3:$C$6,2,0)*VLOOKUP(H293,Parâmetros!$E$3:$G$5,2,0))))</f>
        <v>4</v>
      </c>
      <c r="K293" s="74">
        <f t="shared" ref="K293" si="252">IF(J293="",0,((G293*J293)*$F$30)*0.9*100)</f>
        <v>0.70434782657999995</v>
      </c>
      <c r="L293" s="3"/>
      <c r="M293" s="38"/>
    </row>
    <row r="294" spans="1:13" ht="45.75" customHeight="1" outlineLevel="1" x14ac:dyDescent="0.2">
      <c r="A294" s="170" t="str">
        <f>Máximo!A294</f>
        <v>3.258</v>
      </c>
      <c r="B294" s="667" t="str">
        <f>Máximo!B294:E294</f>
        <v>Demonstrar habilidade de se conectar com elementos de rede e sensores - M2M</v>
      </c>
      <c r="C294" s="668"/>
      <c r="D294" s="668"/>
      <c r="E294" s="669"/>
      <c r="F294" s="68" t="str">
        <f>IF(Máximo!F294:I294="","",Máximo!F294:I294)</f>
        <v/>
      </c>
      <c r="G294" s="72">
        <f>Máximo!G294:J294</f>
        <v>4.3478260899999996E-3</v>
      </c>
      <c r="H294" s="70" t="str">
        <f>IF(Máximo!H294="","",Máximo!H294)</f>
        <v>Obrigatório</v>
      </c>
      <c r="I294" s="37" t="s">
        <v>17</v>
      </c>
      <c r="J294" s="73">
        <f>IF($K$13="Não Atende",0,IF(I294="","",IF(H294="",VLOOKUP(I294,Parâmetros!$B$3:$C$6,2,0),VLOOKUP(I294,Parâmetros!$B$3:$C$6,2,0)*VLOOKUP(H294,Parâmetros!$E$3:$G$5,2,0))))</f>
        <v>2</v>
      </c>
      <c r="K294" s="74">
        <f t="shared" ref="K294" si="253">IF(J294="",0,((G294*J294)*$F$30)*0.9*100)</f>
        <v>0.35217391328999997</v>
      </c>
      <c r="L294" s="3"/>
      <c r="M294" s="38"/>
    </row>
    <row r="295" spans="1:13" ht="45.75" customHeight="1" outlineLevel="1" x14ac:dyDescent="0.2">
      <c r="A295" s="170" t="str">
        <f>Máximo!A295</f>
        <v>3.259</v>
      </c>
      <c r="B295" s="667" t="str">
        <f>Máximo!B295:E295</f>
        <v>O sistema poderá disponibilizar e receber dados gerados via FTP e SFTP</v>
      </c>
      <c r="C295" s="668"/>
      <c r="D295" s="668"/>
      <c r="E295" s="669"/>
      <c r="F295" s="68" t="str">
        <f>IF(Máximo!F295:I295="","",Máximo!F295:I295)</f>
        <v/>
      </c>
      <c r="G295" s="72">
        <f>Máximo!G295:J295</f>
        <v>4.3478260899999996E-3</v>
      </c>
      <c r="H295" s="70" t="str">
        <f>IF(Máximo!H295="","",Máximo!H295)</f>
        <v>Obrigatório</v>
      </c>
      <c r="I295" s="37" t="s">
        <v>4</v>
      </c>
      <c r="J295" s="73">
        <f>IF($K$13="Não Atende",0,IF(I295="","",IF(H295="",VLOOKUP(I295,Parâmetros!$B$3:$C$6,2,0),VLOOKUP(I295,Parâmetros!$B$3:$C$6,2,0)*VLOOKUP(H295,Parâmetros!$E$3:$G$5,2,0))))</f>
        <v>4</v>
      </c>
      <c r="K295" s="74">
        <f t="shared" ref="K295" si="254">IF(J295="",0,((G295*J295)*$F$30)*0.9*100)</f>
        <v>0.70434782657999995</v>
      </c>
      <c r="L295" s="3"/>
      <c r="M295" s="38"/>
    </row>
    <row r="296" spans="1:13" ht="45.75" customHeight="1" outlineLevel="1" x14ac:dyDescent="0.2">
      <c r="A296" s="170" t="str">
        <f>Máximo!A296</f>
        <v>3.260</v>
      </c>
      <c r="B296" s="667" t="str">
        <f>Máximo!B296:E296</f>
        <v>Habilidade de integrar com outras interfaces utilizando Oracle Soa Suite</v>
      </c>
      <c r="C296" s="668"/>
      <c r="D296" s="668"/>
      <c r="E296" s="669"/>
      <c r="F296" s="68" t="str">
        <f>IF(Máximo!F296:I296="","",Máximo!F296:I296)</f>
        <v/>
      </c>
      <c r="G296" s="72">
        <f>Máximo!G296:J296</f>
        <v>4.3478260899999996E-3</v>
      </c>
      <c r="H296" s="70" t="str">
        <f>IF(Máximo!H296="","",Máximo!H296)</f>
        <v>Obrigatório</v>
      </c>
      <c r="I296" s="37" t="s">
        <v>4</v>
      </c>
      <c r="J296" s="73">
        <f>IF($K$13="Não Atende",0,IF(I296="","",IF(H296="",VLOOKUP(I296,Parâmetros!$B$3:$C$6,2,0),VLOOKUP(I296,Parâmetros!$B$3:$C$6,2,0)*VLOOKUP(H296,Parâmetros!$E$3:$G$5,2,0))))</f>
        <v>4</v>
      </c>
      <c r="K296" s="74">
        <f t="shared" ref="K296" si="255">IF(J296="",0,((G296*J296)*$F$30)*0.9*100)</f>
        <v>0.70434782657999995</v>
      </c>
      <c r="L296" s="3"/>
      <c r="M296" s="38"/>
    </row>
    <row r="297" spans="1:13" ht="45.75" customHeight="1" outlineLevel="1" x14ac:dyDescent="0.2">
      <c r="A297" s="170" t="str">
        <f>Máximo!A297</f>
        <v>3.261</v>
      </c>
      <c r="B297" s="667" t="str">
        <f>Máximo!B297:E297</f>
        <v>Habilidade de integrar com outras interfaces utilizando Informática Power Center</v>
      </c>
      <c r="C297" s="668"/>
      <c r="D297" s="668"/>
      <c r="E297" s="669"/>
      <c r="F297" s="68" t="str">
        <f>IF(Máximo!F297:I297="","",Máximo!F297:I297)</f>
        <v/>
      </c>
      <c r="G297" s="72">
        <f>Máximo!G297:J297</f>
        <v>4.3478260899999996E-3</v>
      </c>
      <c r="H297" s="70" t="str">
        <f>IF(Máximo!H297="","",Máximo!H297)</f>
        <v>Obrigatório</v>
      </c>
      <c r="I297" s="37" t="s">
        <v>4</v>
      </c>
      <c r="J297" s="73">
        <f>IF($K$13="Não Atende",0,IF(I297="","",IF(H297="",VLOOKUP(I297,Parâmetros!$B$3:$C$6,2,0),VLOOKUP(I297,Parâmetros!$B$3:$C$6,2,0)*VLOOKUP(H297,Parâmetros!$E$3:$G$5,2,0))))</f>
        <v>4</v>
      </c>
      <c r="K297" s="74">
        <f t="shared" ref="K297" si="256">IF(J297="",0,((G297*J297)*$F$30)*0.9*100)</f>
        <v>0.70434782657999995</v>
      </c>
      <c r="L297" s="3"/>
      <c r="M297" s="38"/>
    </row>
    <row r="298" spans="1:13" ht="45.75" customHeight="1" outlineLevel="1" x14ac:dyDescent="0.2">
      <c r="A298" s="170" t="str">
        <f>Máximo!A298</f>
        <v>3.262</v>
      </c>
      <c r="B298" s="667" t="str">
        <f>Máximo!B298:E298</f>
        <v>Suportar mensagens orientadas a API’s (considerando protocolos SOAP e REST)</v>
      </c>
      <c r="C298" s="668"/>
      <c r="D298" s="668"/>
      <c r="E298" s="669"/>
      <c r="F298" s="68" t="str">
        <f>IF(Máximo!F298:I298="","",Máximo!F298:I298)</f>
        <v/>
      </c>
      <c r="G298" s="72">
        <f>Máximo!G298:J298</f>
        <v>4.3478260899999996E-3</v>
      </c>
      <c r="H298" s="70" t="str">
        <f>IF(Máximo!H298="","",Máximo!H298)</f>
        <v>Obrigatório</v>
      </c>
      <c r="I298" s="37" t="s">
        <v>4</v>
      </c>
      <c r="J298" s="73">
        <f>IF($K$13="Não Atende",0,IF(I298="","",IF(H298="",VLOOKUP(I298,Parâmetros!$B$3:$C$6,2,0),VLOOKUP(I298,Parâmetros!$B$3:$C$6,2,0)*VLOOKUP(H298,Parâmetros!$E$3:$G$5,2,0))))</f>
        <v>4</v>
      </c>
      <c r="K298" s="74">
        <f t="shared" ref="K298" si="257">IF(J298="",0,((G298*J298)*$F$30)*0.9*100)</f>
        <v>0.70434782657999995</v>
      </c>
      <c r="L298" s="3"/>
      <c r="M298" s="38"/>
    </row>
    <row r="299" spans="1:13" ht="45.75" customHeight="1" outlineLevel="1" x14ac:dyDescent="0.2">
      <c r="A299" s="170" t="str">
        <f>Máximo!A299</f>
        <v>3.263</v>
      </c>
      <c r="B299" s="667" t="str">
        <f>Máximo!B299:E299</f>
        <v>Demonstrar habilidade para se integrar com NDS (Novel Directory Services) para Single Sign On e user and profile management</v>
      </c>
      <c r="C299" s="668"/>
      <c r="D299" s="668"/>
      <c r="E299" s="669"/>
      <c r="F299" s="68" t="str">
        <f>IF(Máximo!F299:I299="","",Máximo!F299:I299)</f>
        <v/>
      </c>
      <c r="G299" s="72">
        <f>Máximo!G299:J299</f>
        <v>4.3478260899999996E-3</v>
      </c>
      <c r="H299" s="70" t="str">
        <f>IF(Máximo!H299="","",Máximo!H299)</f>
        <v>Obrigatório</v>
      </c>
      <c r="I299" s="37" t="s">
        <v>4</v>
      </c>
      <c r="J299" s="73">
        <f>IF($K$13="Não Atende",0,IF(I299="","",IF(H299="",VLOOKUP(I299,Parâmetros!$B$3:$C$6,2,0),VLOOKUP(I299,Parâmetros!$B$3:$C$6,2,0)*VLOOKUP(H299,Parâmetros!$E$3:$G$5,2,0))))</f>
        <v>4</v>
      </c>
      <c r="K299" s="74">
        <f t="shared" ref="K299" si="258">IF(J299="",0,((G299*J299)*$F$30)*0.9*100)</f>
        <v>0.70434782657999995</v>
      </c>
      <c r="L299" s="3"/>
      <c r="M299" s="38"/>
    </row>
    <row r="300" spans="1:13" ht="45.75" customHeight="1" outlineLevel="1" x14ac:dyDescent="0.2">
      <c r="A300" s="170" t="str">
        <f>Máximo!A300</f>
        <v>3.264</v>
      </c>
      <c r="B300" s="667" t="str">
        <f>Máximo!B300:E300</f>
        <v>A solução proposta deve suportar integrações de natureza síncrona e assíncrona com quaisquer sistemas, bases, ou serviços externos, conforme necessidade da Oi, e possuir tratamento automático e configurável para tratar as eventuais exceções</v>
      </c>
      <c r="C300" s="668"/>
      <c r="D300" s="668"/>
      <c r="E300" s="669"/>
      <c r="F300" s="68" t="str">
        <f>IF(Máximo!F300:I300="","",Máximo!F300:I300)</f>
        <v/>
      </c>
      <c r="G300" s="72">
        <f>Máximo!G300:J300</f>
        <v>4.3478260899999996E-3</v>
      </c>
      <c r="H300" s="70" t="str">
        <f>IF(Máximo!H300="","",Máximo!H300)</f>
        <v>Obrigatório</v>
      </c>
      <c r="I300" s="37" t="s">
        <v>4</v>
      </c>
      <c r="J300" s="73">
        <f>IF($K$13="Não Atende",0,IF(I300="","",IF(H300="",VLOOKUP(I300,Parâmetros!$B$3:$C$6,2,0),VLOOKUP(I300,Parâmetros!$B$3:$C$6,2,0)*VLOOKUP(H300,Parâmetros!$E$3:$G$5,2,0))))</f>
        <v>4</v>
      </c>
      <c r="K300" s="74">
        <f t="shared" ref="K300" si="259">IF(J300="",0,((G300*J300)*$F$30)*0.9*100)</f>
        <v>0.70434782657999995</v>
      </c>
      <c r="L300" s="3"/>
      <c r="M300" s="38"/>
    </row>
    <row r="301" spans="1:13" ht="45.75" customHeight="1" outlineLevel="1" x14ac:dyDescent="0.2">
      <c r="A301" s="170" t="str">
        <f>Máximo!A301</f>
        <v>3.265</v>
      </c>
      <c r="B301" s="667" t="str">
        <f>Máximo!B301:E301</f>
        <v>Ser compatível com Docker (microserviços) para automação de deploy</v>
      </c>
      <c r="C301" s="668"/>
      <c r="D301" s="668"/>
      <c r="E301" s="669"/>
      <c r="F301" s="68" t="str">
        <f>IF(Máximo!F301:I301="","",Máximo!F301:I301)</f>
        <v/>
      </c>
      <c r="G301" s="72">
        <f>Máximo!G301:J301</f>
        <v>4.3478260899999996E-3</v>
      </c>
      <c r="H301" s="70" t="str">
        <f>IF(Máximo!H301="","",Máximo!H301)</f>
        <v>Obrigatório</v>
      </c>
      <c r="I301" s="37" t="s">
        <v>4</v>
      </c>
      <c r="J301" s="73">
        <f>IF($K$13="Não Atende",0,IF(I301="","",IF(H301="",VLOOKUP(I301,Parâmetros!$B$3:$C$6,2,0),VLOOKUP(I301,Parâmetros!$B$3:$C$6,2,0)*VLOOKUP(H301,Parâmetros!$E$3:$G$5,2,0))))</f>
        <v>4</v>
      </c>
      <c r="K301" s="74">
        <f t="shared" ref="K301" si="260">IF(J301="",0,((G301*J301)*$F$30)*0.9*100)</f>
        <v>0.70434782657999995</v>
      </c>
      <c r="L301" s="3"/>
      <c r="M301" s="38"/>
    </row>
    <row r="302" spans="1:13" ht="45.75" customHeight="1" outlineLevel="1" x14ac:dyDescent="0.2">
      <c r="A302" s="170" t="str">
        <f>Máximo!A302</f>
        <v>3.266</v>
      </c>
      <c r="B302" s="667" t="str">
        <f>Máximo!B302:E302</f>
        <v>Ser compatível com ferramentas de automação como: puppet e chef</v>
      </c>
      <c r="C302" s="668"/>
      <c r="D302" s="668"/>
      <c r="E302" s="669"/>
      <c r="F302" s="68" t="str">
        <f>IF(Máximo!F302:I302="","",Máximo!F302:I302)</f>
        <v/>
      </c>
      <c r="G302" s="72">
        <f>Máximo!G302:J302</f>
        <v>4.3478260899999996E-3</v>
      </c>
      <c r="H302" s="70" t="str">
        <f>IF(Máximo!H302="","",Máximo!H302)</f>
        <v>Obrigatório</v>
      </c>
      <c r="I302" s="37" t="s">
        <v>4</v>
      </c>
      <c r="J302" s="73">
        <f>IF($K$13="Não Atende",0,IF(I302="","",IF(H302="",VLOOKUP(I302,Parâmetros!$B$3:$C$6,2,0),VLOOKUP(I302,Parâmetros!$B$3:$C$6,2,0)*VLOOKUP(H302,Parâmetros!$E$3:$G$5,2,0))))</f>
        <v>4</v>
      </c>
      <c r="K302" s="74">
        <f t="shared" ref="K302" si="261">IF(J302="",0,((G302*J302)*$F$30)*0.9*100)</f>
        <v>0.70434782657999995</v>
      </c>
      <c r="L302" s="3"/>
      <c r="M302" s="38"/>
    </row>
    <row r="303" spans="1:13" ht="45.75" customHeight="1" outlineLevel="1" x14ac:dyDescent="0.2">
      <c r="A303" s="170" t="str">
        <f>Máximo!A303</f>
        <v>3.267</v>
      </c>
      <c r="B303" s="667" t="str">
        <f>Máximo!B303:E303</f>
        <v>Ser compatível com web servers como: apache e nginx</v>
      </c>
      <c r="C303" s="668"/>
      <c r="D303" s="668"/>
      <c r="E303" s="669"/>
      <c r="F303" s="68" t="str">
        <f>IF(Máximo!F303:I303="","",Máximo!F303:I303)</f>
        <v/>
      </c>
      <c r="G303" s="72">
        <f>Máximo!G303:J303</f>
        <v>4.3478260899999996E-3</v>
      </c>
      <c r="H303" s="70" t="str">
        <f>IF(Máximo!H303="","",Máximo!H303)</f>
        <v>Obrigatório</v>
      </c>
      <c r="I303" s="37" t="s">
        <v>4</v>
      </c>
      <c r="J303" s="73">
        <f>IF($K$13="Não Atende",0,IF(I303="","",IF(H303="",VLOOKUP(I303,Parâmetros!$B$3:$C$6,2,0),VLOOKUP(I303,Parâmetros!$B$3:$C$6,2,0)*VLOOKUP(H303,Parâmetros!$E$3:$G$5,2,0))))</f>
        <v>4</v>
      </c>
      <c r="K303" s="74">
        <f t="shared" ref="K303" si="262">IF(J303="",0,((G303*J303)*$F$30)*0.9*100)</f>
        <v>0.70434782657999995</v>
      </c>
      <c r="L303" s="3"/>
      <c r="M303" s="38"/>
    </row>
    <row r="304" spans="1:13" ht="45.75" customHeight="1" outlineLevel="1" x14ac:dyDescent="0.2">
      <c r="A304" s="170" t="str">
        <f>Máximo!A304</f>
        <v>3.268</v>
      </c>
      <c r="B304" s="667" t="str">
        <f>Máximo!B304:E304</f>
        <v>Ser compatível com application servers como: weblogic e jboss</v>
      </c>
      <c r="C304" s="668"/>
      <c r="D304" s="668"/>
      <c r="E304" s="669"/>
      <c r="F304" s="68" t="str">
        <f>IF(Máximo!F304:I304="","",Máximo!F304:I304)</f>
        <v/>
      </c>
      <c r="G304" s="72">
        <f>Máximo!G304:J304</f>
        <v>4.3478260899999996E-3</v>
      </c>
      <c r="H304" s="70" t="str">
        <f>IF(Máximo!H304="","",Máximo!H304)</f>
        <v>Obrigatório</v>
      </c>
      <c r="I304" s="37" t="s">
        <v>4</v>
      </c>
      <c r="J304" s="73">
        <f>IF($K$13="Não Atende",0,IF(I304="","",IF(H304="",VLOOKUP(I304,Parâmetros!$B$3:$C$6,2,0),VLOOKUP(I304,Parâmetros!$B$3:$C$6,2,0)*VLOOKUP(H304,Parâmetros!$E$3:$G$5,2,0))))</f>
        <v>4</v>
      </c>
      <c r="K304" s="74">
        <f t="shared" ref="K304" si="263">IF(J304="",0,((G304*J304)*$F$30)*0.9*100)</f>
        <v>0.70434782657999995</v>
      </c>
      <c r="L304" s="3"/>
      <c r="M304" s="38"/>
    </row>
    <row r="305" spans="1:15" ht="45.75" customHeight="1" outlineLevel="1" x14ac:dyDescent="0.2">
      <c r="A305" s="170" t="str">
        <f>Máximo!A305</f>
        <v>3.269</v>
      </c>
      <c r="B305" s="667" t="str">
        <f>Máximo!B305:E305</f>
        <v>Habilidade para se conectar com protocolos de redes inteligentes como SS7, ISUP and MAP para monitoramento de tráfego em redes LTE 4G e VoIP</v>
      </c>
      <c r="C305" s="668"/>
      <c r="D305" s="668"/>
      <c r="E305" s="669"/>
      <c r="F305" s="68" t="str">
        <f>IF(Máximo!F305:I305="","",Máximo!F305:I305)</f>
        <v/>
      </c>
      <c r="G305" s="72">
        <f>Máximo!G305:J305</f>
        <v>4.3478260899999996E-3</v>
      </c>
      <c r="H305" s="70" t="str">
        <f>IF(Máximo!H305="","",Máximo!H305)</f>
        <v>Obrigatório</v>
      </c>
      <c r="I305" s="37" t="s">
        <v>4</v>
      </c>
      <c r="J305" s="73">
        <f>IF($K$13="Não Atende",0,IF(I305="","",IF(H305="",VLOOKUP(I305,Parâmetros!$B$3:$C$6,2,0),VLOOKUP(I305,Parâmetros!$B$3:$C$6,2,0)*VLOOKUP(H305,Parâmetros!$E$3:$G$5,2,0))))</f>
        <v>4</v>
      </c>
      <c r="K305" s="74">
        <f t="shared" ref="K305" si="264">IF(J305="",0,((G305*J305)*$F$30)*0.9*100)</f>
        <v>0.70434782657999995</v>
      </c>
      <c r="L305" s="3"/>
      <c r="M305" s="38"/>
    </row>
    <row r="306" spans="1:15" ht="45.75" customHeight="1" outlineLevel="1" x14ac:dyDescent="0.2">
      <c r="A306" s="170" t="str">
        <f>Máximo!A306</f>
        <v>3.270</v>
      </c>
      <c r="B306" s="667" t="str">
        <f>Máximo!B306:E306</f>
        <v>Habilidade para se conectar com ERP's de mercado como SAP, EBS e Totvs</v>
      </c>
      <c r="C306" s="668"/>
      <c r="D306" s="668"/>
      <c r="E306" s="669"/>
      <c r="F306" s="68" t="str">
        <f>IF(Máximo!F306:I306="","",Máximo!F306:I306)</f>
        <v/>
      </c>
      <c r="G306" s="72">
        <f>Máximo!G306:J306</f>
        <v>4.3478260899999996E-3</v>
      </c>
      <c r="H306" s="70" t="str">
        <f>IF(Máximo!H306="","",Máximo!H306)</f>
        <v>Obrigatório</v>
      </c>
      <c r="I306" s="37" t="s">
        <v>4</v>
      </c>
      <c r="J306" s="73">
        <f>IF($K$13="Não Atende",0,IF(I306="","",IF(H306="",VLOOKUP(I306,Parâmetros!$B$3:$C$6,2,0),VLOOKUP(I306,Parâmetros!$B$3:$C$6,2,0)*VLOOKUP(H306,Parâmetros!$E$3:$G$5,2,0))))</f>
        <v>4</v>
      </c>
      <c r="K306" s="74">
        <f t="shared" ref="K306" si="265">IF(J306="",0,((G306*J306)*$F$30)*0.9*100)</f>
        <v>0.70434782657999995</v>
      </c>
      <c r="L306" s="3"/>
      <c r="M306" s="38"/>
    </row>
    <row r="307" spans="1:15" ht="45.75" customHeight="1" outlineLevel="1" x14ac:dyDescent="0.2">
      <c r="A307" s="170" t="str">
        <f>Máximo!A307</f>
        <v>3.271</v>
      </c>
      <c r="B307" s="667" t="str">
        <f>Máximo!B307:E307</f>
        <v>Ser compatível com sistemas operacioanis de mercado como Windows, Linux e Red Hat</v>
      </c>
      <c r="C307" s="668"/>
      <c r="D307" s="668"/>
      <c r="E307" s="669"/>
      <c r="F307" s="68" t="str">
        <f>IF(Máximo!F307:I307="","",Máximo!F307:I307)</f>
        <v/>
      </c>
      <c r="G307" s="72">
        <f>Máximo!G307:J307</f>
        <v>4.3478260899999996E-3</v>
      </c>
      <c r="H307" s="70" t="str">
        <f>IF(Máximo!H307="","",Máximo!H307)</f>
        <v>Obrigatório</v>
      </c>
      <c r="I307" s="37" t="s">
        <v>4</v>
      </c>
      <c r="J307" s="73">
        <f>IF($K$13="Não Atende",0,IF(I307="","",IF(H307="",VLOOKUP(I307,Parâmetros!$B$3:$C$6,2,0),VLOOKUP(I307,Parâmetros!$B$3:$C$6,2,0)*VLOOKUP(H307,Parâmetros!$E$3:$G$5,2,0))))</f>
        <v>4</v>
      </c>
      <c r="K307" s="74">
        <f t="shared" ref="K307" si="266">IF(J307="",0,((G307*J307)*$F$30)*0.9*100)</f>
        <v>0.70434782657999995</v>
      </c>
      <c r="L307" s="3"/>
      <c r="M307" s="38"/>
    </row>
    <row r="308" spans="1:15" ht="45.75" customHeight="1" outlineLevel="1" x14ac:dyDescent="0.2">
      <c r="A308" s="170" t="str">
        <f>Máximo!A308</f>
        <v>3.272</v>
      </c>
      <c r="B308" s="667" t="str">
        <f>Máximo!B308:E308</f>
        <v>Integrar-se com o sistema de digitalização de documentos de venda (documentos dos clientes, contratos, etc) da Oi (BRSCAN) para permitir a geração de alarmes de fraudes pela imagem do documento (OCR)</v>
      </c>
      <c r="C308" s="668"/>
      <c r="D308" s="668"/>
      <c r="E308" s="669"/>
      <c r="F308" s="68" t="str">
        <f>IF(Máximo!F308:I308="","",Máximo!F308:I308)</f>
        <v/>
      </c>
      <c r="G308" s="72">
        <f>Máximo!G308:J308</f>
        <v>4.3478260899999996E-3</v>
      </c>
      <c r="H308" s="70" t="str">
        <f>IF(Máximo!H308="","",Máximo!H308)</f>
        <v>Obrigatório</v>
      </c>
      <c r="I308" s="37" t="s">
        <v>17</v>
      </c>
      <c r="J308" s="73">
        <f>IF($K$13="Não Atende",0,IF(I308="","",IF(H308="",VLOOKUP(I308,Parâmetros!$B$3:$C$6,2,0),VLOOKUP(I308,Parâmetros!$B$3:$C$6,2,0)*VLOOKUP(H308,Parâmetros!$E$3:$G$5,2,0))))</f>
        <v>2</v>
      </c>
      <c r="K308" s="74">
        <f t="shared" ref="K308" si="267">IF(J308="",0,((G308*J308)*$F$30)*0.9*100)</f>
        <v>0.35217391328999997</v>
      </c>
      <c r="L308" s="3"/>
      <c r="M308" s="38"/>
    </row>
    <row r="309" spans="1:15" ht="45.75" customHeight="1" outlineLevel="1" x14ac:dyDescent="0.2">
      <c r="A309" s="170" t="str">
        <f>Máximo!A309</f>
        <v>3.273</v>
      </c>
      <c r="B309" s="667" t="str">
        <f>Máximo!B309:E309</f>
        <v>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v>
      </c>
      <c r="C309" s="668"/>
      <c r="D309" s="668"/>
      <c r="E309" s="669"/>
      <c r="F309" s="68" t="str">
        <f>IF(Máximo!F309:I309="","",Máximo!F309:I309)</f>
        <v/>
      </c>
      <c r="G309" s="72">
        <f>Máximo!G309:J309</f>
        <v>4.3478260899999996E-3</v>
      </c>
      <c r="H309" s="70" t="str">
        <f>IF(Máximo!H309="","",Máximo!H309)</f>
        <v>Obrigatório</v>
      </c>
      <c r="I309" s="37" t="s">
        <v>4</v>
      </c>
      <c r="J309" s="73">
        <f>IF($K$13="Não Atende",0,IF(I309="","",IF(H309="",VLOOKUP(I309,Parâmetros!$B$3:$C$6,2,0),VLOOKUP(I309,Parâmetros!$B$3:$C$6,2,0)*VLOOKUP(H309,Parâmetros!$E$3:$G$5,2,0))))</f>
        <v>4</v>
      </c>
      <c r="K309" s="74">
        <f t="shared" ref="K309" si="268">IF(J309="",0,((G309*J309)*$F$30)*0.9*100)</f>
        <v>0.70434782657999995</v>
      </c>
      <c r="L309" s="3"/>
      <c r="M309" s="38"/>
    </row>
    <row r="310" spans="1:15" ht="45.75" customHeight="1" outlineLevel="1" x14ac:dyDescent="0.2">
      <c r="A310" s="170" t="str">
        <f>Máximo!A310</f>
        <v>3.274</v>
      </c>
      <c r="B310" s="667" t="str">
        <f>Máximo!B310:E310</f>
        <v>Compatível com os principais os browsers do mercado:
Opera, Google Chrome, Mozilla Firefox, Internet Explorer, Safari</v>
      </c>
      <c r="C310" s="668"/>
      <c r="D310" s="668"/>
      <c r="E310" s="669"/>
      <c r="F310" s="68" t="str">
        <f>IF(Máximo!F310:I310="","",Máximo!F310:I310)</f>
        <v/>
      </c>
      <c r="G310" s="72">
        <f>Máximo!G310:J310</f>
        <v>4.3478260899999996E-3</v>
      </c>
      <c r="H310" s="70" t="str">
        <f>IF(Máximo!H310="","",Máximo!H310)</f>
        <v>Obrigatório</v>
      </c>
      <c r="I310" s="37" t="s">
        <v>4</v>
      </c>
      <c r="J310" s="73">
        <f>IF($K$13="Não Atende",0,IF(I310="","",IF(H310="",VLOOKUP(I310,Parâmetros!$B$3:$C$6,2,0),VLOOKUP(I310,Parâmetros!$B$3:$C$6,2,0)*VLOOKUP(H310,Parâmetros!$E$3:$G$5,2,0))))</f>
        <v>4</v>
      </c>
      <c r="K310" s="74">
        <f t="shared" ref="K310" si="269">IF(J310="",0,((G310*J310)*$F$30)*0.9*100)</f>
        <v>0.70434782657999995</v>
      </c>
      <c r="L310" s="3"/>
      <c r="M310" s="38"/>
    </row>
    <row r="311" spans="1:15" ht="45.75" customHeight="1" outlineLevel="1" x14ac:dyDescent="0.2">
      <c r="A311" s="170" t="str">
        <f>Máximo!A311</f>
        <v>3.275</v>
      </c>
      <c r="B311" s="667" t="str">
        <f>Máximo!B311:E311</f>
        <v>Compativel com os princicpais sistemas operacionais para dispositivos móveis, como Windows Phone (Microsoft), iOS (Apple) e Android (Google Inc./Open Handset Alliance)</v>
      </c>
      <c r="C311" s="668"/>
      <c r="D311" s="668"/>
      <c r="E311" s="669"/>
      <c r="F311" s="68" t="str">
        <f>IF(Máximo!F311:I311="","",Máximo!F311:I311)</f>
        <v/>
      </c>
      <c r="G311" s="72">
        <f>Máximo!G311:J311</f>
        <v>4.3478260899999996E-3</v>
      </c>
      <c r="H311" s="70" t="str">
        <f>IF(Máximo!H311="","",Máximo!H311)</f>
        <v>Obrigatório</v>
      </c>
      <c r="I311" s="37" t="s">
        <v>4</v>
      </c>
      <c r="J311" s="73">
        <f>IF($K$13="Não Atende",0,IF(I311="","",IF(H311="",VLOOKUP(I311,Parâmetros!$B$3:$C$6,2,0),VLOOKUP(I311,Parâmetros!$B$3:$C$6,2,0)*VLOOKUP(H311,Parâmetros!$E$3:$G$5,2,0))))</f>
        <v>4</v>
      </c>
      <c r="K311" s="74">
        <f t="shared" ref="K311" si="270">IF(J311="",0,((G311*J311)*$F$30)*0.9*100)</f>
        <v>0.70434782657999995</v>
      </c>
      <c r="L311" s="3"/>
      <c r="M311" s="38"/>
    </row>
    <row r="312" spans="1:15" ht="15" customHeight="1" outlineLevel="1" x14ac:dyDescent="0.2">
      <c r="A312" s="121"/>
      <c r="B312" s="237" t="s">
        <v>173</v>
      </c>
      <c r="C312" s="237"/>
      <c r="D312" s="237"/>
      <c r="E312" s="237"/>
      <c r="F312" s="122"/>
      <c r="G312" s="122"/>
      <c r="H312" s="122"/>
      <c r="I312" s="239"/>
      <c r="J312" s="122"/>
      <c r="K312" s="122"/>
      <c r="L312" s="122"/>
      <c r="M312" s="123"/>
      <c r="N312" s="168"/>
      <c r="O312" s="168"/>
    </row>
    <row r="313" spans="1:15" ht="45.75" customHeight="1" outlineLevel="1" x14ac:dyDescent="0.2">
      <c r="A313" s="170" t="str">
        <f>Máximo!A313</f>
        <v>3.276</v>
      </c>
      <c r="B313" s="667" t="str">
        <f>Máximo!B313:E313</f>
        <v>1.  Informações Gerais</v>
      </c>
      <c r="C313" s="668"/>
      <c r="D313" s="668"/>
      <c r="E313" s="669"/>
      <c r="F313" s="68" t="str">
        <f>IF(Máximo!F313:I313="","",Máximo!F313:I313)</f>
        <v/>
      </c>
      <c r="G313" s="72">
        <f>Máximo!G313:J313</f>
        <v>2.1459227E-4</v>
      </c>
      <c r="H313" s="70" t="str">
        <f>IF(Máximo!H313="","",Máximo!H313)</f>
        <v>Obrigatório</v>
      </c>
      <c r="I313" s="37" t="s">
        <v>4</v>
      </c>
      <c r="J313" s="73">
        <f>IF($K$13="Não Atende",0,IF(I313="","",IF(H313="",VLOOKUP(I313,Parâmetros!$B$3:$C$6,2,0),VLOOKUP(I313,Parâmetros!$B$3:$C$6,2,0)*VLOOKUP(H313,Parâmetros!$E$3:$G$5,2,0))))</f>
        <v>4</v>
      </c>
      <c r="K313" s="74">
        <f t="shared" ref="K313:K376" si="271">IF(J313="",0,((G313*J313)*$F$30)*0.9*100)</f>
        <v>3.4763947740000002E-2</v>
      </c>
      <c r="L313" s="3"/>
      <c r="M313" s="38"/>
    </row>
    <row r="314" spans="1:15" ht="45.75" customHeight="1" outlineLevel="1" x14ac:dyDescent="0.2">
      <c r="A314" s="170" t="str">
        <f>Máximo!A314</f>
        <v>3.277</v>
      </c>
      <c r="B314" s="667" t="str">
        <f>Máximo!B314:E314</f>
        <v>1.1.   Este documento apresenta os requisitos mínimos de infraestrutura de TI, buscando abranger todos os aspectos e dimensões dos diversos equipamentos, ambientes operacionais e processos destinados à operação, administração e manutenção da solução de TI, objeto da RFP da qual este documento faz parte;</v>
      </c>
      <c r="C314" s="668"/>
      <c r="D314" s="668"/>
      <c r="E314" s="669"/>
      <c r="F314" s="68" t="str">
        <f>IF(Máximo!F314:I314="","",Máximo!F314:I314)</f>
        <v/>
      </c>
      <c r="G314" s="72">
        <f>Máximo!G314:J314</f>
        <v>2.1459227E-4</v>
      </c>
      <c r="H314" s="70" t="str">
        <f>IF(Máximo!H314="","",Máximo!H314)</f>
        <v>Obrigatório</v>
      </c>
      <c r="I314" s="37" t="s">
        <v>4</v>
      </c>
      <c r="J314" s="73">
        <f>IF($K$13="Não Atende",0,IF(I314="","",IF(H314="",VLOOKUP(I314,Parâmetros!$B$3:$C$6,2,0),VLOOKUP(I314,Parâmetros!$B$3:$C$6,2,0)*VLOOKUP(H314,Parâmetros!$E$3:$G$5,2,0))))</f>
        <v>4</v>
      </c>
      <c r="K314" s="74">
        <f t="shared" si="271"/>
        <v>3.4763947740000002E-2</v>
      </c>
      <c r="L314" s="3"/>
      <c r="M314" s="38"/>
    </row>
    <row r="315" spans="1:15" ht="45.75" customHeight="1" outlineLevel="1" x14ac:dyDescent="0.2">
      <c r="A315" s="170" t="str">
        <f>Máximo!A315</f>
        <v>3.278</v>
      </c>
      <c r="B315" s="667" t="str">
        <f>Máximo!B315:E315</f>
        <v>1.2.   Resposta Ponto a Ponto: o PROPONENTE deverá responder a planilha Excel do Anexo C – Resposta Ponto a Ponto - Requisitos de Infraestrutura e Operações de TIv22 - FMS.xlsx que contém a reprodução exata de todos os itens do Capítulo 1 em diante.</v>
      </c>
      <c r="C315" s="668"/>
      <c r="D315" s="668"/>
      <c r="E315" s="669"/>
      <c r="F315" s="68" t="str">
        <f>IF(Máximo!F315:I315="","",Máximo!F315:I315)</f>
        <v/>
      </c>
      <c r="G315" s="72">
        <f>Máximo!G315:J315</f>
        <v>2.1459227E-4</v>
      </c>
      <c r="H315" s="70" t="str">
        <f>IF(Máximo!H315="","",Máximo!H315)</f>
        <v>Obrigatório</v>
      </c>
      <c r="I315" s="37" t="s">
        <v>4</v>
      </c>
      <c r="J315" s="73">
        <f>IF($K$13="Não Atende",0,IF(I315="","",IF(H315="",VLOOKUP(I315,Parâmetros!$B$3:$C$6,2,0),VLOOKUP(I315,Parâmetros!$B$3:$C$6,2,0)*VLOOKUP(H315,Parâmetros!$E$3:$G$5,2,0))))</f>
        <v>4</v>
      </c>
      <c r="K315" s="74">
        <f t="shared" si="271"/>
        <v>3.4763947740000002E-2</v>
      </c>
      <c r="L315" s="3"/>
      <c r="M315" s="38"/>
    </row>
    <row r="316" spans="1:15" ht="45.75" customHeight="1" outlineLevel="1" x14ac:dyDescent="0.2">
      <c r="A316" s="170" t="str">
        <f>Máximo!A316</f>
        <v>3.279</v>
      </c>
      <c r="B316" s="667" t="str">
        <f>Máximo!B316:E316</f>
        <v>1.3.     A planilha preenchida deverá ser um Anexo da Proposta Técnica, informando o seu atendimento conforme instruções contidas na planilha.</v>
      </c>
      <c r="C316" s="668"/>
      <c r="D316" s="668"/>
      <c r="E316" s="669"/>
      <c r="F316" s="68" t="str">
        <f>IF(Máximo!F316:I316="","",Máximo!F316:I316)</f>
        <v/>
      </c>
      <c r="G316" s="72">
        <f>Máximo!G316:J316</f>
        <v>2.1459227E-4</v>
      </c>
      <c r="H316" s="70" t="str">
        <f>IF(Máximo!H316="","",Máximo!H316)</f>
        <v>Obrigatório</v>
      </c>
      <c r="I316" s="37" t="s">
        <v>4</v>
      </c>
      <c r="J316" s="73">
        <f>IF($K$13="Não Atende",0,IF(I316="","",IF(H316="",VLOOKUP(I316,Parâmetros!$B$3:$C$6,2,0),VLOOKUP(I316,Parâmetros!$B$3:$C$6,2,0)*VLOOKUP(H316,Parâmetros!$E$3:$G$5,2,0))))</f>
        <v>4</v>
      </c>
      <c r="K316" s="74">
        <f t="shared" si="271"/>
        <v>3.4763947740000002E-2</v>
      </c>
      <c r="L316" s="3"/>
      <c r="M316" s="38"/>
    </row>
    <row r="317" spans="1:15" ht="45.75" customHeight="1" outlineLevel="1" x14ac:dyDescent="0.2">
      <c r="A317" s="170" t="str">
        <f>Máximo!A317</f>
        <v>3.280</v>
      </c>
      <c r="B317" s="667" t="str">
        <f>Máximo!B317:E317</f>
        <v>1.4.    Na coluna “Declaração de Conformidade” o PROPONENTE deverá formalizar o atendimento ao solicitado utilizando os termos “ATENDE INTEGRALMENTE” (AI), “ATENDE PARCIALMENTE” (AP) ou “NÃO ATENDE” (NA). Devido às características específicas dos equipamentos e sistemas, alguns dos itens desse anexo, não serão aplicáveis. Nestes casos, as PROPONENTES deverão responder, ao item, com o texto "Não Aplicável" (NAPLIC), com as devidas justificativas desse entendimento. Não serão aceitas outras respostas que não essas 4 (quatro) opções;</v>
      </c>
      <c r="C317" s="668"/>
      <c r="D317" s="668"/>
      <c r="E317" s="669"/>
      <c r="F317" s="68" t="str">
        <f>IF(Máximo!F317:I317="","",Máximo!F317:I317)</f>
        <v/>
      </c>
      <c r="G317" s="72">
        <f>Máximo!G317:J317</f>
        <v>2.1459227E-4</v>
      </c>
      <c r="H317" s="70" t="str">
        <f>IF(Máximo!H317="","",Máximo!H317)</f>
        <v>Obrigatório</v>
      </c>
      <c r="I317" s="37" t="s">
        <v>4</v>
      </c>
      <c r="J317" s="73">
        <f>IF($K$13="Não Atende",0,IF(I317="","",IF(H317="",VLOOKUP(I317,Parâmetros!$B$3:$C$6,2,0),VLOOKUP(I317,Parâmetros!$B$3:$C$6,2,0)*VLOOKUP(H317,Parâmetros!$E$3:$G$5,2,0))))</f>
        <v>4</v>
      </c>
      <c r="K317" s="74">
        <f t="shared" si="271"/>
        <v>3.4763947740000002E-2</v>
      </c>
      <c r="L317" s="3"/>
      <c r="M317" s="38"/>
    </row>
    <row r="318" spans="1:15" ht="45.75" customHeight="1" outlineLevel="1" x14ac:dyDescent="0.2">
      <c r="A318" s="170" t="str">
        <f>Máximo!A318</f>
        <v>3.281</v>
      </c>
      <c r="B318" s="667" t="str">
        <f>Máximo!B318:E318</f>
        <v>1.5.    Para cada item respondido como “ATENDE PARCIALMENTE” deverá ser detalhado o que será atendido, e o que não será, e os impactos associados na coluna “Motivo”;</v>
      </c>
      <c r="C318" s="668"/>
      <c r="D318" s="668"/>
      <c r="E318" s="669"/>
      <c r="F318" s="68" t="str">
        <f>IF(Máximo!F318:I318="","",Máximo!F318:I318)</f>
        <v/>
      </c>
      <c r="G318" s="72">
        <f>Máximo!G318:J318</f>
        <v>2.1459227E-4</v>
      </c>
      <c r="H318" s="70" t="str">
        <f>IF(Máximo!H318="","",Máximo!H318)</f>
        <v>Obrigatório</v>
      </c>
      <c r="I318" s="37" t="s">
        <v>4</v>
      </c>
      <c r="J318" s="73">
        <f>IF($K$13="Não Atende",0,IF(I318="","",IF(H318="",VLOOKUP(I318,Parâmetros!$B$3:$C$6,2,0),VLOOKUP(I318,Parâmetros!$B$3:$C$6,2,0)*VLOOKUP(H318,Parâmetros!$E$3:$G$5,2,0))))</f>
        <v>4</v>
      </c>
      <c r="K318" s="74">
        <f t="shared" si="271"/>
        <v>3.4763947740000002E-2</v>
      </c>
      <c r="L318" s="3"/>
      <c r="M318" s="38"/>
    </row>
    <row r="319" spans="1:15" ht="45.75" customHeight="1" outlineLevel="1" x14ac:dyDescent="0.2">
      <c r="A319" s="170" t="str">
        <f>Máximo!A319</f>
        <v>3.282</v>
      </c>
      <c r="B319" s="667" t="str">
        <f>Máximo!B319:E319</f>
        <v>1.6.    Os itens respondidos pela PROPONENTE como atendidos são passíveis de comprovação em laboratórios a critério único e exclusivo da OI. O não atendimento desses itens poderá incorrer na desclassificação sumária do PROPONENTE, a qualquer tempo, sem ônus para a OI;</v>
      </c>
      <c r="C319" s="668"/>
      <c r="D319" s="668"/>
      <c r="E319" s="669"/>
      <c r="F319" s="68" t="str">
        <f>IF(Máximo!F319:I319="","",Máximo!F319:I319)</f>
        <v/>
      </c>
      <c r="G319" s="72">
        <f>Máximo!G319:J319</f>
        <v>2.1459227E-4</v>
      </c>
      <c r="H319" s="70" t="str">
        <f>IF(Máximo!H319="","",Máximo!H319)</f>
        <v>Obrigatório</v>
      </c>
      <c r="I319" s="37" t="s">
        <v>4</v>
      </c>
      <c r="J319" s="73">
        <f>IF($K$13="Não Atende",0,IF(I319="","",IF(H319="",VLOOKUP(I319,Parâmetros!$B$3:$C$6,2,0),VLOOKUP(I319,Parâmetros!$B$3:$C$6,2,0)*VLOOKUP(H319,Parâmetros!$E$3:$G$5,2,0))))</f>
        <v>4</v>
      </c>
      <c r="K319" s="74">
        <f t="shared" si="271"/>
        <v>3.4763947740000002E-2</v>
      </c>
      <c r="L319" s="3"/>
      <c r="M319" s="38"/>
    </row>
    <row r="320" spans="1:15" ht="45.75" customHeight="1" outlineLevel="1" x14ac:dyDescent="0.2">
      <c r="A320" s="170" t="str">
        <f>Máximo!A320</f>
        <v>3.283</v>
      </c>
      <c r="B320" s="667" t="str">
        <f>Máximo!B320:E320</f>
        <v>1.7.    A coluna “Link para maiores detalhes” deverá ser utilizada, quando aplicável, para identificar link para documento ou anexo da proposta técnica que provê maiores detalhes sobre o solicitado. Se utilizada, essa coluna deverá informar, pelo menos, o nome completo do documento ou anexo, o capítulo, subcapítulo e número da página;</v>
      </c>
      <c r="C320" s="668"/>
      <c r="D320" s="668"/>
      <c r="E320" s="669"/>
      <c r="F320" s="68" t="str">
        <f>IF(Máximo!F320:I320="","",Máximo!F320:I320)</f>
        <v/>
      </c>
      <c r="G320" s="72">
        <f>Máximo!G320:J320</f>
        <v>2.1459227E-4</v>
      </c>
      <c r="H320" s="70" t="str">
        <f>IF(Máximo!H320="","",Máximo!H320)</f>
        <v>Obrigatório</v>
      </c>
      <c r="I320" s="37" t="s">
        <v>4</v>
      </c>
      <c r="J320" s="73">
        <f>IF($K$13="Não Atende",0,IF(I320="","",IF(H320="",VLOOKUP(I320,Parâmetros!$B$3:$C$6,2,0),VLOOKUP(I320,Parâmetros!$B$3:$C$6,2,0)*VLOOKUP(H320,Parâmetros!$E$3:$G$5,2,0))))</f>
        <v>4</v>
      </c>
      <c r="K320" s="74">
        <f t="shared" si="271"/>
        <v>3.4763947740000002E-2</v>
      </c>
      <c r="L320" s="3"/>
      <c r="M320" s="38"/>
    </row>
    <row r="321" spans="1:13" ht="45.75" customHeight="1" outlineLevel="1" x14ac:dyDescent="0.2">
      <c r="A321" s="170" t="str">
        <f>Máximo!A321</f>
        <v>3.284</v>
      </c>
      <c r="B321" s="667" t="str">
        <f>Máximo!B321:E321</f>
        <v>1.8.    Todos os itens respondidos pelo PROPONENTE como atendidos deverão obrigatoriamente ser fornecidos e seu custo de instalação deverá estar incluso nos valores dos pedidos de compra iniciais;</v>
      </c>
      <c r="C321" s="668"/>
      <c r="D321" s="668"/>
      <c r="E321" s="669"/>
      <c r="F321" s="68" t="str">
        <f>IF(Máximo!F321:I321="","",Máximo!F321:I321)</f>
        <v/>
      </c>
      <c r="G321" s="72">
        <f>Máximo!G321:J321</f>
        <v>2.1459227E-4</v>
      </c>
      <c r="H321" s="70" t="str">
        <f>IF(Máximo!H321="","",Máximo!H321)</f>
        <v>Obrigatório</v>
      </c>
      <c r="I321" s="37" t="s">
        <v>4</v>
      </c>
      <c r="J321" s="73">
        <f>IF($K$13="Não Atende",0,IF(I321="","",IF(H321="",VLOOKUP(I321,Parâmetros!$B$3:$C$6,2,0),VLOOKUP(I321,Parâmetros!$B$3:$C$6,2,0)*VLOOKUP(H321,Parâmetros!$E$3:$G$5,2,0))))</f>
        <v>4</v>
      </c>
      <c r="K321" s="74">
        <f t="shared" si="271"/>
        <v>3.4763947740000002E-2</v>
      </c>
      <c r="L321" s="3"/>
      <c r="M321" s="38"/>
    </row>
    <row r="322" spans="1:13" ht="45.75" customHeight="1" outlineLevel="1" x14ac:dyDescent="0.2">
      <c r="A322" s="170" t="str">
        <f>Máximo!A322</f>
        <v>3.285</v>
      </c>
      <c r="B322" s="667" t="str">
        <f>Máximo!B322:E322</f>
        <v>1.9.    Quando houver inconsistência entre a Resposta Ponto a Ponto de um determinado item e o documento que a suporte ou outros documentos integrantes à proposta, será considerada a resposta mais interessante à OI;</v>
      </c>
      <c r="C322" s="668"/>
      <c r="D322" s="668"/>
      <c r="E322" s="669"/>
      <c r="F322" s="68" t="str">
        <f>IF(Máximo!F322:I322="","",Máximo!F322:I322)</f>
        <v/>
      </c>
      <c r="G322" s="72">
        <f>Máximo!G322:J322</f>
        <v>2.1459227E-4</v>
      </c>
      <c r="H322" s="70" t="str">
        <f>IF(Máximo!H322="","",Máximo!H322)</f>
        <v>Obrigatório</v>
      </c>
      <c r="I322" s="37" t="s">
        <v>4</v>
      </c>
      <c r="J322" s="73">
        <f>IF($K$13="Não Atende",0,IF(I322="","",IF(H322="",VLOOKUP(I322,Parâmetros!$B$3:$C$6,2,0),VLOOKUP(I322,Parâmetros!$B$3:$C$6,2,0)*VLOOKUP(H322,Parâmetros!$E$3:$G$5,2,0))))</f>
        <v>4</v>
      </c>
      <c r="K322" s="74">
        <f t="shared" si="271"/>
        <v>3.4763947740000002E-2</v>
      </c>
      <c r="L322" s="3"/>
      <c r="M322" s="38"/>
    </row>
    <row r="323" spans="1:13" ht="45.75" customHeight="1" outlineLevel="1" x14ac:dyDescent="0.2">
      <c r="A323" s="170" t="str">
        <f>Máximo!A323</f>
        <v>3.286</v>
      </c>
      <c r="B323" s="667" t="str">
        <f>Máximo!B323:E323</f>
        <v>2.  Requisitos Gerais</v>
      </c>
      <c r="C323" s="668"/>
      <c r="D323" s="668"/>
      <c r="E323" s="669"/>
      <c r="F323" s="68" t="str">
        <f>IF(Máximo!F323:I323="","",Máximo!F323:I323)</f>
        <v/>
      </c>
      <c r="G323" s="72">
        <f>Máximo!G323:J323</f>
        <v>2.1459227E-4</v>
      </c>
      <c r="H323" s="70" t="str">
        <f>IF(Máximo!H323="","",Máximo!H323)</f>
        <v>Obrigatório</v>
      </c>
      <c r="I323" s="37" t="s">
        <v>4</v>
      </c>
      <c r="J323" s="73">
        <f>IF($K$13="Não Atende",0,IF(I323="","",IF(H323="",VLOOKUP(I323,Parâmetros!$B$3:$C$6,2,0),VLOOKUP(I323,Parâmetros!$B$3:$C$6,2,0)*VLOOKUP(H323,Parâmetros!$E$3:$G$5,2,0))))</f>
        <v>4</v>
      </c>
      <c r="K323" s="74">
        <f t="shared" si="271"/>
        <v>3.4763947740000002E-2</v>
      </c>
      <c r="L323" s="3"/>
      <c r="M323" s="38"/>
    </row>
    <row r="324" spans="1:13" ht="45.75" customHeight="1" outlineLevel="1" x14ac:dyDescent="0.2">
      <c r="A324" s="170" t="str">
        <f>Máximo!A324</f>
        <v>3.287</v>
      </c>
      <c r="B324" s="667" t="str">
        <f>Máximo!B324:E324</f>
        <v>2.1.   O PROPONENTE deve especificar e dimensionar os recursos de infraestrutura de TI (servidores, armazenamento e rede), os softwares básicos (sistema operacional, servidores de aplicação e banco de dados), os softwares de monitoração e automação, bem como aqueles voltados para as funções operacionais e administrativas, necessários ao adequado funcionamento da solução.</v>
      </c>
      <c r="C324" s="668"/>
      <c r="D324" s="668"/>
      <c r="E324" s="669"/>
      <c r="F324" s="68" t="str">
        <f>IF(Máximo!F324:I324="","",Máximo!F324:I324)</f>
        <v/>
      </c>
      <c r="G324" s="72">
        <f>Máximo!G324:J324</f>
        <v>2.1459227E-4</v>
      </c>
      <c r="H324" s="70" t="str">
        <f>IF(Máximo!H324="","",Máximo!H324)</f>
        <v>Obrigatório</v>
      </c>
      <c r="I324" s="37" t="s">
        <v>4</v>
      </c>
      <c r="J324" s="73">
        <f>IF($K$13="Não Atende",0,IF(I324="","",IF(H324="",VLOOKUP(I324,Parâmetros!$B$3:$C$6,2,0),VLOOKUP(I324,Parâmetros!$B$3:$C$6,2,0)*VLOOKUP(H324,Parâmetros!$E$3:$G$5,2,0))))</f>
        <v>4</v>
      </c>
      <c r="K324" s="74">
        <f t="shared" si="271"/>
        <v>3.4763947740000002E-2</v>
      </c>
      <c r="L324" s="3"/>
      <c r="M324" s="38"/>
    </row>
    <row r="325" spans="1:13" ht="45.75" customHeight="1" outlineLevel="1" x14ac:dyDescent="0.2">
      <c r="A325" s="170" t="str">
        <f>Máximo!A325</f>
        <v>3.288</v>
      </c>
      <c r="B325" s="667" t="str">
        <f>Máximo!B325:E325</f>
        <v>2.2.   O PROPONENTE é responsável pelo desempenho associado ao dimensionamento proposto. Se o desempenho quando em operação não for satisfatório, de acordo com os itens deste documento, o PROPONENTE assumirá automaticamente os custos adicionais para adequação ou upgrade de hardware e software que eventualmente se fizer necessário.</v>
      </c>
      <c r="C325" s="668"/>
      <c r="D325" s="668"/>
      <c r="E325" s="669"/>
      <c r="F325" s="68" t="str">
        <f>IF(Máximo!F325:I325="","",Máximo!F325:I325)</f>
        <v/>
      </c>
      <c r="G325" s="72">
        <f>Máximo!G325:J325</f>
        <v>2.1459227E-4</v>
      </c>
      <c r="H325" s="70" t="str">
        <f>IF(Máximo!H325="","",Máximo!H325)</f>
        <v>Obrigatório</v>
      </c>
      <c r="I325" s="37" t="s">
        <v>4</v>
      </c>
      <c r="J325" s="73">
        <f>IF($K$13="Não Atende",0,IF(I325="","",IF(H325="",VLOOKUP(I325,Parâmetros!$B$3:$C$6,2,0),VLOOKUP(I325,Parâmetros!$B$3:$C$6,2,0)*VLOOKUP(H325,Parâmetros!$E$3:$G$5,2,0))))</f>
        <v>4</v>
      </c>
      <c r="K325" s="74">
        <f t="shared" si="271"/>
        <v>3.4763947740000002E-2</v>
      </c>
      <c r="L325" s="3"/>
      <c r="M325" s="38"/>
    </row>
    <row r="326" spans="1:13" ht="45.75" customHeight="1" outlineLevel="1" x14ac:dyDescent="0.2">
      <c r="A326" s="170" t="str">
        <f>Máximo!A326</f>
        <v>3.289</v>
      </c>
      <c r="B326" s="667" t="str">
        <f>Máximo!B326:E326</f>
        <v>2.2.1. Apresentar todo o dimensionamento necessário para suportar esta solução nos seguintes ambientes:</v>
      </c>
      <c r="C326" s="668"/>
      <c r="D326" s="668"/>
      <c r="E326" s="669"/>
      <c r="F326" s="68" t="str">
        <f>IF(Máximo!F326:I326="","",Máximo!F326:I326)</f>
        <v/>
      </c>
      <c r="G326" s="72">
        <f>Máximo!G326:J326</f>
        <v>2.1459227E-4</v>
      </c>
      <c r="H326" s="70" t="str">
        <f>IF(Máximo!H326="","",Máximo!H326)</f>
        <v>Obrigatório</v>
      </c>
      <c r="I326" s="37" t="s">
        <v>4</v>
      </c>
      <c r="J326" s="73">
        <f>IF($K$13="Não Atende",0,IF(I326="","",IF(H326="",VLOOKUP(I326,Parâmetros!$B$3:$C$6,2,0),VLOOKUP(I326,Parâmetros!$B$3:$C$6,2,0)*VLOOKUP(H326,Parâmetros!$E$3:$G$5,2,0))))</f>
        <v>4</v>
      </c>
      <c r="K326" s="74">
        <f t="shared" si="271"/>
        <v>3.4763947740000002E-2</v>
      </c>
      <c r="L326" s="3"/>
      <c r="M326" s="38"/>
    </row>
    <row r="327" spans="1:13" ht="45.75" customHeight="1" outlineLevel="1" x14ac:dyDescent="0.2">
      <c r="A327" s="170" t="str">
        <f>Máximo!A327</f>
        <v>3.290</v>
      </c>
      <c r="B327" s="667" t="str">
        <f>Máximo!B327:E327</f>
        <v>2.2.1.1.              Desenvolvimento;</v>
      </c>
      <c r="C327" s="668"/>
      <c r="D327" s="668"/>
      <c r="E327" s="669"/>
      <c r="F327" s="68" t="str">
        <f>IF(Máximo!F327:I327="","",Máximo!F327:I327)</f>
        <v/>
      </c>
      <c r="G327" s="72">
        <f>Máximo!G327:J327</f>
        <v>2.1459227E-4</v>
      </c>
      <c r="H327" s="70" t="str">
        <f>IF(Máximo!H327="","",Máximo!H327)</f>
        <v>Obrigatório</v>
      </c>
      <c r="I327" s="37" t="s">
        <v>4</v>
      </c>
      <c r="J327" s="73">
        <f>IF($K$13="Não Atende",0,IF(I327="","",IF(H327="",VLOOKUP(I327,Parâmetros!$B$3:$C$6,2,0),VLOOKUP(I327,Parâmetros!$B$3:$C$6,2,0)*VLOOKUP(H327,Parâmetros!$E$3:$G$5,2,0))))</f>
        <v>4</v>
      </c>
      <c r="K327" s="74">
        <f t="shared" si="271"/>
        <v>3.4763947740000002E-2</v>
      </c>
      <c r="L327" s="3"/>
      <c r="M327" s="38"/>
    </row>
    <row r="328" spans="1:13" ht="45.75" customHeight="1" outlineLevel="1" x14ac:dyDescent="0.2">
      <c r="A328" s="170" t="str">
        <f>Máximo!A328</f>
        <v>3.291</v>
      </c>
      <c r="B328" s="667" t="str">
        <f>Máximo!B328:E328</f>
        <v>2.2.1.2.              Homologação;</v>
      </c>
      <c r="C328" s="668"/>
      <c r="D328" s="668"/>
      <c r="E328" s="669"/>
      <c r="F328" s="68" t="str">
        <f>IF(Máximo!F328:I328="","",Máximo!F328:I328)</f>
        <v/>
      </c>
      <c r="G328" s="72">
        <f>Máximo!G328:J328</f>
        <v>2.1459227E-4</v>
      </c>
      <c r="H328" s="70" t="str">
        <f>IF(Máximo!H328="","",Máximo!H328)</f>
        <v>Obrigatório</v>
      </c>
      <c r="I328" s="37" t="s">
        <v>4</v>
      </c>
      <c r="J328" s="73">
        <f>IF($K$13="Não Atende",0,IF(I328="","",IF(H328="",VLOOKUP(I328,Parâmetros!$B$3:$C$6,2,0),VLOOKUP(I328,Parâmetros!$B$3:$C$6,2,0)*VLOOKUP(H328,Parâmetros!$E$3:$G$5,2,0))))</f>
        <v>4</v>
      </c>
      <c r="K328" s="74">
        <f t="shared" si="271"/>
        <v>3.4763947740000002E-2</v>
      </c>
      <c r="L328" s="3"/>
      <c r="M328" s="38"/>
    </row>
    <row r="329" spans="1:13" ht="45.75" customHeight="1" outlineLevel="1" x14ac:dyDescent="0.2">
      <c r="A329" s="170" t="str">
        <f>Máximo!A329</f>
        <v>3.292</v>
      </c>
      <c r="B329" s="667" t="str">
        <f>Máximo!B329:E329</f>
        <v>2.2.1.3.              Produção;</v>
      </c>
      <c r="C329" s="668"/>
      <c r="D329" s="668"/>
      <c r="E329" s="669"/>
      <c r="F329" s="68" t="str">
        <f>IF(Máximo!F329:I329="","",Máximo!F329:I329)</f>
        <v/>
      </c>
      <c r="G329" s="72">
        <f>Máximo!G329:J329</f>
        <v>2.1459227E-4</v>
      </c>
      <c r="H329" s="70" t="str">
        <f>IF(Máximo!H329="","",Máximo!H329)</f>
        <v>Obrigatório</v>
      </c>
      <c r="I329" s="37" t="s">
        <v>4</v>
      </c>
      <c r="J329" s="73">
        <f>IF($K$13="Não Atende",0,IF(I329="","",IF(H329="",VLOOKUP(I329,Parâmetros!$B$3:$C$6,2,0),VLOOKUP(I329,Parâmetros!$B$3:$C$6,2,0)*VLOOKUP(H329,Parâmetros!$E$3:$G$5,2,0))))</f>
        <v>4</v>
      </c>
      <c r="K329" s="74">
        <f t="shared" si="271"/>
        <v>3.4763947740000002E-2</v>
      </c>
      <c r="L329" s="3"/>
      <c r="M329" s="38"/>
    </row>
    <row r="330" spans="1:13" ht="45.75" customHeight="1" outlineLevel="1" x14ac:dyDescent="0.2">
      <c r="A330" s="170" t="str">
        <f>Máximo!A330</f>
        <v>3.293</v>
      </c>
      <c r="B330" s="667" t="str">
        <f>Máximo!B330:E330</f>
        <v>2.2.1.4.              Outros ambientes caso aplicável.</v>
      </c>
      <c r="C330" s="668"/>
      <c r="D330" s="668"/>
      <c r="E330" s="669"/>
      <c r="F330" s="68" t="str">
        <f>IF(Máximo!F330:I330="","",Máximo!F330:I330)</f>
        <v/>
      </c>
      <c r="G330" s="72">
        <f>Máximo!G330:J330</f>
        <v>2.1459227E-4</v>
      </c>
      <c r="H330" s="70" t="str">
        <f>IF(Máximo!H330="","",Máximo!H330)</f>
        <v>Obrigatório</v>
      </c>
      <c r="I330" s="37" t="s">
        <v>4</v>
      </c>
      <c r="J330" s="73">
        <f>IF($K$13="Não Atende",0,IF(I330="","",IF(H330="",VLOOKUP(I330,Parâmetros!$B$3:$C$6,2,0),VLOOKUP(I330,Parâmetros!$B$3:$C$6,2,0)*VLOOKUP(H330,Parâmetros!$E$3:$G$5,2,0))))</f>
        <v>4</v>
      </c>
      <c r="K330" s="74">
        <f t="shared" si="271"/>
        <v>3.4763947740000002E-2</v>
      </c>
      <c r="L330" s="3"/>
      <c r="M330" s="38"/>
    </row>
    <row r="331" spans="1:13" ht="45.75" customHeight="1" outlineLevel="1" x14ac:dyDescent="0.2">
      <c r="A331" s="170" t="str">
        <f>Máximo!A331</f>
        <v>3.294</v>
      </c>
      <c r="B331" s="667" t="str">
        <f>Máximo!B331:E331</f>
        <v>2.3.   O PROPONENTE deve apresentar solução que utilize componentes padrão de mercado. Caso sejam apresentadas soluções proprietárias, o PROPONENTE deve apresentar também alternativas equivalentes utilizando componentes padrão de mercado.</v>
      </c>
      <c r="C331" s="668"/>
      <c r="D331" s="668"/>
      <c r="E331" s="669"/>
      <c r="F331" s="68" t="str">
        <f>IF(Máximo!F331:I331="","",Máximo!F331:I331)</f>
        <v/>
      </c>
      <c r="G331" s="72">
        <f>Máximo!G331:J331</f>
        <v>2.1459227E-4</v>
      </c>
      <c r="H331" s="70" t="str">
        <f>IF(Máximo!H331="","",Máximo!H331)</f>
        <v>Obrigatório</v>
      </c>
      <c r="I331" s="37" t="s">
        <v>4</v>
      </c>
      <c r="J331" s="73">
        <f>IF($K$13="Não Atende",0,IF(I331="","",IF(H331="",VLOOKUP(I331,Parâmetros!$B$3:$C$6,2,0),VLOOKUP(I331,Parâmetros!$B$3:$C$6,2,0)*VLOOKUP(H331,Parâmetros!$E$3:$G$5,2,0))))</f>
        <v>4</v>
      </c>
      <c r="K331" s="74">
        <f t="shared" si="271"/>
        <v>3.4763947740000002E-2</v>
      </c>
      <c r="L331" s="3"/>
      <c r="M331" s="38"/>
    </row>
    <row r="332" spans="1:13" ht="45.75" customHeight="1" outlineLevel="1" x14ac:dyDescent="0.2">
      <c r="A332" s="170" t="str">
        <f>Máximo!A332</f>
        <v>3.295</v>
      </c>
      <c r="B332" s="667" t="str">
        <f>Máximo!B332:E332</f>
        <v>2.4.   A solução deve adotar componentes em configuração preferencialmente ativo/ativo, ou, caso não seja possível, ativo/passivo, que permitam a distribuição de carga através de balanceadores de carga local e geograficamente distribuídos (balanceador de carga global).</v>
      </c>
      <c r="C332" s="668"/>
      <c r="D332" s="668"/>
      <c r="E332" s="669"/>
      <c r="F332" s="68" t="str">
        <f>IF(Máximo!F332:I332="","",Máximo!F332:I332)</f>
        <v/>
      </c>
      <c r="G332" s="72">
        <f>Máximo!G332:J332</f>
        <v>2.1459227E-4</v>
      </c>
      <c r="H332" s="70" t="str">
        <f>IF(Máximo!H332="","",Máximo!H332)</f>
        <v>Obrigatório</v>
      </c>
      <c r="I332" s="37" t="s">
        <v>4</v>
      </c>
      <c r="J332" s="73">
        <f>IF($K$13="Não Atende",0,IF(I332="","",IF(H332="",VLOOKUP(I332,Parâmetros!$B$3:$C$6,2,0),VLOOKUP(I332,Parâmetros!$B$3:$C$6,2,0)*VLOOKUP(H332,Parâmetros!$E$3:$G$5,2,0))))</f>
        <v>4</v>
      </c>
      <c r="K332" s="74">
        <f t="shared" si="271"/>
        <v>3.4763947740000002E-2</v>
      </c>
      <c r="L332" s="3"/>
      <c r="M332" s="38"/>
    </row>
    <row r="333" spans="1:13" ht="45.75" customHeight="1" outlineLevel="1" x14ac:dyDescent="0.2">
      <c r="A333" s="170" t="str">
        <f>Máximo!A333</f>
        <v>3.296</v>
      </c>
      <c r="B333" s="667" t="str">
        <f>Máximo!B333:E333</f>
        <v>2.5.   O PROPONENTE deve apresentar o detalhamento técnico da solução, a saber:</v>
      </c>
      <c r="C333" s="668"/>
      <c r="D333" s="668"/>
      <c r="E333" s="669"/>
      <c r="F333" s="68" t="str">
        <f>IF(Máximo!F333:I333="","",Máximo!F333:I333)</f>
        <v/>
      </c>
      <c r="G333" s="72">
        <f>Máximo!G333:J333</f>
        <v>2.1459227E-4</v>
      </c>
      <c r="H333" s="70" t="str">
        <f>IF(Máximo!H333="","",Máximo!H333)</f>
        <v>Obrigatório</v>
      </c>
      <c r="I333" s="37" t="s">
        <v>4</v>
      </c>
      <c r="J333" s="73">
        <f>IF($K$13="Não Atende",0,IF(I333="","",IF(H333="",VLOOKUP(I333,Parâmetros!$B$3:$C$6,2,0),VLOOKUP(I333,Parâmetros!$B$3:$C$6,2,0)*VLOOKUP(H333,Parâmetros!$E$3:$G$5,2,0))))</f>
        <v>4</v>
      </c>
      <c r="K333" s="74">
        <f t="shared" si="271"/>
        <v>3.4763947740000002E-2</v>
      </c>
      <c r="L333" s="3"/>
      <c r="M333" s="38"/>
    </row>
    <row r="334" spans="1:13" ht="45.75" customHeight="1" outlineLevel="1" x14ac:dyDescent="0.2">
      <c r="A334" s="170" t="str">
        <f>Máximo!A334</f>
        <v>3.297</v>
      </c>
      <c r="B334" s="667" t="str">
        <f>Máximo!B334:E334</f>
        <v>2.5.1. Apresentar todos os componentes de infraestrutura de TI integrantes da solução ofertada;</v>
      </c>
      <c r="C334" s="668"/>
      <c r="D334" s="668"/>
      <c r="E334" s="669"/>
      <c r="F334" s="68" t="str">
        <f>IF(Máximo!F334:I334="","",Máximo!F334:I334)</f>
        <v/>
      </c>
      <c r="G334" s="72">
        <f>Máximo!G334:J334</f>
        <v>2.1459227E-4</v>
      </c>
      <c r="H334" s="70" t="str">
        <f>IF(Máximo!H334="","",Máximo!H334)</f>
        <v>Obrigatório</v>
      </c>
      <c r="I334" s="37" t="s">
        <v>4</v>
      </c>
      <c r="J334" s="73">
        <f>IF($K$13="Não Atende",0,IF(I334="","",IF(H334="",VLOOKUP(I334,Parâmetros!$B$3:$C$6,2,0),VLOOKUP(I334,Parâmetros!$B$3:$C$6,2,0)*VLOOKUP(H334,Parâmetros!$E$3:$G$5,2,0))))</f>
        <v>4</v>
      </c>
      <c r="K334" s="74">
        <f t="shared" si="271"/>
        <v>3.4763947740000002E-2</v>
      </c>
      <c r="L334" s="3"/>
      <c r="M334" s="38"/>
    </row>
    <row r="335" spans="1:13" ht="45.75" customHeight="1" outlineLevel="1" x14ac:dyDescent="0.2">
      <c r="A335" s="170" t="str">
        <f>Máximo!A335</f>
        <v>3.298</v>
      </c>
      <c r="B335" s="667" t="str">
        <f>Máximo!B335:E335</f>
        <v>2.5.2. Dimensionamento dos servidores de cada componente da solução;</v>
      </c>
      <c r="C335" s="668"/>
      <c r="D335" s="668"/>
      <c r="E335" s="669"/>
      <c r="F335" s="68" t="str">
        <f>IF(Máximo!F335:I335="","",Máximo!F335:I335)</f>
        <v/>
      </c>
      <c r="G335" s="72">
        <f>Máximo!G335:J335</f>
        <v>2.1459227E-4</v>
      </c>
      <c r="H335" s="70" t="str">
        <f>IF(Máximo!H335="","",Máximo!H335)</f>
        <v>Obrigatório</v>
      </c>
      <c r="I335" s="37" t="s">
        <v>4</v>
      </c>
      <c r="J335" s="73">
        <f>IF($K$13="Não Atende",0,IF(I335="","",IF(H335="",VLOOKUP(I335,Parâmetros!$B$3:$C$6,2,0),VLOOKUP(I335,Parâmetros!$B$3:$C$6,2,0)*VLOOKUP(H335,Parâmetros!$E$3:$G$5,2,0))))</f>
        <v>4</v>
      </c>
      <c r="K335" s="74">
        <f t="shared" si="271"/>
        <v>3.4763947740000002E-2</v>
      </c>
      <c r="L335" s="3"/>
      <c r="M335" s="38"/>
    </row>
    <row r="336" spans="1:13" ht="45.75" customHeight="1" outlineLevel="1" x14ac:dyDescent="0.2">
      <c r="A336" s="170" t="str">
        <f>Máximo!A336</f>
        <v>3.299</v>
      </c>
      <c r="B336" s="667" t="str">
        <f>Máximo!B336:E336</f>
        <v>2.5.3. Plataformas e sistemas operacionais homologadas;</v>
      </c>
      <c r="C336" s="668"/>
      <c r="D336" s="668"/>
      <c r="E336" s="669"/>
      <c r="F336" s="68" t="str">
        <f>IF(Máximo!F336:I336="","",Máximo!F336:I336)</f>
        <v/>
      </c>
      <c r="G336" s="72">
        <f>Máximo!G336:J336</f>
        <v>2.1459227E-4</v>
      </c>
      <c r="H336" s="70" t="str">
        <f>IF(Máximo!H336="","",Máximo!H336)</f>
        <v>Obrigatório</v>
      </c>
      <c r="I336" s="37" t="s">
        <v>4</v>
      </c>
      <c r="J336" s="73">
        <f>IF($K$13="Não Atende",0,IF(I336="","",IF(H336="",VLOOKUP(I336,Parâmetros!$B$3:$C$6,2,0),VLOOKUP(I336,Parâmetros!$B$3:$C$6,2,0)*VLOOKUP(H336,Parâmetros!$E$3:$G$5,2,0))))</f>
        <v>4</v>
      </c>
      <c r="K336" s="74">
        <f t="shared" si="271"/>
        <v>3.4763947740000002E-2</v>
      </c>
      <c r="L336" s="3"/>
      <c r="M336" s="38"/>
    </row>
    <row r="337" spans="1:13" ht="45.75" customHeight="1" outlineLevel="1" x14ac:dyDescent="0.2">
      <c r="A337" s="170" t="str">
        <f>Máximo!A337</f>
        <v>3.300</v>
      </c>
      <c r="B337" s="667" t="str">
        <f>Máximo!B337:E337</f>
        <v>2.5.4. Pré-requisitos de software básicos;</v>
      </c>
      <c r="C337" s="668"/>
      <c r="D337" s="668"/>
      <c r="E337" s="669"/>
      <c r="F337" s="68" t="str">
        <f>IF(Máximo!F337:I337="","",Máximo!F337:I337)</f>
        <v/>
      </c>
      <c r="G337" s="72">
        <f>Máximo!G337:J337</f>
        <v>2.1459227E-4</v>
      </c>
      <c r="H337" s="70" t="str">
        <f>IF(Máximo!H337="","",Máximo!H337)</f>
        <v>Obrigatório</v>
      </c>
      <c r="I337" s="37" t="s">
        <v>4</v>
      </c>
      <c r="J337" s="73">
        <f>IF($K$13="Não Atende",0,IF(I337="","",IF(H337="",VLOOKUP(I337,Parâmetros!$B$3:$C$6,2,0),VLOOKUP(I337,Parâmetros!$B$3:$C$6,2,0)*VLOOKUP(H337,Parâmetros!$E$3:$G$5,2,0))))</f>
        <v>4</v>
      </c>
      <c r="K337" s="74">
        <f t="shared" si="271"/>
        <v>3.4763947740000002E-2</v>
      </c>
      <c r="L337" s="3"/>
      <c r="M337" s="38"/>
    </row>
    <row r="338" spans="1:13" ht="45.75" customHeight="1" outlineLevel="1" x14ac:dyDescent="0.2">
      <c r="A338" s="170" t="str">
        <f>Máximo!A338</f>
        <v>3.301</v>
      </c>
      <c r="B338" s="667" t="str">
        <f>Máximo!B338:E338</f>
        <v>2.5.5. Recursos de Alta Disponibilidade;</v>
      </c>
      <c r="C338" s="668"/>
      <c r="D338" s="668"/>
      <c r="E338" s="669"/>
      <c r="F338" s="68" t="str">
        <f>IF(Máximo!F338:I338="","",Máximo!F338:I338)</f>
        <v/>
      </c>
      <c r="G338" s="72">
        <f>Máximo!G338:J338</f>
        <v>2.1459227E-4</v>
      </c>
      <c r="H338" s="70" t="str">
        <f>IF(Máximo!H338="","",Máximo!H338)</f>
        <v>Obrigatório</v>
      </c>
      <c r="I338" s="37" t="s">
        <v>4</v>
      </c>
      <c r="J338" s="73">
        <f>IF($K$13="Não Atende",0,IF(I338="","",IF(H338="",VLOOKUP(I338,Parâmetros!$B$3:$C$6,2,0),VLOOKUP(I338,Parâmetros!$B$3:$C$6,2,0)*VLOOKUP(H338,Parâmetros!$E$3:$G$5,2,0))))</f>
        <v>4</v>
      </c>
      <c r="K338" s="74">
        <f t="shared" si="271"/>
        <v>3.4763947740000002E-2</v>
      </c>
      <c r="L338" s="3"/>
      <c r="M338" s="38"/>
    </row>
    <row r="339" spans="1:13" ht="45.75" customHeight="1" outlineLevel="1" x14ac:dyDescent="0.2">
      <c r="A339" s="170" t="str">
        <f>Máximo!A339</f>
        <v>3.302</v>
      </c>
      <c r="B339" s="667" t="str">
        <f>Máximo!B339:E339</f>
        <v>2.5.6. Necessidades de área em disco interno para todos os servidores, separados por componentes da solução:</v>
      </c>
      <c r="C339" s="668"/>
      <c r="D339" s="668"/>
      <c r="E339" s="669"/>
      <c r="F339" s="68" t="str">
        <f>IF(Máximo!F339:I339="","",Máximo!F339:I339)</f>
        <v/>
      </c>
      <c r="G339" s="72">
        <f>Máximo!G339:J339</f>
        <v>2.1459227E-4</v>
      </c>
      <c r="H339" s="70" t="str">
        <f>IF(Máximo!H339="","",Máximo!H339)</f>
        <v>Obrigatório</v>
      </c>
      <c r="I339" s="37" t="s">
        <v>4</v>
      </c>
      <c r="J339" s="73">
        <f>IF($K$13="Não Atende",0,IF(I339="","",IF(H339="",VLOOKUP(I339,Parâmetros!$B$3:$C$6,2,0),VLOOKUP(I339,Parâmetros!$B$3:$C$6,2,0)*VLOOKUP(H339,Parâmetros!$E$3:$G$5,2,0))))</f>
        <v>4</v>
      </c>
      <c r="K339" s="74">
        <f t="shared" si="271"/>
        <v>3.4763947740000002E-2</v>
      </c>
      <c r="L339" s="3"/>
      <c r="M339" s="38"/>
    </row>
    <row r="340" spans="1:13" ht="45.75" customHeight="1" outlineLevel="1" x14ac:dyDescent="0.2">
      <c r="A340" s="170" t="str">
        <f>Máximo!A340</f>
        <v>3.303</v>
      </c>
      <c r="B340" s="667" t="str">
        <f>Máximo!B340:E340</f>
        <v>2.5.6.1.              As áreas em disco interno devem ser protegidas em RAID1 via controladora de hardware dos servidores;</v>
      </c>
      <c r="C340" s="668"/>
      <c r="D340" s="668"/>
      <c r="E340" s="669"/>
      <c r="F340" s="68" t="str">
        <f>IF(Máximo!F340:I340="","",Máximo!F340:I340)</f>
        <v/>
      </c>
      <c r="G340" s="72">
        <f>Máximo!G340:J340</f>
        <v>2.1459227E-4</v>
      </c>
      <c r="H340" s="70" t="str">
        <f>IF(Máximo!H340="","",Máximo!H340)</f>
        <v>Obrigatório</v>
      </c>
      <c r="I340" s="37" t="s">
        <v>4</v>
      </c>
      <c r="J340" s="73">
        <f>IF($K$13="Não Atende",0,IF(I340="","",IF(H340="",VLOOKUP(I340,Parâmetros!$B$3:$C$6,2,0),VLOOKUP(I340,Parâmetros!$B$3:$C$6,2,0)*VLOOKUP(H340,Parâmetros!$E$3:$G$5,2,0))))</f>
        <v>4</v>
      </c>
      <c r="K340" s="74">
        <f t="shared" si="271"/>
        <v>3.4763947740000002E-2</v>
      </c>
      <c r="L340" s="3"/>
      <c r="M340" s="38"/>
    </row>
    <row r="341" spans="1:13" ht="45.75" customHeight="1" outlineLevel="1" x14ac:dyDescent="0.2">
      <c r="A341" s="170" t="str">
        <f>Máximo!A341</f>
        <v>3.304</v>
      </c>
      <c r="B341" s="667" t="str">
        <f>Máximo!B341:E341</f>
        <v>2.5.6.2.              Caso exista a necessidade de utilização de placas aceleradoras de IO ou discos SSD, o PROPONENTE deve detalhar estes requisitos.</v>
      </c>
      <c r="C341" s="668"/>
      <c r="D341" s="668"/>
      <c r="E341" s="669"/>
      <c r="F341" s="68" t="str">
        <f>IF(Máximo!F341:I341="","",Máximo!F341:I341)</f>
        <v/>
      </c>
      <c r="G341" s="72">
        <f>Máximo!G341:J341</f>
        <v>2.1459227E-4</v>
      </c>
      <c r="H341" s="70" t="str">
        <f>IF(Máximo!H341="","",Máximo!H341)</f>
        <v>Obrigatório</v>
      </c>
      <c r="I341" s="37" t="s">
        <v>4</v>
      </c>
      <c r="J341" s="73">
        <f>IF($K$13="Não Atende",0,IF(I341="","",IF(H341="",VLOOKUP(I341,Parâmetros!$B$3:$C$6,2,0),VLOOKUP(I341,Parâmetros!$B$3:$C$6,2,0)*VLOOKUP(H341,Parâmetros!$E$3:$G$5,2,0))))</f>
        <v>4</v>
      </c>
      <c r="K341" s="74">
        <f t="shared" si="271"/>
        <v>3.4763947740000002E-2</v>
      </c>
      <c r="L341" s="3"/>
      <c r="M341" s="38"/>
    </row>
    <row r="342" spans="1:13" ht="45.75" customHeight="1" outlineLevel="1" x14ac:dyDescent="0.2">
      <c r="A342" s="170" t="str">
        <f>Máximo!A342</f>
        <v>3.305</v>
      </c>
      <c r="B342" s="667" t="str">
        <f>Máximo!B342:E342</f>
        <v>2.5.7. Necessidades de área em disco externo para todos os servidores, separados por componentes da solução:</v>
      </c>
      <c r="C342" s="668"/>
      <c r="D342" s="668"/>
      <c r="E342" s="669"/>
      <c r="F342" s="68" t="str">
        <f>IF(Máximo!F342:I342="","",Máximo!F342:I342)</f>
        <v/>
      </c>
      <c r="G342" s="72">
        <f>Máximo!G342:J342</f>
        <v>2.1459227E-4</v>
      </c>
      <c r="H342" s="70" t="str">
        <f>IF(Máximo!H342="","",Máximo!H342)</f>
        <v>Obrigatório</v>
      </c>
      <c r="I342" s="37" t="s">
        <v>4</v>
      </c>
      <c r="J342" s="73">
        <f>IF($K$13="Não Atende",0,IF(I342="","",IF(H342="",VLOOKUP(I342,Parâmetros!$B$3:$C$6,2,0),VLOOKUP(I342,Parâmetros!$B$3:$C$6,2,0)*VLOOKUP(H342,Parâmetros!$E$3:$G$5,2,0))))</f>
        <v>4</v>
      </c>
      <c r="K342" s="74">
        <f t="shared" si="271"/>
        <v>3.4763947740000002E-2</v>
      </c>
      <c r="L342" s="3"/>
      <c r="M342" s="38"/>
    </row>
    <row r="343" spans="1:13" ht="45.75" customHeight="1" outlineLevel="1" x14ac:dyDescent="0.2">
      <c r="A343" s="170" t="str">
        <f>Máximo!A343</f>
        <v>3.306</v>
      </c>
      <c r="B343" s="667" t="str">
        <f>Máximo!B343:E343</f>
        <v>2.5.7.1.              De acordo com a volumetria e necessidade de I/O, devem ser dimensionadas as quantidades de interfaces necessárias para suportar software de balanceamento de carga e failover:</v>
      </c>
      <c r="C343" s="668"/>
      <c r="D343" s="668"/>
      <c r="E343" s="669"/>
      <c r="F343" s="68" t="str">
        <f>IF(Máximo!F343:I343="","",Máximo!F343:I343)</f>
        <v/>
      </c>
      <c r="G343" s="72">
        <f>Máximo!G343:J343</f>
        <v>2.1459227E-4</v>
      </c>
      <c r="H343" s="70" t="str">
        <f>IF(Máximo!H343="","",Máximo!H343)</f>
        <v>Obrigatório</v>
      </c>
      <c r="I343" s="37" t="s">
        <v>4</v>
      </c>
      <c r="J343" s="73">
        <f>IF($K$13="Não Atende",0,IF(I343="","",IF(H343="",VLOOKUP(I343,Parâmetros!$B$3:$C$6,2,0),VLOOKUP(I343,Parâmetros!$B$3:$C$6,2,0)*VLOOKUP(H343,Parâmetros!$E$3:$G$5,2,0))))</f>
        <v>4</v>
      </c>
      <c r="K343" s="74">
        <f t="shared" si="271"/>
        <v>3.4763947740000002E-2</v>
      </c>
      <c r="L343" s="3"/>
      <c r="M343" s="38"/>
    </row>
    <row r="344" spans="1:13" ht="45.75" customHeight="1" outlineLevel="1" x14ac:dyDescent="0.2">
      <c r="A344" s="170" t="str">
        <f>Máximo!A344</f>
        <v>3.307</v>
      </c>
      <c r="B344" s="667" t="str">
        <f>Máximo!B344:E344</f>
        <v>2.5.7.2.              Detalhamento dos critérios utilizados para dimensionamento dos componentes da solução;</v>
      </c>
      <c r="C344" s="668"/>
      <c r="D344" s="668"/>
      <c r="E344" s="669"/>
      <c r="F344" s="68" t="str">
        <f>IF(Máximo!F344:I344="","",Máximo!F344:I344)</f>
        <v/>
      </c>
      <c r="G344" s="72">
        <f>Máximo!G344:J344</f>
        <v>2.1459227E-4</v>
      </c>
      <c r="H344" s="70" t="str">
        <f>IF(Máximo!H344="","",Máximo!H344)</f>
        <v>Obrigatório</v>
      </c>
      <c r="I344" s="37" t="s">
        <v>4</v>
      </c>
      <c r="J344" s="73">
        <f>IF($K$13="Não Atende",0,IF(I344="","",IF(H344="",VLOOKUP(I344,Parâmetros!$B$3:$C$6,2,0),VLOOKUP(I344,Parâmetros!$B$3:$C$6,2,0)*VLOOKUP(H344,Parâmetros!$E$3:$G$5,2,0))))</f>
        <v>4</v>
      </c>
      <c r="K344" s="74">
        <f t="shared" si="271"/>
        <v>3.4763947740000002E-2</v>
      </c>
      <c r="L344" s="3"/>
      <c r="M344" s="38"/>
    </row>
    <row r="345" spans="1:13" ht="45.75" customHeight="1" outlineLevel="1" x14ac:dyDescent="0.2">
      <c r="A345" s="170" t="str">
        <f>Máximo!A345</f>
        <v>3.308</v>
      </c>
      <c r="B345" s="667" t="str">
        <f>Máximo!B345:E345</f>
        <v>2.5.7.3.              Escalabilidade dos componentes ofertados (capacidade de crescimento), sem a necessidade de investimentos adicionais.</v>
      </c>
      <c r="C345" s="668"/>
      <c r="D345" s="668"/>
      <c r="E345" s="669"/>
      <c r="F345" s="68" t="str">
        <f>IF(Máximo!F345:I345="","",Máximo!F345:I345)</f>
        <v/>
      </c>
      <c r="G345" s="72">
        <f>Máximo!G345:J345</f>
        <v>2.1459227E-4</v>
      </c>
      <c r="H345" s="70" t="str">
        <f>IF(Máximo!H345="","",Máximo!H345)</f>
        <v>Obrigatório</v>
      </c>
      <c r="I345" s="37" t="s">
        <v>4</v>
      </c>
      <c r="J345" s="73">
        <f>IF($K$13="Não Atende",0,IF(I345="","",IF(H345="",VLOOKUP(I345,Parâmetros!$B$3:$C$6,2,0),VLOOKUP(I345,Parâmetros!$B$3:$C$6,2,0)*VLOOKUP(H345,Parâmetros!$E$3:$G$5,2,0))))</f>
        <v>4</v>
      </c>
      <c r="K345" s="74">
        <f t="shared" si="271"/>
        <v>3.4763947740000002E-2</v>
      </c>
      <c r="L345" s="3"/>
      <c r="M345" s="38"/>
    </row>
    <row r="346" spans="1:13" ht="45.75" customHeight="1" outlineLevel="1" x14ac:dyDescent="0.2">
      <c r="A346" s="170" t="str">
        <f>Máximo!A346</f>
        <v>3.309</v>
      </c>
      <c r="B346" s="667" t="str">
        <f>Máximo!B346:E346</f>
        <v>2.5.8. O PROPONENTE deve detalhar a solução de conectividade e arquitetura de rede, conforme requisitos do Capítulo 6, incluindo:</v>
      </c>
      <c r="C346" s="668"/>
      <c r="D346" s="668"/>
      <c r="E346" s="669"/>
      <c r="F346" s="68" t="str">
        <f>IF(Máximo!F346:I346="","",Máximo!F346:I346)</f>
        <v/>
      </c>
      <c r="G346" s="72">
        <f>Máximo!G346:J346</f>
        <v>2.1459227E-4</v>
      </c>
      <c r="H346" s="70" t="str">
        <f>IF(Máximo!H346="","",Máximo!H346)</f>
        <v>Obrigatório</v>
      </c>
      <c r="I346" s="37" t="s">
        <v>4</v>
      </c>
      <c r="J346" s="73">
        <f>IF($K$13="Não Atende",0,IF(I346="","",IF(H346="",VLOOKUP(I346,Parâmetros!$B$3:$C$6,2,0),VLOOKUP(I346,Parâmetros!$B$3:$C$6,2,0)*VLOOKUP(H346,Parâmetros!$E$3:$G$5,2,0))))</f>
        <v>4</v>
      </c>
      <c r="K346" s="74">
        <f t="shared" si="271"/>
        <v>3.4763947740000002E-2</v>
      </c>
      <c r="L346" s="3"/>
      <c r="M346" s="38"/>
    </row>
    <row r="347" spans="1:13" ht="45.75" customHeight="1" outlineLevel="1" x14ac:dyDescent="0.2">
      <c r="A347" s="170" t="str">
        <f>Máximo!A347</f>
        <v>3.310</v>
      </c>
      <c r="B347" s="667" t="str">
        <f>Máximo!B347:E347</f>
        <v>2.5.8.1.              Topologia de rede;</v>
      </c>
      <c r="C347" s="668"/>
      <c r="D347" s="668"/>
      <c r="E347" s="669"/>
      <c r="F347" s="68" t="str">
        <f>IF(Máximo!F347:I347="","",Máximo!F347:I347)</f>
        <v/>
      </c>
      <c r="G347" s="72">
        <f>Máximo!G347:J347</f>
        <v>2.1459227E-4</v>
      </c>
      <c r="H347" s="70" t="str">
        <f>IF(Máximo!H347="","",Máximo!H347)</f>
        <v>Obrigatório</v>
      </c>
      <c r="I347" s="37" t="s">
        <v>4</v>
      </c>
      <c r="J347" s="73">
        <f>IF($K$13="Não Atende",0,IF(I347="","",IF(H347="",VLOOKUP(I347,Parâmetros!$B$3:$C$6,2,0),VLOOKUP(I347,Parâmetros!$B$3:$C$6,2,0)*VLOOKUP(H347,Parâmetros!$E$3:$G$5,2,0))))</f>
        <v>4</v>
      </c>
      <c r="K347" s="74">
        <f t="shared" si="271"/>
        <v>3.4763947740000002E-2</v>
      </c>
      <c r="L347" s="3"/>
      <c r="M347" s="38"/>
    </row>
    <row r="348" spans="1:13" ht="45.75" customHeight="1" outlineLevel="1" x14ac:dyDescent="0.2">
      <c r="A348" s="170" t="str">
        <f>Máximo!A348</f>
        <v>3.311</v>
      </c>
      <c r="B348" s="667" t="str">
        <f>Máximo!B348:E348</f>
        <v>2.5.8.2.              Quantidade e tipos de interfaces de rede;</v>
      </c>
      <c r="C348" s="668"/>
      <c r="D348" s="668"/>
      <c r="E348" s="669"/>
      <c r="F348" s="68" t="str">
        <f>IF(Máximo!F348:I348="","",Máximo!F348:I348)</f>
        <v/>
      </c>
      <c r="G348" s="72">
        <f>Máximo!G348:J348</f>
        <v>2.1459227E-4</v>
      </c>
      <c r="H348" s="70" t="str">
        <f>IF(Máximo!H348="","",Máximo!H348)</f>
        <v>Obrigatório</v>
      </c>
      <c r="I348" s="37" t="s">
        <v>4</v>
      </c>
      <c r="J348" s="73">
        <f>IF($K$13="Não Atende",0,IF(I348="","",IF(H348="",VLOOKUP(I348,Parâmetros!$B$3:$C$6,2,0),VLOOKUP(I348,Parâmetros!$B$3:$C$6,2,0)*VLOOKUP(H348,Parâmetros!$E$3:$G$5,2,0))))</f>
        <v>4</v>
      </c>
      <c r="K348" s="74">
        <f t="shared" si="271"/>
        <v>3.4763947740000002E-2</v>
      </c>
      <c r="L348" s="3"/>
      <c r="M348" s="38"/>
    </row>
    <row r="349" spans="1:13" ht="45.75" customHeight="1" outlineLevel="1" x14ac:dyDescent="0.2">
      <c r="A349" s="170" t="str">
        <f>Máximo!A349</f>
        <v>3.312</v>
      </c>
      <c r="B349" s="667" t="str">
        <f>Máximo!B349:E349</f>
        <v>2.5.8.3.              Deve ser especificado o fluxo de tráfego estimado entre os servidores que compõem a solução, baseado nos dados de dimensionamento apresentados;</v>
      </c>
      <c r="C349" s="668"/>
      <c r="D349" s="668"/>
      <c r="E349" s="669"/>
      <c r="F349" s="68" t="str">
        <f>IF(Máximo!F349:I349="","",Máximo!F349:I349)</f>
        <v/>
      </c>
      <c r="G349" s="72">
        <f>Máximo!G349:J349</f>
        <v>2.1459227E-4</v>
      </c>
      <c r="H349" s="70" t="str">
        <f>IF(Máximo!H349="","",Máximo!H349)</f>
        <v>Obrigatório</v>
      </c>
      <c r="I349" s="37" t="s">
        <v>4</v>
      </c>
      <c r="J349" s="73">
        <f>IF($K$13="Não Atende",0,IF(I349="","",IF(H349="",VLOOKUP(I349,Parâmetros!$B$3:$C$6,2,0),VLOOKUP(I349,Parâmetros!$B$3:$C$6,2,0)*VLOOKUP(H349,Parâmetros!$E$3:$G$5,2,0))))</f>
        <v>4</v>
      </c>
      <c r="K349" s="74">
        <f t="shared" si="271"/>
        <v>3.4763947740000002E-2</v>
      </c>
      <c r="L349" s="3"/>
      <c r="M349" s="38"/>
    </row>
    <row r="350" spans="1:13" ht="45.75" customHeight="1" outlineLevel="1" x14ac:dyDescent="0.2">
      <c r="A350" s="170" t="str">
        <f>Máximo!A350</f>
        <v>3.313</v>
      </c>
      <c r="B350" s="667" t="str">
        <f>Máximo!B350:E350</f>
        <v>2.5.8.4.              Latência máxima de rede entre os componentes suportada pela solução;</v>
      </c>
      <c r="C350" s="668"/>
      <c r="D350" s="668"/>
      <c r="E350" s="669"/>
      <c r="F350" s="68" t="str">
        <f>IF(Máximo!F350:I350="","",Máximo!F350:I350)</f>
        <v/>
      </c>
      <c r="G350" s="72">
        <f>Máximo!G350:J350</f>
        <v>2.1459227E-4</v>
      </c>
      <c r="H350" s="70" t="str">
        <f>IF(Máximo!H350="","",Máximo!H350)</f>
        <v>Obrigatório</v>
      </c>
      <c r="I350" s="37" t="s">
        <v>4</v>
      </c>
      <c r="J350" s="73">
        <f>IF($K$13="Não Atende",0,IF(I350="","",IF(H350="",VLOOKUP(I350,Parâmetros!$B$3:$C$6,2,0),VLOOKUP(I350,Parâmetros!$B$3:$C$6,2,0)*VLOOKUP(H350,Parâmetros!$E$3:$G$5,2,0))))</f>
        <v>4</v>
      </c>
      <c r="K350" s="74">
        <f t="shared" si="271"/>
        <v>3.4763947740000002E-2</v>
      </c>
      <c r="L350" s="3"/>
      <c r="M350" s="38"/>
    </row>
    <row r="351" spans="1:13" ht="45.75" customHeight="1" outlineLevel="1" x14ac:dyDescent="0.2">
      <c r="A351" s="170" t="str">
        <f>Máximo!A351</f>
        <v>3.314</v>
      </c>
      <c r="B351" s="667" t="str">
        <f>Máximo!B351:E351</f>
        <v>2.5.8.5.              Requisitos e topologia de balanceamento de carga local e global;</v>
      </c>
      <c r="C351" s="668"/>
      <c r="D351" s="668"/>
      <c r="E351" s="669"/>
      <c r="F351" s="68" t="str">
        <f>IF(Máximo!F351:I351="","",Máximo!F351:I351)</f>
        <v/>
      </c>
      <c r="G351" s="72">
        <f>Máximo!G351:J351</f>
        <v>2.1459227E-4</v>
      </c>
      <c r="H351" s="70" t="str">
        <f>IF(Máximo!H351="","",Máximo!H351)</f>
        <v>Obrigatório</v>
      </c>
      <c r="I351" s="37" t="s">
        <v>4</v>
      </c>
      <c r="J351" s="73">
        <f>IF($K$13="Não Atende",0,IF(I351="","",IF(H351="",VLOOKUP(I351,Parâmetros!$B$3:$C$6,2,0),VLOOKUP(I351,Parâmetros!$B$3:$C$6,2,0)*VLOOKUP(H351,Parâmetros!$E$3:$G$5,2,0))))</f>
        <v>4</v>
      </c>
      <c r="K351" s="74">
        <f t="shared" si="271"/>
        <v>3.4763947740000002E-2</v>
      </c>
      <c r="L351" s="3"/>
      <c r="M351" s="38"/>
    </row>
    <row r="352" spans="1:13" ht="45.75" customHeight="1" outlineLevel="1" x14ac:dyDescent="0.2">
      <c r="A352" s="170" t="str">
        <f>Máximo!A352</f>
        <v>3.315</v>
      </c>
      <c r="B352" s="667" t="str">
        <f>Máximo!B352:E352</f>
        <v>2.6.   A solução ofertada deve ser escalável mantendo a mesma arquitetura inicialmente proposta. Caso haja limite de escalabilidade na solução ofertada, o mesmo deverá ser informado;</v>
      </c>
      <c r="C352" s="668"/>
      <c r="D352" s="668"/>
      <c r="E352" s="669"/>
      <c r="F352" s="68" t="str">
        <f>IF(Máximo!F352:I352="","",Máximo!F352:I352)</f>
        <v/>
      </c>
      <c r="G352" s="72">
        <f>Máximo!G352:J352</f>
        <v>2.1459227E-4</v>
      </c>
      <c r="H352" s="70" t="str">
        <f>IF(Máximo!H352="","",Máximo!H352)</f>
        <v>Obrigatório</v>
      </c>
      <c r="I352" s="37" t="s">
        <v>4</v>
      </c>
      <c r="J352" s="73">
        <f>IF($K$13="Não Atende",0,IF(I352="","",IF(H352="",VLOOKUP(I352,Parâmetros!$B$3:$C$6,2,0),VLOOKUP(I352,Parâmetros!$B$3:$C$6,2,0)*VLOOKUP(H352,Parâmetros!$E$3:$G$5,2,0))))</f>
        <v>4</v>
      </c>
      <c r="K352" s="74">
        <f t="shared" si="271"/>
        <v>3.4763947740000002E-2</v>
      </c>
      <c r="L352" s="3"/>
      <c r="M352" s="38"/>
    </row>
    <row r="353" spans="1:13" ht="45.75" customHeight="1" outlineLevel="1" x14ac:dyDescent="0.2">
      <c r="A353" s="170" t="str">
        <f>Máximo!A353</f>
        <v>3.316</v>
      </c>
      <c r="B353" s="667" t="str">
        <f>Máximo!B353:E353</f>
        <v>2.7.   A escalabilidade dos componentes deve ser preferencialmente horizontal;</v>
      </c>
      <c r="C353" s="668"/>
      <c r="D353" s="668"/>
      <c r="E353" s="669"/>
      <c r="F353" s="68" t="str">
        <f>IF(Máximo!F353:I353="","",Máximo!F353:I353)</f>
        <v/>
      </c>
      <c r="G353" s="72">
        <f>Máximo!G353:J353</f>
        <v>2.1459227E-4</v>
      </c>
      <c r="H353" s="70" t="str">
        <f>IF(Máximo!H353="","",Máximo!H353)</f>
        <v>Obrigatório</v>
      </c>
      <c r="I353" s="37" t="s">
        <v>4</v>
      </c>
      <c r="J353" s="73">
        <f>IF($K$13="Não Atende",0,IF(I353="","",IF(H353="",VLOOKUP(I353,Parâmetros!$B$3:$C$6,2,0),VLOOKUP(I353,Parâmetros!$B$3:$C$6,2,0)*VLOOKUP(H353,Parâmetros!$E$3:$G$5,2,0))))</f>
        <v>4</v>
      </c>
      <c r="K353" s="74">
        <f t="shared" si="271"/>
        <v>3.4763947740000002E-2</v>
      </c>
      <c r="L353" s="3"/>
      <c r="M353" s="38"/>
    </row>
    <row r="354" spans="1:13" ht="45.75" customHeight="1" outlineLevel="1" x14ac:dyDescent="0.2">
      <c r="A354" s="170" t="str">
        <f>Máximo!A354</f>
        <v>3.317</v>
      </c>
      <c r="B354" s="667" t="str">
        <f>Máximo!B354:E354</f>
        <v>2.8.   A solução em hipótese alguma deve privar a evolução dos componentes de infraestrutura;</v>
      </c>
      <c r="C354" s="668"/>
      <c r="D354" s="668"/>
      <c r="E354" s="669"/>
      <c r="F354" s="68" t="str">
        <f>IF(Máximo!F354:I354="","",Máximo!F354:I354)</f>
        <v/>
      </c>
      <c r="G354" s="72">
        <f>Máximo!G354:J354</f>
        <v>2.1459227E-4</v>
      </c>
      <c r="H354" s="70" t="str">
        <f>IF(Máximo!H354="","",Máximo!H354)</f>
        <v>Obrigatório</v>
      </c>
      <c r="I354" s="37" t="s">
        <v>4</v>
      </c>
      <c r="J354" s="73">
        <f>IF($K$13="Não Atende",0,IF(I354="","",IF(H354="",VLOOKUP(I354,Parâmetros!$B$3:$C$6,2,0),VLOOKUP(I354,Parâmetros!$B$3:$C$6,2,0)*VLOOKUP(H354,Parâmetros!$E$3:$G$5,2,0))))</f>
        <v>4</v>
      </c>
      <c r="K354" s="74">
        <f t="shared" si="271"/>
        <v>3.4763947740000002E-2</v>
      </c>
      <c r="L354" s="3"/>
      <c r="M354" s="38"/>
    </row>
    <row r="355" spans="1:13" ht="45.75" customHeight="1" outlineLevel="1" x14ac:dyDescent="0.2">
      <c r="A355" s="170" t="str">
        <f>Máximo!A355</f>
        <v>3.318</v>
      </c>
      <c r="B355" s="667" t="str">
        <f>Máximo!B355:E355</f>
        <v>3.  Requisitos de Infraestrutura de Servidores e Virtualização</v>
      </c>
      <c r="C355" s="668"/>
      <c r="D355" s="668"/>
      <c r="E355" s="669"/>
      <c r="F355" s="68" t="str">
        <f>IF(Máximo!F355:I355="","",Máximo!F355:I355)</f>
        <v/>
      </c>
      <c r="G355" s="72">
        <f>Máximo!G355:J355</f>
        <v>2.1459227E-4</v>
      </c>
      <c r="H355" s="70" t="str">
        <f>IF(Máximo!H355="","",Máximo!H355)</f>
        <v>Obrigatório</v>
      </c>
      <c r="I355" s="37" t="s">
        <v>4</v>
      </c>
      <c r="J355" s="73">
        <f>IF($K$13="Não Atende",0,IF(I355="","",IF(H355="",VLOOKUP(I355,Parâmetros!$B$3:$C$6,2,0),VLOOKUP(I355,Parâmetros!$B$3:$C$6,2,0)*VLOOKUP(H355,Parâmetros!$E$3:$G$5,2,0))))</f>
        <v>4</v>
      </c>
      <c r="K355" s="74">
        <f t="shared" si="271"/>
        <v>3.4763947740000002E-2</v>
      </c>
      <c r="L355" s="3"/>
      <c r="M355" s="38"/>
    </row>
    <row r="356" spans="1:13" ht="45.75" customHeight="1" outlineLevel="1" x14ac:dyDescent="0.2">
      <c r="A356" s="170" t="str">
        <f>Máximo!A356</f>
        <v>3.319</v>
      </c>
      <c r="B356" s="667" t="str">
        <f>Máximo!B356:E356</f>
        <v>3.1.   Requisitos Gerais:</v>
      </c>
      <c r="C356" s="668"/>
      <c r="D356" s="668"/>
      <c r="E356" s="669"/>
      <c r="F356" s="68" t="str">
        <f>IF(Máximo!F356:I356="","",Máximo!F356:I356)</f>
        <v/>
      </c>
      <c r="G356" s="72">
        <f>Máximo!G356:J356</f>
        <v>2.1459227E-4</v>
      </c>
      <c r="H356" s="70" t="str">
        <f>IF(Máximo!H356="","",Máximo!H356)</f>
        <v>Obrigatório</v>
      </c>
      <c r="I356" s="37" t="s">
        <v>4</v>
      </c>
      <c r="J356" s="73">
        <f>IF($K$13="Não Atende",0,IF(I356="","",IF(H356="",VLOOKUP(I356,Parâmetros!$B$3:$C$6,2,0),VLOOKUP(I356,Parâmetros!$B$3:$C$6,2,0)*VLOOKUP(H356,Parâmetros!$E$3:$G$5,2,0))))</f>
        <v>4</v>
      </c>
      <c r="K356" s="74">
        <f t="shared" si="271"/>
        <v>3.4763947740000002E-2</v>
      </c>
      <c r="L356" s="3"/>
      <c r="M356" s="38"/>
    </row>
    <row r="357" spans="1:13" ht="45.75" customHeight="1" outlineLevel="1" x14ac:dyDescent="0.2">
      <c r="A357" s="170" t="str">
        <f>Máximo!A357</f>
        <v>3.320</v>
      </c>
      <c r="B357" s="667" t="str">
        <f>Máximo!B357:E357</f>
        <v>3.1.1. A arquitetura X86 é para utilização em todos os servidores (Low End, Mid Range e High End). Caso haja incompatibilidade da aplicação, a mesma deve ser justificada na resposta a este material;</v>
      </c>
      <c r="C357" s="668"/>
      <c r="D357" s="668"/>
      <c r="E357" s="669"/>
      <c r="F357" s="68" t="str">
        <f>IF(Máximo!F357:I357="","",Máximo!F357:I357)</f>
        <v/>
      </c>
      <c r="G357" s="72">
        <f>Máximo!G357:J357</f>
        <v>2.1459227E-4</v>
      </c>
      <c r="H357" s="70" t="str">
        <f>IF(Máximo!H357="","",Máximo!H357)</f>
        <v>Obrigatório</v>
      </c>
      <c r="I357" s="37" t="s">
        <v>4</v>
      </c>
      <c r="J357" s="73">
        <f>IF($K$13="Não Atende",0,IF(I357="","",IF(H357="",VLOOKUP(I357,Parâmetros!$B$3:$C$6,2,0),VLOOKUP(I357,Parâmetros!$B$3:$C$6,2,0)*VLOOKUP(H357,Parâmetros!$E$3:$G$5,2,0))))</f>
        <v>4</v>
      </c>
      <c r="K357" s="74">
        <f t="shared" si="271"/>
        <v>3.4763947740000002E-2</v>
      </c>
      <c r="L357" s="3"/>
      <c r="M357" s="38"/>
    </row>
    <row r="358" spans="1:13" ht="45.75" customHeight="1" outlineLevel="1" x14ac:dyDescent="0.2">
      <c r="A358" s="170" t="str">
        <f>Máximo!A358</f>
        <v>3.321</v>
      </c>
      <c r="B358" s="667" t="str">
        <f>Máximo!B358:E358</f>
        <v>3.1.2. A solução proposta deve possuir compatibilidade com soluções de virtualização. Caso haja incompatibilidade da aplicação, a mesma deve ser justificada na resposta a este material;</v>
      </c>
      <c r="C358" s="668"/>
      <c r="D358" s="668"/>
      <c r="E358" s="669"/>
      <c r="F358" s="68" t="str">
        <f>IF(Máximo!F358:I358="","",Máximo!F358:I358)</f>
        <v/>
      </c>
      <c r="G358" s="72">
        <f>Máximo!G358:J358</f>
        <v>2.1459227E-4</v>
      </c>
      <c r="H358" s="70" t="str">
        <f>IF(Máximo!H358="","",Máximo!H358)</f>
        <v>Obrigatório</v>
      </c>
      <c r="I358" s="37" t="s">
        <v>4</v>
      </c>
      <c r="J358" s="73">
        <f>IF($K$13="Não Atende",0,IF(I358="","",IF(H358="",VLOOKUP(I358,Parâmetros!$B$3:$C$6,2,0),VLOOKUP(I358,Parâmetros!$B$3:$C$6,2,0)*VLOOKUP(H358,Parâmetros!$E$3:$G$5,2,0))))</f>
        <v>4</v>
      </c>
      <c r="K358" s="74">
        <f t="shared" si="271"/>
        <v>3.4763947740000002E-2</v>
      </c>
      <c r="L358" s="3"/>
      <c r="M358" s="38"/>
    </row>
    <row r="359" spans="1:13" ht="45.75" customHeight="1" outlineLevel="1" x14ac:dyDescent="0.2">
      <c r="A359" s="170" t="str">
        <f>Máximo!A359</f>
        <v>3.322</v>
      </c>
      <c r="B359" s="667" t="str">
        <f>Máximo!B359:E359</f>
        <v>3.1.2.1.              A solução de virtualização deve ser preferencialmente VMware;</v>
      </c>
      <c r="C359" s="668"/>
      <c r="D359" s="668"/>
      <c r="E359" s="669"/>
      <c r="F359" s="68" t="str">
        <f>IF(Máximo!F359:I359="","",Máximo!F359:I359)</f>
        <v/>
      </c>
      <c r="G359" s="72">
        <f>Máximo!G359:J359</f>
        <v>2.1459227E-4</v>
      </c>
      <c r="H359" s="70" t="str">
        <f>IF(Máximo!H359="","",Máximo!H359)</f>
        <v>Obrigatório</v>
      </c>
      <c r="I359" s="37" t="s">
        <v>4</v>
      </c>
      <c r="J359" s="73">
        <f>IF($K$13="Não Atende",0,IF(I359="","",IF(H359="",VLOOKUP(I359,Parâmetros!$B$3:$C$6,2,0),VLOOKUP(I359,Parâmetros!$B$3:$C$6,2,0)*VLOOKUP(H359,Parâmetros!$E$3:$G$5,2,0))))</f>
        <v>4</v>
      </c>
      <c r="K359" s="74">
        <f t="shared" si="271"/>
        <v>3.4763947740000002E-2</v>
      </c>
      <c r="L359" s="3"/>
      <c r="M359" s="38"/>
    </row>
    <row r="360" spans="1:13" ht="45.75" customHeight="1" outlineLevel="1" x14ac:dyDescent="0.2">
      <c r="A360" s="170" t="str">
        <f>Máximo!A360</f>
        <v>3.323</v>
      </c>
      <c r="B360" s="667" t="str">
        <f>Máximo!B360:E360</f>
        <v>3.1.2.2.              O PROPONENTE deve apresentar documento que informe a compatibilidade dos componentes da solução com ambiente virtualizado (VMware, Hyper-V, etc.), informando adicionalmente:</v>
      </c>
      <c r="C360" s="668"/>
      <c r="D360" s="668"/>
      <c r="E360" s="669"/>
      <c r="F360" s="68" t="str">
        <f>IF(Máximo!F360:I360="","",Máximo!F360:I360)</f>
        <v/>
      </c>
      <c r="G360" s="72">
        <f>Máximo!G360:J360</f>
        <v>2.1459227E-4</v>
      </c>
      <c r="H360" s="70" t="str">
        <f>IF(Máximo!H360="","",Máximo!H360)</f>
        <v>Obrigatório</v>
      </c>
      <c r="I360" s="37" t="s">
        <v>4</v>
      </c>
      <c r="J360" s="73">
        <f>IF($K$13="Não Atende",0,IF(I360="","",IF(H360="",VLOOKUP(I360,Parâmetros!$B$3:$C$6,2,0),VLOOKUP(I360,Parâmetros!$B$3:$C$6,2,0)*VLOOKUP(H360,Parâmetros!$E$3:$G$5,2,0))))</f>
        <v>4</v>
      </c>
      <c r="K360" s="74">
        <f t="shared" si="271"/>
        <v>3.4763947740000002E-2</v>
      </c>
      <c r="L360" s="3"/>
      <c r="M360" s="38"/>
    </row>
    <row r="361" spans="1:13" ht="45.75" customHeight="1" outlineLevel="1" x14ac:dyDescent="0.2">
      <c r="A361" s="170" t="str">
        <f>Máximo!A361</f>
        <v>3.324</v>
      </c>
      <c r="B361" s="667" t="str">
        <f>Máximo!B361:E361</f>
        <v>3.1.2.2.1.   Para quais componentes são homologados;</v>
      </c>
      <c r="C361" s="668"/>
      <c r="D361" s="668"/>
      <c r="E361" s="669"/>
      <c r="F361" s="68" t="str">
        <f>IF(Máximo!F361:I361="","",Máximo!F361:I361)</f>
        <v/>
      </c>
      <c r="G361" s="72">
        <f>Máximo!G361:J361</f>
        <v>2.1459227E-4</v>
      </c>
      <c r="H361" s="70" t="str">
        <f>IF(Máximo!H361="","",Máximo!H361)</f>
        <v>Obrigatório</v>
      </c>
      <c r="I361" s="37" t="s">
        <v>4</v>
      </c>
      <c r="J361" s="73">
        <f>IF($K$13="Não Atende",0,IF(I361="","",IF(H361="",VLOOKUP(I361,Parâmetros!$B$3:$C$6,2,0),VLOOKUP(I361,Parâmetros!$B$3:$C$6,2,0)*VLOOKUP(H361,Parâmetros!$E$3:$G$5,2,0))))</f>
        <v>4</v>
      </c>
      <c r="K361" s="74">
        <f t="shared" si="271"/>
        <v>3.4763947740000002E-2</v>
      </c>
      <c r="L361" s="3"/>
      <c r="M361" s="38"/>
    </row>
    <row r="362" spans="1:13" ht="45.75" customHeight="1" outlineLevel="1" x14ac:dyDescent="0.2">
      <c r="A362" s="170" t="str">
        <f>Máximo!A362</f>
        <v>3.325</v>
      </c>
      <c r="B362" s="667" t="str">
        <f>Máximo!B362:E362</f>
        <v>3.1.2.2.2.   Qual a degradação de desempenho prevista para cada componente utilizando-se ambiente virtualizado;</v>
      </c>
      <c r="C362" s="668"/>
      <c r="D362" s="668"/>
      <c r="E362" s="669"/>
      <c r="F362" s="68" t="str">
        <f>IF(Máximo!F362:I362="","",Máximo!F362:I362)</f>
        <v/>
      </c>
      <c r="G362" s="72">
        <f>Máximo!G362:J362</f>
        <v>2.1459227E-4</v>
      </c>
      <c r="H362" s="70" t="str">
        <f>IF(Máximo!H362="","",Máximo!H362)</f>
        <v>Obrigatório</v>
      </c>
      <c r="I362" s="37" t="s">
        <v>4</v>
      </c>
      <c r="J362" s="73">
        <f>IF($K$13="Não Atende",0,IF(I362="","",IF(H362="",VLOOKUP(I362,Parâmetros!$B$3:$C$6,2,0),VLOOKUP(I362,Parâmetros!$B$3:$C$6,2,0)*VLOOKUP(H362,Parâmetros!$E$3:$G$5,2,0))))</f>
        <v>4</v>
      </c>
      <c r="K362" s="74">
        <f t="shared" si="271"/>
        <v>3.4763947740000002E-2</v>
      </c>
      <c r="L362" s="3"/>
      <c r="M362" s="38"/>
    </row>
    <row r="363" spans="1:13" ht="45.75" customHeight="1" outlineLevel="1" x14ac:dyDescent="0.2">
      <c r="A363" s="170" t="str">
        <f>Máximo!A363</f>
        <v>3.326</v>
      </c>
      <c r="B363" s="667" t="str">
        <f>Máximo!B363:E363</f>
        <v>3.1.2.2.3.    </v>
      </c>
      <c r="C363" s="668"/>
      <c r="D363" s="668"/>
      <c r="E363" s="669"/>
      <c r="F363" s="68" t="str">
        <f>IF(Máximo!F363:I363="","",Máximo!F363:I363)</f>
        <v/>
      </c>
      <c r="G363" s="72">
        <f>Máximo!G363:J363</f>
        <v>2.1459227E-4</v>
      </c>
      <c r="H363" s="70" t="str">
        <f>IF(Máximo!H363="","",Máximo!H363)</f>
        <v>Obrigatório</v>
      </c>
      <c r="I363" s="37" t="s">
        <v>4</v>
      </c>
      <c r="J363" s="73">
        <f>IF($K$13="Não Atende",0,IF(I363="","",IF(H363="",VLOOKUP(I363,Parâmetros!$B$3:$C$6,2,0),VLOOKUP(I363,Parâmetros!$B$3:$C$6,2,0)*VLOOKUP(H363,Parâmetros!$E$3:$G$5,2,0))))</f>
        <v>4</v>
      </c>
      <c r="K363" s="74">
        <f t="shared" si="271"/>
        <v>3.4763947740000002E-2</v>
      </c>
      <c r="L363" s="3"/>
      <c r="M363" s="38"/>
    </row>
    <row r="364" spans="1:13" ht="45.75" customHeight="1" outlineLevel="1" x14ac:dyDescent="0.2">
      <c r="A364" s="170" t="str">
        <f>Máximo!A364</f>
        <v>3.327</v>
      </c>
      <c r="B364" s="667" t="str">
        <f>Máximo!B364:E364</f>
        <v>3.1.3. O PROPONENTE deve considerar sempre o máximo de virtualização possível para a sua proposta em todos os ambientes (produção, desenvolvimento, etc.);</v>
      </c>
      <c r="C364" s="668"/>
      <c r="D364" s="668"/>
      <c r="E364" s="669"/>
      <c r="F364" s="68" t="str">
        <f>IF(Máximo!F364:I364="","",Máximo!F364:I364)</f>
        <v/>
      </c>
      <c r="G364" s="72">
        <f>Máximo!G364:J364</f>
        <v>2.1459227E-4</v>
      </c>
      <c r="H364" s="70" t="str">
        <f>IF(Máximo!H364="","",Máximo!H364)</f>
        <v>Obrigatório</v>
      </c>
      <c r="I364" s="37" t="s">
        <v>4</v>
      </c>
      <c r="J364" s="73">
        <f>IF($K$13="Não Atende",0,IF(I364="","",IF(H364="",VLOOKUP(I364,Parâmetros!$B$3:$C$6,2,0),VLOOKUP(I364,Parâmetros!$B$3:$C$6,2,0)*VLOOKUP(H364,Parâmetros!$E$3:$G$5,2,0))))</f>
        <v>4</v>
      </c>
      <c r="K364" s="74">
        <f t="shared" si="271"/>
        <v>3.4763947740000002E-2</v>
      </c>
      <c r="L364" s="3"/>
      <c r="M364" s="38"/>
    </row>
    <row r="365" spans="1:13" ht="45.75" customHeight="1" outlineLevel="1" x14ac:dyDescent="0.2">
      <c r="A365" s="170" t="str">
        <f>Máximo!A365</f>
        <v>3.328</v>
      </c>
      <c r="B365" s="667" t="str">
        <f>Máximo!B365:E365</f>
        <v>3.1.4. Todos os servidores utilizados deverão ter arquitetura 64 bits e suporte a no mínimo 4 cores por processador;</v>
      </c>
      <c r="C365" s="668"/>
      <c r="D365" s="668"/>
      <c r="E365" s="669"/>
      <c r="F365" s="68" t="str">
        <f>IF(Máximo!F365:I365="","",Máximo!F365:I365)</f>
        <v/>
      </c>
      <c r="G365" s="72">
        <f>Máximo!G365:J365</f>
        <v>2.1459227E-4</v>
      </c>
      <c r="H365" s="70" t="str">
        <f>IF(Máximo!H365="","",Máximo!H365)</f>
        <v>Obrigatório</v>
      </c>
      <c r="I365" s="37" t="s">
        <v>4</v>
      </c>
      <c r="J365" s="73">
        <f>IF($K$13="Não Atende",0,IF(I365="","",IF(H365="",VLOOKUP(I365,Parâmetros!$B$3:$C$6,2,0),VLOOKUP(I365,Parâmetros!$B$3:$C$6,2,0)*VLOOKUP(H365,Parâmetros!$E$3:$G$5,2,0))))</f>
        <v>4</v>
      </c>
      <c r="K365" s="74">
        <f t="shared" si="271"/>
        <v>3.4763947740000002E-2</v>
      </c>
      <c r="L365" s="3"/>
      <c r="M365" s="38"/>
    </row>
    <row r="366" spans="1:13" ht="45.75" customHeight="1" outlineLevel="1" x14ac:dyDescent="0.2">
      <c r="A366" s="170" t="str">
        <f>Máximo!A366</f>
        <v>3.329</v>
      </c>
      <c r="B366" s="667" t="str">
        <f>Máximo!B366:E366</f>
        <v>3.1.5. No caso de servidores Linux, deve ser utilizada a distribuição Oracle Linux.6.5 ou superior.</v>
      </c>
      <c r="C366" s="668"/>
      <c r="D366" s="668"/>
      <c r="E366" s="669"/>
      <c r="F366" s="68" t="str">
        <f>IF(Máximo!F366:I366="","",Máximo!F366:I366)</f>
        <v/>
      </c>
      <c r="G366" s="72">
        <f>Máximo!G366:J366</f>
        <v>2.1459227E-4</v>
      </c>
      <c r="H366" s="70" t="str">
        <f>IF(Máximo!H366="","",Máximo!H366)</f>
        <v>Obrigatório</v>
      </c>
      <c r="I366" s="37" t="s">
        <v>4</v>
      </c>
      <c r="J366" s="73">
        <f>IF($K$13="Não Atende",0,IF(I366="","",IF(H366="",VLOOKUP(I366,Parâmetros!$B$3:$C$6,2,0),VLOOKUP(I366,Parâmetros!$B$3:$C$6,2,0)*VLOOKUP(H366,Parâmetros!$E$3:$G$5,2,0))))</f>
        <v>4</v>
      </c>
      <c r="K366" s="74">
        <f t="shared" si="271"/>
        <v>3.4763947740000002E-2</v>
      </c>
      <c r="L366" s="3"/>
      <c r="M366" s="38"/>
    </row>
    <row r="367" spans="1:13" ht="45.75" customHeight="1" outlineLevel="1" x14ac:dyDescent="0.2">
      <c r="A367" s="170" t="str">
        <f>Máximo!A367</f>
        <v>3.330</v>
      </c>
      <c r="B367" s="667" t="str">
        <f>Máximo!B367:E367</f>
        <v>3.1.5.1.              O PROPONENTE deve informar também a compatibilidade com Red Hat versão 6.5 ou superior.</v>
      </c>
      <c r="C367" s="668"/>
      <c r="D367" s="668"/>
      <c r="E367" s="669"/>
      <c r="F367" s="68" t="str">
        <f>IF(Máximo!F367:I367="","",Máximo!F367:I367)</f>
        <v/>
      </c>
      <c r="G367" s="72">
        <f>Máximo!G367:J367</f>
        <v>2.1459227E-4</v>
      </c>
      <c r="H367" s="70" t="str">
        <f>IF(Máximo!H367="","",Máximo!H367)</f>
        <v>Obrigatório</v>
      </c>
      <c r="I367" s="37" t="s">
        <v>4</v>
      </c>
      <c r="J367" s="73">
        <f>IF($K$13="Não Atende",0,IF(I367="","",IF(H367="",VLOOKUP(I367,Parâmetros!$B$3:$C$6,2,0),VLOOKUP(I367,Parâmetros!$B$3:$C$6,2,0)*VLOOKUP(H367,Parâmetros!$E$3:$G$5,2,0))))</f>
        <v>4</v>
      </c>
      <c r="K367" s="74">
        <f t="shared" si="271"/>
        <v>3.4763947740000002E-2</v>
      </c>
      <c r="L367" s="3"/>
      <c r="M367" s="38"/>
    </row>
    <row r="368" spans="1:13" ht="45.75" customHeight="1" outlineLevel="1" x14ac:dyDescent="0.2">
      <c r="A368" s="170" t="str">
        <f>Máximo!A368</f>
        <v>3.331</v>
      </c>
      <c r="B368" s="667" t="str">
        <f>Máximo!B368:E368</f>
        <v>4.  Requisitos de Infraestrutura de Armazenamento</v>
      </c>
      <c r="C368" s="668"/>
      <c r="D368" s="668"/>
      <c r="E368" s="669"/>
      <c r="F368" s="68" t="str">
        <f>IF(Máximo!F368:I368="","",Máximo!F368:I368)</f>
        <v/>
      </c>
      <c r="G368" s="72">
        <f>Máximo!G368:J368</f>
        <v>2.1459227E-4</v>
      </c>
      <c r="H368" s="70" t="str">
        <f>IF(Máximo!H368="","",Máximo!H368)</f>
        <v>Obrigatório</v>
      </c>
      <c r="I368" s="37" t="s">
        <v>4</v>
      </c>
      <c r="J368" s="73">
        <f>IF($K$13="Não Atende",0,IF(I368="","",IF(H368="",VLOOKUP(I368,Parâmetros!$B$3:$C$6,2,0),VLOOKUP(I368,Parâmetros!$B$3:$C$6,2,0)*VLOOKUP(H368,Parâmetros!$E$3:$G$5,2,0))))</f>
        <v>4</v>
      </c>
      <c r="K368" s="74">
        <f t="shared" si="271"/>
        <v>3.4763947740000002E-2</v>
      </c>
      <c r="L368" s="3"/>
      <c r="M368" s="38"/>
    </row>
    <row r="369" spans="1:13" ht="45.75" customHeight="1" outlineLevel="1" x14ac:dyDescent="0.2">
      <c r="A369" s="170" t="str">
        <f>Máximo!A369</f>
        <v>3.332</v>
      </c>
      <c r="B369" s="667" t="str">
        <f>Máximo!B369:E369</f>
        <v>4.1.   O PROPONENTE deve detalhar o memorial de cálculo aplicado para o dimensionamento de cada um dos componentes de armazenamento que compõe a solução proposta;</v>
      </c>
      <c r="C369" s="668"/>
      <c r="D369" s="668"/>
      <c r="E369" s="669"/>
      <c r="F369" s="68" t="str">
        <f>IF(Máximo!F369:I369="","",Máximo!F369:I369)</f>
        <v/>
      </c>
      <c r="G369" s="72">
        <f>Máximo!G369:J369</f>
        <v>2.1459227E-4</v>
      </c>
      <c r="H369" s="70" t="str">
        <f>IF(Máximo!H369="","",Máximo!H369)</f>
        <v>Obrigatório</v>
      </c>
      <c r="I369" s="37" t="s">
        <v>5</v>
      </c>
      <c r="J369" s="73">
        <f>IF($K$13="Não Atende",0,IF(I369="","",IF(H369="",VLOOKUP(I369,Parâmetros!$B$3:$C$6,2,0),VLOOKUP(I369,Parâmetros!$B$3:$C$6,2,0)*VLOOKUP(H369,Parâmetros!$E$3:$G$5,2,0))))</f>
        <v>0</v>
      </c>
      <c r="K369" s="74">
        <f t="shared" si="271"/>
        <v>0</v>
      </c>
      <c r="L369" s="3"/>
      <c r="M369" s="38"/>
    </row>
    <row r="370" spans="1:13" ht="45.75" customHeight="1" outlineLevel="1" x14ac:dyDescent="0.2">
      <c r="A370" s="170" t="str">
        <f>Máximo!A370</f>
        <v>3.333</v>
      </c>
      <c r="B370" s="667" t="str">
        <f>Máximo!B370:E370</f>
        <v>4.2.   O PROPONENTE deve detalhar os seguintes requerimentos que devem ser atendidos por cada componente de armazenamento externo que compõe a solução proposta:</v>
      </c>
      <c r="C370" s="668"/>
      <c r="D370" s="668"/>
      <c r="E370" s="669"/>
      <c r="F370" s="68" t="str">
        <f>IF(Máximo!F370:I370="","",Máximo!F370:I370)</f>
        <v/>
      </c>
      <c r="G370" s="72">
        <f>Máximo!G370:J370</f>
        <v>2.1459227E-4</v>
      </c>
      <c r="H370" s="70" t="str">
        <f>IF(Máximo!H370="","",Máximo!H370)</f>
        <v>Obrigatório</v>
      </c>
      <c r="I370" s="37" t="s">
        <v>4</v>
      </c>
      <c r="J370" s="73">
        <f>IF($K$13="Não Atende",0,IF(I370="","",IF(H370="",VLOOKUP(I370,Parâmetros!$B$3:$C$6,2,0),VLOOKUP(I370,Parâmetros!$B$3:$C$6,2,0)*VLOOKUP(H370,Parâmetros!$E$3:$G$5,2,0))))</f>
        <v>4</v>
      </c>
      <c r="K370" s="74">
        <f t="shared" si="271"/>
        <v>3.4763947740000002E-2</v>
      </c>
      <c r="L370" s="3"/>
      <c r="M370" s="38"/>
    </row>
    <row r="371" spans="1:13" ht="45.75" customHeight="1" outlineLevel="1" x14ac:dyDescent="0.2">
      <c r="A371" s="170" t="str">
        <f>Máximo!A371</f>
        <v>3.334</v>
      </c>
      <c r="B371" s="667" t="str">
        <f>Máximo!B371:E371</f>
        <v>4.2.1.  IOPS;</v>
      </c>
      <c r="C371" s="668"/>
      <c r="D371" s="668"/>
      <c r="E371" s="669"/>
      <c r="F371" s="68" t="str">
        <f>IF(Máximo!F371:I371="","",Máximo!F371:I371)</f>
        <v/>
      </c>
      <c r="G371" s="72">
        <f>Máximo!G371:J371</f>
        <v>2.1459227E-4</v>
      </c>
      <c r="H371" s="70" t="str">
        <f>IF(Máximo!H371="","",Máximo!H371)</f>
        <v>Obrigatório</v>
      </c>
      <c r="I371" s="37" t="s">
        <v>4</v>
      </c>
      <c r="J371" s="73">
        <f>IF($K$13="Não Atende",0,IF(I371="","",IF(H371="",VLOOKUP(I371,Parâmetros!$B$3:$C$6,2,0),VLOOKUP(I371,Parâmetros!$B$3:$C$6,2,0)*VLOOKUP(H371,Parâmetros!$E$3:$G$5,2,0))))</f>
        <v>4</v>
      </c>
      <c r="K371" s="74">
        <f t="shared" si="271"/>
        <v>3.4763947740000002E-2</v>
      </c>
      <c r="L371" s="3"/>
      <c r="M371" s="38"/>
    </row>
    <row r="372" spans="1:13" ht="45.75" customHeight="1" outlineLevel="1" x14ac:dyDescent="0.2">
      <c r="A372" s="170" t="str">
        <f>Máximo!A372</f>
        <v>3.335</v>
      </c>
      <c r="B372" s="667" t="str">
        <f>Máximo!B372:E372</f>
        <v>4.2.2.  Latência;</v>
      </c>
      <c r="C372" s="668"/>
      <c r="D372" s="668"/>
      <c r="E372" s="669"/>
      <c r="F372" s="68" t="str">
        <f>IF(Máximo!F372:I372="","",Máximo!F372:I372)</f>
        <v/>
      </c>
      <c r="G372" s="72">
        <f>Máximo!G372:J372</f>
        <v>2.1459227E-4</v>
      </c>
      <c r="H372" s="70" t="str">
        <f>IF(Máximo!H372="","",Máximo!H372)</f>
        <v>Obrigatório</v>
      </c>
      <c r="I372" s="37" t="s">
        <v>4</v>
      </c>
      <c r="J372" s="73">
        <f>IF($K$13="Não Atende",0,IF(I372="","",IF(H372="",VLOOKUP(I372,Parâmetros!$B$3:$C$6,2,0),VLOOKUP(I372,Parâmetros!$B$3:$C$6,2,0)*VLOOKUP(H372,Parâmetros!$E$3:$G$5,2,0))))</f>
        <v>4</v>
      </c>
      <c r="K372" s="74">
        <f t="shared" si="271"/>
        <v>3.4763947740000002E-2</v>
      </c>
      <c r="L372" s="3"/>
      <c r="M372" s="38"/>
    </row>
    <row r="373" spans="1:13" ht="45.75" customHeight="1" outlineLevel="1" x14ac:dyDescent="0.2">
      <c r="A373" s="170" t="str">
        <f>Máximo!A373</f>
        <v>3.336</v>
      </c>
      <c r="B373" s="667" t="str">
        <f>Máximo!B373:E373</f>
        <v>4.2.3.  Throughput.</v>
      </c>
      <c r="C373" s="668"/>
      <c r="D373" s="668"/>
      <c r="E373" s="669"/>
      <c r="F373" s="68" t="str">
        <f>IF(Máximo!F373:I373="","",Máximo!F373:I373)</f>
        <v/>
      </c>
      <c r="G373" s="72">
        <f>Máximo!G373:J373</f>
        <v>2.1459227E-4</v>
      </c>
      <c r="H373" s="70" t="str">
        <f>IF(Máximo!H373="","",Máximo!H373)</f>
        <v>Obrigatório</v>
      </c>
      <c r="I373" s="37" t="s">
        <v>4</v>
      </c>
      <c r="J373" s="73">
        <f>IF($K$13="Não Atende",0,IF(I373="","",IF(H373="",VLOOKUP(I373,Parâmetros!$B$3:$C$6,2,0),VLOOKUP(I373,Parâmetros!$B$3:$C$6,2,0)*VLOOKUP(H373,Parâmetros!$E$3:$G$5,2,0))))</f>
        <v>4</v>
      </c>
      <c r="K373" s="74">
        <f t="shared" si="271"/>
        <v>3.4763947740000002E-2</v>
      </c>
      <c r="L373" s="3"/>
      <c r="M373" s="38"/>
    </row>
    <row r="374" spans="1:13" ht="45.75" customHeight="1" outlineLevel="1" x14ac:dyDescent="0.2">
      <c r="A374" s="170" t="str">
        <f>Máximo!A374</f>
        <v>3.337</v>
      </c>
      <c r="B374" s="667" t="str">
        <f>Máximo!B374:E374</f>
        <v>4.3.   Adicionalmente, o PROPONENTE deve informar no mínimo os seguintes dados para cada um dos componentes de armazenamento da solução:</v>
      </c>
      <c r="C374" s="668"/>
      <c r="D374" s="668"/>
      <c r="E374" s="669"/>
      <c r="F374" s="68" t="str">
        <f>IF(Máximo!F374:I374="","",Máximo!F374:I374)</f>
        <v/>
      </c>
      <c r="G374" s="72">
        <f>Máximo!G374:J374</f>
        <v>2.1459227E-4</v>
      </c>
      <c r="H374" s="70" t="str">
        <f>IF(Máximo!H374="","",Máximo!H374)</f>
        <v>Obrigatório</v>
      </c>
      <c r="I374" s="37" t="s">
        <v>4</v>
      </c>
      <c r="J374" s="73">
        <f>IF($K$13="Não Atende",0,IF(I374="","",IF(H374="",VLOOKUP(I374,Parâmetros!$B$3:$C$6,2,0),VLOOKUP(I374,Parâmetros!$B$3:$C$6,2,0)*VLOOKUP(H374,Parâmetros!$E$3:$G$5,2,0))))</f>
        <v>4</v>
      </c>
      <c r="K374" s="74">
        <f t="shared" si="271"/>
        <v>3.4763947740000002E-2</v>
      </c>
      <c r="L374" s="3"/>
      <c r="M374" s="38"/>
    </row>
    <row r="375" spans="1:13" ht="45.75" customHeight="1" outlineLevel="1" x14ac:dyDescent="0.2">
      <c r="A375" s="170" t="str">
        <f>Máximo!A375</f>
        <v>3.338</v>
      </c>
      <c r="B375" s="667" t="str">
        <f>Máximo!B375:E375</f>
        <v>4.3.1.  Configuração de cache mínimo do subsistema de armazenamento;</v>
      </c>
      <c r="C375" s="668"/>
      <c r="D375" s="668"/>
      <c r="E375" s="669"/>
      <c r="F375" s="68" t="str">
        <f>IF(Máximo!F375:I375="","",Máximo!F375:I375)</f>
        <v/>
      </c>
      <c r="G375" s="72">
        <f>Máximo!G375:J375</f>
        <v>2.1459227E-4</v>
      </c>
      <c r="H375" s="70" t="str">
        <f>IF(Máximo!H375="","",Máximo!H375)</f>
        <v>Obrigatório</v>
      </c>
      <c r="I375" s="37" t="s">
        <v>4</v>
      </c>
      <c r="J375" s="73">
        <f>IF($K$13="Não Atende",0,IF(I375="","",IF(H375="",VLOOKUP(I375,Parâmetros!$B$3:$C$6,2,0),VLOOKUP(I375,Parâmetros!$B$3:$C$6,2,0)*VLOOKUP(H375,Parâmetros!$E$3:$G$5,2,0))))</f>
        <v>4</v>
      </c>
      <c r="K375" s="74">
        <f t="shared" si="271"/>
        <v>3.4763947740000002E-2</v>
      </c>
      <c r="L375" s="3"/>
      <c r="M375" s="38"/>
    </row>
    <row r="376" spans="1:13" ht="45.75" customHeight="1" outlineLevel="1" x14ac:dyDescent="0.2">
      <c r="A376" s="170" t="str">
        <f>Máximo!A376</f>
        <v>3.339</v>
      </c>
      <c r="B376" s="667" t="str">
        <f>Máximo!B376:E376</f>
        <v>4.3.2.  Necessidade de área liquida;</v>
      </c>
      <c r="C376" s="668"/>
      <c r="D376" s="668"/>
      <c r="E376" s="669"/>
      <c r="F376" s="68" t="str">
        <f>IF(Máximo!F376:I376="","",Máximo!F376:I376)</f>
        <v/>
      </c>
      <c r="G376" s="72">
        <f>Máximo!G376:J376</f>
        <v>2.1459227E-4</v>
      </c>
      <c r="H376" s="70" t="str">
        <f>IF(Máximo!H376="","",Máximo!H376)</f>
        <v>Obrigatório</v>
      </c>
      <c r="I376" s="37" t="s">
        <v>4</v>
      </c>
      <c r="J376" s="73">
        <f>IF($K$13="Não Atende",0,IF(I376="","",IF(H376="",VLOOKUP(I376,Parâmetros!$B$3:$C$6,2,0),VLOOKUP(I376,Parâmetros!$B$3:$C$6,2,0)*VLOOKUP(H376,Parâmetros!$E$3:$G$5,2,0))))</f>
        <v>4</v>
      </c>
      <c r="K376" s="74">
        <f t="shared" si="271"/>
        <v>3.4763947740000002E-2</v>
      </c>
      <c r="L376" s="3"/>
      <c r="M376" s="38"/>
    </row>
    <row r="377" spans="1:13" ht="45.75" customHeight="1" outlineLevel="1" x14ac:dyDescent="0.2">
      <c r="A377" s="170" t="str">
        <f>Máximo!A377</f>
        <v>3.340</v>
      </c>
      <c r="B377" s="667" t="str">
        <f>Máximo!B377:E377</f>
        <v>4.3.3.     Tipo de proteção de discos considerada para definição da área liquida (RAID-5, RAID-6, etc.);</v>
      </c>
      <c r="C377" s="668"/>
      <c r="D377" s="668"/>
      <c r="E377" s="669"/>
      <c r="F377" s="68" t="str">
        <f>IF(Máximo!F377:I377="","",Máximo!F377:I377)</f>
        <v/>
      </c>
      <c r="G377" s="72">
        <f>Máximo!G377:J377</f>
        <v>2.1459227E-4</v>
      </c>
      <c r="H377" s="70" t="str">
        <f>IF(Máximo!H377="","",Máximo!H377)</f>
        <v>Obrigatório</v>
      </c>
      <c r="I377" s="37" t="s">
        <v>4</v>
      </c>
      <c r="J377" s="73">
        <f>IF($K$13="Não Atende",0,IF(I377="","",IF(H377="",VLOOKUP(I377,Parâmetros!$B$3:$C$6,2,0),VLOOKUP(I377,Parâmetros!$B$3:$C$6,2,0)*VLOOKUP(H377,Parâmetros!$E$3:$G$5,2,0))))</f>
        <v>4</v>
      </c>
      <c r="K377" s="74">
        <f t="shared" ref="K377:K440" si="272">IF(J377="",0,((G377*J377)*$F$30)*0.9*100)</f>
        <v>3.4763947740000002E-2</v>
      </c>
      <c r="L377" s="3"/>
      <c r="M377" s="38"/>
    </row>
    <row r="378" spans="1:13" ht="45.75" customHeight="1" outlineLevel="1" x14ac:dyDescent="0.2">
      <c r="A378" s="170" t="str">
        <f>Máximo!A378</f>
        <v>3.341</v>
      </c>
      <c r="B378" s="667" t="str">
        <f>Máximo!B378:E378</f>
        <v>4.3.4.     Apresentar tipo (SSD, SAS, SATA ou NLSAS), capacidade e desempenho dos discos considerados na proposta;</v>
      </c>
      <c r="C378" s="668"/>
      <c r="D378" s="668"/>
      <c r="E378" s="669"/>
      <c r="F378" s="68" t="str">
        <f>IF(Máximo!F378:I378="","",Máximo!F378:I378)</f>
        <v/>
      </c>
      <c r="G378" s="72">
        <f>Máximo!G378:J378</f>
        <v>2.1459227E-4</v>
      </c>
      <c r="H378" s="70" t="str">
        <f>IF(Máximo!H378="","",Máximo!H378)</f>
        <v>Obrigatório</v>
      </c>
      <c r="I378" s="37" t="s">
        <v>4</v>
      </c>
      <c r="J378" s="73">
        <f>IF($K$13="Não Atende",0,IF(I378="","",IF(H378="",VLOOKUP(I378,Parâmetros!$B$3:$C$6,2,0),VLOOKUP(I378,Parâmetros!$B$3:$C$6,2,0)*VLOOKUP(H378,Parâmetros!$E$3:$G$5,2,0))))</f>
        <v>4</v>
      </c>
      <c r="K378" s="74">
        <f t="shared" si="272"/>
        <v>3.4763947740000002E-2</v>
      </c>
      <c r="L378" s="3"/>
      <c r="M378" s="38"/>
    </row>
    <row r="379" spans="1:13" ht="45.75" customHeight="1" outlineLevel="1" x14ac:dyDescent="0.2">
      <c r="A379" s="170" t="str">
        <f>Máximo!A379</f>
        <v>3.342</v>
      </c>
      <c r="B379" s="667" t="str">
        <f>Máximo!B379:E379</f>
        <v>4.3.5.     Tipo e quantidade de interfaces de conectividade (iSCSI ou Fiber Channel) requeridas.</v>
      </c>
      <c r="C379" s="668"/>
      <c r="D379" s="668"/>
      <c r="E379" s="669"/>
      <c r="F379" s="68" t="str">
        <f>IF(Máximo!F379:I379="","",Máximo!F379:I379)</f>
        <v/>
      </c>
      <c r="G379" s="72">
        <f>Máximo!G379:J379</f>
        <v>2.1459227E-4</v>
      </c>
      <c r="H379" s="70" t="str">
        <f>IF(Máximo!H379="","",Máximo!H379)</f>
        <v>Obrigatório</v>
      </c>
      <c r="I379" s="37" t="s">
        <v>4</v>
      </c>
      <c r="J379" s="73">
        <f>IF($K$13="Não Atende",0,IF(I379="","",IF(H379="",VLOOKUP(I379,Parâmetros!$B$3:$C$6,2,0),VLOOKUP(I379,Parâmetros!$B$3:$C$6,2,0)*VLOOKUP(H379,Parâmetros!$E$3:$G$5,2,0))))</f>
        <v>4</v>
      </c>
      <c r="K379" s="74">
        <f t="shared" si="272"/>
        <v>3.4763947740000002E-2</v>
      </c>
      <c r="L379" s="3"/>
      <c r="M379" s="38"/>
    </row>
    <row r="380" spans="1:13" ht="45.75" customHeight="1" outlineLevel="1" x14ac:dyDescent="0.2">
      <c r="A380" s="170" t="str">
        <f>Máximo!A380</f>
        <v>3.343</v>
      </c>
      <c r="B380" s="667" t="str">
        <f>Máximo!B380:E380</f>
        <v>4.4.   O valor do dado das plataformas OPEN deverá estar devidamente alinhado ao custo da infraestrutura de armazenamento. Neste sentido as seguintes diretrizes devem ser observadas:</v>
      </c>
      <c r="C380" s="668"/>
      <c r="D380" s="668"/>
      <c r="E380" s="669"/>
      <c r="F380" s="68" t="str">
        <f>IF(Máximo!F380:I380="","",Máximo!F380:I380)</f>
        <v/>
      </c>
      <c r="G380" s="72">
        <f>Máximo!G380:J380</f>
        <v>2.1459227E-4</v>
      </c>
      <c r="H380" s="70" t="str">
        <f>IF(Máximo!H380="","",Máximo!H380)</f>
        <v>Obrigatório</v>
      </c>
      <c r="I380" s="37" t="s">
        <v>4</v>
      </c>
      <c r="J380" s="73">
        <f>IF($K$13="Não Atende",0,IF(I380="","",IF(H380="",VLOOKUP(I380,Parâmetros!$B$3:$C$6,2,0),VLOOKUP(I380,Parâmetros!$B$3:$C$6,2,0)*VLOOKUP(H380,Parâmetros!$E$3:$G$5,2,0))))</f>
        <v>4</v>
      </c>
      <c r="K380" s="74">
        <f t="shared" si="272"/>
        <v>3.4763947740000002E-2</v>
      </c>
      <c r="L380" s="3"/>
      <c r="M380" s="38"/>
    </row>
    <row r="381" spans="1:13" ht="45.75" customHeight="1" outlineLevel="1" x14ac:dyDescent="0.2">
      <c r="A381" s="170" t="str">
        <f>Máximo!A381</f>
        <v>3.344</v>
      </c>
      <c r="B381" s="667" t="str">
        <f>Máximo!B381:E381</f>
        <v>4.4.1.     Os ambientes de produção que exijam alta taxa de I/O ou atendam aplicações de missão crítica devem utilizar subsistemas de categoria Enterprise. Para os demais casos devem-se utilizar subsistemas de categoria Modular e/ou NAS;</v>
      </c>
      <c r="C381" s="668"/>
      <c r="D381" s="668"/>
      <c r="E381" s="669"/>
      <c r="F381" s="68" t="str">
        <f>IF(Máximo!F381:I381="","",Máximo!F381:I381)</f>
        <v/>
      </c>
      <c r="G381" s="72">
        <f>Máximo!G381:J381</f>
        <v>2.1459227E-4</v>
      </c>
      <c r="H381" s="70" t="str">
        <f>IF(Máximo!H381="","",Máximo!H381)</f>
        <v>Obrigatório</v>
      </c>
      <c r="I381" s="37" t="s">
        <v>4</v>
      </c>
      <c r="J381" s="73">
        <f>IF($K$13="Não Atende",0,IF(I381="","",IF(H381="",VLOOKUP(I381,Parâmetros!$B$3:$C$6,2,0),VLOOKUP(I381,Parâmetros!$B$3:$C$6,2,0)*VLOOKUP(H381,Parâmetros!$E$3:$G$5,2,0))))</f>
        <v>4</v>
      </c>
      <c r="K381" s="74">
        <f t="shared" si="272"/>
        <v>3.4763947740000002E-2</v>
      </c>
      <c r="L381" s="3"/>
      <c r="M381" s="38"/>
    </row>
    <row r="382" spans="1:13" ht="45.75" customHeight="1" outlineLevel="1" x14ac:dyDescent="0.2">
      <c r="A382" s="170" t="str">
        <f>Máximo!A382</f>
        <v>3.345</v>
      </c>
      <c r="B382" s="667" t="str">
        <f>Máximo!B382:E382</f>
        <v>4.4.2.     Os ambientes de homologação, desenvolvimento e testes integrados devem utilizar preferencialmente subsistemas de categoria Modular ou NAS;</v>
      </c>
      <c r="C382" s="668"/>
      <c r="D382" s="668"/>
      <c r="E382" s="669"/>
      <c r="F382" s="68" t="str">
        <f>IF(Máximo!F382:I382="","",Máximo!F382:I382)</f>
        <v/>
      </c>
      <c r="G382" s="72">
        <f>Máximo!G382:J382</f>
        <v>2.1459227E-4</v>
      </c>
      <c r="H382" s="70" t="str">
        <f>IF(Máximo!H382="","",Máximo!H382)</f>
        <v>Obrigatório</v>
      </c>
      <c r="I382" s="37" t="s">
        <v>4</v>
      </c>
      <c r="J382" s="73">
        <f>IF($K$13="Não Atende",0,IF(I382="","",IF(H382="",VLOOKUP(I382,Parâmetros!$B$3:$C$6,2,0),VLOOKUP(I382,Parâmetros!$B$3:$C$6,2,0)*VLOOKUP(H382,Parâmetros!$E$3:$G$5,2,0))))</f>
        <v>4</v>
      </c>
      <c r="K382" s="74">
        <f t="shared" si="272"/>
        <v>3.4763947740000002E-2</v>
      </c>
      <c r="L382" s="3"/>
      <c r="M382" s="38"/>
    </row>
    <row r="383" spans="1:13" ht="45.75" customHeight="1" outlineLevel="1" x14ac:dyDescent="0.2">
      <c r="A383" s="170" t="str">
        <f>Máximo!A383</f>
        <v>3.346</v>
      </c>
      <c r="B383" s="667" t="str">
        <f>Máximo!B383:E383</f>
        <v>4.4.3.     Não deve ser utilizada formatação RAID-1 nos novos subsistemas de discos. Deve ser adotada formatação RAID-5 ou RAID-6. Caso haja alguma recomendação da aplicação pelo uso de formatação RAID-1, deve ser justificada.</v>
      </c>
      <c r="C383" s="668"/>
      <c r="D383" s="668"/>
      <c r="E383" s="669"/>
      <c r="F383" s="68" t="str">
        <f>IF(Máximo!F383:I383="","",Máximo!F383:I383)</f>
        <v/>
      </c>
      <c r="G383" s="72">
        <f>Máximo!G383:J383</f>
        <v>2.1459227E-4</v>
      </c>
      <c r="H383" s="70" t="str">
        <f>IF(Máximo!H383="","",Máximo!H383)</f>
        <v>Obrigatório</v>
      </c>
      <c r="I383" s="37" t="s">
        <v>4</v>
      </c>
      <c r="J383" s="73">
        <f>IF($K$13="Não Atende",0,IF(I383="","",IF(H383="",VLOOKUP(I383,Parâmetros!$B$3:$C$6,2,0),VLOOKUP(I383,Parâmetros!$B$3:$C$6,2,0)*VLOOKUP(H383,Parâmetros!$E$3:$G$5,2,0))))</f>
        <v>4</v>
      </c>
      <c r="K383" s="74">
        <f t="shared" si="272"/>
        <v>3.4763947740000002E-2</v>
      </c>
      <c r="L383" s="3"/>
      <c r="M383" s="38"/>
    </row>
    <row r="384" spans="1:13" ht="45.75" customHeight="1" outlineLevel="1" x14ac:dyDescent="0.2">
      <c r="A384" s="170" t="str">
        <f>Máximo!A384</f>
        <v>3.347</v>
      </c>
      <c r="B384" s="667" t="str">
        <f>Máximo!B384:E384</f>
        <v>5.  Requisitos de Infraestrutura de Rede</v>
      </c>
      <c r="C384" s="668"/>
      <c r="D384" s="668"/>
      <c r="E384" s="669"/>
      <c r="F384" s="68" t="str">
        <f>IF(Máximo!F384:I384="","",Máximo!F384:I384)</f>
        <v/>
      </c>
      <c r="G384" s="72">
        <f>Máximo!G384:J384</f>
        <v>2.1459227E-4</v>
      </c>
      <c r="H384" s="70" t="str">
        <f>IF(Máximo!H384="","",Máximo!H384)</f>
        <v>Obrigatório</v>
      </c>
      <c r="I384" s="37" t="s">
        <v>4</v>
      </c>
      <c r="J384" s="73">
        <f>IF($K$13="Não Atende",0,IF(I384="","",IF(H384="",VLOOKUP(I384,Parâmetros!$B$3:$C$6,2,0),VLOOKUP(I384,Parâmetros!$B$3:$C$6,2,0)*VLOOKUP(H384,Parâmetros!$E$3:$G$5,2,0))))</f>
        <v>4</v>
      </c>
      <c r="K384" s="74">
        <f t="shared" si="272"/>
        <v>3.4763947740000002E-2</v>
      </c>
      <c r="L384" s="3"/>
      <c r="M384" s="38"/>
    </row>
    <row r="385" spans="1:13" ht="45.75" customHeight="1" outlineLevel="1" x14ac:dyDescent="0.2">
      <c r="A385" s="170" t="str">
        <f>Máximo!A385</f>
        <v>3.348</v>
      </c>
      <c r="B385" s="667" t="str">
        <f>Máximo!B385:E385</f>
        <v>5.1.   A solução contratada será implementada no Datacenter Oi cuja topologia simplificada é apresentada na figura abaixo e suas principais características são:</v>
      </c>
      <c r="C385" s="668"/>
      <c r="D385" s="668"/>
      <c r="E385" s="669"/>
      <c r="F385" s="68" t="str">
        <f>IF(Máximo!F385:I385="","",Máximo!F385:I385)</f>
        <v/>
      </c>
      <c r="G385" s="72">
        <f>Máximo!G385:J385</f>
        <v>2.1459227E-4</v>
      </c>
      <c r="H385" s="70" t="str">
        <f>IF(Máximo!H385="","",Máximo!H385)</f>
        <v>Obrigatório</v>
      </c>
      <c r="I385" s="37" t="s">
        <v>4</v>
      </c>
      <c r="J385" s="73">
        <f>IF($K$13="Não Atende",0,IF(I385="","",IF(H385="",VLOOKUP(I385,Parâmetros!$B$3:$C$6,2,0),VLOOKUP(I385,Parâmetros!$B$3:$C$6,2,0)*VLOOKUP(H385,Parâmetros!$E$3:$G$5,2,0))))</f>
        <v>4</v>
      </c>
      <c r="K385" s="74">
        <f t="shared" si="272"/>
        <v>3.4763947740000002E-2</v>
      </c>
      <c r="L385" s="3"/>
      <c r="M385" s="38"/>
    </row>
    <row r="386" spans="1:13" ht="45.75" customHeight="1" outlineLevel="1" x14ac:dyDescent="0.2">
      <c r="A386" s="170" t="str">
        <f>Máximo!A386</f>
        <v>3.349</v>
      </c>
      <c r="B386" s="667" t="str">
        <f>Máximo!B386:E386</f>
        <v>5.2.   A solução deve ser compatível e integrável com os equipamentos/tecnologias em uso no Datacenter Oi:</v>
      </c>
      <c r="C386" s="668"/>
      <c r="D386" s="668"/>
      <c r="E386" s="669"/>
      <c r="F386" s="68" t="str">
        <f>IF(Máximo!F386:I386="","",Máximo!F386:I386)</f>
        <v/>
      </c>
      <c r="G386" s="72">
        <f>Máximo!G386:J386</f>
        <v>2.1459227E-4</v>
      </c>
      <c r="H386" s="70" t="str">
        <f>IF(Máximo!H386="","",Máximo!H386)</f>
        <v>Obrigatório</v>
      </c>
      <c r="I386" s="37" t="s">
        <v>4</v>
      </c>
      <c r="J386" s="73">
        <f>IF($K$13="Não Atende",0,IF(I386="","",IF(H386="",VLOOKUP(I386,Parâmetros!$B$3:$C$6,2,0),VLOOKUP(I386,Parâmetros!$B$3:$C$6,2,0)*VLOOKUP(H386,Parâmetros!$E$3:$G$5,2,0))))</f>
        <v>4</v>
      </c>
      <c r="K386" s="74">
        <f t="shared" si="272"/>
        <v>3.4763947740000002E-2</v>
      </c>
      <c r="L386" s="3"/>
      <c r="M386" s="38"/>
    </row>
    <row r="387" spans="1:13" ht="45.75" customHeight="1" outlineLevel="1" x14ac:dyDescent="0.2">
      <c r="A387" s="170" t="str">
        <f>Máximo!A387</f>
        <v>3.350</v>
      </c>
      <c r="B387" s="667" t="str">
        <f>Máximo!B387:E387</f>
        <v>5.2.1.     Switches e roteadores de rede da CISCO System Inc;</v>
      </c>
      <c r="C387" s="668"/>
      <c r="D387" s="668"/>
      <c r="E387" s="669"/>
      <c r="F387" s="68" t="str">
        <f>IF(Máximo!F387:I387="","",Máximo!F387:I387)</f>
        <v/>
      </c>
      <c r="G387" s="72">
        <f>Máximo!G387:J387</f>
        <v>2.1459227E-4</v>
      </c>
      <c r="H387" s="70" t="str">
        <f>IF(Máximo!H387="","",Máximo!H387)</f>
        <v>Obrigatório</v>
      </c>
      <c r="I387" s="37" t="s">
        <v>4</v>
      </c>
      <c r="J387" s="73">
        <f>IF($K$13="Não Atende",0,IF(I387="","",IF(H387="",VLOOKUP(I387,Parâmetros!$B$3:$C$6,2,0),VLOOKUP(I387,Parâmetros!$B$3:$C$6,2,0)*VLOOKUP(H387,Parâmetros!$E$3:$G$5,2,0))))</f>
        <v>4</v>
      </c>
      <c r="K387" s="74">
        <f t="shared" si="272"/>
        <v>3.4763947740000002E-2</v>
      </c>
      <c r="L387" s="3"/>
      <c r="M387" s="38"/>
    </row>
    <row r="388" spans="1:13" ht="45.75" customHeight="1" outlineLevel="1" x14ac:dyDescent="0.2">
      <c r="A388" s="170" t="str">
        <f>Máximo!A388</f>
        <v>3.351</v>
      </c>
      <c r="B388" s="667" t="str">
        <f>Máximo!B388:E388</f>
        <v>5.2.2.     Firewall Check Point Software Technologies Ltd;</v>
      </c>
      <c r="C388" s="668"/>
      <c r="D388" s="668"/>
      <c r="E388" s="669"/>
      <c r="F388" s="68" t="str">
        <f>IF(Máximo!F388:I388="","",Máximo!F388:I388)</f>
        <v/>
      </c>
      <c r="G388" s="72">
        <f>Máximo!G388:J388</f>
        <v>2.1459227E-4</v>
      </c>
      <c r="H388" s="70" t="str">
        <f>IF(Máximo!H388="","",Máximo!H388)</f>
        <v>Obrigatório</v>
      </c>
      <c r="I388" s="37" t="s">
        <v>4</v>
      </c>
      <c r="J388" s="73">
        <f>IF($K$13="Não Atende",0,IF(I388="","",IF(H388="",VLOOKUP(I388,Parâmetros!$B$3:$C$6,2,0),VLOOKUP(I388,Parâmetros!$B$3:$C$6,2,0)*VLOOKUP(H388,Parâmetros!$E$3:$G$5,2,0))))</f>
        <v>4</v>
      </c>
      <c r="K388" s="74">
        <f t="shared" si="272"/>
        <v>3.4763947740000002E-2</v>
      </c>
      <c r="L388" s="3"/>
      <c r="M388" s="38"/>
    </row>
    <row r="389" spans="1:13" ht="45.75" customHeight="1" outlineLevel="1" x14ac:dyDescent="0.2">
      <c r="A389" s="170" t="str">
        <f>Máximo!A389</f>
        <v>3.352</v>
      </c>
      <c r="B389" s="667" t="str">
        <f>Máximo!B389:E389</f>
        <v>5.2.3.     Balanceamento Local e Global da F5 Networks.</v>
      </c>
      <c r="C389" s="668"/>
      <c r="D389" s="668"/>
      <c r="E389" s="669"/>
      <c r="F389" s="68" t="str">
        <f>IF(Máximo!F389:I389="","",Máximo!F389:I389)</f>
        <v/>
      </c>
      <c r="G389" s="72">
        <f>Máximo!G389:J389</f>
        <v>2.1459227E-4</v>
      </c>
      <c r="H389" s="70" t="str">
        <f>IF(Máximo!H389="","",Máximo!H389)</f>
        <v>Obrigatório</v>
      </c>
      <c r="I389" s="37" t="s">
        <v>4</v>
      </c>
      <c r="J389" s="73">
        <f>IF($K$13="Não Atende",0,IF(I389="","",IF(H389="",VLOOKUP(I389,Parâmetros!$B$3:$C$6,2,0),VLOOKUP(I389,Parâmetros!$B$3:$C$6,2,0)*VLOOKUP(H389,Parâmetros!$E$3:$G$5,2,0))))</f>
        <v>4</v>
      </c>
      <c r="K389" s="74">
        <f t="shared" si="272"/>
        <v>3.4763947740000002E-2</v>
      </c>
      <c r="L389" s="3"/>
      <c r="M389" s="38"/>
    </row>
    <row r="390" spans="1:13" ht="45.75" customHeight="1" outlineLevel="1" x14ac:dyDescent="0.2">
      <c r="A390" s="170" t="str">
        <f>Máximo!A390</f>
        <v>3.353</v>
      </c>
      <c r="B390" s="667" t="str">
        <f>Máximo!B390:E390</f>
        <v>5.3.   Para o balanceamento global e local de carga o PROPONENTE é responsável por:</v>
      </c>
      <c r="C390" s="668"/>
      <c r="D390" s="668"/>
      <c r="E390" s="669"/>
      <c r="F390" s="68" t="str">
        <f>IF(Máximo!F390:I390="","",Máximo!F390:I390)</f>
        <v/>
      </c>
      <c r="G390" s="72">
        <f>Máximo!G390:J390</f>
        <v>2.1459227E-4</v>
      </c>
      <c r="H390" s="70" t="str">
        <f>IF(Máximo!H390="","",Máximo!H390)</f>
        <v>Obrigatório</v>
      </c>
      <c r="I390" s="37" t="s">
        <v>4</v>
      </c>
      <c r="J390" s="73">
        <f>IF($K$13="Não Atende",0,IF(I390="","",IF(H390="",VLOOKUP(I390,Parâmetros!$B$3:$C$6,2,0),VLOOKUP(I390,Parâmetros!$B$3:$C$6,2,0)*VLOOKUP(H390,Parâmetros!$E$3:$G$5,2,0))))</f>
        <v>4</v>
      </c>
      <c r="K390" s="74">
        <f t="shared" si="272"/>
        <v>3.4763947740000002E-2</v>
      </c>
      <c r="L390" s="3"/>
      <c r="M390" s="38"/>
    </row>
    <row r="391" spans="1:13" ht="45.75" customHeight="1" outlineLevel="1" x14ac:dyDescent="0.2">
      <c r="A391" s="170" t="str">
        <f>Máximo!A391</f>
        <v>3.354</v>
      </c>
      <c r="B391" s="667" t="str">
        <f>Máximo!B391:E391</f>
        <v>5.3.1. Fornecer a Oi todas as configurações necessárias, melhores prática e modelos, de forma a possibilitar o melhor cenário de integração e aderência ao ambiente de LLB e GLB na versão em produção na data da implantação.</v>
      </c>
      <c r="C391" s="668"/>
      <c r="D391" s="668"/>
      <c r="E391" s="669"/>
      <c r="F391" s="68" t="str">
        <f>IF(Máximo!F391:I391="","",Máximo!F391:I391)</f>
        <v/>
      </c>
      <c r="G391" s="72">
        <f>Máximo!G391:J391</f>
        <v>2.1459227E-4</v>
      </c>
      <c r="H391" s="70" t="str">
        <f>IF(Máximo!H391="","",Máximo!H391)</f>
        <v>Obrigatório</v>
      </c>
      <c r="I391" s="37" t="s">
        <v>4</v>
      </c>
      <c r="J391" s="73">
        <f>IF($K$13="Não Atende",0,IF(I391="","",IF(H391="",VLOOKUP(I391,Parâmetros!$B$3:$C$6,2,0),VLOOKUP(I391,Parâmetros!$B$3:$C$6,2,0)*VLOOKUP(H391,Parâmetros!$E$3:$G$5,2,0))))</f>
        <v>4</v>
      </c>
      <c r="K391" s="74">
        <f t="shared" si="272"/>
        <v>3.4763947740000002E-2</v>
      </c>
      <c r="L391" s="3"/>
      <c r="M391" s="38"/>
    </row>
    <row r="392" spans="1:13" ht="45.75" customHeight="1" outlineLevel="1" x14ac:dyDescent="0.2">
      <c r="A392" s="170" t="str">
        <f>Máximo!A392</f>
        <v>3.355</v>
      </c>
      <c r="B392" s="667" t="str">
        <f>Máximo!B392:E392</f>
        <v>5.3.2. O controle da aplicação preferencialmente se dará em camada 7, através do LLB.</v>
      </c>
      <c r="C392" s="668"/>
      <c r="D392" s="668"/>
      <c r="E392" s="669"/>
      <c r="F392" s="68" t="str">
        <f>IF(Máximo!F392:I392="","",Máximo!F392:I392)</f>
        <v/>
      </c>
      <c r="G392" s="72">
        <f>Máximo!G392:J392</f>
        <v>2.1459227E-4</v>
      </c>
      <c r="H392" s="70" t="str">
        <f>IF(Máximo!H392="","",Máximo!H392)</f>
        <v>Obrigatório</v>
      </c>
      <c r="I392" s="37" t="s">
        <v>4</v>
      </c>
      <c r="J392" s="73">
        <f>IF($K$13="Não Atende",0,IF(I392="","",IF(H392="",VLOOKUP(I392,Parâmetros!$B$3:$C$6,2,0),VLOOKUP(I392,Parâmetros!$B$3:$C$6,2,0)*VLOOKUP(H392,Parâmetros!$E$3:$G$5,2,0))))</f>
        <v>4</v>
      </c>
      <c r="K392" s="74">
        <f t="shared" si="272"/>
        <v>3.4763947740000002E-2</v>
      </c>
      <c r="L392" s="3"/>
      <c r="M392" s="38"/>
    </row>
    <row r="393" spans="1:13" ht="45.75" customHeight="1" outlineLevel="1" x14ac:dyDescent="0.2">
      <c r="A393" s="170" t="str">
        <f>Máximo!A393</f>
        <v>3.356</v>
      </c>
      <c r="B393" s="667" t="str">
        <f>Máximo!B393:E393</f>
        <v>5.3.3. O PROPONENTE da solução é responsável pelo planejamento, desenho e orientação, para implementação da solução no ambiente de LLB e GLB da Oi</v>
      </c>
      <c r="C393" s="668"/>
      <c r="D393" s="668"/>
      <c r="E393" s="669"/>
      <c r="F393" s="68" t="str">
        <f>IF(Máximo!F393:I393="","",Máximo!F393:I393)</f>
        <v/>
      </c>
      <c r="G393" s="72">
        <f>Máximo!G393:J393</f>
        <v>2.1459227E-4</v>
      </c>
      <c r="H393" s="70" t="str">
        <f>IF(Máximo!H393="","",Máximo!H393)</f>
        <v>Obrigatório</v>
      </c>
      <c r="I393" s="37" t="s">
        <v>4</v>
      </c>
      <c r="J393" s="73">
        <f>IF($K$13="Não Atende",0,IF(I393="","",IF(H393="",VLOOKUP(I393,Parâmetros!$B$3:$C$6,2,0),VLOOKUP(I393,Parâmetros!$B$3:$C$6,2,0)*VLOOKUP(H393,Parâmetros!$E$3:$G$5,2,0))))</f>
        <v>4</v>
      </c>
      <c r="K393" s="74">
        <f t="shared" si="272"/>
        <v>3.4763947740000002E-2</v>
      </c>
      <c r="L393" s="3"/>
      <c r="M393" s="38"/>
    </row>
    <row r="394" spans="1:13" ht="45.75" customHeight="1" outlineLevel="1" x14ac:dyDescent="0.2">
      <c r="A394" s="170" t="str">
        <f>Máximo!A394</f>
        <v>3.357</v>
      </c>
      <c r="B394" s="667" t="str">
        <f>Máximo!B394:E394</f>
        <v>5.3.4. O PROPONENTE da solução é responsável por otimizar ao máximo a  integração da solução com a infraestrutura de GLB e LLB da Oi para garantir o melhor desempenho, alta disponibilidade e segurança da aplicação.</v>
      </c>
      <c r="C394" s="668"/>
      <c r="D394" s="668"/>
      <c r="E394" s="669"/>
      <c r="F394" s="68" t="str">
        <f>IF(Máximo!F394:I394="","",Máximo!F394:I394)</f>
        <v/>
      </c>
      <c r="G394" s="72">
        <f>Máximo!G394:J394</f>
        <v>2.1459227E-4</v>
      </c>
      <c r="H394" s="70" t="str">
        <f>IF(Máximo!H394="","",Máximo!H394)</f>
        <v>Obrigatório</v>
      </c>
      <c r="I394" s="37" t="s">
        <v>4</v>
      </c>
      <c r="J394" s="73">
        <f>IF($K$13="Não Atende",0,IF(I394="","",IF(H394="",VLOOKUP(I394,Parâmetros!$B$3:$C$6,2,0),VLOOKUP(I394,Parâmetros!$B$3:$C$6,2,0)*VLOOKUP(H394,Parâmetros!$E$3:$G$5,2,0))))</f>
        <v>4</v>
      </c>
      <c r="K394" s="74">
        <f t="shared" si="272"/>
        <v>3.4763947740000002E-2</v>
      </c>
      <c r="L394" s="3"/>
      <c r="M394" s="38"/>
    </row>
    <row r="395" spans="1:13" ht="45.75" customHeight="1" outlineLevel="1" x14ac:dyDescent="0.2">
      <c r="A395" s="170" t="str">
        <f>Máximo!A395</f>
        <v>3.358</v>
      </c>
      <c r="B395" s="667" t="str">
        <f>Máximo!B395:E395</f>
        <v>5.3.5. Caso exista a necessidade de interação com o fornecedor da solução de GLB e LLB, é de responsabilidade do PROPONENTE acionar a F5 Networks.</v>
      </c>
      <c r="C395" s="668"/>
      <c r="D395" s="668"/>
      <c r="E395" s="669"/>
      <c r="F395" s="68" t="str">
        <f>IF(Máximo!F395:I395="","",Máximo!F395:I395)</f>
        <v/>
      </c>
      <c r="G395" s="72">
        <f>Máximo!G395:J395</f>
        <v>2.1459227E-4</v>
      </c>
      <c r="H395" s="70" t="str">
        <f>IF(Máximo!H395="","",Máximo!H395)</f>
        <v>Obrigatório</v>
      </c>
      <c r="I395" s="37" t="s">
        <v>4</v>
      </c>
      <c r="J395" s="73">
        <f>IF($K$13="Não Atende",0,IF(I395="","",IF(H395="",VLOOKUP(I395,Parâmetros!$B$3:$C$6,2,0),VLOOKUP(I395,Parâmetros!$B$3:$C$6,2,0)*VLOOKUP(H395,Parâmetros!$E$3:$G$5,2,0))))</f>
        <v>4</v>
      </c>
      <c r="K395" s="74">
        <f t="shared" si="272"/>
        <v>3.4763947740000002E-2</v>
      </c>
      <c r="L395" s="3"/>
      <c r="M395" s="38"/>
    </row>
    <row r="396" spans="1:13" ht="45.75" customHeight="1" outlineLevel="1" x14ac:dyDescent="0.2">
      <c r="A396" s="170" t="str">
        <f>Máximo!A396</f>
        <v>3.359</v>
      </c>
      <c r="B396" s="667" t="str">
        <f>Máximo!B396:E396</f>
        <v>5.4.   As interfaces de produção dos equipamentos serão entregues em 10GE (10GBase-T). O PROPONENTE deve informar explicitamente caso sejam necessárias interfaces 10GE ótica;</v>
      </c>
      <c r="C396" s="668"/>
      <c r="D396" s="668"/>
      <c r="E396" s="669"/>
      <c r="F396" s="68" t="str">
        <f>IF(Máximo!F396:I396="","",Máximo!F396:I396)</f>
        <v/>
      </c>
      <c r="G396" s="72">
        <f>Máximo!G396:J396</f>
        <v>2.1459227E-4</v>
      </c>
      <c r="H396" s="70" t="str">
        <f>IF(Máximo!H396="","",Máximo!H396)</f>
        <v>Obrigatório</v>
      </c>
      <c r="I396" s="37" t="s">
        <v>4</v>
      </c>
      <c r="J396" s="73">
        <f>IF($K$13="Não Atende",0,IF(I396="","",IF(H396="",VLOOKUP(I396,Parâmetros!$B$3:$C$6,2,0),VLOOKUP(I396,Parâmetros!$B$3:$C$6,2,0)*VLOOKUP(H396,Parâmetros!$E$3:$G$5,2,0))))</f>
        <v>4</v>
      </c>
      <c r="K396" s="74">
        <f t="shared" si="272"/>
        <v>3.4763947740000002E-2</v>
      </c>
      <c r="L396" s="3"/>
      <c r="M396" s="38"/>
    </row>
    <row r="397" spans="1:13" ht="45.75" customHeight="1" outlineLevel="1" x14ac:dyDescent="0.2">
      <c r="A397" s="170" t="str">
        <f>Máximo!A397</f>
        <v>3.360</v>
      </c>
      <c r="B397" s="667" t="str">
        <f>Máximo!B397:E397</f>
        <v>5.5.   Caso os equipamentos possuam interfaces para outras funções em velocidades diferentes, elas devem ser explicitamente especificadas na proposta.</v>
      </c>
      <c r="C397" s="668"/>
      <c r="D397" s="668"/>
      <c r="E397" s="669"/>
      <c r="F397" s="68" t="str">
        <f>IF(Máximo!F397:I397="","",Máximo!F397:I397)</f>
        <v/>
      </c>
      <c r="G397" s="72">
        <f>Máximo!G397:J397</f>
        <v>2.1459227E-4</v>
      </c>
      <c r="H397" s="70" t="str">
        <f>IF(Máximo!H397="","",Máximo!H397)</f>
        <v>Obrigatório</v>
      </c>
      <c r="I397" s="37" t="s">
        <v>4</v>
      </c>
      <c r="J397" s="73">
        <f>IF($K$13="Não Atende",0,IF(I397="","",IF(H397="",VLOOKUP(I397,Parâmetros!$B$3:$C$6,2,0),VLOOKUP(I397,Parâmetros!$B$3:$C$6,2,0)*VLOOKUP(H397,Parâmetros!$E$3:$G$5,2,0))))</f>
        <v>4</v>
      </c>
      <c r="K397" s="74">
        <f t="shared" si="272"/>
        <v>3.4763947740000002E-2</v>
      </c>
      <c r="L397" s="3"/>
      <c r="M397" s="38"/>
    </row>
    <row r="398" spans="1:13" ht="45.75" customHeight="1" outlineLevel="1" x14ac:dyDescent="0.2">
      <c r="A398" s="170" t="str">
        <f>Máximo!A398</f>
        <v>3.361</v>
      </c>
      <c r="B398" s="667" t="str">
        <f>Máximo!B398:E398</f>
        <v>6.  Requisitos de Banco de Dados</v>
      </c>
      <c r="C398" s="668"/>
      <c r="D398" s="668"/>
      <c r="E398" s="669"/>
      <c r="F398" s="68" t="str">
        <f>IF(Máximo!F398:I398="","",Máximo!F398:I398)</f>
        <v/>
      </c>
      <c r="G398" s="72">
        <f>Máximo!G398:J398</f>
        <v>2.1459227E-4</v>
      </c>
      <c r="H398" s="70" t="str">
        <f>IF(Máximo!H398="","",Máximo!H398)</f>
        <v>Obrigatório</v>
      </c>
      <c r="I398" s="37" t="s">
        <v>4</v>
      </c>
      <c r="J398" s="73">
        <f>IF($K$13="Não Atende",0,IF(I398="","",IF(H398="",VLOOKUP(I398,Parâmetros!$B$3:$C$6,2,0),VLOOKUP(I398,Parâmetros!$B$3:$C$6,2,0)*VLOOKUP(H398,Parâmetros!$E$3:$G$5,2,0))))</f>
        <v>4</v>
      </c>
      <c r="K398" s="74">
        <f t="shared" si="272"/>
        <v>3.4763947740000002E-2</v>
      </c>
      <c r="L398" s="3"/>
      <c r="M398" s="38"/>
    </row>
    <row r="399" spans="1:13" ht="45.75" customHeight="1" outlineLevel="1" x14ac:dyDescent="0.2">
      <c r="A399" s="170" t="str">
        <f>Máximo!A399</f>
        <v>3.362</v>
      </c>
      <c r="B399" s="667" t="str">
        <f>Máximo!B399:E399</f>
        <v>6.1.   O PROPONENTE deve informar quais são as formas de armazenamento de dados (Sistema Gerenciador de Banco de Dados Relacional - SGBDR, Sistema de Arquivos, Arquivos texto, etc.) utilizadas pela solução ofertada;</v>
      </c>
      <c r="C399" s="668"/>
      <c r="D399" s="668"/>
      <c r="E399" s="669"/>
      <c r="F399" s="68" t="str">
        <f>IF(Máximo!F399:I399="","",Máximo!F399:I399)</f>
        <v/>
      </c>
      <c r="G399" s="72">
        <f>Máximo!G399:J399</f>
        <v>2.1459227E-4</v>
      </c>
      <c r="H399" s="70" t="str">
        <f>IF(Máximo!H399="","",Máximo!H399)</f>
        <v>Obrigatório</v>
      </c>
      <c r="I399" s="37" t="s">
        <v>4</v>
      </c>
      <c r="J399" s="73">
        <f>IF($K$13="Não Atende",0,IF(I399="","",IF(H399="",VLOOKUP(I399,Parâmetros!$B$3:$C$6,2,0),VLOOKUP(I399,Parâmetros!$B$3:$C$6,2,0)*VLOOKUP(H399,Parâmetros!$E$3:$G$5,2,0))))</f>
        <v>4</v>
      </c>
      <c r="K399" s="74">
        <f t="shared" si="272"/>
        <v>3.4763947740000002E-2</v>
      </c>
      <c r="L399" s="3"/>
      <c r="M399" s="38"/>
    </row>
    <row r="400" spans="1:13" ht="45.75" customHeight="1" outlineLevel="1" x14ac:dyDescent="0.2">
      <c r="A400" s="170" t="str">
        <f>Máximo!A400</f>
        <v>3.363</v>
      </c>
      <c r="B400" s="667" t="str">
        <f>Máximo!B400:E400</f>
        <v>6.2.   Para os componentes da solução que utilizem SGDBR, o PROPONENTE deve observar o seguinte:</v>
      </c>
      <c r="C400" s="668"/>
      <c r="D400" s="668"/>
      <c r="E400" s="669"/>
      <c r="F400" s="68" t="str">
        <f>IF(Máximo!F400:I400="","",Máximo!F400:I400)</f>
        <v/>
      </c>
      <c r="G400" s="72">
        <f>Máximo!G400:J400</f>
        <v>2.1459227E-4</v>
      </c>
      <c r="H400" s="70" t="str">
        <f>IF(Máximo!H400="","",Máximo!H400)</f>
        <v>Obrigatório</v>
      </c>
      <c r="I400" s="37" t="s">
        <v>4</v>
      </c>
      <c r="J400" s="73">
        <f>IF($K$13="Não Atende",0,IF(I400="","",IF(H400="",VLOOKUP(I400,Parâmetros!$B$3:$C$6,2,0),VLOOKUP(I400,Parâmetros!$B$3:$C$6,2,0)*VLOOKUP(H400,Parâmetros!$E$3:$G$5,2,0))))</f>
        <v>4</v>
      </c>
      <c r="K400" s="74">
        <f t="shared" si="272"/>
        <v>3.4763947740000002E-2</v>
      </c>
      <c r="L400" s="3"/>
      <c r="M400" s="38"/>
    </row>
    <row r="401" spans="1:13" ht="45.75" customHeight="1" outlineLevel="1" x14ac:dyDescent="0.2">
      <c r="A401" s="170" t="str">
        <f>Máximo!A401</f>
        <v>3.364</v>
      </c>
      <c r="B401" s="667" t="str">
        <f>Máximo!B401:E401</f>
        <v>6.2.1. Deve ser ofertado o SGBDR Oracle versão 11g release 2 ou superior.</v>
      </c>
      <c r="C401" s="668"/>
      <c r="D401" s="668"/>
      <c r="E401" s="669"/>
      <c r="F401" s="68" t="str">
        <f>IF(Máximo!F401:I401="","",Máximo!F401:I401)</f>
        <v/>
      </c>
      <c r="G401" s="72">
        <f>Máximo!G401:J401</f>
        <v>2.1459227E-4</v>
      </c>
      <c r="H401" s="70" t="str">
        <f>IF(Máximo!H401="","",Máximo!H401)</f>
        <v>Obrigatório</v>
      </c>
      <c r="I401" s="37" t="s">
        <v>4</v>
      </c>
      <c r="J401" s="73">
        <f>IF($K$13="Não Atende",0,IF(I401="","",IF(H401="",VLOOKUP(I401,Parâmetros!$B$3:$C$6,2,0),VLOOKUP(I401,Parâmetros!$B$3:$C$6,2,0)*VLOOKUP(H401,Parâmetros!$E$3:$G$5,2,0))))</f>
        <v>4</v>
      </c>
      <c r="K401" s="74">
        <f t="shared" si="272"/>
        <v>3.4763947740000002E-2</v>
      </c>
      <c r="L401" s="3"/>
      <c r="M401" s="38"/>
    </row>
    <row r="402" spans="1:13" ht="45.75" customHeight="1" outlineLevel="1" x14ac:dyDescent="0.2">
      <c r="A402" s="170" t="str">
        <f>Máximo!A402</f>
        <v>3.365</v>
      </c>
      <c r="B402" s="667" t="str">
        <f>Máximo!B402:E402</f>
        <v>6.2.2. Caso a solução não seja compatível com BD Oracle, o PROPONENTE deve informar os SGBD compatíveis e versões.</v>
      </c>
      <c r="C402" s="668"/>
      <c r="D402" s="668"/>
      <c r="E402" s="669"/>
      <c r="F402" s="68" t="str">
        <f>IF(Máximo!F402:I402="","",Máximo!F402:I402)</f>
        <v/>
      </c>
      <c r="G402" s="72">
        <f>Máximo!G402:J402</f>
        <v>2.1459227E-4</v>
      </c>
      <c r="H402" s="70" t="str">
        <f>IF(Máximo!H402="","",Máximo!H402)</f>
        <v>Obrigatório</v>
      </c>
      <c r="I402" s="37" t="s">
        <v>4</v>
      </c>
      <c r="J402" s="73">
        <f>IF($K$13="Não Atende",0,IF(I402="","",IF(H402="",VLOOKUP(I402,Parâmetros!$B$3:$C$6,2,0),VLOOKUP(I402,Parâmetros!$B$3:$C$6,2,0)*VLOOKUP(H402,Parâmetros!$E$3:$G$5,2,0))))</f>
        <v>4</v>
      </c>
      <c r="K402" s="74">
        <f t="shared" si="272"/>
        <v>3.4763947740000002E-2</v>
      </c>
      <c r="L402" s="3"/>
      <c r="M402" s="38"/>
    </row>
    <row r="403" spans="1:13" ht="45.75" customHeight="1" outlineLevel="1" x14ac:dyDescent="0.2">
      <c r="A403" s="170" t="str">
        <f>Máximo!A403</f>
        <v>3.366</v>
      </c>
      <c r="B403" s="667" t="str">
        <f>Máximo!B403:E403</f>
        <v>6.3.   Para cada uma das possíveis formas de armazenamento de dados, o PROPONENTE deve informar quais plataformas (hardware - fabricante e modelo) e Sistemas Operacionais (Software - produto e versão) estão homologadas pela solução ofertada;</v>
      </c>
      <c r="C403" s="668"/>
      <c r="D403" s="668"/>
      <c r="E403" s="669"/>
      <c r="F403" s="68" t="str">
        <f>IF(Máximo!F403:I403="","",Máximo!F403:I403)</f>
        <v/>
      </c>
      <c r="G403" s="72">
        <f>Máximo!G403:J403</f>
        <v>2.1459227E-4</v>
      </c>
      <c r="H403" s="70" t="str">
        <f>IF(Máximo!H403="","",Máximo!H403)</f>
        <v>Obrigatório</v>
      </c>
      <c r="I403" s="37" t="s">
        <v>4</v>
      </c>
      <c r="J403" s="73">
        <f>IF($K$13="Não Atende",0,IF(I403="","",IF(H403="",VLOOKUP(I403,Parâmetros!$B$3:$C$6,2,0),VLOOKUP(I403,Parâmetros!$B$3:$C$6,2,0)*VLOOKUP(H403,Parâmetros!$E$3:$G$5,2,0))))</f>
        <v>4</v>
      </c>
      <c r="K403" s="74">
        <f t="shared" si="272"/>
        <v>3.4763947740000002E-2</v>
      </c>
      <c r="L403" s="3"/>
      <c r="M403" s="38"/>
    </row>
    <row r="404" spans="1:13" ht="45.75" customHeight="1" outlineLevel="1" x14ac:dyDescent="0.2">
      <c r="A404" s="170" t="str">
        <f>Máximo!A404</f>
        <v>3.367</v>
      </c>
      <c r="B404" s="667" t="str">
        <f>Máximo!B404:E404</f>
        <v>6.4.   Política de retenção e descarte:</v>
      </c>
      <c r="C404" s="668"/>
      <c r="D404" s="668"/>
      <c r="E404" s="669"/>
      <c r="F404" s="68" t="str">
        <f>IF(Máximo!F404:I404="","",Máximo!F404:I404)</f>
        <v/>
      </c>
      <c r="G404" s="72">
        <f>Máximo!G404:J404</f>
        <v>2.1459227E-4</v>
      </c>
      <c r="H404" s="70" t="str">
        <f>IF(Máximo!H404="","",Máximo!H404)</f>
        <v>Obrigatório</v>
      </c>
      <c r="I404" s="37" t="s">
        <v>4</v>
      </c>
      <c r="J404" s="73">
        <f>IF($K$13="Não Atende",0,IF(I404="","",IF(H404="",VLOOKUP(I404,Parâmetros!$B$3:$C$6,2,0),VLOOKUP(I404,Parâmetros!$B$3:$C$6,2,0)*VLOOKUP(H404,Parâmetros!$E$3:$G$5,2,0))))</f>
        <v>4</v>
      </c>
      <c r="K404" s="74">
        <f t="shared" si="272"/>
        <v>3.4763947740000002E-2</v>
      </c>
      <c r="L404" s="3"/>
      <c r="M404" s="38"/>
    </row>
    <row r="405" spans="1:13" ht="45.75" customHeight="1" outlineLevel="1" x14ac:dyDescent="0.2">
      <c r="A405" s="170" t="str">
        <f>Máximo!A405</f>
        <v>3.368</v>
      </c>
      <c r="B405" s="667" t="str">
        <f>Máximo!B405:E405</f>
        <v>6.4.1. Para cada uma das formas utilizadas para armazenamento dos dados o PROPONENTE deve informar como são armazenados os dados históricos pelo Sistema Ofertado;</v>
      </c>
      <c r="C405" s="668"/>
      <c r="D405" s="668"/>
      <c r="E405" s="669"/>
      <c r="F405" s="68" t="str">
        <f>IF(Máximo!F405:I405="","",Máximo!F405:I405)</f>
        <v/>
      </c>
      <c r="G405" s="72">
        <f>Máximo!G405:J405</f>
        <v>2.1459227E-4</v>
      </c>
      <c r="H405" s="70" t="str">
        <f>IF(Máximo!H405="","",Máximo!H405)</f>
        <v>Obrigatório</v>
      </c>
      <c r="I405" s="37" t="s">
        <v>4</v>
      </c>
      <c r="J405" s="73">
        <f>IF($K$13="Não Atende",0,IF(I405="","",IF(H405="",VLOOKUP(I405,Parâmetros!$B$3:$C$6,2,0),VLOOKUP(I405,Parâmetros!$B$3:$C$6,2,0)*VLOOKUP(H405,Parâmetros!$E$3:$G$5,2,0))))</f>
        <v>4</v>
      </c>
      <c r="K405" s="74">
        <f t="shared" si="272"/>
        <v>3.4763947740000002E-2</v>
      </c>
      <c r="L405" s="3"/>
      <c r="M405" s="38"/>
    </row>
    <row r="406" spans="1:13" ht="45.75" customHeight="1" outlineLevel="1" x14ac:dyDescent="0.2">
      <c r="A406" s="170" t="str">
        <f>Máximo!A406</f>
        <v>3.369</v>
      </c>
      <c r="B406" s="667" t="str">
        <f>Máximo!B406:E406</f>
        <v>6.4.2. Para cada uma das formas utilizadas para armazenamento dos dados o PROPONENTE deve informar como é o processo de descarte utilizado pela aplicação;</v>
      </c>
      <c r="C406" s="668"/>
      <c r="D406" s="668"/>
      <c r="E406" s="669"/>
      <c r="F406" s="68" t="str">
        <f>IF(Máximo!F406:I406="","",Máximo!F406:I406)</f>
        <v/>
      </c>
      <c r="G406" s="72">
        <f>Máximo!G406:J406</f>
        <v>2.1459227E-4</v>
      </c>
      <c r="H406" s="70" t="str">
        <f>IF(Máximo!H406="","",Máximo!H406)</f>
        <v>Obrigatório</v>
      </c>
      <c r="I406" s="37" t="s">
        <v>4</v>
      </c>
      <c r="J406" s="73">
        <f>IF($K$13="Não Atende",0,IF(I406="","",IF(H406="",VLOOKUP(I406,Parâmetros!$B$3:$C$6,2,0),VLOOKUP(I406,Parâmetros!$B$3:$C$6,2,0)*VLOOKUP(H406,Parâmetros!$E$3:$G$5,2,0))))</f>
        <v>4</v>
      </c>
      <c r="K406" s="74">
        <f t="shared" si="272"/>
        <v>3.4763947740000002E-2</v>
      </c>
      <c r="L406" s="3"/>
      <c r="M406" s="38"/>
    </row>
    <row r="407" spans="1:13" ht="45.75" customHeight="1" outlineLevel="1" x14ac:dyDescent="0.2">
      <c r="A407" s="170" t="str">
        <f>Máximo!A407</f>
        <v>3.370</v>
      </c>
      <c r="B407" s="667" t="str">
        <f>Máximo!B407:E407</f>
        <v>6.5.   O PROPONENTE deve detalhar os mecanismos de alta disponibilidade utilizados pelos componentes de armazenamento de dados da solução ofertada;</v>
      </c>
      <c r="C407" s="668"/>
      <c r="D407" s="668"/>
      <c r="E407" s="669"/>
      <c r="F407" s="68" t="str">
        <f>IF(Máximo!F407:I407="","",Máximo!F407:I407)</f>
        <v/>
      </c>
      <c r="G407" s="72">
        <f>Máximo!G407:J407</f>
        <v>2.1459227E-4</v>
      </c>
      <c r="H407" s="70" t="str">
        <f>IF(Máximo!H407="","",Máximo!H407)</f>
        <v>Obrigatório</v>
      </c>
      <c r="I407" s="37" t="s">
        <v>4</v>
      </c>
      <c r="J407" s="73">
        <f>IF($K$13="Não Atende",0,IF(I407="","",IF(H407="",VLOOKUP(I407,Parâmetros!$B$3:$C$6,2,0),VLOOKUP(I407,Parâmetros!$B$3:$C$6,2,0)*VLOOKUP(H407,Parâmetros!$E$3:$G$5,2,0))))</f>
        <v>4</v>
      </c>
      <c r="K407" s="74">
        <f t="shared" si="272"/>
        <v>3.4763947740000002E-2</v>
      </c>
      <c r="L407" s="3"/>
      <c r="M407" s="38"/>
    </row>
    <row r="408" spans="1:13" ht="45.75" customHeight="1" outlineLevel="1" x14ac:dyDescent="0.2">
      <c r="A408" s="170" t="str">
        <f>Máximo!A408</f>
        <v>3.371</v>
      </c>
      <c r="B408" s="667" t="str">
        <f>Máximo!B408:E408</f>
        <v>6.6.   Deve ser detalhada também como é processada a transição da aplicação entre os componentes de alta disponibilidade, em caso de falha de um deles.</v>
      </c>
      <c r="C408" s="668"/>
      <c r="D408" s="668"/>
      <c r="E408" s="669"/>
      <c r="F408" s="68" t="str">
        <f>IF(Máximo!F408:I408="","",Máximo!F408:I408)</f>
        <v/>
      </c>
      <c r="G408" s="72">
        <f>Máximo!G408:J408</f>
        <v>2.1459227E-4</v>
      </c>
      <c r="H408" s="70" t="str">
        <f>IF(Máximo!H408="","",Máximo!H408)</f>
        <v>Obrigatório</v>
      </c>
      <c r="I408" s="37" t="s">
        <v>4</v>
      </c>
      <c r="J408" s="73">
        <f>IF($K$13="Não Atende",0,IF(I408="","",IF(H408="",VLOOKUP(I408,Parâmetros!$B$3:$C$6,2,0),VLOOKUP(I408,Parâmetros!$B$3:$C$6,2,0)*VLOOKUP(H408,Parâmetros!$E$3:$G$5,2,0))))</f>
        <v>4</v>
      </c>
      <c r="K408" s="74">
        <f t="shared" si="272"/>
        <v>3.4763947740000002E-2</v>
      </c>
      <c r="L408" s="3"/>
      <c r="M408" s="38"/>
    </row>
    <row r="409" spans="1:13" ht="45.75" customHeight="1" outlineLevel="1" x14ac:dyDescent="0.2">
      <c r="A409" s="170" t="str">
        <f>Máximo!A409</f>
        <v>3.372</v>
      </c>
      <c r="B409" s="667" t="str">
        <f>Máximo!B409:E409</f>
        <v>7.  Requisitos de Servidores de Aplicação</v>
      </c>
      <c r="C409" s="668"/>
      <c r="D409" s="668"/>
      <c r="E409" s="669"/>
      <c r="F409" s="68" t="str">
        <f>IF(Máximo!F409:I409="","",Máximo!F409:I409)</f>
        <v/>
      </c>
      <c r="G409" s="72">
        <f>Máximo!G409:J409</f>
        <v>2.1459227E-4</v>
      </c>
      <c r="H409" s="70" t="str">
        <f>IF(Máximo!H409="","",Máximo!H409)</f>
        <v>Obrigatório</v>
      </c>
      <c r="I409" s="37" t="s">
        <v>4</v>
      </c>
      <c r="J409" s="73">
        <f>IF($K$13="Não Atende",0,IF(I409="","",IF(H409="",VLOOKUP(I409,Parâmetros!$B$3:$C$6,2,0),VLOOKUP(I409,Parâmetros!$B$3:$C$6,2,0)*VLOOKUP(H409,Parâmetros!$E$3:$G$5,2,0))))</f>
        <v>4</v>
      </c>
      <c r="K409" s="74">
        <f t="shared" si="272"/>
        <v>3.4763947740000002E-2</v>
      </c>
      <c r="L409" s="3"/>
      <c r="M409" s="38"/>
    </row>
    <row r="410" spans="1:13" ht="45.75" customHeight="1" outlineLevel="1" x14ac:dyDescent="0.2">
      <c r="A410" s="170" t="str">
        <f>Máximo!A410</f>
        <v>3.373</v>
      </c>
      <c r="B410" s="667" t="str">
        <f>Máximo!B410:E410</f>
        <v>7.1.   Os requisitos deste item aplicam-se aos componentes da solução que necessitem utilizar servidor de aplicações;</v>
      </c>
      <c r="C410" s="668"/>
      <c r="D410" s="668"/>
      <c r="E410" s="669"/>
      <c r="F410" s="68" t="str">
        <f>IF(Máximo!F410:I410="","",Máximo!F410:I410)</f>
        <v/>
      </c>
      <c r="G410" s="72">
        <f>Máximo!G410:J410</f>
        <v>2.1459227E-4</v>
      </c>
      <c r="H410" s="70" t="str">
        <f>IF(Máximo!H410="","",Máximo!H410)</f>
        <v>Obrigatório</v>
      </c>
      <c r="I410" s="37" t="s">
        <v>4</v>
      </c>
      <c r="J410" s="73">
        <f>IF($K$13="Não Atende",0,IF(I410="","",IF(H410="",VLOOKUP(I410,Parâmetros!$B$3:$C$6,2,0),VLOOKUP(I410,Parâmetros!$B$3:$C$6,2,0)*VLOOKUP(H410,Parâmetros!$E$3:$G$5,2,0))))</f>
        <v>4</v>
      </c>
      <c r="K410" s="74">
        <f t="shared" si="272"/>
        <v>3.4763947740000002E-2</v>
      </c>
      <c r="L410" s="3"/>
      <c r="M410" s="38"/>
    </row>
    <row r="411" spans="1:13" ht="45.75" customHeight="1" outlineLevel="1" x14ac:dyDescent="0.2">
      <c r="A411" s="170" t="str">
        <f>Máximo!A411</f>
        <v>3.374</v>
      </c>
      <c r="B411" s="667" t="str">
        <f>Máximo!B411:E411</f>
        <v>7.2.   Para aplicações baseadas em Servidores de Aplicações, o PROPONENTE deve observar o seguinte:</v>
      </c>
      <c r="C411" s="668"/>
      <c r="D411" s="668"/>
      <c r="E411" s="669"/>
      <c r="F411" s="68" t="str">
        <f>IF(Máximo!F411:I411="","",Máximo!F411:I411)</f>
        <v/>
      </c>
      <c r="G411" s="72">
        <f>Máximo!G411:J411</f>
        <v>2.1459227E-4</v>
      </c>
      <c r="H411" s="70" t="str">
        <f>IF(Máximo!H411="","",Máximo!H411)</f>
        <v>Obrigatório</v>
      </c>
      <c r="I411" s="37" t="s">
        <v>4</v>
      </c>
      <c r="J411" s="73">
        <f>IF($K$13="Não Atende",0,IF(I411="","",IF(H411="",VLOOKUP(I411,Parâmetros!$B$3:$C$6,2,0),VLOOKUP(I411,Parâmetros!$B$3:$C$6,2,0)*VLOOKUP(H411,Parâmetros!$E$3:$G$5,2,0))))</f>
        <v>4</v>
      </c>
      <c r="K411" s="74">
        <f t="shared" si="272"/>
        <v>3.4763947740000002E-2</v>
      </c>
      <c r="L411" s="3"/>
      <c r="M411" s="38"/>
    </row>
    <row r="412" spans="1:13" ht="45.75" customHeight="1" outlineLevel="1" x14ac:dyDescent="0.2">
      <c r="A412" s="170" t="str">
        <f>Máximo!A412</f>
        <v>3.375</v>
      </c>
      <c r="B412" s="667" t="str">
        <f>Máximo!B412:E412</f>
        <v>7.2.1. Deve ser utilizado Servidor de Aplicação J2EE Oracle WebLogic versão 11g ou superior. Caso não seja compatível, poderá ser utilizado o RedHat Jboss. Os requisitos do item 4.1 deste documento devem ser considerados;</v>
      </c>
      <c r="C412" s="668"/>
      <c r="D412" s="668"/>
      <c r="E412" s="669"/>
      <c r="F412" s="68" t="str">
        <f>IF(Máximo!F412:I412="","",Máximo!F412:I412)</f>
        <v/>
      </c>
      <c r="G412" s="72">
        <f>Máximo!G412:J412</f>
        <v>2.1459227E-4</v>
      </c>
      <c r="H412" s="70" t="str">
        <f>IF(Máximo!H412="","",Máximo!H412)</f>
        <v>Obrigatório</v>
      </c>
      <c r="I412" s="37" t="s">
        <v>4</v>
      </c>
      <c r="J412" s="73">
        <f>IF($K$13="Não Atende",0,IF(I412="","",IF(H412="",VLOOKUP(I412,Parâmetros!$B$3:$C$6,2,0),VLOOKUP(I412,Parâmetros!$B$3:$C$6,2,0)*VLOOKUP(H412,Parâmetros!$E$3:$G$5,2,0))))</f>
        <v>4</v>
      </c>
      <c r="K412" s="74">
        <f t="shared" si="272"/>
        <v>3.4763947740000002E-2</v>
      </c>
      <c r="L412" s="3"/>
      <c r="M412" s="38"/>
    </row>
    <row r="413" spans="1:13" ht="45.75" customHeight="1" outlineLevel="1" x14ac:dyDescent="0.2">
      <c r="A413" s="170" t="str">
        <f>Máximo!A413</f>
        <v>3.376</v>
      </c>
      <c r="B413" s="667" t="str">
        <f>Máximo!B413:E413</f>
        <v>7.3.   Para cada programa requerido pelo aplicativo ofertado, o PROPONENTE deve informar quais produtos e versões são suportadas pela solução ofertada. Caso seja ofertado um Servidor de Aplicações, não serão aceitas versões inferiores às descritas anteriormente;</v>
      </c>
      <c r="C413" s="668"/>
      <c r="D413" s="668"/>
      <c r="E413" s="669"/>
      <c r="F413" s="68" t="str">
        <f>IF(Máximo!F413:I413="","",Máximo!F413:I413)</f>
        <v/>
      </c>
      <c r="G413" s="72">
        <f>Máximo!G413:J413</f>
        <v>2.1459227E-4</v>
      </c>
      <c r="H413" s="70" t="str">
        <f>IF(Máximo!H413="","",Máximo!H413)</f>
        <v>Obrigatório</v>
      </c>
      <c r="I413" s="37" t="s">
        <v>4</v>
      </c>
      <c r="J413" s="73">
        <f>IF($K$13="Não Atende",0,IF(I413="","",IF(H413="",VLOOKUP(I413,Parâmetros!$B$3:$C$6,2,0),VLOOKUP(I413,Parâmetros!$B$3:$C$6,2,0)*VLOOKUP(H413,Parâmetros!$E$3:$G$5,2,0))))</f>
        <v>4</v>
      </c>
      <c r="K413" s="74">
        <f t="shared" si="272"/>
        <v>3.4763947740000002E-2</v>
      </c>
      <c r="L413" s="3"/>
      <c r="M413" s="38"/>
    </row>
    <row r="414" spans="1:13" ht="45.75" customHeight="1" outlineLevel="1" x14ac:dyDescent="0.2">
      <c r="A414" s="170" t="str">
        <f>Máximo!A414</f>
        <v>3.377</v>
      </c>
      <c r="B414" s="667" t="str">
        <f>Máximo!B414:E414</f>
        <v>7.4.   O PROPONENTE deve detalhar como a solução implementa:</v>
      </c>
      <c r="C414" s="668"/>
      <c r="D414" s="668"/>
      <c r="E414" s="669"/>
      <c r="F414" s="68" t="str">
        <f>IF(Máximo!F414:I414="","",Máximo!F414:I414)</f>
        <v/>
      </c>
      <c r="G414" s="72">
        <f>Máximo!G414:J414</f>
        <v>2.1459227E-4</v>
      </c>
      <c r="H414" s="70" t="str">
        <f>IF(Máximo!H414="","",Máximo!H414)</f>
        <v>Obrigatório</v>
      </c>
      <c r="I414" s="37" t="s">
        <v>4</v>
      </c>
      <c r="J414" s="73">
        <f>IF($K$13="Não Atende",0,IF(I414="","",IF(H414="",VLOOKUP(I414,Parâmetros!$B$3:$C$6,2,0),VLOOKUP(I414,Parâmetros!$B$3:$C$6,2,0)*VLOOKUP(H414,Parâmetros!$E$3:$G$5,2,0))))</f>
        <v>4</v>
      </c>
      <c r="K414" s="74">
        <f t="shared" si="272"/>
        <v>3.4763947740000002E-2</v>
      </c>
      <c r="L414" s="3"/>
      <c r="M414" s="38"/>
    </row>
    <row r="415" spans="1:13" ht="45.75" customHeight="1" outlineLevel="1" x14ac:dyDescent="0.2">
      <c r="A415" s="170" t="str">
        <f>Máximo!A415</f>
        <v>3.378</v>
      </c>
      <c r="B415" s="667" t="str">
        <f>Máximo!B415:E415</f>
        <v>7.4.1. Alta disponibilidade;</v>
      </c>
      <c r="C415" s="668"/>
      <c r="D415" s="668"/>
      <c r="E415" s="669"/>
      <c r="F415" s="68" t="str">
        <f>IF(Máximo!F415:I415="","",Máximo!F415:I415)</f>
        <v/>
      </c>
      <c r="G415" s="72">
        <f>Máximo!G415:J415</f>
        <v>2.1459227E-4</v>
      </c>
      <c r="H415" s="70" t="str">
        <f>IF(Máximo!H415="","",Máximo!H415)</f>
        <v>Obrigatório</v>
      </c>
      <c r="I415" s="37" t="s">
        <v>4</v>
      </c>
      <c r="J415" s="73">
        <f>IF($K$13="Não Atende",0,IF(I415="","",IF(H415="",VLOOKUP(I415,Parâmetros!$B$3:$C$6,2,0),VLOOKUP(I415,Parâmetros!$B$3:$C$6,2,0)*VLOOKUP(H415,Parâmetros!$E$3:$G$5,2,0))))</f>
        <v>4</v>
      </c>
      <c r="K415" s="74">
        <f t="shared" si="272"/>
        <v>3.4763947740000002E-2</v>
      </c>
      <c r="L415" s="3"/>
      <c r="M415" s="38"/>
    </row>
    <row r="416" spans="1:13" ht="45.75" customHeight="1" outlineLevel="1" x14ac:dyDescent="0.2">
      <c r="A416" s="170" t="str">
        <f>Máximo!A416</f>
        <v>3.379</v>
      </c>
      <c r="B416" s="667" t="str">
        <f>Máximo!B416:E416</f>
        <v>7.4.2. Balanceamento de carga;</v>
      </c>
      <c r="C416" s="668"/>
      <c r="D416" s="668"/>
      <c r="E416" s="669"/>
      <c r="F416" s="68" t="str">
        <f>IF(Máximo!F416:I416="","",Máximo!F416:I416)</f>
        <v/>
      </c>
      <c r="G416" s="72">
        <f>Máximo!G416:J416</f>
        <v>2.1459227E-4</v>
      </c>
      <c r="H416" s="70" t="str">
        <f>IF(Máximo!H416="","",Máximo!H416)</f>
        <v>Obrigatório</v>
      </c>
      <c r="I416" s="37" t="s">
        <v>4</v>
      </c>
      <c r="J416" s="73">
        <f>IF($K$13="Não Atende",0,IF(I416="","",IF(H416="",VLOOKUP(I416,Parâmetros!$B$3:$C$6,2,0),VLOOKUP(I416,Parâmetros!$B$3:$C$6,2,0)*VLOOKUP(H416,Parâmetros!$E$3:$G$5,2,0))))</f>
        <v>4</v>
      </c>
      <c r="K416" s="74">
        <f t="shared" si="272"/>
        <v>3.4763947740000002E-2</v>
      </c>
      <c r="L416" s="3"/>
      <c r="M416" s="38"/>
    </row>
    <row r="417" spans="1:13" ht="45.75" customHeight="1" outlineLevel="1" x14ac:dyDescent="0.2">
      <c r="A417" s="170" t="str">
        <f>Máximo!A417</f>
        <v>3.380</v>
      </c>
      <c r="B417" s="667" t="str">
        <f>Máximo!B417:E417</f>
        <v>7.4.3. Persistência de sessões;</v>
      </c>
      <c r="C417" s="668"/>
      <c r="D417" s="668"/>
      <c r="E417" s="669"/>
      <c r="F417" s="68" t="str">
        <f>IF(Máximo!F417:I417="","",Máximo!F417:I417)</f>
        <v/>
      </c>
      <c r="G417" s="72">
        <f>Máximo!G417:J417</f>
        <v>2.1459227E-4</v>
      </c>
      <c r="H417" s="70" t="str">
        <f>IF(Máximo!H417="","",Máximo!H417)</f>
        <v>Obrigatório</v>
      </c>
      <c r="I417" s="37" t="s">
        <v>4</v>
      </c>
      <c r="J417" s="73">
        <f>IF($K$13="Não Atende",0,IF(I417="","",IF(H417="",VLOOKUP(I417,Parâmetros!$B$3:$C$6,2,0),VLOOKUP(I417,Parâmetros!$B$3:$C$6,2,0)*VLOOKUP(H417,Parâmetros!$E$3:$G$5,2,0))))</f>
        <v>4</v>
      </c>
      <c r="K417" s="74">
        <f t="shared" si="272"/>
        <v>3.4763947740000002E-2</v>
      </c>
      <c r="L417" s="3"/>
      <c r="M417" s="38"/>
    </row>
    <row r="418" spans="1:13" ht="45.75" customHeight="1" outlineLevel="1" x14ac:dyDescent="0.2">
      <c r="A418" s="170" t="str">
        <f>Máximo!A418</f>
        <v>3.381</v>
      </c>
      <c r="B418" s="667" t="str">
        <f>Máximo!B418:E418</f>
        <v>7.4.4. Mecanismo de cache de páginas estáticas, dinâmicas e de fragmentos (ESI – Edge Side Includes).</v>
      </c>
      <c r="C418" s="668"/>
      <c r="D418" s="668"/>
      <c r="E418" s="669"/>
      <c r="F418" s="68" t="str">
        <f>IF(Máximo!F418:I418="","",Máximo!F418:I418)</f>
        <v/>
      </c>
      <c r="G418" s="72">
        <f>Máximo!G418:J418</f>
        <v>2.1459227E-4</v>
      </c>
      <c r="H418" s="70" t="str">
        <f>IF(Máximo!H418="","",Máximo!H418)</f>
        <v>Obrigatório</v>
      </c>
      <c r="I418" s="37" t="s">
        <v>4</v>
      </c>
      <c r="J418" s="73">
        <f>IF($K$13="Não Atende",0,IF(I418="","",IF(H418="",VLOOKUP(I418,Parâmetros!$B$3:$C$6,2,0),VLOOKUP(I418,Parâmetros!$B$3:$C$6,2,0)*VLOOKUP(H418,Parâmetros!$E$3:$G$5,2,0))))</f>
        <v>4</v>
      </c>
      <c r="K418" s="74">
        <f t="shared" si="272"/>
        <v>3.4763947740000002E-2</v>
      </c>
      <c r="L418" s="3"/>
      <c r="M418" s="38"/>
    </row>
    <row r="419" spans="1:13" ht="45.75" customHeight="1" outlineLevel="1" x14ac:dyDescent="0.2">
      <c r="A419" s="170" t="str">
        <f>Máximo!A419</f>
        <v>3.382</v>
      </c>
      <c r="B419" s="667" t="str">
        <f>Máximo!B419:E419</f>
        <v>7.4.5. Replicação de sessão;</v>
      </c>
      <c r="C419" s="668"/>
      <c r="D419" s="668"/>
      <c r="E419" s="669"/>
      <c r="F419" s="68" t="str">
        <f>IF(Máximo!F419:I419="","",Máximo!F419:I419)</f>
        <v/>
      </c>
      <c r="G419" s="72">
        <f>Máximo!G419:J419</f>
        <v>2.1459227E-4</v>
      </c>
      <c r="H419" s="70" t="str">
        <f>IF(Máximo!H419="","",Máximo!H419)</f>
        <v>Obrigatório</v>
      </c>
      <c r="I419" s="37" t="s">
        <v>4</v>
      </c>
      <c r="J419" s="73">
        <f>IF($K$13="Não Atende",0,IF(I419="","",IF(H419="",VLOOKUP(I419,Parâmetros!$B$3:$C$6,2,0),VLOOKUP(I419,Parâmetros!$B$3:$C$6,2,0)*VLOOKUP(H419,Parâmetros!$E$3:$G$5,2,0))))</f>
        <v>4</v>
      </c>
      <c r="K419" s="74">
        <f t="shared" si="272"/>
        <v>3.4763947740000002E-2</v>
      </c>
      <c r="L419" s="3"/>
      <c r="M419" s="38"/>
    </row>
    <row r="420" spans="1:13" ht="45.75" customHeight="1" outlineLevel="1" x14ac:dyDescent="0.2">
      <c r="A420" s="170" t="str">
        <f>Máximo!A420</f>
        <v>3.383</v>
      </c>
      <c r="B420" s="667" t="str">
        <f>Máximo!B420:E420</f>
        <v>7.4.6. Gestão de perfis de acesso;</v>
      </c>
      <c r="C420" s="668"/>
      <c r="D420" s="668"/>
      <c r="E420" s="669"/>
      <c r="F420" s="68" t="str">
        <f>IF(Máximo!F420:I420="","",Máximo!F420:I420)</f>
        <v/>
      </c>
      <c r="G420" s="72">
        <f>Máximo!G420:J420</f>
        <v>2.1459227E-4</v>
      </c>
      <c r="H420" s="70" t="str">
        <f>IF(Máximo!H420="","",Máximo!H420)</f>
        <v>Obrigatório</v>
      </c>
      <c r="I420" s="37" t="s">
        <v>4</v>
      </c>
      <c r="J420" s="73">
        <f>IF($K$13="Não Atende",0,IF(I420="","",IF(H420="",VLOOKUP(I420,Parâmetros!$B$3:$C$6,2,0),VLOOKUP(I420,Parâmetros!$B$3:$C$6,2,0)*VLOOKUP(H420,Parâmetros!$E$3:$G$5,2,0))))</f>
        <v>4</v>
      </c>
      <c r="K420" s="74">
        <f t="shared" si="272"/>
        <v>3.4763947740000002E-2</v>
      </c>
      <c r="L420" s="3"/>
      <c r="M420" s="38"/>
    </row>
    <row r="421" spans="1:13" ht="45.75" customHeight="1" outlineLevel="1" x14ac:dyDescent="0.2">
      <c r="A421" s="170" t="str">
        <f>Máximo!A421</f>
        <v>3.384</v>
      </c>
      <c r="B421" s="667" t="str">
        <f>Máximo!B421:E421</f>
        <v>7.4.7. Replicação de dados;</v>
      </c>
      <c r="C421" s="668"/>
      <c r="D421" s="668"/>
      <c r="E421" s="669"/>
      <c r="F421" s="68" t="str">
        <f>IF(Máximo!F421:I421="","",Máximo!F421:I421)</f>
        <v/>
      </c>
      <c r="G421" s="72">
        <f>Máximo!G421:J421</f>
        <v>2.1459227E-4</v>
      </c>
      <c r="H421" s="70" t="str">
        <f>IF(Máximo!H421="","",Máximo!H421)</f>
        <v>Obrigatório</v>
      </c>
      <c r="I421" s="37" t="s">
        <v>4</v>
      </c>
      <c r="J421" s="73">
        <f>IF($K$13="Não Atende",0,IF(I421="","",IF(H421="",VLOOKUP(I421,Parâmetros!$B$3:$C$6,2,0),VLOOKUP(I421,Parâmetros!$B$3:$C$6,2,0)*VLOOKUP(H421,Parâmetros!$E$3:$G$5,2,0))))</f>
        <v>4</v>
      </c>
      <c r="K421" s="74">
        <f t="shared" si="272"/>
        <v>3.4763947740000002E-2</v>
      </c>
      <c r="L421" s="3"/>
      <c r="M421" s="38"/>
    </row>
    <row r="422" spans="1:13" ht="45.75" customHeight="1" outlineLevel="1" x14ac:dyDescent="0.2">
      <c r="A422" s="170" t="str">
        <f>Máximo!A422</f>
        <v>3.385</v>
      </c>
      <c r="B422" s="667" t="str">
        <f>Máximo!B422:E422</f>
        <v>7.4.8. Exposição dos serviços;</v>
      </c>
      <c r="C422" s="668"/>
      <c r="D422" s="668"/>
      <c r="E422" s="669"/>
      <c r="F422" s="68" t="str">
        <f>IF(Máximo!F422:I422="","",Máximo!F422:I422)</f>
        <v/>
      </c>
      <c r="G422" s="72">
        <f>Máximo!G422:J422</f>
        <v>2.1459227E-4</v>
      </c>
      <c r="H422" s="70" t="str">
        <f>IF(Máximo!H422="","",Máximo!H422)</f>
        <v>Obrigatório</v>
      </c>
      <c r="I422" s="37" t="s">
        <v>4</v>
      </c>
      <c r="J422" s="73">
        <f>IF($K$13="Não Atende",0,IF(I422="","",IF(H422="",VLOOKUP(I422,Parâmetros!$B$3:$C$6,2,0),VLOOKUP(I422,Parâmetros!$B$3:$C$6,2,0)*VLOOKUP(H422,Parâmetros!$E$3:$G$5,2,0))))</f>
        <v>4</v>
      </c>
      <c r="K422" s="74">
        <f t="shared" si="272"/>
        <v>3.4763947740000002E-2</v>
      </c>
      <c r="L422" s="3"/>
      <c r="M422" s="38"/>
    </row>
    <row r="423" spans="1:13" ht="45.75" customHeight="1" outlineLevel="1" x14ac:dyDescent="0.2">
      <c r="A423" s="170" t="str">
        <f>Máximo!A423</f>
        <v>3.386</v>
      </c>
      <c r="B423" s="667" t="str">
        <f>Máximo!B423:E423</f>
        <v>7.4.9. Cluster de instâncias.</v>
      </c>
      <c r="C423" s="668"/>
      <c r="D423" s="668"/>
      <c r="E423" s="669"/>
      <c r="F423" s="68" t="str">
        <f>IF(Máximo!F423:I423="","",Máximo!F423:I423)</f>
        <v/>
      </c>
      <c r="G423" s="72">
        <f>Máximo!G423:J423</f>
        <v>2.1459227E-4</v>
      </c>
      <c r="H423" s="70" t="str">
        <f>IF(Máximo!H423="","",Máximo!H423)</f>
        <v>Obrigatório</v>
      </c>
      <c r="I423" s="37" t="s">
        <v>4</v>
      </c>
      <c r="J423" s="73">
        <f>IF($K$13="Não Atende",0,IF(I423="","",IF(H423="",VLOOKUP(I423,Parâmetros!$B$3:$C$6,2,0),VLOOKUP(I423,Parâmetros!$B$3:$C$6,2,0)*VLOOKUP(H423,Parâmetros!$E$3:$G$5,2,0))))</f>
        <v>4</v>
      </c>
      <c r="K423" s="74">
        <f t="shared" si="272"/>
        <v>3.4763947740000002E-2</v>
      </c>
      <c r="L423" s="3"/>
      <c r="M423" s="38"/>
    </row>
    <row r="424" spans="1:13" ht="45.75" customHeight="1" outlineLevel="1" x14ac:dyDescent="0.2">
      <c r="A424" s="170" t="str">
        <f>Máximo!A424</f>
        <v>3.387</v>
      </c>
      <c r="B424" s="667" t="str">
        <f>Máximo!B424:E424</f>
        <v>8.  Requisitos de Capacity Planning e Indicadores</v>
      </c>
      <c r="C424" s="668"/>
      <c r="D424" s="668"/>
      <c r="E424" s="669"/>
      <c r="F424" s="68" t="str">
        <f>IF(Máximo!F424:I424="","",Máximo!F424:I424)</f>
        <v/>
      </c>
      <c r="G424" s="72">
        <f>Máximo!G424:J424</f>
        <v>2.1459227E-4</v>
      </c>
      <c r="H424" s="70" t="str">
        <f>IF(Máximo!H424="","",Máximo!H424)</f>
        <v>Obrigatório</v>
      </c>
      <c r="I424" s="37" t="s">
        <v>4</v>
      </c>
      <c r="J424" s="73">
        <f>IF($K$13="Não Atende",0,IF(I424="","",IF(H424="",VLOOKUP(I424,Parâmetros!$B$3:$C$6,2,0),VLOOKUP(I424,Parâmetros!$B$3:$C$6,2,0)*VLOOKUP(H424,Parâmetros!$E$3:$G$5,2,0))))</f>
        <v>4</v>
      </c>
      <c r="K424" s="74">
        <f t="shared" si="272"/>
        <v>3.4763947740000002E-2</v>
      </c>
      <c r="L424" s="3"/>
      <c r="M424" s="38"/>
    </row>
    <row r="425" spans="1:13" ht="45.75" customHeight="1" outlineLevel="1" x14ac:dyDescent="0.2">
      <c r="A425" s="170" t="str">
        <f>Máximo!A425</f>
        <v>3.388</v>
      </c>
      <c r="B425" s="667" t="str">
        <f>Máximo!B425:E425</f>
        <v>8.1.   O PROPONENTE deverá apresentar o detalhamento do capacity planning da solução ofertada através do preenchimento da planilha do ANEXO B - Indicadores e Sizing de Infraestrutura de TI, onde deverão ser relacionados os indicadores utilizados para dimensionar a infraestrutura (aba INDICADORES) e detalhado o dimensionamento (sizing) de componentes de hardware (aba SIZING).</v>
      </c>
      <c r="C425" s="668"/>
      <c r="D425" s="668"/>
      <c r="E425" s="669"/>
      <c r="F425" s="68" t="str">
        <f>IF(Máximo!F425:I425="","",Máximo!F425:I425)</f>
        <v/>
      </c>
      <c r="G425" s="72">
        <f>Máximo!G425:J425</f>
        <v>2.1459227E-4</v>
      </c>
      <c r="H425" s="70" t="str">
        <f>IF(Máximo!H425="","",Máximo!H425)</f>
        <v>Obrigatório</v>
      </c>
      <c r="I425" s="37" t="s">
        <v>4</v>
      </c>
      <c r="J425" s="73">
        <f>IF($K$13="Não Atende",0,IF(I425="","",IF(H425="",VLOOKUP(I425,Parâmetros!$B$3:$C$6,2,0),VLOOKUP(I425,Parâmetros!$B$3:$C$6,2,0)*VLOOKUP(H425,Parâmetros!$E$3:$G$5,2,0))))</f>
        <v>4</v>
      </c>
      <c r="K425" s="74">
        <f t="shared" si="272"/>
        <v>3.4763947740000002E-2</v>
      </c>
      <c r="L425" s="3"/>
      <c r="M425" s="38"/>
    </row>
    <row r="426" spans="1:13" ht="45.75" customHeight="1" outlineLevel="1" x14ac:dyDescent="0.2">
      <c r="A426" s="170" t="str">
        <f>Máximo!A426</f>
        <v>3.389</v>
      </c>
      <c r="B426" s="667" t="str">
        <f>Máximo!B426:E426</f>
        <v>8.1.1.     Os dados de sizing dos componentes de hardware deverão ser para todos os ambientes solicitados no Capítulo 2, sem exceção.</v>
      </c>
      <c r="C426" s="668"/>
      <c r="D426" s="668"/>
      <c r="E426" s="669"/>
      <c r="F426" s="68" t="str">
        <f>IF(Máximo!F426:I426="","",Máximo!F426:I426)</f>
        <v/>
      </c>
      <c r="G426" s="72">
        <f>Máximo!G426:J426</f>
        <v>2.1459227E-4</v>
      </c>
      <c r="H426" s="70" t="str">
        <f>IF(Máximo!H426="","",Máximo!H426)</f>
        <v>Obrigatório</v>
      </c>
      <c r="I426" s="37" t="s">
        <v>4</v>
      </c>
      <c r="J426" s="73">
        <f>IF($K$13="Não Atende",0,IF(I426="","",IF(H426="",VLOOKUP(I426,Parâmetros!$B$3:$C$6,2,0),VLOOKUP(I426,Parâmetros!$B$3:$C$6,2,0)*VLOOKUP(H426,Parâmetros!$E$3:$G$5,2,0))))</f>
        <v>4</v>
      </c>
      <c r="K426" s="74">
        <f t="shared" si="272"/>
        <v>3.4763947740000002E-2</v>
      </c>
      <c r="L426" s="3"/>
      <c r="M426" s="38"/>
    </row>
    <row r="427" spans="1:13" ht="45.75" customHeight="1" outlineLevel="1" x14ac:dyDescent="0.2">
      <c r="A427" s="170" t="str">
        <f>Máximo!A427</f>
        <v>3.390</v>
      </c>
      <c r="B427" s="667" t="str">
        <f>Máximo!B427:E427</f>
        <v>8.2.   O PROPONENTE deverá ofertar, implementar e documentar funcionalidades que permitam coletar, guardar e visualizar a volumetria histórica de todos os indicadores utilizados para dimensionar a infraestrutura do ambiente de Produção.</v>
      </c>
      <c r="C427" s="668"/>
      <c r="D427" s="668"/>
      <c r="E427" s="669"/>
      <c r="F427" s="68" t="str">
        <f>IF(Máximo!F427:I427="","",Máximo!F427:I427)</f>
        <v/>
      </c>
      <c r="G427" s="72">
        <f>Máximo!G427:J427</f>
        <v>2.1459227E-4</v>
      </c>
      <c r="H427" s="70" t="str">
        <f>IF(Máximo!H427="","",Máximo!H427)</f>
        <v>Obrigatório</v>
      </c>
      <c r="I427" s="37" t="s">
        <v>4</v>
      </c>
      <c r="J427" s="73">
        <f>IF($K$13="Não Atende",0,IF(I427="","",IF(H427="",VLOOKUP(I427,Parâmetros!$B$3:$C$6,2,0),VLOOKUP(I427,Parâmetros!$B$3:$C$6,2,0)*VLOOKUP(H427,Parâmetros!$E$3:$G$5,2,0))))</f>
        <v>4</v>
      </c>
      <c r="K427" s="74">
        <f t="shared" si="272"/>
        <v>3.4763947740000002E-2</v>
      </c>
      <c r="L427" s="3"/>
      <c r="M427" s="38"/>
    </row>
    <row r="428" spans="1:13" ht="45.75" customHeight="1" outlineLevel="1" x14ac:dyDescent="0.2">
      <c r="A428" s="170" t="str">
        <f>Máximo!A428</f>
        <v>3.391</v>
      </c>
      <c r="B428" s="667" t="str">
        <f>Máximo!B428:E428</f>
        <v>8.2.1.     As funcionalidades de coleta e guarda das volumetrias históricas deverão:</v>
      </c>
      <c r="C428" s="668"/>
      <c r="D428" s="668"/>
      <c r="E428" s="669"/>
      <c r="F428" s="68" t="str">
        <f>IF(Máximo!F428:I428="","",Máximo!F428:I428)</f>
        <v/>
      </c>
      <c r="G428" s="72">
        <f>Máximo!G428:J428</f>
        <v>2.1459227E-4</v>
      </c>
      <c r="H428" s="70" t="str">
        <f>IF(Máximo!H428="","",Máximo!H428)</f>
        <v>Obrigatório</v>
      </c>
      <c r="I428" s="37" t="s">
        <v>4</v>
      </c>
      <c r="J428" s="73">
        <f>IF($K$13="Não Atende",0,IF(I428="","",IF(H428="",VLOOKUP(I428,Parâmetros!$B$3:$C$6,2,0),VLOOKUP(I428,Parâmetros!$B$3:$C$6,2,0)*VLOOKUP(H428,Parâmetros!$E$3:$G$5,2,0))))</f>
        <v>4</v>
      </c>
      <c r="K428" s="74">
        <f t="shared" si="272"/>
        <v>3.4763947740000002E-2</v>
      </c>
      <c r="L428" s="3"/>
      <c r="M428" s="38"/>
    </row>
    <row r="429" spans="1:13" ht="45.75" customHeight="1" outlineLevel="1" x14ac:dyDescent="0.2">
      <c r="A429" s="170" t="str">
        <f>Máximo!A429</f>
        <v>3.392</v>
      </c>
      <c r="B429" s="667" t="str">
        <f>Máximo!B429:E429</f>
        <v>8.2.1.1.     Fazer parte do RUNBOOK da Produção e atender seus padrões e           requisitos conforme descrito no Capítulo 13.</v>
      </c>
      <c r="C429" s="668"/>
      <c r="D429" s="668"/>
      <c r="E429" s="669"/>
      <c r="F429" s="68" t="str">
        <f>IF(Máximo!F429:I429="","",Máximo!F429:I429)</f>
        <v/>
      </c>
      <c r="G429" s="72">
        <f>Máximo!G429:J429</f>
        <v>2.1459227E-4</v>
      </c>
      <c r="H429" s="70" t="str">
        <f>IF(Máximo!H429="","",Máximo!H429)</f>
        <v>Obrigatório</v>
      </c>
      <c r="I429" s="37" t="s">
        <v>4</v>
      </c>
      <c r="J429" s="73">
        <f>IF($K$13="Não Atende",0,IF(I429="","",IF(H429="",VLOOKUP(I429,Parâmetros!$B$3:$C$6,2,0),VLOOKUP(I429,Parâmetros!$B$3:$C$6,2,0)*VLOOKUP(H429,Parâmetros!$E$3:$G$5,2,0))))</f>
        <v>4</v>
      </c>
      <c r="K429" s="74">
        <f t="shared" si="272"/>
        <v>3.4763947740000002E-2</v>
      </c>
      <c r="L429" s="3"/>
      <c r="M429" s="38"/>
    </row>
    <row r="430" spans="1:13" ht="45.75" customHeight="1" outlineLevel="1" x14ac:dyDescent="0.2">
      <c r="A430" s="170" t="str">
        <f>Máximo!A430</f>
        <v>3.393</v>
      </c>
      <c r="B430" s="667" t="str">
        <f>Máximo!B430:E430</f>
        <v>8.2.1.2.     Contemplar todos os indicadores utilizados para dimensionar a infraestrutura.</v>
      </c>
      <c r="C430" s="668"/>
      <c r="D430" s="668"/>
      <c r="E430" s="669"/>
      <c r="F430" s="68" t="str">
        <f>IF(Máximo!F430:I430="","",Máximo!F430:I430)</f>
        <v/>
      </c>
      <c r="G430" s="72">
        <f>Máximo!G430:J430</f>
        <v>2.1459227E-4</v>
      </c>
      <c r="H430" s="70" t="str">
        <f>IF(Máximo!H430="","",Máximo!H430)</f>
        <v>Obrigatório</v>
      </c>
      <c r="I430" s="37" t="s">
        <v>4</v>
      </c>
      <c r="J430" s="73">
        <f>IF($K$13="Não Atende",0,IF(I430="","",IF(H430="",VLOOKUP(I430,Parâmetros!$B$3:$C$6,2,0),VLOOKUP(I430,Parâmetros!$B$3:$C$6,2,0)*VLOOKUP(H430,Parâmetros!$E$3:$G$5,2,0))))</f>
        <v>4</v>
      </c>
      <c r="K430" s="74">
        <f t="shared" si="272"/>
        <v>3.4763947740000002E-2</v>
      </c>
      <c r="L430" s="3"/>
      <c r="M430" s="38"/>
    </row>
    <row r="431" spans="1:13" ht="45.75" customHeight="1" outlineLevel="1" x14ac:dyDescent="0.2">
      <c r="A431" s="170" t="str">
        <f>Máximo!A431</f>
        <v>3.394</v>
      </c>
      <c r="B431" s="667" t="str">
        <f>Máximo!B431:E431</f>
        <v>8.2.1.3.     Manter histórico dos últimos 60 (sessenta) meses.</v>
      </c>
      <c r="C431" s="668"/>
      <c r="D431" s="668"/>
      <c r="E431" s="669"/>
      <c r="F431" s="68" t="str">
        <f>IF(Máximo!F431:I431="","",Máximo!F431:I431)</f>
        <v/>
      </c>
      <c r="G431" s="72">
        <f>Máximo!G431:J431</f>
        <v>2.1459227E-4</v>
      </c>
      <c r="H431" s="70" t="str">
        <f>IF(Máximo!H431="","",Máximo!H431)</f>
        <v>Obrigatório</v>
      </c>
      <c r="I431" s="37" t="s">
        <v>4</v>
      </c>
      <c r="J431" s="73">
        <f>IF($K$13="Não Atende",0,IF(I431="","",IF(H431="",VLOOKUP(I431,Parâmetros!$B$3:$C$6,2,0),VLOOKUP(I431,Parâmetros!$B$3:$C$6,2,0)*VLOOKUP(H431,Parâmetros!$E$3:$G$5,2,0))))</f>
        <v>4</v>
      </c>
      <c r="K431" s="74">
        <f t="shared" si="272"/>
        <v>3.4763947740000002E-2</v>
      </c>
      <c r="L431" s="3"/>
      <c r="M431" s="38"/>
    </row>
    <row r="432" spans="1:13" ht="45.75" customHeight="1" outlineLevel="1" x14ac:dyDescent="0.2">
      <c r="A432" s="170" t="str">
        <f>Máximo!A432</f>
        <v>3.395</v>
      </c>
      <c r="B432" s="667" t="str">
        <f>Máximo!B432:E432</f>
        <v>8.2.1.4.     Armazenar o histórico em banco de dados.</v>
      </c>
      <c r="C432" s="668"/>
      <c r="D432" s="668"/>
      <c r="E432" s="669"/>
      <c r="F432" s="68" t="str">
        <f>IF(Máximo!F432:I432="","",Máximo!F432:I432)</f>
        <v/>
      </c>
      <c r="G432" s="72">
        <f>Máximo!G432:J432</f>
        <v>2.1459227E-4</v>
      </c>
      <c r="H432" s="70" t="str">
        <f>IF(Máximo!H432="","",Máximo!H432)</f>
        <v>Obrigatório</v>
      </c>
      <c r="I432" s="37" t="s">
        <v>4</v>
      </c>
      <c r="J432" s="73">
        <f>IF($K$13="Não Atende",0,IF(I432="","",IF(H432="",VLOOKUP(I432,Parâmetros!$B$3:$C$6,2,0),VLOOKUP(I432,Parâmetros!$B$3:$C$6,2,0)*VLOOKUP(H432,Parâmetros!$E$3:$G$5,2,0))))</f>
        <v>4</v>
      </c>
      <c r="K432" s="74">
        <f t="shared" si="272"/>
        <v>3.4763947740000002E-2</v>
      </c>
      <c r="L432" s="3"/>
      <c r="M432" s="38"/>
    </row>
    <row r="433" spans="1:13" ht="45.75" customHeight="1" outlineLevel="1" x14ac:dyDescent="0.2">
      <c r="A433" s="170" t="str">
        <f>Máximo!A433</f>
        <v>3.396</v>
      </c>
      <c r="B433" s="667" t="str">
        <f>Máximo!B433:E433</f>
        <v>8.2.1.5.     Ter frequência de coleta por indicador.</v>
      </c>
      <c r="C433" s="668"/>
      <c r="D433" s="668"/>
      <c r="E433" s="669"/>
      <c r="F433" s="68" t="str">
        <f>IF(Máximo!F433:I433="","",Máximo!F433:I433)</f>
        <v/>
      </c>
      <c r="G433" s="72">
        <f>Máximo!G433:J433</f>
        <v>2.1459227E-4</v>
      </c>
      <c r="H433" s="70" t="str">
        <f>IF(Máximo!H433="","",Máximo!H433)</f>
        <v>Obrigatório</v>
      </c>
      <c r="I433" s="37" t="s">
        <v>4</v>
      </c>
      <c r="J433" s="73">
        <f>IF($K$13="Não Atende",0,IF(I433="","",IF(H433="",VLOOKUP(I433,Parâmetros!$B$3:$C$6,2,0),VLOOKUP(I433,Parâmetros!$B$3:$C$6,2,0)*VLOOKUP(H433,Parâmetros!$E$3:$G$5,2,0))))</f>
        <v>4</v>
      </c>
      <c r="K433" s="74">
        <f t="shared" si="272"/>
        <v>3.4763947740000002E-2</v>
      </c>
      <c r="L433" s="3"/>
      <c r="M433" s="38"/>
    </row>
    <row r="434" spans="1:13" ht="45.75" customHeight="1" outlineLevel="1" x14ac:dyDescent="0.2">
      <c r="A434" s="170" t="str">
        <f>Máximo!A434</f>
        <v>3.397</v>
      </c>
      <c r="B434" s="667" t="str">
        <f>Máximo!B434:E434</f>
        <v>8.2.1.5.1.    A frequência de coleta não poderá influenciar ou degradar o desempenho da solução.</v>
      </c>
      <c r="C434" s="668"/>
      <c r="D434" s="668"/>
      <c r="E434" s="669"/>
      <c r="F434" s="68" t="str">
        <f>IF(Máximo!F434:I434="","",Máximo!F434:I434)</f>
        <v/>
      </c>
      <c r="G434" s="72">
        <f>Máximo!G434:J434</f>
        <v>2.1459227E-4</v>
      </c>
      <c r="H434" s="70" t="str">
        <f>IF(Máximo!H434="","",Máximo!H434)</f>
        <v>Obrigatório</v>
      </c>
      <c r="I434" s="37" t="s">
        <v>4</v>
      </c>
      <c r="J434" s="73">
        <f>IF($K$13="Não Atende",0,IF(I434="","",IF(H434="",VLOOKUP(I434,Parâmetros!$B$3:$C$6,2,0),VLOOKUP(I434,Parâmetros!$B$3:$C$6,2,0)*VLOOKUP(H434,Parâmetros!$E$3:$G$5,2,0))))</f>
        <v>4</v>
      </c>
      <c r="K434" s="74">
        <f t="shared" si="272"/>
        <v>3.4763947740000002E-2</v>
      </c>
      <c r="L434" s="3"/>
      <c r="M434" s="38"/>
    </row>
    <row r="435" spans="1:13" ht="45.75" customHeight="1" outlineLevel="1" x14ac:dyDescent="0.2">
      <c r="A435" s="170" t="str">
        <f>Máximo!A435</f>
        <v>3.398</v>
      </c>
      <c r="B435" s="667" t="str">
        <f>Máximo!B435:E435</f>
        <v>8.2.1.5.2.    O PROPONENTE deverá apresentar, em tempo de planejamento, a proposta das frequências de coletas para validação e aprovação pela equipe técnica da CONTRATANTE.</v>
      </c>
      <c r="C435" s="668"/>
      <c r="D435" s="668"/>
      <c r="E435" s="669"/>
      <c r="F435" s="68" t="str">
        <f>IF(Máximo!F435:I435="","",Máximo!F435:I435)</f>
        <v/>
      </c>
      <c r="G435" s="72">
        <f>Máximo!G435:J435</f>
        <v>2.1459227E-4</v>
      </c>
      <c r="H435" s="70" t="str">
        <f>IF(Máximo!H435="","",Máximo!H435)</f>
        <v>Obrigatório</v>
      </c>
      <c r="I435" s="37" t="s">
        <v>4</v>
      </c>
      <c r="J435" s="73">
        <f>IF($K$13="Não Atende",0,IF(I435="","",IF(H435="",VLOOKUP(I435,Parâmetros!$B$3:$C$6,2,0),VLOOKUP(I435,Parâmetros!$B$3:$C$6,2,0)*VLOOKUP(H435,Parâmetros!$E$3:$G$5,2,0))))</f>
        <v>4</v>
      </c>
      <c r="K435" s="74">
        <f t="shared" si="272"/>
        <v>3.4763947740000002E-2</v>
      </c>
      <c r="L435" s="3"/>
      <c r="M435" s="38"/>
    </row>
    <row r="436" spans="1:13" ht="45.75" customHeight="1" outlineLevel="1" x14ac:dyDescent="0.2">
      <c r="A436" s="170" t="str">
        <f>Máximo!A436</f>
        <v>3.399</v>
      </c>
      <c r="B436" s="667" t="str">
        <f>Máximo!B436:E436</f>
        <v>8.2.1.5.2.1.    A CONTRATANTE se reserva o direito de modificar a frequência de coletas proposta caso o consumo de recursos computacionais da coleta influencie ou degrade o desempenho da solução, ou não atenda as necessidades de investigação de volumes processados.</v>
      </c>
      <c r="C436" s="668"/>
      <c r="D436" s="668"/>
      <c r="E436" s="669"/>
      <c r="F436" s="68" t="str">
        <f>IF(Máximo!F436:I436="","",Máximo!F436:I436)</f>
        <v/>
      </c>
      <c r="G436" s="72">
        <f>Máximo!G436:J436</f>
        <v>2.1459227E-4</v>
      </c>
      <c r="H436" s="70" t="str">
        <f>IF(Máximo!H436="","",Máximo!H436)</f>
        <v>Obrigatório</v>
      </c>
      <c r="I436" s="37" t="s">
        <v>4</v>
      </c>
      <c r="J436" s="73">
        <f>IF($K$13="Não Atende",0,IF(I436="","",IF(H436="",VLOOKUP(I436,Parâmetros!$B$3:$C$6,2,0),VLOOKUP(I436,Parâmetros!$B$3:$C$6,2,0)*VLOOKUP(H436,Parâmetros!$E$3:$G$5,2,0))))</f>
        <v>4</v>
      </c>
      <c r="K436" s="74">
        <f t="shared" si="272"/>
        <v>3.4763947740000002E-2</v>
      </c>
      <c r="L436" s="3"/>
      <c r="M436" s="38"/>
    </row>
    <row r="437" spans="1:13" ht="45.75" customHeight="1" outlineLevel="1" x14ac:dyDescent="0.2">
      <c r="A437" s="170" t="str">
        <f>Máximo!A437</f>
        <v>3.400</v>
      </c>
      <c r="B437" s="667" t="str">
        <f>Máximo!B437:E437</f>
        <v>8.2.2.     A funcionalidade de visualização das volumetrias históricas deverá:</v>
      </c>
      <c r="C437" s="668"/>
      <c r="D437" s="668"/>
      <c r="E437" s="669"/>
      <c r="F437" s="68" t="str">
        <f>IF(Máximo!F437:I437="","",Máximo!F437:I437)</f>
        <v/>
      </c>
      <c r="G437" s="72">
        <f>Máximo!G437:J437</f>
        <v>2.1459227E-4</v>
      </c>
      <c r="H437" s="70" t="str">
        <f>IF(Máximo!H437="","",Máximo!H437)</f>
        <v>Obrigatório</v>
      </c>
      <c r="I437" s="37" t="s">
        <v>4</v>
      </c>
      <c r="J437" s="73">
        <f>IF($K$13="Não Atende",0,IF(I437="","",IF(H437="",VLOOKUP(I437,Parâmetros!$B$3:$C$6,2,0),VLOOKUP(I437,Parâmetros!$B$3:$C$6,2,0)*VLOOKUP(H437,Parâmetros!$E$3:$G$5,2,0))))</f>
        <v>4</v>
      </c>
      <c r="K437" s="74">
        <f t="shared" si="272"/>
        <v>3.4763947740000002E-2</v>
      </c>
      <c r="L437" s="3"/>
      <c r="M437" s="38"/>
    </row>
    <row r="438" spans="1:13" ht="45.75" customHeight="1" outlineLevel="1" x14ac:dyDescent="0.2">
      <c r="A438" s="170" t="str">
        <f>Máximo!A438</f>
        <v>3.401</v>
      </c>
      <c r="B438" s="667" t="str">
        <f>Máximo!B438:E438</f>
        <v>8.2.2.1.     Prover recurso de visualização dos volumes históricos dos indicadores, em ordem cronológica, com visualização em tela e com recurso de exportação para planilha Excel.</v>
      </c>
      <c r="C438" s="668"/>
      <c r="D438" s="668"/>
      <c r="E438" s="669"/>
      <c r="F438" s="68" t="str">
        <f>IF(Máximo!F438:I438="","",Máximo!F438:I438)</f>
        <v/>
      </c>
      <c r="G438" s="72">
        <f>Máximo!G438:J438</f>
        <v>2.1459227E-4</v>
      </c>
      <c r="H438" s="70" t="str">
        <f>IF(Máximo!H438="","",Máximo!H438)</f>
        <v>Obrigatório</v>
      </c>
      <c r="I438" s="37" t="s">
        <v>4</v>
      </c>
      <c r="J438" s="73">
        <f>IF($K$13="Não Atende",0,IF(I438="","",IF(H438="",VLOOKUP(I438,Parâmetros!$B$3:$C$6,2,0),VLOOKUP(I438,Parâmetros!$B$3:$C$6,2,0)*VLOOKUP(H438,Parâmetros!$E$3:$G$5,2,0))))</f>
        <v>4</v>
      </c>
      <c r="K438" s="74">
        <f t="shared" si="272"/>
        <v>3.4763947740000002E-2</v>
      </c>
      <c r="L438" s="3"/>
      <c r="M438" s="38"/>
    </row>
    <row r="439" spans="1:13" ht="45.75" customHeight="1" outlineLevel="1" x14ac:dyDescent="0.2">
      <c r="A439" s="170" t="str">
        <f>Máximo!A439</f>
        <v>3.402</v>
      </c>
      <c r="B439" s="667" t="str">
        <f>Máximo!B439:E439</f>
        <v>8.2.2.2.     Permitir que o usuário informe o período para o qual este deseja recuperar ou visualizar os dados para as modalidades:</v>
      </c>
      <c r="C439" s="668"/>
      <c r="D439" s="668"/>
      <c r="E439" s="669"/>
      <c r="F439" s="68" t="str">
        <f>IF(Máximo!F439:I439="","",Máximo!F439:I439)</f>
        <v/>
      </c>
      <c r="G439" s="72">
        <f>Máximo!G439:J439</f>
        <v>2.1459227E-4</v>
      </c>
      <c r="H439" s="70" t="str">
        <f>IF(Máximo!H439="","",Máximo!H439)</f>
        <v>Obrigatório</v>
      </c>
      <c r="I439" s="37" t="s">
        <v>4</v>
      </c>
      <c r="J439" s="73">
        <f>IF($K$13="Não Atende",0,IF(I439="","",IF(H439="",VLOOKUP(I439,Parâmetros!$B$3:$C$6,2,0),VLOOKUP(I439,Parâmetros!$B$3:$C$6,2,0)*VLOOKUP(H439,Parâmetros!$E$3:$G$5,2,0))))</f>
        <v>4</v>
      </c>
      <c r="K439" s="74">
        <f t="shared" si="272"/>
        <v>3.4763947740000002E-2</v>
      </c>
      <c r="L439" s="3"/>
      <c r="M439" s="38"/>
    </row>
    <row r="440" spans="1:13" ht="45.75" customHeight="1" outlineLevel="1" x14ac:dyDescent="0.2">
      <c r="A440" s="170" t="str">
        <f>Máximo!A440</f>
        <v>3.403</v>
      </c>
      <c r="B440" s="667" t="str">
        <f>Máximo!B440:E440</f>
        <v>8.2.2.2.1.    Período por dia. Exemplo: de 1 a 31 de janeiro de 2013</v>
      </c>
      <c r="C440" s="668"/>
      <c r="D440" s="668"/>
      <c r="E440" s="669"/>
      <c r="F440" s="68" t="str">
        <f>IF(Máximo!F440:I440="","",Máximo!F440:I440)</f>
        <v/>
      </c>
      <c r="G440" s="72">
        <f>Máximo!G440:J440</f>
        <v>2.1459227E-4</v>
      </c>
      <c r="H440" s="70" t="str">
        <f>IF(Máximo!H440="","",Máximo!H440)</f>
        <v>Obrigatório</v>
      </c>
      <c r="I440" s="37" t="s">
        <v>4</v>
      </c>
      <c r="J440" s="73">
        <f>IF($K$13="Não Atende",0,IF(I440="","",IF(H440="",VLOOKUP(I440,Parâmetros!$B$3:$C$6,2,0),VLOOKUP(I440,Parâmetros!$B$3:$C$6,2,0)*VLOOKUP(H440,Parâmetros!$E$3:$G$5,2,0))))</f>
        <v>4</v>
      </c>
      <c r="K440" s="74">
        <f t="shared" si="272"/>
        <v>3.4763947740000002E-2</v>
      </c>
      <c r="L440" s="3"/>
      <c r="M440" s="38"/>
    </row>
    <row r="441" spans="1:13" ht="45.75" customHeight="1" outlineLevel="1" x14ac:dyDescent="0.2">
      <c r="A441" s="170" t="str">
        <f>Máximo!A441</f>
        <v>3.404</v>
      </c>
      <c r="B441" s="667" t="str">
        <f>Máximo!B441:E441</f>
        <v>8.2.2.2.2.    Período por horário: Exemplo: das 8 às 18h do dia 10 de janeiro de 2013</v>
      </c>
      <c r="C441" s="668"/>
      <c r="D441" s="668"/>
      <c r="E441" s="669"/>
      <c r="F441" s="68" t="str">
        <f>IF(Máximo!F441:I441="","",Máximo!F441:I441)</f>
        <v/>
      </c>
      <c r="G441" s="72">
        <f>Máximo!G441:J441</f>
        <v>2.1459227E-4</v>
      </c>
      <c r="H441" s="70" t="str">
        <f>IF(Máximo!H441="","",Máximo!H441)</f>
        <v>Obrigatório</v>
      </c>
      <c r="I441" s="37" t="s">
        <v>4</v>
      </c>
      <c r="J441" s="73">
        <f>IF($K$13="Não Atende",0,IF(I441="","",IF(H441="",VLOOKUP(I441,Parâmetros!$B$3:$C$6,2,0),VLOOKUP(I441,Parâmetros!$B$3:$C$6,2,0)*VLOOKUP(H441,Parâmetros!$E$3:$G$5,2,0))))</f>
        <v>4</v>
      </c>
      <c r="K441" s="74">
        <f t="shared" ref="K441:K504" si="273">IF(J441="",0,((G441*J441)*$F$30)*0.9*100)</f>
        <v>3.4763947740000002E-2</v>
      </c>
      <c r="L441" s="3"/>
      <c r="M441" s="38"/>
    </row>
    <row r="442" spans="1:13" ht="45.75" customHeight="1" outlineLevel="1" x14ac:dyDescent="0.2">
      <c r="A442" s="170" t="str">
        <f>Máximo!A442</f>
        <v>3.405</v>
      </c>
      <c r="B442" s="667" t="str">
        <f>Máximo!B442:E442</f>
        <v>8.2.2.2.3.    Período por dia e horário: Exemplo: de 15 de dezembro de 2013 a 15 de janeiro de 2014, no horário de 08h31min as 20h37min.</v>
      </c>
      <c r="C442" s="668"/>
      <c r="D442" s="668"/>
      <c r="E442" s="669"/>
      <c r="F442" s="68" t="str">
        <f>IF(Máximo!F442:I442="","",Máximo!F442:I442)</f>
        <v/>
      </c>
      <c r="G442" s="72">
        <f>Máximo!G442:J442</f>
        <v>2.1459227E-4</v>
      </c>
      <c r="H442" s="70" t="str">
        <f>IF(Máximo!H442="","",Máximo!H442)</f>
        <v>Obrigatório</v>
      </c>
      <c r="I442" s="37" t="s">
        <v>4</v>
      </c>
      <c r="J442" s="73">
        <f>IF($K$13="Não Atende",0,IF(I442="","",IF(H442="",VLOOKUP(I442,Parâmetros!$B$3:$C$6,2,0),VLOOKUP(I442,Parâmetros!$B$3:$C$6,2,0)*VLOOKUP(H442,Parâmetros!$E$3:$G$5,2,0))))</f>
        <v>4</v>
      </c>
      <c r="K442" s="74">
        <f t="shared" si="273"/>
        <v>3.4763947740000002E-2</v>
      </c>
      <c r="L442" s="3"/>
      <c r="M442" s="38"/>
    </row>
    <row r="443" spans="1:13" ht="45.75" customHeight="1" outlineLevel="1" x14ac:dyDescent="0.2">
      <c r="A443" s="170" t="str">
        <f>Máximo!A443</f>
        <v>3.406</v>
      </c>
      <c r="B443" s="667" t="str">
        <f>Máximo!B443:E443</f>
        <v>8.2.2.2.4.    Dias úteis (exclusão de finais de semana).</v>
      </c>
      <c r="C443" s="668"/>
      <c r="D443" s="668"/>
      <c r="E443" s="669"/>
      <c r="F443" s="68" t="str">
        <f>IF(Máximo!F443:I443="","",Máximo!F443:I443)</f>
        <v/>
      </c>
      <c r="G443" s="72">
        <f>Máximo!G443:J443</f>
        <v>2.1459227E-4</v>
      </c>
      <c r="H443" s="70" t="str">
        <f>IF(Máximo!H443="","",Máximo!H443)</f>
        <v>Obrigatório</v>
      </c>
      <c r="I443" s="37" t="s">
        <v>4</v>
      </c>
      <c r="J443" s="73">
        <f>IF($K$13="Não Atende",0,IF(I443="","",IF(H443="",VLOOKUP(I443,Parâmetros!$B$3:$C$6,2,0),VLOOKUP(I443,Parâmetros!$B$3:$C$6,2,0)*VLOOKUP(H443,Parâmetros!$E$3:$G$5,2,0))))</f>
        <v>4</v>
      </c>
      <c r="K443" s="74">
        <f t="shared" si="273"/>
        <v>3.4763947740000002E-2</v>
      </c>
      <c r="L443" s="3"/>
      <c r="M443" s="38"/>
    </row>
    <row r="444" spans="1:13" ht="45.75" customHeight="1" outlineLevel="1" x14ac:dyDescent="0.2">
      <c r="A444" s="170" t="str">
        <f>Máximo!A444</f>
        <v>3.407</v>
      </c>
      <c r="B444" s="667" t="str">
        <f>Máximo!B444:E444</f>
        <v>8.3.   A CONTRATANTE, por meio de testes de performance, irá aferir se o sizing de infraestrutura do ambiente de Produção proposto atende à volumetria dos indicadores nos horários de pico de utilização do sistema (horários de maior movimento).</v>
      </c>
      <c r="C444" s="668"/>
      <c r="D444" s="668"/>
      <c r="E444" s="669"/>
      <c r="F444" s="68" t="str">
        <f>IF(Máximo!F444:I444="","",Máximo!F444:I444)</f>
        <v/>
      </c>
      <c r="G444" s="72">
        <f>Máximo!G444:J444</f>
        <v>2.1459227E-4</v>
      </c>
      <c r="H444" s="70" t="str">
        <f>IF(Máximo!H444="","",Máximo!H444)</f>
        <v>Obrigatório</v>
      </c>
      <c r="I444" s="37" t="s">
        <v>4</v>
      </c>
      <c r="J444" s="73">
        <f>IF($K$13="Não Atende",0,IF(I444="","",IF(H444="",VLOOKUP(I444,Parâmetros!$B$3:$C$6,2,0),VLOOKUP(I444,Parâmetros!$B$3:$C$6,2,0)*VLOOKUP(H444,Parâmetros!$E$3:$G$5,2,0))))</f>
        <v>4</v>
      </c>
      <c r="K444" s="74">
        <f t="shared" si="273"/>
        <v>3.4763947740000002E-2</v>
      </c>
      <c r="L444" s="3"/>
      <c r="M444" s="38"/>
    </row>
    <row r="445" spans="1:13" ht="45.75" customHeight="1" outlineLevel="1" x14ac:dyDescent="0.2">
      <c r="A445" s="170" t="str">
        <f>Máximo!A445</f>
        <v>3.408</v>
      </c>
      <c r="B445" s="667" t="str">
        <f>Máximo!B445:E445</f>
        <v>8.3.1.     Será de responsabilidade do PROPONENTE, juntamente com a CONTRATANTE,  injetar no aplicativo os volumes  necessários para aferir essa capacidade.</v>
      </c>
      <c r="C445" s="668"/>
      <c r="D445" s="668"/>
      <c r="E445" s="669"/>
      <c r="F445" s="68" t="str">
        <f>IF(Máximo!F445:I445="","",Máximo!F445:I445)</f>
        <v/>
      </c>
      <c r="G445" s="72">
        <f>Máximo!G445:J445</f>
        <v>2.1459227E-4</v>
      </c>
      <c r="H445" s="70" t="str">
        <f>IF(Máximo!H445="","",Máximo!H445)</f>
        <v>Obrigatório</v>
      </c>
      <c r="I445" s="37" t="s">
        <v>4</v>
      </c>
      <c r="J445" s="73">
        <f>IF($K$13="Não Atende",0,IF(I445="","",IF(H445="",VLOOKUP(I445,Parâmetros!$B$3:$C$6,2,0),VLOOKUP(I445,Parâmetros!$B$3:$C$6,2,0)*VLOOKUP(H445,Parâmetros!$E$3:$G$5,2,0))))</f>
        <v>4</v>
      </c>
      <c r="K445" s="74">
        <f t="shared" si="273"/>
        <v>3.4763947740000002E-2</v>
      </c>
      <c r="L445" s="3"/>
      <c r="M445" s="38"/>
    </row>
    <row r="446" spans="1:13" ht="45.75" customHeight="1" outlineLevel="1" x14ac:dyDescent="0.2">
      <c r="A446" s="170" t="str">
        <f>Máximo!A446</f>
        <v>3.409</v>
      </c>
      <c r="B446" s="667" t="str">
        <f>Máximo!B446:E446</f>
        <v xml:space="preserve">8.3.2.     A CONTRATANTE utilizará as funcionalidades de coleta, guarda e              visualização  histórica das volumetrias dos indicadores para aferir se o sizing realizado pelo PROPONENTE atende os volumes da CONTRATANTE. </v>
      </c>
      <c r="C446" s="668"/>
      <c r="D446" s="668"/>
      <c r="E446" s="669"/>
      <c r="F446" s="68" t="str">
        <f>IF(Máximo!F446:I446="","",Máximo!F446:I446)</f>
        <v/>
      </c>
      <c r="G446" s="72">
        <f>Máximo!G446:J446</f>
        <v>2.1459227E-4</v>
      </c>
      <c r="H446" s="70" t="str">
        <f>IF(Máximo!H446="","",Máximo!H446)</f>
        <v>Obrigatório</v>
      </c>
      <c r="I446" s="37" t="s">
        <v>4</v>
      </c>
      <c r="J446" s="73">
        <f>IF($K$13="Não Atende",0,IF(I446="","",IF(H446="",VLOOKUP(I446,Parâmetros!$B$3:$C$6,2,0),VLOOKUP(I446,Parâmetros!$B$3:$C$6,2,0)*VLOOKUP(H446,Parâmetros!$E$3:$G$5,2,0))))</f>
        <v>4</v>
      </c>
      <c r="K446" s="74">
        <f t="shared" si="273"/>
        <v>3.4763947740000002E-2</v>
      </c>
      <c r="L446" s="3"/>
      <c r="M446" s="38"/>
    </row>
    <row r="447" spans="1:13" ht="45.75" customHeight="1" outlineLevel="1" x14ac:dyDescent="0.2">
      <c r="A447" s="170" t="str">
        <f>Máximo!A447</f>
        <v>3.410</v>
      </c>
      <c r="B447" s="667" t="str">
        <f>Máximo!B447:E447</f>
        <v>8.3.3.     Essa aferição ocorrerá na fase dos testes de performance do aplicativo, antes da entrada em produção da solução, e deverá cobrir todos os módulos e camadas da solução.</v>
      </c>
      <c r="C447" s="668"/>
      <c r="D447" s="668"/>
      <c r="E447" s="669"/>
      <c r="F447" s="68" t="str">
        <f>IF(Máximo!F447:I447="","",Máximo!F447:I447)</f>
        <v/>
      </c>
      <c r="G447" s="72">
        <f>Máximo!G447:J447</f>
        <v>2.1459227E-4</v>
      </c>
      <c r="H447" s="70" t="str">
        <f>IF(Máximo!H447="","",Máximo!H447)</f>
        <v>Obrigatório</v>
      </c>
      <c r="I447" s="37" t="s">
        <v>4</v>
      </c>
      <c r="J447" s="73">
        <f>IF($K$13="Não Atende",0,IF(I447="","",IF(H447="",VLOOKUP(I447,Parâmetros!$B$3:$C$6,2,0),VLOOKUP(I447,Parâmetros!$B$3:$C$6,2,0)*VLOOKUP(H447,Parâmetros!$E$3:$G$5,2,0))))</f>
        <v>4</v>
      </c>
      <c r="K447" s="74">
        <f t="shared" si="273"/>
        <v>3.4763947740000002E-2</v>
      </c>
      <c r="L447" s="3"/>
      <c r="M447" s="38"/>
    </row>
    <row r="448" spans="1:13" ht="45.75" customHeight="1" outlineLevel="1" x14ac:dyDescent="0.2">
      <c r="A448" s="170" t="str">
        <f>Máximo!A448</f>
        <v>3.411</v>
      </c>
      <c r="B448" s="667" t="str">
        <f>Máximo!B448:E448</f>
        <v>9.  Requisitos de Alta Disponibilidade (A.D)</v>
      </c>
      <c r="C448" s="668"/>
      <c r="D448" s="668"/>
      <c r="E448" s="669"/>
      <c r="F448" s="68" t="str">
        <f>IF(Máximo!F448:I448="","",Máximo!F448:I448)</f>
        <v/>
      </c>
      <c r="G448" s="72">
        <f>Máximo!G448:J448</f>
        <v>2.1459227E-4</v>
      </c>
      <c r="H448" s="70" t="str">
        <f>IF(Máximo!H448="","",Máximo!H448)</f>
        <v>Obrigatório</v>
      </c>
      <c r="I448" s="37" t="s">
        <v>4</v>
      </c>
      <c r="J448" s="73">
        <f>IF($K$13="Não Atende",0,IF(I448="","",IF(H448="",VLOOKUP(I448,Parâmetros!$B$3:$C$6,2,0),VLOOKUP(I448,Parâmetros!$B$3:$C$6,2,0)*VLOOKUP(H448,Parâmetros!$E$3:$G$5,2,0))))</f>
        <v>4</v>
      </c>
      <c r="K448" s="74">
        <f t="shared" si="273"/>
        <v>3.4763947740000002E-2</v>
      </c>
      <c r="L448" s="3"/>
      <c r="M448" s="38"/>
    </row>
    <row r="449" spans="1:13" ht="45.75" customHeight="1" outlineLevel="1" x14ac:dyDescent="0.2">
      <c r="A449" s="170" t="str">
        <f>Máximo!A449</f>
        <v>3.412</v>
      </c>
      <c r="B449" s="667" t="str">
        <f>Máximo!B449:E449</f>
        <v>9.1.       O PROPONENTE deverá ofertar, implementar e documentar a solução de A.D.</v>
      </c>
      <c r="C449" s="668"/>
      <c r="D449" s="668"/>
      <c r="E449" s="669"/>
      <c r="F449" s="68" t="str">
        <f>IF(Máximo!F449:I449="","",Máximo!F449:I449)</f>
        <v/>
      </c>
      <c r="G449" s="72">
        <f>Máximo!G449:J449</f>
        <v>2.1459227E-4</v>
      </c>
      <c r="H449" s="70" t="str">
        <f>IF(Máximo!H449="","",Máximo!H449)</f>
        <v>Obrigatório</v>
      </c>
      <c r="I449" s="37" t="s">
        <v>4</v>
      </c>
      <c r="J449" s="73">
        <f>IF($K$13="Não Atende",0,IF(I449="","",IF(H449="",VLOOKUP(I449,Parâmetros!$B$3:$C$6,2,0),VLOOKUP(I449,Parâmetros!$B$3:$C$6,2,0)*VLOOKUP(H449,Parâmetros!$E$3:$G$5,2,0))))</f>
        <v>4</v>
      </c>
      <c r="K449" s="74">
        <f t="shared" si="273"/>
        <v>3.4763947740000002E-2</v>
      </c>
      <c r="L449" s="3"/>
      <c r="M449" s="38"/>
    </row>
    <row r="450" spans="1:13" ht="45.75" customHeight="1" outlineLevel="1" x14ac:dyDescent="0.2">
      <c r="A450" s="170" t="str">
        <f>Máximo!A450</f>
        <v>3.413</v>
      </c>
      <c r="B450" s="667" t="str">
        <f>Máximo!B450:E450</f>
        <v>9.2.       Para a solução de A.D a ser ofertada, o PROPONENTE deverá atender aos requisitos detalhados no ANEXO A - Arquitetura de HA e D.R. A Tabela de Classificação de Disponibilidade desse anexo relaciona o SLA (Service Level Agreement) a ser atingido por cada modelo de A.D conforme o tempo de interrupção suportado por uma aplicação. Tomando como referência essa tabela, para este sistema o modelo de A.D a ser implementado deverá atender aos seguintes requisitos:</v>
      </c>
      <c r="C450" s="668"/>
      <c r="D450" s="668"/>
      <c r="E450" s="669"/>
      <c r="F450" s="68" t="str">
        <f>IF(Máximo!F450:I450="","",Máximo!F450:I450)</f>
        <v/>
      </c>
      <c r="G450" s="72">
        <f>Máximo!G450:J450</f>
        <v>2.1459227E-4</v>
      </c>
      <c r="H450" s="70" t="str">
        <f>IF(Máximo!H450="","",Máximo!H450)</f>
        <v>Obrigatório</v>
      </c>
      <c r="I450" s="37" t="s">
        <v>4</v>
      </c>
      <c r="J450" s="73">
        <f>IF($K$13="Não Atende",0,IF(I450="","",IF(H450="",VLOOKUP(I450,Parâmetros!$B$3:$C$6,2,0),VLOOKUP(I450,Parâmetros!$B$3:$C$6,2,0)*VLOOKUP(H450,Parâmetros!$E$3:$G$5,2,0))))</f>
        <v>4</v>
      </c>
      <c r="K450" s="74">
        <f t="shared" si="273"/>
        <v>3.4763947740000002E-2</v>
      </c>
      <c r="L450" s="3"/>
      <c r="M450" s="38"/>
    </row>
    <row r="451" spans="1:13" ht="45.75" customHeight="1" outlineLevel="1" x14ac:dyDescent="0.2">
      <c r="A451" s="170" t="str">
        <f>Máximo!A451</f>
        <v>3.414</v>
      </c>
      <c r="B451" s="667" t="str">
        <f>Máximo!B451:E451</f>
        <v>9.2.1.        Retorno Operacional na casa de minutos.</v>
      </c>
      <c r="C451" s="668"/>
      <c r="D451" s="668"/>
      <c r="E451" s="669"/>
      <c r="F451" s="68" t="str">
        <f>IF(Máximo!F451:I451="","",Máximo!F451:I451)</f>
        <v/>
      </c>
      <c r="G451" s="72">
        <f>Máximo!G451:J451</f>
        <v>2.1459227E-4</v>
      </c>
      <c r="H451" s="70" t="str">
        <f>IF(Máximo!H451="","",Máximo!H451)</f>
        <v>Obrigatório</v>
      </c>
      <c r="I451" s="37" t="s">
        <v>4</v>
      </c>
      <c r="J451" s="73">
        <f>IF($K$13="Não Atende",0,IF(I451="","",IF(H451="",VLOOKUP(I451,Parâmetros!$B$3:$C$6,2,0),VLOOKUP(I451,Parâmetros!$B$3:$C$6,2,0)*VLOOKUP(H451,Parâmetros!$E$3:$G$5,2,0))))</f>
        <v>4</v>
      </c>
      <c r="K451" s="74">
        <f t="shared" si="273"/>
        <v>3.4763947740000002E-2</v>
      </c>
      <c r="L451" s="3"/>
      <c r="M451" s="38"/>
    </row>
    <row r="452" spans="1:13" ht="45.75" customHeight="1" outlineLevel="1" x14ac:dyDescent="0.2">
      <c r="A452" s="170" t="str">
        <f>Máximo!A452</f>
        <v>3.415</v>
      </c>
      <c r="B452" s="667" t="str">
        <f>Máximo!B452:E452</f>
        <v>9.2.2.        Disponibilidade alta.</v>
      </c>
      <c r="C452" s="668"/>
      <c r="D452" s="668"/>
      <c r="E452" s="669"/>
      <c r="F452" s="68" t="str">
        <f>IF(Máximo!F452:I452="","",Máximo!F452:I452)</f>
        <v/>
      </c>
      <c r="G452" s="72">
        <f>Máximo!G452:J452</f>
        <v>2.1459227E-4</v>
      </c>
      <c r="H452" s="70" t="str">
        <f>IF(Máximo!H452="","",Máximo!H452)</f>
        <v>Obrigatório</v>
      </c>
      <c r="I452" s="37" t="s">
        <v>4</v>
      </c>
      <c r="J452" s="73">
        <f>IF($K$13="Não Atende",0,IF(I452="","",IF(H452="",VLOOKUP(I452,Parâmetros!$B$3:$C$6,2,0),VLOOKUP(I452,Parâmetros!$B$3:$C$6,2,0)*VLOOKUP(H452,Parâmetros!$E$3:$G$5,2,0))))</f>
        <v>4</v>
      </c>
      <c r="K452" s="74">
        <f t="shared" si="273"/>
        <v>3.4763947740000002E-2</v>
      </c>
      <c r="L452" s="3"/>
      <c r="M452" s="38"/>
    </row>
    <row r="453" spans="1:13" ht="45.75" customHeight="1" outlineLevel="1" x14ac:dyDescent="0.2">
      <c r="A453" s="170" t="str">
        <f>Máximo!A453</f>
        <v>3.416</v>
      </c>
      <c r="B453" s="667" t="str">
        <f>Máximo!B453:E453</f>
        <v>9.3.       O PROPONENTE deverá apresentar, na proposta técnica, os modelos de A.D que serão implementados:</v>
      </c>
      <c r="C453" s="668"/>
      <c r="D453" s="668"/>
      <c r="E453" s="669"/>
      <c r="F453" s="68" t="str">
        <f>IF(Máximo!F453:I453="","",Máximo!F453:I453)</f>
        <v/>
      </c>
      <c r="G453" s="72">
        <f>Máximo!G453:J453</f>
        <v>2.1459227E-4</v>
      </c>
      <c r="H453" s="70" t="str">
        <f>IF(Máximo!H453="","",Máximo!H453)</f>
        <v>Obrigatório</v>
      </c>
      <c r="I453" s="37" t="s">
        <v>4</v>
      </c>
      <c r="J453" s="73">
        <f>IF($K$13="Não Atende",0,IF(I453="","",IF(H453="",VLOOKUP(I453,Parâmetros!$B$3:$C$6,2,0),VLOOKUP(I453,Parâmetros!$B$3:$C$6,2,0)*VLOOKUP(H453,Parâmetros!$E$3:$G$5,2,0))))</f>
        <v>4</v>
      </c>
      <c r="K453" s="74">
        <f t="shared" si="273"/>
        <v>3.4763947740000002E-2</v>
      </c>
      <c r="L453" s="3"/>
      <c r="M453" s="38"/>
    </row>
    <row r="454" spans="1:13" ht="45.75" customHeight="1" outlineLevel="1" x14ac:dyDescent="0.2">
      <c r="A454" s="170" t="str">
        <f>Máximo!A454</f>
        <v>3.417</v>
      </c>
      <c r="B454" s="667" t="str">
        <f>Máximo!B454:E454</f>
        <v>9.3.1.        Deverá ser fornecida a topologia lógica do A.D por módulo da aplicação e por camada (apresentação, aplicação e banco de dados).</v>
      </c>
      <c r="C454" s="668"/>
      <c r="D454" s="668"/>
      <c r="E454" s="669"/>
      <c r="F454" s="68" t="str">
        <f>IF(Máximo!F454:I454="","",Máximo!F454:I454)</f>
        <v/>
      </c>
      <c r="G454" s="72">
        <f>Máximo!G454:J454</f>
        <v>2.1459227E-4</v>
      </c>
      <c r="H454" s="70" t="str">
        <f>IF(Máximo!H454="","",Máximo!H454)</f>
        <v>Obrigatório</v>
      </c>
      <c r="I454" s="37" t="s">
        <v>4</v>
      </c>
      <c r="J454" s="73">
        <f>IF($K$13="Não Atende",0,IF(I454="","",IF(H454="",VLOOKUP(I454,Parâmetros!$B$3:$C$6,2,0),VLOOKUP(I454,Parâmetros!$B$3:$C$6,2,0)*VLOOKUP(H454,Parâmetros!$E$3:$G$5,2,0))))</f>
        <v>4</v>
      </c>
      <c r="K454" s="74">
        <f t="shared" si="273"/>
        <v>3.4763947740000002E-2</v>
      </c>
      <c r="L454" s="3"/>
      <c r="M454" s="38"/>
    </row>
    <row r="455" spans="1:13" ht="45.75" customHeight="1" outlineLevel="1" x14ac:dyDescent="0.2">
      <c r="A455" s="170" t="str">
        <f>Máximo!A455</f>
        <v>3.418</v>
      </c>
      <c r="B455" s="667" t="str">
        <f>Máximo!B455:E455</f>
        <v>9.3.2.        Deverão ser fornecidos relação e detalhamento do hardware e software requeridos, segregados por módulo da aplicação e por camada (apresentação, aplicação e banco de dados).</v>
      </c>
      <c r="C455" s="668"/>
      <c r="D455" s="668"/>
      <c r="E455" s="669"/>
      <c r="F455" s="68" t="str">
        <f>IF(Máximo!F455:I455="","",Máximo!F455:I455)</f>
        <v/>
      </c>
      <c r="G455" s="72">
        <f>Máximo!G455:J455</f>
        <v>2.1459227E-4</v>
      </c>
      <c r="H455" s="70" t="str">
        <f>IF(Máximo!H455="","",Máximo!H455)</f>
        <v>Obrigatório</v>
      </c>
      <c r="I455" s="37" t="s">
        <v>4</v>
      </c>
      <c r="J455" s="73">
        <f>IF($K$13="Não Atende",0,IF(I455="","",IF(H455="",VLOOKUP(I455,Parâmetros!$B$3:$C$6,2,0),VLOOKUP(I455,Parâmetros!$B$3:$C$6,2,0)*VLOOKUP(H455,Parâmetros!$E$3:$G$5,2,0))))</f>
        <v>4</v>
      </c>
      <c r="K455" s="74">
        <f t="shared" si="273"/>
        <v>3.4763947740000002E-2</v>
      </c>
      <c r="L455" s="3"/>
      <c r="M455" s="38"/>
    </row>
    <row r="456" spans="1:13" ht="45.75" customHeight="1" outlineLevel="1" x14ac:dyDescent="0.2">
      <c r="A456" s="170" t="str">
        <f>Máximo!A456</f>
        <v>3.419</v>
      </c>
      <c r="B456" s="667" t="str">
        <f>Máximo!B456:E456</f>
        <v>9.4.       O PROPONENTE deverá ofertar os seguintes serviços e entregáveis:</v>
      </c>
      <c r="C456" s="668"/>
      <c r="D456" s="668"/>
      <c r="E456" s="669"/>
      <c r="F456" s="68" t="str">
        <f>IF(Máximo!F456:I456="","",Máximo!F456:I456)</f>
        <v/>
      </c>
      <c r="G456" s="72">
        <f>Máximo!G456:J456</f>
        <v>2.1459227E-4</v>
      </c>
      <c r="H456" s="70" t="str">
        <f>IF(Máximo!H456="","",Máximo!H456)</f>
        <v>Obrigatório</v>
      </c>
      <c r="I456" s="37" t="s">
        <v>4</v>
      </c>
      <c r="J456" s="73">
        <f>IF($K$13="Não Atende",0,IF(I456="","",IF(H456="",VLOOKUP(I456,Parâmetros!$B$3:$C$6,2,0),VLOOKUP(I456,Parâmetros!$B$3:$C$6,2,0)*VLOOKUP(H456,Parâmetros!$E$3:$G$5,2,0))))</f>
        <v>4</v>
      </c>
      <c r="K456" s="74">
        <f t="shared" si="273"/>
        <v>3.4763947740000002E-2</v>
      </c>
      <c r="L456" s="3"/>
      <c r="M456" s="38"/>
    </row>
    <row r="457" spans="1:13" ht="45.75" customHeight="1" outlineLevel="1" x14ac:dyDescent="0.2">
      <c r="A457" s="170" t="str">
        <f>Máximo!A457</f>
        <v>3.420</v>
      </c>
      <c r="B457" s="667" t="str">
        <f>Máximo!B457:E457</f>
        <v>9.4.1.        Desenvolvimento, customização, implantação e documentação de scripts interpretados, ou executados em nível de sistema operacional, necessários para a implementação da A.D.</v>
      </c>
      <c r="C457" s="668"/>
      <c r="D457" s="668"/>
      <c r="E457" s="669"/>
      <c r="F457" s="68" t="str">
        <f>IF(Máximo!F457:I457="","",Máximo!F457:I457)</f>
        <v/>
      </c>
      <c r="G457" s="72">
        <f>Máximo!G457:J457</f>
        <v>2.1459227E-4</v>
      </c>
      <c r="H457" s="70" t="str">
        <f>IF(Máximo!H457="","",Máximo!H457)</f>
        <v>Obrigatório</v>
      </c>
      <c r="I457" s="37" t="s">
        <v>4</v>
      </c>
      <c r="J457" s="73">
        <f>IF($K$13="Não Atende",0,IF(I457="","",IF(H457="",VLOOKUP(I457,Parâmetros!$B$3:$C$6,2,0),VLOOKUP(I457,Parâmetros!$B$3:$C$6,2,0)*VLOOKUP(H457,Parâmetros!$E$3:$G$5,2,0))))</f>
        <v>4</v>
      </c>
      <c r="K457" s="74">
        <f t="shared" si="273"/>
        <v>3.4763947740000002E-2</v>
      </c>
      <c r="L457" s="3"/>
      <c r="M457" s="38"/>
    </row>
    <row r="458" spans="1:13" ht="45.75" customHeight="1" outlineLevel="1" x14ac:dyDescent="0.2">
      <c r="A458" s="170" t="str">
        <f>Máximo!A458</f>
        <v>3.421</v>
      </c>
      <c r="B458" s="667" t="str">
        <f>Máximo!B458:E458</f>
        <v>9.4.2.        Desenvolvimento, customização, implantação e documentação de scripts interpretados, ou executados em nível de sistema operacional, necessários identificar a correta subida dos módulos de aplicação e dos bancos de dados em contexto de ativação e operação em modo de A.D.</v>
      </c>
      <c r="C458" s="668"/>
      <c r="D458" s="668"/>
      <c r="E458" s="669"/>
      <c r="F458" s="68" t="str">
        <f>IF(Máximo!F458:I458="","",Máximo!F458:I458)</f>
        <v/>
      </c>
      <c r="G458" s="72">
        <f>Máximo!G458:J458</f>
        <v>2.1459227E-4</v>
      </c>
      <c r="H458" s="70" t="str">
        <f>IF(Máximo!H458="","",Máximo!H458)</f>
        <v>Obrigatório</v>
      </c>
      <c r="I458" s="37" t="s">
        <v>17</v>
      </c>
      <c r="J458" s="73">
        <f>IF($K$13="Não Atende",0,IF(I458="","",IF(H458="",VLOOKUP(I458,Parâmetros!$B$3:$C$6,2,0),VLOOKUP(I458,Parâmetros!$B$3:$C$6,2,0)*VLOOKUP(H458,Parâmetros!$E$3:$G$5,2,0))))</f>
        <v>2</v>
      </c>
      <c r="K458" s="74">
        <f t="shared" si="273"/>
        <v>1.7381973870000001E-2</v>
      </c>
      <c r="L458" s="3"/>
      <c r="M458" s="38"/>
    </row>
    <row r="459" spans="1:13" ht="45.75" customHeight="1" outlineLevel="1" x14ac:dyDescent="0.2">
      <c r="A459" s="170" t="str">
        <f>Máximo!A459</f>
        <v>3.422</v>
      </c>
      <c r="B459" s="667" t="str">
        <f>Máximo!B459:E459</f>
        <v>9.4.3.        Desenvolvimento e documentação do Plano de Testes a ser utilizado para testar e homologar a solução de A.D. Essa documentação deverá seguir o padrão da CONTRATANTE, cujo template será fornecido na etapa de planejamento. Nesta documentação, minimamente, o PROPONENTE será responsável por detalhar:</v>
      </c>
      <c r="C459" s="668"/>
      <c r="D459" s="668"/>
      <c r="E459" s="669"/>
      <c r="F459" s="68" t="str">
        <f>IF(Máximo!F459:I459="","",Máximo!F459:I459)</f>
        <v/>
      </c>
      <c r="G459" s="72">
        <f>Máximo!G459:J459</f>
        <v>2.1459227E-4</v>
      </c>
      <c r="H459" s="70" t="str">
        <f>IF(Máximo!H459="","",Máximo!H459)</f>
        <v>Obrigatório</v>
      </c>
      <c r="I459" s="37" t="s">
        <v>4</v>
      </c>
      <c r="J459" s="73">
        <f>IF($K$13="Não Atende",0,IF(I459="","",IF(H459="",VLOOKUP(I459,Parâmetros!$B$3:$C$6,2,0),VLOOKUP(I459,Parâmetros!$B$3:$C$6,2,0)*VLOOKUP(H459,Parâmetros!$E$3:$G$5,2,0))))</f>
        <v>4</v>
      </c>
      <c r="K459" s="74">
        <f t="shared" si="273"/>
        <v>3.4763947740000002E-2</v>
      </c>
      <c r="L459" s="3"/>
      <c r="M459" s="38"/>
    </row>
    <row r="460" spans="1:13" ht="45.75" customHeight="1" outlineLevel="1" x14ac:dyDescent="0.2">
      <c r="A460" s="170" t="str">
        <f>Máximo!A460</f>
        <v>3.423</v>
      </c>
      <c r="B460" s="667" t="str">
        <f>Máximo!B460:E460</f>
        <v>9.4.3.1 Cenário de Teste Cenários de Testes individualizados para cada componente lógico apresentado na topologia da solução de A.D. ofertada.</v>
      </c>
      <c r="C460" s="668"/>
      <c r="D460" s="668"/>
      <c r="E460" s="669"/>
      <c r="F460" s="68" t="str">
        <f>IF(Máximo!F460:I460="","",Máximo!F460:I460)</f>
        <v/>
      </c>
      <c r="G460" s="72">
        <f>Máximo!G460:J460</f>
        <v>2.1459227E-4</v>
      </c>
      <c r="H460" s="70" t="str">
        <f>IF(Máximo!H460="","",Máximo!H460)</f>
        <v>Obrigatório</v>
      </c>
      <c r="I460" s="37" t="s">
        <v>4</v>
      </c>
      <c r="J460" s="73">
        <f>IF($K$13="Não Atende",0,IF(I460="","",IF(H460="",VLOOKUP(I460,Parâmetros!$B$3:$C$6,2,0),VLOOKUP(I460,Parâmetros!$B$3:$C$6,2,0)*VLOOKUP(H460,Parâmetros!$E$3:$G$5,2,0))))</f>
        <v>4</v>
      </c>
      <c r="K460" s="74">
        <f t="shared" si="273"/>
        <v>3.4763947740000002E-2</v>
      </c>
      <c r="L460" s="3"/>
      <c r="M460" s="38"/>
    </row>
    <row r="461" spans="1:13" ht="45.75" customHeight="1" outlineLevel="1" x14ac:dyDescent="0.2">
      <c r="A461" s="170" t="str">
        <f>Máximo!A461</f>
        <v>3.424</v>
      </c>
      <c r="B461" s="667" t="str">
        <f>Máximo!B461:E461</f>
        <v>9.4.3.2 Camada Lógica Camada lógica da solução a ser testada no respectivo cenário de testes.</v>
      </c>
      <c r="C461" s="668"/>
      <c r="D461" s="668"/>
      <c r="E461" s="669"/>
      <c r="F461" s="68" t="str">
        <f>IF(Máximo!F461:I461="","",Máximo!F461:I461)</f>
        <v/>
      </c>
      <c r="G461" s="72">
        <f>Máximo!G461:J461</f>
        <v>2.1459227E-4</v>
      </c>
      <c r="H461" s="70" t="str">
        <f>IF(Máximo!H461="","",Máximo!H461)</f>
        <v>Obrigatório</v>
      </c>
      <c r="I461" s="37" t="s">
        <v>4</v>
      </c>
      <c r="J461" s="73">
        <f>IF($K$13="Não Atende",0,IF(I461="","",IF(H461="",VLOOKUP(I461,Parâmetros!$B$3:$C$6,2,0),VLOOKUP(I461,Parâmetros!$B$3:$C$6,2,0)*VLOOKUP(H461,Parâmetros!$E$3:$G$5,2,0))))</f>
        <v>4</v>
      </c>
      <c r="K461" s="74">
        <f t="shared" si="273"/>
        <v>3.4763947740000002E-2</v>
      </c>
      <c r="L461" s="3"/>
      <c r="M461" s="38"/>
    </row>
    <row r="462" spans="1:13" ht="45.75" customHeight="1" outlineLevel="1" x14ac:dyDescent="0.2">
      <c r="A462" s="170" t="str">
        <f>Máximo!A462</f>
        <v>3.425</v>
      </c>
      <c r="B462" s="667" t="str">
        <f>Máximo!B462:E462</f>
        <v>9.4.3.3 Componentes da Aplicação Envolvidos Componente da aplicação que representa um agrupamento lógico da solução a ser testada.</v>
      </c>
      <c r="C462" s="668"/>
      <c r="D462" s="668"/>
      <c r="E462" s="669"/>
      <c r="F462" s="68" t="str">
        <f>IF(Máximo!F462:I462="","",Máximo!F462:I462)</f>
        <v/>
      </c>
      <c r="G462" s="72">
        <f>Máximo!G462:J462</f>
        <v>2.1459227E-4</v>
      </c>
      <c r="H462" s="70" t="str">
        <f>IF(Máximo!H462="","",Máximo!H462)</f>
        <v>Obrigatório</v>
      </c>
      <c r="I462" s="37" t="s">
        <v>4</v>
      </c>
      <c r="J462" s="73">
        <f>IF($K$13="Não Atende",0,IF(I462="","",IF(H462="",VLOOKUP(I462,Parâmetros!$B$3:$C$6,2,0),VLOOKUP(I462,Parâmetros!$B$3:$C$6,2,0)*VLOOKUP(H462,Parâmetros!$E$3:$G$5,2,0))))</f>
        <v>4</v>
      </c>
      <c r="K462" s="74">
        <f t="shared" si="273"/>
        <v>3.4763947740000002E-2</v>
      </c>
      <c r="L462" s="3"/>
      <c r="M462" s="38"/>
    </row>
    <row r="463" spans="1:13" ht="45.75" customHeight="1" outlineLevel="1" x14ac:dyDescent="0.2">
      <c r="A463" s="170" t="str">
        <f>Máximo!A463</f>
        <v>3.426</v>
      </c>
      <c r="B463" s="667" t="str">
        <f>Máximo!B463:E463</f>
        <v>9.4.3.4 Transação da Aplicação Transação da aplicação que servirá para testar o cenário de teste.</v>
      </c>
      <c r="C463" s="668"/>
      <c r="D463" s="668"/>
      <c r="E463" s="669"/>
      <c r="F463" s="68" t="str">
        <f>IF(Máximo!F463:I463="","",Máximo!F463:I463)</f>
        <v/>
      </c>
      <c r="G463" s="72">
        <f>Máximo!G463:J463</f>
        <v>2.1459227E-4</v>
      </c>
      <c r="H463" s="70" t="str">
        <f>IF(Máximo!H463="","",Máximo!H463)</f>
        <v>Obrigatório</v>
      </c>
      <c r="I463" s="37" t="s">
        <v>4</v>
      </c>
      <c r="J463" s="73">
        <f>IF($K$13="Não Atende",0,IF(I463="","",IF(H463="",VLOOKUP(I463,Parâmetros!$B$3:$C$6,2,0),VLOOKUP(I463,Parâmetros!$B$3:$C$6,2,0)*VLOOKUP(H463,Parâmetros!$E$3:$G$5,2,0))))</f>
        <v>4</v>
      </c>
      <c r="K463" s="74">
        <f t="shared" si="273"/>
        <v>3.4763947740000002E-2</v>
      </c>
      <c r="L463" s="3"/>
      <c r="M463" s="38"/>
    </row>
    <row r="464" spans="1:13" ht="45.75" customHeight="1" outlineLevel="1" x14ac:dyDescent="0.2">
      <c r="A464" s="170" t="str">
        <f>Máximo!A464</f>
        <v>3.427</v>
      </c>
      <c r="B464" s="667" t="str">
        <f>Máximo!B464:E464</f>
        <v>9.4.3.5 Componentes de Hardware Envolvidos Componentes de hardware que serão utilizados na execução do cenário de teste.</v>
      </c>
      <c r="C464" s="668"/>
      <c r="D464" s="668"/>
      <c r="E464" s="669"/>
      <c r="F464" s="68" t="str">
        <f>IF(Máximo!F464:I464="","",Máximo!F464:I464)</f>
        <v/>
      </c>
      <c r="G464" s="72">
        <f>Máximo!G464:J464</f>
        <v>2.1459227E-4</v>
      </c>
      <c r="H464" s="70" t="str">
        <f>IF(Máximo!H464="","",Máximo!H464)</f>
        <v>Obrigatório</v>
      </c>
      <c r="I464" s="37" t="s">
        <v>4</v>
      </c>
      <c r="J464" s="73">
        <f>IF($K$13="Não Atende",0,IF(I464="","",IF(H464="",VLOOKUP(I464,Parâmetros!$B$3:$C$6,2,0),VLOOKUP(I464,Parâmetros!$B$3:$C$6,2,0)*VLOOKUP(H464,Parâmetros!$E$3:$G$5,2,0))))</f>
        <v>4</v>
      </c>
      <c r="K464" s="74">
        <f t="shared" si="273"/>
        <v>3.4763947740000002E-2</v>
      </c>
      <c r="L464" s="3"/>
      <c r="M464" s="38"/>
    </row>
    <row r="465" spans="1:13" ht="45.75" customHeight="1" outlineLevel="1" x14ac:dyDescent="0.2">
      <c r="A465" s="170" t="str">
        <f>Máximo!A465</f>
        <v>3.428</v>
      </c>
      <c r="B465" s="667" t="str">
        <f>Máximo!B465:E465</f>
        <v>9.4.3.6 Tipo de Determina se o cenário de teste irá requerer intervenção manual ou automática para a ativação do H.A.</v>
      </c>
      <c r="C465" s="668"/>
      <c r="D465" s="668"/>
      <c r="E465" s="669"/>
      <c r="F465" s="68" t="str">
        <f>IF(Máximo!F465:I465="","",Máximo!F465:I465)</f>
        <v/>
      </c>
      <c r="G465" s="72">
        <f>Máximo!G465:J465</f>
        <v>2.1459227E-4</v>
      </c>
      <c r="H465" s="70" t="str">
        <f>IF(Máximo!H465="","",Máximo!H465)</f>
        <v>Obrigatório</v>
      </c>
      <c r="I465" s="37" t="s">
        <v>4</v>
      </c>
      <c r="J465" s="73">
        <f>IF($K$13="Não Atende",0,IF(I465="","",IF(H465="",VLOOKUP(I465,Parâmetros!$B$3:$C$6,2,0),VLOOKUP(I465,Parâmetros!$B$3:$C$6,2,0)*VLOOKUP(H465,Parâmetros!$E$3:$G$5,2,0))))</f>
        <v>4</v>
      </c>
      <c r="K465" s="74">
        <f t="shared" si="273"/>
        <v>3.4763947740000002E-2</v>
      </c>
      <c r="L465" s="3"/>
      <c r="M465" s="38"/>
    </row>
    <row r="466" spans="1:13" ht="45.75" customHeight="1" outlineLevel="1" x14ac:dyDescent="0.2">
      <c r="A466" s="170" t="str">
        <f>Máximo!A466</f>
        <v>3.429</v>
      </c>
      <c r="B466" s="667" t="str">
        <f>Máximo!B466:E466</f>
        <v>9.4.3.7 Data Data prevista de execução do cenário de teste.</v>
      </c>
      <c r="C466" s="668"/>
      <c r="D466" s="668"/>
      <c r="E466" s="669"/>
      <c r="F466" s="68" t="str">
        <f>IF(Máximo!F466:I466="","",Máximo!F466:I466)</f>
        <v/>
      </c>
      <c r="G466" s="72">
        <f>Máximo!G466:J466</f>
        <v>2.1459227E-4</v>
      </c>
      <c r="H466" s="70" t="str">
        <f>IF(Máximo!H466="","",Máximo!H466)</f>
        <v>Obrigatório</v>
      </c>
      <c r="I466" s="37" t="s">
        <v>4</v>
      </c>
      <c r="J466" s="73">
        <f>IF($K$13="Não Atende",0,IF(I466="","",IF(H466="",VLOOKUP(I466,Parâmetros!$B$3:$C$6,2,0),VLOOKUP(I466,Parâmetros!$B$3:$C$6,2,0)*VLOOKUP(H466,Parâmetros!$E$3:$G$5,2,0))))</f>
        <v>4</v>
      </c>
      <c r="K466" s="74">
        <f t="shared" si="273"/>
        <v>3.4763947740000002E-2</v>
      </c>
      <c r="L466" s="3"/>
      <c r="M466" s="38"/>
    </row>
    <row r="467" spans="1:13" ht="45.75" customHeight="1" outlineLevel="1" x14ac:dyDescent="0.2">
      <c r="A467" s="170" t="str">
        <f>Máximo!A467</f>
        <v>3.430</v>
      </c>
      <c r="B467" s="667" t="str">
        <f>Máximo!B467:E467</f>
        <v>9.4.3.8 Tempo Estimado para Execução (xx h:yy m) Tempo estimado para a execução do cenário de teste.</v>
      </c>
      <c r="C467" s="668"/>
      <c r="D467" s="668"/>
      <c r="E467" s="669"/>
      <c r="F467" s="68" t="str">
        <f>IF(Máximo!F467:I467="","",Máximo!F467:I467)</f>
        <v/>
      </c>
      <c r="G467" s="72">
        <f>Máximo!G467:J467</f>
        <v>2.1459227E-4</v>
      </c>
      <c r="H467" s="70" t="str">
        <f>IF(Máximo!H467="","",Máximo!H467)</f>
        <v>Obrigatório</v>
      </c>
      <c r="I467" s="37" t="s">
        <v>4</v>
      </c>
      <c r="J467" s="73">
        <f>IF($K$13="Não Atende",0,IF(I467="","",IF(H467="",VLOOKUP(I467,Parâmetros!$B$3:$C$6,2,0),VLOOKUP(I467,Parâmetros!$B$3:$C$6,2,0)*VLOOKUP(H467,Parâmetros!$E$3:$G$5,2,0))))</f>
        <v>4</v>
      </c>
      <c r="K467" s="74">
        <f t="shared" si="273"/>
        <v>3.4763947740000002E-2</v>
      </c>
      <c r="L467" s="3"/>
      <c r="M467" s="38"/>
    </row>
    <row r="468" spans="1:13" ht="45.75" customHeight="1" outlineLevel="1" x14ac:dyDescent="0.2">
      <c r="A468" s="170" t="str">
        <f>Máximo!A468</f>
        <v>3.431</v>
      </c>
      <c r="B468" s="667" t="str">
        <f>Máximo!B468:E468</f>
        <v>9.4.3.9 Passos (steps) detalhados Detalhamento passo a passo do cenário de teste em unidades de execução que devem, obrigatoriamente, ter um resultado correspondente descrito no campo "Resultado Esperado".</v>
      </c>
      <c r="C468" s="668"/>
      <c r="D468" s="668"/>
      <c r="E468" s="669"/>
      <c r="F468" s="68" t="str">
        <f>IF(Máximo!F468:I468="","",Máximo!F468:I468)</f>
        <v/>
      </c>
      <c r="G468" s="72">
        <f>Máximo!G468:J468</f>
        <v>2.1459227E-4</v>
      </c>
      <c r="H468" s="70" t="str">
        <f>IF(Máximo!H468="","",Máximo!H468)</f>
        <v>Obrigatório</v>
      </c>
      <c r="I468" s="37" t="s">
        <v>4</v>
      </c>
      <c r="J468" s="73">
        <f>IF($K$13="Não Atende",0,IF(I468="","",IF(H468="",VLOOKUP(I468,Parâmetros!$B$3:$C$6,2,0),VLOOKUP(I468,Parâmetros!$B$3:$C$6,2,0)*VLOOKUP(H468,Parâmetros!$E$3:$G$5,2,0))))</f>
        <v>4</v>
      </c>
      <c r="K468" s="74">
        <f t="shared" si="273"/>
        <v>3.4763947740000002E-2</v>
      </c>
      <c r="L468" s="3"/>
      <c r="M468" s="38"/>
    </row>
    <row r="469" spans="1:13" ht="45.75" customHeight="1" outlineLevel="1" x14ac:dyDescent="0.2">
      <c r="A469" s="170" t="str">
        <f>Máximo!A469</f>
        <v>3.432</v>
      </c>
      <c r="B469" s="667" t="str">
        <f>Máximo!B469:E469</f>
        <v xml:space="preserve"> 1. Enviar requisição para aplicação por meio do navegador web</v>
      </c>
      <c r="C469" s="668"/>
      <c r="D469" s="668"/>
      <c r="E469" s="669"/>
      <c r="F469" s="68" t="str">
        <f>IF(Máximo!F469:I469="","",Máximo!F469:I469)</f>
        <v/>
      </c>
      <c r="G469" s="72">
        <f>Máximo!G469:J469</f>
        <v>2.1459227E-4</v>
      </c>
      <c r="H469" s="70" t="str">
        <f>IF(Máximo!H469="","",Máximo!H469)</f>
        <v>Obrigatório</v>
      </c>
      <c r="I469" s="37" t="s">
        <v>4</v>
      </c>
      <c r="J469" s="73">
        <f>IF($K$13="Não Atende",0,IF(I469="","",IF(H469="",VLOOKUP(I469,Parâmetros!$B$3:$C$6,2,0),VLOOKUP(I469,Parâmetros!$B$3:$C$6,2,0)*VLOOKUP(H469,Parâmetros!$E$3:$G$5,2,0))))</f>
        <v>4</v>
      </c>
      <c r="K469" s="74">
        <f t="shared" si="273"/>
        <v>3.4763947740000002E-2</v>
      </c>
      <c r="L469" s="3"/>
      <c r="M469" s="38"/>
    </row>
    <row r="470" spans="1:13" ht="45.75" customHeight="1" outlineLevel="1" x14ac:dyDescent="0.2">
      <c r="A470" s="170" t="str">
        <f>Máximo!A470</f>
        <v>3.433</v>
      </c>
      <c r="B470" s="667" t="str">
        <f>Máximo!B470:E470</f>
        <v xml:space="preserve"> 2. Acessar Webservers de cadastro   e seguir procedimento de STOP para simular queda de serviço.</v>
      </c>
      <c r="C470" s="668"/>
      <c r="D470" s="668"/>
      <c r="E470" s="669"/>
      <c r="F470" s="68" t="str">
        <f>IF(Máximo!F470:I470="","",Máximo!F470:I470)</f>
        <v/>
      </c>
      <c r="G470" s="72">
        <f>Máximo!G470:J470</f>
        <v>2.1459227E-4</v>
      </c>
      <c r="H470" s="70" t="str">
        <f>IF(Máximo!H470="","",Máximo!H470)</f>
        <v>Obrigatório</v>
      </c>
      <c r="I470" s="37" t="s">
        <v>4</v>
      </c>
      <c r="J470" s="73">
        <f>IF($K$13="Não Atende",0,IF(I470="","",IF(H470="",VLOOKUP(I470,Parâmetros!$B$3:$C$6,2,0),VLOOKUP(I470,Parâmetros!$B$3:$C$6,2,0)*VLOOKUP(H470,Parâmetros!$E$3:$G$5,2,0))))</f>
        <v>4</v>
      </c>
      <c r="K470" s="74">
        <f t="shared" si="273"/>
        <v>3.4763947740000002E-2</v>
      </c>
      <c r="L470" s="3"/>
      <c r="M470" s="38"/>
    </row>
    <row r="471" spans="1:13" ht="45.75" customHeight="1" outlineLevel="1" x14ac:dyDescent="0.2">
      <c r="A471" s="170" t="str">
        <f>Máximo!A471</f>
        <v>3.434</v>
      </c>
      <c r="B471" s="667" t="str">
        <f>Máximo!B471:E471</f>
        <v xml:space="preserve"> 3. Verificação de balanceamento de carga nos demais servidores do farm de aplicação.</v>
      </c>
      <c r="C471" s="668"/>
      <c r="D471" s="668"/>
      <c r="E471" s="669"/>
      <c r="F471" s="68" t="str">
        <f>IF(Máximo!F471:I471="","",Máximo!F471:I471)</f>
        <v/>
      </c>
      <c r="G471" s="72">
        <f>Máximo!G471:J471</f>
        <v>2.1459227E-4</v>
      </c>
      <c r="H471" s="70" t="str">
        <f>IF(Máximo!H471="","",Máximo!H471)</f>
        <v>Obrigatório</v>
      </c>
      <c r="I471" s="37" t="s">
        <v>4</v>
      </c>
      <c r="J471" s="73">
        <f>IF($K$13="Não Atende",0,IF(I471="","",IF(H471="",VLOOKUP(I471,Parâmetros!$B$3:$C$6,2,0),VLOOKUP(I471,Parâmetros!$B$3:$C$6,2,0)*VLOOKUP(H471,Parâmetros!$E$3:$G$5,2,0))))</f>
        <v>4</v>
      </c>
      <c r="K471" s="74">
        <f t="shared" si="273"/>
        <v>3.4763947740000002E-2</v>
      </c>
      <c r="L471" s="3"/>
      <c r="M471" s="38"/>
    </row>
    <row r="472" spans="1:13" ht="45.75" customHeight="1" outlineLevel="1" x14ac:dyDescent="0.2">
      <c r="A472" s="170" t="str">
        <f>Máximo!A472</f>
        <v>3.435</v>
      </c>
      <c r="B472" s="667" t="str">
        <f>Máximo!B472:E472</f>
        <v>9.4.3.10 Equipe/ Responsável Nome da(s) equipe(s) e do(s) responsável(is) pela execução de cada passo do cenário de teste.</v>
      </c>
      <c r="C472" s="668"/>
      <c r="D472" s="668"/>
      <c r="E472" s="669"/>
      <c r="F472" s="68" t="str">
        <f>IF(Máximo!F472:I472="","",Máximo!F472:I472)</f>
        <v/>
      </c>
      <c r="G472" s="72">
        <f>Máximo!G472:J472</f>
        <v>2.1459227E-4</v>
      </c>
      <c r="H472" s="70" t="str">
        <f>IF(Máximo!H472="","",Máximo!H472)</f>
        <v>Obrigatório</v>
      </c>
      <c r="I472" s="37" t="s">
        <v>4</v>
      </c>
      <c r="J472" s="73">
        <f>IF($K$13="Não Atende",0,IF(I472="","",IF(H472="",VLOOKUP(I472,Parâmetros!$B$3:$C$6,2,0),VLOOKUP(I472,Parâmetros!$B$3:$C$6,2,0)*VLOOKUP(H472,Parâmetros!$E$3:$G$5,2,0))))</f>
        <v>4</v>
      </c>
      <c r="K472" s="74">
        <f t="shared" si="273"/>
        <v>3.4763947740000002E-2</v>
      </c>
      <c r="L472" s="3"/>
      <c r="M472" s="38"/>
    </row>
    <row r="473" spans="1:13" ht="45.75" customHeight="1" outlineLevel="1" x14ac:dyDescent="0.2">
      <c r="A473" s="170" t="str">
        <f>Máximo!A473</f>
        <v>3.436</v>
      </c>
      <c r="B473" s="667" t="str">
        <f>Máximo!B473:E473</f>
        <v>9.4.3.11 Resultado Esperado Descrição detalhada do resultado esperado durante a execução do cenário de teste.</v>
      </c>
      <c r="C473" s="668"/>
      <c r="D473" s="668"/>
      <c r="E473" s="669"/>
      <c r="F473" s="68" t="str">
        <f>IF(Máximo!F473:I473="","",Máximo!F473:I473)</f>
        <v/>
      </c>
      <c r="G473" s="72">
        <f>Máximo!G473:J473</f>
        <v>2.1459227E-4</v>
      </c>
      <c r="H473" s="70" t="str">
        <f>IF(Máximo!H473="","",Máximo!H473)</f>
        <v>Obrigatório</v>
      </c>
      <c r="I473" s="37" t="s">
        <v>4</v>
      </c>
      <c r="J473" s="73">
        <f>IF($K$13="Não Atende",0,IF(I473="","",IF(H473="",VLOOKUP(I473,Parâmetros!$B$3:$C$6,2,0),VLOOKUP(I473,Parâmetros!$B$3:$C$6,2,0)*VLOOKUP(H473,Parâmetros!$E$3:$G$5,2,0))))</f>
        <v>4</v>
      </c>
      <c r="K473" s="74">
        <f t="shared" si="273"/>
        <v>3.4763947740000002E-2</v>
      </c>
      <c r="L473" s="3"/>
      <c r="M473" s="38"/>
    </row>
    <row r="474" spans="1:13" ht="45.75" customHeight="1" outlineLevel="1" x14ac:dyDescent="0.2">
      <c r="A474" s="170" t="str">
        <f>Máximo!A474</f>
        <v>3.437</v>
      </c>
      <c r="B474" s="667" t="str">
        <f>Máximo!B474:E474</f>
        <v xml:space="preserve"> 1. Execução inicial de logon bem-sucedido.</v>
      </c>
      <c r="C474" s="668"/>
      <c r="D474" s="668"/>
      <c r="E474" s="669"/>
      <c r="F474" s="68" t="str">
        <f>IF(Máximo!F474:I474="","",Máximo!F474:I474)</f>
        <v/>
      </c>
      <c r="G474" s="72">
        <f>Máximo!G474:J474</f>
        <v>2.1459227E-4</v>
      </c>
      <c r="H474" s="70" t="str">
        <f>IF(Máximo!H474="","",Máximo!H474)</f>
        <v>Obrigatório</v>
      </c>
      <c r="I474" s="37" t="s">
        <v>4</v>
      </c>
      <c r="J474" s="73">
        <f>IF($K$13="Não Atende",0,IF(I474="","",IF(H474="",VLOOKUP(I474,Parâmetros!$B$3:$C$6,2,0),VLOOKUP(I474,Parâmetros!$B$3:$C$6,2,0)*VLOOKUP(H474,Parâmetros!$E$3:$G$5,2,0))))</f>
        <v>4</v>
      </c>
      <c r="K474" s="74">
        <f t="shared" si="273"/>
        <v>3.4763947740000002E-2</v>
      </c>
      <c r="L474" s="3"/>
      <c r="M474" s="38"/>
    </row>
    <row r="475" spans="1:13" ht="45.75" customHeight="1" outlineLevel="1" x14ac:dyDescent="0.2">
      <c r="A475" s="170" t="str">
        <f>Máximo!A475</f>
        <v>3.438</v>
      </c>
      <c r="B475" s="667" t="str">
        <f>Máximo!B475:E475</f>
        <v xml:space="preserve"> 2. Os usuários conectados no(s) webserver(s) inativo(s) perdem a sessão, porém quando a sessão é reiniciada a persistência de sessão é mantida.</v>
      </c>
      <c r="C475" s="668"/>
      <c r="D475" s="668"/>
      <c r="E475" s="669"/>
      <c r="F475" s="68" t="str">
        <f>IF(Máximo!F475:I475="","",Máximo!F475:I475)</f>
        <v/>
      </c>
      <c r="G475" s="72">
        <f>Máximo!G475:J475</f>
        <v>2.1459227E-4</v>
      </c>
      <c r="H475" s="70" t="str">
        <f>IF(Máximo!H475="","",Máximo!H475)</f>
        <v>Obrigatório</v>
      </c>
      <c r="I475" s="37" t="s">
        <v>4</v>
      </c>
      <c r="J475" s="73">
        <f>IF($K$13="Não Atende",0,IF(I475="","",IF(H475="",VLOOKUP(I475,Parâmetros!$B$3:$C$6,2,0),VLOOKUP(I475,Parâmetros!$B$3:$C$6,2,0)*VLOOKUP(H475,Parâmetros!$E$3:$G$5,2,0))))</f>
        <v>4</v>
      </c>
      <c r="K475" s="74">
        <f t="shared" si="273"/>
        <v>3.4763947740000002E-2</v>
      </c>
      <c r="L475" s="3"/>
      <c r="M475" s="38"/>
    </row>
    <row r="476" spans="1:13" ht="45.75" customHeight="1" outlineLevel="1" x14ac:dyDescent="0.2">
      <c r="A476" s="170" t="str">
        <f>Máximo!A476</f>
        <v>3.439</v>
      </c>
      <c r="B476" s="667" t="str">
        <f>Máximo!B476:E476</f>
        <v xml:space="preserve"> 3. Requisições são balanceadas entre todos os webservers de forma automática pelo balanceador.</v>
      </c>
      <c r="C476" s="668"/>
      <c r="D476" s="668"/>
      <c r="E476" s="669"/>
      <c r="F476" s="68" t="str">
        <f>IF(Máximo!F476:I476="","",Máximo!F476:I476)</f>
        <v/>
      </c>
      <c r="G476" s="72">
        <f>Máximo!G476:J476</f>
        <v>2.1459227E-4</v>
      </c>
      <c r="H476" s="70" t="str">
        <f>IF(Máximo!H476="","",Máximo!H476)</f>
        <v>Obrigatório</v>
      </c>
      <c r="I476" s="37" t="s">
        <v>4</v>
      </c>
      <c r="J476" s="73">
        <f>IF($K$13="Não Atende",0,IF(I476="","",IF(H476="",VLOOKUP(I476,Parâmetros!$B$3:$C$6,2,0),VLOOKUP(I476,Parâmetros!$B$3:$C$6,2,0)*VLOOKUP(H476,Parâmetros!$E$3:$G$5,2,0))))</f>
        <v>4</v>
      </c>
      <c r="K476" s="74">
        <f t="shared" si="273"/>
        <v>3.4763947740000002E-2</v>
      </c>
      <c r="L476" s="3"/>
      <c r="M476" s="38"/>
    </row>
    <row r="477" spans="1:13" ht="45.75" customHeight="1" outlineLevel="1" x14ac:dyDescent="0.2">
      <c r="A477" s="170" t="str">
        <f>Máximo!A477</f>
        <v>3.440</v>
      </c>
      <c r="B477" s="667" t="str">
        <f>Máximo!B477:E477</f>
        <v>9.4.3.12 Resultado Obtido Descrição detalhada do resultado obtido para cada passo executado no cenário de teste.</v>
      </c>
      <c r="C477" s="668"/>
      <c r="D477" s="668"/>
      <c r="E477" s="669"/>
      <c r="F477" s="68" t="str">
        <f>IF(Máximo!F477:I477="","",Máximo!F477:I477)</f>
        <v/>
      </c>
      <c r="G477" s="72">
        <f>Máximo!G477:J477</f>
        <v>2.1459227E-4</v>
      </c>
      <c r="H477" s="70" t="str">
        <f>IF(Máximo!H477="","",Máximo!H477)</f>
        <v>Obrigatório</v>
      </c>
      <c r="I477" s="37" t="s">
        <v>4</v>
      </c>
      <c r="J477" s="73">
        <f>IF($K$13="Não Atende",0,IF(I477="","",IF(H477="",VLOOKUP(I477,Parâmetros!$B$3:$C$6,2,0),VLOOKUP(I477,Parâmetros!$B$3:$C$6,2,0)*VLOOKUP(H477,Parâmetros!$E$3:$G$5,2,0))))</f>
        <v>4</v>
      </c>
      <c r="K477" s="74">
        <f t="shared" si="273"/>
        <v>3.4763947740000002E-2</v>
      </c>
      <c r="L477" s="3"/>
      <c r="M477" s="38"/>
    </row>
    <row r="478" spans="1:13" ht="45.75" customHeight="1" outlineLevel="1" x14ac:dyDescent="0.2">
      <c r="A478" s="170" t="str">
        <f>Máximo!A478</f>
        <v>3.441</v>
      </c>
      <c r="B478" s="667" t="str">
        <f>Máximo!B478:E478</f>
        <v xml:space="preserve"> 1. Execução inicial de logon bem-sucedido.</v>
      </c>
      <c r="C478" s="668"/>
      <c r="D478" s="668"/>
      <c r="E478" s="669"/>
      <c r="F478" s="68" t="str">
        <f>IF(Máximo!F478:I478="","",Máximo!F478:I478)</f>
        <v/>
      </c>
      <c r="G478" s="72">
        <f>Máximo!G478:J478</f>
        <v>2.1459227E-4</v>
      </c>
      <c r="H478" s="70" t="str">
        <f>IF(Máximo!H478="","",Máximo!H478)</f>
        <v>Obrigatório</v>
      </c>
      <c r="I478" s="37" t="s">
        <v>4</v>
      </c>
      <c r="J478" s="73">
        <f>IF($K$13="Não Atende",0,IF(I478="","",IF(H478="",VLOOKUP(I478,Parâmetros!$B$3:$C$6,2,0),VLOOKUP(I478,Parâmetros!$B$3:$C$6,2,0)*VLOOKUP(H478,Parâmetros!$E$3:$G$5,2,0))))</f>
        <v>4</v>
      </c>
      <c r="K478" s="74">
        <f t="shared" si="273"/>
        <v>3.4763947740000002E-2</v>
      </c>
      <c r="L478" s="3"/>
      <c r="M478" s="38"/>
    </row>
    <row r="479" spans="1:13" ht="45.75" customHeight="1" outlineLevel="1" x14ac:dyDescent="0.2">
      <c r="A479" s="170" t="str">
        <f>Máximo!A479</f>
        <v>3.442</v>
      </c>
      <c r="B479" s="667" t="str">
        <f>Máximo!B479:E479</f>
        <v xml:space="preserve"> 2. O mecanismo de persistência de sessão falhou.</v>
      </c>
      <c r="C479" s="668"/>
      <c r="D479" s="668"/>
      <c r="E479" s="669"/>
      <c r="F479" s="68" t="str">
        <f>IF(Máximo!F479:I479="","",Máximo!F479:I479)</f>
        <v/>
      </c>
      <c r="G479" s="72">
        <f>Máximo!G479:J479</f>
        <v>2.1459227E-4</v>
      </c>
      <c r="H479" s="70" t="str">
        <f>IF(Máximo!H479="","",Máximo!H479)</f>
        <v>Obrigatório</v>
      </c>
      <c r="I479" s="37" t="s">
        <v>4</v>
      </c>
      <c r="J479" s="73">
        <f>IF($K$13="Não Atende",0,IF(I479="","",IF(H479="",VLOOKUP(I479,Parâmetros!$B$3:$C$6,2,0),VLOOKUP(I479,Parâmetros!$B$3:$C$6,2,0)*VLOOKUP(H479,Parâmetros!$E$3:$G$5,2,0))))</f>
        <v>4</v>
      </c>
      <c r="K479" s="74">
        <f t="shared" si="273"/>
        <v>3.4763947740000002E-2</v>
      </c>
      <c r="L479" s="3"/>
      <c r="M479" s="38"/>
    </row>
    <row r="480" spans="1:13" ht="45.75" customHeight="1" outlineLevel="1" x14ac:dyDescent="0.2">
      <c r="A480" s="170" t="str">
        <f>Máximo!A480</f>
        <v>3.443</v>
      </c>
      <c r="B480" s="667" t="str">
        <f>Máximo!B480:E480</f>
        <v xml:space="preserve"> 3. O balanceamento de carga não funcionou de forma adequada.</v>
      </c>
      <c r="C480" s="668"/>
      <c r="D480" s="668"/>
      <c r="E480" s="669"/>
      <c r="F480" s="68" t="str">
        <f>IF(Máximo!F480:I480="","",Máximo!F480:I480)</f>
        <v/>
      </c>
      <c r="G480" s="72">
        <f>Máximo!G480:J480</f>
        <v>2.1459227E-4</v>
      </c>
      <c r="H480" s="70" t="str">
        <f>IF(Máximo!H480="","",Máximo!H480)</f>
        <v>Obrigatório</v>
      </c>
      <c r="I480" s="37" t="s">
        <v>4</v>
      </c>
      <c r="J480" s="73">
        <f>IF($K$13="Não Atende",0,IF(I480="","",IF(H480="",VLOOKUP(I480,Parâmetros!$B$3:$C$6,2,0),VLOOKUP(I480,Parâmetros!$B$3:$C$6,2,0)*VLOOKUP(H480,Parâmetros!$E$3:$G$5,2,0))))</f>
        <v>4</v>
      </c>
      <c r="K480" s="74">
        <f t="shared" si="273"/>
        <v>3.4763947740000002E-2</v>
      </c>
      <c r="L480" s="3"/>
      <c r="M480" s="38"/>
    </row>
    <row r="481" spans="1:13" ht="45.75" customHeight="1" outlineLevel="1" x14ac:dyDescent="0.2">
      <c r="A481" s="170" t="str">
        <f>Máximo!A481</f>
        <v>3.444</v>
      </c>
      <c r="B481" s="667" t="str">
        <f>Máximo!B481:E481</f>
        <v>9.4.3.13 Procedimento de Reteste Descrição detalhada do procedimento de reteste caso o resultado obtido seja diferente do resultado esperado durante a execução do cenário de teste.</v>
      </c>
      <c r="C481" s="668"/>
      <c r="D481" s="668"/>
      <c r="E481" s="669"/>
      <c r="F481" s="68" t="str">
        <f>IF(Máximo!F481:I481="","",Máximo!F481:I481)</f>
        <v/>
      </c>
      <c r="G481" s="72">
        <f>Máximo!G481:J481</f>
        <v>2.1459227E-4</v>
      </c>
      <c r="H481" s="70" t="str">
        <f>IF(Máximo!H481="","",Máximo!H481)</f>
        <v>Obrigatório</v>
      </c>
      <c r="I481" s="37" t="s">
        <v>4</v>
      </c>
      <c r="J481" s="73">
        <f>IF($K$13="Não Atende",0,IF(I481="","",IF(H481="",VLOOKUP(I481,Parâmetros!$B$3:$C$6,2,0),VLOOKUP(I481,Parâmetros!$B$3:$C$6,2,0)*VLOOKUP(H481,Parâmetros!$E$3:$G$5,2,0))))</f>
        <v>4</v>
      </c>
      <c r="K481" s="74">
        <f t="shared" si="273"/>
        <v>3.4763947740000002E-2</v>
      </c>
      <c r="L481" s="3"/>
      <c r="M481" s="38"/>
    </row>
    <row r="482" spans="1:13" ht="45.75" customHeight="1" outlineLevel="1" x14ac:dyDescent="0.2">
      <c r="A482" s="170" t="str">
        <f>Máximo!A482</f>
        <v>3.445</v>
      </c>
      <c r="B482" s="667" t="str">
        <f>Máximo!B482:E482</f>
        <v xml:space="preserve"> 1. Investigar causas de problemas identificados.</v>
      </c>
      <c r="C482" s="668"/>
      <c r="D482" s="668"/>
      <c r="E482" s="669"/>
      <c r="F482" s="68" t="str">
        <f>IF(Máximo!F482:I482="","",Máximo!F482:I482)</f>
        <v/>
      </c>
      <c r="G482" s="72">
        <f>Máximo!G482:J482</f>
        <v>2.1459227E-4</v>
      </c>
      <c r="H482" s="70" t="str">
        <f>IF(Máximo!H482="","",Máximo!H482)</f>
        <v>Obrigatório</v>
      </c>
      <c r="I482" s="37" t="s">
        <v>4</v>
      </c>
      <c r="J482" s="73">
        <f>IF($K$13="Não Atende",0,IF(I482="","",IF(H482="",VLOOKUP(I482,Parâmetros!$B$3:$C$6,2,0),VLOOKUP(I482,Parâmetros!$B$3:$C$6,2,0)*VLOOKUP(H482,Parâmetros!$E$3:$G$5,2,0))))</f>
        <v>4</v>
      </c>
      <c r="K482" s="74">
        <f t="shared" si="273"/>
        <v>3.4763947740000002E-2</v>
      </c>
      <c r="L482" s="3"/>
      <c r="M482" s="38"/>
    </row>
    <row r="483" spans="1:13" ht="45.75" customHeight="1" outlineLevel="1" x14ac:dyDescent="0.2">
      <c r="A483" s="170" t="str">
        <f>Máximo!A483</f>
        <v>3.446</v>
      </c>
      <c r="B483" s="667" t="str">
        <f>Máximo!B483:E483</f>
        <v xml:space="preserve"> 2. Corrigir anomalias encontradas.</v>
      </c>
      <c r="C483" s="668"/>
      <c r="D483" s="668"/>
      <c r="E483" s="669"/>
      <c r="F483" s="68" t="str">
        <f>IF(Máximo!F483:I483="","",Máximo!F483:I483)</f>
        <v/>
      </c>
      <c r="G483" s="72">
        <f>Máximo!G483:J483</f>
        <v>2.1459227E-4</v>
      </c>
      <c r="H483" s="70" t="str">
        <f>IF(Máximo!H483="","",Máximo!H483)</f>
        <v>Obrigatório</v>
      </c>
      <c r="I483" s="37" t="s">
        <v>4</v>
      </c>
      <c r="J483" s="73">
        <f>IF($K$13="Não Atende",0,IF(I483="","",IF(H483="",VLOOKUP(I483,Parâmetros!$B$3:$C$6,2,0),VLOOKUP(I483,Parâmetros!$B$3:$C$6,2,0)*VLOOKUP(H483,Parâmetros!$E$3:$G$5,2,0))))</f>
        <v>4</v>
      </c>
      <c r="K483" s="74">
        <f t="shared" si="273"/>
        <v>3.4763947740000002E-2</v>
      </c>
      <c r="L483" s="3"/>
      <c r="M483" s="38"/>
    </row>
    <row r="484" spans="1:13" ht="45.75" customHeight="1" outlineLevel="1" x14ac:dyDescent="0.2">
      <c r="A484" s="170" t="str">
        <f>Máximo!A484</f>
        <v>3.447</v>
      </c>
      <c r="B484" s="667" t="str">
        <f>Máximo!B484:E484</f>
        <v xml:space="preserve"> 3. Reiniciar cenário até que o resultado esperado seja alcançado em sua totalidade.</v>
      </c>
      <c r="C484" s="668"/>
      <c r="D484" s="668"/>
      <c r="E484" s="669"/>
      <c r="F484" s="68" t="str">
        <f>IF(Máximo!F484:I484="","",Máximo!F484:I484)</f>
        <v/>
      </c>
      <c r="G484" s="72">
        <f>Máximo!G484:J484</f>
        <v>2.1459227E-4</v>
      </c>
      <c r="H484" s="70" t="str">
        <f>IF(Máximo!H484="","",Máximo!H484)</f>
        <v>Obrigatório</v>
      </c>
      <c r="I484" s="37" t="s">
        <v>4</v>
      </c>
      <c r="J484" s="73">
        <f>IF($K$13="Não Atende",0,IF(I484="","",IF(H484="",VLOOKUP(I484,Parâmetros!$B$3:$C$6,2,0),VLOOKUP(I484,Parâmetros!$B$3:$C$6,2,0)*VLOOKUP(H484,Parâmetros!$E$3:$G$5,2,0))))</f>
        <v>4</v>
      </c>
      <c r="K484" s="74">
        <f t="shared" si="273"/>
        <v>3.4763947740000002E-2</v>
      </c>
      <c r="L484" s="3"/>
      <c r="M484" s="38"/>
    </row>
    <row r="485" spans="1:13" ht="45.75" customHeight="1" outlineLevel="1" x14ac:dyDescent="0.2">
      <c r="A485" s="170" t="str">
        <f>Máximo!A485</f>
        <v>3.448</v>
      </c>
      <c r="B485" s="667" t="str">
        <f>Máximo!B485:E485</f>
        <v>9.4.3.14 Status Status da execução do cenário de teste.</v>
      </c>
      <c r="C485" s="668"/>
      <c r="D485" s="668"/>
      <c r="E485" s="669"/>
      <c r="F485" s="68" t="str">
        <f>IF(Máximo!F485:I485="","",Máximo!F485:I485)</f>
        <v/>
      </c>
      <c r="G485" s="72">
        <f>Máximo!G485:J485</f>
        <v>2.1459227E-4</v>
      </c>
      <c r="H485" s="70" t="str">
        <f>IF(Máximo!H485="","",Máximo!H485)</f>
        <v>Obrigatório</v>
      </c>
      <c r="I485" s="37" t="s">
        <v>4</v>
      </c>
      <c r="J485" s="73">
        <f>IF($K$13="Não Atende",0,IF(I485="","",IF(H485="",VLOOKUP(I485,Parâmetros!$B$3:$C$6,2,0),VLOOKUP(I485,Parâmetros!$B$3:$C$6,2,0)*VLOOKUP(H485,Parâmetros!$E$3:$G$5,2,0))))</f>
        <v>4</v>
      </c>
      <c r="K485" s="74">
        <f t="shared" si="273"/>
        <v>3.4763947740000002E-2</v>
      </c>
      <c r="L485" s="3"/>
      <c r="M485" s="38"/>
    </row>
    <row r="486" spans="1:13" ht="45.75" customHeight="1" outlineLevel="1" x14ac:dyDescent="0.2">
      <c r="A486" s="170" t="str">
        <f>Máximo!A486</f>
        <v>3.449</v>
      </c>
      <c r="B486" s="667" t="str">
        <f>Máximo!B486:E486</f>
        <v>9.4.3.15 Responsável/Observações/Ressalvas Observações gerais e ressalvas registradas durante a execução do cenário de teste.</v>
      </c>
      <c r="C486" s="668"/>
      <c r="D486" s="668"/>
      <c r="E486" s="669"/>
      <c r="F486" s="68" t="str">
        <f>IF(Máximo!F486:I486="","",Máximo!F486:I486)</f>
        <v/>
      </c>
      <c r="G486" s="72">
        <f>Máximo!G486:J486</f>
        <v>2.1459227E-4</v>
      </c>
      <c r="H486" s="70" t="str">
        <f>IF(Máximo!H486="","",Máximo!H486)</f>
        <v>Obrigatório</v>
      </c>
      <c r="I486" s="37" t="s">
        <v>4</v>
      </c>
      <c r="J486" s="73">
        <f>IF($K$13="Não Atende",0,IF(I486="","",IF(H486="",VLOOKUP(I486,Parâmetros!$B$3:$C$6,2,0),VLOOKUP(I486,Parâmetros!$B$3:$C$6,2,0)*VLOOKUP(H486,Parâmetros!$E$3:$G$5,2,0))))</f>
        <v>4</v>
      </c>
      <c r="K486" s="74">
        <f t="shared" si="273"/>
        <v>3.4763947740000002E-2</v>
      </c>
      <c r="L486" s="3"/>
      <c r="M486" s="38"/>
    </row>
    <row r="487" spans="1:13" ht="45.75" customHeight="1" outlineLevel="1" x14ac:dyDescent="0.2">
      <c r="A487" s="170" t="str">
        <f>Máximo!A487</f>
        <v>3.450</v>
      </c>
      <c r="B487" s="667" t="str">
        <f>Máximo!B487:E487</f>
        <v>9.4.4.        Homologação da solução de A.D.</v>
      </c>
      <c r="C487" s="668"/>
      <c r="D487" s="668"/>
      <c r="E487" s="669"/>
      <c r="F487" s="68" t="str">
        <f>IF(Máximo!F487:I487="","",Máximo!F487:I487)</f>
        <v/>
      </c>
      <c r="G487" s="72">
        <f>Máximo!G487:J487</f>
        <v>2.1459227E-4</v>
      </c>
      <c r="H487" s="70" t="str">
        <f>IF(Máximo!H487="","",Máximo!H487)</f>
        <v>Obrigatório</v>
      </c>
      <c r="I487" s="37" t="s">
        <v>4</v>
      </c>
      <c r="J487" s="73">
        <f>IF($K$13="Não Atende",0,IF(I487="","",IF(H487="",VLOOKUP(I487,Parâmetros!$B$3:$C$6,2,0),VLOOKUP(I487,Parâmetros!$B$3:$C$6,2,0)*VLOOKUP(H487,Parâmetros!$E$3:$G$5,2,0))))</f>
        <v>4</v>
      </c>
      <c r="K487" s="74">
        <f t="shared" si="273"/>
        <v>3.4763947740000002E-2</v>
      </c>
      <c r="L487" s="3"/>
      <c r="M487" s="38"/>
    </row>
    <row r="488" spans="1:13" ht="45.75" customHeight="1" outlineLevel="1" x14ac:dyDescent="0.2">
      <c r="A488" s="170" t="str">
        <f>Máximo!A488</f>
        <v>3.451</v>
      </c>
      <c r="B488" s="667" t="str">
        <f>Máximo!B488:E488</f>
        <v>9.4.4.1.        A homologação da solução de A.D será feita através da execução de um total de 2 (duas) operações bem sucedidas de ativação da A.D e de retorno à operação normal, por módulo da aplicação e por camada.</v>
      </c>
      <c r="C488" s="668"/>
      <c r="D488" s="668"/>
      <c r="E488" s="669"/>
      <c r="F488" s="68" t="str">
        <f>IF(Máximo!F488:I488="","",Máximo!F488:I488)</f>
        <v/>
      </c>
      <c r="G488" s="72">
        <f>Máximo!G488:J488</f>
        <v>2.1459227E-4</v>
      </c>
      <c r="H488" s="70" t="str">
        <f>IF(Máximo!H488="","",Máximo!H488)</f>
        <v>Obrigatório</v>
      </c>
      <c r="I488" s="37" t="s">
        <v>4</v>
      </c>
      <c r="J488" s="73">
        <f>IF($K$13="Não Atende",0,IF(I488="","",IF(H488="",VLOOKUP(I488,Parâmetros!$B$3:$C$6,2,0),VLOOKUP(I488,Parâmetros!$B$3:$C$6,2,0)*VLOOKUP(H488,Parâmetros!$E$3:$G$5,2,0))))</f>
        <v>4</v>
      </c>
      <c r="K488" s="74">
        <f t="shared" si="273"/>
        <v>3.4763947740000002E-2</v>
      </c>
      <c r="L488" s="3"/>
      <c r="M488" s="38"/>
    </row>
    <row r="489" spans="1:13" ht="45.75" customHeight="1" outlineLevel="1" x14ac:dyDescent="0.2">
      <c r="A489" s="170" t="str">
        <f>Máximo!A489</f>
        <v>3.452</v>
      </c>
      <c r="B489" s="667" t="str">
        <f>Máximo!B489:E489</f>
        <v>9.4.4.2.        As 2 (duas) operações deverão ser realizadas antes da entrada em produção da solução.</v>
      </c>
      <c r="C489" s="668"/>
      <c r="D489" s="668"/>
      <c r="E489" s="669"/>
      <c r="F489" s="68" t="str">
        <f>IF(Máximo!F489:I489="","",Máximo!F489:I489)</f>
        <v/>
      </c>
      <c r="G489" s="72">
        <f>Máximo!G489:J489</f>
        <v>2.1459227E-4</v>
      </c>
      <c r="H489" s="70" t="str">
        <f>IF(Máximo!H489="","",Máximo!H489)</f>
        <v>Obrigatório</v>
      </c>
      <c r="I489" s="37" t="s">
        <v>4</v>
      </c>
      <c r="J489" s="73">
        <f>IF($K$13="Não Atende",0,IF(I489="","",IF(H489="",VLOOKUP(I489,Parâmetros!$B$3:$C$6,2,0),VLOOKUP(I489,Parâmetros!$B$3:$C$6,2,0)*VLOOKUP(H489,Parâmetros!$E$3:$G$5,2,0))))</f>
        <v>4</v>
      </c>
      <c r="K489" s="74">
        <f t="shared" si="273"/>
        <v>3.4763947740000002E-2</v>
      </c>
      <c r="L489" s="3"/>
      <c r="M489" s="38"/>
    </row>
    <row r="490" spans="1:13" ht="45.75" customHeight="1" outlineLevel="1" x14ac:dyDescent="0.2">
      <c r="A490" s="170" t="str">
        <f>Máximo!A490</f>
        <v>3.453</v>
      </c>
      <c r="B490" s="667" t="str">
        <f>Máximo!B490:E490</f>
        <v>9.4.4.3.        As 2 (duas) operações serão executadas pela equipe da CONTRATANTE e acompanhadas pela PROPONENTE dentro das dependências da CONTRATANTE. A CONTRATANTE utilizará o Plano de Testes entregue pelo PROPONENTE para ativar a aplicação em modo A.D e retornar à sua operação normal.</v>
      </c>
      <c r="C490" s="668"/>
      <c r="D490" s="668"/>
      <c r="E490" s="669"/>
      <c r="F490" s="68" t="str">
        <f>IF(Máximo!F490:I490="","",Máximo!F490:I490)</f>
        <v/>
      </c>
      <c r="G490" s="72">
        <f>Máximo!G490:J490</f>
        <v>2.1459227E-4</v>
      </c>
      <c r="H490" s="70" t="str">
        <f>IF(Máximo!H490="","",Máximo!H490)</f>
        <v>Obrigatório</v>
      </c>
      <c r="I490" s="37" t="s">
        <v>17</v>
      </c>
      <c r="J490" s="73">
        <f>IF($K$13="Não Atende",0,IF(I490="","",IF(H490="",VLOOKUP(I490,Parâmetros!$B$3:$C$6,2,0),VLOOKUP(I490,Parâmetros!$B$3:$C$6,2,0)*VLOOKUP(H490,Parâmetros!$E$3:$G$5,2,0))))</f>
        <v>2</v>
      </c>
      <c r="K490" s="74">
        <f t="shared" si="273"/>
        <v>1.7381973870000001E-2</v>
      </c>
      <c r="L490" s="3"/>
      <c r="M490" s="38"/>
    </row>
    <row r="491" spans="1:13" ht="45.75" customHeight="1" outlineLevel="1" x14ac:dyDescent="0.2">
      <c r="A491" s="170" t="str">
        <f>Máximo!A491</f>
        <v>3.454</v>
      </c>
      <c r="B491" s="667" t="str">
        <f>Máximo!B491:E491</f>
        <v>9.4.4.4.        Não serão contabilizadas, no total de 2 (duas) operações, as tentativas em que ocorrerem falhas, quer sejam decorrentes da documentação apresentada, quer sejam nos scripts criados e documentados. Para esses casos, caberá à PROPONENTE prover as devidas correções e ajustes no Plano de Testes antes de nova tentativa ser feita.</v>
      </c>
      <c r="C491" s="668"/>
      <c r="D491" s="668"/>
      <c r="E491" s="669"/>
      <c r="F491" s="68" t="str">
        <f>IF(Máximo!F491:I491="","",Máximo!F491:I491)</f>
        <v/>
      </c>
      <c r="G491" s="72">
        <f>Máximo!G491:J491</f>
        <v>2.1459227E-4</v>
      </c>
      <c r="H491" s="70" t="str">
        <f>IF(Máximo!H491="","",Máximo!H491)</f>
        <v>Obrigatório</v>
      </c>
      <c r="I491" s="37" t="s">
        <v>4</v>
      </c>
      <c r="J491" s="73">
        <f>IF($K$13="Não Atende",0,IF(I491="","",IF(H491="",VLOOKUP(I491,Parâmetros!$B$3:$C$6,2,0),VLOOKUP(I491,Parâmetros!$B$3:$C$6,2,0)*VLOOKUP(H491,Parâmetros!$E$3:$G$5,2,0))))</f>
        <v>4</v>
      </c>
      <c r="K491" s="74">
        <f t="shared" si="273"/>
        <v>3.4763947740000002E-2</v>
      </c>
      <c r="L491" s="3"/>
      <c r="M491" s="38"/>
    </row>
    <row r="492" spans="1:13" ht="45.75" customHeight="1" outlineLevel="1" x14ac:dyDescent="0.2">
      <c r="A492" s="170" t="str">
        <f>Máximo!A492</f>
        <v>3.455</v>
      </c>
      <c r="B492" s="667" t="str">
        <f>Máximo!B492:E492</f>
        <v>9.4.5.        Entrega da documentação</v>
      </c>
      <c r="C492" s="668"/>
      <c r="D492" s="668"/>
      <c r="E492" s="669"/>
      <c r="F492" s="68" t="str">
        <f>IF(Máximo!F492:I492="","",Máximo!F492:I492)</f>
        <v/>
      </c>
      <c r="G492" s="72">
        <f>Máximo!G492:J492</f>
        <v>2.1459227E-4</v>
      </c>
      <c r="H492" s="70" t="str">
        <f>IF(Máximo!H492="","",Máximo!H492)</f>
        <v>Obrigatório</v>
      </c>
      <c r="I492" s="37" t="s">
        <v>4</v>
      </c>
      <c r="J492" s="73">
        <f>IF($K$13="Não Atende",0,IF(I492="","",IF(H492="",VLOOKUP(I492,Parâmetros!$B$3:$C$6,2,0),VLOOKUP(I492,Parâmetros!$B$3:$C$6,2,0)*VLOOKUP(H492,Parâmetros!$E$3:$G$5,2,0))))</f>
        <v>4</v>
      </c>
      <c r="K492" s="74">
        <f t="shared" si="273"/>
        <v>3.4763947740000002E-2</v>
      </c>
      <c r="L492" s="3"/>
      <c r="M492" s="38"/>
    </row>
    <row r="493" spans="1:13" ht="45.75" customHeight="1" outlineLevel="1" x14ac:dyDescent="0.2">
      <c r="A493" s="170" t="str">
        <f>Máximo!A493</f>
        <v>3.456</v>
      </c>
      <c r="B493" s="667" t="str">
        <f>Máximo!B493:E493</f>
        <v>9.4.5.1.        A documentação completa da solução de A.D. deverá ser entregue através de meio eletrônico e em formato que possa ser posteriormente editado pela Oi, a exemplo de, mas não limitado a, .DOC, .XLS, .VSD.</v>
      </c>
      <c r="C493" s="668"/>
      <c r="D493" s="668"/>
      <c r="E493" s="669"/>
      <c r="F493" s="68" t="str">
        <f>IF(Máximo!F493:I493="","",Máximo!F493:I493)</f>
        <v/>
      </c>
      <c r="G493" s="72">
        <f>Máximo!G493:J493</f>
        <v>2.1459227E-4</v>
      </c>
      <c r="H493" s="70" t="str">
        <f>IF(Máximo!H493="","",Máximo!H493)</f>
        <v>Obrigatório</v>
      </c>
      <c r="I493" s="37" t="s">
        <v>4</v>
      </c>
      <c r="J493" s="73">
        <f>IF($K$13="Não Atende",0,IF(I493="","",IF(H493="",VLOOKUP(I493,Parâmetros!$B$3:$C$6,2,0),VLOOKUP(I493,Parâmetros!$B$3:$C$6,2,0)*VLOOKUP(H493,Parâmetros!$E$3:$G$5,2,0))))</f>
        <v>4</v>
      </c>
      <c r="K493" s="74">
        <f t="shared" si="273"/>
        <v>3.4763947740000002E-2</v>
      </c>
      <c r="L493" s="3"/>
      <c r="M493" s="38"/>
    </row>
    <row r="494" spans="1:13" ht="45.75" customHeight="1" outlineLevel="1" x14ac:dyDescent="0.2">
      <c r="A494" s="170" t="str">
        <f>Máximo!A494</f>
        <v>3.457</v>
      </c>
      <c r="B494" s="667" t="str">
        <f>Máximo!B494:E494</f>
        <v>9.5.          Modelo de Contratações:</v>
      </c>
      <c r="C494" s="668"/>
      <c r="D494" s="668"/>
      <c r="E494" s="669"/>
      <c r="F494" s="68" t="str">
        <f>IF(Máximo!F494:I494="","",Máximo!F494:I494)</f>
        <v/>
      </c>
      <c r="G494" s="72">
        <f>Máximo!G494:J494</f>
        <v>2.1459227E-4</v>
      </c>
      <c r="H494" s="70" t="str">
        <f>IF(Máximo!H494="","",Máximo!H494)</f>
        <v>Obrigatório</v>
      </c>
      <c r="I494" s="37" t="s">
        <v>4</v>
      </c>
      <c r="J494" s="73">
        <f>IF($K$13="Não Atende",0,IF(I494="","",IF(H494="",VLOOKUP(I494,Parâmetros!$B$3:$C$6,2,0),VLOOKUP(I494,Parâmetros!$B$3:$C$6,2,0)*VLOOKUP(H494,Parâmetros!$E$3:$G$5,2,0))))</f>
        <v>4</v>
      </c>
      <c r="K494" s="74">
        <f t="shared" si="273"/>
        <v>3.4763947740000002E-2</v>
      </c>
      <c r="L494" s="3"/>
      <c r="M494" s="38"/>
    </row>
    <row r="495" spans="1:13" ht="45.75" customHeight="1" outlineLevel="1" x14ac:dyDescent="0.2">
      <c r="A495" s="170" t="str">
        <f>Máximo!A495</f>
        <v>3.458</v>
      </c>
      <c r="B495" s="667" t="str">
        <f>Máximo!B495:E495</f>
        <v>9.5.1. O modelo de contratação da implementação da A.D. é o de “Escopo Fechado” onde todo o escopo dos serviços descritos deverá ser efetuado integralmente pela PROPONENTE sem a cobrança unitária nem definição de limites de horas.</v>
      </c>
      <c r="C495" s="668"/>
      <c r="D495" s="668"/>
      <c r="E495" s="669"/>
      <c r="F495" s="68" t="str">
        <f>IF(Máximo!F495:I495="","",Máximo!F495:I495)</f>
        <v/>
      </c>
      <c r="G495" s="72">
        <f>Máximo!G495:J495</f>
        <v>2.1459227E-4</v>
      </c>
      <c r="H495" s="70" t="str">
        <f>IF(Máximo!H495="","",Máximo!H495)</f>
        <v>Obrigatório</v>
      </c>
      <c r="I495" s="37" t="s">
        <v>17</v>
      </c>
      <c r="J495" s="73">
        <f>IF($K$13="Não Atende",0,IF(I495="","",IF(H495="",VLOOKUP(I495,Parâmetros!$B$3:$C$6,2,0),VLOOKUP(I495,Parâmetros!$B$3:$C$6,2,0)*VLOOKUP(H495,Parâmetros!$E$3:$G$5,2,0))))</f>
        <v>2</v>
      </c>
      <c r="K495" s="74">
        <f t="shared" si="273"/>
        <v>1.7381973870000001E-2</v>
      </c>
      <c r="L495" s="3"/>
      <c r="M495" s="38"/>
    </row>
    <row r="496" spans="1:13" ht="45.75" customHeight="1" outlineLevel="1" x14ac:dyDescent="0.2">
      <c r="A496" s="170" t="str">
        <f>Máximo!A496</f>
        <v>3.459</v>
      </c>
      <c r="B496" s="667" t="str">
        <f>Máximo!B496:E496</f>
        <v>9.6.          Requisitos da PROPONENTE: os itens a seguir serão avaliados pela CONTRATANTE para pontuar a PROPONENTE quanto à sua experiência na implementação de solução A.D. bem como ao grau de atendimento aos requisitos apresentados:</v>
      </c>
      <c r="C496" s="668"/>
      <c r="D496" s="668"/>
      <c r="E496" s="669"/>
      <c r="F496" s="68" t="str">
        <f>IF(Máximo!F496:I496="","",Máximo!F496:I496)</f>
        <v/>
      </c>
      <c r="G496" s="72">
        <f>Máximo!G496:J496</f>
        <v>2.1459227E-4</v>
      </c>
      <c r="H496" s="70" t="str">
        <f>IF(Máximo!H496="","",Máximo!H496)</f>
        <v>Obrigatório</v>
      </c>
      <c r="I496" s="37" t="s">
        <v>4</v>
      </c>
      <c r="J496" s="73">
        <f>IF($K$13="Não Atende",0,IF(I496="","",IF(H496="",VLOOKUP(I496,Parâmetros!$B$3:$C$6,2,0),VLOOKUP(I496,Parâmetros!$B$3:$C$6,2,0)*VLOOKUP(H496,Parâmetros!$E$3:$G$5,2,0))))</f>
        <v>4</v>
      </c>
      <c r="K496" s="74">
        <f t="shared" si="273"/>
        <v>3.4763947740000002E-2</v>
      </c>
      <c r="L496" s="3"/>
      <c r="M496" s="38"/>
    </row>
    <row r="497" spans="1:13" ht="45.75" customHeight="1" outlineLevel="1" x14ac:dyDescent="0.2">
      <c r="A497" s="170" t="str">
        <f>Máximo!A497</f>
        <v>3.460</v>
      </c>
      <c r="B497" s="667" t="str">
        <f>Máximo!B497:E497</f>
        <v>9.6.1.        Certificações: a PROPONENTE deverá informar quantos profissionais certificados serão utilizados durante a execução dos serviços, assim como as certificações dos mesmos. E desejável que os recursos possuam algumas das seguintes certificações:</v>
      </c>
      <c r="C497" s="668"/>
      <c r="D497" s="668"/>
      <c r="E497" s="669"/>
      <c r="F497" s="68" t="str">
        <f>IF(Máximo!F497:I497="","",Máximo!F497:I497)</f>
        <v/>
      </c>
      <c r="G497" s="72">
        <f>Máximo!G497:J497</f>
        <v>2.1459227E-4</v>
      </c>
      <c r="H497" s="70" t="str">
        <f>IF(Máximo!H497="","",Máximo!H497)</f>
        <v>Obrigatório</v>
      </c>
      <c r="I497" s="37" t="s">
        <v>4</v>
      </c>
      <c r="J497" s="73">
        <f>IF($K$13="Não Atende",0,IF(I497="","",IF(H497="",VLOOKUP(I497,Parâmetros!$B$3:$C$6,2,0),VLOOKUP(I497,Parâmetros!$B$3:$C$6,2,0)*VLOOKUP(H497,Parâmetros!$E$3:$G$5,2,0))))</f>
        <v>4</v>
      </c>
      <c r="K497" s="74">
        <f t="shared" si="273"/>
        <v>3.4763947740000002E-2</v>
      </c>
      <c r="L497" s="3"/>
      <c r="M497" s="38"/>
    </row>
    <row r="498" spans="1:13" ht="45.75" customHeight="1" outlineLevel="1" x14ac:dyDescent="0.2">
      <c r="A498" s="170" t="str">
        <f>Máximo!A498</f>
        <v>3.461</v>
      </c>
      <c r="B498" s="667" t="str">
        <f>Máximo!B498:E498</f>
        <v>9.6.1.1.        Foundation Certificate in IT Service Management - IT Infrastructure Library (ITIL);</v>
      </c>
      <c r="C498" s="668"/>
      <c r="D498" s="668"/>
      <c r="E498" s="669"/>
      <c r="F498" s="68" t="str">
        <f>IF(Máximo!F498:I498="","",Máximo!F498:I498)</f>
        <v/>
      </c>
      <c r="G498" s="72">
        <f>Máximo!G498:J498</f>
        <v>2.1459227E-4</v>
      </c>
      <c r="H498" s="70" t="str">
        <f>IF(Máximo!H498="","",Máximo!H498)</f>
        <v>Obrigatório</v>
      </c>
      <c r="I498" s="37" t="s">
        <v>4</v>
      </c>
      <c r="J498" s="73">
        <f>IF($K$13="Não Atende",0,IF(I498="","",IF(H498="",VLOOKUP(I498,Parâmetros!$B$3:$C$6,2,0),VLOOKUP(I498,Parâmetros!$B$3:$C$6,2,0)*VLOOKUP(H498,Parâmetros!$E$3:$G$5,2,0))))</f>
        <v>4</v>
      </c>
      <c r="K498" s="74">
        <f t="shared" si="273"/>
        <v>3.4763947740000002E-2</v>
      </c>
      <c r="L498" s="3"/>
      <c r="M498" s="38"/>
    </row>
    <row r="499" spans="1:13" ht="45.75" customHeight="1" outlineLevel="1" x14ac:dyDescent="0.2">
      <c r="A499" s="170" t="str">
        <f>Máximo!A499</f>
        <v>3.462</v>
      </c>
      <c r="B499" s="667" t="str">
        <f>Máximo!B499:E499</f>
        <v>9.6.1.2.        Project Manager Professional (PMP).</v>
      </c>
      <c r="C499" s="668"/>
      <c r="D499" s="668"/>
      <c r="E499" s="669"/>
      <c r="F499" s="68" t="str">
        <f>IF(Máximo!F499:I499="","",Máximo!F499:I499)</f>
        <v/>
      </c>
      <c r="G499" s="72">
        <f>Máximo!G499:J499</f>
        <v>2.1459227E-4</v>
      </c>
      <c r="H499" s="70" t="str">
        <f>IF(Máximo!H499="","",Máximo!H499)</f>
        <v>Obrigatório</v>
      </c>
      <c r="I499" s="37" t="s">
        <v>4</v>
      </c>
      <c r="J499" s="73">
        <f>IF($K$13="Não Atende",0,IF(I499="","",IF(H499="",VLOOKUP(I499,Parâmetros!$B$3:$C$6,2,0),VLOOKUP(I499,Parâmetros!$B$3:$C$6,2,0)*VLOOKUP(H499,Parâmetros!$E$3:$G$5,2,0))))</f>
        <v>4</v>
      </c>
      <c r="K499" s="74">
        <f t="shared" si="273"/>
        <v>3.4763947740000002E-2</v>
      </c>
      <c r="L499" s="3"/>
      <c r="M499" s="38"/>
    </row>
    <row r="500" spans="1:13" ht="45.75" customHeight="1" outlineLevel="1" x14ac:dyDescent="0.2">
      <c r="A500" s="170" t="str">
        <f>Máximo!A500</f>
        <v>3.463</v>
      </c>
      <c r="B500" s="667" t="str">
        <f>Máximo!B500:E500</f>
        <v>9.6.2.        Experiência: a PROPONENTE deverá detalhar experiências que permita avaliar seus conhecimentos e experiências adquiridos em implementação de A.D. através de:</v>
      </c>
      <c r="C500" s="668"/>
      <c r="D500" s="668"/>
      <c r="E500" s="669"/>
      <c r="F500" s="68" t="str">
        <f>IF(Máximo!F500:I500="","",Máximo!F500:I500)</f>
        <v/>
      </c>
      <c r="G500" s="72">
        <f>Máximo!G500:J500</f>
        <v>2.1459227E-4</v>
      </c>
      <c r="H500" s="70" t="str">
        <f>IF(Máximo!H500="","",Máximo!H500)</f>
        <v>Obrigatório</v>
      </c>
      <c r="I500" s="37" t="s">
        <v>4</v>
      </c>
      <c r="J500" s="73">
        <f>IF($K$13="Não Atende",0,IF(I500="","",IF(H500="",VLOOKUP(I500,Parâmetros!$B$3:$C$6,2,0),VLOOKUP(I500,Parâmetros!$B$3:$C$6,2,0)*VLOOKUP(H500,Parâmetros!$E$3:$G$5,2,0))))</f>
        <v>4</v>
      </c>
      <c r="K500" s="74">
        <f t="shared" si="273"/>
        <v>3.4763947740000002E-2</v>
      </c>
      <c r="L500" s="3"/>
      <c r="M500" s="38"/>
    </row>
    <row r="501" spans="1:13" ht="45.75" customHeight="1" outlineLevel="1" x14ac:dyDescent="0.2">
      <c r="A501" s="170" t="str">
        <f>Máximo!A501</f>
        <v>3.464</v>
      </c>
      <c r="B501" s="667" t="str">
        <f>Máximo!B501:E501</f>
        <v>9.6.2.1.        Serviços realizados em grandes empresas de Telecomunicações (Internacional / Nacional);</v>
      </c>
      <c r="C501" s="668"/>
      <c r="D501" s="668"/>
      <c r="E501" s="669"/>
      <c r="F501" s="68" t="str">
        <f>IF(Máximo!F501:I501="","",Máximo!F501:I501)</f>
        <v/>
      </c>
      <c r="G501" s="72">
        <f>Máximo!G501:J501</f>
        <v>2.1459227E-4</v>
      </c>
      <c r="H501" s="70" t="str">
        <f>IF(Máximo!H501="","",Máximo!H501)</f>
        <v>Obrigatório</v>
      </c>
      <c r="I501" s="37" t="s">
        <v>4</v>
      </c>
      <c r="J501" s="73">
        <f>IF($K$13="Não Atende",0,IF(I501="","",IF(H501="",VLOOKUP(I501,Parâmetros!$B$3:$C$6,2,0),VLOOKUP(I501,Parâmetros!$B$3:$C$6,2,0)*VLOOKUP(H501,Parâmetros!$E$3:$G$5,2,0))))</f>
        <v>4</v>
      </c>
      <c r="K501" s="74">
        <f t="shared" si="273"/>
        <v>3.4763947740000002E-2</v>
      </c>
      <c r="L501" s="3"/>
      <c r="M501" s="38"/>
    </row>
    <row r="502" spans="1:13" ht="45.75" customHeight="1" outlineLevel="1" x14ac:dyDescent="0.2">
      <c r="A502" s="170" t="str">
        <f>Máximo!A502</f>
        <v>3.465</v>
      </c>
      <c r="B502" s="667" t="str">
        <f>Máximo!B502:E502</f>
        <v>9.6.2.2.        Serviços relativos a soluções de Business Continuity Management (BCM) em grandes empresas (Internacional / Nacional);</v>
      </c>
      <c r="C502" s="668"/>
      <c r="D502" s="668"/>
      <c r="E502" s="669"/>
      <c r="F502" s="68" t="str">
        <f>IF(Máximo!F502:I502="","",Máximo!F502:I502)</f>
        <v/>
      </c>
      <c r="G502" s="72">
        <f>Máximo!G502:J502</f>
        <v>2.1459227E-4</v>
      </c>
      <c r="H502" s="70" t="str">
        <f>IF(Máximo!H502="","",Máximo!H502)</f>
        <v>Obrigatório</v>
      </c>
      <c r="I502" s="37" t="s">
        <v>4</v>
      </c>
      <c r="J502" s="73">
        <f>IF($K$13="Não Atende",0,IF(I502="","",IF(H502="",VLOOKUP(I502,Parâmetros!$B$3:$C$6,2,0),VLOOKUP(I502,Parâmetros!$B$3:$C$6,2,0)*VLOOKUP(H502,Parâmetros!$E$3:$G$5,2,0))))</f>
        <v>4</v>
      </c>
      <c r="K502" s="74">
        <f t="shared" si="273"/>
        <v>3.4763947740000002E-2</v>
      </c>
      <c r="L502" s="3"/>
      <c r="M502" s="38"/>
    </row>
    <row r="503" spans="1:13" ht="45.75" customHeight="1" outlineLevel="1" x14ac:dyDescent="0.2">
      <c r="A503" s="170" t="str">
        <f>Máximo!A503</f>
        <v>3.466</v>
      </c>
      <c r="B503" s="667" t="str">
        <f>Máximo!B503:E503</f>
        <v>10.      Requisitos de Monitoração, Automação e Gerenciamento</v>
      </c>
      <c r="C503" s="668"/>
      <c r="D503" s="668"/>
      <c r="E503" s="669"/>
      <c r="F503" s="68" t="str">
        <f>IF(Máximo!F503:I503="","",Máximo!F503:I503)</f>
        <v/>
      </c>
      <c r="G503" s="72">
        <f>Máximo!G503:J503</f>
        <v>2.1459227E-4</v>
      </c>
      <c r="H503" s="70" t="str">
        <f>IF(Máximo!H503="","",Máximo!H503)</f>
        <v>Obrigatório</v>
      </c>
      <c r="I503" s="37" t="s">
        <v>4</v>
      </c>
      <c r="J503" s="73">
        <f>IF($K$13="Não Atende",0,IF(I503="","",IF(H503="",VLOOKUP(I503,Parâmetros!$B$3:$C$6,2,0),VLOOKUP(I503,Parâmetros!$B$3:$C$6,2,0)*VLOOKUP(H503,Parâmetros!$E$3:$G$5,2,0))))</f>
        <v>4</v>
      </c>
      <c r="K503" s="74">
        <f t="shared" si="273"/>
        <v>3.4763947740000002E-2</v>
      </c>
      <c r="L503" s="3"/>
      <c r="M503" s="38"/>
    </row>
    <row r="504" spans="1:13" ht="45.75" customHeight="1" outlineLevel="1" x14ac:dyDescent="0.2">
      <c r="A504" s="170" t="str">
        <f>Máximo!A504</f>
        <v>3.467</v>
      </c>
      <c r="B504" s="667" t="str">
        <f>Máximo!B504:E504</f>
        <v>10.1.A Oi utiliza diversas ferramentas para as atividades de gerenciamento da infraestrutura e de serviços de TI, sendo estas integradas com base no Framework de Gerenciamento da Oi, o que possibilita a gestão e operação de componentes, recursos e serviços de TI de forma estruturada e de acordo com as boas práticas de Gestão de TI como ITIL e COBIT;</v>
      </c>
      <c r="C504" s="668"/>
      <c r="D504" s="668"/>
      <c r="E504" s="669"/>
      <c r="F504" s="68" t="str">
        <f>IF(Máximo!F504:I504="","",Máximo!F504:I504)</f>
        <v/>
      </c>
      <c r="G504" s="72">
        <f>Máximo!G504:J504</f>
        <v>2.1459227E-4</v>
      </c>
      <c r="H504" s="70" t="str">
        <f>IF(Máximo!H504="","",Máximo!H504)</f>
        <v>Obrigatório</v>
      </c>
      <c r="I504" s="37" t="s">
        <v>4</v>
      </c>
      <c r="J504" s="73">
        <f>IF($K$13="Não Atende",0,IF(I504="","",IF(H504="",VLOOKUP(I504,Parâmetros!$B$3:$C$6,2,0),VLOOKUP(I504,Parâmetros!$B$3:$C$6,2,0)*VLOOKUP(H504,Parâmetros!$E$3:$G$5,2,0))))</f>
        <v>4</v>
      </c>
      <c r="K504" s="74">
        <f t="shared" si="273"/>
        <v>3.4763947740000002E-2</v>
      </c>
      <c r="L504" s="3"/>
      <c r="M504" s="38"/>
    </row>
    <row r="505" spans="1:13" ht="45.75" customHeight="1" outlineLevel="1" x14ac:dyDescent="0.2">
      <c r="A505" s="170" t="str">
        <f>Máximo!A505</f>
        <v>3.468</v>
      </c>
      <c r="B505" s="667" t="str">
        <f>Máximo!B505:E505</f>
        <v>10.2.O PROPONENTE deverá avaliar a relação de ferramentas da tabela abaixo verificando a compatibilidade das ferramentas utilizadas pela Oi com a solução proposta na RFP. Caso uma ou mais ferramenta(s) não seja(m) adequada(s) para a monitoração, automação e gerenciamento da solução proposta, ou ainda, caso seja necessária a complementação através de outras ferramentas, deverá ser considerada na Proposta Técnica quais seriam as ferramentas adicionais e/ou as ferramentas incompatíveis justificando os motivos. Caberá a CONTRATANTE avaliar a real necessidade de uso e aplicabilidade de novas ferramentas no framework de Gerenciamento da Oi. As ferramentas homologadas e utilizadas pela Oi para as respectivas finalidades são:</v>
      </c>
      <c r="C505" s="668"/>
      <c r="D505" s="668"/>
      <c r="E505" s="669"/>
      <c r="F505" s="68" t="str">
        <f>IF(Máximo!F505:I505="","",Máximo!F505:I505)</f>
        <v/>
      </c>
      <c r="G505" s="72">
        <f>Máximo!G505:J505</f>
        <v>2.1459227E-4</v>
      </c>
      <c r="H505" s="70" t="str">
        <f>IF(Máximo!H505="","",Máximo!H505)</f>
        <v>Obrigatório</v>
      </c>
      <c r="I505" s="37" t="s">
        <v>4</v>
      </c>
      <c r="J505" s="73">
        <f>IF($K$13="Não Atende",0,IF(I505="","",IF(H505="",VLOOKUP(I505,Parâmetros!$B$3:$C$6,2,0),VLOOKUP(I505,Parâmetros!$B$3:$C$6,2,0)*VLOOKUP(H505,Parâmetros!$E$3:$G$5,2,0))))</f>
        <v>4</v>
      </c>
      <c r="K505" s="74">
        <f t="shared" ref="K505:K568" si="274">IF(J505="",0,((G505*J505)*$F$30)*0.9*100)</f>
        <v>3.4763947740000002E-2</v>
      </c>
      <c r="L505" s="3"/>
      <c r="M505" s="38"/>
    </row>
    <row r="506" spans="1:13" ht="45.75" customHeight="1" outlineLevel="1" x14ac:dyDescent="0.2">
      <c r="A506" s="170" t="str">
        <f>Máximo!A506</f>
        <v>3.469</v>
      </c>
      <c r="B506" s="667" t="str">
        <f>Máximo!B506:E506</f>
        <v>10.2.1.     Nagios Monitoração de Redes – Disponibilidade e Performance</v>
      </c>
      <c r="C506" s="668"/>
      <c r="D506" s="668"/>
      <c r="E506" s="669"/>
      <c r="F506" s="68" t="str">
        <f>IF(Máximo!F506:I506="","",Máximo!F506:I506)</f>
        <v/>
      </c>
      <c r="G506" s="72">
        <f>Máximo!G506:J506</f>
        <v>2.1459227E-4</v>
      </c>
      <c r="H506" s="70" t="str">
        <f>IF(Máximo!H506="","",Máximo!H506)</f>
        <v>Obrigatório</v>
      </c>
      <c r="I506" s="37" t="s">
        <v>4</v>
      </c>
      <c r="J506" s="73">
        <f>IF($K$13="Não Atende",0,IF(I506="","",IF(H506="",VLOOKUP(I506,Parâmetros!$B$3:$C$6,2,0),VLOOKUP(I506,Parâmetros!$B$3:$C$6,2,0)*VLOOKUP(H506,Parâmetros!$E$3:$G$5,2,0))))</f>
        <v>4</v>
      </c>
      <c r="K506" s="74">
        <f t="shared" si="274"/>
        <v>3.4763947740000002E-2</v>
      </c>
      <c r="L506" s="3"/>
      <c r="M506" s="38"/>
    </row>
    <row r="507" spans="1:13" ht="45.75" customHeight="1" outlineLevel="1" x14ac:dyDescent="0.2">
      <c r="A507" s="170" t="str">
        <f>Máximo!A507</f>
        <v>3.470</v>
      </c>
      <c r="B507" s="667" t="str">
        <f>Máximo!B507:E507</f>
        <v>10.2.2.     BMC Patrol Agent Monitoração de Redes – Disponibilidade e Performance</v>
      </c>
      <c r="C507" s="668"/>
      <c r="D507" s="668"/>
      <c r="E507" s="669"/>
      <c r="F507" s="68" t="str">
        <f>IF(Máximo!F507:I507="","",Máximo!F507:I507)</f>
        <v/>
      </c>
      <c r="G507" s="72">
        <f>Máximo!G507:J507</f>
        <v>2.1459227E-4</v>
      </c>
      <c r="H507" s="70" t="str">
        <f>IF(Máximo!H507="","",Máximo!H507)</f>
        <v>Obrigatório</v>
      </c>
      <c r="I507" s="37" t="s">
        <v>4</v>
      </c>
      <c r="J507" s="73">
        <f>IF($K$13="Não Atende",0,IF(I507="","",IF(H507="",VLOOKUP(I507,Parâmetros!$B$3:$C$6,2,0),VLOOKUP(I507,Parâmetros!$B$3:$C$6,2,0)*VLOOKUP(H507,Parâmetros!$E$3:$G$5,2,0))))</f>
        <v>4</v>
      </c>
      <c r="K507" s="74">
        <f t="shared" si="274"/>
        <v>3.4763947740000002E-2</v>
      </c>
      <c r="L507" s="3"/>
      <c r="M507" s="38"/>
    </row>
    <row r="508" spans="1:13" ht="45.75" customHeight="1" outlineLevel="1" x14ac:dyDescent="0.2">
      <c r="A508" s="170" t="str">
        <f>Máximo!A508</f>
        <v>3.471</v>
      </c>
      <c r="B508" s="667" t="str">
        <f>Máximo!B508:E508</f>
        <v>10.2.3.     BMC Performance Assurance Agent Monitoração de Servidores, Serviços, Logs e Workloads – Disponibilidade e Performance</v>
      </c>
      <c r="C508" s="668"/>
      <c r="D508" s="668"/>
      <c r="E508" s="669"/>
      <c r="F508" s="68" t="str">
        <f>IF(Máximo!F508:I508="","",Máximo!F508:I508)</f>
        <v/>
      </c>
      <c r="G508" s="72">
        <f>Máximo!G508:J508</f>
        <v>2.1459227E-4</v>
      </c>
      <c r="H508" s="70" t="str">
        <f>IF(Máximo!H508="","",Máximo!H508)</f>
        <v>Obrigatório</v>
      </c>
      <c r="I508" s="37" t="s">
        <v>4</v>
      </c>
      <c r="J508" s="73">
        <f>IF($K$13="Não Atende",0,IF(I508="","",IF(H508="",VLOOKUP(I508,Parâmetros!$B$3:$C$6,2,0),VLOOKUP(I508,Parâmetros!$B$3:$C$6,2,0)*VLOOKUP(H508,Parâmetros!$E$3:$G$5,2,0))))</f>
        <v>4</v>
      </c>
      <c r="K508" s="74">
        <f t="shared" si="274"/>
        <v>3.4763947740000002E-2</v>
      </c>
      <c r="L508" s="3"/>
      <c r="M508" s="38"/>
    </row>
    <row r="509" spans="1:13" ht="45.75" customHeight="1" outlineLevel="1" x14ac:dyDescent="0.2">
      <c r="A509" s="170" t="str">
        <f>Máximo!A509</f>
        <v>3.472</v>
      </c>
      <c r="B509" s="667" t="str">
        <f>Máximo!B509:E509</f>
        <v>10.2.4.     BMC Portal Agentless (ProactiveNet) Monitoração de Servidores, Serviços, Logs e Workloads – Disponibilidade e Performance</v>
      </c>
      <c r="C509" s="668"/>
      <c r="D509" s="668"/>
      <c r="E509" s="669"/>
      <c r="F509" s="68" t="str">
        <f>IF(Máximo!F509:I509="","",Máximo!F509:I509)</f>
        <v/>
      </c>
      <c r="G509" s="72">
        <f>Máximo!G509:J509</f>
        <v>2.1459227E-4</v>
      </c>
      <c r="H509" s="70" t="str">
        <f>IF(Máximo!H509="","",Máximo!H509)</f>
        <v>Obrigatório</v>
      </c>
      <c r="I509" s="37" t="s">
        <v>4</v>
      </c>
      <c r="J509" s="73">
        <f>IF($K$13="Não Atende",0,IF(I509="","",IF(H509="",VLOOKUP(I509,Parâmetros!$B$3:$C$6,2,0),VLOOKUP(I509,Parâmetros!$B$3:$C$6,2,0)*VLOOKUP(H509,Parâmetros!$E$3:$G$5,2,0))))</f>
        <v>4</v>
      </c>
      <c r="K509" s="74">
        <f t="shared" si="274"/>
        <v>3.4763947740000002E-2</v>
      </c>
      <c r="L509" s="3"/>
      <c r="M509" s="38"/>
    </row>
    <row r="510" spans="1:13" ht="45.75" customHeight="1" outlineLevel="1" x14ac:dyDescent="0.2">
      <c r="A510" s="170" t="str">
        <f>Máximo!A510</f>
        <v>3.473</v>
      </c>
      <c r="B510" s="667" t="str">
        <f>Máximo!B510:E510</f>
        <v>10.2.5.     BMC Performance Management for Applications Monitoração de Aplicações e Middlewares – Disponibilidade e Peformance</v>
      </c>
      <c r="C510" s="668"/>
      <c r="D510" s="668"/>
      <c r="E510" s="669"/>
      <c r="F510" s="68" t="str">
        <f>IF(Máximo!F510:I510="","",Máximo!F510:I510)</f>
        <v/>
      </c>
      <c r="G510" s="72">
        <f>Máximo!G510:J510</f>
        <v>2.1459227E-4</v>
      </c>
      <c r="H510" s="70" t="str">
        <f>IF(Máximo!H510="","",Máximo!H510)</f>
        <v>Obrigatório</v>
      </c>
      <c r="I510" s="37" t="s">
        <v>4</v>
      </c>
      <c r="J510" s="73">
        <f>IF($K$13="Não Atende",0,IF(I510="","",IF(H510="",VLOOKUP(I510,Parâmetros!$B$3:$C$6,2,0),VLOOKUP(I510,Parâmetros!$B$3:$C$6,2,0)*VLOOKUP(H510,Parâmetros!$E$3:$G$5,2,0))))</f>
        <v>4</v>
      </c>
      <c r="K510" s="74">
        <f t="shared" si="274"/>
        <v>3.4763947740000002E-2</v>
      </c>
      <c r="L510" s="3"/>
      <c r="M510" s="38"/>
    </row>
    <row r="511" spans="1:13" ht="45.75" customHeight="1" outlineLevel="1" x14ac:dyDescent="0.2">
      <c r="A511" s="170" t="str">
        <f>Máximo!A511</f>
        <v>3.474</v>
      </c>
      <c r="B511" s="667" t="str">
        <f>Máximo!B511:E511</f>
        <v>10.2.6.     BMC Performance Management Knowledge Modules Monitoração de Aplicações e Middlewares – Disponibilidade e Peformance</v>
      </c>
      <c r="C511" s="668"/>
      <c r="D511" s="668"/>
      <c r="E511" s="669"/>
      <c r="F511" s="68" t="str">
        <f>IF(Máximo!F511:I511="","",Máximo!F511:I511)</f>
        <v/>
      </c>
      <c r="G511" s="72">
        <f>Máximo!G511:J511</f>
        <v>2.1459227E-4</v>
      </c>
      <c r="H511" s="70" t="str">
        <f>IF(Máximo!H511="","",Máximo!H511)</f>
        <v>Obrigatório</v>
      </c>
      <c r="I511" s="37" t="s">
        <v>4</v>
      </c>
      <c r="J511" s="73">
        <f>IF($K$13="Não Atende",0,IF(I511="","",IF(H511="",VLOOKUP(I511,Parâmetros!$B$3:$C$6,2,0),VLOOKUP(I511,Parâmetros!$B$3:$C$6,2,0)*VLOOKUP(H511,Parâmetros!$E$3:$G$5,2,0))))</f>
        <v>4</v>
      </c>
      <c r="K511" s="74">
        <f t="shared" si="274"/>
        <v>3.4763947740000002E-2</v>
      </c>
      <c r="L511" s="3"/>
      <c r="M511" s="38"/>
    </row>
    <row r="512" spans="1:13" ht="45.75" customHeight="1" outlineLevel="1" x14ac:dyDescent="0.2">
      <c r="A512" s="170" t="str">
        <f>Máximo!A512</f>
        <v>3.475</v>
      </c>
      <c r="B512" s="667" t="str">
        <f>Máximo!B512:E512</f>
        <v>10.2.7.     BMC T-MART / Silk Performer Monitoração da Experiência do Usuário Final - Peformance</v>
      </c>
      <c r="C512" s="668"/>
      <c r="D512" s="668"/>
      <c r="E512" s="669"/>
      <c r="F512" s="68" t="str">
        <f>IF(Máximo!F512:I512="","",Máximo!F512:I512)</f>
        <v/>
      </c>
      <c r="G512" s="72">
        <f>Máximo!G512:J512</f>
        <v>2.1459227E-4</v>
      </c>
      <c r="H512" s="70" t="str">
        <f>IF(Máximo!H512="","",Máximo!H512)</f>
        <v>Obrigatório</v>
      </c>
      <c r="I512" s="37" t="s">
        <v>4</v>
      </c>
      <c r="J512" s="73">
        <f>IF($K$13="Não Atende",0,IF(I512="","",IF(H512="",VLOOKUP(I512,Parâmetros!$B$3:$C$6,2,0),VLOOKUP(I512,Parâmetros!$B$3:$C$6,2,0)*VLOOKUP(H512,Parâmetros!$E$3:$G$5,2,0))))</f>
        <v>4</v>
      </c>
      <c r="K512" s="74">
        <f t="shared" si="274"/>
        <v>3.4763947740000002E-2</v>
      </c>
      <c r="L512" s="3"/>
      <c r="M512" s="38"/>
    </row>
    <row r="513" spans="1:13" ht="45.75" customHeight="1" outlineLevel="1" x14ac:dyDescent="0.2">
      <c r="A513" s="170" t="str">
        <f>Máximo!A513</f>
        <v>3.476</v>
      </c>
      <c r="B513" s="667" t="str">
        <f>Máximo!B513:E513</f>
        <v>10.2.8.     BMC End User Experience Management Monitoração da Experiência do Usuário Final - Peformance</v>
      </c>
      <c r="C513" s="668"/>
      <c r="D513" s="668"/>
      <c r="E513" s="669"/>
      <c r="F513" s="68" t="str">
        <f>IF(Máximo!F513:I513="","",Máximo!F513:I513)</f>
        <v/>
      </c>
      <c r="G513" s="72">
        <f>Máximo!G513:J513</f>
        <v>2.1459227E-4</v>
      </c>
      <c r="H513" s="70" t="str">
        <f>IF(Máximo!H513="","",Máximo!H513)</f>
        <v>Obrigatório</v>
      </c>
      <c r="I513" s="37" t="s">
        <v>4</v>
      </c>
      <c r="J513" s="73">
        <f>IF($K$13="Não Atende",0,IF(I513="","",IF(H513="",VLOOKUP(I513,Parâmetros!$B$3:$C$6,2,0),VLOOKUP(I513,Parâmetros!$B$3:$C$6,2,0)*VLOOKUP(H513,Parâmetros!$E$3:$G$5,2,0))))</f>
        <v>4</v>
      </c>
      <c r="K513" s="74">
        <f t="shared" si="274"/>
        <v>3.4763947740000002E-2</v>
      </c>
      <c r="L513" s="3"/>
      <c r="M513" s="38"/>
    </row>
    <row r="514" spans="1:13" ht="45.75" customHeight="1" outlineLevel="1" x14ac:dyDescent="0.2">
      <c r="A514" s="170" t="str">
        <f>Máximo!A514</f>
        <v>3.477</v>
      </c>
      <c r="B514" s="667" t="str">
        <f>Máximo!B514:E514</f>
        <v>10.2.9.     BMC ProactiveNet 9.0 Gerenciamento de Eventos</v>
      </c>
      <c r="C514" s="668"/>
      <c r="D514" s="668"/>
      <c r="E514" s="669"/>
      <c r="F514" s="68" t="str">
        <f>IF(Máximo!F514:I514="","",Máximo!F514:I514)</f>
        <v/>
      </c>
      <c r="G514" s="72">
        <f>Máximo!G514:J514</f>
        <v>2.1459227E-4</v>
      </c>
      <c r="H514" s="70" t="str">
        <f>IF(Máximo!H514="","",Máximo!H514)</f>
        <v>Obrigatório</v>
      </c>
      <c r="I514" s="37" t="s">
        <v>4</v>
      </c>
      <c r="J514" s="73">
        <f>IF($K$13="Não Atende",0,IF(I514="","",IF(H514="",VLOOKUP(I514,Parâmetros!$B$3:$C$6,2,0),VLOOKUP(I514,Parâmetros!$B$3:$C$6,2,0)*VLOOKUP(H514,Parâmetros!$E$3:$G$5,2,0))))</f>
        <v>4</v>
      </c>
      <c r="K514" s="74">
        <f t="shared" si="274"/>
        <v>3.4763947740000002E-2</v>
      </c>
      <c r="L514" s="3"/>
      <c r="M514" s="38"/>
    </row>
    <row r="515" spans="1:13" ht="45.75" customHeight="1" outlineLevel="1" x14ac:dyDescent="0.2">
      <c r="A515" s="170" t="str">
        <f>Máximo!A515</f>
        <v>3.478</v>
      </c>
      <c r="B515" s="667" t="str">
        <f>Máximo!B515:E515</f>
        <v>10.2.10.   BMC ARS Remedy 8.1 Gerenciamento de Requisições, Incidentes, Problemas e Mudanças</v>
      </c>
      <c r="C515" s="668"/>
      <c r="D515" s="668"/>
      <c r="E515" s="669"/>
      <c r="F515" s="68" t="str">
        <f>IF(Máximo!F515:I515="","",Máximo!F515:I515)</f>
        <v/>
      </c>
      <c r="G515" s="72">
        <f>Máximo!G515:J515</f>
        <v>2.1459227E-4</v>
      </c>
      <c r="H515" s="70" t="str">
        <f>IF(Máximo!H515="","",Máximo!H515)</f>
        <v>Obrigatório</v>
      </c>
      <c r="I515" s="37" t="s">
        <v>4</v>
      </c>
      <c r="J515" s="73">
        <f>IF($K$13="Não Atende",0,IF(I515="","",IF(H515="",VLOOKUP(I515,Parâmetros!$B$3:$C$6,2,0),VLOOKUP(I515,Parâmetros!$B$3:$C$6,2,0)*VLOOKUP(H515,Parâmetros!$E$3:$G$5,2,0))))</f>
        <v>4</v>
      </c>
      <c r="K515" s="74">
        <f t="shared" si="274"/>
        <v>3.4763947740000002E-2</v>
      </c>
      <c r="L515" s="3"/>
      <c r="M515" s="38"/>
    </row>
    <row r="516" spans="1:13" ht="45.75" customHeight="1" outlineLevel="1" x14ac:dyDescent="0.2">
      <c r="A516" s="170" t="str">
        <f>Máximo!A516</f>
        <v>3.479</v>
      </c>
      <c r="B516" s="667" t="str">
        <f>Máximo!B516:E516</f>
        <v>10.2.11.   BMC Atrium CMDB 8.1 Gerenciamento de Configurações e Ativos de TI</v>
      </c>
      <c r="C516" s="668"/>
      <c r="D516" s="668"/>
      <c r="E516" s="669"/>
      <c r="F516" s="68" t="str">
        <f>IF(Máximo!F516:I516="","",Máximo!F516:I516)</f>
        <v/>
      </c>
      <c r="G516" s="72">
        <f>Máximo!G516:J516</f>
        <v>2.1459227E-4</v>
      </c>
      <c r="H516" s="70" t="str">
        <f>IF(Máximo!H516="","",Máximo!H516)</f>
        <v>Obrigatório</v>
      </c>
      <c r="I516" s="37" t="s">
        <v>4</v>
      </c>
      <c r="J516" s="73">
        <f>IF($K$13="Não Atende",0,IF(I516="","",IF(H516="",VLOOKUP(I516,Parâmetros!$B$3:$C$6,2,0),VLOOKUP(I516,Parâmetros!$B$3:$C$6,2,0)*VLOOKUP(H516,Parâmetros!$E$3:$G$5,2,0))))</f>
        <v>4</v>
      </c>
      <c r="K516" s="74">
        <f t="shared" si="274"/>
        <v>3.4763947740000002E-2</v>
      </c>
      <c r="L516" s="3"/>
      <c r="M516" s="38"/>
    </row>
    <row r="517" spans="1:13" ht="45.75" customHeight="1" outlineLevel="1" x14ac:dyDescent="0.2">
      <c r="A517" s="170" t="str">
        <f>Máximo!A517</f>
        <v>3.480</v>
      </c>
      <c r="B517" s="667" t="str">
        <f>Máximo!B517:E517</f>
        <v>10.2.12.   BMC Atrium Discovery and Dependency Mapping 10.0 Gerenciamento de Configurações e Ativos de TI</v>
      </c>
      <c r="C517" s="668"/>
      <c r="D517" s="668"/>
      <c r="E517" s="669"/>
      <c r="F517" s="68" t="str">
        <f>IF(Máximo!F517:I517="","",Máximo!F517:I517)</f>
        <v/>
      </c>
      <c r="G517" s="72">
        <f>Máximo!G517:J517</f>
        <v>2.1459227E-4</v>
      </c>
      <c r="H517" s="70" t="str">
        <f>IF(Máximo!H517="","",Máximo!H517)</f>
        <v>Obrigatório</v>
      </c>
      <c r="I517" s="37" t="s">
        <v>4</v>
      </c>
      <c r="J517" s="73">
        <f>IF($K$13="Não Atende",0,IF(I517="","",IF(H517="",VLOOKUP(I517,Parâmetros!$B$3:$C$6,2,0),VLOOKUP(I517,Parâmetros!$B$3:$C$6,2,0)*VLOOKUP(H517,Parâmetros!$E$3:$G$5,2,0))))</f>
        <v>4</v>
      </c>
      <c r="K517" s="74">
        <f t="shared" si="274"/>
        <v>3.4763947740000002E-2</v>
      </c>
      <c r="L517" s="3"/>
      <c r="M517" s="38"/>
    </row>
    <row r="518" spans="1:13" ht="45.75" customHeight="1" outlineLevel="1" x14ac:dyDescent="0.2">
      <c r="A518" s="170" t="str">
        <f>Máximo!A518</f>
        <v>3.481</v>
      </c>
      <c r="B518" s="667" t="str">
        <f>Máximo!B518:E518</f>
        <v>10.2.13.   BMC Service Impact Management Gerenciamento do Impacto nos Serviços de TI e Negócio</v>
      </c>
      <c r="C518" s="668"/>
      <c r="D518" s="668"/>
      <c r="E518" s="669"/>
      <c r="F518" s="68" t="str">
        <f>IF(Máximo!F518:I518="","",Máximo!F518:I518)</f>
        <v/>
      </c>
      <c r="G518" s="72">
        <f>Máximo!G518:J518</f>
        <v>2.1459227E-4</v>
      </c>
      <c r="H518" s="70" t="str">
        <f>IF(Máximo!H518="","",Máximo!H518)</f>
        <v>Obrigatório</v>
      </c>
      <c r="I518" s="37" t="s">
        <v>4</v>
      </c>
      <c r="J518" s="73">
        <f>IF($K$13="Não Atende",0,IF(I518="","",IF(H518="",VLOOKUP(I518,Parâmetros!$B$3:$C$6,2,0),VLOOKUP(I518,Parâmetros!$B$3:$C$6,2,0)*VLOOKUP(H518,Parâmetros!$E$3:$G$5,2,0))))</f>
        <v>4</v>
      </c>
      <c r="K518" s="74">
        <f t="shared" si="274"/>
        <v>3.4763947740000002E-2</v>
      </c>
      <c r="L518" s="3"/>
      <c r="M518" s="38"/>
    </row>
    <row r="519" spans="1:13" ht="45.75" customHeight="1" outlineLevel="1" x14ac:dyDescent="0.2">
      <c r="A519" s="170" t="str">
        <f>Máximo!A519</f>
        <v>3.482</v>
      </c>
      <c r="B519" s="667" t="str">
        <f>Máximo!B519:E519</f>
        <v>10.2.14.   BMC Capacity Optimization 9.5 Gerenciamento de Capacidade</v>
      </c>
      <c r="C519" s="668"/>
      <c r="D519" s="668"/>
      <c r="E519" s="669"/>
      <c r="F519" s="68" t="str">
        <f>IF(Máximo!F519:I519="","",Máximo!F519:I519)</f>
        <v/>
      </c>
      <c r="G519" s="72">
        <f>Máximo!G519:J519</f>
        <v>2.1459227E-4</v>
      </c>
      <c r="H519" s="70" t="str">
        <f>IF(Máximo!H519="","",Máximo!H519)</f>
        <v>Obrigatório</v>
      </c>
      <c r="I519" s="37" t="s">
        <v>4</v>
      </c>
      <c r="J519" s="73">
        <f>IF($K$13="Não Atende",0,IF(I519="","",IF(H519="",VLOOKUP(I519,Parâmetros!$B$3:$C$6,2,0),VLOOKUP(I519,Parâmetros!$B$3:$C$6,2,0)*VLOOKUP(H519,Parâmetros!$E$3:$G$5,2,0))))</f>
        <v>4</v>
      </c>
      <c r="K519" s="74">
        <f t="shared" si="274"/>
        <v>3.4763947740000002E-2</v>
      </c>
      <c r="L519" s="3"/>
      <c r="M519" s="38"/>
    </row>
    <row r="520" spans="1:13" ht="45.75" customHeight="1" outlineLevel="1" x14ac:dyDescent="0.2">
      <c r="A520" s="170" t="str">
        <f>Máximo!A520</f>
        <v>3.483</v>
      </c>
      <c r="B520" s="667" t="str">
        <f>Máximo!B520:E520</f>
        <v>10.2.15.   Symantec Netbackup Gerenciamento de Backups</v>
      </c>
      <c r="C520" s="668"/>
      <c r="D520" s="668"/>
      <c r="E520" s="669"/>
      <c r="F520" s="68" t="str">
        <f>IF(Máximo!F520:I520="","",Máximo!F520:I520)</f>
        <v/>
      </c>
      <c r="G520" s="72">
        <f>Máximo!G520:J520</f>
        <v>2.1459227E-4</v>
      </c>
      <c r="H520" s="70" t="str">
        <f>IF(Máximo!H520="","",Máximo!H520)</f>
        <v>Obrigatório</v>
      </c>
      <c r="I520" s="37" t="s">
        <v>4</v>
      </c>
      <c r="J520" s="73">
        <f>IF($K$13="Não Atende",0,IF(I520="","",IF(H520="",VLOOKUP(I520,Parâmetros!$B$3:$C$6,2,0),VLOOKUP(I520,Parâmetros!$B$3:$C$6,2,0)*VLOOKUP(H520,Parâmetros!$E$3:$G$5,2,0))))</f>
        <v>4</v>
      </c>
      <c r="K520" s="74">
        <f t="shared" si="274"/>
        <v>3.4763947740000002E-2</v>
      </c>
      <c r="L520" s="3"/>
      <c r="M520" s="38"/>
    </row>
    <row r="521" spans="1:13" ht="45.75" customHeight="1" outlineLevel="1" x14ac:dyDescent="0.2">
      <c r="A521" s="170" t="str">
        <f>Máximo!A521</f>
        <v>3.484</v>
      </c>
      <c r="B521" s="667" t="str">
        <f>Máximo!B521:E521</f>
        <v>10.2.16.   IBM Tivoli Storage Manager Gerenciamento de Backups</v>
      </c>
      <c r="C521" s="668"/>
      <c r="D521" s="668"/>
      <c r="E521" s="669"/>
      <c r="F521" s="68" t="str">
        <f>IF(Máximo!F521:I521="","",Máximo!F521:I521)</f>
        <v/>
      </c>
      <c r="G521" s="72">
        <f>Máximo!G521:J521</f>
        <v>2.1459227E-4</v>
      </c>
      <c r="H521" s="70" t="str">
        <f>IF(Máximo!H521="","",Máximo!H521)</f>
        <v>Obrigatório</v>
      </c>
      <c r="I521" s="37" t="s">
        <v>4</v>
      </c>
      <c r="J521" s="73">
        <f>IF($K$13="Não Atende",0,IF(I521="","",IF(H521="",VLOOKUP(I521,Parâmetros!$B$3:$C$6,2,0),VLOOKUP(I521,Parâmetros!$B$3:$C$6,2,0)*VLOOKUP(H521,Parâmetros!$E$3:$G$5,2,0))))</f>
        <v>4</v>
      </c>
      <c r="K521" s="74">
        <f t="shared" si="274"/>
        <v>3.4763947740000002E-2</v>
      </c>
      <c r="L521" s="3"/>
      <c r="M521" s="38"/>
    </row>
    <row r="522" spans="1:13" ht="45.75" customHeight="1" outlineLevel="1" x14ac:dyDescent="0.2">
      <c r="A522" s="170" t="str">
        <f>Máximo!A522</f>
        <v>3.485</v>
      </c>
      <c r="B522" s="667" t="str">
        <f>Máximo!B522:E522</f>
        <v>10.2.17.   BMC Control-M/D/O Gerenciamento de Jobs (Automação e Scheduling)</v>
      </c>
      <c r="C522" s="668"/>
      <c r="D522" s="668"/>
      <c r="E522" s="669"/>
      <c r="F522" s="68" t="str">
        <f>IF(Máximo!F522:I522="","",Máximo!F522:I522)</f>
        <v/>
      </c>
      <c r="G522" s="72">
        <f>Máximo!G522:J522</f>
        <v>2.1459227E-4</v>
      </c>
      <c r="H522" s="70" t="str">
        <f>IF(Máximo!H522="","",Máximo!H522)</f>
        <v>Obrigatório</v>
      </c>
      <c r="I522" s="37" t="s">
        <v>4</v>
      </c>
      <c r="J522" s="73">
        <f>IF($K$13="Não Atende",0,IF(I522="","",IF(H522="",VLOOKUP(I522,Parâmetros!$B$3:$C$6,2,0),VLOOKUP(I522,Parâmetros!$B$3:$C$6,2,0)*VLOOKUP(H522,Parâmetros!$E$3:$G$5,2,0))))</f>
        <v>4</v>
      </c>
      <c r="K522" s="74">
        <f t="shared" si="274"/>
        <v>3.4763947740000002E-2</v>
      </c>
      <c r="L522" s="3"/>
      <c r="M522" s="38"/>
    </row>
    <row r="523" spans="1:13" ht="45.75" customHeight="1" outlineLevel="1" x14ac:dyDescent="0.2">
      <c r="A523" s="170" t="str">
        <f>Máximo!A523</f>
        <v>3.486</v>
      </c>
      <c r="B523" s="667" t="str">
        <f>Máximo!B523:E523</f>
        <v>10.2.18.   IBM Sterling Connect Direct Gerenciamento de Transferências de Arquivos</v>
      </c>
      <c r="C523" s="668"/>
      <c r="D523" s="668"/>
      <c r="E523" s="669"/>
      <c r="F523" s="68" t="str">
        <f>IF(Máximo!F523:I523="","",Máximo!F523:I523)</f>
        <v/>
      </c>
      <c r="G523" s="72">
        <f>Máximo!G523:J523</f>
        <v>2.1459227E-4</v>
      </c>
      <c r="H523" s="70" t="str">
        <f>IF(Máximo!H523="","",Máximo!H523)</f>
        <v>Obrigatório</v>
      </c>
      <c r="I523" s="37" t="s">
        <v>4</v>
      </c>
      <c r="J523" s="73">
        <f>IF($K$13="Não Atende",0,IF(I523="","",IF(H523="",VLOOKUP(I523,Parâmetros!$B$3:$C$6,2,0),VLOOKUP(I523,Parâmetros!$B$3:$C$6,2,0)*VLOOKUP(H523,Parâmetros!$E$3:$G$5,2,0))))</f>
        <v>4</v>
      </c>
      <c r="K523" s="74">
        <f t="shared" si="274"/>
        <v>3.4763947740000002E-2</v>
      </c>
      <c r="L523" s="3"/>
      <c r="M523" s="38"/>
    </row>
    <row r="524" spans="1:13" ht="45.75" customHeight="1" outlineLevel="1" x14ac:dyDescent="0.2">
      <c r="A524" s="170" t="str">
        <f>Máximo!A524</f>
        <v>3.487</v>
      </c>
      <c r="B524" s="667" t="str">
        <f>Máximo!B524:E524</f>
        <v>10.2.19.   XFB (Pelican) Gerenciamento de Transferências de Arquivos</v>
      </c>
      <c r="C524" s="668"/>
      <c r="D524" s="668"/>
      <c r="E524" s="669"/>
      <c r="F524" s="68" t="str">
        <f>IF(Máximo!F524:I524="","",Máximo!F524:I524)</f>
        <v/>
      </c>
      <c r="G524" s="72">
        <f>Máximo!G524:J524</f>
        <v>2.1459227E-4</v>
      </c>
      <c r="H524" s="70" t="str">
        <f>IF(Máximo!H524="","",Máximo!H524)</f>
        <v>Obrigatório</v>
      </c>
      <c r="I524" s="37" t="s">
        <v>4</v>
      </c>
      <c r="J524" s="73">
        <f>IF($K$13="Não Atende",0,IF(I524="","",IF(H524="",VLOOKUP(I524,Parâmetros!$B$3:$C$6,2,0),VLOOKUP(I524,Parâmetros!$B$3:$C$6,2,0)*VLOOKUP(H524,Parâmetros!$E$3:$G$5,2,0))))</f>
        <v>4</v>
      </c>
      <c r="K524" s="74">
        <f t="shared" si="274"/>
        <v>3.4763947740000002E-2</v>
      </c>
      <c r="L524" s="3"/>
      <c r="M524" s="38"/>
    </row>
    <row r="525" spans="1:13" ht="45.75" customHeight="1" outlineLevel="1" x14ac:dyDescent="0.2">
      <c r="A525" s="170" t="str">
        <f>Máximo!A525</f>
        <v>3.488</v>
      </c>
      <c r="B525" s="667" t="str">
        <f>Máximo!B525:E525</f>
        <v>10.3.O PROPONENTE deve relacionar quais ferramentas da Oi serão utilizadas para monitoração, automação e gerenciamento da Solução Proposta. Caso exista a necessidade de uso de outras ferramentas, o PROPONENTE deverá apresentar na proposta técnica a justificativa de necessidade, os custos de aquisição, manutenção e implementação da ferramenta proposta, especificando a integração da mesma no Framework de Gerenciamento da Oi, a saber:</v>
      </c>
      <c r="C525" s="668"/>
      <c r="D525" s="668"/>
      <c r="E525" s="669"/>
      <c r="F525" s="68" t="str">
        <f>IF(Máximo!F525:I525="","",Máximo!F525:I525)</f>
        <v/>
      </c>
      <c r="G525" s="72">
        <f>Máximo!G525:J525</f>
        <v>2.1459227E-4</v>
      </c>
      <c r="H525" s="70" t="str">
        <f>IF(Máximo!H525="","",Máximo!H525)</f>
        <v>Obrigatório</v>
      </c>
      <c r="I525" s="37" t="s">
        <v>4</v>
      </c>
      <c r="J525" s="73">
        <f>IF($K$13="Não Atende",0,IF(I525="","",IF(H525="",VLOOKUP(I525,Parâmetros!$B$3:$C$6,2,0),VLOOKUP(I525,Parâmetros!$B$3:$C$6,2,0)*VLOOKUP(H525,Parâmetros!$E$3:$G$5,2,0))))</f>
        <v>4</v>
      </c>
      <c r="K525" s="74">
        <f t="shared" si="274"/>
        <v>3.4763947740000002E-2</v>
      </c>
      <c r="L525" s="3"/>
      <c r="M525" s="38"/>
    </row>
    <row r="526" spans="1:13" ht="45.75" customHeight="1" outlineLevel="1" x14ac:dyDescent="0.2">
      <c r="A526" s="170" t="str">
        <f>Máximo!A526</f>
        <v>3.489</v>
      </c>
      <c r="B526" s="667" t="str">
        <f>Máximo!B526:E526</f>
        <v>10.4.O uso de novas ferramentas de monitoração serão permitidas apenas na camada de “Monitoring Tools” do Framework de Gerenciamento de TI, devendo ser garantida a integração com a ferramenta de gerenciamento de eventos BMC ProactiveNet através de web services ou pelo protocolo SNMP;</v>
      </c>
      <c r="C526" s="668"/>
      <c r="D526" s="668"/>
      <c r="E526" s="669"/>
      <c r="F526" s="68" t="str">
        <f>IF(Máximo!F526:I526="","",Máximo!F526:I526)</f>
        <v/>
      </c>
      <c r="G526" s="72">
        <f>Máximo!G526:J526</f>
        <v>2.1459227E-4</v>
      </c>
      <c r="H526" s="70" t="str">
        <f>IF(Máximo!H526="","",Máximo!H526)</f>
        <v>Obrigatório</v>
      </c>
      <c r="I526" s="37" t="s">
        <v>4</v>
      </c>
      <c r="J526" s="73">
        <f>IF($K$13="Não Atende",0,IF(I526="","",IF(H526="",VLOOKUP(I526,Parâmetros!$B$3:$C$6,2,0),VLOOKUP(I526,Parâmetros!$B$3:$C$6,2,0)*VLOOKUP(H526,Parâmetros!$E$3:$G$5,2,0))))</f>
        <v>4</v>
      </c>
      <c r="K526" s="74">
        <f t="shared" si="274"/>
        <v>3.4763947740000002E-2</v>
      </c>
      <c r="L526" s="3"/>
      <c r="M526" s="38"/>
    </row>
    <row r="527" spans="1:13" ht="45.75" customHeight="1" outlineLevel="1" x14ac:dyDescent="0.2">
      <c r="A527" s="170" t="str">
        <f>Máximo!A527</f>
        <v>3.490</v>
      </c>
      <c r="B527" s="667" t="str">
        <f>Máximo!B527:E527</f>
        <v>10.5.É desejável que a solução proposta possua recursos de auto-monitoração de seus serviços, processos e componentes. Caso exista, deve ser detalhado na proposta o método de monitoração, os recursos monitorados e a forma de obtenção de dados.</v>
      </c>
      <c r="C527" s="668"/>
      <c r="D527" s="668"/>
      <c r="E527" s="669"/>
      <c r="F527" s="68" t="str">
        <f>IF(Máximo!F527:I527="","",Máximo!F527:I527)</f>
        <v/>
      </c>
      <c r="G527" s="72">
        <f>Máximo!G527:J527</f>
        <v>2.1459227E-4</v>
      </c>
      <c r="H527" s="70" t="str">
        <f>IF(Máximo!H527="","",Máximo!H527)</f>
        <v>Obrigatório</v>
      </c>
      <c r="I527" s="37" t="s">
        <v>4</v>
      </c>
      <c r="J527" s="73">
        <f>IF($K$13="Não Atende",0,IF(I527="","",IF(H527="",VLOOKUP(I527,Parâmetros!$B$3:$C$6,2,0),VLOOKUP(I527,Parâmetros!$B$3:$C$6,2,0)*VLOOKUP(H527,Parâmetros!$E$3:$G$5,2,0))))</f>
        <v>4</v>
      </c>
      <c r="K527" s="74">
        <f t="shared" si="274"/>
        <v>3.4763947740000002E-2</v>
      </c>
      <c r="L527" s="3"/>
      <c r="M527" s="38"/>
    </row>
    <row r="528" spans="1:13" ht="45.75" customHeight="1" outlineLevel="1" x14ac:dyDescent="0.2">
      <c r="A528" s="170" t="str">
        <f>Máximo!A528</f>
        <v>3.491</v>
      </c>
      <c r="B528" s="667" t="str">
        <f>Máximo!B528:E528</f>
        <v>10.6.A PROPONENTE será responsável por identificar os recursos, funcionalidades, componentes, logs e transações da aplicação para que seja possível implementar as devidas configurações de monitoração durante o projeto.</v>
      </c>
      <c r="C528" s="668"/>
      <c r="D528" s="668"/>
      <c r="E528" s="669"/>
      <c r="F528" s="68" t="str">
        <f>IF(Máximo!F528:I528="","",Máximo!F528:I528)</f>
        <v/>
      </c>
      <c r="G528" s="72">
        <f>Máximo!G528:J528</f>
        <v>2.1459227E-4</v>
      </c>
      <c r="H528" s="70" t="str">
        <f>IF(Máximo!H528="","",Máximo!H528)</f>
        <v>Obrigatório</v>
      </c>
      <c r="I528" s="37" t="s">
        <v>4</v>
      </c>
      <c r="J528" s="73">
        <f>IF($K$13="Não Atende",0,IF(I528="","",IF(H528="",VLOOKUP(I528,Parâmetros!$B$3:$C$6,2,0),VLOOKUP(I528,Parâmetros!$B$3:$C$6,2,0)*VLOOKUP(H528,Parâmetros!$E$3:$G$5,2,0))))</f>
        <v>4</v>
      </c>
      <c r="K528" s="74">
        <f t="shared" si="274"/>
        <v>3.4763947740000002E-2</v>
      </c>
      <c r="L528" s="3"/>
      <c r="M528" s="38"/>
    </row>
    <row r="529" spans="1:13" ht="45.75" customHeight="1" outlineLevel="1" x14ac:dyDescent="0.2">
      <c r="A529" s="170" t="str">
        <f>Máximo!A529</f>
        <v>3.492</v>
      </c>
      <c r="B529" s="667" t="str">
        <f>Máximo!B529:E529</f>
        <v>10.7.A funcionalidade de auto-monitoração da solução proposta deve ser integrada com a ferramenta de gerenciamento de eventos BMC ProactiveNet através de web services ou pelo protocolo SMNP, sendo esta atividade de responsabilidade do PROPONENTE. Em caso de impossibilidade, deve-se indicar os registros de LOG que devem ser monitorados, indicando as codificações de erro a serem monitoradas no arquivo de LOG em padrão aberto para leitura;</v>
      </c>
      <c r="C529" s="668"/>
      <c r="D529" s="668"/>
      <c r="E529" s="669"/>
      <c r="F529" s="68" t="str">
        <f>IF(Máximo!F529:I529="","",Máximo!F529:I529)</f>
        <v/>
      </c>
      <c r="G529" s="72">
        <f>Máximo!G529:J529</f>
        <v>2.1459227E-4</v>
      </c>
      <c r="H529" s="70" t="str">
        <f>IF(Máximo!H529="","",Máximo!H529)</f>
        <v>Obrigatório</v>
      </c>
      <c r="I529" s="37" t="s">
        <v>17</v>
      </c>
      <c r="J529" s="73">
        <f>IF($K$13="Não Atende",0,IF(I529="","",IF(H529="",VLOOKUP(I529,Parâmetros!$B$3:$C$6,2,0),VLOOKUP(I529,Parâmetros!$B$3:$C$6,2,0)*VLOOKUP(H529,Parâmetros!$E$3:$G$5,2,0))))</f>
        <v>2</v>
      </c>
      <c r="K529" s="74">
        <f t="shared" si="274"/>
        <v>1.7381973870000001E-2</v>
      </c>
      <c r="L529" s="3"/>
      <c r="M529" s="38"/>
    </row>
    <row r="530" spans="1:13" ht="45.75" customHeight="1" outlineLevel="1" x14ac:dyDescent="0.2">
      <c r="A530" s="170" t="str">
        <f>Máximo!A530</f>
        <v>3.493</v>
      </c>
      <c r="B530" s="667" t="str">
        <f>Máximo!B530:E530</f>
        <v>10.8.Para atender às necessidades de gerenciamento da experiência do usuário final e também possibilitar a identificação o impacto nos serviços de negócio da Oi, o PROPONENTE informar se a solução proposta atende os seguintes requisitos, garantindo o atendimento na fase de implantação da solução:</v>
      </c>
      <c r="C530" s="668"/>
      <c r="D530" s="668"/>
      <c r="E530" s="669"/>
      <c r="F530" s="68" t="str">
        <f>IF(Máximo!F530:I530="","",Máximo!F530:I530)</f>
        <v/>
      </c>
      <c r="G530" s="72">
        <f>Máximo!G530:J530</f>
        <v>2.1459227E-4</v>
      </c>
      <c r="H530" s="70" t="str">
        <f>IF(Máximo!H530="","",Máximo!H530)</f>
        <v>Obrigatório</v>
      </c>
      <c r="I530" s="37" t="s">
        <v>4</v>
      </c>
      <c r="J530" s="73">
        <f>IF($K$13="Não Atende",0,IF(I530="","",IF(H530="",VLOOKUP(I530,Parâmetros!$B$3:$C$6,2,0),VLOOKUP(I530,Parâmetros!$B$3:$C$6,2,0)*VLOOKUP(H530,Parâmetros!$E$3:$G$5,2,0))))</f>
        <v>4</v>
      </c>
      <c r="K530" s="74">
        <f t="shared" si="274"/>
        <v>3.4763947740000002E-2</v>
      </c>
      <c r="L530" s="3"/>
      <c r="M530" s="38"/>
    </row>
    <row r="531" spans="1:13" ht="45.75" customHeight="1" outlineLevel="1" x14ac:dyDescent="0.2">
      <c r="A531" s="170" t="str">
        <f>Máximo!A531</f>
        <v>3.494</v>
      </c>
      <c r="B531" s="667" t="str">
        <f>Máximo!B531:E531</f>
        <v>10.8.1.               Deverão ser informados quais processos em execução na plataforma do sistema operacional deverão ser monitorados, a fim de identificar a disponibilidade da aplicação e mensurar a performance das transações e cargas de trabalho. Essa informação deve constar na proposta técnica;</v>
      </c>
      <c r="C531" s="668"/>
      <c r="D531" s="668"/>
      <c r="E531" s="669"/>
      <c r="F531" s="68" t="str">
        <f>IF(Máximo!F531:I531="","",Máximo!F531:I531)</f>
        <v/>
      </c>
      <c r="G531" s="72">
        <f>Máximo!G531:J531</f>
        <v>2.1459227E-4</v>
      </c>
      <c r="H531" s="70" t="str">
        <f>IF(Máximo!H531="","",Máximo!H531)</f>
        <v>Obrigatório</v>
      </c>
      <c r="I531" s="37" t="s">
        <v>4</v>
      </c>
      <c r="J531" s="73">
        <f>IF($K$13="Não Atende",0,IF(I531="","",IF(H531="",VLOOKUP(I531,Parâmetros!$B$3:$C$6,2,0),VLOOKUP(I531,Parâmetros!$B$3:$C$6,2,0)*VLOOKUP(H531,Parâmetros!$E$3:$G$5,2,0))))</f>
        <v>4</v>
      </c>
      <c r="K531" s="74">
        <f t="shared" si="274"/>
        <v>3.4763947740000002E-2</v>
      </c>
      <c r="L531" s="3"/>
      <c r="M531" s="38"/>
    </row>
    <row r="532" spans="1:13" ht="45.75" customHeight="1" outlineLevel="1" x14ac:dyDescent="0.2">
      <c r="A532" s="170" t="str">
        <f>Máximo!A532</f>
        <v>3.495</v>
      </c>
      <c r="B532" s="667" t="str">
        <f>Máximo!B532:E532</f>
        <v>10.8.2.               A solução a ser ofertada deve possuir recursos que permitam identificar o início, o processamento e o fim de uma transação, indicando por intermédio de API’s informações que permitam identificar a aplicação, a transação sistêmica executada, o status da transação e o nível de criticidade da transação quanto a disponibilidade, performance e conformidade. Essas informações devem ser detalhadas e exemplificadas na proposta técnica;</v>
      </c>
      <c r="C532" s="668"/>
      <c r="D532" s="668"/>
      <c r="E532" s="669"/>
      <c r="F532" s="68" t="str">
        <f>IF(Máximo!F532:I532="","",Máximo!F532:I532)</f>
        <v/>
      </c>
      <c r="G532" s="72">
        <f>Máximo!G532:J532</f>
        <v>2.1459227E-4</v>
      </c>
      <c r="H532" s="70" t="str">
        <f>IF(Máximo!H532="","",Máximo!H532)</f>
        <v>Obrigatório</v>
      </c>
      <c r="I532" s="37" t="s">
        <v>4</v>
      </c>
      <c r="J532" s="73">
        <f>IF($K$13="Não Atende",0,IF(I532="","",IF(H532="",VLOOKUP(I532,Parâmetros!$B$3:$C$6,2,0),VLOOKUP(I532,Parâmetros!$B$3:$C$6,2,0)*VLOOKUP(H532,Parâmetros!$E$3:$G$5,2,0))))</f>
        <v>4</v>
      </c>
      <c r="K532" s="74">
        <f t="shared" si="274"/>
        <v>3.4763947740000002E-2</v>
      </c>
      <c r="L532" s="3"/>
      <c r="M532" s="38"/>
    </row>
    <row r="533" spans="1:13" ht="45.75" customHeight="1" outlineLevel="1" x14ac:dyDescent="0.2">
      <c r="A533" s="170" t="str">
        <f>Máximo!A533</f>
        <v>3.496</v>
      </c>
      <c r="B533" s="667" t="str">
        <f>Máximo!B533:E533</f>
        <v>10.8.3.               A solução a ser ofertada deve permitir que as ferramentas de gerenciamento de performance das aplicações utilizadas pela Oi possam rastrear em tempo real a execução dos seus algoritmos / transações sistêmicas e identificar se as mesmas foram executadas com sucesso;</v>
      </c>
      <c r="C533" s="668"/>
      <c r="D533" s="668"/>
      <c r="E533" s="669"/>
      <c r="F533" s="68" t="str">
        <f>IF(Máximo!F533:I533="","",Máximo!F533:I533)</f>
        <v/>
      </c>
      <c r="G533" s="72">
        <f>Máximo!G533:J533</f>
        <v>2.1459227E-4</v>
      </c>
      <c r="H533" s="70" t="str">
        <f>IF(Máximo!H533="","",Máximo!H533)</f>
        <v>Obrigatório</v>
      </c>
      <c r="I533" s="37" t="s">
        <v>4</v>
      </c>
      <c r="J533" s="73">
        <f>IF($K$13="Não Atende",0,IF(I533="","",IF(H533="",VLOOKUP(I533,Parâmetros!$B$3:$C$6,2,0),VLOOKUP(I533,Parâmetros!$B$3:$C$6,2,0)*VLOOKUP(H533,Parâmetros!$E$3:$G$5,2,0))))</f>
        <v>4</v>
      </c>
      <c r="K533" s="74">
        <f t="shared" si="274"/>
        <v>3.4763947740000002E-2</v>
      </c>
      <c r="L533" s="3"/>
      <c r="M533" s="38"/>
    </row>
    <row r="534" spans="1:13" ht="45.75" customHeight="1" outlineLevel="1" x14ac:dyDescent="0.2">
      <c r="A534" s="170" t="str">
        <f>Máximo!A534</f>
        <v>3.497</v>
      </c>
      <c r="B534" s="667" t="str">
        <f>Máximo!B534:E534</f>
        <v>10.8.4.               A solução a ser ofertada deve permitir que as ferramentas de Gerenciamento e de Discovery da Oi possam descobrir os componentes de software envolvidos na execução da aplicação. O PROPONENTE deve indicar na proposta técnica quais são as características que permitam a descoberta da aplicação na Rede. Por exemplo, processos, serviços, local de instalação e outras informações que permitam reconhecer a aplicação sem a necessidade de indicar a infraestrutura onde o mesmo encontra-se instalado;</v>
      </c>
      <c r="C534" s="668"/>
      <c r="D534" s="668"/>
      <c r="E534" s="669"/>
      <c r="F534" s="68" t="str">
        <f>IF(Máximo!F534:I534="","",Máximo!F534:I534)</f>
        <v/>
      </c>
      <c r="G534" s="72">
        <f>Máximo!G534:J534</f>
        <v>2.1459227E-4</v>
      </c>
      <c r="H534" s="70" t="str">
        <f>IF(Máximo!H534="","",Máximo!H534)</f>
        <v>Obrigatório</v>
      </c>
      <c r="I534" s="37" t="s">
        <v>4</v>
      </c>
      <c r="J534" s="73">
        <f>IF($K$13="Não Atende",0,IF(I534="","",IF(H534="",VLOOKUP(I534,Parâmetros!$B$3:$C$6,2,0),VLOOKUP(I534,Parâmetros!$B$3:$C$6,2,0)*VLOOKUP(H534,Parâmetros!$E$3:$G$5,2,0))))</f>
        <v>4</v>
      </c>
      <c r="K534" s="74">
        <f t="shared" si="274"/>
        <v>3.4763947740000002E-2</v>
      </c>
      <c r="L534" s="3"/>
      <c r="M534" s="38"/>
    </row>
    <row r="535" spans="1:13" ht="45.75" customHeight="1" outlineLevel="1" x14ac:dyDescent="0.2">
      <c r="A535" s="170" t="str">
        <f>Máximo!A535</f>
        <v>3.498</v>
      </c>
      <c r="B535" s="667" t="str">
        <f>Máximo!B535:E535</f>
        <v>10.8.5.               Deve ser confirmada a possibilidade de monitorar e medir o desempenho e disponibilidade de aplicações de missão-crítica, com granularidade suficiente para prover visão detalhada dos programas e subprogramas que compõem o sistema (Deep Dive);</v>
      </c>
      <c r="C535" s="668"/>
      <c r="D535" s="668"/>
      <c r="E535" s="669"/>
      <c r="F535" s="68" t="str">
        <f>IF(Máximo!F535:I535="","",Máximo!F535:I535)</f>
        <v/>
      </c>
      <c r="G535" s="72">
        <f>Máximo!G535:J535</f>
        <v>2.1459227E-4</v>
      </c>
      <c r="H535" s="70" t="str">
        <f>IF(Máximo!H535="","",Máximo!H535)</f>
        <v>Obrigatório</v>
      </c>
      <c r="I535" s="37" t="s">
        <v>4</v>
      </c>
      <c r="J535" s="73">
        <f>IF($K$13="Não Atende",0,IF(I535="","",IF(H535="",VLOOKUP(I535,Parâmetros!$B$3:$C$6,2,0),VLOOKUP(I535,Parâmetros!$B$3:$C$6,2,0)*VLOOKUP(H535,Parâmetros!$E$3:$G$5,2,0))))</f>
        <v>4</v>
      </c>
      <c r="K535" s="74">
        <f t="shared" si="274"/>
        <v>3.4763947740000002E-2</v>
      </c>
      <c r="L535" s="3"/>
      <c r="M535" s="38"/>
    </row>
    <row r="536" spans="1:13" ht="45.75" customHeight="1" outlineLevel="1" x14ac:dyDescent="0.2">
      <c r="A536" s="170" t="str">
        <f>Máximo!A536</f>
        <v>3.499</v>
      </c>
      <c r="B536" s="667" t="str">
        <f>Máximo!B536:E536</f>
        <v>10.8.6.               Deve ser confirmada a possibilidade de detectar desvios do padrão de comportamento da aplicação e emitir alertas proativos (exemplo: volume de eventos online em fila de execução). Estas informações sobre desvios do padrão de comportamento devem ser fornecidas pela solução e garantida a possibilidade de extração dos dados para a ferramenta de gerenciamento de eventos;</v>
      </c>
      <c r="C536" s="668"/>
      <c r="D536" s="668"/>
      <c r="E536" s="669"/>
      <c r="F536" s="68" t="str">
        <f>IF(Máximo!F536:I536="","",Máximo!F536:I536)</f>
        <v/>
      </c>
      <c r="G536" s="72">
        <f>Máximo!G536:J536</f>
        <v>2.1459227E-4</v>
      </c>
      <c r="H536" s="70" t="str">
        <f>IF(Máximo!H536="","",Máximo!H536)</f>
        <v>Obrigatório</v>
      </c>
      <c r="I536" s="37" t="s">
        <v>4</v>
      </c>
      <c r="J536" s="73">
        <f>IF($K$13="Não Atende",0,IF(I536="","",IF(H536="",VLOOKUP(I536,Parâmetros!$B$3:$C$6,2,0),VLOOKUP(I536,Parâmetros!$B$3:$C$6,2,0)*VLOOKUP(H536,Parâmetros!$E$3:$G$5,2,0))))</f>
        <v>4</v>
      </c>
      <c r="K536" s="74">
        <f t="shared" si="274"/>
        <v>3.4763947740000002E-2</v>
      </c>
      <c r="L536" s="3"/>
      <c r="M536" s="38"/>
    </row>
    <row r="537" spans="1:13" ht="45.75" customHeight="1" outlineLevel="1" x14ac:dyDescent="0.2">
      <c r="A537" s="170" t="str">
        <f>Máximo!A537</f>
        <v>3.500</v>
      </c>
      <c r="B537" s="667" t="str">
        <f>Máximo!B537:E537</f>
        <v>10.8.7.               A solução deve permitir que interrupções indevidas da aplicação/solução sejam registradas automaticamente pelas ferramentas de alarmes/incidentes da Oi;</v>
      </c>
      <c r="C537" s="668"/>
      <c r="D537" s="668"/>
      <c r="E537" s="669"/>
      <c r="F537" s="68" t="str">
        <f>IF(Máximo!F537:I537="","",Máximo!F537:I537)</f>
        <v/>
      </c>
      <c r="G537" s="72">
        <f>Máximo!G537:J537</f>
        <v>2.1459227E-4</v>
      </c>
      <c r="H537" s="70" t="str">
        <f>IF(Máximo!H537="","",Máximo!H537)</f>
        <v>Obrigatório</v>
      </c>
      <c r="I537" s="37" t="s">
        <v>4</v>
      </c>
      <c r="J537" s="73">
        <f>IF($K$13="Não Atende",0,IF(I537="","",IF(H537="",VLOOKUP(I537,Parâmetros!$B$3:$C$6,2,0),VLOOKUP(I537,Parâmetros!$B$3:$C$6,2,0)*VLOOKUP(H537,Parâmetros!$E$3:$G$5,2,0))))</f>
        <v>4</v>
      </c>
      <c r="K537" s="74">
        <f t="shared" si="274"/>
        <v>3.4763947740000002E-2</v>
      </c>
      <c r="L537" s="3"/>
      <c r="M537" s="38"/>
    </row>
    <row r="538" spans="1:13" ht="45.75" customHeight="1" outlineLevel="1" x14ac:dyDescent="0.2">
      <c r="A538" s="170" t="str">
        <f>Máximo!A538</f>
        <v>3.501</v>
      </c>
      <c r="B538" s="667" t="str">
        <f>Máximo!B538:E538</f>
        <v>10.8.8.               A solução a ser ofertada deve possuir recursos que permitam visualizar o comportamento da demanda aplicada, transacional ou batch, informando volumetrias associadas aos processos de negócio;</v>
      </c>
      <c r="C538" s="668"/>
      <c r="D538" s="668"/>
      <c r="E538" s="669"/>
      <c r="F538" s="68" t="str">
        <f>IF(Máximo!F538:I538="","",Máximo!F538:I538)</f>
        <v/>
      </c>
      <c r="G538" s="72">
        <f>Máximo!G538:J538</f>
        <v>2.1459227E-4</v>
      </c>
      <c r="H538" s="70" t="str">
        <f>IF(Máximo!H538="","",Máximo!H538)</f>
        <v>Obrigatório</v>
      </c>
      <c r="I538" s="37" t="s">
        <v>4</v>
      </c>
      <c r="J538" s="73">
        <f>IF($K$13="Não Atende",0,IF(I538="","",IF(H538="",VLOOKUP(I538,Parâmetros!$B$3:$C$6,2,0),VLOOKUP(I538,Parâmetros!$B$3:$C$6,2,0)*VLOOKUP(H538,Parâmetros!$E$3:$G$5,2,0))))</f>
        <v>4</v>
      </c>
      <c r="K538" s="74">
        <f t="shared" si="274"/>
        <v>3.4763947740000002E-2</v>
      </c>
      <c r="L538" s="3"/>
      <c r="M538" s="38"/>
    </row>
    <row r="539" spans="1:13" ht="45.75" customHeight="1" outlineLevel="1" x14ac:dyDescent="0.2">
      <c r="A539" s="170" t="str">
        <f>Máximo!A539</f>
        <v>3.502</v>
      </c>
      <c r="B539" s="667" t="str">
        <f>Máximo!B539:E539</f>
        <v>10.8.9.               Definir em tempo de estudo e em conjunto com a Oi os roteiros para elaboração de robôs que simulem a experiência dos usuários nas transações onde estas simulações sejam relevantes;</v>
      </c>
      <c r="C539" s="668"/>
      <c r="D539" s="668"/>
      <c r="E539" s="669"/>
      <c r="F539" s="68" t="str">
        <f>IF(Máximo!F539:I539="","",Máximo!F539:I539)</f>
        <v/>
      </c>
      <c r="G539" s="72">
        <f>Máximo!G539:J539</f>
        <v>2.1459227E-4</v>
      </c>
      <c r="H539" s="70" t="str">
        <f>IF(Máximo!H539="","",Máximo!H539)</f>
        <v>Obrigatório</v>
      </c>
      <c r="I539" s="37" t="s">
        <v>4</v>
      </c>
      <c r="J539" s="73">
        <f>IF($K$13="Não Atende",0,IF(I539="","",IF(H539="",VLOOKUP(I539,Parâmetros!$B$3:$C$6,2,0),VLOOKUP(I539,Parâmetros!$B$3:$C$6,2,0)*VLOOKUP(H539,Parâmetros!$E$3:$G$5,2,0))))</f>
        <v>4</v>
      </c>
      <c r="K539" s="74">
        <f t="shared" si="274"/>
        <v>3.4763947740000002E-2</v>
      </c>
      <c r="L539" s="3"/>
      <c r="M539" s="38"/>
    </row>
    <row r="540" spans="1:13" ht="45.75" customHeight="1" outlineLevel="1" x14ac:dyDescent="0.2">
      <c r="A540" s="170" t="str">
        <f>Máximo!A540</f>
        <v>3.503</v>
      </c>
      <c r="B540" s="667" t="str">
        <f>Máximo!B540:E540</f>
        <v>10.8.10.             A solução deverá estar perfeitamente integrada às ferramentas de automação e agendamento de processos da Oi, possibilitando uma visão continua dos fluxos de processamento interplataformas.</v>
      </c>
      <c r="C540" s="668"/>
      <c r="D540" s="668"/>
      <c r="E540" s="669"/>
      <c r="F540" s="68" t="str">
        <f>IF(Máximo!F540:I540="","",Máximo!F540:I540)</f>
        <v/>
      </c>
      <c r="G540" s="72">
        <f>Máximo!G540:J540</f>
        <v>2.1459227E-4</v>
      </c>
      <c r="H540" s="70" t="str">
        <f>IF(Máximo!H540="","",Máximo!H540)</f>
        <v>Obrigatório</v>
      </c>
      <c r="I540" s="37" t="s">
        <v>4</v>
      </c>
      <c r="J540" s="73">
        <f>IF($K$13="Não Atende",0,IF(I540="","",IF(H540="",VLOOKUP(I540,Parâmetros!$B$3:$C$6,2,0),VLOOKUP(I540,Parâmetros!$B$3:$C$6,2,0)*VLOOKUP(H540,Parâmetros!$E$3:$G$5,2,0))))</f>
        <v>4</v>
      </c>
      <c r="K540" s="74">
        <f t="shared" si="274"/>
        <v>3.4763947740000002E-2</v>
      </c>
      <c r="L540" s="3"/>
      <c r="M540" s="38"/>
    </row>
    <row r="541" spans="1:13" ht="45.75" customHeight="1" outlineLevel="1" x14ac:dyDescent="0.2">
      <c r="A541" s="170" t="str">
        <f>Máximo!A541</f>
        <v>3.504</v>
      </c>
      <c r="B541" s="667" t="str">
        <f>Máximo!B541:E541</f>
        <v>11.      Requisitos de Disaster Recovery (D.R.)</v>
      </c>
      <c r="C541" s="668"/>
      <c r="D541" s="668"/>
      <c r="E541" s="669"/>
      <c r="F541" s="68" t="str">
        <f>IF(Máximo!F541:I541="","",Máximo!F541:I541)</f>
        <v/>
      </c>
      <c r="G541" s="72">
        <f>Máximo!G541:J541</f>
        <v>2.1459227E-4</v>
      </c>
      <c r="H541" s="70" t="str">
        <f>IF(Máximo!H541="","",Máximo!H541)</f>
        <v>Obrigatório</v>
      </c>
      <c r="I541" s="37" t="s">
        <v>4</v>
      </c>
      <c r="J541" s="73">
        <f>IF($K$13="Não Atende",0,IF(I541="","",IF(H541="",VLOOKUP(I541,Parâmetros!$B$3:$C$6,2,0),VLOOKUP(I541,Parâmetros!$B$3:$C$6,2,0)*VLOOKUP(H541,Parâmetros!$E$3:$G$5,2,0))))</f>
        <v>4</v>
      </c>
      <c r="K541" s="74">
        <f t="shared" si="274"/>
        <v>3.4763947740000002E-2</v>
      </c>
      <c r="L541" s="3"/>
      <c r="M541" s="38"/>
    </row>
    <row r="542" spans="1:13" ht="45.75" customHeight="1" outlineLevel="1" x14ac:dyDescent="0.2">
      <c r="A542" s="170" t="str">
        <f>Máximo!A542</f>
        <v>3.505</v>
      </c>
      <c r="B542" s="667" t="str">
        <f>Máximo!B542:E542</f>
        <v>11.1.        O PROPONENTE deverá ofertar, implementar e documentar a solução de D.R conforme diretrizes a seguir:</v>
      </c>
      <c r="C542" s="668"/>
      <c r="D542" s="668"/>
      <c r="E542" s="669"/>
      <c r="F542" s="68" t="str">
        <f>IF(Máximo!F542:I542="","",Máximo!F542:I542)</f>
        <v/>
      </c>
      <c r="G542" s="72">
        <f>Máximo!G542:J542</f>
        <v>2.1459227E-4</v>
      </c>
      <c r="H542" s="70" t="str">
        <f>IF(Máximo!H542="","",Máximo!H542)</f>
        <v>Obrigatório</v>
      </c>
      <c r="I542" s="37" t="s">
        <v>4</v>
      </c>
      <c r="J542" s="73">
        <f>IF($K$13="Não Atende",0,IF(I542="","",IF(H542="",VLOOKUP(I542,Parâmetros!$B$3:$C$6,2,0),VLOOKUP(I542,Parâmetros!$B$3:$C$6,2,0)*VLOOKUP(H542,Parâmetros!$E$3:$G$5,2,0))))</f>
        <v>4</v>
      </c>
      <c r="K542" s="74">
        <f t="shared" si="274"/>
        <v>3.4763947740000002E-2</v>
      </c>
      <c r="L542" s="3"/>
      <c r="M542" s="38"/>
    </row>
    <row r="543" spans="1:13" ht="45.75" customHeight="1" outlineLevel="1" x14ac:dyDescent="0.2">
      <c r="A543" s="170" t="str">
        <f>Máximo!A543</f>
        <v>3.506</v>
      </c>
      <c r="B543" s="667" t="str">
        <f>Máximo!B543:E543</f>
        <v>11.2.        A CONTRATANTE proverá os Datacenters (DC) para implantação da solução de D.R.:</v>
      </c>
      <c r="C543" s="668"/>
      <c r="D543" s="668"/>
      <c r="E543" s="669"/>
      <c r="F543" s="68" t="str">
        <f>IF(Máximo!F543:I543="","",Máximo!F543:I543)</f>
        <v/>
      </c>
      <c r="G543" s="72">
        <f>Máximo!G543:J543</f>
        <v>2.1459227E-4</v>
      </c>
      <c r="H543" s="70" t="str">
        <f>IF(Máximo!H543="","",Máximo!H543)</f>
        <v>Obrigatório</v>
      </c>
      <c r="I543" s="37" t="s">
        <v>4</v>
      </c>
      <c r="J543" s="73">
        <f>IF($K$13="Não Atende",0,IF(I543="","",IF(H543="",VLOOKUP(I543,Parâmetros!$B$3:$C$6,2,0),VLOOKUP(I543,Parâmetros!$B$3:$C$6,2,0)*VLOOKUP(H543,Parâmetros!$E$3:$G$5,2,0))))</f>
        <v>4</v>
      </c>
      <c r="K543" s="74">
        <f t="shared" si="274"/>
        <v>3.4763947740000002E-2</v>
      </c>
      <c r="L543" s="3"/>
      <c r="M543" s="38"/>
    </row>
    <row r="544" spans="1:13" ht="45.75" customHeight="1" outlineLevel="1" x14ac:dyDescent="0.2">
      <c r="A544" s="170" t="str">
        <f>Máximo!A544</f>
        <v>3.507</v>
      </c>
      <c r="B544" s="667" t="str">
        <f>Máximo!B544:E544</f>
        <v>11.2.1.      O DC SIG (DC Primário) hospedará o ambiente de produção.</v>
      </c>
      <c r="C544" s="668"/>
      <c r="D544" s="668"/>
      <c r="E544" s="669"/>
      <c r="F544" s="68" t="str">
        <f>IF(Máximo!F544:I544="","",Máximo!F544:I544)</f>
        <v/>
      </c>
      <c r="G544" s="72">
        <f>Máximo!G544:J544</f>
        <v>2.1459227E-4</v>
      </c>
      <c r="H544" s="70" t="str">
        <f>IF(Máximo!H544="","",Máximo!H544)</f>
        <v>Obrigatório</v>
      </c>
      <c r="I544" s="37" t="s">
        <v>4</v>
      </c>
      <c r="J544" s="73">
        <f>IF($K$13="Não Atende",0,IF(I544="","",IF(H544="",VLOOKUP(I544,Parâmetros!$B$3:$C$6,2,0),VLOOKUP(I544,Parâmetros!$B$3:$C$6,2,0)*VLOOKUP(H544,Parâmetros!$E$3:$G$5,2,0))))</f>
        <v>4</v>
      </c>
      <c r="K544" s="74">
        <f t="shared" si="274"/>
        <v>3.4763947740000002E-2</v>
      </c>
      <c r="L544" s="3"/>
      <c r="M544" s="38"/>
    </row>
    <row r="545" spans="1:13" ht="45.75" customHeight="1" outlineLevel="1" x14ac:dyDescent="0.2">
      <c r="A545" s="170" t="str">
        <f>Máximo!A545</f>
        <v>3.508</v>
      </c>
      <c r="B545" s="667" t="str">
        <f>Máximo!B545:E545</f>
        <v>11.2.2.      O DC SCN (DC Secundário) hospedará o ambiente de Disaster Recovery.</v>
      </c>
      <c r="C545" s="668"/>
      <c r="D545" s="668"/>
      <c r="E545" s="669"/>
      <c r="F545" s="68" t="str">
        <f>IF(Máximo!F545:I545="","",Máximo!F545:I545)</f>
        <v/>
      </c>
      <c r="G545" s="72">
        <f>Máximo!G545:J545</f>
        <v>2.1459227E-4</v>
      </c>
      <c r="H545" s="70" t="str">
        <f>IF(Máximo!H545="","",Máximo!H545)</f>
        <v>Obrigatório</v>
      </c>
      <c r="I545" s="37" t="s">
        <v>4</v>
      </c>
      <c r="J545" s="73">
        <f>IF($K$13="Não Atende",0,IF(I545="","",IF(H545="",VLOOKUP(I545,Parâmetros!$B$3:$C$6,2,0),VLOOKUP(I545,Parâmetros!$B$3:$C$6,2,0)*VLOOKUP(H545,Parâmetros!$E$3:$G$5,2,0))))</f>
        <v>4</v>
      </c>
      <c r="K545" s="74">
        <f t="shared" si="274"/>
        <v>3.4763947740000002E-2</v>
      </c>
      <c r="L545" s="3"/>
      <c r="M545" s="38"/>
    </row>
    <row r="546" spans="1:13" ht="45.75" customHeight="1" outlineLevel="1" x14ac:dyDescent="0.2">
      <c r="A546" s="170" t="str">
        <f>Máximo!A546</f>
        <v>3.509</v>
      </c>
      <c r="B546" s="667" t="str">
        <f>Máximo!B546:E546</f>
        <v xml:space="preserve">11.3.        Para a solução de D.R a ser ofertada, o PROPONENTE deverá atender aos requisitos detalhados no anexo Arquitetura de H.A. e D.R deste documento. </v>
      </c>
      <c r="C546" s="668"/>
      <c r="D546" s="668"/>
      <c r="E546" s="669"/>
      <c r="F546" s="68" t="str">
        <f>IF(Máximo!F546:I546="","",Máximo!F546:I546)</f>
        <v/>
      </c>
      <c r="G546" s="72">
        <f>Máximo!G546:J546</f>
        <v>2.1459227E-4</v>
      </c>
      <c r="H546" s="70" t="str">
        <f>IF(Máximo!H546="","",Máximo!H546)</f>
        <v>Obrigatório</v>
      </c>
      <c r="I546" s="37" t="s">
        <v>4</v>
      </c>
      <c r="J546" s="73">
        <f>IF($K$13="Não Atende",0,IF(I546="","",IF(H546="",VLOOKUP(I546,Parâmetros!$B$3:$C$6,2,0),VLOOKUP(I546,Parâmetros!$B$3:$C$6,2,0)*VLOOKUP(H546,Parâmetros!$E$3:$G$5,2,0))))</f>
        <v>4</v>
      </c>
      <c r="K546" s="74">
        <f t="shared" si="274"/>
        <v>3.4763947740000002E-2</v>
      </c>
      <c r="L546" s="3"/>
      <c r="M546" s="38"/>
    </row>
    <row r="547" spans="1:13" ht="45.75" customHeight="1" outlineLevel="1" x14ac:dyDescent="0.2">
      <c r="A547" s="170" t="str">
        <f>Máximo!A547</f>
        <v>3.510</v>
      </c>
      <c r="B547" s="667" t="str">
        <f>Máximo!B547:E547</f>
        <v>11.3.1.      A Tabela de Classificação de Disponibilidade nele contida relaciona o SLA (Service Level Agreement) a ser atingido por cada modelo de D.R conforme o tempo de interrupção e a perda de dados suportados por uma aplicação. Tomando como referência a tabela, o modelo de D.R a ser implementado para esta aplicação deverá atender aos seguintes requisitos de negócios:</v>
      </c>
      <c r="C547" s="668"/>
      <c r="D547" s="668"/>
      <c r="E547" s="669"/>
      <c r="F547" s="68" t="str">
        <f>IF(Máximo!F547:I547="","",Máximo!F547:I547)</f>
        <v/>
      </c>
      <c r="G547" s="72">
        <f>Máximo!G547:J547</f>
        <v>2.1459227E-4</v>
      </c>
      <c r="H547" s="70" t="str">
        <f>IF(Máximo!H547="","",Máximo!H547)</f>
        <v>Obrigatório</v>
      </c>
      <c r="I547" s="37" t="s">
        <v>4</v>
      </c>
      <c r="J547" s="73">
        <f>IF($K$13="Não Atende",0,IF(I547="","",IF(H547="",VLOOKUP(I547,Parâmetros!$B$3:$C$6,2,0),VLOOKUP(I547,Parâmetros!$B$3:$C$6,2,0)*VLOOKUP(H547,Parâmetros!$E$3:$G$5,2,0))))</f>
        <v>4</v>
      </c>
      <c r="K547" s="74">
        <f t="shared" si="274"/>
        <v>3.4763947740000002E-2</v>
      </c>
      <c r="L547" s="3"/>
      <c r="M547" s="38"/>
    </row>
    <row r="548" spans="1:13" ht="45.75" customHeight="1" outlineLevel="1" x14ac:dyDescent="0.2">
      <c r="A548" s="170" t="str">
        <f>Máximo!A548</f>
        <v>3.511</v>
      </c>
      <c r="B548" s="667" t="str">
        <f>Máximo!B548:E548</f>
        <v>11.3.2.        Único 4</v>
      </c>
      <c r="C548" s="668"/>
      <c r="D548" s="668"/>
      <c r="E548" s="669"/>
      <c r="F548" s="68" t="str">
        <f>IF(Máximo!F548:I548="","",Máximo!F548:I548)</f>
        <v/>
      </c>
      <c r="G548" s="72">
        <f>Máximo!G548:J548</f>
        <v>2.1459227E-4</v>
      </c>
      <c r="H548" s="70" t="str">
        <f>IF(Máximo!H548="","",Máximo!H548)</f>
        <v>Obrigatório</v>
      </c>
      <c r="I548" s="37" t="s">
        <v>4</v>
      </c>
      <c r="J548" s="73">
        <f>IF($K$13="Não Atende",0,IF(I548="","",IF(H548="",VLOOKUP(I548,Parâmetros!$B$3:$C$6,2,0),VLOOKUP(I548,Parâmetros!$B$3:$C$6,2,0)*VLOOKUP(H548,Parâmetros!$E$3:$G$5,2,0))))</f>
        <v>4</v>
      </c>
      <c r="K548" s="74">
        <f t="shared" si="274"/>
        <v>3.4763947740000002E-2</v>
      </c>
      <c r="L548" s="3"/>
      <c r="M548" s="38"/>
    </row>
    <row r="549" spans="1:13" ht="45.75" customHeight="1" outlineLevel="1" x14ac:dyDescent="0.2">
      <c r="A549" s="170" t="str">
        <f>Máximo!A549</f>
        <v>3.512</v>
      </c>
      <c r="B549" s="667" t="str">
        <f>Máximo!B549:E549</f>
        <v xml:space="preserve">11.3.3.       </v>
      </c>
      <c r="C549" s="668"/>
      <c r="D549" s="668"/>
      <c r="E549" s="669"/>
      <c r="F549" s="68" t="str">
        <f>IF(Máximo!F549:I549="","",Máximo!F549:I549)</f>
        <v/>
      </c>
      <c r="G549" s="72">
        <f>Máximo!G549:J549</f>
        <v>2.1459227E-4</v>
      </c>
      <c r="H549" s="70" t="str">
        <f>IF(Máximo!H549="","",Máximo!H549)</f>
        <v>Obrigatório</v>
      </c>
      <c r="I549" s="37" t="s">
        <v>4</v>
      </c>
      <c r="J549" s="73">
        <f>IF($K$13="Não Atende",0,IF(I549="","",IF(H549="",VLOOKUP(I549,Parâmetros!$B$3:$C$6,2,0),VLOOKUP(I549,Parâmetros!$B$3:$C$6,2,0)*VLOOKUP(H549,Parâmetros!$E$3:$G$5,2,0))))</f>
        <v>4</v>
      </c>
      <c r="K549" s="74">
        <f t="shared" si="274"/>
        <v>3.4763947740000002E-2</v>
      </c>
      <c r="L549" s="3"/>
      <c r="M549" s="38"/>
    </row>
    <row r="550" spans="1:13" ht="45.75" customHeight="1" outlineLevel="1" x14ac:dyDescent="0.2">
      <c r="A550" s="170" t="str">
        <f>Máximo!A550</f>
        <v>3.513</v>
      </c>
      <c r="B550" s="667" t="str">
        <f>Máximo!B550:E550</f>
        <v xml:space="preserve">11.3.4.       </v>
      </c>
      <c r="C550" s="668"/>
      <c r="D550" s="668"/>
      <c r="E550" s="669"/>
      <c r="F550" s="68" t="str">
        <f>IF(Máximo!F550:I550="","",Máximo!F550:I550)</f>
        <v/>
      </c>
      <c r="G550" s="72">
        <f>Máximo!G550:J550</f>
        <v>2.1459227E-4</v>
      </c>
      <c r="H550" s="70" t="str">
        <f>IF(Máximo!H550="","",Máximo!H550)</f>
        <v>Obrigatório</v>
      </c>
      <c r="I550" s="37" t="s">
        <v>4</v>
      </c>
      <c r="J550" s="73">
        <f>IF($K$13="Não Atende",0,IF(I550="","",IF(H550="",VLOOKUP(I550,Parâmetros!$B$3:$C$6,2,0),VLOOKUP(I550,Parâmetros!$B$3:$C$6,2,0)*VLOOKUP(H550,Parâmetros!$E$3:$G$5,2,0))))</f>
        <v>4</v>
      </c>
      <c r="K550" s="74">
        <f t="shared" si="274"/>
        <v>3.4763947740000002E-2</v>
      </c>
      <c r="L550" s="3"/>
      <c r="M550" s="38"/>
    </row>
    <row r="551" spans="1:13" ht="45.75" customHeight="1" outlineLevel="1" x14ac:dyDescent="0.2">
      <c r="A551" s="170" t="str">
        <f>Máximo!A551</f>
        <v>3.514</v>
      </c>
      <c r="B551" s="667" t="str">
        <f>Máximo!B551:E551</f>
        <v>11.4.        O PROPONENTE deverá apresentar, na proposta técnica, o detalhamento do D.R. que será implementado:</v>
      </c>
      <c r="C551" s="668"/>
      <c r="D551" s="668"/>
      <c r="E551" s="669"/>
      <c r="F551" s="68" t="str">
        <f>IF(Máximo!F551:I551="","",Máximo!F551:I551)</f>
        <v/>
      </c>
      <c r="G551" s="72">
        <f>Máximo!G551:J551</f>
        <v>2.1459227E-4</v>
      </c>
      <c r="H551" s="70" t="str">
        <f>IF(Máximo!H551="","",Máximo!H551)</f>
        <v>Obrigatório</v>
      </c>
      <c r="I551" s="37" t="s">
        <v>4</v>
      </c>
      <c r="J551" s="73">
        <f>IF($K$13="Não Atende",0,IF(I551="","",IF(H551="",VLOOKUP(I551,Parâmetros!$B$3:$C$6,2,0),VLOOKUP(I551,Parâmetros!$B$3:$C$6,2,0)*VLOOKUP(H551,Parâmetros!$E$3:$G$5,2,0))))</f>
        <v>4</v>
      </c>
      <c r="K551" s="74">
        <f t="shared" si="274"/>
        <v>3.4763947740000002E-2</v>
      </c>
      <c r="L551" s="3"/>
      <c r="M551" s="38"/>
    </row>
    <row r="552" spans="1:13" ht="45.75" customHeight="1" outlineLevel="1" x14ac:dyDescent="0.2">
      <c r="A552" s="170" t="str">
        <f>Máximo!A552</f>
        <v>3.515</v>
      </c>
      <c r="B552" s="667" t="str">
        <f>Máximo!B552:E552</f>
        <v>11.4.1.      Deverá ser fornecida a topologia lógica do D.R. em separado para todas as camadas e módulos da aplicação.</v>
      </c>
      <c r="C552" s="668"/>
      <c r="D552" s="668"/>
      <c r="E552" s="669"/>
      <c r="F552" s="68" t="str">
        <f>IF(Máximo!F552:I552="","",Máximo!F552:I552)</f>
        <v/>
      </c>
      <c r="G552" s="72">
        <f>Máximo!G552:J552</f>
        <v>2.1459227E-4</v>
      </c>
      <c r="H552" s="70" t="str">
        <f>IF(Máximo!H552="","",Máximo!H552)</f>
        <v>Obrigatório</v>
      </c>
      <c r="I552" s="37" t="s">
        <v>4</v>
      </c>
      <c r="J552" s="73">
        <f>IF($K$13="Não Atende",0,IF(I552="","",IF(H552="",VLOOKUP(I552,Parâmetros!$B$3:$C$6,2,0),VLOOKUP(I552,Parâmetros!$B$3:$C$6,2,0)*VLOOKUP(H552,Parâmetros!$E$3:$G$5,2,0))))</f>
        <v>4</v>
      </c>
      <c r="K552" s="74">
        <f t="shared" si="274"/>
        <v>3.4763947740000002E-2</v>
      </c>
      <c r="L552" s="3"/>
      <c r="M552" s="38"/>
    </row>
    <row r="553" spans="1:13" ht="45.75" customHeight="1" outlineLevel="1" x14ac:dyDescent="0.2">
      <c r="A553" s="170" t="str">
        <f>Máximo!A553</f>
        <v>3.516</v>
      </c>
      <c r="B553" s="667" t="str">
        <f>Máximo!B553:E553</f>
        <v>11.4.2.      Deverá ser fornecida a relação e detalhamento do hardware, software e mecanismos de replicação requeridos para a replicação de dados entre os DC Primário e DC Secundário, em separado para todas as camadas e módulo da aplicação.</v>
      </c>
      <c r="C553" s="668"/>
      <c r="D553" s="668"/>
      <c r="E553" s="669"/>
      <c r="F553" s="68" t="str">
        <f>IF(Máximo!F553:I553="","",Máximo!F553:I553)</f>
        <v/>
      </c>
      <c r="G553" s="72">
        <f>Máximo!G553:J553</f>
        <v>2.1459227E-4</v>
      </c>
      <c r="H553" s="70" t="str">
        <f>IF(Máximo!H553="","",Máximo!H553)</f>
        <v>Obrigatório</v>
      </c>
      <c r="I553" s="37" t="s">
        <v>4</v>
      </c>
      <c r="J553" s="73">
        <f>IF($K$13="Não Atende",0,IF(I553="","",IF(H553="",VLOOKUP(I553,Parâmetros!$B$3:$C$6,2,0),VLOOKUP(I553,Parâmetros!$B$3:$C$6,2,0)*VLOOKUP(H553,Parâmetros!$E$3:$G$5,2,0))))</f>
        <v>4</v>
      </c>
      <c r="K553" s="74">
        <f t="shared" si="274"/>
        <v>3.4763947740000002E-2</v>
      </c>
      <c r="L553" s="3"/>
      <c r="M553" s="38"/>
    </row>
    <row r="554" spans="1:13" ht="45.75" customHeight="1" outlineLevel="1" x14ac:dyDescent="0.2">
      <c r="A554" s="170" t="str">
        <f>Máximo!A554</f>
        <v>3.517</v>
      </c>
      <c r="B554" s="667" t="str">
        <f>Máximo!B554:E554</f>
        <v>11.4.3.      Deverá ser fornecida a velocidade de link (conexão) necessária para a replicação de dados entre o DC Primário e o DC Secundário.</v>
      </c>
      <c r="C554" s="668"/>
      <c r="D554" s="668"/>
      <c r="E554" s="669"/>
      <c r="F554" s="68" t="str">
        <f>IF(Máximo!F554:I554="","",Máximo!F554:I554)</f>
        <v/>
      </c>
      <c r="G554" s="72">
        <f>Máximo!G554:J554</f>
        <v>2.1459227E-4</v>
      </c>
      <c r="H554" s="70" t="str">
        <f>IF(Máximo!H554="","",Máximo!H554)</f>
        <v>Obrigatório</v>
      </c>
      <c r="I554" s="37" t="s">
        <v>4</v>
      </c>
      <c r="J554" s="73">
        <f>IF($K$13="Não Atende",0,IF(I554="","",IF(H554="",VLOOKUP(I554,Parâmetros!$B$3:$C$6,2,0),VLOOKUP(I554,Parâmetros!$B$3:$C$6,2,0)*VLOOKUP(H554,Parâmetros!$E$3:$G$5,2,0))))</f>
        <v>4</v>
      </c>
      <c r="K554" s="74">
        <f t="shared" si="274"/>
        <v>3.4763947740000002E-2</v>
      </c>
      <c r="L554" s="3"/>
      <c r="M554" s="38"/>
    </row>
    <row r="555" spans="1:13" ht="45.75" customHeight="1" outlineLevel="1" x14ac:dyDescent="0.2">
      <c r="A555" s="170" t="str">
        <f>Máximo!A555</f>
        <v>3.518</v>
      </c>
      <c r="B555" s="667" t="str">
        <f>Máximo!B555:E555</f>
        <v>11.5.        O PROPONENTE deverá ofertar os seguintes serviços e entregáveis:</v>
      </c>
      <c r="C555" s="668"/>
      <c r="D555" s="668"/>
      <c r="E555" s="669"/>
      <c r="F555" s="68" t="str">
        <f>IF(Máximo!F555:I555="","",Máximo!F555:I555)</f>
        <v/>
      </c>
      <c r="G555" s="72">
        <f>Máximo!G555:J555</f>
        <v>2.1459227E-4</v>
      </c>
      <c r="H555" s="70" t="str">
        <f>IF(Máximo!H555="","",Máximo!H555)</f>
        <v>Obrigatório</v>
      </c>
      <c r="I555" s="37" t="s">
        <v>4</v>
      </c>
      <c r="J555" s="73">
        <f>IF($K$13="Não Atende",0,IF(I555="","",IF(H555="",VLOOKUP(I555,Parâmetros!$B$3:$C$6,2,0),VLOOKUP(I555,Parâmetros!$B$3:$C$6,2,0)*VLOOKUP(H555,Parâmetros!$E$3:$G$5,2,0))))</f>
        <v>4</v>
      </c>
      <c r="K555" s="74">
        <f t="shared" si="274"/>
        <v>3.4763947740000002E-2</v>
      </c>
      <c r="L555" s="3"/>
      <c r="M555" s="38"/>
    </row>
    <row r="556" spans="1:13" ht="45.75" customHeight="1" outlineLevel="1" x14ac:dyDescent="0.2">
      <c r="A556" s="170" t="str">
        <f>Máximo!A556</f>
        <v>3.519</v>
      </c>
      <c r="B556" s="667" t="str">
        <f>Máximo!B556:E556</f>
        <v>11.5.1.      Configuração e documentação dos softwares necessários para replicar arquivos e bases de dados.</v>
      </c>
      <c r="C556" s="668"/>
      <c r="D556" s="668"/>
      <c r="E556" s="669"/>
      <c r="F556" s="68" t="str">
        <f>IF(Máximo!F556:I556="","",Máximo!F556:I556)</f>
        <v/>
      </c>
      <c r="G556" s="72">
        <f>Máximo!G556:J556</f>
        <v>2.1459227E-4</v>
      </c>
      <c r="H556" s="70" t="str">
        <f>IF(Máximo!H556="","",Máximo!H556)</f>
        <v>Obrigatório</v>
      </c>
      <c r="I556" s="37" t="s">
        <v>4</v>
      </c>
      <c r="J556" s="73">
        <f>IF($K$13="Não Atende",0,IF(I556="","",IF(H556="",VLOOKUP(I556,Parâmetros!$B$3:$C$6,2,0),VLOOKUP(I556,Parâmetros!$B$3:$C$6,2,0)*VLOOKUP(H556,Parâmetros!$E$3:$G$5,2,0))))</f>
        <v>4</v>
      </c>
      <c r="K556" s="74">
        <f t="shared" si="274"/>
        <v>3.4763947740000002E-2</v>
      </c>
      <c r="L556" s="3"/>
      <c r="M556" s="38"/>
    </row>
    <row r="557" spans="1:13" ht="45.75" customHeight="1" outlineLevel="1" x14ac:dyDescent="0.2">
      <c r="A557" s="170" t="str">
        <f>Máximo!A557</f>
        <v>3.520</v>
      </c>
      <c r="B557" s="667" t="str">
        <f>Máximo!B557:E557</f>
        <v>11.5.2.      Desenvolvimento, customização, implantação e documentação de scripts interpretados, ou executados em nível de sistema operacional, necessários identificar a correta subida dos módulos de aplicação e do banco de dados em contexto de ativação da aplicação no DC Secundário.</v>
      </c>
      <c r="C557" s="668"/>
      <c r="D557" s="668"/>
      <c r="E557" s="669"/>
      <c r="F557" s="68" t="str">
        <f>IF(Máximo!F557:I557="","",Máximo!F557:I557)</f>
        <v/>
      </c>
      <c r="G557" s="72">
        <f>Máximo!G557:J557</f>
        <v>2.1459227E-4</v>
      </c>
      <c r="H557" s="70" t="str">
        <f>IF(Máximo!H557="","",Máximo!H557)</f>
        <v>Obrigatório</v>
      </c>
      <c r="I557" s="37" t="s">
        <v>4</v>
      </c>
      <c r="J557" s="73">
        <f>IF($K$13="Não Atende",0,IF(I557="","",IF(H557="",VLOOKUP(I557,Parâmetros!$B$3:$C$6,2,0),VLOOKUP(I557,Parâmetros!$B$3:$C$6,2,0)*VLOOKUP(H557,Parâmetros!$E$3:$G$5,2,0))))</f>
        <v>4</v>
      </c>
      <c r="K557" s="74">
        <f t="shared" si="274"/>
        <v>3.4763947740000002E-2</v>
      </c>
      <c r="L557" s="3"/>
      <c r="M557" s="38"/>
    </row>
    <row r="558" spans="1:13" ht="45.75" customHeight="1" outlineLevel="1" x14ac:dyDescent="0.2">
      <c r="A558" s="170" t="str">
        <f>Máximo!A558</f>
        <v>3.521</v>
      </c>
      <c r="B558" s="667" t="str">
        <f>Máximo!B558:E558</f>
        <v>11.5.3.      Desenvolvimento, customização, implantação e documentação de scripts interpretados, ou executados em nível de sistema operacional, necessários identificar a correta subida dos módulos de aplicação e do banco de dados em contexto de reativação da aplicação no DC Primário.</v>
      </c>
      <c r="C558" s="668"/>
      <c r="D558" s="668"/>
      <c r="E558" s="669"/>
      <c r="F558" s="68" t="str">
        <f>IF(Máximo!F558:I558="","",Máximo!F558:I558)</f>
        <v/>
      </c>
      <c r="G558" s="72">
        <f>Máximo!G558:J558</f>
        <v>2.1459227E-4</v>
      </c>
      <c r="H558" s="70" t="str">
        <f>IF(Máximo!H558="","",Máximo!H558)</f>
        <v>Obrigatório</v>
      </c>
      <c r="I558" s="37" t="s">
        <v>4</v>
      </c>
      <c r="J558" s="73">
        <f>IF($K$13="Não Atende",0,IF(I558="","",IF(H558="",VLOOKUP(I558,Parâmetros!$B$3:$C$6,2,0),VLOOKUP(I558,Parâmetros!$B$3:$C$6,2,0)*VLOOKUP(H558,Parâmetros!$E$3:$G$5,2,0))))</f>
        <v>4</v>
      </c>
      <c r="K558" s="74">
        <f t="shared" si="274"/>
        <v>3.4763947740000002E-2</v>
      </c>
      <c r="L558" s="3"/>
      <c r="M558" s="38"/>
    </row>
    <row r="559" spans="1:13" ht="45.75" customHeight="1" outlineLevel="1" x14ac:dyDescent="0.2">
      <c r="A559" s="170" t="str">
        <f>Máximo!A559</f>
        <v>3.522</v>
      </c>
      <c r="B559" s="667" t="str">
        <f>Máximo!B559:E559</f>
        <v>11.5.4.      Desenvolvimento e documentação do Plano de Continuidade de Sistema (PCS) deste sistema. Essa documentação deverá seguir o padrão da CONTRATANTE, cujo template será fornecido na etapa de planejamento. Nesta documentação, minimamente, o PROPONENTE será responsável por:</v>
      </c>
      <c r="C559" s="668"/>
      <c r="D559" s="668"/>
      <c r="E559" s="669"/>
      <c r="F559" s="68" t="str">
        <f>IF(Máximo!F559:I559="","",Máximo!F559:I559)</f>
        <v/>
      </c>
      <c r="G559" s="72">
        <f>Máximo!G559:J559</f>
        <v>2.1459227E-4</v>
      </c>
      <c r="H559" s="70" t="str">
        <f>IF(Máximo!H559="","",Máximo!H559)</f>
        <v>Obrigatório</v>
      </c>
      <c r="I559" s="37" t="s">
        <v>4</v>
      </c>
      <c r="J559" s="73">
        <f>IF($K$13="Não Atende",0,IF(I559="","",IF(H559="",VLOOKUP(I559,Parâmetros!$B$3:$C$6,2,0),VLOOKUP(I559,Parâmetros!$B$3:$C$6,2,0)*VLOOKUP(H559,Parâmetros!$E$3:$G$5,2,0))))</f>
        <v>4</v>
      </c>
      <c r="K559" s="74">
        <f t="shared" si="274"/>
        <v>3.4763947740000002E-2</v>
      </c>
      <c r="L559" s="3"/>
      <c r="M559" s="38"/>
    </row>
    <row r="560" spans="1:13" ht="45.75" customHeight="1" outlineLevel="1" x14ac:dyDescent="0.2">
      <c r="A560" s="170" t="str">
        <f>Máximo!A560</f>
        <v>3.523</v>
      </c>
      <c r="B560" s="667" t="str">
        <f>Máximo!B560:E560</f>
        <v>11.5.4.1.     Coletar toda e qualquer informação técnica ou de procedimento, necessária à produção do PCS, independentemente da participação ou não da CONTRATANTE.</v>
      </c>
      <c r="C560" s="668"/>
      <c r="D560" s="668"/>
      <c r="E560" s="669"/>
      <c r="F560" s="68" t="str">
        <f>IF(Máximo!F560:I560="","",Máximo!F560:I560)</f>
        <v/>
      </c>
      <c r="G560" s="72">
        <f>Máximo!G560:J560</f>
        <v>2.1459227E-4</v>
      </c>
      <c r="H560" s="70" t="str">
        <f>IF(Máximo!H560="","",Máximo!H560)</f>
        <v>Obrigatório</v>
      </c>
      <c r="I560" s="37" t="s">
        <v>4</v>
      </c>
      <c r="J560" s="73">
        <f>IF($K$13="Não Atende",0,IF(I560="","",IF(H560="",VLOOKUP(I560,Parâmetros!$B$3:$C$6,2,0),VLOOKUP(I560,Parâmetros!$B$3:$C$6,2,0)*VLOOKUP(H560,Parâmetros!$E$3:$G$5,2,0))))</f>
        <v>4</v>
      </c>
      <c r="K560" s="74">
        <f t="shared" si="274"/>
        <v>3.4763947740000002E-2</v>
      </c>
      <c r="L560" s="3"/>
      <c r="M560" s="38"/>
    </row>
    <row r="561" spans="1:13" ht="45.75" customHeight="1" outlineLevel="1" x14ac:dyDescent="0.2">
      <c r="A561" s="170" t="str">
        <f>Máximo!A561</f>
        <v>3.524</v>
      </c>
      <c r="B561" s="667" t="str">
        <f>Máximo!B561:E561</f>
        <v>11.5.4.1.1.         A CONTRATANTE se compromete a fornecer toda a informação técnica ou de procedimento de sua autoria, sempre que solicitada.</v>
      </c>
      <c r="C561" s="668"/>
      <c r="D561" s="668"/>
      <c r="E561" s="669"/>
      <c r="F561" s="68" t="str">
        <f>IF(Máximo!F561:I561="","",Máximo!F561:I561)</f>
        <v/>
      </c>
      <c r="G561" s="72">
        <f>Máximo!G561:J561</f>
        <v>2.1459227E-4</v>
      </c>
      <c r="H561" s="70" t="str">
        <f>IF(Máximo!H561="","",Máximo!H561)</f>
        <v>Obrigatório</v>
      </c>
      <c r="I561" s="37" t="s">
        <v>4</v>
      </c>
      <c r="J561" s="73">
        <f>IF($K$13="Não Atende",0,IF(I561="","",IF(H561="",VLOOKUP(I561,Parâmetros!$B$3:$C$6,2,0),VLOOKUP(I561,Parâmetros!$B$3:$C$6,2,0)*VLOOKUP(H561,Parâmetros!$E$3:$G$5,2,0))))</f>
        <v>4</v>
      </c>
      <c r="K561" s="74">
        <f t="shared" si="274"/>
        <v>3.4763947740000002E-2</v>
      </c>
      <c r="L561" s="3"/>
      <c r="M561" s="38"/>
    </row>
    <row r="562" spans="1:13" ht="45.75" customHeight="1" outlineLevel="1" x14ac:dyDescent="0.2">
      <c r="A562" s="170" t="str">
        <f>Máximo!A562</f>
        <v>3.525</v>
      </c>
      <c r="B562" s="667" t="str">
        <f>Máximo!B562:E562</f>
        <v xml:space="preserve">11.5.4.2.     Detalhar a topologia lógica da solução, segregada por zona (intranet, internet, DMZ), camada (apresentação, aplicação e banco de dados) e módulo da solução, e com identificação dos recursos de infraestrutura envolvidos: servidores, tipos de clusters, modos de balanceamento de carga e mecanismos de replicação de dados entre os DC Primário e DC Secundário. </v>
      </c>
      <c r="C562" s="668"/>
      <c r="D562" s="668"/>
      <c r="E562" s="669"/>
      <c r="F562" s="68" t="str">
        <f>IF(Máximo!F562:I562="","",Máximo!F562:I562)</f>
        <v/>
      </c>
      <c r="G562" s="72">
        <f>Máximo!G562:J562</f>
        <v>2.1459227E-4</v>
      </c>
      <c r="H562" s="70" t="str">
        <f>IF(Máximo!H562="","",Máximo!H562)</f>
        <v>Obrigatório</v>
      </c>
      <c r="I562" s="37" t="s">
        <v>4</v>
      </c>
      <c r="J562" s="73">
        <f>IF($K$13="Não Atende",0,IF(I562="","",IF(H562="",VLOOKUP(I562,Parâmetros!$B$3:$C$6,2,0),VLOOKUP(I562,Parâmetros!$B$3:$C$6,2,0)*VLOOKUP(H562,Parâmetros!$E$3:$G$5,2,0))))</f>
        <v>4</v>
      </c>
      <c r="K562" s="74">
        <f t="shared" si="274"/>
        <v>3.4763947740000002E-2</v>
      </c>
      <c r="L562" s="3"/>
      <c r="M562" s="38"/>
    </row>
    <row r="563" spans="1:13" ht="45.75" customHeight="1" outlineLevel="1" x14ac:dyDescent="0.2">
      <c r="A563" s="170" t="str">
        <f>Máximo!A563</f>
        <v>3.526</v>
      </c>
      <c r="B563" s="667" t="str">
        <f>Máximo!B563:E563</f>
        <v>11.5.4.3.     Descrever os mecanismos de clusters, balanceamento de carga e replicação de dados entre os DC Primário e DC Secundário, incluindo discos internos e replicação via procedimento.</v>
      </c>
      <c r="C563" s="668"/>
      <c r="D563" s="668"/>
      <c r="E563" s="669"/>
      <c r="F563" s="68" t="str">
        <f>IF(Máximo!F563:I563="","",Máximo!F563:I563)</f>
        <v/>
      </c>
      <c r="G563" s="72">
        <f>Máximo!G563:J563</f>
        <v>2.1459227E-4</v>
      </c>
      <c r="H563" s="70" t="str">
        <f>IF(Máximo!H563="","",Máximo!H563)</f>
        <v>Obrigatório</v>
      </c>
      <c r="I563" s="37" t="s">
        <v>4</v>
      </c>
      <c r="J563" s="73">
        <f>IF($K$13="Não Atende",0,IF(I563="","",IF(H563="",VLOOKUP(I563,Parâmetros!$B$3:$C$6,2,0),VLOOKUP(I563,Parâmetros!$B$3:$C$6,2,0)*VLOOKUP(H563,Parâmetros!$E$3:$G$5,2,0))))</f>
        <v>4</v>
      </c>
      <c r="K563" s="74">
        <f t="shared" si="274"/>
        <v>3.4763947740000002E-2</v>
      </c>
      <c r="L563" s="3"/>
      <c r="M563" s="38"/>
    </row>
    <row r="564" spans="1:13" ht="45.75" customHeight="1" outlineLevel="1" x14ac:dyDescent="0.2">
      <c r="A564" s="170" t="str">
        <f>Máximo!A564</f>
        <v>3.527</v>
      </c>
      <c r="B564" s="667" t="str">
        <f>Máximo!B564:E564</f>
        <v>11.5.4.4.     Descrever a sequência cronológica para a ativação do DC Secundário através de fluxograma que demonstre os blocos de atividades e de procedimentos necessários ao processo de ativação do DC Secundário, em tempo de desastre.</v>
      </c>
      <c r="C564" s="668"/>
      <c r="D564" s="668"/>
      <c r="E564" s="669"/>
      <c r="F564" s="68" t="str">
        <f>IF(Máximo!F564:I564="","",Máximo!F564:I564)</f>
        <v/>
      </c>
      <c r="G564" s="72">
        <f>Máximo!G564:J564</f>
        <v>2.1459227E-4</v>
      </c>
      <c r="H564" s="70" t="str">
        <f>IF(Máximo!H564="","",Máximo!H564)</f>
        <v>Obrigatório</v>
      </c>
      <c r="I564" s="37" t="s">
        <v>4</v>
      </c>
      <c r="J564" s="73">
        <f>IF($K$13="Não Atende",0,IF(I564="","",IF(H564="",VLOOKUP(I564,Parâmetros!$B$3:$C$6,2,0),VLOOKUP(I564,Parâmetros!$B$3:$C$6,2,0)*VLOOKUP(H564,Parâmetros!$E$3:$G$5,2,0))))</f>
        <v>4</v>
      </c>
      <c r="K564" s="74">
        <f t="shared" si="274"/>
        <v>3.4763947740000002E-2</v>
      </c>
      <c r="L564" s="3"/>
      <c r="M564" s="38"/>
    </row>
    <row r="565" spans="1:13" ht="45.75" customHeight="1" outlineLevel="1" x14ac:dyDescent="0.2">
      <c r="A565" s="170" t="str">
        <f>Máximo!A565</f>
        <v>3.528</v>
      </c>
      <c r="B565" s="667" t="str">
        <f>Máximo!B565:E565</f>
        <v>11.5.4.5.     Descrever a sequência cronológica para o retorno ao DC Primário através de fluxograma que demonstre os blocos de atividades e de procedimentos necessários ao retorno ao DC Primário, após um desastre.</v>
      </c>
      <c r="C565" s="668"/>
      <c r="D565" s="668"/>
      <c r="E565" s="669"/>
      <c r="F565" s="68" t="str">
        <f>IF(Máximo!F565:I565="","",Máximo!F565:I565)</f>
        <v/>
      </c>
      <c r="G565" s="72">
        <f>Máximo!G565:J565</f>
        <v>2.1459227E-4</v>
      </c>
      <c r="H565" s="70" t="str">
        <f>IF(Máximo!H565="","",Máximo!H565)</f>
        <v>Obrigatório</v>
      </c>
      <c r="I565" s="37" t="s">
        <v>4</v>
      </c>
      <c r="J565" s="73">
        <f>IF($K$13="Não Atende",0,IF(I565="","",IF(H565="",VLOOKUP(I565,Parâmetros!$B$3:$C$6,2,0),VLOOKUP(I565,Parâmetros!$B$3:$C$6,2,0)*VLOOKUP(H565,Parâmetros!$E$3:$G$5,2,0))))</f>
        <v>4</v>
      </c>
      <c r="K565" s="74">
        <f t="shared" si="274"/>
        <v>3.4763947740000002E-2</v>
      </c>
      <c r="L565" s="3"/>
      <c r="M565" s="38"/>
    </row>
    <row r="566" spans="1:13" ht="45.75" customHeight="1" outlineLevel="1" x14ac:dyDescent="0.2">
      <c r="A566" s="170" t="str">
        <f>Máximo!A566</f>
        <v>3.529</v>
      </c>
      <c r="B566" s="667" t="str">
        <f>Máximo!B566:E566</f>
        <v>11.5.4.6.     Descrever sequência cronológica do PCS através de fluxograma demonstrando os blocos de atividades e procedimentos necessários ao processo de ativação do DC Secundário e retorno ao DC Primário em tempo de homologação.</v>
      </c>
      <c r="C566" s="668"/>
      <c r="D566" s="668"/>
      <c r="E566" s="669"/>
      <c r="F566" s="68" t="str">
        <f>IF(Máximo!F566:I566="","",Máximo!F566:I566)</f>
        <v/>
      </c>
      <c r="G566" s="72">
        <f>Máximo!G566:J566</f>
        <v>2.1459227E-4</v>
      </c>
      <c r="H566" s="70" t="str">
        <f>IF(Máximo!H566="","",Máximo!H566)</f>
        <v>Obrigatório</v>
      </c>
      <c r="I566" s="37" t="s">
        <v>4</v>
      </c>
      <c r="J566" s="73">
        <f>IF($K$13="Não Atende",0,IF(I566="","",IF(H566="",VLOOKUP(I566,Parâmetros!$B$3:$C$6,2,0),VLOOKUP(I566,Parâmetros!$B$3:$C$6,2,0)*VLOOKUP(H566,Parâmetros!$E$3:$G$5,2,0))))</f>
        <v>4</v>
      </c>
      <c r="K566" s="74">
        <f t="shared" si="274"/>
        <v>3.4763947740000002E-2</v>
      </c>
      <c r="L566" s="3"/>
      <c r="M566" s="38"/>
    </row>
    <row r="567" spans="1:13" ht="45.75" customHeight="1" outlineLevel="1" x14ac:dyDescent="0.2">
      <c r="A567" s="170" t="str">
        <f>Máximo!A567</f>
        <v>3.530</v>
      </c>
      <c r="B567" s="667" t="str">
        <f>Máximo!B567:E567</f>
        <v>11.5.4.7.     Criar um documento para cada equipe técnica que tenha papel ativo no PCS, contendo a descrição detalhada da ação a ser executada:</v>
      </c>
      <c r="C567" s="668"/>
      <c r="D567" s="668"/>
      <c r="E567" s="669"/>
      <c r="F567" s="68" t="str">
        <f>IF(Máximo!F567:I567="","",Máximo!F567:I567)</f>
        <v/>
      </c>
      <c r="G567" s="72">
        <f>Máximo!G567:J567</f>
        <v>2.1459227E-4</v>
      </c>
      <c r="H567" s="70" t="str">
        <f>IF(Máximo!H567="","",Máximo!H567)</f>
        <v>Obrigatório</v>
      </c>
      <c r="I567" s="37" t="s">
        <v>4</v>
      </c>
      <c r="J567" s="73">
        <f>IF($K$13="Não Atende",0,IF(I567="","",IF(H567="",VLOOKUP(I567,Parâmetros!$B$3:$C$6,2,0),VLOOKUP(I567,Parâmetros!$B$3:$C$6,2,0)*VLOOKUP(H567,Parâmetros!$E$3:$G$5,2,0))))</f>
        <v>4</v>
      </c>
      <c r="K567" s="74">
        <f t="shared" si="274"/>
        <v>3.4763947740000002E-2</v>
      </c>
      <c r="L567" s="3"/>
      <c r="M567" s="38"/>
    </row>
    <row r="568" spans="1:13" ht="45.75" customHeight="1" outlineLevel="1" x14ac:dyDescent="0.2">
      <c r="A568" s="170" t="str">
        <f>Máximo!A568</f>
        <v>3.531</v>
      </c>
      <c r="B568" s="667" t="str">
        <f>Máximo!B568:E568</f>
        <v>11.5.4.7.1.         Identificação do bloco de atividade ao qual a ação pertence, com a mesma nomenclatura que aparece nas sequências cronológicas.</v>
      </c>
      <c r="C568" s="668"/>
      <c r="D568" s="668"/>
      <c r="E568" s="669"/>
      <c r="F568" s="68" t="str">
        <f>IF(Máximo!F568:I568="","",Máximo!F568:I568)</f>
        <v/>
      </c>
      <c r="G568" s="72">
        <f>Máximo!G568:J568</f>
        <v>2.1459227E-4</v>
      </c>
      <c r="H568" s="70" t="str">
        <f>IF(Máximo!H568="","",Máximo!H568)</f>
        <v>Obrigatório</v>
      </c>
      <c r="I568" s="37" t="s">
        <v>4</v>
      </c>
      <c r="J568" s="73">
        <f>IF($K$13="Não Atende",0,IF(I568="","",IF(H568="",VLOOKUP(I568,Parâmetros!$B$3:$C$6,2,0),VLOOKUP(I568,Parâmetros!$B$3:$C$6,2,0)*VLOOKUP(H568,Parâmetros!$E$3:$G$5,2,0))))</f>
        <v>4</v>
      </c>
      <c r="K568" s="74">
        <f t="shared" si="274"/>
        <v>3.4763947740000002E-2</v>
      </c>
      <c r="L568" s="3"/>
      <c r="M568" s="38"/>
    </row>
    <row r="569" spans="1:13" ht="45.75" customHeight="1" outlineLevel="1" x14ac:dyDescent="0.2">
      <c r="A569" s="170" t="str">
        <f>Máximo!A569</f>
        <v>3.532</v>
      </c>
      <c r="B569" s="667" t="str">
        <f>Máximo!B569:E569</f>
        <v>11.5.4.7.2.         Nome da ação, conforme aparece nas sequências cronológicas.</v>
      </c>
      <c r="C569" s="668"/>
      <c r="D569" s="668"/>
      <c r="E569" s="669"/>
      <c r="F569" s="68" t="str">
        <f>IF(Máximo!F569:I569="","",Máximo!F569:I569)</f>
        <v/>
      </c>
      <c r="G569" s="72">
        <f>Máximo!G569:J569</f>
        <v>2.1459227E-4</v>
      </c>
      <c r="H569" s="70" t="str">
        <f>IF(Máximo!H569="","",Máximo!H569)</f>
        <v>Obrigatório</v>
      </c>
      <c r="I569" s="37" t="s">
        <v>4</v>
      </c>
      <c r="J569" s="73">
        <f>IF($K$13="Não Atende",0,IF(I569="","",IF(H569="",VLOOKUP(I569,Parâmetros!$B$3:$C$6,2,0),VLOOKUP(I569,Parâmetros!$B$3:$C$6,2,0)*VLOOKUP(H569,Parâmetros!$E$3:$G$5,2,0))))</f>
        <v>4</v>
      </c>
      <c r="K569" s="74">
        <f t="shared" ref="K569:K632" si="275">IF(J569="",0,((G569*J569)*$F$30)*0.9*100)</f>
        <v>3.4763947740000002E-2</v>
      </c>
      <c r="L569" s="3"/>
      <c r="M569" s="38"/>
    </row>
    <row r="570" spans="1:13" ht="45.75" customHeight="1" outlineLevel="1" x14ac:dyDescent="0.2">
      <c r="A570" s="170" t="str">
        <f>Máximo!A570</f>
        <v>3.533</v>
      </c>
      <c r="B570" s="667" t="str">
        <f>Máximo!B570:E570</f>
        <v>11.5.4.7.3.         Descrição da ação a ser tomada:</v>
      </c>
      <c r="C570" s="668"/>
      <c r="D570" s="668"/>
      <c r="E570" s="669"/>
      <c r="F570" s="68" t="str">
        <f>IF(Máximo!F570:I570="","",Máximo!F570:I570)</f>
        <v/>
      </c>
      <c r="G570" s="72">
        <f>Máximo!G570:J570</f>
        <v>2.1459227E-4</v>
      </c>
      <c r="H570" s="70" t="str">
        <f>IF(Máximo!H570="","",Máximo!H570)</f>
        <v>Obrigatório</v>
      </c>
      <c r="I570" s="37" t="s">
        <v>4</v>
      </c>
      <c r="J570" s="73">
        <f>IF($K$13="Não Atende",0,IF(I570="","",IF(H570="",VLOOKUP(I570,Parâmetros!$B$3:$C$6,2,0),VLOOKUP(I570,Parâmetros!$B$3:$C$6,2,0)*VLOOKUP(H570,Parâmetros!$E$3:$G$5,2,0))))</f>
        <v>4</v>
      </c>
      <c r="K570" s="74">
        <f t="shared" si="275"/>
        <v>3.4763947740000002E-2</v>
      </c>
      <c r="L570" s="3"/>
      <c r="M570" s="38"/>
    </row>
    <row r="571" spans="1:13" ht="45.75" customHeight="1" outlineLevel="1" x14ac:dyDescent="0.2">
      <c r="A571" s="170" t="str">
        <f>Máximo!A571</f>
        <v>3.534</v>
      </c>
      <c r="B571" s="667" t="str">
        <f>Máximo!B571:E571</f>
        <v>11.5.4.7.3.1.        Comandos a serem executados e/ou referência aos procedimentos operacionais padrões (POP) a serem seguidos.</v>
      </c>
      <c r="C571" s="668"/>
      <c r="D571" s="668"/>
      <c r="E571" s="669"/>
      <c r="F571" s="68" t="str">
        <f>IF(Máximo!F571:I571="","",Máximo!F571:I571)</f>
        <v/>
      </c>
      <c r="G571" s="72">
        <f>Máximo!G571:J571</f>
        <v>2.1459227E-4</v>
      </c>
      <c r="H571" s="70" t="str">
        <f>IF(Máximo!H571="","",Máximo!H571)</f>
        <v>Obrigatório</v>
      </c>
      <c r="I571" s="37" t="s">
        <v>4</v>
      </c>
      <c r="J571" s="73">
        <f>IF($K$13="Não Atende",0,IF(I571="","",IF(H571="",VLOOKUP(I571,Parâmetros!$B$3:$C$6,2,0),VLOOKUP(I571,Parâmetros!$B$3:$C$6,2,0)*VLOOKUP(H571,Parâmetros!$E$3:$G$5,2,0))))</f>
        <v>4</v>
      </c>
      <c r="K571" s="74">
        <f t="shared" si="275"/>
        <v>3.4763947740000002E-2</v>
      </c>
      <c r="L571" s="3"/>
      <c r="M571" s="38"/>
    </row>
    <row r="572" spans="1:13" ht="45.75" customHeight="1" outlineLevel="1" x14ac:dyDescent="0.2">
      <c r="A572" s="170" t="str">
        <f>Máximo!A572</f>
        <v>3.535</v>
      </c>
      <c r="B572" s="667" t="str">
        <f>Máximo!B572:E572</f>
        <v>11.5.4.7.3.2.        Nome dos ativos envolvidos no procedimento, com a mesma nomenclatura que aparece nas topologias lógicas.</v>
      </c>
      <c r="C572" s="668"/>
      <c r="D572" s="668"/>
      <c r="E572" s="669"/>
      <c r="F572" s="68" t="str">
        <f>IF(Máximo!F572:I572="","",Máximo!F572:I572)</f>
        <v/>
      </c>
      <c r="G572" s="72">
        <f>Máximo!G572:J572</f>
        <v>2.1459227E-4</v>
      </c>
      <c r="H572" s="70" t="str">
        <f>IF(Máximo!H572="","",Máximo!H572)</f>
        <v>Obrigatório</v>
      </c>
      <c r="I572" s="37" t="s">
        <v>4</v>
      </c>
      <c r="J572" s="73">
        <f>IF($K$13="Não Atende",0,IF(I572="","",IF(H572="",VLOOKUP(I572,Parâmetros!$B$3:$C$6,2,0),VLOOKUP(I572,Parâmetros!$B$3:$C$6,2,0)*VLOOKUP(H572,Parâmetros!$E$3:$G$5,2,0))))</f>
        <v>4</v>
      </c>
      <c r="K572" s="74">
        <f t="shared" si="275"/>
        <v>3.4763947740000002E-2</v>
      </c>
      <c r="L572" s="3"/>
      <c r="M572" s="38"/>
    </row>
    <row r="573" spans="1:13" ht="45.75" customHeight="1" outlineLevel="1" x14ac:dyDescent="0.2">
      <c r="A573" s="170" t="str">
        <f>Máximo!A573</f>
        <v>3.536</v>
      </c>
      <c r="B573" s="667" t="str">
        <f>Máximo!B573:E573</f>
        <v>11.5.4.7.3.3.        Saída esperada do comando/procedimento.</v>
      </c>
      <c r="C573" s="668"/>
      <c r="D573" s="668"/>
      <c r="E573" s="669"/>
      <c r="F573" s="68" t="str">
        <f>IF(Máximo!F573:I573="","",Máximo!F573:I573)</f>
        <v/>
      </c>
      <c r="G573" s="72">
        <f>Máximo!G573:J573</f>
        <v>2.1459227E-4</v>
      </c>
      <c r="H573" s="70" t="str">
        <f>IF(Máximo!H573="","",Máximo!H573)</f>
        <v>Obrigatório</v>
      </c>
      <c r="I573" s="37" t="s">
        <v>4</v>
      </c>
      <c r="J573" s="73">
        <f>IF($K$13="Não Atende",0,IF(I573="","",IF(H573="",VLOOKUP(I573,Parâmetros!$B$3:$C$6,2,0),VLOOKUP(I573,Parâmetros!$B$3:$C$6,2,0)*VLOOKUP(H573,Parâmetros!$E$3:$G$5,2,0))))</f>
        <v>4</v>
      </c>
      <c r="K573" s="74">
        <f t="shared" si="275"/>
        <v>3.4763947740000002E-2</v>
      </c>
      <c r="L573" s="3"/>
      <c r="M573" s="38"/>
    </row>
    <row r="574" spans="1:13" ht="45.75" customHeight="1" outlineLevel="1" x14ac:dyDescent="0.2">
      <c r="A574" s="170" t="str">
        <f>Máximo!A574</f>
        <v>3.537</v>
      </c>
      <c r="B574" s="667" t="str">
        <f>Máximo!B574:E574</f>
        <v>11.5.4.7.3.4.        Comentário e observações necessários ao pleno entendimento da funcionalidade do procedimento.</v>
      </c>
      <c r="C574" s="668"/>
      <c r="D574" s="668"/>
      <c r="E574" s="669"/>
      <c r="F574" s="68" t="str">
        <f>IF(Máximo!F574:I574="","",Máximo!F574:I574)</f>
        <v/>
      </c>
      <c r="G574" s="72">
        <f>Máximo!G574:J574</f>
        <v>2.1459227E-4</v>
      </c>
      <c r="H574" s="70" t="str">
        <f>IF(Máximo!H574="","",Máximo!H574)</f>
        <v>Obrigatório</v>
      </c>
      <c r="I574" s="37" t="s">
        <v>4</v>
      </c>
      <c r="J574" s="73">
        <f>IF($K$13="Não Atende",0,IF(I574="","",IF(H574="",VLOOKUP(I574,Parâmetros!$B$3:$C$6,2,0),VLOOKUP(I574,Parâmetros!$B$3:$C$6,2,0)*VLOOKUP(H574,Parâmetros!$E$3:$G$5,2,0))))</f>
        <v>4</v>
      </c>
      <c r="K574" s="74">
        <f t="shared" si="275"/>
        <v>3.4763947740000002E-2</v>
      </c>
      <c r="L574" s="3"/>
      <c r="M574" s="38"/>
    </row>
    <row r="575" spans="1:13" ht="45.75" customHeight="1" outlineLevel="1" x14ac:dyDescent="0.2">
      <c r="A575" s="170" t="str">
        <f>Máximo!A575</f>
        <v>3.538</v>
      </c>
      <c r="B575" s="667" t="str">
        <f>Máximo!B575:E575</f>
        <v>11.5.5.      Homologação do PCS:</v>
      </c>
      <c r="C575" s="668"/>
      <c r="D575" s="668"/>
      <c r="E575" s="669"/>
      <c r="F575" s="68" t="str">
        <f>IF(Máximo!F575:I575="","",Máximo!F575:I575)</f>
        <v/>
      </c>
      <c r="G575" s="72">
        <f>Máximo!G575:J575</f>
        <v>2.1459227E-4</v>
      </c>
      <c r="H575" s="70" t="str">
        <f>IF(Máximo!H575="","",Máximo!H575)</f>
        <v>Obrigatório</v>
      </c>
      <c r="I575" s="37" t="s">
        <v>4</v>
      </c>
      <c r="J575" s="73">
        <f>IF($K$13="Não Atende",0,IF(I575="","",IF(H575="",VLOOKUP(I575,Parâmetros!$B$3:$C$6,2,0),VLOOKUP(I575,Parâmetros!$B$3:$C$6,2,0)*VLOOKUP(H575,Parâmetros!$E$3:$G$5,2,0))))</f>
        <v>4</v>
      </c>
      <c r="K575" s="74">
        <f t="shared" si="275"/>
        <v>3.4763947740000002E-2</v>
      </c>
      <c r="L575" s="3"/>
      <c r="M575" s="38"/>
    </row>
    <row r="576" spans="1:13" ht="45.75" customHeight="1" outlineLevel="1" x14ac:dyDescent="0.2">
      <c r="A576" s="170" t="str">
        <f>Máximo!A576</f>
        <v>3.539</v>
      </c>
      <c r="B576" s="667" t="str">
        <f>Máximo!B576:E576</f>
        <v xml:space="preserve">11.5.5.1.     A homologação do PCS será feita através da execução de um total de 3 (três) operações bem sucedidas de ativação da aplicação no DC Secundário e seu retorno para o DC Primário, por módulo da aplicação e por camada. </v>
      </c>
      <c r="C576" s="668"/>
      <c r="D576" s="668"/>
      <c r="E576" s="669"/>
      <c r="F576" s="68" t="str">
        <f>IF(Máximo!F576:I576="","",Máximo!F576:I576)</f>
        <v/>
      </c>
      <c r="G576" s="72">
        <f>Máximo!G576:J576</f>
        <v>2.1459227E-4</v>
      </c>
      <c r="H576" s="70" t="str">
        <f>IF(Máximo!H576="","",Máximo!H576)</f>
        <v>Obrigatório</v>
      </c>
      <c r="I576" s="37" t="s">
        <v>4</v>
      </c>
      <c r="J576" s="73">
        <f>IF($K$13="Não Atende",0,IF(I576="","",IF(H576="",VLOOKUP(I576,Parâmetros!$B$3:$C$6,2,0),VLOOKUP(I576,Parâmetros!$B$3:$C$6,2,0)*VLOOKUP(H576,Parâmetros!$E$3:$G$5,2,0))))</f>
        <v>4</v>
      </c>
      <c r="K576" s="74">
        <f t="shared" si="275"/>
        <v>3.4763947740000002E-2</v>
      </c>
      <c r="L576" s="3"/>
      <c r="M576" s="38"/>
    </row>
    <row r="577" spans="1:13" ht="45.75" customHeight="1" outlineLevel="1" x14ac:dyDescent="0.2">
      <c r="A577" s="170" t="str">
        <f>Máximo!A577</f>
        <v>3.540</v>
      </c>
      <c r="B577" s="667" t="str">
        <f>Máximo!B577:E577</f>
        <v xml:space="preserve">11.5.5.2.     As 2 (duas) primeiras operações deverão ser realizadas antes da entrada em produção da solução. </v>
      </c>
      <c r="C577" s="668"/>
      <c r="D577" s="668"/>
      <c r="E577" s="669"/>
      <c r="F577" s="68" t="str">
        <f>IF(Máximo!F577:I577="","",Máximo!F577:I577)</f>
        <v/>
      </c>
      <c r="G577" s="72">
        <f>Máximo!G577:J577</f>
        <v>2.1459227E-4</v>
      </c>
      <c r="H577" s="70" t="str">
        <f>IF(Máximo!H577="","",Máximo!H577)</f>
        <v>Obrigatório</v>
      </c>
      <c r="I577" s="37" t="s">
        <v>4</v>
      </c>
      <c r="J577" s="73">
        <f>IF($K$13="Não Atende",0,IF(I577="","",IF(H577="",VLOOKUP(I577,Parâmetros!$B$3:$C$6,2,0),VLOOKUP(I577,Parâmetros!$B$3:$C$6,2,0)*VLOOKUP(H577,Parâmetros!$E$3:$G$5,2,0))))</f>
        <v>4</v>
      </c>
      <c r="K577" s="74">
        <f t="shared" si="275"/>
        <v>3.4763947740000002E-2</v>
      </c>
      <c r="L577" s="3"/>
      <c r="M577" s="38"/>
    </row>
    <row r="578" spans="1:13" ht="45.75" customHeight="1" outlineLevel="1" x14ac:dyDescent="0.2">
      <c r="A578" s="170" t="str">
        <f>Máximo!A578</f>
        <v>3.541</v>
      </c>
      <c r="B578" s="667" t="str">
        <f>Máximo!B578:E578</f>
        <v>11.5.5.3.     A 3ª será executada em até 2 (dois) meses após o aceite da 2ª (segunda) operação.</v>
      </c>
      <c r="C578" s="668"/>
      <c r="D578" s="668"/>
      <c r="E578" s="669"/>
      <c r="F578" s="68" t="str">
        <f>IF(Máximo!F578:I578="","",Máximo!F578:I578)</f>
        <v/>
      </c>
      <c r="G578" s="72">
        <f>Máximo!G578:J578</f>
        <v>2.1459227E-4</v>
      </c>
      <c r="H578" s="70" t="str">
        <f>IF(Máximo!H578="","",Máximo!H578)</f>
        <v>Obrigatório</v>
      </c>
      <c r="I578" s="37" t="s">
        <v>4</v>
      </c>
      <c r="J578" s="73">
        <f>IF($K$13="Não Atende",0,IF(I578="","",IF(H578="",VLOOKUP(I578,Parâmetros!$B$3:$C$6,2,0),VLOOKUP(I578,Parâmetros!$B$3:$C$6,2,0)*VLOOKUP(H578,Parâmetros!$E$3:$G$5,2,0))))</f>
        <v>4</v>
      </c>
      <c r="K578" s="74">
        <f t="shared" si="275"/>
        <v>3.4763947740000002E-2</v>
      </c>
      <c r="L578" s="3"/>
      <c r="M578" s="38"/>
    </row>
    <row r="579" spans="1:13" ht="45.75" customHeight="1" outlineLevel="1" x14ac:dyDescent="0.2">
      <c r="A579" s="170" t="str">
        <f>Máximo!A579</f>
        <v>3.542</v>
      </c>
      <c r="B579" s="667" t="str">
        <f>Máximo!B579:E579</f>
        <v>11.5.5.4.     As 3 (três) operações serão executadas pela equipe da CONTRATANTE e acompanhadas pelo PROPONENTE dentro das dependências da CONTRATANTE. A CONTRATANTE utilizará o PCS entregue pelo PROPONENTE para ativar a aplicação no DC Secundário e retorná-la para o DC Primário.</v>
      </c>
      <c r="C579" s="668"/>
      <c r="D579" s="668"/>
      <c r="E579" s="669"/>
      <c r="F579" s="68" t="str">
        <f>IF(Máximo!F579:I579="","",Máximo!F579:I579)</f>
        <v/>
      </c>
      <c r="G579" s="72">
        <f>Máximo!G579:J579</f>
        <v>2.1459227E-4</v>
      </c>
      <c r="H579" s="70" t="str">
        <f>IF(Máximo!H579="","",Máximo!H579)</f>
        <v>Obrigatório</v>
      </c>
      <c r="I579" s="37" t="s">
        <v>4</v>
      </c>
      <c r="J579" s="73">
        <f>IF($K$13="Não Atende",0,IF(I579="","",IF(H579="",VLOOKUP(I579,Parâmetros!$B$3:$C$6,2,0),VLOOKUP(I579,Parâmetros!$B$3:$C$6,2,0)*VLOOKUP(H579,Parâmetros!$E$3:$G$5,2,0))))</f>
        <v>4</v>
      </c>
      <c r="K579" s="74">
        <f t="shared" si="275"/>
        <v>3.4763947740000002E-2</v>
      </c>
      <c r="L579" s="3"/>
      <c r="M579" s="38"/>
    </row>
    <row r="580" spans="1:13" ht="45.75" customHeight="1" outlineLevel="1" x14ac:dyDescent="0.2">
      <c r="A580" s="170" t="str">
        <f>Máximo!A580</f>
        <v>3.543</v>
      </c>
      <c r="B580" s="667" t="str">
        <f>Máximo!B580:E580</f>
        <v>11.5.5.5.     Não serão contabilizadas, no total de 3 (três) operações, as tentativas em que ocorrerem falhas, quer sejam decorrentes da documentação apresentada, quer sejam nos scripts criados e documentados. Para esses casos, caberá ao PROPONENTE prover as devidas correções e ajustes no PCS antes de nova tentativa ser feita.</v>
      </c>
      <c r="C580" s="668"/>
      <c r="D580" s="668"/>
      <c r="E580" s="669"/>
      <c r="F580" s="68" t="str">
        <f>IF(Máximo!F580:I580="","",Máximo!F580:I580)</f>
        <v/>
      </c>
      <c r="G580" s="72">
        <f>Máximo!G580:J580</f>
        <v>2.1459227E-4</v>
      </c>
      <c r="H580" s="70" t="str">
        <f>IF(Máximo!H580="","",Máximo!H580)</f>
        <v>Obrigatório</v>
      </c>
      <c r="I580" s="37" t="s">
        <v>4</v>
      </c>
      <c r="J580" s="73">
        <f>IF($K$13="Não Atende",0,IF(I580="","",IF(H580="",VLOOKUP(I580,Parâmetros!$B$3:$C$6,2,0),VLOOKUP(I580,Parâmetros!$B$3:$C$6,2,0)*VLOOKUP(H580,Parâmetros!$E$3:$G$5,2,0))))</f>
        <v>4</v>
      </c>
      <c r="K580" s="74">
        <f t="shared" si="275"/>
        <v>3.4763947740000002E-2</v>
      </c>
      <c r="L580" s="3"/>
      <c r="M580" s="38"/>
    </row>
    <row r="581" spans="1:13" ht="45.75" customHeight="1" outlineLevel="1" x14ac:dyDescent="0.2">
      <c r="A581" s="170" t="str">
        <f>Máximo!A581</f>
        <v>3.544</v>
      </c>
      <c r="B581" s="667" t="str">
        <f>Máximo!B581:E581</f>
        <v xml:space="preserve">11.5.6.      Entrega da documentação </v>
      </c>
      <c r="C581" s="668"/>
      <c r="D581" s="668"/>
      <c r="E581" s="669"/>
      <c r="F581" s="68" t="str">
        <f>IF(Máximo!F581:I581="","",Máximo!F581:I581)</f>
        <v/>
      </c>
      <c r="G581" s="72">
        <f>Máximo!G581:J581</f>
        <v>2.1459227E-4</v>
      </c>
      <c r="H581" s="70" t="str">
        <f>IF(Máximo!H581="","",Máximo!H581)</f>
        <v>Obrigatório</v>
      </c>
      <c r="I581" s="37" t="s">
        <v>4</v>
      </c>
      <c r="J581" s="73">
        <f>IF($K$13="Não Atende",0,IF(I581="","",IF(H581="",VLOOKUP(I581,Parâmetros!$B$3:$C$6,2,0),VLOOKUP(I581,Parâmetros!$B$3:$C$6,2,0)*VLOOKUP(H581,Parâmetros!$E$3:$G$5,2,0))))</f>
        <v>4</v>
      </c>
      <c r="K581" s="74">
        <f t="shared" si="275"/>
        <v>3.4763947740000002E-2</v>
      </c>
      <c r="L581" s="3"/>
      <c r="M581" s="38"/>
    </row>
    <row r="582" spans="1:13" ht="45.75" customHeight="1" outlineLevel="1" x14ac:dyDescent="0.2">
      <c r="A582" s="170" t="str">
        <f>Máximo!A582</f>
        <v>3.545</v>
      </c>
      <c r="B582" s="667" t="str">
        <f>Máximo!B582:E582</f>
        <v>11.5.6.1.     A documentação completa da solução de D.R deverá ser entregue através de meio eletrônico e em formato que possa ser posteriormente editado pela Oi, a exemplo de, mas não limitado a .DOC, .XLS, .VSD.</v>
      </c>
      <c r="C582" s="668"/>
      <c r="D582" s="668"/>
      <c r="E582" s="669"/>
      <c r="F582" s="68" t="str">
        <f>IF(Máximo!F582:I582="","",Máximo!F582:I582)</f>
        <v/>
      </c>
      <c r="G582" s="72">
        <f>Máximo!G582:J582</f>
        <v>2.1459227E-4</v>
      </c>
      <c r="H582" s="70" t="str">
        <f>IF(Máximo!H582="","",Máximo!H582)</f>
        <v>Obrigatório</v>
      </c>
      <c r="I582" s="37" t="s">
        <v>4</v>
      </c>
      <c r="J582" s="73">
        <f>IF($K$13="Não Atende",0,IF(I582="","",IF(H582="",VLOOKUP(I582,Parâmetros!$B$3:$C$6,2,0),VLOOKUP(I582,Parâmetros!$B$3:$C$6,2,0)*VLOOKUP(H582,Parâmetros!$E$3:$G$5,2,0))))</f>
        <v>4</v>
      </c>
      <c r="K582" s="74">
        <f t="shared" si="275"/>
        <v>3.4763947740000002E-2</v>
      </c>
      <c r="L582" s="3"/>
      <c r="M582" s="38"/>
    </row>
    <row r="583" spans="1:13" ht="45.75" customHeight="1" outlineLevel="1" x14ac:dyDescent="0.2">
      <c r="A583" s="170" t="str">
        <f>Máximo!A583</f>
        <v>3.546</v>
      </c>
      <c r="B583" s="667" t="str">
        <f>Máximo!B583:E583</f>
        <v xml:space="preserve">11.6.        Modelo de Contratações: </v>
      </c>
      <c r="C583" s="668"/>
      <c r="D583" s="668"/>
      <c r="E583" s="669"/>
      <c r="F583" s="68" t="str">
        <f>IF(Máximo!F583:I583="","",Máximo!F583:I583)</f>
        <v/>
      </c>
      <c r="G583" s="72">
        <f>Máximo!G583:J583</f>
        <v>2.1459227E-4</v>
      </c>
      <c r="H583" s="70" t="str">
        <f>IF(Máximo!H583="","",Máximo!H583)</f>
        <v>Obrigatório</v>
      </c>
      <c r="I583" s="37" t="s">
        <v>4</v>
      </c>
      <c r="J583" s="73">
        <f>IF($K$13="Não Atende",0,IF(I583="","",IF(H583="",VLOOKUP(I583,Parâmetros!$B$3:$C$6,2,0),VLOOKUP(I583,Parâmetros!$B$3:$C$6,2,0)*VLOOKUP(H583,Parâmetros!$E$3:$G$5,2,0))))</f>
        <v>4</v>
      </c>
      <c r="K583" s="74">
        <f t="shared" si="275"/>
        <v>3.4763947740000002E-2</v>
      </c>
      <c r="L583" s="3"/>
      <c r="M583" s="38"/>
    </row>
    <row r="584" spans="1:13" ht="45.75" customHeight="1" outlineLevel="1" x14ac:dyDescent="0.2">
      <c r="A584" s="170" t="str">
        <f>Máximo!A584</f>
        <v>3.547</v>
      </c>
      <c r="B584" s="667" t="str">
        <f>Máximo!B584:E584</f>
        <v>11.6.1.      O modelo de contratação da implementação do D.R é o de “Escopo Fechado” onde todo o escopo dos serviços descritos deverá ser efetuado integralmente pelo PROPONENTE sem a cobrança unitária nem definição de limites de horas.</v>
      </c>
      <c r="C584" s="668"/>
      <c r="D584" s="668"/>
      <c r="E584" s="669"/>
      <c r="F584" s="68" t="str">
        <f>IF(Máximo!F584:I584="","",Máximo!F584:I584)</f>
        <v/>
      </c>
      <c r="G584" s="72">
        <f>Máximo!G584:J584</f>
        <v>2.1459227E-4</v>
      </c>
      <c r="H584" s="70" t="str">
        <f>IF(Máximo!H584="","",Máximo!H584)</f>
        <v>Obrigatório</v>
      </c>
      <c r="I584" s="37" t="s">
        <v>4</v>
      </c>
      <c r="J584" s="73">
        <f>IF($K$13="Não Atende",0,IF(I584="","",IF(H584="",VLOOKUP(I584,Parâmetros!$B$3:$C$6,2,0),VLOOKUP(I584,Parâmetros!$B$3:$C$6,2,0)*VLOOKUP(H584,Parâmetros!$E$3:$G$5,2,0))))</f>
        <v>4</v>
      </c>
      <c r="K584" s="74">
        <f t="shared" si="275"/>
        <v>3.4763947740000002E-2</v>
      </c>
      <c r="L584" s="3"/>
      <c r="M584" s="38"/>
    </row>
    <row r="585" spans="1:13" ht="45.75" customHeight="1" outlineLevel="1" x14ac:dyDescent="0.2">
      <c r="A585" s="170" t="str">
        <f>Máximo!A585</f>
        <v>3.548</v>
      </c>
      <c r="B585" s="667" t="str">
        <f>Máximo!B585:E585</f>
        <v>11.7.        Requisitos do PROPONENTE: os itens a seguir serão avaliados pela CONTRATANTE para pontuar o PROPONENTE quanto à sua experiência na implementação de D.R. bem como ao grau de atendimento aos requisitos apresentados:</v>
      </c>
      <c r="C585" s="668"/>
      <c r="D585" s="668"/>
      <c r="E585" s="669"/>
      <c r="F585" s="68" t="str">
        <f>IF(Máximo!F585:I585="","",Máximo!F585:I585)</f>
        <v/>
      </c>
      <c r="G585" s="72">
        <f>Máximo!G585:J585</f>
        <v>2.1459227E-4</v>
      </c>
      <c r="H585" s="70" t="str">
        <f>IF(Máximo!H585="","",Máximo!H585)</f>
        <v>Obrigatório</v>
      </c>
      <c r="I585" s="37" t="s">
        <v>4</v>
      </c>
      <c r="J585" s="73">
        <f>IF($K$13="Não Atende",0,IF(I585="","",IF(H585="",VLOOKUP(I585,Parâmetros!$B$3:$C$6,2,0),VLOOKUP(I585,Parâmetros!$B$3:$C$6,2,0)*VLOOKUP(H585,Parâmetros!$E$3:$G$5,2,0))))</f>
        <v>4</v>
      </c>
      <c r="K585" s="74">
        <f t="shared" si="275"/>
        <v>3.4763947740000002E-2</v>
      </c>
      <c r="L585" s="3"/>
      <c r="M585" s="38"/>
    </row>
    <row r="586" spans="1:13" ht="45.75" customHeight="1" outlineLevel="1" x14ac:dyDescent="0.2">
      <c r="A586" s="170" t="str">
        <f>Máximo!A586</f>
        <v>3.549</v>
      </c>
      <c r="B586" s="667" t="str">
        <f>Máximo!B586:E586</f>
        <v>11.7.1.      Certificações: o PROPONENTE deverá informar quantos profissionais certificados serão utilizados durante a execução dos serviços, assim como as certificações dos mesmos. E desejável que os recursos possuam algumas das seguintes certificações:</v>
      </c>
      <c r="C586" s="668"/>
      <c r="D586" s="668"/>
      <c r="E586" s="669"/>
      <c r="F586" s="68" t="str">
        <f>IF(Máximo!F586:I586="","",Máximo!F586:I586)</f>
        <v/>
      </c>
      <c r="G586" s="72">
        <f>Máximo!G586:J586</f>
        <v>2.1459227E-4</v>
      </c>
      <c r="H586" s="70" t="str">
        <f>IF(Máximo!H586="","",Máximo!H586)</f>
        <v>Obrigatório</v>
      </c>
      <c r="I586" s="37" t="s">
        <v>4</v>
      </c>
      <c r="J586" s="73">
        <f>IF($K$13="Não Atende",0,IF(I586="","",IF(H586="",VLOOKUP(I586,Parâmetros!$B$3:$C$6,2,0),VLOOKUP(I586,Parâmetros!$B$3:$C$6,2,0)*VLOOKUP(H586,Parâmetros!$E$3:$G$5,2,0))))</f>
        <v>4</v>
      </c>
      <c r="K586" s="74">
        <f t="shared" si="275"/>
        <v>3.4763947740000002E-2</v>
      </c>
      <c r="L586" s="3"/>
      <c r="M586" s="38"/>
    </row>
    <row r="587" spans="1:13" ht="45.75" customHeight="1" outlineLevel="1" x14ac:dyDescent="0.2">
      <c r="A587" s="170" t="str">
        <f>Máximo!A587</f>
        <v>3.550</v>
      </c>
      <c r="B587" s="667" t="str">
        <f>Máximo!B587:E587</f>
        <v>11.7.1.1.     Master Business Continuity Planner – MBCP (Disaster Recovery Institute – DRI);</v>
      </c>
      <c r="C587" s="668"/>
      <c r="D587" s="668"/>
      <c r="E587" s="669"/>
      <c r="F587" s="68" t="str">
        <f>IF(Máximo!F587:I587="","",Máximo!F587:I587)</f>
        <v/>
      </c>
      <c r="G587" s="72">
        <f>Máximo!G587:J587</f>
        <v>2.1459227E-4</v>
      </c>
      <c r="H587" s="70" t="str">
        <f>IF(Máximo!H587="","",Máximo!H587)</f>
        <v>Obrigatório</v>
      </c>
      <c r="I587" s="37" t="s">
        <v>4</v>
      </c>
      <c r="J587" s="73">
        <f>IF($K$13="Não Atende",0,IF(I587="","",IF(H587="",VLOOKUP(I587,Parâmetros!$B$3:$C$6,2,0),VLOOKUP(I587,Parâmetros!$B$3:$C$6,2,0)*VLOOKUP(H587,Parâmetros!$E$3:$G$5,2,0))))</f>
        <v>4</v>
      </c>
      <c r="K587" s="74">
        <f t="shared" si="275"/>
        <v>3.4763947740000002E-2</v>
      </c>
      <c r="L587" s="3"/>
      <c r="M587" s="38"/>
    </row>
    <row r="588" spans="1:13" ht="45.75" customHeight="1" outlineLevel="1" x14ac:dyDescent="0.2">
      <c r="A588" s="170" t="str">
        <f>Máximo!A588</f>
        <v>3.551</v>
      </c>
      <c r="B588" s="667" t="str">
        <f>Máximo!B588:E588</f>
        <v>11.7.1.2.     Certified Business Continuity Coordinator;</v>
      </c>
      <c r="C588" s="668"/>
      <c r="D588" s="668"/>
      <c r="E588" s="669"/>
      <c r="F588" s="68" t="str">
        <f>IF(Máximo!F588:I588="","",Máximo!F588:I588)</f>
        <v/>
      </c>
      <c r="G588" s="72">
        <f>Máximo!G588:J588</f>
        <v>2.1459227E-4</v>
      </c>
      <c r="H588" s="70" t="str">
        <f>IF(Máximo!H588="","",Máximo!H588)</f>
        <v>Obrigatório</v>
      </c>
      <c r="I588" s="37" t="s">
        <v>4</v>
      </c>
      <c r="J588" s="73">
        <f>IF($K$13="Não Atende",0,IF(I588="","",IF(H588="",VLOOKUP(I588,Parâmetros!$B$3:$C$6,2,0),VLOOKUP(I588,Parâmetros!$B$3:$C$6,2,0)*VLOOKUP(H588,Parâmetros!$E$3:$G$5,2,0))))</f>
        <v>4</v>
      </c>
      <c r="K588" s="74">
        <f t="shared" si="275"/>
        <v>3.4763947740000002E-2</v>
      </c>
      <c r="L588" s="3"/>
      <c r="M588" s="38"/>
    </row>
    <row r="589" spans="1:13" ht="45.75" customHeight="1" outlineLevel="1" x14ac:dyDescent="0.2">
      <c r="A589" s="170" t="str">
        <f>Máximo!A589</f>
        <v>3.552</v>
      </c>
      <c r="B589" s="667" t="str">
        <f>Máximo!B589:E589</f>
        <v xml:space="preserve">11.7.2.      Experiência: o PROPONENTE deverá detalhar experiências que permita avaliar seus conhecimentos e experiências adquiridos em implementação de D.R. através de: </v>
      </c>
      <c r="C589" s="668"/>
      <c r="D589" s="668"/>
      <c r="E589" s="669"/>
      <c r="F589" s="68" t="str">
        <f>IF(Máximo!F589:I589="","",Máximo!F589:I589)</f>
        <v/>
      </c>
      <c r="G589" s="72">
        <f>Máximo!G589:J589</f>
        <v>2.1459227E-4</v>
      </c>
      <c r="H589" s="70" t="str">
        <f>IF(Máximo!H589="","",Máximo!H589)</f>
        <v>Obrigatório</v>
      </c>
      <c r="I589" s="37" t="s">
        <v>4</v>
      </c>
      <c r="J589" s="73">
        <f>IF($K$13="Não Atende",0,IF(I589="","",IF(H589="",VLOOKUP(I589,Parâmetros!$B$3:$C$6,2,0),VLOOKUP(I589,Parâmetros!$B$3:$C$6,2,0)*VLOOKUP(H589,Parâmetros!$E$3:$G$5,2,0))))</f>
        <v>4</v>
      </c>
      <c r="K589" s="74">
        <f t="shared" si="275"/>
        <v>3.4763947740000002E-2</v>
      </c>
      <c r="L589" s="3"/>
      <c r="M589" s="38"/>
    </row>
    <row r="590" spans="1:13" ht="45.75" customHeight="1" outlineLevel="1" x14ac:dyDescent="0.2">
      <c r="A590" s="170" t="str">
        <f>Máximo!A590</f>
        <v>3.553</v>
      </c>
      <c r="B590" s="667" t="str">
        <f>Máximo!B590:E590</f>
        <v>11.7.2.1.     Serviços realizados em grandes empresas de Telecomunicações (Internacional / Nacional);</v>
      </c>
      <c r="C590" s="668"/>
      <c r="D590" s="668"/>
      <c r="E590" s="669"/>
      <c r="F590" s="68" t="str">
        <f>IF(Máximo!F590:I590="","",Máximo!F590:I590)</f>
        <v/>
      </c>
      <c r="G590" s="72">
        <f>Máximo!G590:J590</f>
        <v>2.1459227E-4</v>
      </c>
      <c r="H590" s="70" t="str">
        <f>IF(Máximo!H590="","",Máximo!H590)</f>
        <v>Obrigatório</v>
      </c>
      <c r="I590" s="37" t="s">
        <v>4</v>
      </c>
      <c r="J590" s="73">
        <f>IF($K$13="Não Atende",0,IF(I590="","",IF(H590="",VLOOKUP(I590,Parâmetros!$B$3:$C$6,2,0),VLOOKUP(I590,Parâmetros!$B$3:$C$6,2,0)*VLOOKUP(H590,Parâmetros!$E$3:$G$5,2,0))))</f>
        <v>4</v>
      </c>
      <c r="K590" s="74">
        <f t="shared" si="275"/>
        <v>3.4763947740000002E-2</v>
      </c>
      <c r="L590" s="3"/>
      <c r="M590" s="38"/>
    </row>
    <row r="591" spans="1:13" ht="45.75" customHeight="1" outlineLevel="1" x14ac:dyDescent="0.2">
      <c r="A591" s="170" t="str">
        <f>Máximo!A591</f>
        <v>3.554</v>
      </c>
      <c r="B591" s="667" t="str">
        <f>Máximo!B591:E591</f>
        <v>11.7.2.2.     Serviços relativos a soluções de Business Continuity Management (BCM) em grandes empresas (Internacional / Nacional);</v>
      </c>
      <c r="C591" s="668"/>
      <c r="D591" s="668"/>
      <c r="E591" s="669"/>
      <c r="F591" s="68" t="str">
        <f>IF(Máximo!F591:I591="","",Máximo!F591:I591)</f>
        <v/>
      </c>
      <c r="G591" s="72">
        <f>Máximo!G591:J591</f>
        <v>2.1459227E-4</v>
      </c>
      <c r="H591" s="70" t="str">
        <f>IF(Máximo!H591="","",Máximo!H591)</f>
        <v>Obrigatório</v>
      </c>
      <c r="I591" s="37" t="s">
        <v>4</v>
      </c>
      <c r="J591" s="73">
        <f>IF($K$13="Não Atende",0,IF(I591="","",IF(H591="",VLOOKUP(I591,Parâmetros!$B$3:$C$6,2,0),VLOOKUP(I591,Parâmetros!$B$3:$C$6,2,0)*VLOOKUP(H591,Parâmetros!$E$3:$G$5,2,0))))</f>
        <v>4</v>
      </c>
      <c r="K591" s="74">
        <f t="shared" si="275"/>
        <v>3.4763947740000002E-2</v>
      </c>
      <c r="L591" s="3"/>
      <c r="M591" s="38"/>
    </row>
    <row r="592" spans="1:13" ht="45.75" customHeight="1" outlineLevel="1" x14ac:dyDescent="0.2">
      <c r="A592" s="170" t="str">
        <f>Máximo!A592</f>
        <v>3.555</v>
      </c>
      <c r="B592" s="667" t="str">
        <f>Máximo!B592:E592</f>
        <v>12.      Requisitos de Operação, Produção e Ambientes</v>
      </c>
      <c r="C592" s="668"/>
      <c r="D592" s="668"/>
      <c r="E592" s="669"/>
      <c r="F592" s="68" t="str">
        <f>IF(Máximo!F592:I592="","",Máximo!F592:I592)</f>
        <v/>
      </c>
      <c r="G592" s="72">
        <f>Máximo!G592:J592</f>
        <v>2.1459227E-4</v>
      </c>
      <c r="H592" s="70" t="str">
        <f>IF(Máximo!H592="","",Máximo!H592)</f>
        <v>Obrigatório</v>
      </c>
      <c r="I592" s="37" t="s">
        <v>4</v>
      </c>
      <c r="J592" s="73">
        <f>IF($K$13="Não Atende",0,IF(I592="","",IF(H592="",VLOOKUP(I592,Parâmetros!$B$3:$C$6,2,0),VLOOKUP(I592,Parâmetros!$B$3:$C$6,2,0)*VLOOKUP(H592,Parâmetros!$E$3:$G$5,2,0))))</f>
        <v>4</v>
      </c>
      <c r="K592" s="74">
        <f t="shared" si="275"/>
        <v>3.4763947740000002E-2</v>
      </c>
      <c r="L592" s="3"/>
      <c r="M592" s="38"/>
    </row>
    <row r="593" spans="1:13" ht="45.75" customHeight="1" outlineLevel="1" x14ac:dyDescent="0.2">
      <c r="A593" s="170" t="str">
        <f>Máximo!A593</f>
        <v>3.556</v>
      </c>
      <c r="B593" s="667" t="str">
        <f>Máximo!B593:E593</f>
        <v>12.1.        O PROPONENTE deve fornecer todas as condições necessárias para a implantação e operação da solução de TI. Em razão disto são exigidos padrões, procedimentos, facilidades e documentação, de forma que a Diretoria de Infraestrutura e Operações possa realizar as atividades de Primeiro e Segundo Níveis da solução no tocante ao tratamento de incidentes, à administração, manutenção, automação e monitoração.</v>
      </c>
      <c r="C593" s="668"/>
      <c r="D593" s="668"/>
      <c r="E593" s="669"/>
      <c r="F593" s="68" t="str">
        <f>IF(Máximo!F593:I593="","",Máximo!F593:I593)</f>
        <v/>
      </c>
      <c r="G593" s="72">
        <f>Máximo!G593:J593</f>
        <v>2.1459227E-4</v>
      </c>
      <c r="H593" s="70" t="str">
        <f>IF(Máximo!H593="","",Máximo!H593)</f>
        <v>Obrigatório</v>
      </c>
      <c r="I593" s="37" t="s">
        <v>4</v>
      </c>
      <c r="J593" s="73">
        <f>IF($K$13="Não Atende",0,IF(I593="","",IF(H593="",VLOOKUP(I593,Parâmetros!$B$3:$C$6,2,0),VLOOKUP(I593,Parâmetros!$B$3:$C$6,2,0)*VLOOKUP(H593,Parâmetros!$E$3:$G$5,2,0))))</f>
        <v>4</v>
      </c>
      <c r="K593" s="74">
        <f t="shared" si="275"/>
        <v>3.4763947740000002E-2</v>
      </c>
      <c r="L593" s="3"/>
      <c r="M593" s="38"/>
    </row>
    <row r="594" spans="1:13" ht="45.75" customHeight="1" outlineLevel="1" x14ac:dyDescent="0.2">
      <c r="A594" s="170" t="str">
        <f>Máximo!A594</f>
        <v>3.557</v>
      </c>
      <c r="B594" s="667" t="str">
        <f>Máximo!B594:E594</f>
        <v>12.1.1.      Entende-se por atividades de Primeiro Nível (N1) aquelas repetitivas e procedimentadas, automatizadas ou não, e que buscam precisão e tempestividade de execução. Este nível está comprometido com a máxima disponibilidade dos ambientes de serviços e a comunicação precisa dos status dos mesmos;</v>
      </c>
      <c r="C594" s="668"/>
      <c r="D594" s="668"/>
      <c r="E594" s="669"/>
      <c r="F594" s="68" t="str">
        <f>IF(Máximo!F594:I594="","",Máximo!F594:I594)</f>
        <v/>
      </c>
      <c r="G594" s="72">
        <f>Máximo!G594:J594</f>
        <v>2.1459227E-4</v>
      </c>
      <c r="H594" s="70" t="str">
        <f>IF(Máximo!H594="","",Máximo!H594)</f>
        <v>Obrigatório</v>
      </c>
      <c r="I594" s="37" t="s">
        <v>4</v>
      </c>
      <c r="J594" s="73">
        <f>IF($K$13="Não Atende",0,IF(I594="","",IF(H594="",VLOOKUP(I594,Parâmetros!$B$3:$C$6,2,0),VLOOKUP(I594,Parâmetros!$B$3:$C$6,2,0)*VLOOKUP(H594,Parâmetros!$E$3:$G$5,2,0))))</f>
        <v>4</v>
      </c>
      <c r="K594" s="74">
        <f t="shared" si="275"/>
        <v>3.4763947740000002E-2</v>
      </c>
      <c r="L594" s="3"/>
      <c r="M594" s="38"/>
    </row>
    <row r="595" spans="1:13" ht="45.75" customHeight="1" outlineLevel="1" x14ac:dyDescent="0.2">
      <c r="A595" s="170" t="str">
        <f>Máximo!A595</f>
        <v>3.558</v>
      </c>
      <c r="B595" s="667" t="str">
        <f>Máximo!B595:E595</f>
        <v>12.1.2.      Entende-se por atividades de Segundo Nível (N2) aquelas de maior complexidade que exigem conhecimento da arquitetura e funcionalidades da solução, além de suas interações com outras soluções, e a sua relação com os processos de negócio da organização. Compete a este nível parametrizar, configurar, executar procedimentos de manutenção, incluindo deploy de versões, automação, análise de comportamento da demanda e planejamento em relação aos SLA e recursos disponíveis. Entretanto não é de responsabilidade deste Nível a modificação de códigos de programação ou aplicações de patch de correção de problemas, cabendo esta tarefa ao Terceiro Nível (N3).</v>
      </c>
      <c r="C595" s="668"/>
      <c r="D595" s="668"/>
      <c r="E595" s="669"/>
      <c r="F595" s="68" t="str">
        <f>IF(Máximo!F595:I595="","",Máximo!F595:I595)</f>
        <v/>
      </c>
      <c r="G595" s="72">
        <f>Máximo!G595:J595</f>
        <v>2.1459227E-4</v>
      </c>
      <c r="H595" s="70" t="str">
        <f>IF(Máximo!H595="","",Máximo!H595)</f>
        <v>Obrigatório</v>
      </c>
      <c r="I595" s="37" t="s">
        <v>4</v>
      </c>
      <c r="J595" s="73">
        <f>IF($K$13="Não Atende",0,IF(I595="","",IF(H595="",VLOOKUP(I595,Parâmetros!$B$3:$C$6,2,0),VLOOKUP(I595,Parâmetros!$B$3:$C$6,2,0)*VLOOKUP(H595,Parâmetros!$E$3:$G$5,2,0))))</f>
        <v>4</v>
      </c>
      <c r="K595" s="74">
        <f t="shared" si="275"/>
        <v>3.4763947740000002E-2</v>
      </c>
      <c r="L595" s="3"/>
      <c r="M595" s="38"/>
    </row>
    <row r="596" spans="1:13" ht="45.75" customHeight="1" outlineLevel="1" x14ac:dyDescent="0.2">
      <c r="A596" s="170" t="str">
        <f>Máximo!A596</f>
        <v>3.559</v>
      </c>
      <c r="B596" s="667" t="str">
        <f>Máximo!B596:E596</f>
        <v>12.2.        Os requisitos de padrões e procedimentos deverão ser atendidos em três fases durante o desenvolvimento do projeto:</v>
      </c>
      <c r="C596" s="668"/>
      <c r="D596" s="668"/>
      <c r="E596" s="669"/>
      <c r="F596" s="68" t="str">
        <f>IF(Máximo!F596:I596="","",Máximo!F596:I596)</f>
        <v/>
      </c>
      <c r="G596" s="72">
        <f>Máximo!G596:J596</f>
        <v>2.1459227E-4</v>
      </c>
      <c r="H596" s="70" t="str">
        <f>IF(Máximo!H596="","",Máximo!H596)</f>
        <v>Obrigatório</v>
      </c>
      <c r="I596" s="37" t="s">
        <v>4</v>
      </c>
      <c r="J596" s="73">
        <f>IF($K$13="Não Atende",0,IF(I596="","",IF(H596="",VLOOKUP(I596,Parâmetros!$B$3:$C$6,2,0),VLOOKUP(I596,Parâmetros!$B$3:$C$6,2,0)*VLOOKUP(H596,Parâmetros!$E$3:$G$5,2,0))))</f>
        <v>4</v>
      </c>
      <c r="K596" s="74">
        <f t="shared" si="275"/>
        <v>3.4763947740000002E-2</v>
      </c>
      <c r="L596" s="3"/>
      <c r="M596" s="38"/>
    </row>
    <row r="597" spans="1:13" ht="45.75" customHeight="1" outlineLevel="1" x14ac:dyDescent="0.2">
      <c r="A597" s="170" t="str">
        <f>Máximo!A597</f>
        <v>3.560</v>
      </c>
      <c r="B597" s="667" t="str">
        <f>Máximo!B597:E597</f>
        <v>12.2.1.      Fase de Desenvolvimento e/ou localização da solução;</v>
      </c>
      <c r="C597" s="668"/>
      <c r="D597" s="668"/>
      <c r="E597" s="669"/>
      <c r="F597" s="68" t="str">
        <f>IF(Máximo!F597:I597="","",Máximo!F597:I597)</f>
        <v/>
      </c>
      <c r="G597" s="72">
        <f>Máximo!G597:J597</f>
        <v>2.1459227E-4</v>
      </c>
      <c r="H597" s="70" t="str">
        <f>IF(Máximo!H597="","",Máximo!H597)</f>
        <v>Obrigatório</v>
      </c>
      <c r="I597" s="37" t="s">
        <v>4</v>
      </c>
      <c r="J597" s="73">
        <f>IF($K$13="Não Atende",0,IF(I597="","",IF(H597="",VLOOKUP(I597,Parâmetros!$B$3:$C$6,2,0),VLOOKUP(I597,Parâmetros!$B$3:$C$6,2,0)*VLOOKUP(H597,Parâmetros!$E$3:$G$5,2,0))))</f>
        <v>4</v>
      </c>
      <c r="K597" s="74">
        <f t="shared" si="275"/>
        <v>3.4763947740000002E-2</v>
      </c>
      <c r="L597" s="3"/>
      <c r="M597" s="38"/>
    </row>
    <row r="598" spans="1:13" ht="45.75" customHeight="1" outlineLevel="1" x14ac:dyDescent="0.2">
      <c r="A598" s="170" t="str">
        <f>Máximo!A598</f>
        <v>3.561</v>
      </c>
      <c r="B598" s="667" t="str">
        <f>Máximo!B598:E598</f>
        <v>12.2.2.      Fase de Transição para Operação e Produção;</v>
      </c>
      <c r="C598" s="668"/>
      <c r="D598" s="668"/>
      <c r="E598" s="669"/>
      <c r="F598" s="68" t="str">
        <f>IF(Máximo!F598:I598="","",Máximo!F598:I598)</f>
        <v/>
      </c>
      <c r="G598" s="72">
        <f>Máximo!G598:J598</f>
        <v>2.1459227E-4</v>
      </c>
      <c r="H598" s="70" t="str">
        <f>IF(Máximo!H598="","",Máximo!H598)</f>
        <v>Obrigatório</v>
      </c>
      <c r="I598" s="37" t="s">
        <v>4</v>
      </c>
      <c r="J598" s="73">
        <f>IF($K$13="Não Atende",0,IF(I598="","",IF(H598="",VLOOKUP(I598,Parâmetros!$B$3:$C$6,2,0),VLOOKUP(I598,Parâmetros!$B$3:$C$6,2,0)*VLOOKUP(H598,Parâmetros!$E$3:$G$5,2,0))))</f>
        <v>4</v>
      </c>
      <c r="K598" s="74">
        <f t="shared" si="275"/>
        <v>3.4763947740000002E-2</v>
      </c>
      <c r="L598" s="3"/>
      <c r="M598" s="38"/>
    </row>
    <row r="599" spans="1:13" ht="45.75" customHeight="1" outlineLevel="1" x14ac:dyDescent="0.2">
      <c r="A599" s="170" t="str">
        <f>Máximo!A599</f>
        <v>3.562</v>
      </c>
      <c r="B599" s="667" t="str">
        <f>Máximo!B599:E599</f>
        <v>12.2.3.      Fase de Pós-implantação.</v>
      </c>
      <c r="C599" s="668"/>
      <c r="D599" s="668"/>
      <c r="E599" s="669"/>
      <c r="F599" s="68" t="str">
        <f>IF(Máximo!F599:I599="","",Máximo!F599:I599)</f>
        <v/>
      </c>
      <c r="G599" s="72">
        <f>Máximo!G599:J599</f>
        <v>2.1459227E-4</v>
      </c>
      <c r="H599" s="70" t="str">
        <f>IF(Máximo!H599="","",Máximo!H599)</f>
        <v>Obrigatório</v>
      </c>
      <c r="I599" s="37" t="s">
        <v>4</v>
      </c>
      <c r="J599" s="73">
        <f>IF($K$13="Não Atende",0,IF(I599="","",IF(H599="",VLOOKUP(I599,Parâmetros!$B$3:$C$6,2,0),VLOOKUP(I599,Parâmetros!$B$3:$C$6,2,0)*VLOOKUP(H599,Parâmetros!$E$3:$G$5,2,0))))</f>
        <v>4</v>
      </c>
      <c r="K599" s="74">
        <f t="shared" si="275"/>
        <v>3.4763947740000002E-2</v>
      </c>
      <c r="L599" s="3"/>
      <c r="M599" s="38"/>
    </row>
    <row r="600" spans="1:13" ht="45.75" customHeight="1" outlineLevel="1" x14ac:dyDescent="0.2">
      <c r="A600" s="170" t="str">
        <f>Máximo!A600</f>
        <v>3.563</v>
      </c>
      <c r="B600" s="667" t="str">
        <f>Máximo!B600:E600</f>
        <v>12.3.        Fase de Desenvolvimento e/ou localização da solução</v>
      </c>
      <c r="C600" s="668"/>
      <c r="D600" s="668"/>
      <c r="E600" s="669"/>
      <c r="F600" s="68" t="str">
        <f>IF(Máximo!F600:I600="","",Máximo!F600:I600)</f>
        <v/>
      </c>
      <c r="G600" s="72">
        <f>Máximo!G600:J600</f>
        <v>2.1459227E-4</v>
      </c>
      <c r="H600" s="70" t="str">
        <f>IF(Máximo!H600="","",Máximo!H600)</f>
        <v>Obrigatório</v>
      </c>
      <c r="I600" s="37" t="s">
        <v>4</v>
      </c>
      <c r="J600" s="73">
        <f>IF($K$13="Não Atende",0,IF(I600="","",IF(H600="",VLOOKUP(I600,Parâmetros!$B$3:$C$6,2,0),VLOOKUP(I600,Parâmetros!$B$3:$C$6,2,0)*VLOOKUP(H600,Parâmetros!$E$3:$G$5,2,0))))</f>
        <v>4</v>
      </c>
      <c r="K600" s="74">
        <f t="shared" si="275"/>
        <v>3.4763947740000002E-2</v>
      </c>
      <c r="L600" s="3"/>
      <c r="M600" s="38"/>
    </row>
    <row r="601" spans="1:13" ht="45.75" customHeight="1" outlineLevel="1" x14ac:dyDescent="0.2">
      <c r="A601" s="170" t="str">
        <f>Máximo!A601</f>
        <v>3.564</v>
      </c>
      <c r="B601" s="667" t="str">
        <f>Máximo!B601:E601</f>
        <v>12.3.1.      O PROPONENTE deverá fornecer documentação da solução atualizada, conforme padrão vigente definido pela Oi. São eles:</v>
      </c>
      <c r="C601" s="668"/>
      <c r="D601" s="668"/>
      <c r="E601" s="669"/>
      <c r="F601" s="68" t="str">
        <f>IF(Máximo!F601:I601="","",Máximo!F601:I601)</f>
        <v/>
      </c>
      <c r="G601" s="72">
        <f>Máximo!G601:J601</f>
        <v>2.1459227E-4</v>
      </c>
      <c r="H601" s="70" t="str">
        <f>IF(Máximo!H601="","",Máximo!H601)</f>
        <v>Obrigatório</v>
      </c>
      <c r="I601" s="37" t="s">
        <v>4</v>
      </c>
      <c r="J601" s="73">
        <f>IF($K$13="Não Atende",0,IF(I601="","",IF(H601="",VLOOKUP(I601,Parâmetros!$B$3:$C$6,2,0),VLOOKUP(I601,Parâmetros!$B$3:$C$6,2,0)*VLOOKUP(H601,Parâmetros!$E$3:$G$5,2,0))))</f>
        <v>4</v>
      </c>
      <c r="K601" s="74">
        <f t="shared" si="275"/>
        <v>3.4763947740000002E-2</v>
      </c>
      <c r="L601" s="3"/>
      <c r="M601" s="38"/>
    </row>
    <row r="602" spans="1:13" ht="45.75" customHeight="1" outlineLevel="1" x14ac:dyDescent="0.2">
      <c r="A602" s="170" t="str">
        <f>Máximo!A602</f>
        <v>3.565</v>
      </c>
      <c r="B602" s="667" t="str">
        <f>Máximo!B602:E602</f>
        <v>12.3.1.1.           Manual de Operação de Produção – Guia com definições de arquitetura, processo de instalação, configuração e procedimento operacionais. Será detalhado em fase de Desenho da Solução e deve ser entregue antes do aprovisionamento da solução. Dentre as seções do Manual de Operação e Produção estão:</v>
      </c>
      <c r="C602" s="668"/>
      <c r="D602" s="668"/>
      <c r="E602" s="669"/>
      <c r="F602" s="68" t="str">
        <f>IF(Máximo!F602:I602="","",Máximo!F602:I602)</f>
        <v/>
      </c>
      <c r="G602" s="72">
        <f>Máximo!G602:J602</f>
        <v>2.1459227E-4</v>
      </c>
      <c r="H602" s="70" t="str">
        <f>IF(Máximo!H602="","",Máximo!H602)</f>
        <v>Obrigatório</v>
      </c>
      <c r="I602" s="37" t="s">
        <v>4</v>
      </c>
      <c r="J602" s="73">
        <f>IF($K$13="Não Atende",0,IF(I602="","",IF(H602="",VLOOKUP(I602,Parâmetros!$B$3:$C$6,2,0),VLOOKUP(I602,Parâmetros!$B$3:$C$6,2,0)*VLOOKUP(H602,Parâmetros!$E$3:$G$5,2,0))))</f>
        <v>4</v>
      </c>
      <c r="K602" s="74">
        <f t="shared" si="275"/>
        <v>3.4763947740000002E-2</v>
      </c>
      <c r="L602" s="3"/>
      <c r="M602" s="38"/>
    </row>
    <row r="603" spans="1:13" ht="45.75" customHeight="1" outlineLevel="1" x14ac:dyDescent="0.2">
      <c r="A603" s="170" t="str">
        <f>Máximo!A603</f>
        <v>3.566</v>
      </c>
      <c r="B603" s="667" t="str">
        <f>Máximo!B603:E603</f>
        <v>12.3.1.1.1.              RUNBOOK –  detalhamento das processos batch (procedures e scripts de execução, agendamento e sequenciamento de  execuções e programação de transmissão de arquivos);</v>
      </c>
      <c r="C603" s="668"/>
      <c r="D603" s="668"/>
      <c r="E603" s="669"/>
      <c r="F603" s="68" t="str">
        <f>IF(Máximo!F603:I603="","",Máximo!F603:I603)</f>
        <v/>
      </c>
      <c r="G603" s="72">
        <f>Máximo!G603:J603</f>
        <v>2.1459227E-4</v>
      </c>
      <c r="H603" s="70" t="str">
        <f>IF(Máximo!H603="","",Máximo!H603)</f>
        <v>Obrigatório</v>
      </c>
      <c r="I603" s="37" t="s">
        <v>4</v>
      </c>
      <c r="J603" s="73">
        <f>IF($K$13="Não Atende",0,IF(I603="","",IF(H603="",VLOOKUP(I603,Parâmetros!$B$3:$C$6,2,0),VLOOKUP(I603,Parâmetros!$B$3:$C$6,2,0)*VLOOKUP(H603,Parâmetros!$E$3:$G$5,2,0))))</f>
        <v>4</v>
      </c>
      <c r="K603" s="74">
        <f t="shared" si="275"/>
        <v>3.4763947740000002E-2</v>
      </c>
      <c r="L603" s="3"/>
      <c r="M603" s="38"/>
    </row>
    <row r="604" spans="1:13" ht="45.75" customHeight="1" outlineLevel="1" x14ac:dyDescent="0.2">
      <c r="A604" s="170" t="str">
        <f>Máximo!A604</f>
        <v>3.567</v>
      </c>
      <c r="B604" s="667" t="str">
        <f>Máximo!B604:E604</f>
        <v>12.3.1.1.2.              Especificação de Monitoração de Serviço (EMS);</v>
      </c>
      <c r="C604" s="668"/>
      <c r="D604" s="668"/>
      <c r="E604" s="669"/>
      <c r="F604" s="68" t="str">
        <f>IF(Máximo!F604:I604="","",Máximo!F604:I604)</f>
        <v/>
      </c>
      <c r="G604" s="72">
        <f>Máximo!G604:J604</f>
        <v>2.1459227E-4</v>
      </c>
      <c r="H604" s="70" t="str">
        <f>IF(Máximo!H604="","",Máximo!H604)</f>
        <v>Obrigatório</v>
      </c>
      <c r="I604" s="37" t="s">
        <v>4</v>
      </c>
      <c r="J604" s="73">
        <f>IF($K$13="Não Atende",0,IF(I604="","",IF(H604="",VLOOKUP(I604,Parâmetros!$B$3:$C$6,2,0),VLOOKUP(I604,Parâmetros!$B$3:$C$6,2,0)*VLOOKUP(H604,Parâmetros!$E$3:$G$5,2,0))))</f>
        <v>4</v>
      </c>
      <c r="K604" s="74">
        <f t="shared" si="275"/>
        <v>3.4763947740000002E-2</v>
      </c>
      <c r="L604" s="3"/>
      <c r="M604" s="38"/>
    </row>
    <row r="605" spans="1:13" ht="45.75" customHeight="1" outlineLevel="1" x14ac:dyDescent="0.2">
      <c r="A605" s="170" t="str">
        <f>Máximo!A605</f>
        <v>3.568</v>
      </c>
      <c r="B605" s="667" t="str">
        <f>Máximo!B605:E605</f>
        <v>12.3.1.1.3.              Desenho da Arquitetura da Solução (sistemas integrados e impactos pela demanda);</v>
      </c>
      <c r="C605" s="668"/>
      <c r="D605" s="668"/>
      <c r="E605" s="669"/>
      <c r="F605" s="68" t="str">
        <f>IF(Máximo!F605:I605="","",Máximo!F605:I605)</f>
        <v/>
      </c>
      <c r="G605" s="72">
        <f>Máximo!G605:J605</f>
        <v>2.1459227E-4</v>
      </c>
      <c r="H605" s="70" t="str">
        <f>IF(Máximo!H605="","",Máximo!H605)</f>
        <v>Obrigatório</v>
      </c>
      <c r="I605" s="37" t="s">
        <v>4</v>
      </c>
      <c r="J605" s="73">
        <f>IF($K$13="Não Atende",0,IF(I605="","",IF(H605="",VLOOKUP(I605,Parâmetros!$B$3:$C$6,2,0),VLOOKUP(I605,Parâmetros!$B$3:$C$6,2,0)*VLOOKUP(H605,Parâmetros!$E$3:$G$5,2,0))))</f>
        <v>4</v>
      </c>
      <c r="K605" s="74">
        <f t="shared" si="275"/>
        <v>3.4763947740000002E-2</v>
      </c>
      <c r="L605" s="3"/>
      <c r="M605" s="38"/>
    </row>
    <row r="606" spans="1:13" ht="45.75" customHeight="1" outlineLevel="1" x14ac:dyDescent="0.2">
      <c r="A606" s="170" t="str">
        <f>Máximo!A606</f>
        <v>3.569</v>
      </c>
      <c r="B606" s="667" t="str">
        <f>Máximo!B606:E606</f>
        <v>12.3.1.1.4.              Desenho do modelo físico (detalhamento da tecnologia empregada em cada camada da solução, servidores, clusters, componentes de rede, etc);</v>
      </c>
      <c r="C606" s="668"/>
      <c r="D606" s="668"/>
      <c r="E606" s="669"/>
      <c r="F606" s="68" t="str">
        <f>IF(Máximo!F606:I606="","",Máximo!F606:I606)</f>
        <v/>
      </c>
      <c r="G606" s="72">
        <f>Máximo!G606:J606</f>
        <v>2.1459227E-4</v>
      </c>
      <c r="H606" s="70" t="str">
        <f>IF(Máximo!H606="","",Máximo!H606)</f>
        <v>Obrigatório</v>
      </c>
      <c r="I606" s="37" t="s">
        <v>4</v>
      </c>
      <c r="J606" s="73">
        <f>IF($K$13="Não Atende",0,IF(I606="","",IF(H606="",VLOOKUP(I606,Parâmetros!$B$3:$C$6,2,0),VLOOKUP(I606,Parâmetros!$B$3:$C$6,2,0)*VLOOKUP(H606,Parâmetros!$E$3:$G$5,2,0))))</f>
        <v>4</v>
      </c>
      <c r="K606" s="74">
        <f t="shared" si="275"/>
        <v>3.4763947740000002E-2</v>
      </c>
      <c r="L606" s="3"/>
      <c r="M606" s="38"/>
    </row>
    <row r="607" spans="1:13" ht="45.75" customHeight="1" outlineLevel="1" x14ac:dyDescent="0.2">
      <c r="A607" s="170" t="str">
        <f>Máximo!A607</f>
        <v>3.570</v>
      </c>
      <c r="B607" s="667" t="str">
        <f>Máximo!B607:E607</f>
        <v>12.3.1.1.5.              Procedimento das interfaces (WebServices, DataSource, Transferência de arquivos, Fila de Mensagem e Socket)</v>
      </c>
      <c r="C607" s="668"/>
      <c r="D607" s="668"/>
      <c r="E607" s="669"/>
      <c r="F607" s="68" t="str">
        <f>IF(Máximo!F607:I607="","",Máximo!F607:I607)</f>
        <v/>
      </c>
      <c r="G607" s="72">
        <f>Máximo!G607:J607</f>
        <v>2.1459227E-4</v>
      </c>
      <c r="H607" s="70" t="str">
        <f>IF(Máximo!H607="","",Máximo!H607)</f>
        <v>Obrigatório</v>
      </c>
      <c r="I607" s="37" t="s">
        <v>4</v>
      </c>
      <c r="J607" s="73">
        <f>IF($K$13="Não Atende",0,IF(I607="","",IF(H607="",VLOOKUP(I607,Parâmetros!$B$3:$C$6,2,0),VLOOKUP(I607,Parâmetros!$B$3:$C$6,2,0)*VLOOKUP(H607,Parâmetros!$E$3:$G$5,2,0))))</f>
        <v>4</v>
      </c>
      <c r="K607" s="74">
        <f t="shared" si="275"/>
        <v>3.4763947740000002E-2</v>
      </c>
      <c r="L607" s="3"/>
      <c r="M607" s="38"/>
    </row>
    <row r="608" spans="1:13" ht="45.75" customHeight="1" outlineLevel="1" x14ac:dyDescent="0.2">
      <c r="A608" s="170" t="str">
        <f>Máximo!A608</f>
        <v>3.571</v>
      </c>
      <c r="B608" s="667" t="str">
        <f>Máximo!B608:E608</f>
        <v>12.3.1.1.6.              Preenchimento da planilha de integrações contendo origem, destino, protocolo, tecnologia e meio de acesso.</v>
      </c>
      <c r="C608" s="668"/>
      <c r="D608" s="668"/>
      <c r="E608" s="669"/>
      <c r="F608" s="68" t="str">
        <f>IF(Máximo!F608:I608="","",Máximo!F608:I608)</f>
        <v/>
      </c>
      <c r="G608" s="72">
        <f>Máximo!G608:J608</f>
        <v>2.1459227E-4</v>
      </c>
      <c r="H608" s="70" t="str">
        <f>IF(Máximo!H608="","",Máximo!H608)</f>
        <v>Obrigatório</v>
      </c>
      <c r="I608" s="37" t="s">
        <v>4</v>
      </c>
      <c r="J608" s="73">
        <f>IF($K$13="Não Atende",0,IF(I608="","",IF(H608="",VLOOKUP(I608,Parâmetros!$B$3:$C$6,2,0),VLOOKUP(I608,Parâmetros!$B$3:$C$6,2,0)*VLOOKUP(H608,Parâmetros!$E$3:$G$5,2,0))))</f>
        <v>4</v>
      </c>
      <c r="K608" s="74">
        <f t="shared" si="275"/>
        <v>3.4763947740000002E-2</v>
      </c>
      <c r="L608" s="3"/>
      <c r="M608" s="38"/>
    </row>
    <row r="609" spans="1:13" ht="45.75" customHeight="1" outlineLevel="1" x14ac:dyDescent="0.2">
      <c r="A609" s="170" t="str">
        <f>Máximo!A609</f>
        <v>3.572</v>
      </c>
      <c r="B609" s="667" t="str">
        <f>Máximo!B609:E609</f>
        <v>12.3.1.1.7.              Controle do envio dos arquivos (evitar envio de arquivo duplicado)</v>
      </c>
      <c r="C609" s="668"/>
      <c r="D609" s="668"/>
      <c r="E609" s="669"/>
      <c r="F609" s="68" t="str">
        <f>IF(Máximo!F609:I609="","",Máximo!F609:I609)</f>
        <v/>
      </c>
      <c r="G609" s="72">
        <f>Máximo!G609:J609</f>
        <v>2.1459227E-4</v>
      </c>
      <c r="H609" s="70" t="str">
        <f>IF(Máximo!H609="","",Máximo!H609)</f>
        <v>Obrigatório</v>
      </c>
      <c r="I609" s="37" t="s">
        <v>4</v>
      </c>
      <c r="J609" s="73">
        <f>IF($K$13="Não Atende",0,IF(I609="","",IF(H609="",VLOOKUP(I609,Parâmetros!$B$3:$C$6,2,0),VLOOKUP(I609,Parâmetros!$B$3:$C$6,2,0)*VLOOKUP(H609,Parâmetros!$E$3:$G$5,2,0))))</f>
        <v>4</v>
      </c>
      <c r="K609" s="74">
        <f t="shared" si="275"/>
        <v>3.4763947740000002E-2</v>
      </c>
      <c r="L609" s="3"/>
      <c r="M609" s="38"/>
    </row>
    <row r="610" spans="1:13" ht="45.75" customHeight="1" outlineLevel="1" x14ac:dyDescent="0.2">
      <c r="A610" s="170" t="str">
        <f>Máximo!A610</f>
        <v>3.573</v>
      </c>
      <c r="B610" s="667" t="str">
        <f>Máximo!B610:E610</f>
        <v>12.3.1.1.8.              Descrição detalhada de cada interface.</v>
      </c>
      <c r="C610" s="668"/>
      <c r="D610" s="668"/>
      <c r="E610" s="669"/>
      <c r="F610" s="68" t="str">
        <f>IF(Máximo!F610:I610="","",Máximo!F610:I610)</f>
        <v/>
      </c>
      <c r="G610" s="72">
        <f>Máximo!G610:J610</f>
        <v>2.1459227E-4</v>
      </c>
      <c r="H610" s="70" t="str">
        <f>IF(Máximo!H610="","",Máximo!H610)</f>
        <v>Obrigatório</v>
      </c>
      <c r="I610" s="37" t="s">
        <v>4</v>
      </c>
      <c r="J610" s="73">
        <f>IF($K$13="Não Atende",0,IF(I610="","",IF(H610="",VLOOKUP(I610,Parâmetros!$B$3:$C$6,2,0),VLOOKUP(I610,Parâmetros!$B$3:$C$6,2,0)*VLOOKUP(H610,Parâmetros!$E$3:$G$5,2,0))))</f>
        <v>4</v>
      </c>
      <c r="K610" s="74">
        <f t="shared" si="275"/>
        <v>3.4763947740000002E-2</v>
      </c>
      <c r="L610" s="3"/>
      <c r="M610" s="38"/>
    </row>
    <row r="611" spans="1:13" ht="45.75" customHeight="1" outlineLevel="1" x14ac:dyDescent="0.2">
      <c r="A611" s="170" t="str">
        <f>Máximo!A611</f>
        <v>3.574</v>
      </c>
      <c r="B611" s="667" t="str">
        <f>Máximo!B611:E611</f>
        <v>12.3.1.1.9.              Teste de conectividade de cada interface a exemplo de mas não limitado a:</v>
      </c>
      <c r="C611" s="668"/>
      <c r="D611" s="668"/>
      <c r="E611" s="669"/>
      <c r="F611" s="68" t="str">
        <f>IF(Máximo!F611:I611="","",Máximo!F611:I611)</f>
        <v/>
      </c>
      <c r="G611" s="72">
        <f>Máximo!G611:J611</f>
        <v>2.1459227E-4</v>
      </c>
      <c r="H611" s="70" t="str">
        <f>IF(Máximo!H611="","",Máximo!H611)</f>
        <v>Obrigatório</v>
      </c>
      <c r="I611" s="37" t="s">
        <v>4</v>
      </c>
      <c r="J611" s="73">
        <f>IF($K$13="Não Atende",0,IF(I611="","",IF(H611="",VLOOKUP(I611,Parâmetros!$B$3:$C$6,2,0),VLOOKUP(I611,Parâmetros!$B$3:$C$6,2,0)*VLOOKUP(H611,Parâmetros!$E$3:$G$5,2,0))))</f>
        <v>4</v>
      </c>
      <c r="K611" s="74">
        <f t="shared" si="275"/>
        <v>3.4763947740000002E-2</v>
      </c>
      <c r="L611" s="3"/>
      <c r="M611" s="38"/>
    </row>
    <row r="612" spans="1:13" ht="45.75" customHeight="1" outlineLevel="1" x14ac:dyDescent="0.2">
      <c r="A612" s="170" t="str">
        <f>Máximo!A612</f>
        <v>3.575</v>
      </c>
      <c r="B612" s="667" t="str">
        <f>Máximo!B612:E612</f>
        <v>12.3.1.1.9.1.             Teste dos WebServices SOA e HTPP.</v>
      </c>
      <c r="C612" s="668"/>
      <c r="D612" s="668"/>
      <c r="E612" s="669"/>
      <c r="F612" s="68" t="str">
        <f>IF(Máximo!F612:I612="","",Máximo!F612:I612)</f>
        <v/>
      </c>
      <c r="G612" s="72">
        <f>Máximo!G612:J612</f>
        <v>2.1459227E-4</v>
      </c>
      <c r="H612" s="70" t="str">
        <f>IF(Máximo!H612="","",Máximo!H612)</f>
        <v>Obrigatório</v>
      </c>
      <c r="I612" s="37" t="s">
        <v>4</v>
      </c>
      <c r="J612" s="73">
        <f>IF($K$13="Não Atende",0,IF(I612="","",IF(H612="",VLOOKUP(I612,Parâmetros!$B$3:$C$6,2,0),VLOOKUP(I612,Parâmetros!$B$3:$C$6,2,0)*VLOOKUP(H612,Parâmetros!$E$3:$G$5,2,0))))</f>
        <v>4</v>
      </c>
      <c r="K612" s="74">
        <f t="shared" si="275"/>
        <v>3.4763947740000002E-2</v>
      </c>
      <c r="L612" s="3"/>
      <c r="M612" s="38"/>
    </row>
    <row r="613" spans="1:13" ht="45.75" customHeight="1" outlineLevel="1" x14ac:dyDescent="0.2">
      <c r="A613" s="170" t="str">
        <f>Máximo!A613</f>
        <v>3.576</v>
      </c>
      <c r="B613" s="667" t="str">
        <f>Máximo!B613:E613</f>
        <v>12.3.1.1.9.2.             Teste dos DataSource com Select básico.</v>
      </c>
      <c r="C613" s="668"/>
      <c r="D613" s="668"/>
      <c r="E613" s="669"/>
      <c r="F613" s="68" t="str">
        <f>IF(Máximo!F613:I613="","",Máximo!F613:I613)</f>
        <v/>
      </c>
      <c r="G613" s="72">
        <f>Máximo!G613:J613</f>
        <v>2.1459227E-4</v>
      </c>
      <c r="H613" s="70" t="str">
        <f>IF(Máximo!H613="","",Máximo!H613)</f>
        <v>Obrigatório</v>
      </c>
      <c r="I613" s="37" t="s">
        <v>4</v>
      </c>
      <c r="J613" s="73">
        <f>IF($K$13="Não Atende",0,IF(I613="","",IF(H613="",VLOOKUP(I613,Parâmetros!$B$3:$C$6,2,0),VLOOKUP(I613,Parâmetros!$B$3:$C$6,2,0)*VLOOKUP(H613,Parâmetros!$E$3:$G$5,2,0))))</f>
        <v>4</v>
      </c>
      <c r="K613" s="74">
        <f t="shared" si="275"/>
        <v>3.4763947740000002E-2</v>
      </c>
      <c r="L613" s="3"/>
      <c r="M613" s="38"/>
    </row>
    <row r="614" spans="1:13" ht="45.75" customHeight="1" outlineLevel="1" x14ac:dyDescent="0.2">
      <c r="A614" s="170" t="str">
        <f>Máximo!A614</f>
        <v>3.577</v>
      </c>
      <c r="B614" s="667" t="str">
        <f>Máximo!B614:E614</f>
        <v>12.3.1.1.9.3.             Teste do processo de transferência de arquivo: FTP, SFTP, Connect, Pelican entre outros.</v>
      </c>
      <c r="C614" s="668"/>
      <c r="D614" s="668"/>
      <c r="E614" s="669"/>
      <c r="F614" s="68" t="str">
        <f>IF(Máximo!F614:I614="","",Máximo!F614:I614)</f>
        <v/>
      </c>
      <c r="G614" s="72">
        <f>Máximo!G614:J614</f>
        <v>2.1459227E-4</v>
      </c>
      <c r="H614" s="70" t="str">
        <f>IF(Máximo!H614="","",Máximo!H614)</f>
        <v>Obrigatório</v>
      </c>
      <c r="I614" s="37" t="s">
        <v>4</v>
      </c>
      <c r="J614" s="73">
        <f>IF($K$13="Não Atende",0,IF(I614="","",IF(H614="",VLOOKUP(I614,Parâmetros!$B$3:$C$6,2,0),VLOOKUP(I614,Parâmetros!$B$3:$C$6,2,0)*VLOOKUP(H614,Parâmetros!$E$3:$G$5,2,0))))</f>
        <v>4</v>
      </c>
      <c r="K614" s="74">
        <f t="shared" si="275"/>
        <v>3.4763947740000002E-2</v>
      </c>
      <c r="L614" s="3"/>
      <c r="M614" s="38"/>
    </row>
    <row r="615" spans="1:13" ht="45.75" customHeight="1" outlineLevel="1" x14ac:dyDescent="0.2">
      <c r="A615" s="170" t="str">
        <f>Máximo!A615</f>
        <v>3.578</v>
      </c>
      <c r="B615" s="667" t="str">
        <f>Máximo!B615:E615</f>
        <v>12.3.1.1.9.4.             Teste das Filas de Mensagem consumindo mensagem: JMS e Message Queue.</v>
      </c>
      <c r="C615" s="668"/>
      <c r="D615" s="668"/>
      <c r="E615" s="669"/>
      <c r="F615" s="68" t="str">
        <f>IF(Máximo!F615:I615="","",Máximo!F615:I615)</f>
        <v/>
      </c>
      <c r="G615" s="72">
        <f>Máximo!G615:J615</f>
        <v>2.1459227E-4</v>
      </c>
      <c r="H615" s="70" t="str">
        <f>IF(Máximo!H615="","",Máximo!H615)</f>
        <v>Obrigatório</v>
      </c>
      <c r="I615" s="37" t="s">
        <v>4</v>
      </c>
      <c r="J615" s="73">
        <f>IF($K$13="Não Atende",0,IF(I615="","",IF(H615="",VLOOKUP(I615,Parâmetros!$B$3:$C$6,2,0),VLOOKUP(I615,Parâmetros!$B$3:$C$6,2,0)*VLOOKUP(H615,Parâmetros!$E$3:$G$5,2,0))))</f>
        <v>4</v>
      </c>
      <c r="K615" s="74">
        <f t="shared" si="275"/>
        <v>3.4763947740000002E-2</v>
      </c>
      <c r="L615" s="3"/>
      <c r="M615" s="38"/>
    </row>
    <row r="616" spans="1:13" ht="45.75" customHeight="1" outlineLevel="1" x14ac:dyDescent="0.2">
      <c r="A616" s="170" t="str">
        <f>Máximo!A616</f>
        <v>3.579</v>
      </c>
      <c r="B616" s="667" t="str">
        <f>Máximo!B616:E616</f>
        <v>12.3.1.1.9.5.             Teste das interfaces Socket utilizando comandos básicos do sistema operacional.</v>
      </c>
      <c r="C616" s="668"/>
      <c r="D616" s="668"/>
      <c r="E616" s="669"/>
      <c r="F616" s="68" t="str">
        <f>IF(Máximo!F616:I616="","",Máximo!F616:I616)</f>
        <v/>
      </c>
      <c r="G616" s="72">
        <f>Máximo!G616:J616</f>
        <v>2.1459227E-4</v>
      </c>
      <c r="H616" s="70" t="str">
        <f>IF(Máximo!H616="","",Máximo!H616)</f>
        <v>Obrigatório</v>
      </c>
      <c r="I616" s="37" t="s">
        <v>4</v>
      </c>
      <c r="J616" s="73">
        <f>IF($K$13="Não Atende",0,IF(I616="","",IF(H616="",VLOOKUP(I616,Parâmetros!$B$3:$C$6,2,0),VLOOKUP(I616,Parâmetros!$B$3:$C$6,2,0)*VLOOKUP(H616,Parâmetros!$E$3:$G$5,2,0))))</f>
        <v>4</v>
      </c>
      <c r="K616" s="74">
        <f t="shared" si="275"/>
        <v>3.4763947740000002E-2</v>
      </c>
      <c r="L616" s="3"/>
      <c r="M616" s="38"/>
    </row>
    <row r="617" spans="1:13" ht="45.75" customHeight="1" outlineLevel="1" x14ac:dyDescent="0.2">
      <c r="A617" s="170" t="str">
        <f>Máximo!A617</f>
        <v>3.580</v>
      </c>
      <c r="B617" s="667" t="str">
        <f>Máximo!B617:E617</f>
        <v>12.3.1.1.10.            Documentar os casos de uso relacionado a cada interface utilizando como modelo o formulário abaixo:</v>
      </c>
      <c r="C617" s="668"/>
      <c r="D617" s="668"/>
      <c r="E617" s="669"/>
      <c r="F617" s="68" t="str">
        <f>IF(Máximo!F617:I617="","",Máximo!F617:I617)</f>
        <v/>
      </c>
      <c r="G617" s="72">
        <f>Máximo!G617:J617</f>
        <v>2.1459227E-4</v>
      </c>
      <c r="H617" s="70" t="str">
        <f>IF(Máximo!H617="","",Máximo!H617)</f>
        <v>Obrigatório</v>
      </c>
      <c r="I617" s="37" t="s">
        <v>4</v>
      </c>
      <c r="J617" s="73">
        <f>IF($K$13="Não Atende",0,IF(I617="","",IF(H617="",VLOOKUP(I617,Parâmetros!$B$3:$C$6,2,0),VLOOKUP(I617,Parâmetros!$B$3:$C$6,2,0)*VLOOKUP(H617,Parâmetros!$E$3:$G$5,2,0))))</f>
        <v>4</v>
      </c>
      <c r="K617" s="74">
        <f t="shared" si="275"/>
        <v>3.4763947740000002E-2</v>
      </c>
      <c r="L617" s="3"/>
      <c r="M617" s="38"/>
    </row>
    <row r="618" spans="1:13" ht="45.75" customHeight="1" outlineLevel="1" x14ac:dyDescent="0.2">
      <c r="A618" s="170" t="str">
        <f>Máximo!A618</f>
        <v>3.581</v>
      </c>
      <c r="B618" s="667" t="str">
        <f>Máximo!B618:E618</f>
        <v>12.3.1.1.11.   Documentar os casos de teste das configurações de acesso relacionado a cada padrão de interfaces utilizando como modelo o formulário a seguir:</v>
      </c>
      <c r="C618" s="668"/>
      <c r="D618" s="668"/>
      <c r="E618" s="669"/>
      <c r="F618" s="68" t="str">
        <f>IF(Máximo!F618:I618="","",Máximo!F618:I618)</f>
        <v/>
      </c>
      <c r="G618" s="72">
        <f>Máximo!G618:J618</f>
        <v>2.1459227E-4</v>
      </c>
      <c r="H618" s="70" t="str">
        <f>IF(Máximo!H618="","",Máximo!H618)</f>
        <v>Obrigatório</v>
      </c>
      <c r="I618" s="37" t="s">
        <v>4</v>
      </c>
      <c r="J618" s="73">
        <f>IF($K$13="Não Atende",0,IF(I618="","",IF(H618="",VLOOKUP(I618,Parâmetros!$B$3:$C$6,2,0),VLOOKUP(I618,Parâmetros!$B$3:$C$6,2,0)*VLOOKUP(H618,Parâmetros!$E$3:$G$5,2,0))))</f>
        <v>4</v>
      </c>
      <c r="K618" s="74">
        <f t="shared" si="275"/>
        <v>3.4763947740000002E-2</v>
      </c>
      <c r="L618" s="3"/>
      <c r="M618" s="38"/>
    </row>
    <row r="619" spans="1:13" ht="45.75" customHeight="1" outlineLevel="1" x14ac:dyDescent="0.2">
      <c r="A619" s="170" t="str">
        <f>Máximo!A619</f>
        <v>3.582</v>
      </c>
      <c r="B619" s="667" t="str">
        <f>Máximo!B619:E619</f>
        <v>12.3.1.1.12.            Procedimento Operacional Padrão das aplicações (POP):</v>
      </c>
      <c r="C619" s="668"/>
      <c r="D619" s="668"/>
      <c r="E619" s="669"/>
      <c r="F619" s="68" t="str">
        <f>IF(Máximo!F619:I619="","",Máximo!F619:I619)</f>
        <v/>
      </c>
      <c r="G619" s="72">
        <f>Máximo!G619:J619</f>
        <v>2.1459227E-4</v>
      </c>
      <c r="H619" s="70" t="str">
        <f>IF(Máximo!H619="","",Máximo!H619)</f>
        <v>Obrigatório</v>
      </c>
      <c r="I619" s="37" t="s">
        <v>4</v>
      </c>
      <c r="J619" s="73">
        <f>IF($K$13="Não Atende",0,IF(I619="","",IF(H619="",VLOOKUP(I619,Parâmetros!$B$3:$C$6,2,0),VLOOKUP(I619,Parâmetros!$B$3:$C$6,2,0)*VLOOKUP(H619,Parâmetros!$E$3:$G$5,2,0))))</f>
        <v>4</v>
      </c>
      <c r="K619" s="74">
        <f t="shared" si="275"/>
        <v>3.4763947740000002E-2</v>
      </c>
      <c r="L619" s="3"/>
      <c r="M619" s="38"/>
    </row>
    <row r="620" spans="1:13" ht="45.75" customHeight="1" outlineLevel="1" x14ac:dyDescent="0.2">
      <c r="A620" s="170" t="str">
        <f>Máximo!A620</f>
        <v>3.583</v>
      </c>
      <c r="B620" s="667" t="str">
        <f>Máximo!B620:E620</f>
        <v>12.3.1.1.12.1.          Stop/Start, Dump, Deploy e verificação de log;</v>
      </c>
      <c r="C620" s="668"/>
      <c r="D620" s="668"/>
      <c r="E620" s="669"/>
      <c r="F620" s="68" t="str">
        <f>IF(Máximo!F620:I620="","",Máximo!F620:I620)</f>
        <v/>
      </c>
      <c r="G620" s="72">
        <f>Máximo!G620:J620</f>
        <v>2.1459227E-4</v>
      </c>
      <c r="H620" s="70" t="str">
        <f>IF(Máximo!H620="","",Máximo!H620)</f>
        <v>Obrigatório</v>
      </c>
      <c r="I620" s="37" t="s">
        <v>4</v>
      </c>
      <c r="J620" s="73">
        <f>IF($K$13="Não Atende",0,IF(I620="","",IF(H620="",VLOOKUP(I620,Parâmetros!$B$3:$C$6,2,0),VLOOKUP(I620,Parâmetros!$B$3:$C$6,2,0)*VLOOKUP(H620,Parâmetros!$E$3:$G$5,2,0))))</f>
        <v>4</v>
      </c>
      <c r="K620" s="74">
        <f t="shared" si="275"/>
        <v>3.4763947740000002E-2</v>
      </c>
      <c r="L620" s="3"/>
      <c r="M620" s="38"/>
    </row>
    <row r="621" spans="1:13" ht="45.75" customHeight="1" outlineLevel="1" x14ac:dyDescent="0.2">
      <c r="A621" s="170" t="str">
        <f>Máximo!A621</f>
        <v>3.584</v>
      </c>
      <c r="B621" s="667" t="str">
        <f>Máximo!B621:E621</f>
        <v>12.3.1.1.12.2.          Tratamento de primeiro e segundo nível tickets de incidentes (reestabelecimento do sistema e seus serviços).</v>
      </c>
      <c r="C621" s="668"/>
      <c r="D621" s="668"/>
      <c r="E621" s="669"/>
      <c r="F621" s="68" t="str">
        <f>IF(Máximo!F621:I621="","",Máximo!F621:I621)</f>
        <v/>
      </c>
      <c r="G621" s="72">
        <f>Máximo!G621:J621</f>
        <v>2.1459227E-4</v>
      </c>
      <c r="H621" s="70" t="str">
        <f>IF(Máximo!H621="","",Máximo!H621)</f>
        <v>Obrigatório</v>
      </c>
      <c r="I621" s="37" t="s">
        <v>4</v>
      </c>
      <c r="J621" s="73">
        <f>IF($K$13="Não Atende",0,IF(I621="","",IF(H621="",VLOOKUP(I621,Parâmetros!$B$3:$C$6,2,0),VLOOKUP(I621,Parâmetros!$B$3:$C$6,2,0)*VLOOKUP(H621,Parâmetros!$E$3:$G$5,2,0))))</f>
        <v>4</v>
      </c>
      <c r="K621" s="74">
        <f t="shared" si="275"/>
        <v>3.4763947740000002E-2</v>
      </c>
      <c r="L621" s="3"/>
      <c r="M621" s="38"/>
    </row>
    <row r="622" spans="1:13" ht="45.75" customHeight="1" outlineLevel="1" x14ac:dyDescent="0.2">
      <c r="A622" s="170" t="str">
        <f>Máximo!A622</f>
        <v>3.585</v>
      </c>
      <c r="B622" s="667" t="str">
        <f>Máximo!B622:E622</f>
        <v>12.3.2.               Caso o PROPONENTE entenda haver outros documentos indispensáveis ao entendimento da solução ou de suporte às atividades operacionais, estes deverão ser incluídos e suas atualizações contínuas devem ser garantidas;</v>
      </c>
      <c r="C622" s="668"/>
      <c r="D622" s="668"/>
      <c r="E622" s="669"/>
      <c r="F622" s="68" t="str">
        <f>IF(Máximo!F622:I622="","",Máximo!F622:I622)</f>
        <v/>
      </c>
      <c r="G622" s="72">
        <f>Máximo!G622:J622</f>
        <v>2.1459227E-4</v>
      </c>
      <c r="H622" s="70" t="str">
        <f>IF(Máximo!H622="","",Máximo!H622)</f>
        <v>Obrigatório</v>
      </c>
      <c r="I622" s="37" t="s">
        <v>4</v>
      </c>
      <c r="J622" s="73">
        <f>IF($K$13="Não Atende",0,IF(I622="","",IF(H622="",VLOOKUP(I622,Parâmetros!$B$3:$C$6,2,0),VLOOKUP(I622,Parâmetros!$B$3:$C$6,2,0)*VLOOKUP(H622,Parâmetros!$E$3:$G$5,2,0))))</f>
        <v>4</v>
      </c>
      <c r="K622" s="74">
        <f t="shared" si="275"/>
        <v>3.4763947740000002E-2</v>
      </c>
      <c r="L622" s="3"/>
      <c r="M622" s="38"/>
    </row>
    <row r="623" spans="1:13" ht="45.75" customHeight="1" outlineLevel="1" x14ac:dyDescent="0.2">
      <c r="A623" s="170" t="str">
        <f>Máximo!A623</f>
        <v>3.586</v>
      </c>
      <c r="B623" s="667" t="str">
        <f>Máximo!B623:E623</f>
        <v>12.3.3.               Requisitos de Atendimento de primeiro nível aos usuários da solução</v>
      </c>
      <c r="C623" s="668"/>
      <c r="D623" s="668"/>
      <c r="E623" s="669"/>
      <c r="F623" s="68" t="str">
        <f>IF(Máximo!F623:I623="","",Máximo!F623:I623)</f>
        <v/>
      </c>
      <c r="G623" s="72">
        <f>Máximo!G623:J623</f>
        <v>2.1459227E-4</v>
      </c>
      <c r="H623" s="70" t="str">
        <f>IF(Máximo!H623="","",Máximo!H623)</f>
        <v>Obrigatório</v>
      </c>
      <c r="I623" s="37" t="s">
        <v>4</v>
      </c>
      <c r="J623" s="73">
        <f>IF($K$13="Não Atende",0,IF(I623="","",IF(H623="",VLOOKUP(I623,Parâmetros!$B$3:$C$6,2,0),VLOOKUP(I623,Parâmetros!$B$3:$C$6,2,0)*VLOOKUP(H623,Parâmetros!$E$3:$G$5,2,0))))</f>
        <v>4</v>
      </c>
      <c r="K623" s="74">
        <f t="shared" si="275"/>
        <v>3.4763947740000002E-2</v>
      </c>
      <c r="L623" s="3"/>
      <c r="M623" s="38"/>
    </row>
    <row r="624" spans="1:13" ht="45.75" customHeight="1" outlineLevel="1" x14ac:dyDescent="0.2">
      <c r="A624" s="170" t="str">
        <f>Máximo!A624</f>
        <v>3.587</v>
      </c>
      <c r="B624" s="667" t="str">
        <f>Máximo!B624:E624</f>
        <v>12.3.3.1.           O PROPONENTE será responsável pela confecção dos procedimentos de atendimento para o primeiro nível da OI, de acordo com o padrão adotado pela Cia.</v>
      </c>
      <c r="C624" s="668"/>
      <c r="D624" s="668"/>
      <c r="E624" s="669"/>
      <c r="F624" s="68" t="str">
        <f>IF(Máximo!F624:I624="","",Máximo!F624:I624)</f>
        <v/>
      </c>
      <c r="G624" s="72">
        <f>Máximo!G624:J624</f>
        <v>2.1459227E-4</v>
      </c>
      <c r="H624" s="70" t="str">
        <f>IF(Máximo!H624="","",Máximo!H624)</f>
        <v>Obrigatório</v>
      </c>
      <c r="I624" s="37" t="s">
        <v>4</v>
      </c>
      <c r="J624" s="73">
        <f>IF($K$13="Não Atende",0,IF(I624="","",IF(H624="",VLOOKUP(I624,Parâmetros!$B$3:$C$6,2,0),VLOOKUP(I624,Parâmetros!$B$3:$C$6,2,0)*VLOOKUP(H624,Parâmetros!$E$3:$G$5,2,0))))</f>
        <v>4</v>
      </c>
      <c r="K624" s="74">
        <f t="shared" si="275"/>
        <v>3.4763947740000002E-2</v>
      </c>
      <c r="L624" s="3"/>
      <c r="M624" s="38"/>
    </row>
    <row r="625" spans="1:13" ht="45.75" customHeight="1" outlineLevel="1" x14ac:dyDescent="0.2">
      <c r="A625" s="170" t="str">
        <f>Máximo!A625</f>
        <v>3.588</v>
      </c>
      <c r="B625" s="667" t="str">
        <f>Máximo!B625:E625</f>
        <v>12.3.3.2.           O PROPONENTE será responsável por fornecimento do manual do usuário que deve ser entregue em formato de mídia.</v>
      </c>
      <c r="C625" s="668"/>
      <c r="D625" s="668"/>
      <c r="E625" s="669"/>
      <c r="F625" s="68" t="str">
        <f>IF(Máximo!F625:I625="","",Máximo!F625:I625)</f>
        <v/>
      </c>
      <c r="G625" s="72">
        <f>Máximo!G625:J625</f>
        <v>2.1459227E-4</v>
      </c>
      <c r="H625" s="70" t="str">
        <f>IF(Máximo!H625="","",Máximo!H625)</f>
        <v>Obrigatório</v>
      </c>
      <c r="I625" s="37" t="s">
        <v>4</v>
      </c>
      <c r="J625" s="73">
        <f>IF($K$13="Não Atende",0,IF(I625="","",IF(H625="",VLOOKUP(I625,Parâmetros!$B$3:$C$6,2,0),VLOOKUP(I625,Parâmetros!$B$3:$C$6,2,0)*VLOOKUP(H625,Parâmetros!$E$3:$G$5,2,0))))</f>
        <v>4</v>
      </c>
      <c r="K625" s="74">
        <f t="shared" si="275"/>
        <v>3.4763947740000002E-2</v>
      </c>
      <c r="L625" s="3"/>
      <c r="M625" s="38"/>
    </row>
    <row r="626" spans="1:13" ht="45.75" customHeight="1" outlineLevel="1" x14ac:dyDescent="0.2">
      <c r="A626" s="170" t="str">
        <f>Máximo!A626</f>
        <v>3.589</v>
      </c>
      <c r="B626" s="667" t="str">
        <f>Máximo!B626:E626</f>
        <v>12.3.4.               Requisitos Gestão de Ambientes</v>
      </c>
      <c r="C626" s="668"/>
      <c r="D626" s="668"/>
      <c r="E626" s="669"/>
      <c r="F626" s="68" t="str">
        <f>IF(Máximo!F626:I626="","",Máximo!F626:I626)</f>
        <v/>
      </c>
      <c r="G626" s="72">
        <f>Máximo!G626:J626</f>
        <v>2.1459227E-4</v>
      </c>
      <c r="H626" s="70" t="str">
        <f>IF(Máximo!H626="","",Máximo!H626)</f>
        <v>Obrigatório</v>
      </c>
      <c r="I626" s="37" t="s">
        <v>4</v>
      </c>
      <c r="J626" s="73">
        <f>IF($K$13="Não Atende",0,IF(I626="","",IF(H626="",VLOOKUP(I626,Parâmetros!$B$3:$C$6,2,0),VLOOKUP(I626,Parâmetros!$B$3:$C$6,2,0)*VLOOKUP(H626,Parâmetros!$E$3:$G$5,2,0))))</f>
        <v>4</v>
      </c>
      <c r="K626" s="74">
        <f t="shared" si="275"/>
        <v>3.4763947740000002E-2</v>
      </c>
      <c r="L626" s="3"/>
      <c r="M626" s="38"/>
    </row>
    <row r="627" spans="1:13" ht="45.75" customHeight="1" outlineLevel="1" x14ac:dyDescent="0.2">
      <c r="A627" s="170" t="str">
        <f>Máximo!A627</f>
        <v>3.590</v>
      </c>
      <c r="B627" s="667" t="str">
        <f>Máximo!B627:E627</f>
        <v>12.3.4.1.           Instalação, configuração e gestão do ambiente:</v>
      </c>
      <c r="C627" s="668"/>
      <c r="D627" s="668"/>
      <c r="E627" s="669"/>
      <c r="F627" s="68" t="str">
        <f>IF(Máximo!F627:I627="","",Máximo!F627:I627)</f>
        <v/>
      </c>
      <c r="G627" s="72">
        <f>Máximo!G627:J627</f>
        <v>2.1459227E-4</v>
      </c>
      <c r="H627" s="70" t="str">
        <f>IF(Máximo!H627="","",Máximo!H627)</f>
        <v>Obrigatório</v>
      </c>
      <c r="I627" s="37" t="s">
        <v>4</v>
      </c>
      <c r="J627" s="73">
        <f>IF($K$13="Não Atende",0,IF(I627="","",IF(H627="",VLOOKUP(I627,Parâmetros!$B$3:$C$6,2,0),VLOOKUP(I627,Parâmetros!$B$3:$C$6,2,0)*VLOOKUP(H627,Parâmetros!$E$3:$G$5,2,0))))</f>
        <v>4</v>
      </c>
      <c r="K627" s="74">
        <f t="shared" si="275"/>
        <v>3.4763947740000002E-2</v>
      </c>
      <c r="L627" s="3"/>
      <c r="M627" s="38"/>
    </row>
    <row r="628" spans="1:13" ht="45.75" customHeight="1" outlineLevel="1" x14ac:dyDescent="0.2">
      <c r="A628" s="170" t="str">
        <f>Máximo!A628</f>
        <v>3.591</v>
      </c>
      <c r="B628" s="667" t="str">
        <f>Máximo!B628:E628</f>
        <v>12.3.4.1.1.        A instalação, configuração das diversas camadas da aplicação e a gestão dos ambientes da Oi é realizada pela Equipe de Gestão de Ambientes como:</v>
      </c>
      <c r="C628" s="668"/>
      <c r="D628" s="668"/>
      <c r="E628" s="669"/>
      <c r="F628" s="68" t="str">
        <f>IF(Máximo!F628:I628="","",Máximo!F628:I628)</f>
        <v/>
      </c>
      <c r="G628" s="72">
        <f>Máximo!G628:J628</f>
        <v>2.1459227E-4</v>
      </c>
      <c r="H628" s="70" t="str">
        <f>IF(Máximo!H628="","",Máximo!H628)</f>
        <v>Obrigatório</v>
      </c>
      <c r="I628" s="37" t="s">
        <v>4</v>
      </c>
      <c r="J628" s="73">
        <f>IF($K$13="Não Atende",0,IF(I628="","",IF(H628="",VLOOKUP(I628,Parâmetros!$B$3:$C$6,2,0),VLOOKUP(I628,Parâmetros!$B$3:$C$6,2,0)*VLOOKUP(H628,Parâmetros!$E$3:$G$5,2,0))))</f>
        <v>4</v>
      </c>
      <c r="K628" s="74">
        <f t="shared" si="275"/>
        <v>3.4763947740000002E-2</v>
      </c>
      <c r="L628" s="3"/>
      <c r="M628" s="38"/>
    </row>
    <row r="629" spans="1:13" ht="45.75" customHeight="1" outlineLevel="1" x14ac:dyDescent="0.2">
      <c r="A629" s="170" t="str">
        <f>Máximo!A629</f>
        <v>3.592</v>
      </c>
      <c r="B629" s="667" t="str">
        <f>Máximo!B629:E629</f>
        <v>12.3.4.1.1.1.          Camada Web, Camada de Aplicação, Aplicação na camada Batch, Camada de Apresentação. Exemplo: Serviço no sistema operacional, IIS, WebLogic, dentre outros.</v>
      </c>
      <c r="C629" s="668"/>
      <c r="D629" s="668"/>
      <c r="E629" s="669"/>
      <c r="F629" s="68" t="str">
        <f>IF(Máximo!F629:I629="","",Máximo!F629:I629)</f>
        <v/>
      </c>
      <c r="G629" s="72">
        <f>Máximo!G629:J629</f>
        <v>2.1459227E-4</v>
      </c>
      <c r="H629" s="70" t="str">
        <f>IF(Máximo!H629="","",Máximo!H629)</f>
        <v>Obrigatório</v>
      </c>
      <c r="I629" s="37" t="s">
        <v>4</v>
      </c>
      <c r="J629" s="73">
        <f>IF($K$13="Não Atende",0,IF(I629="","",IF(H629="",VLOOKUP(I629,Parâmetros!$B$3:$C$6,2,0),VLOOKUP(I629,Parâmetros!$B$3:$C$6,2,0)*VLOOKUP(H629,Parâmetros!$E$3:$G$5,2,0))))</f>
        <v>4</v>
      </c>
      <c r="K629" s="74">
        <f t="shared" si="275"/>
        <v>3.4763947740000002E-2</v>
      </c>
      <c r="L629" s="3"/>
      <c r="M629" s="38"/>
    </row>
    <row r="630" spans="1:13" ht="45.75" customHeight="1" outlineLevel="1" x14ac:dyDescent="0.2">
      <c r="A630" s="170" t="str">
        <f>Máximo!A630</f>
        <v>3.593</v>
      </c>
      <c r="B630" s="667" t="str">
        <f>Máximo!B630:E630</f>
        <v>12.3.4.1.2.        A equipe de Gestão de Ambiente deve acompanhar todas as atividades das equipes de Suporte Técnico como:</v>
      </c>
      <c r="C630" s="668"/>
      <c r="D630" s="668"/>
      <c r="E630" s="669"/>
      <c r="F630" s="68" t="str">
        <f>IF(Máximo!F630:I630="","",Máximo!F630:I630)</f>
        <v/>
      </c>
      <c r="G630" s="72">
        <f>Máximo!G630:J630</f>
        <v>2.1459227E-4</v>
      </c>
      <c r="H630" s="70" t="str">
        <f>IF(Máximo!H630="","",Máximo!H630)</f>
        <v>Obrigatório</v>
      </c>
      <c r="I630" s="37" t="s">
        <v>4</v>
      </c>
      <c r="J630" s="73">
        <f>IF($K$13="Não Atende",0,IF(I630="","",IF(H630="",VLOOKUP(I630,Parâmetros!$B$3:$C$6,2,0),VLOOKUP(I630,Parâmetros!$B$3:$C$6,2,0)*VLOOKUP(H630,Parâmetros!$E$3:$G$5,2,0))))</f>
        <v>4</v>
      </c>
      <c r="K630" s="74">
        <f t="shared" si="275"/>
        <v>3.4763947740000002E-2</v>
      </c>
      <c r="L630" s="3"/>
      <c r="M630" s="38"/>
    </row>
    <row r="631" spans="1:13" ht="45.75" customHeight="1" outlineLevel="1" x14ac:dyDescent="0.2">
      <c r="A631" s="170" t="str">
        <f>Máximo!A631</f>
        <v>3.594</v>
      </c>
      <c r="B631" s="667" t="str">
        <f>Máximo!B631:E631</f>
        <v>12.3.4.1.2.1.          Instalação e configuração do Banco de Dados. Exemplo: Instância, Schema etc.</v>
      </c>
      <c r="C631" s="668"/>
      <c r="D631" s="668"/>
      <c r="E631" s="669"/>
      <c r="F631" s="68" t="str">
        <f>IF(Máximo!F631:I631="","",Máximo!F631:I631)</f>
        <v/>
      </c>
      <c r="G631" s="72">
        <f>Máximo!G631:J631</f>
        <v>2.1459227E-4</v>
      </c>
      <c r="H631" s="70" t="str">
        <f>IF(Máximo!H631="","",Máximo!H631)</f>
        <v>Obrigatório</v>
      </c>
      <c r="I631" s="37" t="s">
        <v>4</v>
      </c>
      <c r="J631" s="73">
        <f>IF($K$13="Não Atende",0,IF(I631="","",IF(H631="",VLOOKUP(I631,Parâmetros!$B$3:$C$6,2,0),VLOOKUP(I631,Parâmetros!$B$3:$C$6,2,0)*VLOOKUP(H631,Parâmetros!$E$3:$G$5,2,0))))</f>
        <v>4</v>
      </c>
      <c r="K631" s="74">
        <f t="shared" si="275"/>
        <v>3.4763947740000002E-2</v>
      </c>
      <c r="L631" s="3"/>
      <c r="M631" s="38"/>
    </row>
    <row r="632" spans="1:13" ht="45.75" customHeight="1" outlineLevel="1" x14ac:dyDescent="0.2">
      <c r="A632" s="170" t="str">
        <f>Máximo!A632</f>
        <v>3.595</v>
      </c>
      <c r="B632" s="667" t="str">
        <f>Máximo!B632:E632</f>
        <v>12.3.4.1.2.2.          Configuração de rede e balanceamento de carga. Exemplo: Métrica etc.</v>
      </c>
      <c r="C632" s="668"/>
      <c r="D632" s="668"/>
      <c r="E632" s="669"/>
      <c r="F632" s="68" t="str">
        <f>IF(Máximo!F632:I632="","",Máximo!F632:I632)</f>
        <v/>
      </c>
      <c r="G632" s="72">
        <f>Máximo!G632:J632</f>
        <v>2.1459227E-4</v>
      </c>
      <c r="H632" s="70" t="str">
        <f>IF(Máximo!H632="","",Máximo!H632)</f>
        <v>Obrigatório</v>
      </c>
      <c r="I632" s="37" t="s">
        <v>4</v>
      </c>
      <c r="J632" s="73">
        <f>IF($K$13="Não Atende",0,IF(I632="","",IF(H632="",VLOOKUP(I632,Parâmetros!$B$3:$C$6,2,0),VLOOKUP(I632,Parâmetros!$B$3:$C$6,2,0)*VLOOKUP(H632,Parâmetros!$E$3:$G$5,2,0))))</f>
        <v>4</v>
      </c>
      <c r="K632" s="74">
        <f t="shared" si="275"/>
        <v>3.4763947740000002E-2</v>
      </c>
      <c r="L632" s="3"/>
      <c r="M632" s="38"/>
    </row>
    <row r="633" spans="1:13" ht="45.75" customHeight="1" outlineLevel="1" x14ac:dyDescent="0.2">
      <c r="A633" s="170" t="str">
        <f>Máximo!A633</f>
        <v>3.596</v>
      </c>
      <c r="B633" s="667" t="str">
        <f>Máximo!B633:E633</f>
        <v>12.3.4.1.2.3.          Configuração do sistema operacional. Exemplo: NFS, Cluster etc.</v>
      </c>
      <c r="C633" s="668"/>
      <c r="D633" s="668"/>
      <c r="E633" s="669"/>
      <c r="F633" s="68" t="str">
        <f>IF(Máximo!F633:I633="","",Máximo!F633:I633)</f>
        <v/>
      </c>
      <c r="G633" s="72">
        <f>Máximo!G633:J633</f>
        <v>2.1459227E-4</v>
      </c>
      <c r="H633" s="70" t="str">
        <f>IF(Máximo!H633="","",Máximo!H633)</f>
        <v>Obrigatório</v>
      </c>
      <c r="I633" s="37" t="s">
        <v>4</v>
      </c>
      <c r="J633" s="73">
        <f>IF($K$13="Não Atende",0,IF(I633="","",IF(H633="",VLOOKUP(I633,Parâmetros!$B$3:$C$6,2,0),VLOOKUP(I633,Parâmetros!$B$3:$C$6,2,0)*VLOOKUP(H633,Parâmetros!$E$3:$G$5,2,0))))</f>
        <v>4</v>
      </c>
      <c r="K633" s="74">
        <f t="shared" ref="K633:K696" si="276">IF(J633="",0,((G633*J633)*$F$30)*0.9*100)</f>
        <v>3.4763947740000002E-2</v>
      </c>
      <c r="L633" s="3"/>
      <c r="M633" s="38"/>
    </row>
    <row r="634" spans="1:13" ht="45.75" customHeight="1" outlineLevel="1" x14ac:dyDescent="0.2">
      <c r="A634" s="170" t="str">
        <f>Máximo!A634</f>
        <v>3.597</v>
      </c>
      <c r="B634" s="667" t="str">
        <f>Máximo!B634:E634</f>
        <v>12.3.4.1.3.        A equipe de Gestão de Ambientes deve acompanhar os testes de stress e performance da solução;</v>
      </c>
      <c r="C634" s="668"/>
      <c r="D634" s="668"/>
      <c r="E634" s="669"/>
      <c r="F634" s="68" t="str">
        <f>IF(Máximo!F634:I634="","",Máximo!F634:I634)</f>
        <v/>
      </c>
      <c r="G634" s="72">
        <f>Máximo!G634:J634</f>
        <v>2.1459227E-4</v>
      </c>
      <c r="H634" s="70" t="str">
        <f>IF(Máximo!H634="","",Máximo!H634)</f>
        <v>Obrigatório</v>
      </c>
      <c r="I634" s="37" t="s">
        <v>4</v>
      </c>
      <c r="J634" s="73">
        <f>IF($K$13="Não Atende",0,IF(I634="","",IF(H634="",VLOOKUP(I634,Parâmetros!$B$3:$C$6,2,0),VLOOKUP(I634,Parâmetros!$B$3:$C$6,2,0)*VLOOKUP(H634,Parâmetros!$E$3:$G$5,2,0))))</f>
        <v>4</v>
      </c>
      <c r="K634" s="74">
        <f t="shared" si="276"/>
        <v>3.4763947740000002E-2</v>
      </c>
      <c r="L634" s="3"/>
      <c r="M634" s="38"/>
    </row>
    <row r="635" spans="1:13" ht="45.75" customHeight="1" outlineLevel="1" x14ac:dyDescent="0.2">
      <c r="A635" s="170" t="str">
        <f>Máximo!A635</f>
        <v>3.598</v>
      </c>
      <c r="B635" s="667" t="str">
        <f>Máximo!B635:E635</f>
        <v>12.3.4.1.4.        Como premissa para iniciar a instalação do ambiente, o PROPONENTE deverá entregar todos os artefatos (documentos) necessários para que o time de Gestão de Ambiente realize os procedimentos de instalação/configuração do ambiente/solução como o Manual de Operação e Produção (citado no item 13.1.1 deste documento);</v>
      </c>
      <c r="C635" s="668"/>
      <c r="D635" s="668"/>
      <c r="E635" s="669"/>
      <c r="F635" s="68" t="str">
        <f>IF(Máximo!F635:I635="","",Máximo!F635:I635)</f>
        <v/>
      </c>
      <c r="G635" s="72">
        <f>Máximo!G635:J635</f>
        <v>2.1459227E-4</v>
      </c>
      <c r="H635" s="70" t="str">
        <f>IF(Máximo!H635="","",Máximo!H635)</f>
        <v>Obrigatório</v>
      </c>
      <c r="I635" s="37" t="s">
        <v>4</v>
      </c>
      <c r="J635" s="73">
        <f>IF($K$13="Não Atende",0,IF(I635="","",IF(H635="",VLOOKUP(I635,Parâmetros!$B$3:$C$6,2,0),VLOOKUP(I635,Parâmetros!$B$3:$C$6,2,0)*VLOOKUP(H635,Parâmetros!$E$3:$G$5,2,0))))</f>
        <v>4</v>
      </c>
      <c r="K635" s="74">
        <f t="shared" si="276"/>
        <v>3.4763947740000002E-2</v>
      </c>
      <c r="L635" s="3"/>
      <c r="M635" s="38"/>
    </row>
    <row r="636" spans="1:13" ht="45.75" customHeight="1" outlineLevel="1" x14ac:dyDescent="0.2">
      <c r="A636" s="170" t="str">
        <f>Máximo!A636</f>
        <v>3.599</v>
      </c>
      <c r="B636" s="667" t="str">
        <f>Máximo!B636:E636</f>
        <v>12.3.4.1.5.        A instalação e configuração dos Ambientes devem seguir as premissas abaixo:</v>
      </c>
      <c r="C636" s="668"/>
      <c r="D636" s="668"/>
      <c r="E636" s="669"/>
      <c r="F636" s="68" t="str">
        <f>IF(Máximo!F636:I636="","",Máximo!F636:I636)</f>
        <v/>
      </c>
      <c r="G636" s="72">
        <f>Máximo!G636:J636</f>
        <v>2.1459227E-4</v>
      </c>
      <c r="H636" s="70" t="str">
        <f>IF(Máximo!H636="","",Máximo!H636)</f>
        <v>Obrigatório</v>
      </c>
      <c r="I636" s="37" t="s">
        <v>4</v>
      </c>
      <c r="J636" s="73">
        <f>IF($K$13="Não Atende",0,IF(I636="","",IF(H636="",VLOOKUP(I636,Parâmetros!$B$3:$C$6,2,0),VLOOKUP(I636,Parâmetros!$B$3:$C$6,2,0)*VLOOKUP(H636,Parâmetros!$E$3:$G$5,2,0))))</f>
        <v>4</v>
      </c>
      <c r="K636" s="74">
        <f t="shared" si="276"/>
        <v>3.4763947740000002E-2</v>
      </c>
      <c r="L636" s="3"/>
      <c r="M636" s="38"/>
    </row>
    <row r="637" spans="1:13" ht="45.75" customHeight="1" outlineLevel="1" x14ac:dyDescent="0.2">
      <c r="A637" s="170" t="str">
        <f>Máximo!A637</f>
        <v>3.600</v>
      </c>
      <c r="B637" s="667" t="str">
        <f>Máximo!B637:E637</f>
        <v>12.3.4.1.5.1.          A instalação/configuração do ambiente de Desenvolvimento e/ou Teste:</v>
      </c>
      <c r="C637" s="668"/>
      <c r="D637" s="668"/>
      <c r="E637" s="669"/>
      <c r="F637" s="68" t="str">
        <f>IF(Máximo!F637:I637="","",Máximo!F637:I637)</f>
        <v/>
      </c>
      <c r="G637" s="72">
        <f>Máximo!G637:J637</f>
        <v>2.1459227E-4</v>
      </c>
      <c r="H637" s="70" t="str">
        <f>IF(Máximo!H637="","",Máximo!H637)</f>
        <v>Obrigatório</v>
      </c>
      <c r="I637" s="37" t="s">
        <v>4</v>
      </c>
      <c r="J637" s="73">
        <f>IF($K$13="Não Atende",0,IF(I637="","",IF(H637="",VLOOKUP(I637,Parâmetros!$B$3:$C$6,2,0),VLOOKUP(I637,Parâmetros!$B$3:$C$6,2,0)*VLOOKUP(H637,Parâmetros!$E$3:$G$5,2,0))))</f>
        <v>4</v>
      </c>
      <c r="K637" s="74">
        <f t="shared" si="276"/>
        <v>3.4763947740000002E-2</v>
      </c>
      <c r="L637" s="3"/>
      <c r="M637" s="38"/>
    </row>
    <row r="638" spans="1:13" ht="45.75" customHeight="1" outlineLevel="1" x14ac:dyDescent="0.2">
      <c r="A638" s="170" t="str">
        <f>Máximo!A638</f>
        <v>3.601</v>
      </c>
      <c r="B638" s="667" t="str">
        <f>Máximo!B638:E638</f>
        <v>12.3.4.1.5.1.1.   Deve ser realizada pelo PROPONENTE.</v>
      </c>
      <c r="C638" s="668"/>
      <c r="D638" s="668"/>
      <c r="E638" s="669"/>
      <c r="F638" s="68" t="str">
        <f>IF(Máximo!F638:I638="","",Máximo!F638:I638)</f>
        <v/>
      </c>
      <c r="G638" s="72">
        <f>Máximo!G638:J638</f>
        <v>2.1459227E-4</v>
      </c>
      <c r="H638" s="70" t="str">
        <f>IF(Máximo!H638="","",Máximo!H638)</f>
        <v>Obrigatório</v>
      </c>
      <c r="I638" s="37" t="s">
        <v>4</v>
      </c>
      <c r="J638" s="73">
        <f>IF($K$13="Não Atende",0,IF(I638="","",IF(H638="",VLOOKUP(I638,Parâmetros!$B$3:$C$6,2,0),VLOOKUP(I638,Parâmetros!$B$3:$C$6,2,0)*VLOOKUP(H638,Parâmetros!$E$3:$G$5,2,0))))</f>
        <v>4</v>
      </c>
      <c r="K638" s="74">
        <f t="shared" si="276"/>
        <v>3.4763947740000002E-2</v>
      </c>
      <c r="L638" s="3"/>
      <c r="M638" s="38"/>
    </row>
    <row r="639" spans="1:13" ht="45.75" customHeight="1" outlineLevel="1" x14ac:dyDescent="0.2">
      <c r="A639" s="170" t="str">
        <f>Máximo!A639</f>
        <v>3.602</v>
      </c>
      <c r="B639" s="667" t="str">
        <f>Máximo!B639:E639</f>
        <v>12.3.4.1.5.1.2.   Deve ser realizada on-site.</v>
      </c>
      <c r="C639" s="668"/>
      <c r="D639" s="668"/>
      <c r="E639" s="669"/>
      <c r="F639" s="68" t="str">
        <f>IF(Máximo!F639:I639="","",Máximo!F639:I639)</f>
        <v/>
      </c>
      <c r="G639" s="72">
        <f>Máximo!G639:J639</f>
        <v>2.1459227E-4</v>
      </c>
      <c r="H639" s="70" t="str">
        <f>IF(Máximo!H639="","",Máximo!H639)</f>
        <v>Obrigatório</v>
      </c>
      <c r="I639" s="37" t="s">
        <v>4</v>
      </c>
      <c r="J639" s="73">
        <f>IF($K$13="Não Atende",0,IF(I639="","",IF(H639="",VLOOKUP(I639,Parâmetros!$B$3:$C$6,2,0),VLOOKUP(I639,Parâmetros!$B$3:$C$6,2,0)*VLOOKUP(H639,Parâmetros!$E$3:$G$5,2,0))))</f>
        <v>4</v>
      </c>
      <c r="K639" s="74">
        <f t="shared" si="276"/>
        <v>3.4763947740000002E-2</v>
      </c>
      <c r="L639" s="3"/>
      <c r="M639" s="38"/>
    </row>
    <row r="640" spans="1:13" ht="45.75" customHeight="1" outlineLevel="1" x14ac:dyDescent="0.2">
      <c r="A640" s="170" t="str">
        <f>Máximo!A640</f>
        <v>3.603</v>
      </c>
      <c r="B640" s="667" t="str">
        <f>Máximo!B640:E640</f>
        <v>12.3.4.1.5.1.3.   Deve ser acompanhada pela equipe de Gestão de Ambientes.</v>
      </c>
      <c r="C640" s="668"/>
      <c r="D640" s="668"/>
      <c r="E640" s="669"/>
      <c r="F640" s="68" t="str">
        <f>IF(Máximo!F640:I640="","",Máximo!F640:I640)</f>
        <v/>
      </c>
      <c r="G640" s="72">
        <f>Máximo!G640:J640</f>
        <v>2.1459227E-4</v>
      </c>
      <c r="H640" s="70" t="str">
        <f>IF(Máximo!H640="","",Máximo!H640)</f>
        <v>Obrigatório</v>
      </c>
      <c r="I640" s="37" t="s">
        <v>4</v>
      </c>
      <c r="J640" s="73">
        <f>IF($K$13="Não Atende",0,IF(I640="","",IF(H640="",VLOOKUP(I640,Parâmetros!$B$3:$C$6,2,0),VLOOKUP(I640,Parâmetros!$B$3:$C$6,2,0)*VLOOKUP(H640,Parâmetros!$E$3:$G$5,2,0))))</f>
        <v>4</v>
      </c>
      <c r="K640" s="74">
        <f t="shared" si="276"/>
        <v>3.4763947740000002E-2</v>
      </c>
      <c r="L640" s="3"/>
      <c r="M640" s="38"/>
    </row>
    <row r="641" spans="1:13" ht="45.75" customHeight="1" outlineLevel="1" x14ac:dyDescent="0.2">
      <c r="A641" s="170" t="str">
        <f>Máximo!A641</f>
        <v>3.604</v>
      </c>
      <c r="B641" s="667" t="str">
        <f>Máximo!B641:E641</f>
        <v>12.3.4.1.5.2.          Ambiente de Quality Assurance e/ou Homologação(UAT) e/ou Pré-produção:</v>
      </c>
      <c r="C641" s="668"/>
      <c r="D641" s="668"/>
      <c r="E641" s="669"/>
      <c r="F641" s="68" t="str">
        <f>IF(Máximo!F641:I641="","",Máximo!F641:I641)</f>
        <v/>
      </c>
      <c r="G641" s="72">
        <f>Máximo!G641:J641</f>
        <v>2.1459227E-4</v>
      </c>
      <c r="H641" s="70" t="str">
        <f>IF(Máximo!H641="","",Máximo!H641)</f>
        <v>Obrigatório</v>
      </c>
      <c r="I641" s="37" t="s">
        <v>4</v>
      </c>
      <c r="J641" s="73">
        <f>IF($K$13="Não Atende",0,IF(I641="","",IF(H641="",VLOOKUP(I641,Parâmetros!$B$3:$C$6,2,0),VLOOKUP(I641,Parâmetros!$B$3:$C$6,2,0)*VLOOKUP(H641,Parâmetros!$E$3:$G$5,2,0))))</f>
        <v>4</v>
      </c>
      <c r="K641" s="74">
        <f t="shared" si="276"/>
        <v>3.4763947740000002E-2</v>
      </c>
      <c r="L641" s="3"/>
      <c r="M641" s="38"/>
    </row>
    <row r="642" spans="1:13" ht="45.75" customHeight="1" outlineLevel="1" x14ac:dyDescent="0.2">
      <c r="A642" s="170" t="str">
        <f>Máximo!A642</f>
        <v>3.605</v>
      </c>
      <c r="B642" s="667" t="str">
        <f>Máximo!B642:E642</f>
        <v>12.3.4.1.5.2.1.   A instalação/configuração deve ser realizada, obrigatoriamente, pela equipe de Gestão de Ambiente e acompanhada pelo PROPONENTE. O acompanhamento pode ser presencial ou remoto, desde que, seja utilizada ferramenta de compartilhamento de tela (a ser definida pela Oi em tempo de Projeto).</v>
      </c>
      <c r="C642" s="668"/>
      <c r="D642" s="668"/>
      <c r="E642" s="669"/>
      <c r="F642" s="68" t="str">
        <f>IF(Máximo!F642:I642="","",Máximo!F642:I642)</f>
        <v/>
      </c>
      <c r="G642" s="72">
        <f>Máximo!G642:J642</f>
        <v>2.1459227E-4</v>
      </c>
      <c r="H642" s="70" t="str">
        <f>IF(Máximo!H642="","",Máximo!H642)</f>
        <v>Obrigatório</v>
      </c>
      <c r="I642" s="37" t="s">
        <v>4</v>
      </c>
      <c r="J642" s="73">
        <f>IF($K$13="Não Atende",0,IF(I642="","",IF(H642="",VLOOKUP(I642,Parâmetros!$B$3:$C$6,2,0),VLOOKUP(I642,Parâmetros!$B$3:$C$6,2,0)*VLOOKUP(H642,Parâmetros!$E$3:$G$5,2,0))))</f>
        <v>4</v>
      </c>
      <c r="K642" s="74">
        <f t="shared" si="276"/>
        <v>3.4763947740000002E-2</v>
      </c>
      <c r="L642" s="3"/>
      <c r="M642" s="38"/>
    </row>
    <row r="643" spans="1:13" ht="45.75" customHeight="1" outlineLevel="1" x14ac:dyDescent="0.2">
      <c r="A643" s="170" t="str">
        <f>Máximo!A643</f>
        <v>3.606</v>
      </c>
      <c r="B643" s="667" t="str">
        <f>Máximo!B643:E643</f>
        <v>12.3.4.1.5.2.2.   O PROPONENTE deverá validar o processo realizado pela equipe de Gestão de Ambiente e o resultado da instalação/configuração;</v>
      </c>
      <c r="C643" s="668"/>
      <c r="D643" s="668"/>
      <c r="E643" s="669"/>
      <c r="F643" s="68" t="str">
        <f>IF(Máximo!F643:I643="","",Máximo!F643:I643)</f>
        <v/>
      </c>
      <c r="G643" s="72">
        <f>Máximo!G643:J643</f>
        <v>2.1459227E-4</v>
      </c>
      <c r="H643" s="70" t="str">
        <f>IF(Máximo!H643="","",Máximo!H643)</f>
        <v>Obrigatório</v>
      </c>
      <c r="I643" s="37" t="s">
        <v>4</v>
      </c>
      <c r="J643" s="73">
        <f>IF($K$13="Não Atende",0,IF(I643="","",IF(H643="",VLOOKUP(I643,Parâmetros!$B$3:$C$6,2,0),VLOOKUP(I643,Parâmetros!$B$3:$C$6,2,0)*VLOOKUP(H643,Parâmetros!$E$3:$G$5,2,0))))</f>
        <v>4</v>
      </c>
      <c r="K643" s="74">
        <f t="shared" si="276"/>
        <v>3.4763947740000002E-2</v>
      </c>
      <c r="L643" s="3"/>
      <c r="M643" s="38"/>
    </row>
    <row r="644" spans="1:13" ht="45.75" customHeight="1" outlineLevel="1" x14ac:dyDescent="0.2">
      <c r="A644" s="170" t="str">
        <f>Máximo!A644</f>
        <v>3.607</v>
      </c>
      <c r="B644" s="667" t="str">
        <f>Máximo!B644:E644</f>
        <v>12.3.4.1.5.3.          Ambiente de Produção:</v>
      </c>
      <c r="C644" s="668"/>
      <c r="D644" s="668"/>
      <c r="E644" s="669"/>
      <c r="F644" s="68" t="str">
        <f>IF(Máximo!F644:I644="","",Máximo!F644:I644)</f>
        <v/>
      </c>
      <c r="G644" s="72">
        <f>Máximo!G644:J644</f>
        <v>2.1459227E-4</v>
      </c>
      <c r="H644" s="70" t="str">
        <f>IF(Máximo!H644="","",Máximo!H644)</f>
        <v>Obrigatório</v>
      </c>
      <c r="I644" s="37" t="s">
        <v>4</v>
      </c>
      <c r="J644" s="73">
        <f>IF($K$13="Não Atende",0,IF(I644="","",IF(H644="",VLOOKUP(I644,Parâmetros!$B$3:$C$6,2,0),VLOOKUP(I644,Parâmetros!$B$3:$C$6,2,0)*VLOOKUP(H644,Parâmetros!$E$3:$G$5,2,0))))</f>
        <v>4</v>
      </c>
      <c r="K644" s="74">
        <f t="shared" si="276"/>
        <v>3.4763947740000002E-2</v>
      </c>
      <c r="L644" s="3"/>
      <c r="M644" s="38"/>
    </row>
    <row r="645" spans="1:13" ht="45.75" customHeight="1" outlineLevel="1" x14ac:dyDescent="0.2">
      <c r="A645" s="170" t="str">
        <f>Máximo!A645</f>
        <v>3.608</v>
      </c>
      <c r="B645" s="667" t="str">
        <f>Máximo!B645:E645</f>
        <v>12.3.4.1.5.3.1.   A instalação/configuração deve ser realizada, obrigatoriamente, pela equipe de Gestão de Ambiente e acompanhada presencialmente pelo PROPONENTE. Esta atividade será realizada na localidade definida pela equipe de Gestão de Ambientes em tempo de projeto.</v>
      </c>
      <c r="C645" s="668"/>
      <c r="D645" s="668"/>
      <c r="E645" s="669"/>
      <c r="F645" s="68" t="str">
        <f>IF(Máximo!F645:I645="","",Máximo!F645:I645)</f>
        <v/>
      </c>
      <c r="G645" s="72">
        <f>Máximo!G645:J645</f>
        <v>2.1459227E-4</v>
      </c>
      <c r="H645" s="70" t="str">
        <f>IF(Máximo!H645="","",Máximo!H645)</f>
        <v>Obrigatório</v>
      </c>
      <c r="I645" s="37" t="s">
        <v>4</v>
      </c>
      <c r="J645" s="73">
        <f>IF($K$13="Não Atende",0,IF(I645="","",IF(H645="",VLOOKUP(I645,Parâmetros!$B$3:$C$6,2,0),VLOOKUP(I645,Parâmetros!$B$3:$C$6,2,0)*VLOOKUP(H645,Parâmetros!$E$3:$G$5,2,0))))</f>
        <v>4</v>
      </c>
      <c r="K645" s="74">
        <f t="shared" si="276"/>
        <v>3.4763947740000002E-2</v>
      </c>
      <c r="L645" s="3"/>
      <c r="M645" s="38"/>
    </row>
    <row r="646" spans="1:13" ht="45.75" customHeight="1" outlineLevel="1" x14ac:dyDescent="0.2">
      <c r="A646" s="170" t="str">
        <f>Máximo!A646</f>
        <v>3.609</v>
      </c>
      <c r="B646" s="667" t="str">
        <f>Máximo!B646:E646</f>
        <v>12.3.4.1.5.3.2.   O PROPONENTE deverá validar o processo realizado pela equipe de Gestão de Ambiente e o resultado da instalação/configuração;</v>
      </c>
      <c r="C646" s="668"/>
      <c r="D646" s="668"/>
      <c r="E646" s="669"/>
      <c r="F646" s="68" t="str">
        <f>IF(Máximo!F646:I646="","",Máximo!F646:I646)</f>
        <v/>
      </c>
      <c r="G646" s="72">
        <f>Máximo!G646:J646</f>
        <v>2.1459227E-4</v>
      </c>
      <c r="H646" s="70" t="str">
        <f>IF(Máximo!H646="","",Máximo!H646)</f>
        <v>Obrigatório</v>
      </c>
      <c r="I646" s="37" t="s">
        <v>4</v>
      </c>
      <c r="J646" s="73">
        <f>IF($K$13="Não Atende",0,IF(I646="","",IF(H646="",VLOOKUP(I646,Parâmetros!$B$3:$C$6,2,0),VLOOKUP(I646,Parâmetros!$B$3:$C$6,2,0)*VLOOKUP(H646,Parâmetros!$E$3:$G$5,2,0))))</f>
        <v>4</v>
      </c>
      <c r="K646" s="74">
        <f t="shared" si="276"/>
        <v>3.4763947740000002E-2</v>
      </c>
      <c r="L646" s="3"/>
      <c r="M646" s="38"/>
    </row>
    <row r="647" spans="1:13" ht="45.75" customHeight="1" outlineLevel="1" x14ac:dyDescent="0.2">
      <c r="A647" s="170" t="str">
        <f>Máximo!A647</f>
        <v>3.610</v>
      </c>
      <c r="B647" s="667" t="str">
        <f>Máximo!B647:E647</f>
        <v>12.3.4.1.6.        É de responsabilidade do PROPONENTE atualizar quaisquer documentos referentes ao ambiente e o processo de instalação/configuração caso ocorra alguma alteração nos processos descritos nos manuais do ambiente;</v>
      </c>
      <c r="C647" s="668"/>
      <c r="D647" s="668"/>
      <c r="E647" s="669"/>
      <c r="F647" s="68" t="str">
        <f>IF(Máximo!F647:I647="","",Máximo!F647:I647)</f>
        <v/>
      </c>
      <c r="G647" s="72">
        <f>Máximo!G647:J647</f>
        <v>2.1459227E-4</v>
      </c>
      <c r="H647" s="70" t="str">
        <f>IF(Máximo!H647="","",Máximo!H647)</f>
        <v>Obrigatório</v>
      </c>
      <c r="I647" s="37" t="s">
        <v>4</v>
      </c>
      <c r="J647" s="73">
        <f>IF($K$13="Não Atende",0,IF(I647="","",IF(H647="",VLOOKUP(I647,Parâmetros!$B$3:$C$6,2,0),VLOOKUP(I647,Parâmetros!$B$3:$C$6,2,0)*VLOOKUP(H647,Parâmetros!$E$3:$G$5,2,0))))</f>
        <v>4</v>
      </c>
      <c r="K647" s="74">
        <f t="shared" si="276"/>
        <v>3.4763947740000002E-2</v>
      </c>
      <c r="L647" s="3"/>
      <c r="M647" s="38"/>
    </row>
    <row r="648" spans="1:13" ht="45.75" customHeight="1" outlineLevel="1" x14ac:dyDescent="0.2">
      <c r="A648" s="170" t="str">
        <f>Máximo!A648</f>
        <v>3.611</v>
      </c>
      <c r="B648" s="667" t="str">
        <f>Máximo!B648:E648</f>
        <v>12.3.4.1.7.        O PROPONENTE deve armazenar os prints de todas as telas contidas no processo de instalação/configuração do ambiente.</v>
      </c>
      <c r="C648" s="668"/>
      <c r="D648" s="668"/>
      <c r="E648" s="669"/>
      <c r="F648" s="68" t="str">
        <f>IF(Máximo!F648:I648="","",Máximo!F648:I648)</f>
        <v/>
      </c>
      <c r="G648" s="72">
        <f>Máximo!G648:J648</f>
        <v>2.1459227E-4</v>
      </c>
      <c r="H648" s="70" t="str">
        <f>IF(Máximo!H648="","",Máximo!H648)</f>
        <v>Obrigatório</v>
      </c>
      <c r="I648" s="37" t="s">
        <v>4</v>
      </c>
      <c r="J648" s="73">
        <f>IF($K$13="Não Atende",0,IF(I648="","",IF(H648="",VLOOKUP(I648,Parâmetros!$B$3:$C$6,2,0),VLOOKUP(I648,Parâmetros!$B$3:$C$6,2,0)*VLOOKUP(H648,Parâmetros!$E$3:$G$5,2,0))))</f>
        <v>4</v>
      </c>
      <c r="K648" s="74">
        <f t="shared" si="276"/>
        <v>3.4763947740000002E-2</v>
      </c>
      <c r="L648" s="3"/>
      <c r="M648" s="38"/>
    </row>
    <row r="649" spans="1:13" ht="45.75" customHeight="1" outlineLevel="1" x14ac:dyDescent="0.2">
      <c r="A649" s="170" t="str">
        <f>Máximo!A649</f>
        <v>3.612</v>
      </c>
      <c r="B649" s="667" t="str">
        <f>Máximo!B649:E649</f>
        <v>12.3.4.2.           Acompanhamento da Instalação e Configuração do Ambiente de Homologação e Produção:</v>
      </c>
      <c r="C649" s="668"/>
      <c r="D649" s="668"/>
      <c r="E649" s="669"/>
      <c r="F649" s="68" t="str">
        <f>IF(Máximo!F649:I649="","",Máximo!F649:I649)</f>
        <v/>
      </c>
      <c r="G649" s="72">
        <f>Máximo!G649:J649</f>
        <v>2.1459227E-4</v>
      </c>
      <c r="H649" s="70" t="str">
        <f>IF(Máximo!H649="","",Máximo!H649)</f>
        <v>Obrigatório</v>
      </c>
      <c r="I649" s="37" t="s">
        <v>4</v>
      </c>
      <c r="J649" s="73">
        <f>IF($K$13="Não Atende",0,IF(I649="","",IF(H649="",VLOOKUP(I649,Parâmetros!$B$3:$C$6,2,0),VLOOKUP(I649,Parâmetros!$B$3:$C$6,2,0)*VLOOKUP(H649,Parâmetros!$E$3:$G$5,2,0))))</f>
        <v>4</v>
      </c>
      <c r="K649" s="74">
        <f t="shared" si="276"/>
        <v>3.4763947740000002E-2</v>
      </c>
      <c r="L649" s="3"/>
      <c r="M649" s="38"/>
    </row>
    <row r="650" spans="1:13" ht="45.75" customHeight="1" outlineLevel="1" x14ac:dyDescent="0.2">
      <c r="A650" s="170" t="str">
        <f>Máximo!A650</f>
        <v>3.613</v>
      </c>
      <c r="B650" s="667" t="str">
        <f>Máximo!B650:E650</f>
        <v>12.3.4.2.1. O processo de instalação da aplicação e configuração do ambiente será acompanhado pelas equipes de Gestão de Ambiente a fim de amadurecer o conhecimento para que seja aplicado na configuração de produção;</v>
      </c>
      <c r="C650" s="668"/>
      <c r="D650" s="668"/>
      <c r="E650" s="669"/>
      <c r="F650" s="68" t="str">
        <f>IF(Máximo!F650:I650="","",Máximo!F650:I650)</f>
        <v/>
      </c>
      <c r="G650" s="72">
        <f>Máximo!G650:J650</f>
        <v>2.1459227E-4</v>
      </c>
      <c r="H650" s="70" t="str">
        <f>IF(Máximo!H650="","",Máximo!H650)</f>
        <v>Obrigatório</v>
      </c>
      <c r="I650" s="37" t="s">
        <v>4</v>
      </c>
      <c r="J650" s="73">
        <f>IF($K$13="Não Atende",0,IF(I650="","",IF(H650="",VLOOKUP(I650,Parâmetros!$B$3:$C$6,2,0),VLOOKUP(I650,Parâmetros!$B$3:$C$6,2,0)*VLOOKUP(H650,Parâmetros!$E$3:$G$5,2,0))))</f>
        <v>4</v>
      </c>
      <c r="K650" s="74">
        <f t="shared" si="276"/>
        <v>3.4763947740000002E-2</v>
      </c>
      <c r="L650" s="3"/>
      <c r="M650" s="38"/>
    </row>
    <row r="651" spans="1:13" ht="45.75" customHeight="1" outlineLevel="1" x14ac:dyDescent="0.2">
      <c r="A651" s="170" t="str">
        <f>Máximo!A651</f>
        <v>3.614</v>
      </c>
      <c r="B651" s="667" t="str">
        <f>Máximo!B651:E651</f>
        <v>12.3.4.2.2. Caso ocorra qualquer alteração no ambiente o PROPONENTE deverá providenciar a atualização dos artefatos/documentos como os citados no item 13.3.1 deste documento.</v>
      </c>
      <c r="C651" s="668"/>
      <c r="D651" s="668"/>
      <c r="E651" s="669"/>
      <c r="F651" s="68" t="str">
        <f>IF(Máximo!F651:I651="","",Máximo!F651:I651)</f>
        <v/>
      </c>
      <c r="G651" s="72">
        <f>Máximo!G651:J651</f>
        <v>2.1459227E-4</v>
      </c>
      <c r="H651" s="70" t="str">
        <f>IF(Máximo!H651="","",Máximo!H651)</f>
        <v>Obrigatório</v>
      </c>
      <c r="I651" s="37" t="s">
        <v>4</v>
      </c>
      <c r="J651" s="73">
        <f>IF($K$13="Não Atende",0,IF(I651="","",IF(H651="",VLOOKUP(I651,Parâmetros!$B$3:$C$6,2,0),VLOOKUP(I651,Parâmetros!$B$3:$C$6,2,0)*VLOOKUP(H651,Parâmetros!$E$3:$G$5,2,0))))</f>
        <v>4</v>
      </c>
      <c r="K651" s="74">
        <f t="shared" si="276"/>
        <v>3.4763947740000002E-2</v>
      </c>
      <c r="L651" s="3"/>
      <c r="M651" s="38"/>
    </row>
    <row r="652" spans="1:13" ht="45.75" customHeight="1" outlineLevel="1" x14ac:dyDescent="0.2">
      <c r="A652" s="170" t="str">
        <f>Máximo!A652</f>
        <v>3.615</v>
      </c>
      <c r="B652" s="667" t="str">
        <f>Máximo!B652:E652</f>
        <v>12.3.4.3.           Padrões e regras de segurança para Gestão de Ambientes</v>
      </c>
      <c r="C652" s="668"/>
      <c r="D652" s="668"/>
      <c r="E652" s="669"/>
      <c r="F652" s="68" t="str">
        <f>IF(Máximo!F652:I652="","",Máximo!F652:I652)</f>
        <v/>
      </c>
      <c r="G652" s="72">
        <f>Máximo!G652:J652</f>
        <v>2.1459227E-4</v>
      </c>
      <c r="H652" s="70" t="str">
        <f>IF(Máximo!H652="","",Máximo!H652)</f>
        <v>Obrigatório</v>
      </c>
      <c r="I652" s="37" t="s">
        <v>4</v>
      </c>
      <c r="J652" s="73">
        <f>IF($K$13="Não Atende",0,IF(I652="","",IF(H652="",VLOOKUP(I652,Parâmetros!$B$3:$C$6,2,0),VLOOKUP(I652,Parâmetros!$B$3:$C$6,2,0)*VLOOKUP(H652,Parâmetros!$E$3:$G$5,2,0))))</f>
        <v>4</v>
      </c>
      <c r="K652" s="74">
        <f t="shared" si="276"/>
        <v>3.4763947740000002E-2</v>
      </c>
      <c r="L652" s="3"/>
      <c r="M652" s="38"/>
    </row>
    <row r="653" spans="1:13" ht="45.75" customHeight="1" outlineLevel="1" x14ac:dyDescent="0.2">
      <c r="A653" s="170" t="str">
        <f>Máximo!A653</f>
        <v>3.616</v>
      </c>
      <c r="B653" s="667" t="str">
        <f>Máximo!B653:E653</f>
        <v>12.3.4.3.1.        Toda aplicação que disponibilize serviço batch ou online deve, obrigatoriamente, possuir uma Console de Administração centralizada que permita:</v>
      </c>
      <c r="C653" s="668"/>
      <c r="D653" s="668"/>
      <c r="E653" s="669"/>
      <c r="F653" s="68" t="str">
        <f>IF(Máximo!F653:I653="","",Máximo!F653:I653)</f>
        <v/>
      </c>
      <c r="G653" s="72">
        <f>Máximo!G653:J653</f>
        <v>2.1459227E-4</v>
      </c>
      <c r="H653" s="70" t="str">
        <f>IF(Máximo!H653="","",Máximo!H653)</f>
        <v>Obrigatório</v>
      </c>
      <c r="I653" s="37" t="s">
        <v>4</v>
      </c>
      <c r="J653" s="73">
        <f>IF($K$13="Não Atende",0,IF(I653="","",IF(H653="",VLOOKUP(I653,Parâmetros!$B$3:$C$6,2,0),VLOOKUP(I653,Parâmetros!$B$3:$C$6,2,0)*VLOOKUP(H653,Parâmetros!$E$3:$G$5,2,0))))</f>
        <v>4</v>
      </c>
      <c r="K653" s="74">
        <f t="shared" si="276"/>
        <v>3.4763947740000002E-2</v>
      </c>
      <c r="L653" s="3"/>
      <c r="M653" s="38"/>
    </row>
    <row r="654" spans="1:13" ht="45.75" customHeight="1" outlineLevel="1" x14ac:dyDescent="0.2">
      <c r="A654" s="170" t="str">
        <f>Máximo!A654</f>
        <v>3.617</v>
      </c>
      <c r="B654" s="667" t="str">
        <f>Máximo!B654:E654</f>
        <v>12.3.4.3.1.1.          Verificar o status dos serviços. Exemplo: Ativo, Inativo, Em pausa, etc.);</v>
      </c>
      <c r="C654" s="668"/>
      <c r="D654" s="668"/>
      <c r="E654" s="669"/>
      <c r="F654" s="68" t="str">
        <f>IF(Máximo!F654:I654="","",Máximo!F654:I654)</f>
        <v/>
      </c>
      <c r="G654" s="72">
        <f>Máximo!G654:J654</f>
        <v>2.1459227E-4</v>
      </c>
      <c r="H654" s="70" t="str">
        <f>IF(Máximo!H654="","",Máximo!H654)</f>
        <v>Obrigatório</v>
      </c>
      <c r="I654" s="37" t="s">
        <v>4</v>
      </c>
      <c r="J654" s="73">
        <f>IF($K$13="Não Atende",0,IF(I654="","",IF(H654="",VLOOKUP(I654,Parâmetros!$B$3:$C$6,2,0),VLOOKUP(I654,Parâmetros!$B$3:$C$6,2,0)*VLOOKUP(H654,Parâmetros!$E$3:$G$5,2,0))))</f>
        <v>4</v>
      </c>
      <c r="K654" s="74">
        <f t="shared" si="276"/>
        <v>3.4763947740000002E-2</v>
      </c>
      <c r="L654" s="3"/>
      <c r="M654" s="38"/>
    </row>
    <row r="655" spans="1:13" ht="45.75" customHeight="1" outlineLevel="1" x14ac:dyDescent="0.2">
      <c r="A655" s="170" t="str">
        <f>Máximo!A655</f>
        <v>3.618</v>
      </c>
      <c r="B655" s="667" t="str">
        <f>Máximo!B655:E655</f>
        <v>12.3.4.3.1.2.          Para e subir serviços da aplicação;</v>
      </c>
      <c r="C655" s="668"/>
      <c r="D655" s="668"/>
      <c r="E655" s="669"/>
      <c r="F655" s="68" t="str">
        <f>IF(Máximo!F655:I655="","",Máximo!F655:I655)</f>
        <v/>
      </c>
      <c r="G655" s="72">
        <f>Máximo!G655:J655</f>
        <v>2.1459227E-4</v>
      </c>
      <c r="H655" s="70" t="str">
        <f>IF(Máximo!H655="","",Máximo!H655)</f>
        <v>Obrigatório</v>
      </c>
      <c r="I655" s="37" t="s">
        <v>4</v>
      </c>
      <c r="J655" s="73">
        <f>IF($K$13="Não Atende",0,IF(I655="","",IF(H655="",VLOOKUP(I655,Parâmetros!$B$3:$C$6,2,0),VLOOKUP(I655,Parâmetros!$B$3:$C$6,2,0)*VLOOKUP(H655,Parâmetros!$E$3:$G$5,2,0))))</f>
        <v>4</v>
      </c>
      <c r="K655" s="74">
        <f t="shared" si="276"/>
        <v>3.4763947740000002E-2</v>
      </c>
      <c r="L655" s="3"/>
      <c r="M655" s="38"/>
    </row>
    <row r="656" spans="1:13" ht="45.75" customHeight="1" outlineLevel="1" x14ac:dyDescent="0.2">
      <c r="A656" s="170" t="str">
        <f>Máximo!A656</f>
        <v>3.619</v>
      </c>
      <c r="B656" s="667" t="str">
        <f>Máximo!B656:E656</f>
        <v>12.3.4.3.1.3.          Verificar o volume de requisições na fila do serviço (tempo real);</v>
      </c>
      <c r="C656" s="668"/>
      <c r="D656" s="668"/>
      <c r="E656" s="669"/>
      <c r="F656" s="68" t="str">
        <f>IF(Máximo!F656:I656="","",Máximo!F656:I656)</f>
        <v/>
      </c>
      <c r="G656" s="72">
        <f>Máximo!G656:J656</f>
        <v>2.1459227E-4</v>
      </c>
      <c r="H656" s="70" t="str">
        <f>IF(Máximo!H656="","",Máximo!H656)</f>
        <v>Obrigatório</v>
      </c>
      <c r="I656" s="37" t="s">
        <v>4</v>
      </c>
      <c r="J656" s="73">
        <f>IF($K$13="Não Atende",0,IF(I656="","",IF(H656="",VLOOKUP(I656,Parâmetros!$B$3:$C$6,2,0),VLOOKUP(I656,Parâmetros!$B$3:$C$6,2,0)*VLOOKUP(H656,Parâmetros!$E$3:$G$5,2,0))))</f>
        <v>4</v>
      </c>
      <c r="K656" s="74">
        <f t="shared" si="276"/>
        <v>3.4763947740000002E-2</v>
      </c>
      <c r="L656" s="3"/>
      <c r="M656" s="38"/>
    </row>
    <row r="657" spans="1:13" ht="45.75" customHeight="1" outlineLevel="1" x14ac:dyDescent="0.2">
      <c r="A657" s="170" t="str">
        <f>Máximo!A657</f>
        <v>3.620</v>
      </c>
      <c r="B657" s="667" t="str">
        <f>Máximo!B657:E657</f>
        <v>12.3.4.3.1.4.          Verificar o histórico de requisição do serviço (histórico);</v>
      </c>
      <c r="C657" s="668"/>
      <c r="D657" s="668"/>
      <c r="E657" s="669"/>
      <c r="F657" s="68" t="str">
        <f>IF(Máximo!F657:I657="","",Máximo!F657:I657)</f>
        <v/>
      </c>
      <c r="G657" s="72">
        <f>Máximo!G657:J657</f>
        <v>2.1459227E-4</v>
      </c>
      <c r="H657" s="70" t="str">
        <f>IF(Máximo!H657="","",Máximo!H657)</f>
        <v>Obrigatório</v>
      </c>
      <c r="I657" s="37" t="s">
        <v>4</v>
      </c>
      <c r="J657" s="73">
        <f>IF($K$13="Não Atende",0,IF(I657="","",IF(H657="",VLOOKUP(I657,Parâmetros!$B$3:$C$6,2,0),VLOOKUP(I657,Parâmetros!$B$3:$C$6,2,0)*VLOOKUP(H657,Parâmetros!$E$3:$G$5,2,0))))</f>
        <v>4</v>
      </c>
      <c r="K657" s="74">
        <f t="shared" si="276"/>
        <v>3.4763947740000002E-2</v>
      </c>
      <c r="L657" s="3"/>
      <c r="M657" s="38"/>
    </row>
    <row r="658" spans="1:13" ht="45.75" customHeight="1" outlineLevel="1" x14ac:dyDescent="0.2">
      <c r="A658" s="170" t="str">
        <f>Máximo!A658</f>
        <v>3.621</v>
      </c>
      <c r="B658" s="667" t="str">
        <f>Máximo!B658:E658</f>
        <v>12.3.4.3.1.5.          Verificar as configurações de cada serviço;</v>
      </c>
      <c r="C658" s="668"/>
      <c r="D658" s="668"/>
      <c r="E658" s="669"/>
      <c r="F658" s="68" t="str">
        <f>IF(Máximo!F658:I658="","",Máximo!F658:I658)</f>
        <v/>
      </c>
      <c r="G658" s="72">
        <f>Máximo!G658:J658</f>
        <v>2.1459227E-4</v>
      </c>
      <c r="H658" s="70" t="str">
        <f>IF(Máximo!H658="","",Máximo!H658)</f>
        <v>Obrigatório</v>
      </c>
      <c r="I658" s="37" t="s">
        <v>4</v>
      </c>
      <c r="J658" s="73">
        <f>IF($K$13="Não Atende",0,IF(I658="","",IF(H658="",VLOOKUP(I658,Parâmetros!$B$3:$C$6,2,0),VLOOKUP(I658,Parâmetros!$B$3:$C$6,2,0)*VLOOKUP(H658,Parâmetros!$E$3:$G$5,2,0))))</f>
        <v>4</v>
      </c>
      <c r="K658" s="74">
        <f t="shared" si="276"/>
        <v>3.4763947740000002E-2</v>
      </c>
      <c r="L658" s="3"/>
      <c r="M658" s="38"/>
    </row>
    <row r="659" spans="1:13" ht="45.75" customHeight="1" outlineLevel="1" x14ac:dyDescent="0.2">
      <c r="A659" s="170" t="str">
        <f>Máximo!A659</f>
        <v>3.622</v>
      </c>
      <c r="B659" s="667" t="str">
        <f>Máximo!B659:E659</f>
        <v>12.3.4.3.1.6.          Verificar os erros que estão ocorrendo por serviço;</v>
      </c>
      <c r="C659" s="668"/>
      <c r="D659" s="668"/>
      <c r="E659" s="669"/>
      <c r="F659" s="68" t="str">
        <f>IF(Máximo!F659:I659="","",Máximo!F659:I659)</f>
        <v/>
      </c>
      <c r="G659" s="72">
        <f>Máximo!G659:J659</f>
        <v>2.1459227E-4</v>
      </c>
      <c r="H659" s="70" t="str">
        <f>IF(Máximo!H659="","",Máximo!H659)</f>
        <v>Obrigatório</v>
      </c>
      <c r="I659" s="37" t="s">
        <v>4</v>
      </c>
      <c r="J659" s="73">
        <f>IF($K$13="Não Atende",0,IF(I659="","",IF(H659="",VLOOKUP(I659,Parâmetros!$B$3:$C$6,2,0),VLOOKUP(I659,Parâmetros!$B$3:$C$6,2,0)*VLOOKUP(H659,Parâmetros!$E$3:$G$5,2,0))))</f>
        <v>4</v>
      </c>
      <c r="K659" s="74">
        <f t="shared" si="276"/>
        <v>3.4763947740000002E-2</v>
      </c>
      <c r="L659" s="3"/>
      <c r="M659" s="38"/>
    </row>
    <row r="660" spans="1:13" ht="45.75" customHeight="1" outlineLevel="1" x14ac:dyDescent="0.2">
      <c r="A660" s="170" t="str">
        <f>Máximo!A660</f>
        <v>3.623</v>
      </c>
      <c r="B660" s="667" t="str">
        <f>Máximo!B660:E660</f>
        <v>12.3.4.3.1.7.          Possibilidade de deploy de código centralizada.</v>
      </c>
      <c r="C660" s="668"/>
      <c r="D660" s="668"/>
      <c r="E660" s="669"/>
      <c r="F660" s="68" t="str">
        <f>IF(Máximo!F660:I660="","",Máximo!F660:I660)</f>
        <v/>
      </c>
      <c r="G660" s="72">
        <f>Máximo!G660:J660</f>
        <v>2.1459227E-4</v>
      </c>
      <c r="H660" s="70" t="str">
        <f>IF(Máximo!H660="","",Máximo!H660)</f>
        <v>Obrigatório</v>
      </c>
      <c r="I660" s="37" t="s">
        <v>4</v>
      </c>
      <c r="J660" s="73">
        <f>IF($K$13="Não Atende",0,IF(I660="","",IF(H660="",VLOOKUP(I660,Parâmetros!$B$3:$C$6,2,0),VLOOKUP(I660,Parâmetros!$B$3:$C$6,2,0)*VLOOKUP(H660,Parâmetros!$E$3:$G$5,2,0))))</f>
        <v>4</v>
      </c>
      <c r="K660" s="74">
        <f t="shared" si="276"/>
        <v>3.4763947740000002E-2</v>
      </c>
      <c r="L660" s="3"/>
      <c r="M660" s="38"/>
    </row>
    <row r="661" spans="1:13" ht="45.75" customHeight="1" outlineLevel="1" x14ac:dyDescent="0.2">
      <c r="A661" s="170" t="str">
        <f>Máximo!A661</f>
        <v>3.624</v>
      </c>
      <c r="B661" s="667" t="str">
        <f>Máximo!B661:E661</f>
        <v>12.3.4.3.2.        A aplicação deve suportar nome de DNS da aplicação no domínio intranet;</v>
      </c>
      <c r="C661" s="668"/>
      <c r="D661" s="668"/>
      <c r="E661" s="669"/>
      <c r="F661" s="68" t="str">
        <f>IF(Máximo!F661:I661="","",Máximo!F661:I661)</f>
        <v/>
      </c>
      <c r="G661" s="72">
        <f>Máximo!G661:J661</f>
        <v>2.1459227E-4</v>
      </c>
      <c r="H661" s="70" t="str">
        <f>IF(Máximo!H661="","",Máximo!H661)</f>
        <v>Obrigatório</v>
      </c>
      <c r="I661" s="37" t="s">
        <v>4</v>
      </c>
      <c r="J661" s="73">
        <f>IF($K$13="Não Atende",0,IF(I661="","",IF(H661="",VLOOKUP(I661,Parâmetros!$B$3:$C$6,2,0),VLOOKUP(I661,Parâmetros!$B$3:$C$6,2,0)*VLOOKUP(H661,Parâmetros!$E$3:$G$5,2,0))))</f>
        <v>4</v>
      </c>
      <c r="K661" s="74">
        <f t="shared" si="276"/>
        <v>3.4763947740000002E-2</v>
      </c>
      <c r="L661" s="3"/>
      <c r="M661" s="38"/>
    </row>
    <row r="662" spans="1:13" ht="45.75" customHeight="1" outlineLevel="1" x14ac:dyDescent="0.2">
      <c r="A662" s="170" t="str">
        <f>Máximo!A662</f>
        <v>3.625</v>
      </c>
      <c r="B662" s="667" t="str">
        <f>Máximo!B662:E662</f>
        <v>12.3.4.3.3.        A solução deve atender todos os baselines de segurança de application server da Oi;</v>
      </c>
      <c r="C662" s="668"/>
      <c r="D662" s="668"/>
      <c r="E662" s="669"/>
      <c r="F662" s="68" t="str">
        <f>IF(Máximo!F662:I662="","",Máximo!F662:I662)</f>
        <v/>
      </c>
      <c r="G662" s="72">
        <f>Máximo!G662:J662</f>
        <v>2.1459227E-4</v>
      </c>
      <c r="H662" s="70" t="str">
        <f>IF(Máximo!H662="","",Máximo!H662)</f>
        <v>Obrigatório</v>
      </c>
      <c r="I662" s="37" t="s">
        <v>4</v>
      </c>
      <c r="J662" s="73">
        <f>IF($K$13="Não Atende",0,IF(I662="","",IF(H662="",VLOOKUP(I662,Parâmetros!$B$3:$C$6,2,0),VLOOKUP(I662,Parâmetros!$B$3:$C$6,2,0)*VLOOKUP(H662,Parâmetros!$E$3:$G$5,2,0))))</f>
        <v>4</v>
      </c>
      <c r="K662" s="74">
        <f t="shared" si="276"/>
        <v>3.4763947740000002E-2</v>
      </c>
      <c r="L662" s="3"/>
      <c r="M662" s="38"/>
    </row>
    <row r="663" spans="1:13" ht="45.75" customHeight="1" outlineLevel="1" x14ac:dyDescent="0.2">
      <c r="A663" s="170" t="str">
        <f>Máximo!A663</f>
        <v>3.626</v>
      </c>
      <c r="B663" s="667" t="str">
        <f>Máximo!B663:E663</f>
        <v>12.3.4.3.4.        A solução deve permitir backup on-line de todas as suas camadas e componentes;</v>
      </c>
      <c r="C663" s="668"/>
      <c r="D663" s="668"/>
      <c r="E663" s="669"/>
      <c r="F663" s="68" t="str">
        <f>IF(Máximo!F663:I663="","",Máximo!F663:I663)</f>
        <v/>
      </c>
      <c r="G663" s="72">
        <f>Máximo!G663:J663</f>
        <v>2.1459227E-4</v>
      </c>
      <c r="H663" s="70" t="str">
        <f>IF(Máximo!H663="","",Máximo!H663)</f>
        <v>Obrigatório</v>
      </c>
      <c r="I663" s="37" t="s">
        <v>4</v>
      </c>
      <c r="J663" s="73">
        <f>IF($K$13="Não Atende",0,IF(I663="","",IF(H663="",VLOOKUP(I663,Parâmetros!$B$3:$C$6,2,0),VLOOKUP(I663,Parâmetros!$B$3:$C$6,2,0)*VLOOKUP(H663,Parâmetros!$E$3:$G$5,2,0))))</f>
        <v>4</v>
      </c>
      <c r="K663" s="74">
        <f t="shared" si="276"/>
        <v>3.4763947740000002E-2</v>
      </c>
      <c r="L663" s="3"/>
      <c r="M663" s="38"/>
    </row>
    <row r="664" spans="1:13" ht="45.75" customHeight="1" outlineLevel="1" x14ac:dyDescent="0.2">
      <c r="A664" s="170" t="str">
        <f>Máximo!A664</f>
        <v>3.627</v>
      </c>
      <c r="B664" s="667" t="str">
        <f>Máximo!B664:E664</f>
        <v>12.3.4.3.5.         A solução deve contemplar rotacionamento de log e a depuração em níveis de log sem a necessidade de interrupção do serviço, conforme políticas da Oi;</v>
      </c>
      <c r="C664" s="668"/>
      <c r="D664" s="668"/>
      <c r="E664" s="669"/>
      <c r="F664" s="68" t="str">
        <f>IF(Máximo!F664:I664="","",Máximo!F664:I664)</f>
        <v/>
      </c>
      <c r="G664" s="72">
        <f>Máximo!G664:J664</f>
        <v>2.1459227E-4</v>
      </c>
      <c r="H664" s="70" t="str">
        <f>IF(Máximo!H664="","",Máximo!H664)</f>
        <v>Obrigatório</v>
      </c>
      <c r="I664" s="37" t="s">
        <v>4</v>
      </c>
      <c r="J664" s="73">
        <f>IF($K$13="Não Atende",0,IF(I664="","",IF(H664="",VLOOKUP(I664,Parâmetros!$B$3:$C$6,2,0),VLOOKUP(I664,Parâmetros!$B$3:$C$6,2,0)*VLOOKUP(H664,Parâmetros!$E$3:$G$5,2,0))))</f>
        <v>4</v>
      </c>
      <c r="K664" s="74">
        <f t="shared" si="276"/>
        <v>3.4763947740000002E-2</v>
      </c>
      <c r="L664" s="3"/>
      <c r="M664" s="38"/>
    </row>
    <row r="665" spans="1:13" ht="45.75" customHeight="1" outlineLevel="1" x14ac:dyDescent="0.2">
      <c r="A665" s="170" t="str">
        <f>Máximo!A665</f>
        <v>3.628</v>
      </c>
      <c r="B665" s="667" t="str">
        <f>Máximo!B665:E665</f>
        <v>12.3.4.3.6.        A solução deve possuir mecanismos de gerenciamento de filas/processamento de eventos síncronos e assíncronos. Ex.: JMS;</v>
      </c>
      <c r="C665" s="668"/>
      <c r="D665" s="668"/>
      <c r="E665" s="669"/>
      <c r="F665" s="68" t="str">
        <f>IF(Máximo!F665:I665="","",Máximo!F665:I665)</f>
        <v/>
      </c>
      <c r="G665" s="72">
        <f>Máximo!G665:J665</f>
        <v>2.1459227E-4</v>
      </c>
      <c r="H665" s="70" t="str">
        <f>IF(Máximo!H665="","",Máximo!H665)</f>
        <v>Obrigatório</v>
      </c>
      <c r="I665" s="37" t="s">
        <v>4</v>
      </c>
      <c r="J665" s="73">
        <f>IF($K$13="Não Atende",0,IF(I665="","",IF(H665="",VLOOKUP(I665,Parâmetros!$B$3:$C$6,2,0),VLOOKUP(I665,Parâmetros!$B$3:$C$6,2,0)*VLOOKUP(H665,Parâmetros!$E$3:$G$5,2,0))))</f>
        <v>4</v>
      </c>
      <c r="K665" s="74">
        <f t="shared" si="276"/>
        <v>3.4763947740000002E-2</v>
      </c>
      <c r="L665" s="3"/>
      <c r="M665" s="38"/>
    </row>
    <row r="666" spans="1:13" ht="45.75" customHeight="1" outlineLevel="1" x14ac:dyDescent="0.2">
      <c r="A666" s="170" t="str">
        <f>Máximo!A666</f>
        <v>3.629</v>
      </c>
      <c r="B666" s="667" t="str">
        <f>Máximo!B666:E666</f>
        <v>12.3.4.3.7.        A solução deve possuir mecanismos de gerenciamento de pool de threads permitindo segregação por funcionalidade.</v>
      </c>
      <c r="C666" s="668"/>
      <c r="D666" s="668"/>
      <c r="E666" s="669"/>
      <c r="F666" s="68" t="str">
        <f>IF(Máximo!F666:I666="","",Máximo!F666:I666)</f>
        <v/>
      </c>
      <c r="G666" s="72">
        <f>Máximo!G666:J666</f>
        <v>2.1459227E-4</v>
      </c>
      <c r="H666" s="70" t="str">
        <f>IF(Máximo!H666="","",Máximo!H666)</f>
        <v>Obrigatório</v>
      </c>
      <c r="I666" s="37" t="s">
        <v>4</v>
      </c>
      <c r="J666" s="73">
        <f>IF($K$13="Não Atende",0,IF(I666="","",IF(H666="",VLOOKUP(I666,Parâmetros!$B$3:$C$6,2,0),VLOOKUP(I666,Parâmetros!$B$3:$C$6,2,0)*VLOOKUP(H666,Parâmetros!$E$3:$G$5,2,0))))</f>
        <v>4</v>
      </c>
      <c r="K666" s="74">
        <f t="shared" si="276"/>
        <v>3.4763947740000002E-2</v>
      </c>
      <c r="L666" s="3"/>
      <c r="M666" s="38"/>
    </row>
    <row r="667" spans="1:13" ht="45.75" customHeight="1" outlineLevel="1" x14ac:dyDescent="0.2">
      <c r="A667" s="170" t="str">
        <f>Máximo!A667</f>
        <v>3.630</v>
      </c>
      <c r="B667" s="667" t="str">
        <f>Máximo!B667:E667</f>
        <v>12.3.4.3.8.        A solução deve atender aos padrões de file system/pastas de Gestão de Ambientes;</v>
      </c>
      <c r="C667" s="668"/>
      <c r="D667" s="668"/>
      <c r="E667" s="669"/>
      <c r="F667" s="68" t="str">
        <f>IF(Máximo!F667:I667="","",Máximo!F667:I667)</f>
        <v/>
      </c>
      <c r="G667" s="72">
        <f>Máximo!G667:J667</f>
        <v>2.1459227E-4</v>
      </c>
      <c r="H667" s="70" t="str">
        <f>IF(Máximo!H667="","",Máximo!H667)</f>
        <v>Obrigatório</v>
      </c>
      <c r="I667" s="37" t="s">
        <v>4</v>
      </c>
      <c r="J667" s="73">
        <f>IF($K$13="Não Atende",0,IF(I667="","",IF(H667="",VLOOKUP(I667,Parâmetros!$B$3:$C$6,2,0),VLOOKUP(I667,Parâmetros!$B$3:$C$6,2,0)*VLOOKUP(H667,Parâmetros!$E$3:$G$5,2,0))))</f>
        <v>4</v>
      </c>
      <c r="K667" s="74">
        <f t="shared" si="276"/>
        <v>3.4763947740000002E-2</v>
      </c>
      <c r="L667" s="3"/>
      <c r="M667" s="38"/>
    </row>
    <row r="668" spans="1:13" ht="45.75" customHeight="1" outlineLevel="1" x14ac:dyDescent="0.2">
      <c r="A668" s="170" t="str">
        <f>Máximo!A668</f>
        <v>3.631</v>
      </c>
      <c r="B668" s="667" t="str">
        <f>Máximo!B668:E668</f>
        <v>12.3.4.3.9.        A solução deve atender aos padrões de usuários e grupos de Gestão de Ambientes;</v>
      </c>
      <c r="C668" s="668"/>
      <c r="D668" s="668"/>
      <c r="E668" s="669"/>
      <c r="F668" s="68" t="str">
        <f>IF(Máximo!F668:I668="","",Máximo!F668:I668)</f>
        <v/>
      </c>
      <c r="G668" s="72">
        <f>Máximo!G668:J668</f>
        <v>2.1459227E-4</v>
      </c>
      <c r="H668" s="70" t="str">
        <f>IF(Máximo!H668="","",Máximo!H668)</f>
        <v>Obrigatório</v>
      </c>
      <c r="I668" s="37" t="s">
        <v>4</v>
      </c>
      <c r="J668" s="73">
        <f>IF($K$13="Não Atende",0,IF(I668="","",IF(H668="",VLOOKUP(I668,Parâmetros!$B$3:$C$6,2,0),VLOOKUP(I668,Parâmetros!$B$3:$C$6,2,0)*VLOOKUP(H668,Parâmetros!$E$3:$G$5,2,0))))</f>
        <v>4</v>
      </c>
      <c r="K668" s="74">
        <f t="shared" si="276"/>
        <v>3.4763947740000002E-2</v>
      </c>
      <c r="L668" s="3"/>
      <c r="M668" s="38"/>
    </row>
    <row r="669" spans="1:13" ht="45.75" customHeight="1" outlineLevel="1" x14ac:dyDescent="0.2">
      <c r="A669" s="170" t="str">
        <f>Máximo!A669</f>
        <v>3.632</v>
      </c>
      <c r="B669" s="667" t="str">
        <f>Máximo!B669:E669</f>
        <v>12.3.4.3.10.      A solução deve atender aos padrões de regras de segurança de acesso e permissão de Gestão de Ambientes;</v>
      </c>
      <c r="C669" s="668"/>
      <c r="D669" s="668"/>
      <c r="E669" s="669"/>
      <c r="F669" s="68" t="str">
        <f>IF(Máximo!F669:I669="","",Máximo!F669:I669)</f>
        <v/>
      </c>
      <c r="G669" s="72">
        <f>Máximo!G669:J669</f>
        <v>2.1459227E-4</v>
      </c>
      <c r="H669" s="70" t="str">
        <f>IF(Máximo!H669="","",Máximo!H669)</f>
        <v>Obrigatório</v>
      </c>
      <c r="I669" s="37" t="s">
        <v>4</v>
      </c>
      <c r="J669" s="73">
        <f>IF($K$13="Não Atende",0,IF(I669="","",IF(H669="",VLOOKUP(I669,Parâmetros!$B$3:$C$6,2,0),VLOOKUP(I669,Parâmetros!$B$3:$C$6,2,0)*VLOOKUP(H669,Parâmetros!$E$3:$G$5,2,0))))</f>
        <v>4</v>
      </c>
      <c r="K669" s="74">
        <f t="shared" si="276"/>
        <v>3.4763947740000002E-2</v>
      </c>
      <c r="L669" s="3"/>
      <c r="M669" s="38"/>
    </row>
    <row r="670" spans="1:13" ht="45.75" customHeight="1" outlineLevel="1" x14ac:dyDescent="0.2">
      <c r="A670" s="170" t="str">
        <f>Máximo!A670</f>
        <v>3.633</v>
      </c>
      <c r="B670" s="667" t="str">
        <f>Máximo!B670:E670</f>
        <v>12.3.4.3.11.      A solução deve atender aos padrões de script de administração e gestão de ambientes;</v>
      </c>
      <c r="C670" s="668"/>
      <c r="D670" s="668"/>
      <c r="E670" s="669"/>
      <c r="F670" s="68" t="str">
        <f>IF(Máximo!F670:I670="","",Máximo!F670:I670)</f>
        <v/>
      </c>
      <c r="G670" s="72">
        <f>Máximo!G670:J670</f>
        <v>2.1459227E-4</v>
      </c>
      <c r="H670" s="70" t="str">
        <f>IF(Máximo!H670="","",Máximo!H670)</f>
        <v>Obrigatório</v>
      </c>
      <c r="I670" s="37" t="s">
        <v>4</v>
      </c>
      <c r="J670" s="73">
        <f>IF($K$13="Não Atende",0,IF(I670="","",IF(H670="",VLOOKUP(I670,Parâmetros!$B$3:$C$6,2,0),VLOOKUP(I670,Parâmetros!$B$3:$C$6,2,0)*VLOOKUP(H670,Parâmetros!$E$3:$G$5,2,0))))</f>
        <v>4</v>
      </c>
      <c r="K670" s="74">
        <f t="shared" si="276"/>
        <v>3.4763947740000002E-2</v>
      </c>
      <c r="L670" s="3"/>
      <c r="M670" s="38"/>
    </row>
    <row r="671" spans="1:13" ht="45.75" customHeight="1" outlineLevel="1" x14ac:dyDescent="0.2">
      <c r="A671" s="170" t="str">
        <f>Máximo!A671</f>
        <v>3.634</v>
      </c>
      <c r="B671" s="667" t="str">
        <f>Máximo!B671:E671</f>
        <v>12.3.4.3.12.      A solução deve contemplar ferramenta ou script que permita realizar a leitura dos logs das camadas de web, e aplication, e posteriormente realizem input em um banco de dados.</v>
      </c>
      <c r="C671" s="668"/>
      <c r="D671" s="668"/>
      <c r="E671" s="669"/>
      <c r="F671" s="68" t="str">
        <f>IF(Máximo!F671:I671="","",Máximo!F671:I671)</f>
        <v/>
      </c>
      <c r="G671" s="72">
        <f>Máximo!G671:J671</f>
        <v>2.1459227E-4</v>
      </c>
      <c r="H671" s="70" t="str">
        <f>IF(Máximo!H671="","",Máximo!H671)</f>
        <v>Obrigatório</v>
      </c>
      <c r="I671" s="37" t="s">
        <v>17</v>
      </c>
      <c r="J671" s="73">
        <f>IF($K$13="Não Atende",0,IF(I671="","",IF(H671="",VLOOKUP(I671,Parâmetros!$B$3:$C$6,2,0),VLOOKUP(I671,Parâmetros!$B$3:$C$6,2,0)*VLOOKUP(H671,Parâmetros!$E$3:$G$5,2,0))))</f>
        <v>2</v>
      </c>
      <c r="K671" s="74">
        <f t="shared" si="276"/>
        <v>1.7381973870000001E-2</v>
      </c>
      <c r="L671" s="3"/>
      <c r="M671" s="38"/>
    </row>
    <row r="672" spans="1:13" ht="45.75" customHeight="1" outlineLevel="1" x14ac:dyDescent="0.2">
      <c r="A672" s="170" t="str">
        <f>Máximo!A672</f>
        <v>3.635</v>
      </c>
      <c r="B672" s="667" t="str">
        <f>Máximo!B672:E672</f>
        <v>12.3.4.3.13.      Todo usuário de serviço deve ser solicitado exclusivamente pela equipe de Gestão de Ambiente;</v>
      </c>
      <c r="C672" s="668"/>
      <c r="D672" s="668"/>
      <c r="E672" s="669"/>
      <c r="F672" s="68" t="str">
        <f>IF(Máximo!F672:I672="","",Máximo!F672:I672)</f>
        <v/>
      </c>
      <c r="G672" s="72">
        <f>Máximo!G672:J672</f>
        <v>2.1459227E-4</v>
      </c>
      <c r="H672" s="70" t="str">
        <f>IF(Máximo!H672="","",Máximo!H672)</f>
        <v>Obrigatório</v>
      </c>
      <c r="I672" s="37" t="s">
        <v>4</v>
      </c>
      <c r="J672" s="73">
        <f>IF($K$13="Não Atende",0,IF(I672="","",IF(H672="",VLOOKUP(I672,Parâmetros!$B$3:$C$6,2,0),VLOOKUP(I672,Parâmetros!$B$3:$C$6,2,0)*VLOOKUP(H672,Parâmetros!$E$3:$G$5,2,0))))</f>
        <v>4</v>
      </c>
      <c r="K672" s="74">
        <f t="shared" si="276"/>
        <v>3.4763947740000002E-2</v>
      </c>
      <c r="L672" s="3"/>
      <c r="M672" s="38"/>
    </row>
    <row r="673" spans="1:13" ht="45.75" customHeight="1" outlineLevel="1" x14ac:dyDescent="0.2">
      <c r="A673" s="170" t="str">
        <f>Máximo!A673</f>
        <v>3.636</v>
      </c>
      <c r="B673" s="667" t="str">
        <f>Máximo!B673:E673</f>
        <v>12.3.4.3.14.      Deve ser criado um usuário dentro do sistema para operação do ambiente;</v>
      </c>
      <c r="C673" s="668"/>
      <c r="D673" s="668"/>
      <c r="E673" s="669"/>
      <c r="F673" s="68" t="str">
        <f>IF(Máximo!F673:I673="","",Máximo!F673:I673)</f>
        <v/>
      </c>
      <c r="G673" s="72">
        <f>Máximo!G673:J673</f>
        <v>2.1459227E-4</v>
      </c>
      <c r="H673" s="70" t="str">
        <f>IF(Máximo!H673="","",Máximo!H673)</f>
        <v>Obrigatório</v>
      </c>
      <c r="I673" s="37" t="s">
        <v>4</v>
      </c>
      <c r="J673" s="73">
        <f>IF($K$13="Não Atende",0,IF(I673="","",IF(H673="",VLOOKUP(I673,Parâmetros!$B$3:$C$6,2,0),VLOOKUP(I673,Parâmetros!$B$3:$C$6,2,0)*VLOOKUP(H673,Parâmetros!$E$3:$G$5,2,0))))</f>
        <v>4</v>
      </c>
      <c r="K673" s="74">
        <f t="shared" si="276"/>
        <v>3.4763947740000002E-2</v>
      </c>
      <c r="L673" s="3"/>
      <c r="M673" s="38"/>
    </row>
    <row r="674" spans="1:13" ht="45.75" customHeight="1" outlineLevel="1" x14ac:dyDescent="0.2">
      <c r="A674" s="170" t="str">
        <f>Máximo!A674</f>
        <v>3.637</v>
      </c>
      <c r="B674" s="667" t="str">
        <f>Máximo!B674:E674</f>
        <v>12.3.4.3.15.      Deve ser criado um usuário dentro do sistema para atividades com permissões adequadas para o desenvolvimento das atividades pertinentes a deploy, release etc, evitando o uso de usuários administrativos da aplicação.</v>
      </c>
      <c r="C674" s="668"/>
      <c r="D674" s="668"/>
      <c r="E674" s="669"/>
      <c r="F674" s="68" t="str">
        <f>IF(Máximo!F674:I674="","",Máximo!F674:I674)</f>
        <v/>
      </c>
      <c r="G674" s="72">
        <f>Máximo!G674:J674</f>
        <v>2.1459227E-4</v>
      </c>
      <c r="H674" s="70" t="str">
        <f>IF(Máximo!H674="","",Máximo!H674)</f>
        <v>Obrigatório</v>
      </c>
      <c r="I674" s="37" t="s">
        <v>4</v>
      </c>
      <c r="J674" s="73">
        <f>IF($K$13="Não Atende",0,IF(I674="","",IF(H674="",VLOOKUP(I674,Parâmetros!$B$3:$C$6,2,0),VLOOKUP(I674,Parâmetros!$B$3:$C$6,2,0)*VLOOKUP(H674,Parâmetros!$E$3:$G$5,2,0))))</f>
        <v>4</v>
      </c>
      <c r="K674" s="74">
        <f t="shared" si="276"/>
        <v>3.4763947740000002E-2</v>
      </c>
      <c r="L674" s="3"/>
      <c r="M674" s="38"/>
    </row>
    <row r="675" spans="1:13" ht="45.75" customHeight="1" outlineLevel="1" x14ac:dyDescent="0.2">
      <c r="A675" s="170" t="str">
        <f>Máximo!A675</f>
        <v>3.638</v>
      </c>
      <c r="B675" s="667" t="str">
        <f>Máximo!B675:E675</f>
        <v>12.3.4.3.16.      Deve ser criado um usuário dentro do sistema para monitoração;</v>
      </c>
      <c r="C675" s="668"/>
      <c r="D675" s="668"/>
      <c r="E675" s="669"/>
      <c r="F675" s="68" t="str">
        <f>IF(Máximo!F675:I675="","",Máximo!F675:I675)</f>
        <v/>
      </c>
      <c r="G675" s="72">
        <f>Máximo!G675:J675</f>
        <v>2.1459227E-4</v>
      </c>
      <c r="H675" s="70" t="str">
        <f>IF(Máximo!H675="","",Máximo!H675)</f>
        <v>Obrigatório</v>
      </c>
      <c r="I675" s="37" t="s">
        <v>4</v>
      </c>
      <c r="J675" s="73">
        <f>IF($K$13="Não Atende",0,IF(I675="","",IF(H675="",VLOOKUP(I675,Parâmetros!$B$3:$C$6,2,0),VLOOKUP(I675,Parâmetros!$B$3:$C$6,2,0)*VLOOKUP(H675,Parâmetros!$E$3:$G$5,2,0))))</f>
        <v>4</v>
      </c>
      <c r="K675" s="74">
        <f t="shared" si="276"/>
        <v>3.4763947740000002E-2</v>
      </c>
      <c r="L675" s="3"/>
      <c r="M675" s="38"/>
    </row>
    <row r="676" spans="1:13" ht="45.75" customHeight="1" outlineLevel="1" x14ac:dyDescent="0.2">
      <c r="A676" s="170" t="str">
        <f>Máximo!A676</f>
        <v>3.639</v>
      </c>
      <c r="B676" s="667" t="str">
        <f>Máximo!B676:E676</f>
        <v>12.3.4.3.17.      A solução deve possuir grupos de acesso distintos de forma a permitir a segregação de privilégios de usuários da aplicação, equipes de desenvolvimento e administração do sistema / ambiente. Os privilégios administrativos devem ser exclusivos das equipes de infraestrutura de TI.</v>
      </c>
      <c r="C676" s="668"/>
      <c r="D676" s="668"/>
      <c r="E676" s="669"/>
      <c r="F676" s="68" t="str">
        <f>IF(Máximo!F676:I676="","",Máximo!F676:I676)</f>
        <v/>
      </c>
      <c r="G676" s="72">
        <f>Máximo!G676:J676</f>
        <v>2.1459227E-4</v>
      </c>
      <c r="H676" s="70" t="str">
        <f>IF(Máximo!H676="","",Máximo!H676)</f>
        <v>Obrigatório</v>
      </c>
      <c r="I676" s="37" t="s">
        <v>4</v>
      </c>
      <c r="J676" s="73">
        <f>IF($K$13="Não Atende",0,IF(I676="","",IF(H676="",VLOOKUP(I676,Parâmetros!$B$3:$C$6,2,0),VLOOKUP(I676,Parâmetros!$B$3:$C$6,2,0)*VLOOKUP(H676,Parâmetros!$E$3:$G$5,2,0))))</f>
        <v>4</v>
      </c>
      <c r="K676" s="74">
        <f t="shared" si="276"/>
        <v>3.4763947740000002E-2</v>
      </c>
      <c r="L676" s="3"/>
      <c r="M676" s="38"/>
    </row>
    <row r="677" spans="1:13" ht="45.75" customHeight="1" outlineLevel="1" x14ac:dyDescent="0.2">
      <c r="A677" s="170" t="str">
        <f>Máximo!A677</f>
        <v>3.640</v>
      </c>
      <c r="B677" s="667" t="str">
        <f>Máximo!B677:E677</f>
        <v>12.3.4.3.18.      Toda solução de midleware deve possuir controle de transações (garantia de entrega de evento)</v>
      </c>
      <c r="C677" s="668"/>
      <c r="D677" s="668"/>
      <c r="E677" s="669"/>
      <c r="F677" s="68" t="str">
        <f>IF(Máximo!F677:I677="","",Máximo!F677:I677)</f>
        <v/>
      </c>
      <c r="G677" s="72">
        <f>Máximo!G677:J677</f>
        <v>2.1459227E-4</v>
      </c>
      <c r="H677" s="70" t="str">
        <f>IF(Máximo!H677="","",Máximo!H677)</f>
        <v>Obrigatório</v>
      </c>
      <c r="I677" s="37" t="s">
        <v>4</v>
      </c>
      <c r="J677" s="73">
        <f>IF($K$13="Não Atende",0,IF(I677="","",IF(H677="",VLOOKUP(I677,Parâmetros!$B$3:$C$6,2,0),VLOOKUP(I677,Parâmetros!$B$3:$C$6,2,0)*VLOOKUP(H677,Parâmetros!$E$3:$G$5,2,0))))</f>
        <v>4</v>
      </c>
      <c r="K677" s="74">
        <f t="shared" si="276"/>
        <v>3.4763947740000002E-2</v>
      </c>
      <c r="L677" s="3"/>
      <c r="M677" s="38"/>
    </row>
    <row r="678" spans="1:13" ht="45.75" customHeight="1" outlineLevel="1" x14ac:dyDescent="0.2">
      <c r="A678" s="170" t="str">
        <f>Máximo!A678</f>
        <v>3.641</v>
      </c>
      <c r="B678" s="667" t="str">
        <f>Máximo!B678:E678</f>
        <v>12.3.4.3.19.       A solução deve disponibilizar diferentes níveis de log que possam ser configurados pela equipe de Operação de Sistemas</v>
      </c>
      <c r="C678" s="668"/>
      <c r="D678" s="668"/>
      <c r="E678" s="669"/>
      <c r="F678" s="68" t="str">
        <f>IF(Máximo!F678:I678="","",Máximo!F678:I678)</f>
        <v/>
      </c>
      <c r="G678" s="72">
        <f>Máximo!G678:J678</f>
        <v>2.1459227E-4</v>
      </c>
      <c r="H678" s="70" t="str">
        <f>IF(Máximo!H678="","",Máximo!H678)</f>
        <v>Obrigatório</v>
      </c>
      <c r="I678" s="37" t="s">
        <v>4</v>
      </c>
      <c r="J678" s="73">
        <f>IF($K$13="Não Atende",0,IF(I678="","",IF(H678="",VLOOKUP(I678,Parâmetros!$B$3:$C$6,2,0),VLOOKUP(I678,Parâmetros!$B$3:$C$6,2,0)*VLOOKUP(H678,Parâmetros!$E$3:$G$5,2,0))))</f>
        <v>4</v>
      </c>
      <c r="K678" s="74">
        <f t="shared" si="276"/>
        <v>3.4763947740000002E-2</v>
      </c>
      <c r="L678" s="3"/>
      <c r="M678" s="38"/>
    </row>
    <row r="679" spans="1:13" ht="45.75" customHeight="1" outlineLevel="1" x14ac:dyDescent="0.2">
      <c r="A679" s="170" t="str">
        <f>Máximo!A679</f>
        <v>3.642</v>
      </c>
      <c r="B679" s="667" t="str">
        <f>Máximo!B679:E679</f>
        <v>12.3.4.3.20.      A solução deve possuir trilhas de auditoria que permitam rastreabilidade do fluxo de negócio. Sejam de suas funções / módulos internos, sejam das suas interfaces / integrações</v>
      </c>
      <c r="C679" s="668"/>
      <c r="D679" s="668"/>
      <c r="E679" s="669"/>
      <c r="F679" s="68" t="str">
        <f>IF(Máximo!F679:I679="","",Máximo!F679:I679)</f>
        <v/>
      </c>
      <c r="G679" s="72">
        <f>Máximo!G679:J679</f>
        <v>2.1459227E-4</v>
      </c>
      <c r="H679" s="70" t="str">
        <f>IF(Máximo!H679="","",Máximo!H679)</f>
        <v>Obrigatório</v>
      </c>
      <c r="I679" s="37" t="s">
        <v>4</v>
      </c>
      <c r="J679" s="73">
        <f>IF($K$13="Não Atende",0,IF(I679="","",IF(H679="",VLOOKUP(I679,Parâmetros!$B$3:$C$6,2,0),VLOOKUP(I679,Parâmetros!$B$3:$C$6,2,0)*VLOOKUP(H679,Parâmetros!$E$3:$G$5,2,0))))</f>
        <v>4</v>
      </c>
      <c r="K679" s="74">
        <f t="shared" si="276"/>
        <v>3.4763947740000002E-2</v>
      </c>
      <c r="L679" s="3"/>
      <c r="M679" s="38"/>
    </row>
    <row r="680" spans="1:13" ht="45.75" customHeight="1" outlineLevel="1" x14ac:dyDescent="0.2">
      <c r="A680" s="170" t="str">
        <f>Máximo!A680</f>
        <v>3.643</v>
      </c>
      <c r="B680" s="667" t="str">
        <f>Máximo!B680:E680</f>
        <v>12.3.4.3.21.      A solução deve possuir mecanismo de expurgo\archive de dados históricos</v>
      </c>
      <c r="C680" s="668"/>
      <c r="D680" s="668"/>
      <c r="E680" s="669"/>
      <c r="F680" s="68" t="str">
        <f>IF(Máximo!F680:I680="","",Máximo!F680:I680)</f>
        <v/>
      </c>
      <c r="G680" s="72">
        <f>Máximo!G680:J680</f>
        <v>2.1459227E-4</v>
      </c>
      <c r="H680" s="70" t="str">
        <f>IF(Máximo!H680="","",Máximo!H680)</f>
        <v>Obrigatório</v>
      </c>
      <c r="I680" s="37" t="s">
        <v>4</v>
      </c>
      <c r="J680" s="73">
        <f>IF($K$13="Não Atende",0,IF(I680="","",IF(H680="",VLOOKUP(I680,Parâmetros!$B$3:$C$6,2,0),VLOOKUP(I680,Parâmetros!$B$3:$C$6,2,0)*VLOOKUP(H680,Parâmetros!$E$3:$G$5,2,0))))</f>
        <v>4</v>
      </c>
      <c r="K680" s="74">
        <f t="shared" si="276"/>
        <v>3.4763947740000002E-2</v>
      </c>
      <c r="L680" s="3"/>
      <c r="M680" s="38"/>
    </row>
    <row r="681" spans="1:13" ht="45.75" customHeight="1" outlineLevel="1" x14ac:dyDescent="0.2">
      <c r="A681" s="170" t="str">
        <f>Máximo!A681</f>
        <v>3.644</v>
      </c>
      <c r="B681" s="667" t="str">
        <f>Máximo!B681:E681</f>
        <v>12.3.5.               Requisitos de Planejamento, Controle e Backup da Produção</v>
      </c>
      <c r="C681" s="668"/>
      <c r="D681" s="668"/>
      <c r="E681" s="669"/>
      <c r="F681" s="68" t="str">
        <f>IF(Máximo!F681:I681="","",Máximo!F681:I681)</f>
        <v/>
      </c>
      <c r="G681" s="72">
        <f>Máximo!G681:J681</f>
        <v>2.1459227E-4</v>
      </c>
      <c r="H681" s="70" t="str">
        <f>IF(Máximo!H681="","",Máximo!H681)</f>
        <v>Obrigatório</v>
      </c>
      <c r="I681" s="37" t="s">
        <v>4</v>
      </c>
      <c r="J681" s="73">
        <f>IF($K$13="Não Atende",0,IF(I681="","",IF(H681="",VLOOKUP(I681,Parâmetros!$B$3:$C$6,2,0),VLOOKUP(I681,Parâmetros!$B$3:$C$6,2,0)*VLOOKUP(H681,Parâmetros!$E$3:$G$5,2,0))))</f>
        <v>4</v>
      </c>
      <c r="K681" s="74">
        <f t="shared" si="276"/>
        <v>3.4763947740000002E-2</v>
      </c>
      <c r="L681" s="3"/>
      <c r="M681" s="38"/>
    </row>
    <row r="682" spans="1:13" ht="45.75" customHeight="1" outlineLevel="1" x14ac:dyDescent="0.2">
      <c r="A682" s="170" t="str">
        <f>Máximo!A682</f>
        <v>3.645</v>
      </c>
      <c r="B682" s="667" t="str">
        <f>Máximo!B682:E682</f>
        <v>12.3.5.1.   Estes artefatos serão executados durante o período de transição para produção e a aprovação de toda sequência é condição para obtenção do TAP - Termo de Aceite em Produção;</v>
      </c>
      <c r="C682" s="668"/>
      <c r="D682" s="668"/>
      <c r="E682" s="669"/>
      <c r="F682" s="68" t="str">
        <f>IF(Máximo!F682:I682="","",Máximo!F682:I682)</f>
        <v/>
      </c>
      <c r="G682" s="72">
        <f>Máximo!G682:J682</f>
        <v>2.1459227E-4</v>
      </c>
      <c r="H682" s="70" t="str">
        <f>IF(Máximo!H682="","",Máximo!H682)</f>
        <v>Obrigatório</v>
      </c>
      <c r="I682" s="37" t="s">
        <v>4</v>
      </c>
      <c r="J682" s="73">
        <f>IF($K$13="Não Atende",0,IF(I682="","",IF(H682="",VLOOKUP(I682,Parâmetros!$B$3:$C$6,2,0),VLOOKUP(I682,Parâmetros!$B$3:$C$6,2,0)*VLOOKUP(H682,Parâmetros!$E$3:$G$5,2,0))))</f>
        <v>4</v>
      </c>
      <c r="K682" s="74">
        <f t="shared" si="276"/>
        <v>3.4763947740000002E-2</v>
      </c>
      <c r="L682" s="3"/>
      <c r="M682" s="38"/>
    </row>
    <row r="683" spans="1:13" ht="45.75" customHeight="1" outlineLevel="1" x14ac:dyDescent="0.2">
      <c r="A683" s="170" t="str">
        <f>Máximo!A683</f>
        <v>3.646</v>
      </c>
      <c r="B683" s="667" t="str">
        <f>Máximo!B683:E683</f>
        <v>12.3.5.2.   Todos os padrões detalhados de produção serão informados durante o tempo de estudo e desenvolvimento da solução (job names, procedures names, file names, diretórios, backup names etc);</v>
      </c>
      <c r="C683" s="668"/>
      <c r="D683" s="668"/>
      <c r="E683" s="669"/>
      <c r="F683" s="68" t="str">
        <f>IF(Máximo!F683:I683="","",Máximo!F683:I683)</f>
        <v/>
      </c>
      <c r="G683" s="72">
        <f>Máximo!G683:J683</f>
        <v>2.1459227E-4</v>
      </c>
      <c r="H683" s="70" t="str">
        <f>IF(Máximo!H683="","",Máximo!H683)</f>
        <v>Obrigatório</v>
      </c>
      <c r="I683" s="37" t="s">
        <v>4</v>
      </c>
      <c r="J683" s="73">
        <f>IF($K$13="Não Atende",0,IF(I683="","",IF(H683="",VLOOKUP(I683,Parâmetros!$B$3:$C$6,2,0),VLOOKUP(I683,Parâmetros!$B$3:$C$6,2,0)*VLOOKUP(H683,Parâmetros!$E$3:$G$5,2,0))))</f>
        <v>4</v>
      </c>
      <c r="K683" s="74">
        <f t="shared" si="276"/>
        <v>3.4763947740000002E-2</v>
      </c>
      <c r="L683" s="3"/>
      <c r="M683" s="38"/>
    </row>
    <row r="684" spans="1:13" ht="45.75" customHeight="1" outlineLevel="1" x14ac:dyDescent="0.2">
      <c r="A684" s="170" t="str">
        <f>Máximo!A684</f>
        <v>3.647</v>
      </c>
      <c r="B684" s="667" t="str">
        <f>Máximo!B684:E684</f>
        <v>12.3.5.3.   Deverá ser fornecido mapa de relacionamento e os entregáveis de cada cadeia ou sequência de processos inter-relacionados.</v>
      </c>
      <c r="C684" s="668"/>
      <c r="D684" s="668"/>
      <c r="E684" s="669"/>
      <c r="F684" s="68" t="str">
        <f>IF(Máximo!F684:I684="","",Máximo!F684:I684)</f>
        <v/>
      </c>
      <c r="G684" s="72">
        <f>Máximo!G684:J684</f>
        <v>2.1459227E-4</v>
      </c>
      <c r="H684" s="70" t="str">
        <f>IF(Máximo!H684="","",Máximo!H684)</f>
        <v>Obrigatório</v>
      </c>
      <c r="I684" s="37" t="s">
        <v>4</v>
      </c>
      <c r="J684" s="73">
        <f>IF($K$13="Não Atende",0,IF(I684="","",IF(H684="",VLOOKUP(I684,Parâmetros!$B$3:$C$6,2,0),VLOOKUP(I684,Parâmetros!$B$3:$C$6,2,0)*VLOOKUP(H684,Parâmetros!$E$3:$G$5,2,0))))</f>
        <v>4</v>
      </c>
      <c r="K684" s="74">
        <f t="shared" si="276"/>
        <v>3.4763947740000002E-2</v>
      </c>
      <c r="L684" s="3"/>
      <c r="M684" s="38"/>
    </row>
    <row r="685" spans="1:13" ht="45.75" customHeight="1" outlineLevel="1" x14ac:dyDescent="0.2">
      <c r="A685" s="170" t="str">
        <f>Máximo!A685</f>
        <v>3.648</v>
      </c>
      <c r="B685" s="667" t="str">
        <f>Máximo!B685:E685</f>
        <v>12.3.5.4.           Requisitos de Backup</v>
      </c>
      <c r="C685" s="668"/>
      <c r="D685" s="668"/>
      <c r="E685" s="669"/>
      <c r="F685" s="68" t="str">
        <f>IF(Máximo!F685:I685="","",Máximo!F685:I685)</f>
        <v/>
      </c>
      <c r="G685" s="72">
        <f>Máximo!G685:J685</f>
        <v>2.1459227E-4</v>
      </c>
      <c r="H685" s="70" t="str">
        <f>IF(Máximo!H685="","",Máximo!H685)</f>
        <v>Obrigatório</v>
      </c>
      <c r="I685" s="37" t="s">
        <v>4</v>
      </c>
      <c r="J685" s="73">
        <f>IF($K$13="Não Atende",0,IF(I685="","",IF(H685="",VLOOKUP(I685,Parâmetros!$B$3:$C$6,2,0),VLOOKUP(I685,Parâmetros!$B$3:$C$6,2,0)*VLOOKUP(H685,Parâmetros!$E$3:$G$5,2,0))))</f>
        <v>4</v>
      </c>
      <c r="K685" s="74">
        <f t="shared" si="276"/>
        <v>3.4763947740000002E-2</v>
      </c>
      <c r="L685" s="3"/>
      <c r="M685" s="38"/>
    </row>
    <row r="686" spans="1:13" ht="45.75" customHeight="1" outlineLevel="1" x14ac:dyDescent="0.2">
      <c r="A686" s="170" t="str">
        <f>Máximo!A686</f>
        <v>3.649</v>
      </c>
      <c r="B686" s="667" t="str">
        <f>Máximo!B686:E686</f>
        <v>12.3.5.4.1.        Devem ser especificados os procedimentos de recuperação massivo ou pontual de dados, onde as necessidades não impliquem em recuperação total (full) de dados;</v>
      </c>
      <c r="C686" s="668"/>
      <c r="D686" s="668"/>
      <c r="E686" s="669"/>
      <c r="F686" s="68" t="str">
        <f>IF(Máximo!F686:I686="","",Máximo!F686:I686)</f>
        <v/>
      </c>
      <c r="G686" s="72">
        <f>Máximo!G686:J686</f>
        <v>2.1459227E-4</v>
      </c>
      <c r="H686" s="70" t="str">
        <f>IF(Máximo!H686="","",Máximo!H686)</f>
        <v>Obrigatório</v>
      </c>
      <c r="I686" s="37" t="s">
        <v>4</v>
      </c>
      <c r="J686" s="73">
        <f>IF($K$13="Não Atende",0,IF(I686="","",IF(H686="",VLOOKUP(I686,Parâmetros!$B$3:$C$6,2,0),VLOOKUP(I686,Parâmetros!$B$3:$C$6,2,0)*VLOOKUP(H686,Parâmetros!$E$3:$G$5,2,0))))</f>
        <v>4</v>
      </c>
      <c r="K686" s="74">
        <f t="shared" si="276"/>
        <v>3.4763947740000002E-2</v>
      </c>
      <c r="L686" s="3"/>
      <c r="M686" s="38"/>
    </row>
    <row r="687" spans="1:13" ht="45.75" customHeight="1" outlineLevel="1" x14ac:dyDescent="0.2">
      <c r="A687" s="170" t="str">
        <f>Máximo!A687</f>
        <v>3.650</v>
      </c>
      <c r="B687" s="667" t="str">
        <f>Máximo!B687:E687</f>
        <v>12.3.5.4.2.        Para ambos os casos devem ser apresentadas as volumetrias de área de armazenamento em fitoteca robotizada para atendimento à política de retenção de arquivos e históricos de dados definida no dimensionamento da solução proposta;</v>
      </c>
      <c r="C687" s="668"/>
      <c r="D687" s="668"/>
      <c r="E687" s="669"/>
      <c r="F687" s="68" t="str">
        <f>IF(Máximo!F687:I687="","",Máximo!F687:I687)</f>
        <v/>
      </c>
      <c r="G687" s="72">
        <f>Máximo!G687:J687</f>
        <v>2.1459227E-4</v>
      </c>
      <c r="H687" s="70" t="str">
        <f>IF(Máximo!H687="","",Máximo!H687)</f>
        <v>Obrigatório</v>
      </c>
      <c r="I687" s="37" t="s">
        <v>4</v>
      </c>
      <c r="J687" s="73">
        <f>IF($K$13="Não Atende",0,IF(I687="","",IF(H687="",VLOOKUP(I687,Parâmetros!$B$3:$C$6,2,0),VLOOKUP(I687,Parâmetros!$B$3:$C$6,2,0)*VLOOKUP(H687,Parâmetros!$E$3:$G$5,2,0))))</f>
        <v>4</v>
      </c>
      <c r="K687" s="74">
        <f t="shared" si="276"/>
        <v>3.4763947740000002E-2</v>
      </c>
      <c r="L687" s="3"/>
      <c r="M687" s="38"/>
    </row>
    <row r="688" spans="1:13" ht="45.75" customHeight="1" outlineLevel="1" x14ac:dyDescent="0.2">
      <c r="A688" s="170" t="str">
        <f>Máximo!A688</f>
        <v>3.651</v>
      </c>
      <c r="B688" s="667" t="str">
        <f>Máximo!B688:E688</f>
        <v>12.3.5.4.3.        Caso haja necessidade de backup em meio físico de alta performance, em razão de volumetria incompatível com janelas operacionais que a solução disponibiliza, especificar detalhadamente os requisitos técnicos e os procedimentos de recuperação;</v>
      </c>
      <c r="C688" s="668"/>
      <c r="D688" s="668"/>
      <c r="E688" s="669"/>
      <c r="F688" s="68" t="str">
        <f>IF(Máximo!F688:I688="","",Máximo!F688:I688)</f>
        <v/>
      </c>
      <c r="G688" s="72">
        <f>Máximo!G688:J688</f>
        <v>2.1459227E-4</v>
      </c>
      <c r="H688" s="70" t="str">
        <f>IF(Máximo!H688="","",Máximo!H688)</f>
        <v>Obrigatório</v>
      </c>
      <c r="I688" s="37" t="s">
        <v>4</v>
      </c>
      <c r="J688" s="73">
        <f>IF($K$13="Não Atende",0,IF(I688="","",IF(H688="",VLOOKUP(I688,Parâmetros!$B$3:$C$6,2,0),VLOOKUP(I688,Parâmetros!$B$3:$C$6,2,0)*VLOOKUP(H688,Parâmetros!$E$3:$G$5,2,0))))</f>
        <v>4</v>
      </c>
      <c r="K688" s="74">
        <f t="shared" si="276"/>
        <v>3.4763947740000002E-2</v>
      </c>
      <c r="L688" s="3"/>
      <c r="M688" s="38"/>
    </row>
    <row r="689" spans="1:13" ht="45.75" customHeight="1" outlineLevel="1" x14ac:dyDescent="0.2">
      <c r="A689" s="170" t="str">
        <f>Máximo!A689</f>
        <v>3.652</v>
      </c>
      <c r="B689" s="667" t="str">
        <f>Máximo!B689:E689</f>
        <v>12.3.5.4.4.        Não deve ser ofertado componente de fitoteca robotizada como parte integrante da solução. O backup de dados da solução proposta deverá utilizar solução corporativa da OI, baseada em tecnologia padrão LTO. A OI disponibilizará recursos baseados nos requisitos de dimensionamento informados pelo PROPONENTE;</v>
      </c>
      <c r="C689" s="668"/>
      <c r="D689" s="668"/>
      <c r="E689" s="669"/>
      <c r="F689" s="68" t="str">
        <f>IF(Máximo!F689:I689="","",Máximo!F689:I689)</f>
        <v/>
      </c>
      <c r="G689" s="72">
        <f>Máximo!G689:J689</f>
        <v>2.1459227E-4</v>
      </c>
      <c r="H689" s="70" t="str">
        <f>IF(Máximo!H689="","",Máximo!H689)</f>
        <v>Obrigatório</v>
      </c>
      <c r="I689" s="37" t="s">
        <v>4</v>
      </c>
      <c r="J689" s="73">
        <f>IF($K$13="Não Atende",0,IF(I689="","",IF(H689="",VLOOKUP(I689,Parâmetros!$B$3:$C$6,2,0),VLOOKUP(I689,Parâmetros!$B$3:$C$6,2,0)*VLOOKUP(H689,Parâmetros!$E$3:$G$5,2,0))))</f>
        <v>4</v>
      </c>
      <c r="K689" s="74">
        <f t="shared" si="276"/>
        <v>3.4763947740000002E-2</v>
      </c>
      <c r="L689" s="3"/>
      <c r="M689" s="38"/>
    </row>
    <row r="690" spans="1:13" ht="45.75" customHeight="1" outlineLevel="1" x14ac:dyDescent="0.2">
      <c r="A690" s="170" t="str">
        <f>Máximo!A690</f>
        <v>3.653</v>
      </c>
      <c r="B690" s="667" t="str">
        <f>Máximo!B690:E690</f>
        <v>12.3.5.4.5.        A solução proposta deve ser homologada para os softwares de gerenciamento de backup corporativos da OI identificados em capítulo anterior;</v>
      </c>
      <c r="C690" s="668"/>
      <c r="D690" s="668"/>
      <c r="E690" s="669"/>
      <c r="F690" s="68" t="str">
        <f>IF(Máximo!F690:I690="","",Máximo!F690:I690)</f>
        <v/>
      </c>
      <c r="G690" s="72">
        <f>Máximo!G690:J690</f>
        <v>2.1459227E-4</v>
      </c>
      <c r="H690" s="70" t="str">
        <f>IF(Máximo!H690="","",Máximo!H690)</f>
        <v>Obrigatório</v>
      </c>
      <c r="I690" s="37" t="s">
        <v>4</v>
      </c>
      <c r="J690" s="73">
        <f>IF($K$13="Não Atende",0,IF(I690="","",IF(H690="",VLOOKUP(I690,Parâmetros!$B$3:$C$6,2,0),VLOOKUP(I690,Parâmetros!$B$3:$C$6,2,0)*VLOOKUP(H690,Parâmetros!$E$3:$G$5,2,0))))</f>
        <v>4</v>
      </c>
      <c r="K690" s="74">
        <f t="shared" si="276"/>
        <v>3.4763947740000002E-2</v>
      </c>
      <c r="L690" s="3"/>
      <c r="M690" s="38"/>
    </row>
    <row r="691" spans="1:13" ht="45.75" customHeight="1" outlineLevel="1" x14ac:dyDescent="0.2">
      <c r="A691" s="170" t="str">
        <f>Máximo!A691</f>
        <v>3.654</v>
      </c>
      <c r="B691" s="667" t="str">
        <f>Máximo!B691:E691</f>
        <v>12.3.5.4.6.        Como pré-requisito para implantação de backup, a solução proposta deverá considerar uma infraestrutura de rede exclusiva para backup.</v>
      </c>
      <c r="C691" s="668"/>
      <c r="D691" s="668"/>
      <c r="E691" s="669"/>
      <c r="F691" s="68" t="str">
        <f>IF(Máximo!F691:I691="","",Máximo!F691:I691)</f>
        <v/>
      </c>
      <c r="G691" s="72">
        <f>Máximo!G691:J691</f>
        <v>2.1459227E-4</v>
      </c>
      <c r="H691" s="70" t="str">
        <f>IF(Máximo!H691="","",Máximo!H691)</f>
        <v>Obrigatório</v>
      </c>
      <c r="I691" s="37" t="s">
        <v>4</v>
      </c>
      <c r="J691" s="73">
        <f>IF($K$13="Não Atende",0,IF(I691="","",IF(H691="",VLOOKUP(I691,Parâmetros!$B$3:$C$6,2,0),VLOOKUP(I691,Parâmetros!$B$3:$C$6,2,0)*VLOOKUP(H691,Parâmetros!$E$3:$G$5,2,0))))</f>
        <v>4</v>
      </c>
      <c r="K691" s="74">
        <f t="shared" si="276"/>
        <v>3.4763947740000002E-2</v>
      </c>
      <c r="L691" s="3"/>
      <c r="M691" s="38"/>
    </row>
    <row r="692" spans="1:13" ht="45.75" customHeight="1" outlineLevel="1" x14ac:dyDescent="0.2">
      <c r="A692" s="170" t="str">
        <f>Máximo!A692</f>
        <v>3.655</v>
      </c>
      <c r="B692" s="667" t="str">
        <f>Máximo!B692:E692</f>
        <v>12.3.6.               Treinamento</v>
      </c>
      <c r="C692" s="668"/>
      <c r="D692" s="668"/>
      <c r="E692" s="669"/>
      <c r="F692" s="68" t="str">
        <f>IF(Máximo!F692:I692="","",Máximo!F692:I692)</f>
        <v/>
      </c>
      <c r="G692" s="72">
        <f>Máximo!G692:J692</f>
        <v>2.1459227E-4</v>
      </c>
      <c r="H692" s="70" t="str">
        <f>IF(Máximo!H692="","",Máximo!H692)</f>
        <v>Obrigatório</v>
      </c>
      <c r="I692" s="37" t="s">
        <v>4</v>
      </c>
      <c r="J692" s="73">
        <f>IF($K$13="Não Atende",0,IF(I692="","",IF(H692="",VLOOKUP(I692,Parâmetros!$B$3:$C$6,2,0),VLOOKUP(I692,Parâmetros!$B$3:$C$6,2,0)*VLOOKUP(H692,Parâmetros!$E$3:$G$5,2,0))))</f>
        <v>4</v>
      </c>
      <c r="K692" s="74">
        <f t="shared" si="276"/>
        <v>3.4763947740000002E-2</v>
      </c>
      <c r="L692" s="3"/>
      <c r="M692" s="38"/>
    </row>
    <row r="693" spans="1:13" ht="45.75" customHeight="1" outlineLevel="1" x14ac:dyDescent="0.2">
      <c r="A693" s="170" t="str">
        <f>Máximo!A693</f>
        <v>3.656</v>
      </c>
      <c r="B693" s="667" t="str">
        <f>Máximo!B693:E693</f>
        <v>12.3.6.1.             O PROPONENTE deve prover treinamento que aborde todos os quesitos tecnológicos e funcionais que envolvam a solução conforme detalhamento do item 15 deste documento.</v>
      </c>
      <c r="C693" s="668"/>
      <c r="D693" s="668"/>
      <c r="E693" s="669"/>
      <c r="F693" s="68" t="str">
        <f>IF(Máximo!F693:I693="","",Máximo!F693:I693)</f>
        <v/>
      </c>
      <c r="G693" s="72">
        <f>Máximo!G693:J693</f>
        <v>2.1459227E-4</v>
      </c>
      <c r="H693" s="70" t="str">
        <f>IF(Máximo!H693="","",Máximo!H693)</f>
        <v>Obrigatório</v>
      </c>
      <c r="I693" s="37" t="s">
        <v>4</v>
      </c>
      <c r="J693" s="73">
        <f>IF($K$13="Não Atende",0,IF(I693="","",IF(H693="",VLOOKUP(I693,Parâmetros!$B$3:$C$6,2,0),VLOOKUP(I693,Parâmetros!$B$3:$C$6,2,0)*VLOOKUP(H693,Parâmetros!$E$3:$G$5,2,0))))</f>
        <v>4</v>
      </c>
      <c r="K693" s="74">
        <f t="shared" si="276"/>
        <v>3.4763947740000002E-2</v>
      </c>
      <c r="L693" s="3"/>
      <c r="M693" s="38"/>
    </row>
    <row r="694" spans="1:13" ht="45.75" customHeight="1" outlineLevel="1" x14ac:dyDescent="0.2">
      <c r="A694" s="170" t="str">
        <f>Máximo!A694</f>
        <v>3.657</v>
      </c>
      <c r="B694" s="667" t="str">
        <f>Máximo!B694:E694</f>
        <v>12.4.Fase de Transição para Operação e Produção</v>
      </c>
      <c r="C694" s="668"/>
      <c r="D694" s="668"/>
      <c r="E694" s="669"/>
      <c r="F694" s="68" t="str">
        <f>IF(Máximo!F694:I694="","",Máximo!F694:I694)</f>
        <v/>
      </c>
      <c r="G694" s="72">
        <f>Máximo!G694:J694</f>
        <v>2.1459227E-4</v>
      </c>
      <c r="H694" s="70" t="str">
        <f>IF(Máximo!H694="","",Máximo!H694)</f>
        <v>Obrigatório</v>
      </c>
      <c r="I694" s="37" t="s">
        <v>4</v>
      </c>
      <c r="J694" s="73">
        <f>IF($K$13="Não Atende",0,IF(I694="","",IF(H694="",VLOOKUP(I694,Parâmetros!$B$3:$C$6,2,0),VLOOKUP(I694,Parâmetros!$B$3:$C$6,2,0)*VLOOKUP(H694,Parâmetros!$E$3:$G$5,2,0))))</f>
        <v>4</v>
      </c>
      <c r="K694" s="74">
        <f t="shared" si="276"/>
        <v>3.4763947740000002E-2</v>
      </c>
      <c r="L694" s="3"/>
      <c r="M694" s="38"/>
    </row>
    <row r="695" spans="1:13" ht="45.75" customHeight="1" outlineLevel="1" x14ac:dyDescent="0.2">
      <c r="A695" s="170" t="str">
        <f>Máximo!A695</f>
        <v>3.658</v>
      </c>
      <c r="B695" s="667" t="str">
        <f>Máximo!B695:E695</f>
        <v>12.4.1.               Entrega de Documentação contendo os registros dos defeitos encontrados na homologação:</v>
      </c>
      <c r="C695" s="668"/>
      <c r="D695" s="668"/>
      <c r="E695" s="669"/>
      <c r="F695" s="68" t="str">
        <f>IF(Máximo!F695:I695="","",Máximo!F695:I695)</f>
        <v/>
      </c>
      <c r="G695" s="72">
        <f>Máximo!G695:J695</f>
        <v>2.1459227E-4</v>
      </c>
      <c r="H695" s="70" t="str">
        <f>IF(Máximo!H695="","",Máximo!H695)</f>
        <v>Obrigatório</v>
      </c>
      <c r="I695" s="37" t="s">
        <v>4</v>
      </c>
      <c r="J695" s="73">
        <f>IF($K$13="Não Atende",0,IF(I695="","",IF(H695="",VLOOKUP(I695,Parâmetros!$B$3:$C$6,2,0),VLOOKUP(I695,Parâmetros!$B$3:$C$6,2,0)*VLOOKUP(H695,Parâmetros!$E$3:$G$5,2,0))))</f>
        <v>4</v>
      </c>
      <c r="K695" s="74">
        <f t="shared" si="276"/>
        <v>3.4763947740000002E-2</v>
      </c>
      <c r="L695" s="3"/>
      <c r="M695" s="38"/>
    </row>
    <row r="696" spans="1:13" ht="45.75" customHeight="1" outlineLevel="1" x14ac:dyDescent="0.2">
      <c r="A696" s="170" t="str">
        <f>Máximo!A696</f>
        <v>3.659</v>
      </c>
      <c r="B696" s="667" t="str">
        <f>Máximo!B696:E696</f>
        <v>12.4.1.1.  Lista de defeitos e correções realizadas em fase de homologação;</v>
      </c>
      <c r="C696" s="668"/>
      <c r="D696" s="668"/>
      <c r="E696" s="669"/>
      <c r="F696" s="68" t="str">
        <f>IF(Máximo!F696:I696="","",Máximo!F696:I696)</f>
        <v/>
      </c>
      <c r="G696" s="72">
        <f>Máximo!G696:J696</f>
        <v>2.1459227E-4</v>
      </c>
      <c r="H696" s="70" t="str">
        <f>IF(Máximo!H696="","",Máximo!H696)</f>
        <v>Obrigatório</v>
      </c>
      <c r="I696" s="37" t="s">
        <v>4</v>
      </c>
      <c r="J696" s="73">
        <f>IF($K$13="Não Atende",0,IF(I696="","",IF(H696="",VLOOKUP(I696,Parâmetros!$B$3:$C$6,2,0),VLOOKUP(I696,Parâmetros!$B$3:$C$6,2,0)*VLOOKUP(H696,Parâmetros!$E$3:$G$5,2,0))))</f>
        <v>4</v>
      </c>
      <c r="K696" s="74">
        <f t="shared" si="276"/>
        <v>3.4763947740000002E-2</v>
      </c>
      <c r="L696" s="3"/>
      <c r="M696" s="38"/>
    </row>
    <row r="697" spans="1:13" ht="45.75" customHeight="1" outlineLevel="1" x14ac:dyDescent="0.2">
      <c r="A697" s="170" t="str">
        <f>Máximo!A697</f>
        <v>3.660</v>
      </c>
      <c r="B697" s="667" t="str">
        <f>Máximo!B697:E697</f>
        <v>12.4.1.2.  Limitação estruturais encontradas em fase de homologação (infraestrutura, performance, disponibilidade, etc);</v>
      </c>
      <c r="C697" s="668"/>
      <c r="D697" s="668"/>
      <c r="E697" s="669"/>
      <c r="F697" s="68" t="str">
        <f>IF(Máximo!F697:I697="","",Máximo!F697:I697)</f>
        <v/>
      </c>
      <c r="G697" s="72">
        <f>Máximo!G697:J697</f>
        <v>2.1459227E-4</v>
      </c>
      <c r="H697" s="70" t="str">
        <f>IF(Máximo!H697="","",Máximo!H697)</f>
        <v>Obrigatório</v>
      </c>
      <c r="I697" s="37" t="s">
        <v>4</v>
      </c>
      <c r="J697" s="73">
        <f>IF($K$13="Não Atende",0,IF(I697="","",IF(H697="",VLOOKUP(I697,Parâmetros!$B$3:$C$6,2,0),VLOOKUP(I697,Parâmetros!$B$3:$C$6,2,0)*VLOOKUP(H697,Parâmetros!$E$3:$G$5,2,0))))</f>
        <v>4</v>
      </c>
      <c r="K697" s="74">
        <f t="shared" ref="K697:K744" si="277">IF(J697="",0,((G697*J697)*$F$30)*0.9*100)</f>
        <v>3.4763947740000002E-2</v>
      </c>
      <c r="L697" s="3"/>
      <c r="M697" s="38"/>
    </row>
    <row r="698" spans="1:13" ht="45.75" customHeight="1" outlineLevel="1" x14ac:dyDescent="0.2">
      <c r="A698" s="170" t="str">
        <f>Máximo!A698</f>
        <v>3.661</v>
      </c>
      <c r="B698" s="667" t="str">
        <f>Máximo!B698:E698</f>
        <v>12.4.1.3.  Avaliação do teste de carga dos sistemas (funcionalidades contempladas, definição da carga utilizada e tempos de resposta consideradas aceitáveis).</v>
      </c>
      <c r="C698" s="668"/>
      <c r="D698" s="668"/>
      <c r="E698" s="669"/>
      <c r="F698" s="68" t="str">
        <f>IF(Máximo!F698:I698="","",Máximo!F698:I698)</f>
        <v/>
      </c>
      <c r="G698" s="72">
        <f>Máximo!G698:J698</f>
        <v>2.1459227E-4</v>
      </c>
      <c r="H698" s="70" t="str">
        <f>IF(Máximo!H698="","",Máximo!H698)</f>
        <v>Obrigatório</v>
      </c>
      <c r="I698" s="37" t="s">
        <v>4</v>
      </c>
      <c r="J698" s="73">
        <f>IF($K$13="Não Atende",0,IF(I698="","",IF(H698="",VLOOKUP(I698,Parâmetros!$B$3:$C$6,2,0),VLOOKUP(I698,Parâmetros!$B$3:$C$6,2,0)*VLOOKUP(H698,Parâmetros!$E$3:$G$5,2,0))))</f>
        <v>4</v>
      </c>
      <c r="K698" s="74">
        <f t="shared" si="277"/>
        <v>3.4763947740000002E-2</v>
      </c>
      <c r="L698" s="3"/>
      <c r="M698" s="38"/>
    </row>
    <row r="699" spans="1:13" ht="45.75" customHeight="1" outlineLevel="1" x14ac:dyDescent="0.2">
      <c r="A699" s="170" t="str">
        <f>Máximo!A699</f>
        <v>3.662</v>
      </c>
      <c r="B699" s="667" t="str">
        <f>Máximo!B699:E699</f>
        <v>12.4.2.               Entrega de Documentação contendo os registros dos defeitos encontrados no teste e homologação e não corrigidos com objetivo de estruturação do TAP – Termo de Aceite em Produção:</v>
      </c>
      <c r="C699" s="668"/>
      <c r="D699" s="668"/>
      <c r="E699" s="669"/>
      <c r="F699" s="68" t="str">
        <f>IF(Máximo!F699:I699="","",Máximo!F699:I699)</f>
        <v/>
      </c>
      <c r="G699" s="72">
        <f>Máximo!G699:J699</f>
        <v>2.1459227E-4</v>
      </c>
      <c r="H699" s="70" t="str">
        <f>IF(Máximo!H699="","",Máximo!H699)</f>
        <v>Obrigatório</v>
      </c>
      <c r="I699" s="37" t="s">
        <v>4</v>
      </c>
      <c r="J699" s="73">
        <f>IF($K$13="Não Atende",0,IF(I699="","",IF(H699="",VLOOKUP(I699,Parâmetros!$B$3:$C$6,2,0),VLOOKUP(I699,Parâmetros!$B$3:$C$6,2,0)*VLOOKUP(H699,Parâmetros!$E$3:$G$5,2,0))))</f>
        <v>4</v>
      </c>
      <c r="K699" s="74">
        <f t="shared" si="277"/>
        <v>3.4763947740000002E-2</v>
      </c>
      <c r="L699" s="3"/>
      <c r="M699" s="38"/>
    </row>
    <row r="700" spans="1:13" ht="45.75" customHeight="1" outlineLevel="1" x14ac:dyDescent="0.2">
      <c r="A700" s="170" t="str">
        <f>Máximo!A700</f>
        <v>3.663</v>
      </c>
      <c r="B700" s="667" t="str">
        <f>Máximo!B700:E700</f>
        <v>12.4.2.1.  A todos problemas registrados e não sanados deverão estar documentados os procedimentos a serem adotados em caso de desvios.</v>
      </c>
      <c r="C700" s="668"/>
      <c r="D700" s="668"/>
      <c r="E700" s="669"/>
      <c r="F700" s="68" t="str">
        <f>IF(Máximo!F700:I700="","",Máximo!F700:I700)</f>
        <v/>
      </c>
      <c r="G700" s="72">
        <f>Máximo!G700:J700</f>
        <v>2.1459227E-4</v>
      </c>
      <c r="H700" s="70" t="str">
        <f>IF(Máximo!H700="","",Máximo!H700)</f>
        <v>Obrigatório</v>
      </c>
      <c r="I700" s="37" t="s">
        <v>4</v>
      </c>
      <c r="J700" s="73">
        <f>IF($K$13="Não Atende",0,IF(I700="","",IF(H700="",VLOOKUP(I700,Parâmetros!$B$3:$C$6,2,0),VLOOKUP(I700,Parâmetros!$B$3:$C$6,2,0)*VLOOKUP(H700,Parâmetros!$E$3:$G$5,2,0))))</f>
        <v>4</v>
      </c>
      <c r="K700" s="74">
        <f t="shared" si="277"/>
        <v>3.4763947740000002E-2</v>
      </c>
      <c r="L700" s="3"/>
      <c r="M700" s="38"/>
    </row>
    <row r="701" spans="1:13" ht="45.75" customHeight="1" outlineLevel="1" x14ac:dyDescent="0.2">
      <c r="A701" s="170" t="str">
        <f>Máximo!A701</f>
        <v>3.664</v>
      </c>
      <c r="B701" s="667" t="str">
        <f>Máximo!B701:E701</f>
        <v>12.4.3.               Operação Assistida:</v>
      </c>
      <c r="C701" s="668"/>
      <c r="D701" s="668"/>
      <c r="E701" s="669"/>
      <c r="F701" s="68" t="str">
        <f>IF(Máximo!F701:I701="","",Máximo!F701:I701)</f>
        <v/>
      </c>
      <c r="G701" s="72">
        <f>Máximo!G701:J701</f>
        <v>2.1459227E-4</v>
      </c>
      <c r="H701" s="70" t="str">
        <f>IF(Máximo!H701="","",Máximo!H701)</f>
        <v>Obrigatório</v>
      </c>
      <c r="I701" s="37" t="s">
        <v>4</v>
      </c>
      <c r="J701" s="73">
        <f>IF($K$13="Não Atende",0,IF(I701="","",IF(H701="",VLOOKUP(I701,Parâmetros!$B$3:$C$6,2,0),VLOOKUP(I701,Parâmetros!$B$3:$C$6,2,0)*VLOOKUP(H701,Parâmetros!$E$3:$G$5,2,0))))</f>
        <v>4</v>
      </c>
      <c r="K701" s="74">
        <f t="shared" si="277"/>
        <v>3.4763947740000002E-2</v>
      </c>
      <c r="L701" s="3"/>
      <c r="M701" s="38"/>
    </row>
    <row r="702" spans="1:13" ht="45.75" customHeight="1" outlineLevel="1" x14ac:dyDescent="0.2">
      <c r="A702" s="170" t="str">
        <f>Máximo!A702</f>
        <v>3.665</v>
      </c>
      <c r="B702" s="667" t="str">
        <f>Máximo!B702:E702</f>
        <v>12.4.3.1.   O PROPONENTE deverá suprir suporte on site para o período de transição entre desenvolvimento e produção da solução;</v>
      </c>
      <c r="C702" s="668"/>
      <c r="D702" s="668"/>
      <c r="E702" s="669"/>
      <c r="F702" s="68" t="str">
        <f>IF(Máximo!F702:I702="","",Máximo!F702:I702)</f>
        <v/>
      </c>
      <c r="G702" s="72">
        <f>Máximo!G702:J702</f>
        <v>2.1459227E-4</v>
      </c>
      <c r="H702" s="70" t="str">
        <f>IF(Máximo!H702="","",Máximo!H702)</f>
        <v>Obrigatório</v>
      </c>
      <c r="I702" s="37" t="s">
        <v>4</v>
      </c>
      <c r="J702" s="73">
        <f>IF($K$13="Não Atende",0,IF(I702="","",IF(H702="",VLOOKUP(I702,Parâmetros!$B$3:$C$6,2,0),VLOOKUP(I702,Parâmetros!$B$3:$C$6,2,0)*VLOOKUP(H702,Parâmetros!$E$3:$G$5,2,0))))</f>
        <v>4</v>
      </c>
      <c r="K702" s="74">
        <f t="shared" si="277"/>
        <v>3.4763947740000002E-2</v>
      </c>
      <c r="L702" s="3"/>
      <c r="M702" s="38"/>
    </row>
    <row r="703" spans="1:13" ht="45.75" customHeight="1" outlineLevel="1" x14ac:dyDescent="0.2">
      <c r="A703" s="170" t="str">
        <f>Máximo!A703</f>
        <v>3.666</v>
      </c>
      <c r="B703" s="667" t="str">
        <f>Máximo!B703:E703</f>
        <v>12.4.3.2.   No período T2R (Transition to Run) deverá ser garantida toda documentação necessária, conforme especificada nas várias seções deste documento, de forma que a área de operações possa desempenhar as atividades previstas para os níveis 1 e 2;</v>
      </c>
      <c r="C703" s="668"/>
      <c r="D703" s="668"/>
      <c r="E703" s="669"/>
      <c r="F703" s="68" t="str">
        <f>IF(Máximo!F703:I703="","",Máximo!F703:I703)</f>
        <v/>
      </c>
      <c r="G703" s="72">
        <f>Máximo!G703:J703</f>
        <v>2.1459227E-4</v>
      </c>
      <c r="H703" s="70" t="str">
        <f>IF(Máximo!H703="","",Máximo!H703)</f>
        <v>Obrigatório</v>
      </c>
      <c r="I703" s="37" t="s">
        <v>4</v>
      </c>
      <c r="J703" s="73">
        <f>IF($K$13="Não Atende",0,IF(I703="","",IF(H703="",VLOOKUP(I703,Parâmetros!$B$3:$C$6,2,0),VLOOKUP(I703,Parâmetros!$B$3:$C$6,2,0)*VLOOKUP(H703,Parâmetros!$E$3:$G$5,2,0))))</f>
        <v>4</v>
      </c>
      <c r="K703" s="74">
        <f t="shared" si="277"/>
        <v>3.4763947740000002E-2</v>
      </c>
      <c r="L703" s="3"/>
      <c r="M703" s="38"/>
    </row>
    <row r="704" spans="1:13" ht="45.75" customHeight="1" outlineLevel="1" x14ac:dyDescent="0.2">
      <c r="A704" s="170" t="str">
        <f>Máximo!A704</f>
        <v>3.667</v>
      </c>
      <c r="B704" s="667" t="str">
        <f>Máximo!B704:E704</f>
        <v>12.4.3.3.   A Operação assistida terá início na fase de preparação para a primeira entrega e deverá se estender até 30 dias após a finalização do projeto, contudo não podendo ser desmobilizada até que todos os problemas registrados estejam sanados e todos os processos produtivos em batch tenham sido executados em pelo menos uma oportunidade;</v>
      </c>
      <c r="C704" s="668"/>
      <c r="D704" s="668"/>
      <c r="E704" s="669"/>
      <c r="F704" s="68" t="str">
        <f>IF(Máximo!F704:I704="","",Máximo!F704:I704)</f>
        <v/>
      </c>
      <c r="G704" s="72">
        <f>Máximo!G704:J704</f>
        <v>2.1459227E-4</v>
      </c>
      <c r="H704" s="70" t="str">
        <f>IF(Máximo!H704="","",Máximo!H704)</f>
        <v>Obrigatório</v>
      </c>
      <c r="I704" s="37" t="s">
        <v>4</v>
      </c>
      <c r="J704" s="73">
        <f>IF($K$13="Não Atende",0,IF(I704="","",IF(H704="",VLOOKUP(I704,Parâmetros!$B$3:$C$6,2,0),VLOOKUP(I704,Parâmetros!$B$3:$C$6,2,0)*VLOOKUP(H704,Parâmetros!$E$3:$G$5,2,0))))</f>
        <v>4</v>
      </c>
      <c r="K704" s="74">
        <f t="shared" si="277"/>
        <v>3.4763947740000002E-2</v>
      </c>
      <c r="L704" s="3"/>
      <c r="M704" s="38"/>
    </row>
    <row r="705" spans="1:13" ht="45.75" customHeight="1" outlineLevel="1" x14ac:dyDescent="0.2">
      <c r="A705" s="170" t="str">
        <f>Máximo!A705</f>
        <v>3.668</v>
      </c>
      <c r="B705" s="667" t="str">
        <f>Máximo!B705:E705</f>
        <v>12.4.3.4.   O tipo e abrangência de cada operação assistida a ser prestada poderá variar de acordo com o escopo de cada entrega, sendo definida em tempo de projeto;</v>
      </c>
      <c r="C705" s="668"/>
      <c r="D705" s="668"/>
      <c r="E705" s="669"/>
      <c r="F705" s="68" t="str">
        <f>IF(Máximo!F705:I705="","",Máximo!F705:I705)</f>
        <v/>
      </c>
      <c r="G705" s="72">
        <f>Máximo!G705:J705</f>
        <v>2.1459227E-4</v>
      </c>
      <c r="H705" s="70" t="str">
        <f>IF(Máximo!H705="","",Máximo!H705)</f>
        <v>Obrigatório</v>
      </c>
      <c r="I705" s="37" t="s">
        <v>4</v>
      </c>
      <c r="J705" s="73">
        <f>IF($K$13="Não Atende",0,IF(I705="","",IF(H705="",VLOOKUP(I705,Parâmetros!$B$3:$C$6,2,0),VLOOKUP(I705,Parâmetros!$B$3:$C$6,2,0)*VLOOKUP(H705,Parâmetros!$E$3:$G$5,2,0))))</f>
        <v>4</v>
      </c>
      <c r="K705" s="74">
        <f t="shared" si="277"/>
        <v>3.4763947740000002E-2</v>
      </c>
      <c r="L705" s="3"/>
      <c r="M705" s="38"/>
    </row>
    <row r="706" spans="1:13" ht="45.75" customHeight="1" outlineLevel="1" x14ac:dyDescent="0.2">
      <c r="A706" s="170" t="str">
        <f>Máximo!A706</f>
        <v>3.669</v>
      </c>
      <c r="B706" s="667" t="str">
        <f>Máximo!B706:E706</f>
        <v>12.4.3.5.   O PROPONENTE deve acompanhar os indicadores do ambiente de produção em conjunto com o time de Operação de Sistemas até a implantação completa da solução prevista para a etapa (caso a solução esteja sendo implantada por etapas) e prever em sua proposta Operação Assistida para as etapas subsequentes abordando os aspectos não considerados nas etapas de implantação anteriores. Neste momento podem ser realizados Business Simulation;</v>
      </c>
      <c r="C706" s="668"/>
      <c r="D706" s="668"/>
      <c r="E706" s="669"/>
      <c r="F706" s="68" t="str">
        <f>IF(Máximo!F706:I706="","",Máximo!F706:I706)</f>
        <v/>
      </c>
      <c r="G706" s="72">
        <f>Máximo!G706:J706</f>
        <v>2.1459227E-4</v>
      </c>
      <c r="H706" s="70" t="str">
        <f>IF(Máximo!H706="","",Máximo!H706)</f>
        <v>Obrigatório</v>
      </c>
      <c r="I706" s="37" t="s">
        <v>4</v>
      </c>
      <c r="J706" s="73">
        <f>IF($K$13="Não Atende",0,IF(I706="","",IF(H706="",VLOOKUP(I706,Parâmetros!$B$3:$C$6,2,0),VLOOKUP(I706,Parâmetros!$B$3:$C$6,2,0)*VLOOKUP(H706,Parâmetros!$E$3:$G$5,2,0))))</f>
        <v>4</v>
      </c>
      <c r="K706" s="74">
        <f t="shared" si="277"/>
        <v>3.4763947740000002E-2</v>
      </c>
      <c r="L706" s="3"/>
      <c r="M706" s="38"/>
    </row>
    <row r="707" spans="1:13" ht="45.75" customHeight="1" outlineLevel="1" x14ac:dyDescent="0.2">
      <c r="A707" s="170" t="str">
        <f>Máximo!A707</f>
        <v>3.670</v>
      </c>
      <c r="B707" s="667" t="str">
        <f>Máximo!B707:E707</f>
        <v>12.4.3.6.   As intervenções no ambiente produtivo deverão ser realizadas exclusivamente pelas equipes de Operações, Produção e Ambientes com supervisão e validação do PROPONENTE;</v>
      </c>
      <c r="C707" s="668"/>
      <c r="D707" s="668"/>
      <c r="E707" s="669"/>
      <c r="F707" s="68" t="str">
        <f>IF(Máximo!F707:I707="","",Máximo!F707:I707)</f>
        <v/>
      </c>
      <c r="G707" s="72">
        <f>Máximo!G707:J707</f>
        <v>2.1459227E-4</v>
      </c>
      <c r="H707" s="70" t="str">
        <f>IF(Máximo!H707="","",Máximo!H707)</f>
        <v>Obrigatório</v>
      </c>
      <c r="I707" s="37" t="s">
        <v>4</v>
      </c>
      <c r="J707" s="73">
        <f>IF($K$13="Não Atende",0,IF(I707="","",IF(H707="",VLOOKUP(I707,Parâmetros!$B$3:$C$6,2,0),VLOOKUP(I707,Parâmetros!$B$3:$C$6,2,0)*VLOOKUP(H707,Parâmetros!$E$3:$G$5,2,0))))</f>
        <v>4</v>
      </c>
      <c r="K707" s="74">
        <f t="shared" si="277"/>
        <v>3.4763947740000002E-2</v>
      </c>
      <c r="L707" s="3"/>
      <c r="M707" s="38"/>
    </row>
    <row r="708" spans="1:13" ht="45.75" customHeight="1" outlineLevel="1" x14ac:dyDescent="0.2">
      <c r="A708" s="170" t="str">
        <f>Máximo!A708</f>
        <v>3.671</v>
      </c>
      <c r="B708" s="667" t="str">
        <f>Máximo!B708:E708</f>
        <v>12.4.3.7.   Durante a Operação Assistida, o PROPONENTE deve garantir a atualização de todas as documentações da solução já traduzindo as possíveis modificações no modus operandi da solução.</v>
      </c>
      <c r="C708" s="668"/>
      <c r="D708" s="668"/>
      <c r="E708" s="669"/>
      <c r="F708" s="68" t="str">
        <f>IF(Máximo!F708:I708="","",Máximo!F708:I708)</f>
        <v/>
      </c>
      <c r="G708" s="72">
        <f>Máximo!G708:J708</f>
        <v>2.1459227E-4</v>
      </c>
      <c r="H708" s="70" t="str">
        <f>IF(Máximo!H708="","",Máximo!H708)</f>
        <v>Obrigatório</v>
      </c>
      <c r="I708" s="37" t="s">
        <v>4</v>
      </c>
      <c r="J708" s="73">
        <f>IF($K$13="Não Atende",0,IF(I708="","",IF(H708="",VLOOKUP(I708,Parâmetros!$B$3:$C$6,2,0),VLOOKUP(I708,Parâmetros!$B$3:$C$6,2,0)*VLOOKUP(H708,Parâmetros!$E$3:$G$5,2,0))))</f>
        <v>4</v>
      </c>
      <c r="K708" s="74">
        <f t="shared" si="277"/>
        <v>3.4763947740000002E-2</v>
      </c>
      <c r="L708" s="3"/>
      <c r="M708" s="38"/>
    </row>
    <row r="709" spans="1:13" ht="45.75" customHeight="1" outlineLevel="1" x14ac:dyDescent="0.2">
      <c r="A709" s="170" t="str">
        <f>Máximo!A709</f>
        <v>3.672</v>
      </c>
      <c r="B709" s="667" t="str">
        <f>Máximo!B709:E709</f>
        <v>12.4.4.               Requisitos de Gerenciamento de Serviços</v>
      </c>
      <c r="C709" s="668"/>
      <c r="D709" s="668"/>
      <c r="E709" s="669"/>
      <c r="F709" s="68" t="str">
        <f>IF(Máximo!F709:I709="","",Máximo!F709:I709)</f>
        <v/>
      </c>
      <c r="G709" s="72">
        <f>Máximo!G709:J709</f>
        <v>2.1459227E-4</v>
      </c>
      <c r="H709" s="70" t="str">
        <f>IF(Máximo!H709="","",Máximo!H709)</f>
        <v>Obrigatório</v>
      </c>
      <c r="I709" s="37" t="s">
        <v>4</v>
      </c>
      <c r="J709" s="73">
        <f>IF($K$13="Não Atende",0,IF(I709="","",IF(H709="",VLOOKUP(I709,Parâmetros!$B$3:$C$6,2,0),VLOOKUP(I709,Parâmetros!$B$3:$C$6,2,0)*VLOOKUP(H709,Parâmetros!$E$3:$G$5,2,0))))</f>
        <v>4</v>
      </c>
      <c r="K709" s="74">
        <f t="shared" si="277"/>
        <v>3.4763947740000002E-2</v>
      </c>
      <c r="L709" s="3"/>
      <c r="M709" s="38"/>
    </row>
    <row r="710" spans="1:13" ht="45.75" customHeight="1" outlineLevel="1" x14ac:dyDescent="0.2">
      <c r="A710" s="170" t="str">
        <f>Máximo!A710</f>
        <v>3.673</v>
      </c>
      <c r="B710" s="667" t="str">
        <f>Máximo!B710:E710</f>
        <v>12.4.4.1.   Informar quais processos dos servidores, do sistema operacional e/ou de banco de dados deverão ser monitorados para acompanhar a disponibilidade da aplicação, performance das transações e cargas de trabalho;</v>
      </c>
      <c r="C710" s="668"/>
      <c r="D710" s="668"/>
      <c r="E710" s="669"/>
      <c r="F710" s="68" t="str">
        <f>IF(Máximo!F710:I710="","",Máximo!F710:I710)</f>
        <v/>
      </c>
      <c r="G710" s="72">
        <f>Máximo!G710:J710</f>
        <v>2.1459227E-4</v>
      </c>
      <c r="H710" s="70" t="str">
        <f>IF(Máximo!H710="","",Máximo!H710)</f>
        <v>Obrigatório</v>
      </c>
      <c r="I710" s="37" t="s">
        <v>4</v>
      </c>
      <c r="J710" s="73">
        <f>IF($K$13="Não Atende",0,IF(I710="","",IF(H710="",VLOOKUP(I710,Parâmetros!$B$3:$C$6,2,0),VLOOKUP(I710,Parâmetros!$B$3:$C$6,2,0)*VLOOKUP(H710,Parâmetros!$E$3:$G$5,2,0))))</f>
        <v>4</v>
      </c>
      <c r="K710" s="74">
        <f t="shared" si="277"/>
        <v>3.4763947740000002E-2</v>
      </c>
      <c r="L710" s="3"/>
      <c r="M710" s="38"/>
    </row>
    <row r="711" spans="1:13" ht="45.75" customHeight="1" outlineLevel="1" x14ac:dyDescent="0.2">
      <c r="A711" s="170" t="str">
        <f>Máximo!A711</f>
        <v>3.674</v>
      </c>
      <c r="B711" s="667" t="str">
        <f>Máximo!B711:E711</f>
        <v>12.4.4.2.   Definir em tempo de estudo e em conjunto com a Oi quais transações devem ser monitoradas e qual atuação das equipes Operacionais;</v>
      </c>
      <c r="C711" s="668"/>
      <c r="D711" s="668"/>
      <c r="E711" s="669"/>
      <c r="F711" s="68" t="str">
        <f>IF(Máximo!F711:I711="","",Máximo!F711:I711)</f>
        <v/>
      </c>
      <c r="G711" s="72">
        <f>Máximo!G711:J711</f>
        <v>2.1459227E-4</v>
      </c>
      <c r="H711" s="70" t="str">
        <f>IF(Máximo!H711="","",Máximo!H711)</f>
        <v>Obrigatório</v>
      </c>
      <c r="I711" s="37" t="s">
        <v>4</v>
      </c>
      <c r="J711" s="73">
        <f>IF($K$13="Não Atende",0,IF(I711="","",IF(H711="",VLOOKUP(I711,Parâmetros!$B$3:$C$6,2,0),VLOOKUP(I711,Parâmetros!$B$3:$C$6,2,0)*VLOOKUP(H711,Parâmetros!$E$3:$G$5,2,0))))</f>
        <v>4</v>
      </c>
      <c r="K711" s="74">
        <f t="shared" si="277"/>
        <v>3.4763947740000002E-2</v>
      </c>
      <c r="L711" s="3"/>
      <c r="M711" s="38"/>
    </row>
    <row r="712" spans="1:13" ht="45.75" customHeight="1" outlineLevel="1" x14ac:dyDescent="0.2">
      <c r="A712" s="170" t="str">
        <f>Máximo!A712</f>
        <v>3.675</v>
      </c>
      <c r="B712" s="667" t="str">
        <f>Máximo!B712:E712</f>
        <v>12.4.4.3.   Definir baseline de tempo de resposta da aplicação/serviços de acordo com a experiência do usuário (ex.: Login, abertura de tela, resposta de URL da aplicação);</v>
      </c>
      <c r="C712" s="668"/>
      <c r="D712" s="668"/>
      <c r="E712" s="669"/>
      <c r="F712" s="68" t="str">
        <f>IF(Máximo!F712:I712="","",Máximo!F712:I712)</f>
        <v/>
      </c>
      <c r="G712" s="72">
        <f>Máximo!G712:J712</f>
        <v>2.1459227E-4</v>
      </c>
      <c r="H712" s="70" t="str">
        <f>IF(Máximo!H712="","",Máximo!H712)</f>
        <v>Obrigatório</v>
      </c>
      <c r="I712" s="37" t="s">
        <v>4</v>
      </c>
      <c r="J712" s="73">
        <f>IF($K$13="Não Atende",0,IF(I712="","",IF(H712="",VLOOKUP(I712,Parâmetros!$B$3:$C$6,2,0),VLOOKUP(I712,Parâmetros!$B$3:$C$6,2,0)*VLOOKUP(H712,Parâmetros!$E$3:$G$5,2,0))))</f>
        <v>4</v>
      </c>
      <c r="K712" s="74">
        <f t="shared" si="277"/>
        <v>3.4763947740000002E-2</v>
      </c>
      <c r="L712" s="3"/>
      <c r="M712" s="38"/>
    </row>
    <row r="713" spans="1:13" ht="45.75" customHeight="1" outlineLevel="1" x14ac:dyDescent="0.2">
      <c r="A713" s="170" t="str">
        <f>Máximo!A713</f>
        <v>3.676</v>
      </c>
      <c r="B713" s="667" t="str">
        <f>Máximo!B713:E713</f>
        <v>12.4.4.4.   Definir em tempo de estudo todos os SLA dos entregáveis da produção em modalidade batch e a sua relação e impacto com os serviços de TI e processos de negócio;</v>
      </c>
      <c r="C713" s="668"/>
      <c r="D713" s="668"/>
      <c r="E713" s="669"/>
      <c r="F713" s="68" t="str">
        <f>IF(Máximo!F713:I713="","",Máximo!F713:I713)</f>
        <v/>
      </c>
      <c r="G713" s="72">
        <f>Máximo!G713:J713</f>
        <v>2.1459227E-4</v>
      </c>
      <c r="H713" s="70" t="str">
        <f>IF(Máximo!H713="","",Máximo!H713)</f>
        <v>Obrigatório</v>
      </c>
      <c r="I713" s="37" t="s">
        <v>4</v>
      </c>
      <c r="J713" s="73">
        <f>IF($K$13="Não Atende",0,IF(I713="","",IF(H713="",VLOOKUP(I713,Parâmetros!$B$3:$C$6,2,0),VLOOKUP(I713,Parâmetros!$B$3:$C$6,2,0)*VLOOKUP(H713,Parâmetros!$E$3:$G$5,2,0))))</f>
        <v>4</v>
      </c>
      <c r="K713" s="74">
        <f t="shared" si="277"/>
        <v>3.4763947740000002E-2</v>
      </c>
      <c r="L713" s="3"/>
      <c r="M713" s="38"/>
    </row>
    <row r="714" spans="1:13" ht="45.75" customHeight="1" outlineLevel="1" x14ac:dyDescent="0.2">
      <c r="A714" s="170" t="str">
        <f>Máximo!A714</f>
        <v>3.677</v>
      </c>
      <c r="B714" s="667" t="str">
        <f>Máximo!B714:E714</f>
        <v>12.4.4.5.   Informar toda volumetria de produção considerando as partes transacional e batch da solução, o ciclo de negócio e sazonalidades possíveis e o impacto relativo na infraestrutura tecnológica proposta;</v>
      </c>
      <c r="C714" s="668"/>
      <c r="D714" s="668"/>
      <c r="E714" s="669"/>
      <c r="F714" s="68" t="str">
        <f>IF(Máximo!F714:I714="","",Máximo!F714:I714)</f>
        <v/>
      </c>
      <c r="G714" s="72">
        <f>Máximo!G714:J714</f>
        <v>2.1459227E-4</v>
      </c>
      <c r="H714" s="70" t="str">
        <f>IF(Máximo!H714="","",Máximo!H714)</f>
        <v>Obrigatório</v>
      </c>
      <c r="I714" s="37" t="s">
        <v>4</v>
      </c>
      <c r="J714" s="73">
        <f>IF($K$13="Não Atende",0,IF(I714="","",IF(H714="",VLOOKUP(I714,Parâmetros!$B$3:$C$6,2,0),VLOOKUP(I714,Parâmetros!$B$3:$C$6,2,0)*VLOOKUP(H714,Parâmetros!$E$3:$G$5,2,0))))</f>
        <v>4</v>
      </c>
      <c r="K714" s="74">
        <f t="shared" si="277"/>
        <v>3.4763947740000002E-2</v>
      </c>
      <c r="L714" s="3"/>
      <c r="M714" s="38"/>
    </row>
    <row r="715" spans="1:13" ht="45.75" customHeight="1" outlineLevel="1" x14ac:dyDescent="0.2">
      <c r="A715" s="170" t="str">
        <f>Máximo!A715</f>
        <v>3.678</v>
      </c>
      <c r="B715" s="667" t="str">
        <f>Máximo!B715:E715</f>
        <v>12.4.4.6.   Definir em tempo de estudo e em conjunto com a Oi os SLA para cada processo de negócio monitorado a partir dos serviços de TI;</v>
      </c>
      <c r="C715" s="668"/>
      <c r="D715" s="668"/>
      <c r="E715" s="669"/>
      <c r="F715" s="68" t="str">
        <f>IF(Máximo!F715:I715="","",Máximo!F715:I715)</f>
        <v/>
      </c>
      <c r="G715" s="72">
        <f>Máximo!G715:J715</f>
        <v>2.1459227E-4</v>
      </c>
      <c r="H715" s="70" t="str">
        <f>IF(Máximo!H715="","",Máximo!H715)</f>
        <v>Obrigatório</v>
      </c>
      <c r="I715" s="37" t="s">
        <v>4</v>
      </c>
      <c r="J715" s="73">
        <f>IF($K$13="Não Atende",0,IF(I715="","",IF(H715="",VLOOKUP(I715,Parâmetros!$B$3:$C$6,2,0),VLOOKUP(I715,Parâmetros!$B$3:$C$6,2,0)*VLOOKUP(H715,Parâmetros!$E$3:$G$5,2,0))))</f>
        <v>4</v>
      </c>
      <c r="K715" s="74">
        <f t="shared" si="277"/>
        <v>3.4763947740000002E-2</v>
      </c>
      <c r="L715" s="3"/>
      <c r="M715" s="38"/>
    </row>
    <row r="716" spans="1:13" ht="45.75" customHeight="1" outlineLevel="1" x14ac:dyDescent="0.2">
      <c r="A716" s="170" t="str">
        <f>Máximo!A716</f>
        <v>3.679</v>
      </c>
      <c r="B716" s="667" t="str">
        <f>Máximo!B716:E716</f>
        <v>12.4.4.7.   Definir em tempo de estudo e em conjunto com a Oi os OLA para cada ação operacional envolvida na monitoração dos serviços de TI;</v>
      </c>
      <c r="C716" s="668"/>
      <c r="D716" s="668"/>
      <c r="E716" s="669"/>
      <c r="F716" s="68" t="str">
        <f>IF(Máximo!F716:I716="","",Máximo!F716:I716)</f>
        <v/>
      </c>
      <c r="G716" s="72">
        <f>Máximo!G716:J716</f>
        <v>2.1459227E-4</v>
      </c>
      <c r="H716" s="70" t="str">
        <f>IF(Máximo!H716="","",Máximo!H716)</f>
        <v>Obrigatório</v>
      </c>
      <c r="I716" s="37" t="s">
        <v>4</v>
      </c>
      <c r="J716" s="73">
        <f>IF($K$13="Não Atende",0,IF(I716="","",IF(H716="",VLOOKUP(I716,Parâmetros!$B$3:$C$6,2,0),VLOOKUP(I716,Parâmetros!$B$3:$C$6,2,0)*VLOOKUP(H716,Parâmetros!$E$3:$G$5,2,0))))</f>
        <v>4</v>
      </c>
      <c r="K716" s="74">
        <f t="shared" si="277"/>
        <v>3.4763947740000002E-2</v>
      </c>
      <c r="L716" s="3"/>
      <c r="M716" s="38"/>
    </row>
    <row r="717" spans="1:13" ht="45.75" customHeight="1" outlineLevel="1" x14ac:dyDescent="0.2">
      <c r="A717" s="170" t="str">
        <f>Máximo!A717</f>
        <v>3.680</v>
      </c>
      <c r="B717" s="667" t="str">
        <f>Máximo!B717:E717</f>
        <v>12.4.4.8.   Especificar a monitoração de serviço, através de documento próprio, contemplando visão fim a fim do processo de negócio, e correlacionando as monitorações às camadas de experiência do usuário, aplicação e infraestrutura.</v>
      </c>
      <c r="C717" s="668"/>
      <c r="D717" s="668"/>
      <c r="E717" s="669"/>
      <c r="F717" s="68" t="str">
        <f>IF(Máximo!F717:I717="","",Máximo!F717:I717)</f>
        <v/>
      </c>
      <c r="G717" s="72">
        <f>Máximo!G717:J717</f>
        <v>2.1459227E-4</v>
      </c>
      <c r="H717" s="70" t="str">
        <f>IF(Máximo!H717="","",Máximo!H717)</f>
        <v>Obrigatório</v>
      </c>
      <c r="I717" s="37" t="s">
        <v>4</v>
      </c>
      <c r="J717" s="73">
        <f>IF($K$13="Não Atende",0,IF(I717="","",IF(H717="",VLOOKUP(I717,Parâmetros!$B$3:$C$6,2,0),VLOOKUP(I717,Parâmetros!$B$3:$C$6,2,0)*VLOOKUP(H717,Parâmetros!$E$3:$G$5,2,0))))</f>
        <v>4</v>
      </c>
      <c r="K717" s="74">
        <f t="shared" si="277"/>
        <v>3.4763947740000002E-2</v>
      </c>
      <c r="L717" s="3"/>
      <c r="M717" s="38"/>
    </row>
    <row r="718" spans="1:13" ht="45.75" customHeight="1" outlineLevel="1" x14ac:dyDescent="0.2">
      <c r="A718" s="170" t="str">
        <f>Máximo!A718</f>
        <v>3.681</v>
      </c>
      <c r="B718" s="667" t="str">
        <f>Máximo!B718:E718</f>
        <v>12.4.4.9.   Informar todas as interfaces existentes com outros sistemas, e como as mesmas devem ser monitoradas, de modo que possamos ter uma visão fim-a-fim das integrações com os demais sistemas Oi.</v>
      </c>
      <c r="C718" s="668"/>
      <c r="D718" s="668"/>
      <c r="E718" s="669"/>
      <c r="F718" s="68" t="str">
        <f>IF(Máximo!F718:I718="","",Máximo!F718:I718)</f>
        <v/>
      </c>
      <c r="G718" s="72">
        <f>Máximo!G718:J718</f>
        <v>2.1459227E-4</v>
      </c>
      <c r="H718" s="70" t="str">
        <f>IF(Máximo!H718="","",Máximo!H718)</f>
        <v>Obrigatório</v>
      </c>
      <c r="I718" s="37" t="s">
        <v>4</v>
      </c>
      <c r="J718" s="73">
        <f>IF($K$13="Não Atende",0,IF(I718="","",IF(H718="",VLOOKUP(I718,Parâmetros!$B$3:$C$6,2,0),VLOOKUP(I718,Parâmetros!$B$3:$C$6,2,0)*VLOOKUP(H718,Parâmetros!$E$3:$G$5,2,0))))</f>
        <v>4</v>
      </c>
      <c r="K718" s="74">
        <f t="shared" si="277"/>
        <v>3.4763947740000002E-2</v>
      </c>
      <c r="L718" s="3"/>
      <c r="M718" s="38"/>
    </row>
    <row r="719" spans="1:13" ht="45.75" customHeight="1" outlineLevel="1" x14ac:dyDescent="0.2">
      <c r="A719" s="170" t="str">
        <f>Máximo!A719</f>
        <v>3.682</v>
      </c>
      <c r="B719" s="667" t="str">
        <f>Máximo!B719:E719</f>
        <v>12.5.Pós-Implantação (Oficialização da Operação do Sistema)</v>
      </c>
      <c r="C719" s="668"/>
      <c r="D719" s="668"/>
      <c r="E719" s="669"/>
      <c r="F719" s="68" t="str">
        <f>IF(Máximo!F719:I719="","",Máximo!F719:I719)</f>
        <v/>
      </c>
      <c r="G719" s="72">
        <f>Máximo!G719:J719</f>
        <v>2.1459227E-4</v>
      </c>
      <c r="H719" s="70" t="str">
        <f>IF(Máximo!H719="","",Máximo!H719)</f>
        <v>Obrigatório</v>
      </c>
      <c r="I719" s="37" t="s">
        <v>4</v>
      </c>
      <c r="J719" s="73">
        <f>IF($K$13="Não Atende",0,IF(I719="","",IF(H719="",VLOOKUP(I719,Parâmetros!$B$3:$C$6,2,0),VLOOKUP(I719,Parâmetros!$B$3:$C$6,2,0)*VLOOKUP(H719,Parâmetros!$E$3:$G$5,2,0))))</f>
        <v>4</v>
      </c>
      <c r="K719" s="74">
        <f t="shared" si="277"/>
        <v>3.4763947740000002E-2</v>
      </c>
      <c r="L719" s="3"/>
      <c r="M719" s="38"/>
    </row>
    <row r="720" spans="1:13" ht="45.75" customHeight="1" outlineLevel="1" x14ac:dyDescent="0.2">
      <c r="A720" s="170" t="str">
        <f>Máximo!A720</f>
        <v>3.683</v>
      </c>
      <c r="B720" s="667" t="str">
        <f>Máximo!B720:E720</f>
        <v>12.5.1.               O PROPONENTE conduzirá toda a transição para a equipe Operação de Sistemas incluindo:</v>
      </c>
      <c r="C720" s="668"/>
      <c r="D720" s="668"/>
      <c r="E720" s="669"/>
      <c r="F720" s="68" t="str">
        <f>IF(Máximo!F720:I720="","",Máximo!F720:I720)</f>
        <v/>
      </c>
      <c r="G720" s="72">
        <f>Máximo!G720:J720</f>
        <v>2.1459227E-4</v>
      </c>
      <c r="H720" s="70" t="str">
        <f>IF(Máximo!H720="","",Máximo!H720)</f>
        <v>Obrigatório</v>
      </c>
      <c r="I720" s="37" t="s">
        <v>4</v>
      </c>
      <c r="J720" s="73">
        <f>IF($K$13="Não Atende",0,IF(I720="","",IF(H720="",VLOOKUP(I720,Parâmetros!$B$3:$C$6,2,0),VLOOKUP(I720,Parâmetros!$B$3:$C$6,2,0)*VLOOKUP(H720,Parâmetros!$E$3:$G$5,2,0))))</f>
        <v>4</v>
      </c>
      <c r="K720" s="74">
        <f t="shared" si="277"/>
        <v>3.4763947740000002E-2</v>
      </c>
      <c r="L720" s="3"/>
      <c r="M720" s="38"/>
    </row>
    <row r="721" spans="1:13" ht="45.75" customHeight="1" outlineLevel="1" x14ac:dyDescent="0.2">
      <c r="A721" s="170" t="str">
        <f>Máximo!A721</f>
        <v>3.684</v>
      </c>
      <c r="B721" s="667" t="str">
        <f>Máximo!B721:E721</f>
        <v>12.5.1.1.  Alocação de recurso técnico especializado do projeto para suportar a Operação do Sistema durante o período de garantia da solução e até a estabilização completa da solução/ambiente;</v>
      </c>
      <c r="C721" s="668"/>
      <c r="D721" s="668"/>
      <c r="E721" s="669"/>
      <c r="F721" s="68" t="str">
        <f>IF(Máximo!F721:I721="","",Máximo!F721:I721)</f>
        <v/>
      </c>
      <c r="G721" s="72">
        <f>Máximo!G721:J721</f>
        <v>2.1459227E-4</v>
      </c>
      <c r="H721" s="70" t="str">
        <f>IF(Máximo!H721="","",Máximo!H721)</f>
        <v>Obrigatório</v>
      </c>
      <c r="I721" s="37" t="s">
        <v>17</v>
      </c>
      <c r="J721" s="73">
        <f>IF($K$13="Não Atende",0,IF(I721="","",IF(H721="",VLOOKUP(I721,Parâmetros!$B$3:$C$6,2,0),VLOOKUP(I721,Parâmetros!$B$3:$C$6,2,0)*VLOOKUP(H721,Parâmetros!$E$3:$G$5,2,0))))</f>
        <v>2</v>
      </c>
      <c r="K721" s="74">
        <f t="shared" si="277"/>
        <v>1.7381973870000001E-2</v>
      </c>
      <c r="L721" s="3"/>
      <c r="M721" s="38"/>
    </row>
    <row r="722" spans="1:13" ht="45.75" customHeight="1" outlineLevel="1" x14ac:dyDescent="0.2">
      <c r="A722" s="170" t="str">
        <f>Máximo!A722</f>
        <v>3.685</v>
      </c>
      <c r="B722" s="667" t="str">
        <f>Máximo!B722:E722</f>
        <v>12.5.1.2.  Apresentação do processo de acionamento e registro de problemas junto ao fornecedor, os documentos e informações a serem anexadas, assim como os procedimentos de escalação em caso de vencimento de SLA de atendimento;</v>
      </c>
      <c r="C722" s="668"/>
      <c r="D722" s="668"/>
      <c r="E722" s="669"/>
      <c r="F722" s="68" t="str">
        <f>IF(Máximo!F722:I722="","",Máximo!F722:I722)</f>
        <v/>
      </c>
      <c r="G722" s="72">
        <f>Máximo!G722:J722</f>
        <v>2.1459227E-4</v>
      </c>
      <c r="H722" s="70" t="str">
        <f>IF(Máximo!H722="","",Máximo!H722)</f>
        <v>Obrigatório</v>
      </c>
      <c r="I722" s="37" t="s">
        <v>4</v>
      </c>
      <c r="J722" s="73">
        <f>IF($K$13="Não Atende",0,IF(I722="","",IF(H722="",VLOOKUP(I722,Parâmetros!$B$3:$C$6,2,0),VLOOKUP(I722,Parâmetros!$B$3:$C$6,2,0)*VLOOKUP(H722,Parâmetros!$E$3:$G$5,2,0))))</f>
        <v>4</v>
      </c>
      <c r="K722" s="74">
        <f t="shared" si="277"/>
        <v>3.4763947740000002E-2</v>
      </c>
      <c r="L722" s="3"/>
      <c r="M722" s="38"/>
    </row>
    <row r="723" spans="1:13" ht="45.75" customHeight="1" outlineLevel="1" x14ac:dyDescent="0.2">
      <c r="A723" s="170" t="str">
        <f>Máximo!A723</f>
        <v>3.686</v>
      </c>
      <c r="B723" s="667" t="str">
        <f>Máximo!B723:E723</f>
        <v>12.5.1.3.  Apresentação dos procedimentos de blindagem do(s) ambiente(s) operacional(ais) para aprovação da Oi e realização das atividades necessárias para uma efetiva segregação de tarefas e responsabilidades entre operação, desenvolvimento e clientes/usuários;</v>
      </c>
      <c r="C723" s="668"/>
      <c r="D723" s="668"/>
      <c r="E723" s="669"/>
      <c r="F723" s="68" t="str">
        <f>IF(Máximo!F723:I723="","",Máximo!F723:I723)</f>
        <v/>
      </c>
      <c r="G723" s="72">
        <f>Máximo!G723:J723</f>
        <v>2.1459227E-4</v>
      </c>
      <c r="H723" s="70" t="str">
        <f>IF(Máximo!H723="","",Máximo!H723)</f>
        <v>Obrigatório</v>
      </c>
      <c r="I723" s="37" t="s">
        <v>4</v>
      </c>
      <c r="J723" s="73">
        <f>IF($K$13="Não Atende",0,IF(I723="","",IF(H723="",VLOOKUP(I723,Parâmetros!$B$3:$C$6,2,0),VLOOKUP(I723,Parâmetros!$B$3:$C$6,2,0)*VLOOKUP(H723,Parâmetros!$E$3:$G$5,2,0))))</f>
        <v>4</v>
      </c>
      <c r="K723" s="74">
        <f t="shared" si="277"/>
        <v>3.4763947740000002E-2</v>
      </c>
      <c r="L723" s="3"/>
      <c r="M723" s="38"/>
    </row>
    <row r="724" spans="1:13" ht="45.75" customHeight="1" outlineLevel="1" x14ac:dyDescent="0.2">
      <c r="A724" s="170" t="str">
        <f>Máximo!A724</f>
        <v>3.687</v>
      </c>
      <c r="B724" s="667" t="str">
        <f>Máximo!B724:E724</f>
        <v>12.5.1.4.  Criação da Matriz de responsabilidade do(s) ambiente(s) operacional(ais) da Solução levando em consideração as responsabilidades Nível 1 e 2  de Operações e Produção e as responsabilidades do Desenvolvimento e fornecedor da solução para o Nível 3.</v>
      </c>
      <c r="C724" s="668"/>
      <c r="D724" s="668"/>
      <c r="E724" s="669"/>
      <c r="F724" s="68" t="str">
        <f>IF(Máximo!F724:I724="","",Máximo!F724:I724)</f>
        <v/>
      </c>
      <c r="G724" s="72">
        <f>Máximo!G724:J724</f>
        <v>2.1459227E-4</v>
      </c>
      <c r="H724" s="70" t="str">
        <f>IF(Máximo!H724="","",Máximo!H724)</f>
        <v>Obrigatório</v>
      </c>
      <c r="I724" s="37" t="s">
        <v>4</v>
      </c>
      <c r="J724" s="73">
        <f>IF($K$13="Não Atende",0,IF(I724="","",IF(H724="",VLOOKUP(I724,Parâmetros!$B$3:$C$6,2,0),VLOOKUP(I724,Parâmetros!$B$3:$C$6,2,0)*VLOOKUP(H724,Parâmetros!$E$3:$G$5,2,0))))</f>
        <v>4</v>
      </c>
      <c r="K724" s="74">
        <f t="shared" si="277"/>
        <v>3.4763947740000002E-2</v>
      </c>
      <c r="L724" s="3"/>
      <c r="M724" s="38"/>
    </row>
    <row r="725" spans="1:13" ht="45.75" customHeight="1" outlineLevel="1" x14ac:dyDescent="0.2">
      <c r="A725" s="170" t="str">
        <f>Máximo!A725</f>
        <v>3.688</v>
      </c>
      <c r="B725" s="667" t="str">
        <f>Máximo!B725:E725</f>
        <v>12.5.2.               A oficialização do regime de Operação em produção ocorre após o TAP (Termo de Aceite de Produção). Neste momento são registradas as não conformidades por intermédio dos TNC (Termos de Não Conformidade), documento contendo a relação dos gaps, conflitos sistêmicos com as regras de negócio ou padrões da OI.</v>
      </c>
      <c r="C725" s="668"/>
      <c r="D725" s="668"/>
      <c r="E725" s="669"/>
      <c r="F725" s="68" t="str">
        <f>IF(Máximo!F725:I725="","",Máximo!F725:I725)</f>
        <v/>
      </c>
      <c r="G725" s="72">
        <f>Máximo!G725:J725</f>
        <v>2.1459227E-4</v>
      </c>
      <c r="H725" s="70" t="str">
        <f>IF(Máximo!H725="","",Máximo!H725)</f>
        <v>Obrigatório</v>
      </c>
      <c r="I725" s="37" t="s">
        <v>4</v>
      </c>
      <c r="J725" s="73">
        <f>IF($K$13="Não Atende",0,IF(I725="","",IF(H725="",VLOOKUP(I725,Parâmetros!$B$3:$C$6,2,0),VLOOKUP(I725,Parâmetros!$B$3:$C$6,2,0)*VLOOKUP(H725,Parâmetros!$E$3:$G$5,2,0))))</f>
        <v>4</v>
      </c>
      <c r="K725" s="74">
        <f t="shared" si="277"/>
        <v>3.4763947740000002E-2</v>
      </c>
      <c r="L725" s="3"/>
      <c r="M725" s="38"/>
    </row>
    <row r="726" spans="1:13" ht="45.75" customHeight="1" outlineLevel="1" x14ac:dyDescent="0.2">
      <c r="A726" s="170" t="str">
        <f>Máximo!A726</f>
        <v>3.689</v>
      </c>
      <c r="B726" s="667" t="str">
        <f>Máximo!B726:E726</f>
        <v>13.      Requisitos de Microinformática</v>
      </c>
      <c r="C726" s="668"/>
      <c r="D726" s="668"/>
      <c r="E726" s="669"/>
      <c r="F726" s="68" t="str">
        <f>IF(Máximo!F726:I726="","",Máximo!F726:I726)</f>
        <v/>
      </c>
      <c r="G726" s="72">
        <f>Máximo!G726:J726</f>
        <v>2.1459227E-4</v>
      </c>
      <c r="H726" s="70" t="str">
        <f>IF(Máximo!H726="","",Máximo!H726)</f>
        <v>Obrigatório</v>
      </c>
      <c r="I726" s="37" t="s">
        <v>4</v>
      </c>
      <c r="J726" s="73">
        <f>IF($K$13="Não Atende",0,IF(I726="","",IF(H726="",VLOOKUP(I726,Parâmetros!$B$3:$C$6,2,0),VLOOKUP(I726,Parâmetros!$B$3:$C$6,2,0)*VLOOKUP(H726,Parâmetros!$E$3:$G$5,2,0))))</f>
        <v>4</v>
      </c>
      <c r="K726" s="74">
        <f t="shared" si="277"/>
        <v>3.4763947740000002E-2</v>
      </c>
      <c r="L726" s="3"/>
      <c r="M726" s="38"/>
    </row>
    <row r="727" spans="1:13" ht="45.75" customHeight="1" outlineLevel="1" x14ac:dyDescent="0.2">
      <c r="A727" s="170" t="str">
        <f>Máximo!A727</f>
        <v>3.690</v>
      </c>
      <c r="B727" s="667" t="str">
        <f>Máximo!B727:E727</f>
        <v>13.1.O PROPONENTE deve obedecer os requerimentos necessários indicados pela equipe responsável pelo serviços de usuário (microinformática). Os padrões serão direcionados e disponibilizados em tempo de estudo e implementação. Podemos destacar os itens abaixo:</v>
      </c>
      <c r="C727" s="668"/>
      <c r="D727" s="668"/>
      <c r="E727" s="669"/>
      <c r="F727" s="68" t="str">
        <f>IF(Máximo!F727:I727="","",Máximo!F727:I727)</f>
        <v/>
      </c>
      <c r="G727" s="72">
        <f>Máximo!G727:J727</f>
        <v>2.1459227E-4</v>
      </c>
      <c r="H727" s="70" t="str">
        <f>IF(Máximo!H727="","",Máximo!H727)</f>
        <v>Obrigatório</v>
      </c>
      <c r="I727" s="37" t="s">
        <v>4</v>
      </c>
      <c r="J727" s="73">
        <f>IF($K$13="Não Atende",0,IF(I727="","",IF(H727="",VLOOKUP(I727,Parâmetros!$B$3:$C$6,2,0),VLOOKUP(I727,Parâmetros!$B$3:$C$6,2,0)*VLOOKUP(H727,Parâmetros!$E$3:$G$5,2,0))))</f>
        <v>4</v>
      </c>
      <c r="K727" s="74">
        <f t="shared" si="277"/>
        <v>3.4763947740000002E-2</v>
      </c>
      <c r="L727" s="3"/>
      <c r="M727" s="38"/>
    </row>
    <row r="728" spans="1:13" ht="45.75" customHeight="1" outlineLevel="1" x14ac:dyDescent="0.2">
      <c r="A728" s="170" t="str">
        <f>Máximo!A728</f>
        <v>3.691</v>
      </c>
      <c r="B728" s="667" t="str">
        <f>Máximo!B728:E728</f>
        <v>13.1.1.           O público alvo para uso de clientes e/ou front-ends web da solução ofertada será(ão):</v>
      </c>
      <c r="C728" s="668"/>
      <c r="D728" s="668"/>
      <c r="E728" s="669"/>
      <c r="F728" s="68" t="str">
        <f>IF(Máximo!F728:I728="","",Máximo!F728:I728)</f>
        <v/>
      </c>
      <c r="G728" s="72">
        <f>Máximo!G728:J728</f>
        <v>2.1459227E-4</v>
      </c>
      <c r="H728" s="70" t="str">
        <f>IF(Máximo!H728="","",Máximo!H728)</f>
        <v>Obrigatório</v>
      </c>
      <c r="I728" s="37" t="s">
        <v>4</v>
      </c>
      <c r="J728" s="73">
        <f>IF($K$13="Não Atende",0,IF(I728="","",IF(H728="",VLOOKUP(I728,Parâmetros!$B$3:$C$6,2,0),VLOOKUP(I728,Parâmetros!$B$3:$C$6,2,0)*VLOOKUP(H728,Parâmetros!$E$3:$G$5,2,0))))</f>
        <v>4</v>
      </c>
      <c r="K728" s="74">
        <f t="shared" si="277"/>
        <v>3.4763947740000002E-2</v>
      </c>
      <c r="L728" s="3"/>
      <c r="M728" s="38"/>
    </row>
    <row r="729" spans="1:13" ht="45.75" customHeight="1" outlineLevel="1" x14ac:dyDescent="0.2">
      <c r="A729" s="170" t="str">
        <f>Máximo!A729</f>
        <v>3.692</v>
      </c>
      <c r="B729" s="667" t="str">
        <f>Máximo!B729:E729</f>
        <v>13.1.1.1.           Cliente da Oi fora da companhia</v>
      </c>
      <c r="C729" s="668"/>
      <c r="D729" s="668"/>
      <c r="E729" s="669"/>
      <c r="F729" s="68" t="str">
        <f>IF(Máximo!F729:I729="","",Máximo!F729:I729)</f>
        <v/>
      </c>
      <c r="G729" s="72">
        <f>Máximo!G729:J729</f>
        <v>2.1459227E-4</v>
      </c>
      <c r="H729" s="70" t="str">
        <f>IF(Máximo!H729="","",Máximo!H729)</f>
        <v>Obrigatório</v>
      </c>
      <c r="I729" s="37" t="s">
        <v>4</v>
      </c>
      <c r="J729" s="73">
        <f>IF($K$13="Não Atende",0,IF(I729="","",IF(H729="",VLOOKUP(I729,Parâmetros!$B$3:$C$6,2,0),VLOOKUP(I729,Parâmetros!$B$3:$C$6,2,0)*VLOOKUP(H729,Parâmetros!$E$3:$G$5,2,0))))</f>
        <v>4</v>
      </c>
      <c r="K729" s="74">
        <f t="shared" si="277"/>
        <v>3.4763947740000002E-2</v>
      </c>
      <c r="L729" s="3"/>
      <c r="M729" s="38"/>
    </row>
    <row r="730" spans="1:13" ht="45.75" customHeight="1" outlineLevel="1" x14ac:dyDescent="0.2">
      <c r="A730" s="170" t="str">
        <f>Máximo!A730</f>
        <v>3.693</v>
      </c>
      <c r="B730" s="667" t="str">
        <f>Máximo!B730:E730</f>
        <v>13.1.1.2.           Colaborador ou parceiro da Oi dentro da companhia</v>
      </c>
      <c r="C730" s="668"/>
      <c r="D730" s="668"/>
      <c r="E730" s="669"/>
      <c r="F730" s="68" t="str">
        <f>IF(Máximo!F730:I730="","",Máximo!F730:I730)</f>
        <v/>
      </c>
      <c r="G730" s="72">
        <f>Máximo!G730:J730</f>
        <v>2.1459227E-4</v>
      </c>
      <c r="H730" s="70" t="str">
        <f>IF(Máximo!H730="","",Máximo!H730)</f>
        <v>Obrigatório</v>
      </c>
      <c r="I730" s="37" t="s">
        <v>4</v>
      </c>
      <c r="J730" s="73">
        <f>IF($K$13="Não Atende",0,IF(I730="","",IF(H730="",VLOOKUP(I730,Parâmetros!$B$3:$C$6,2,0),VLOOKUP(I730,Parâmetros!$B$3:$C$6,2,0)*VLOOKUP(H730,Parâmetros!$E$3:$G$5,2,0))))</f>
        <v>4</v>
      </c>
      <c r="K730" s="74">
        <f t="shared" si="277"/>
        <v>3.4763947740000002E-2</v>
      </c>
      <c r="L730" s="3"/>
      <c r="M730" s="38"/>
    </row>
    <row r="731" spans="1:13" ht="45.75" customHeight="1" outlineLevel="1" x14ac:dyDescent="0.2">
      <c r="A731" s="170" t="str">
        <f>Máximo!A731</f>
        <v>3.694</v>
      </c>
      <c r="B731" s="667" t="str">
        <f>Máximo!B731:E731</f>
        <v>13.1.1.3.           Parceiro Oi fora da companhia (através de link);</v>
      </c>
      <c r="C731" s="668"/>
      <c r="D731" s="668"/>
      <c r="E731" s="669"/>
      <c r="F731" s="68" t="str">
        <f>IF(Máximo!F731:I731="","",Máximo!F731:I731)</f>
        <v/>
      </c>
      <c r="G731" s="72">
        <f>Máximo!G731:J731</f>
        <v>2.1459227E-4</v>
      </c>
      <c r="H731" s="70" t="str">
        <f>IF(Máximo!H731="","",Máximo!H731)</f>
        <v>Obrigatório</v>
      </c>
      <c r="I731" s="37" t="s">
        <v>4</v>
      </c>
      <c r="J731" s="73">
        <f>IF($K$13="Não Atende",0,IF(I731="","",IF(H731="",VLOOKUP(I731,Parâmetros!$B$3:$C$6,2,0),VLOOKUP(I731,Parâmetros!$B$3:$C$6,2,0)*VLOOKUP(H731,Parâmetros!$E$3:$G$5,2,0))))</f>
        <v>4</v>
      </c>
      <c r="K731" s="74">
        <f t="shared" si="277"/>
        <v>3.4763947740000002E-2</v>
      </c>
      <c r="L731" s="3"/>
      <c r="M731" s="38"/>
    </row>
    <row r="732" spans="1:13" ht="45.75" customHeight="1" outlineLevel="1" x14ac:dyDescent="0.2">
      <c r="A732" s="170" t="str">
        <f>Máximo!A732</f>
        <v>3.695</v>
      </c>
      <c r="B732" s="667" t="str">
        <f>Máximo!B732:E732</f>
        <v>13.1.1.4.           Lojas próprias;</v>
      </c>
      <c r="C732" s="668"/>
      <c r="D732" s="668"/>
      <c r="E732" s="669"/>
      <c r="F732" s="68" t="str">
        <f>IF(Máximo!F732:I732="","",Máximo!F732:I732)</f>
        <v/>
      </c>
      <c r="G732" s="72">
        <f>Máximo!G732:J732</f>
        <v>2.1459227E-4</v>
      </c>
      <c r="H732" s="70" t="str">
        <f>IF(Máximo!H732="","",Máximo!H732)</f>
        <v>Obrigatório</v>
      </c>
      <c r="I732" s="37" t="s">
        <v>4</v>
      </c>
      <c r="J732" s="73">
        <f>IF($K$13="Não Atende",0,IF(I732="","",IF(H732="",VLOOKUP(I732,Parâmetros!$B$3:$C$6,2,0),VLOOKUP(I732,Parâmetros!$B$3:$C$6,2,0)*VLOOKUP(H732,Parâmetros!$E$3:$G$5,2,0))))</f>
        <v>4</v>
      </c>
      <c r="K732" s="74">
        <f t="shared" si="277"/>
        <v>3.4763947740000002E-2</v>
      </c>
      <c r="L732" s="3"/>
      <c r="M732" s="38"/>
    </row>
    <row r="733" spans="1:13" ht="45.75" customHeight="1" outlineLevel="1" x14ac:dyDescent="0.2">
      <c r="A733" s="170" t="str">
        <f>Máximo!A733</f>
        <v>3.696</v>
      </c>
      <c r="B733" s="667" t="str">
        <f>Máximo!B733:E733</f>
        <v>13.1.1.5.           Call Center</v>
      </c>
      <c r="C733" s="668"/>
      <c r="D733" s="668"/>
      <c r="E733" s="669"/>
      <c r="F733" s="68" t="str">
        <f>IF(Máximo!F733:I733="","",Máximo!F733:I733)</f>
        <v/>
      </c>
      <c r="G733" s="72">
        <f>Máximo!G733:J733</f>
        <v>2.1459227E-4</v>
      </c>
      <c r="H733" s="70" t="str">
        <f>IF(Máximo!H733="","",Máximo!H733)</f>
        <v>Obrigatório</v>
      </c>
      <c r="I733" s="37" t="s">
        <v>4</v>
      </c>
      <c r="J733" s="73">
        <f>IF($K$13="Não Atende",0,IF(I733="","",IF(H733="",VLOOKUP(I733,Parâmetros!$B$3:$C$6,2,0),VLOOKUP(I733,Parâmetros!$B$3:$C$6,2,0)*VLOOKUP(H733,Parâmetros!$E$3:$G$5,2,0))))</f>
        <v>4</v>
      </c>
      <c r="K733" s="74">
        <f t="shared" si="277"/>
        <v>3.4763947740000002E-2</v>
      </c>
      <c r="L733" s="3"/>
      <c r="M733" s="38"/>
    </row>
    <row r="734" spans="1:13" ht="45.75" customHeight="1" outlineLevel="1" x14ac:dyDescent="0.2">
      <c r="A734" s="170" t="str">
        <f>Máximo!A734</f>
        <v>3.697</v>
      </c>
      <c r="B734" s="667" t="str">
        <f>Máximo!B734:E734</f>
        <v>13.2.Software</v>
      </c>
      <c r="C734" s="668"/>
      <c r="D734" s="668"/>
      <c r="E734" s="669"/>
      <c r="F734" s="68" t="str">
        <f>IF(Máximo!F734:I734="","",Máximo!F734:I734)</f>
        <v/>
      </c>
      <c r="G734" s="72">
        <f>Máximo!G734:J734</f>
        <v>2.1459227E-4</v>
      </c>
      <c r="H734" s="70" t="str">
        <f>IF(Máximo!H734="","",Máximo!H734)</f>
        <v>Obrigatório</v>
      </c>
      <c r="I734" s="37" t="s">
        <v>4</v>
      </c>
      <c r="J734" s="73">
        <f>IF($K$13="Não Atende",0,IF(I734="","",IF(H734="",VLOOKUP(I734,Parâmetros!$B$3:$C$6,2,0),VLOOKUP(I734,Parâmetros!$B$3:$C$6,2,0)*VLOOKUP(H734,Parâmetros!$E$3:$G$5,2,0))))</f>
        <v>4</v>
      </c>
      <c r="K734" s="74">
        <f t="shared" si="277"/>
        <v>3.4763947740000002E-2</v>
      </c>
      <c r="L734" s="3"/>
      <c r="M734" s="38"/>
    </row>
    <row r="735" spans="1:13" ht="45.75" customHeight="1" outlineLevel="1" x14ac:dyDescent="0.2">
      <c r="A735" s="170" t="str">
        <f>Máximo!A735</f>
        <v>3.698</v>
      </c>
      <c r="B735" s="667" t="str">
        <f>Máximo!B735:E735</f>
        <v>13.2.1.           O PROPONENTE deverá especificar como se darão as atualizações dos clientes, bem como a instalação de fixes e patches desenvolvidos durante o ciclo de vida do produto.</v>
      </c>
      <c r="C735" s="668"/>
      <c r="D735" s="668"/>
      <c r="E735" s="669"/>
      <c r="F735" s="68" t="str">
        <f>IF(Máximo!F735:I735="","",Máximo!F735:I735)</f>
        <v/>
      </c>
      <c r="G735" s="72">
        <f>Máximo!G735:J735</f>
        <v>2.1459227E-4</v>
      </c>
      <c r="H735" s="70" t="str">
        <f>IF(Máximo!H735="","",Máximo!H735)</f>
        <v>Obrigatório</v>
      </c>
      <c r="I735" s="37" t="s">
        <v>4</v>
      </c>
      <c r="J735" s="73">
        <f>IF($K$13="Não Atende",0,IF(I735="","",IF(H735="",VLOOKUP(I735,Parâmetros!$B$3:$C$6,2,0),VLOOKUP(I735,Parâmetros!$B$3:$C$6,2,0)*VLOOKUP(H735,Parâmetros!$E$3:$G$5,2,0))))</f>
        <v>4</v>
      </c>
      <c r="K735" s="74">
        <f t="shared" si="277"/>
        <v>3.4763947740000002E-2</v>
      </c>
      <c r="L735" s="3"/>
      <c r="M735" s="38"/>
    </row>
    <row r="736" spans="1:13" ht="45.75" customHeight="1" outlineLevel="1" x14ac:dyDescent="0.2">
      <c r="A736" s="170" t="str">
        <f>Máximo!A736</f>
        <v>3.699</v>
      </c>
      <c r="B736" s="667" t="str">
        <f>Máximo!B736:E736</f>
        <v>13.2.2.           A solução deverá funcionar sem a necessidade de conceder privilégio administrativo a conta do usuário;</v>
      </c>
      <c r="C736" s="668"/>
      <c r="D736" s="668"/>
      <c r="E736" s="669"/>
      <c r="F736" s="68" t="str">
        <f>IF(Máximo!F736:I736="","",Máximo!F736:I736)</f>
        <v/>
      </c>
      <c r="G736" s="72">
        <f>Máximo!G736:J736</f>
        <v>2.1459227E-4</v>
      </c>
      <c r="H736" s="70" t="str">
        <f>IF(Máximo!H736="","",Máximo!H736)</f>
        <v>Obrigatório</v>
      </c>
      <c r="I736" s="37" t="s">
        <v>4</v>
      </c>
      <c r="J736" s="73">
        <f>IF($K$13="Não Atende",0,IF(I736="","",IF(H736="",VLOOKUP(I736,Parâmetros!$B$3:$C$6,2,0),VLOOKUP(I736,Parâmetros!$B$3:$C$6,2,0)*VLOOKUP(H736,Parâmetros!$E$3:$G$5,2,0))))</f>
        <v>4</v>
      </c>
      <c r="K736" s="74">
        <f t="shared" si="277"/>
        <v>3.4763947740000002E-2</v>
      </c>
      <c r="L736" s="3"/>
      <c r="M736" s="38"/>
    </row>
    <row r="737" spans="1:13" ht="45.75" customHeight="1" outlineLevel="1" x14ac:dyDescent="0.2">
      <c r="A737" s="170" t="str">
        <f>Máximo!A737</f>
        <v>3.700</v>
      </c>
      <c r="B737" s="667" t="str">
        <f>Máximo!B737:E737</f>
        <v>13.2.3.           A solução não poderá exigir IIS, Apache, Tomcat ou qualquer outro serviço que atue como webserver ou servidor de aplicação.</v>
      </c>
      <c r="C737" s="668"/>
      <c r="D737" s="668"/>
      <c r="E737" s="669"/>
      <c r="F737" s="68" t="str">
        <f>IF(Máximo!F737:I737="","",Máximo!F737:I737)</f>
        <v/>
      </c>
      <c r="G737" s="72">
        <f>Máximo!G737:J737</f>
        <v>2.1459227E-4</v>
      </c>
      <c r="H737" s="70" t="str">
        <f>IF(Máximo!H737="","",Máximo!H737)</f>
        <v>Obrigatório</v>
      </c>
      <c r="I737" s="37" t="s">
        <v>4</v>
      </c>
      <c r="J737" s="73">
        <f>IF($K$13="Não Atende",0,IF(I737="","",IF(H737="",VLOOKUP(I737,Parâmetros!$B$3:$C$6,2,0),VLOOKUP(I737,Parâmetros!$B$3:$C$6,2,0)*VLOOKUP(H737,Parâmetros!$E$3:$G$5,2,0))))</f>
        <v>4</v>
      </c>
      <c r="K737" s="74">
        <f t="shared" si="277"/>
        <v>3.4763947740000002E-2</v>
      </c>
      <c r="L737" s="3"/>
      <c r="M737" s="38"/>
    </row>
    <row r="738" spans="1:13" ht="45.75" customHeight="1" outlineLevel="1" x14ac:dyDescent="0.2">
      <c r="A738" s="170" t="str">
        <f>Máximo!A738</f>
        <v>3.701</v>
      </c>
      <c r="B738" s="667" t="str">
        <f>Máximo!B738:E738</f>
        <v>13.2.4.           A solução não poderá exigir serviços que trabalhem como servidor de banco de dados na máquina. Exemplo: MySQL e SQL Server</v>
      </c>
      <c r="C738" s="668"/>
      <c r="D738" s="668"/>
      <c r="E738" s="669"/>
      <c r="F738" s="68" t="str">
        <f>IF(Máximo!F738:I738="","",Máximo!F738:I738)</f>
        <v/>
      </c>
      <c r="G738" s="72">
        <f>Máximo!G738:J738</f>
        <v>2.1459227E-4</v>
      </c>
      <c r="H738" s="70" t="str">
        <f>IF(Máximo!H738="","",Máximo!H738)</f>
        <v>Obrigatório</v>
      </c>
      <c r="I738" s="37" t="s">
        <v>4</v>
      </c>
      <c r="J738" s="73">
        <f>IF($K$13="Não Atende",0,IF(I738="","",IF(H738="",VLOOKUP(I738,Parâmetros!$B$3:$C$6,2,0),VLOOKUP(I738,Parâmetros!$B$3:$C$6,2,0)*VLOOKUP(H738,Parâmetros!$E$3:$G$5,2,0))))</f>
        <v>4</v>
      </c>
      <c r="K738" s="74">
        <f t="shared" si="277"/>
        <v>3.4763947740000002E-2</v>
      </c>
      <c r="L738" s="3"/>
      <c r="M738" s="38"/>
    </row>
    <row r="739" spans="1:13" ht="45.75" customHeight="1" outlineLevel="1" x14ac:dyDescent="0.2">
      <c r="A739" s="170" t="str">
        <f>Máximo!A739</f>
        <v>3.702</v>
      </c>
      <c r="B739" s="667" t="str">
        <f>Máximo!B739:E739</f>
        <v>13.2.5.           A solução não poderá exigir máquinas virtuais para seu funcionamento. (Ex.: XP Mode)</v>
      </c>
      <c r="C739" s="668"/>
      <c r="D739" s="668"/>
      <c r="E739" s="669"/>
      <c r="F739" s="68" t="str">
        <f>IF(Máximo!F739:I739="","",Máximo!F739:I739)</f>
        <v/>
      </c>
      <c r="G739" s="72">
        <f>Máximo!G739:J739</f>
        <v>2.1459227E-4</v>
      </c>
      <c r="H739" s="70" t="str">
        <f>IF(Máximo!H739="","",Máximo!H739)</f>
        <v>Obrigatório</v>
      </c>
      <c r="I739" s="37" t="s">
        <v>4</v>
      </c>
      <c r="J739" s="73">
        <f>IF($K$13="Não Atende",0,IF(I739="","",IF(H739="",VLOOKUP(I739,Parâmetros!$B$3:$C$6,2,0),VLOOKUP(I739,Parâmetros!$B$3:$C$6,2,0)*VLOOKUP(H739,Parâmetros!$E$3:$G$5,2,0))))</f>
        <v>4</v>
      </c>
      <c r="K739" s="74">
        <f t="shared" si="277"/>
        <v>3.4763947740000002E-2</v>
      </c>
      <c r="L739" s="3"/>
      <c r="M739" s="38"/>
    </row>
    <row r="740" spans="1:13" ht="45.75" customHeight="1" outlineLevel="1" x14ac:dyDescent="0.2">
      <c r="A740" s="170" t="str">
        <f>Máximo!A740</f>
        <v>3.703</v>
      </c>
      <c r="B740" s="667" t="str">
        <f>Máximo!B740:E740</f>
        <v>13.2.6.           A solução deverá permitir instalação e atualização em massa através de pacotes de instalação padrão de mercado;</v>
      </c>
      <c r="C740" s="668"/>
      <c r="D740" s="668"/>
      <c r="E740" s="669"/>
      <c r="F740" s="68" t="str">
        <f>IF(Máximo!F740:I740="","",Máximo!F740:I740)</f>
        <v/>
      </c>
      <c r="G740" s="72">
        <f>Máximo!G740:J740</f>
        <v>2.1459227E-4</v>
      </c>
      <c r="H740" s="70" t="str">
        <f>IF(Máximo!H740="","",Máximo!H740)</f>
        <v>Obrigatório</v>
      </c>
      <c r="I740" s="37" t="s">
        <v>4</v>
      </c>
      <c r="J740" s="73">
        <f>IF($K$13="Não Atende",0,IF(I740="","",IF(H740="",VLOOKUP(I740,Parâmetros!$B$3:$C$6,2,0),VLOOKUP(I740,Parâmetros!$B$3:$C$6,2,0)*VLOOKUP(H740,Parâmetros!$E$3:$G$5,2,0))))</f>
        <v>4</v>
      </c>
      <c r="K740" s="74">
        <f t="shared" si="277"/>
        <v>3.4763947740000002E-2</v>
      </c>
      <c r="L740" s="3"/>
      <c r="M740" s="38"/>
    </row>
    <row r="741" spans="1:13" ht="45.75" customHeight="1" outlineLevel="1" x14ac:dyDescent="0.2">
      <c r="A741" s="170" t="str">
        <f>Máximo!A741</f>
        <v>3.704</v>
      </c>
      <c r="B741" s="667" t="str">
        <f>Máximo!B741:E741</f>
        <v>13.2.7.           A solução deverá utilizar como padrão de digitalização de documentos o formato PDF;</v>
      </c>
      <c r="C741" s="668"/>
      <c r="D741" s="668"/>
      <c r="E741" s="669"/>
      <c r="F741" s="68" t="str">
        <f>IF(Máximo!F741:I741="","",Máximo!F741:I741)</f>
        <v/>
      </c>
      <c r="G741" s="72">
        <f>Máximo!G741:J741</f>
        <v>2.1459227E-4</v>
      </c>
      <c r="H741" s="70" t="str">
        <f>IF(Máximo!H741="","",Máximo!H741)</f>
        <v>Obrigatório</v>
      </c>
      <c r="I741" s="37" t="s">
        <v>4</v>
      </c>
      <c r="J741" s="73">
        <f>IF($K$13="Não Atende",0,IF(I741="","",IF(H741="",VLOOKUP(I741,Parâmetros!$B$3:$C$6,2,0),VLOOKUP(I741,Parâmetros!$B$3:$C$6,2,0)*VLOOKUP(H741,Parâmetros!$E$3:$G$5,2,0))))</f>
        <v>4</v>
      </c>
      <c r="K741" s="74">
        <f t="shared" si="277"/>
        <v>3.4763947740000002E-2</v>
      </c>
      <c r="L741" s="3"/>
      <c r="M741" s="38"/>
    </row>
    <row r="742" spans="1:13" ht="45.75" customHeight="1" outlineLevel="1" x14ac:dyDescent="0.2">
      <c r="A742" s="170" t="str">
        <f>Máximo!A742</f>
        <v>3.705</v>
      </c>
      <c r="B742" s="667" t="str">
        <f>Máximo!B742:E742</f>
        <v>13.2.8.           A solução deverá utilizar como padrão de compactação ZIP;</v>
      </c>
      <c r="C742" s="668"/>
      <c r="D742" s="668"/>
      <c r="E742" s="669"/>
      <c r="F742" s="68" t="str">
        <f>IF(Máximo!F742:I742="","",Máximo!F742:I742)</f>
        <v/>
      </c>
      <c r="G742" s="72">
        <f>Máximo!G742:J742</f>
        <v>2.1459227E-4</v>
      </c>
      <c r="H742" s="70" t="str">
        <f>IF(Máximo!H742="","",Máximo!H742)</f>
        <v>Obrigatório</v>
      </c>
      <c r="I742" s="37" t="s">
        <v>4</v>
      </c>
      <c r="J742" s="73">
        <f>IF($K$13="Não Atende",0,IF(I742="","",IF(H742="",VLOOKUP(I742,Parâmetros!$B$3:$C$6,2,0),VLOOKUP(I742,Parâmetros!$B$3:$C$6,2,0)*VLOOKUP(H742,Parâmetros!$E$3:$G$5,2,0))))</f>
        <v>4</v>
      </c>
      <c r="K742" s="74">
        <f t="shared" si="277"/>
        <v>3.4763947740000002E-2</v>
      </c>
      <c r="L742" s="3"/>
      <c r="M742" s="38"/>
    </row>
    <row r="743" spans="1:13" ht="45.75" customHeight="1" outlineLevel="1" x14ac:dyDescent="0.2">
      <c r="A743" s="170" t="str">
        <f>Máximo!A743</f>
        <v>3.706</v>
      </c>
      <c r="B743" s="667" t="str">
        <f>Máximo!B743:E743</f>
        <v>13.2.9.           A solução não poderá exigir versões específicas de produtos como Java e Flash;</v>
      </c>
      <c r="C743" s="668"/>
      <c r="D743" s="668"/>
      <c r="E743" s="669"/>
      <c r="F743" s="68" t="str">
        <f>IF(Máximo!F743:I743="","",Máximo!F743:I743)</f>
        <v/>
      </c>
      <c r="G743" s="72">
        <f>Máximo!G743:J743</f>
        <v>2.1459227E-4</v>
      </c>
      <c r="H743" s="70" t="str">
        <f>IF(Máximo!H743="","",Máximo!H743)</f>
        <v>Obrigatório</v>
      </c>
      <c r="I743" s="37" t="s">
        <v>4</v>
      </c>
      <c r="J743" s="73">
        <f>IF($K$13="Não Atende",0,IF(I743="","",IF(H743="",VLOOKUP(I743,Parâmetros!$B$3:$C$6,2,0),VLOOKUP(I743,Parâmetros!$B$3:$C$6,2,0)*VLOOKUP(H743,Parâmetros!$E$3:$G$5,2,0))))</f>
        <v>4</v>
      </c>
      <c r="K743" s="74">
        <f t="shared" si="277"/>
        <v>3.4763947740000002E-2</v>
      </c>
      <c r="L743" s="3"/>
      <c r="M743" s="38"/>
    </row>
    <row r="744" spans="1:13" ht="45.75" customHeight="1" outlineLevel="1" x14ac:dyDescent="0.2">
      <c r="A744" s="170" t="str">
        <f>Máximo!A744</f>
        <v>3.707</v>
      </c>
      <c r="B744" s="667" t="str">
        <f>Máximo!B744:E744</f>
        <v>13.2.10.    A solução não poderá exigir o uso de produtos que requeiram aquisição de licenças sem prévio acordo.</v>
      </c>
      <c r="C744" s="668"/>
      <c r="D744" s="668"/>
      <c r="E744" s="669"/>
      <c r="F744" s="68" t="str">
        <f>IF(Máximo!F744:I744="","",Máximo!F744:I744)</f>
        <v/>
      </c>
      <c r="G744" s="72">
        <f>Máximo!G744:J744</f>
        <v>2.1459227E-4</v>
      </c>
      <c r="H744" s="70" t="str">
        <f>IF(Máximo!H744="","",Máximo!H744)</f>
        <v>Obrigatório</v>
      </c>
      <c r="I744" s="37" t="s">
        <v>4</v>
      </c>
      <c r="J744" s="73">
        <f>IF($K$13="Não Atende",0,IF(I744="","",IF(H744="",VLOOKUP(I744,Parâmetros!$B$3:$C$6,2,0),VLOOKUP(I744,Parâmetros!$B$3:$C$6,2,0)*VLOOKUP(H744,Parâmetros!$E$3:$G$5,2,0))))</f>
        <v>4</v>
      </c>
      <c r="K744" s="74">
        <f t="shared" si="277"/>
        <v>3.4763947740000002E-2</v>
      </c>
      <c r="L744" s="3"/>
      <c r="M744" s="38"/>
    </row>
    <row r="745" spans="1:13" ht="45.75" customHeight="1" outlineLevel="1" x14ac:dyDescent="0.2">
      <c r="A745" s="170" t="str">
        <f>Máximo!A745</f>
        <v>3.708</v>
      </c>
      <c r="B745" s="667" t="str">
        <f>Máximo!B745:E745</f>
        <v>13.3.O PROPONENTE deverá garantir que o hardware necessário para funcionamento das aplicações nas estações de trabalho esteja de acordo, no mínimo, com os seguintes processadores, memórias e HDs:</v>
      </c>
      <c r="C745" s="668"/>
      <c r="D745" s="668"/>
      <c r="E745" s="669"/>
      <c r="F745" s="68" t="str">
        <f>IF(Máximo!F745:I745="","",Máximo!F745:I745)</f>
        <v/>
      </c>
      <c r="G745" s="72">
        <f>Máximo!G745:J745</f>
        <v>2.1459227E-4</v>
      </c>
      <c r="H745" s="70" t="str">
        <f>IF(Máximo!H745="","",Máximo!H745)</f>
        <v>Obrigatório</v>
      </c>
      <c r="I745" s="37" t="s">
        <v>4</v>
      </c>
      <c r="J745" s="73">
        <f>IF($K$13="Não Atende",0,IF(I745="","",IF(H745="",VLOOKUP(I745,Parâmetros!$B$3:$C$6,2,0),VLOOKUP(I745,Parâmetros!$B$3:$C$6,2,0)*VLOOKUP(H745,Parâmetros!$E$3:$G$5,2,0))))</f>
        <v>4</v>
      </c>
      <c r="K745" s="74">
        <f t="shared" ref="K745" si="278">IF(J745="",0,((G745*J745)*$F$30)*0.9*100)</f>
        <v>3.4763947740000002E-2</v>
      </c>
      <c r="L745" s="3"/>
      <c r="M745" s="38"/>
    </row>
    <row r="746" spans="1:13" ht="45.75" customHeight="1" outlineLevel="1" x14ac:dyDescent="0.2">
      <c r="A746" s="170" t="str">
        <f>Máximo!A746</f>
        <v>3.709</v>
      </c>
      <c r="B746" s="667" t="str">
        <f>Máximo!B746:E746</f>
        <v>13.3.1.           Intel Core i3 ou superior</v>
      </c>
      <c r="C746" s="668"/>
      <c r="D746" s="668"/>
      <c r="E746" s="669"/>
      <c r="F746" s="68" t="str">
        <f>IF(Máximo!F746:I746="","",Máximo!F746:I746)</f>
        <v/>
      </c>
      <c r="G746" s="72">
        <f>Máximo!G746:J746</f>
        <v>2.1459227E-4</v>
      </c>
      <c r="H746" s="70" t="str">
        <f>IF(Máximo!H746="","",Máximo!H746)</f>
        <v>Obrigatório</v>
      </c>
      <c r="I746" s="37" t="s">
        <v>4</v>
      </c>
      <c r="J746" s="73">
        <f>IF($K$13="Não Atende",0,IF(I746="","",IF(H746="",VLOOKUP(I746,Parâmetros!$B$3:$C$6,2,0),VLOOKUP(I746,Parâmetros!$B$3:$C$6,2,0)*VLOOKUP(H746,Parâmetros!$E$3:$G$5,2,0))))</f>
        <v>4</v>
      </c>
      <c r="K746" s="74">
        <f t="shared" ref="K746" si="279">IF(J746="",0,((G746*J746)*$F$30)*0.9*100)</f>
        <v>3.4763947740000002E-2</v>
      </c>
      <c r="L746" s="3"/>
      <c r="M746" s="38"/>
    </row>
    <row r="747" spans="1:13" ht="45.75" customHeight="1" outlineLevel="1" x14ac:dyDescent="0.2">
      <c r="A747" s="170" t="str">
        <f>Máximo!A747</f>
        <v>3.710</v>
      </c>
      <c r="B747" s="667" t="str">
        <f>Máximo!B747:E747</f>
        <v>13.3.2.           2Gb RAM ou superior</v>
      </c>
      <c r="C747" s="668"/>
      <c r="D747" s="668"/>
      <c r="E747" s="669"/>
      <c r="F747" s="68" t="str">
        <f>IF(Máximo!F747:I747="","",Máximo!F747:I747)</f>
        <v/>
      </c>
      <c r="G747" s="72">
        <f>Máximo!G747:J747</f>
        <v>2.1459227E-4</v>
      </c>
      <c r="H747" s="70" t="str">
        <f>IF(Máximo!H747="","",Máximo!H747)</f>
        <v>Obrigatório</v>
      </c>
      <c r="I747" s="37" t="s">
        <v>4</v>
      </c>
      <c r="J747" s="73">
        <f>IF($K$13="Não Atende",0,IF(I747="","",IF(H747="",VLOOKUP(I747,Parâmetros!$B$3:$C$6,2,0),VLOOKUP(I747,Parâmetros!$B$3:$C$6,2,0)*VLOOKUP(H747,Parâmetros!$E$3:$G$5,2,0))))</f>
        <v>4</v>
      </c>
      <c r="K747" s="74">
        <f t="shared" ref="K747" si="280">IF(J747="",0,((G747*J747)*$F$30)*0.9*100)</f>
        <v>3.4763947740000002E-2</v>
      </c>
      <c r="L747" s="3"/>
      <c r="M747" s="38"/>
    </row>
    <row r="748" spans="1:13" ht="45.75" customHeight="1" outlineLevel="1" x14ac:dyDescent="0.2">
      <c r="A748" s="170" t="str">
        <f>Máximo!A748</f>
        <v>3.711</v>
      </c>
      <c r="B748" s="667" t="str">
        <f>Máximo!B748:E748</f>
        <v>13.3.3.           HD 80 Gb ou superior</v>
      </c>
      <c r="C748" s="668"/>
      <c r="D748" s="668"/>
      <c r="E748" s="669"/>
      <c r="F748" s="68" t="str">
        <f>IF(Máximo!F748:I748="","",Máximo!F748:I748)</f>
        <v/>
      </c>
      <c r="G748" s="72">
        <f>Máximo!G748:J748</f>
        <v>2.1459227E-4</v>
      </c>
      <c r="H748" s="70" t="str">
        <f>IF(Máximo!H748="","",Máximo!H748)</f>
        <v>Obrigatório</v>
      </c>
      <c r="I748" s="37" t="s">
        <v>4</v>
      </c>
      <c r="J748" s="73">
        <f>IF($K$13="Não Atende",0,IF(I748="","",IF(H748="",VLOOKUP(I748,Parâmetros!$B$3:$C$6,2,0),VLOOKUP(I748,Parâmetros!$B$3:$C$6,2,0)*VLOOKUP(H748,Parâmetros!$E$3:$G$5,2,0))))</f>
        <v>4</v>
      </c>
      <c r="K748" s="74">
        <f t="shared" ref="K748" si="281">IF(J748="",0,((G748*J748)*$F$30)*0.9*100)</f>
        <v>3.4763947740000002E-2</v>
      </c>
      <c r="L748" s="3"/>
      <c r="M748" s="38"/>
    </row>
    <row r="749" spans="1:13" ht="45.75" customHeight="1" outlineLevel="1" x14ac:dyDescent="0.2">
      <c r="A749" s="170" t="str">
        <f>Máximo!A749</f>
        <v>3.712</v>
      </c>
      <c r="B749" s="667" t="str">
        <f>Máximo!B749:E749</f>
        <v>13.4.O PROPONENTE deverá garantir que a solução seja compatível com o browser Microsoft Internet Explorer nas seguintes versões:</v>
      </c>
      <c r="C749" s="668"/>
      <c r="D749" s="668"/>
      <c r="E749" s="669"/>
      <c r="F749" s="68" t="str">
        <f>IF(Máximo!F749:I749="","",Máximo!F749:I749)</f>
        <v/>
      </c>
      <c r="G749" s="72">
        <f>Máximo!G749:J749</f>
        <v>2.1459227E-4</v>
      </c>
      <c r="H749" s="70" t="str">
        <f>IF(Máximo!H749="","",Máximo!H749)</f>
        <v>Obrigatório</v>
      </c>
      <c r="I749" s="37" t="s">
        <v>4</v>
      </c>
      <c r="J749" s="73">
        <f>IF($K$13="Não Atende",0,IF(I749="","",IF(H749="",VLOOKUP(I749,Parâmetros!$B$3:$C$6,2,0),VLOOKUP(I749,Parâmetros!$B$3:$C$6,2,0)*VLOOKUP(H749,Parâmetros!$E$3:$G$5,2,0))))</f>
        <v>4</v>
      </c>
      <c r="K749" s="74">
        <f t="shared" ref="K749" si="282">IF(J749="",0,((G749*J749)*$F$30)*0.9*100)</f>
        <v>3.4763947740000002E-2</v>
      </c>
      <c r="L749" s="3"/>
      <c r="M749" s="38"/>
    </row>
    <row r="750" spans="1:13" ht="45.75" customHeight="1" outlineLevel="1" x14ac:dyDescent="0.2">
      <c r="A750" s="170" t="str">
        <f>Máximo!A750</f>
        <v>3.713</v>
      </c>
      <c r="B750" s="667" t="str">
        <f>Máximo!B750:E750</f>
        <v>13.4.1.   Internet Explorer 9 32-bits (desejável)</v>
      </c>
      <c r="C750" s="668"/>
      <c r="D750" s="668"/>
      <c r="E750" s="669"/>
      <c r="F750" s="68" t="str">
        <f>IF(Máximo!F750:I750="","",Máximo!F750:I750)</f>
        <v/>
      </c>
      <c r="G750" s="72">
        <f>Máximo!G750:J750</f>
        <v>2.1459227E-4</v>
      </c>
      <c r="H750" s="70" t="str">
        <f>IF(Máximo!H750="","",Máximo!H750)</f>
        <v>Obrigatório</v>
      </c>
      <c r="I750" s="37" t="s">
        <v>4</v>
      </c>
      <c r="J750" s="73">
        <f>IF($K$13="Não Atende",0,IF(I750="","",IF(H750="",VLOOKUP(I750,Parâmetros!$B$3:$C$6,2,0),VLOOKUP(I750,Parâmetros!$B$3:$C$6,2,0)*VLOOKUP(H750,Parâmetros!$E$3:$G$5,2,0))))</f>
        <v>4</v>
      </c>
      <c r="K750" s="74">
        <f t="shared" ref="K750" si="283">IF(J750="",0,((G750*J750)*$F$30)*0.9*100)</f>
        <v>3.4763947740000002E-2</v>
      </c>
      <c r="L750" s="3"/>
      <c r="M750" s="38"/>
    </row>
    <row r="751" spans="1:13" ht="45.75" customHeight="1" outlineLevel="1" x14ac:dyDescent="0.2">
      <c r="A751" s="170" t="str">
        <f>Máximo!A751</f>
        <v>3.714</v>
      </c>
      <c r="B751" s="667" t="str">
        <f>Máximo!B751:E751</f>
        <v>13.4.2.   Internet Explorer 10 32-bits (desejável)</v>
      </c>
      <c r="C751" s="668"/>
      <c r="D751" s="668"/>
      <c r="E751" s="669"/>
      <c r="F751" s="68" t="str">
        <f>IF(Máximo!F751:I751="","",Máximo!F751:I751)</f>
        <v/>
      </c>
      <c r="G751" s="72">
        <f>Máximo!G751:J751</f>
        <v>2.1459227E-4</v>
      </c>
      <c r="H751" s="70" t="str">
        <f>IF(Máximo!H751="","",Máximo!H751)</f>
        <v>Obrigatório</v>
      </c>
      <c r="I751" s="37" t="s">
        <v>4</v>
      </c>
      <c r="J751" s="73">
        <f>IF($K$13="Não Atende",0,IF(I751="","",IF(H751="",VLOOKUP(I751,Parâmetros!$B$3:$C$6,2,0),VLOOKUP(I751,Parâmetros!$B$3:$C$6,2,0)*VLOOKUP(H751,Parâmetros!$E$3:$G$5,2,0))))</f>
        <v>4</v>
      </c>
      <c r="K751" s="74">
        <f t="shared" ref="K751" si="284">IF(J751="",0,((G751*J751)*$F$30)*0.9*100)</f>
        <v>3.4763947740000002E-2</v>
      </c>
      <c r="L751" s="3"/>
      <c r="M751" s="38"/>
    </row>
    <row r="752" spans="1:13" ht="45.75" customHeight="1" outlineLevel="1" x14ac:dyDescent="0.2">
      <c r="A752" s="170" t="str">
        <f>Máximo!A752</f>
        <v>3.715</v>
      </c>
      <c r="B752" s="667" t="str">
        <f>Máximo!B752:E752</f>
        <v>13.4.3.   Internet Explorer 11 32-bits (obrigatório)</v>
      </c>
      <c r="C752" s="668"/>
      <c r="D752" s="668"/>
      <c r="E752" s="669"/>
      <c r="F752" s="68" t="str">
        <f>IF(Máximo!F752:I752="","",Máximo!F752:I752)</f>
        <v/>
      </c>
      <c r="G752" s="72">
        <f>Máximo!G752:J752</f>
        <v>2.1459227E-4</v>
      </c>
      <c r="H752" s="70" t="str">
        <f>IF(Máximo!H752="","",Máximo!H752)</f>
        <v>Obrigatório</v>
      </c>
      <c r="I752" s="37" t="s">
        <v>4</v>
      </c>
      <c r="J752" s="73">
        <f>IF($K$13="Não Atende",0,IF(I752="","",IF(H752="",VLOOKUP(I752,Parâmetros!$B$3:$C$6,2,0),VLOOKUP(I752,Parâmetros!$B$3:$C$6,2,0)*VLOOKUP(H752,Parâmetros!$E$3:$G$5,2,0))))</f>
        <v>4</v>
      </c>
      <c r="K752" s="74">
        <f t="shared" ref="K752" si="285">IF(J752="",0,((G752*J752)*$F$30)*0.9*100)</f>
        <v>3.4763947740000002E-2</v>
      </c>
      <c r="L752" s="3"/>
      <c r="M752" s="38"/>
    </row>
    <row r="753" spans="1:13" ht="45.75" customHeight="1" outlineLevel="1" x14ac:dyDescent="0.2">
      <c r="A753" s="170" t="str">
        <f>Máximo!A753</f>
        <v>3.716</v>
      </c>
      <c r="B753" s="667" t="str">
        <f>Máximo!B753:E753</f>
        <v>13.4.4.   Nova versão do Internet Explorer (apresentar plano de update quando solicitado)</v>
      </c>
      <c r="C753" s="668"/>
      <c r="D753" s="668"/>
      <c r="E753" s="669"/>
      <c r="F753" s="68" t="str">
        <f>IF(Máximo!F753:I753="","",Máximo!F753:I753)</f>
        <v/>
      </c>
      <c r="G753" s="72">
        <f>Máximo!G753:J753</f>
        <v>2.1459227E-4</v>
      </c>
      <c r="H753" s="70" t="str">
        <f>IF(Máximo!H753="","",Máximo!H753)</f>
        <v>Obrigatório</v>
      </c>
      <c r="I753" s="37" t="s">
        <v>4</v>
      </c>
      <c r="J753" s="73">
        <f>IF($K$13="Não Atende",0,IF(I753="","",IF(H753="",VLOOKUP(I753,Parâmetros!$B$3:$C$6,2,0),VLOOKUP(I753,Parâmetros!$B$3:$C$6,2,0)*VLOOKUP(H753,Parâmetros!$E$3:$G$5,2,0))))</f>
        <v>4</v>
      </c>
      <c r="K753" s="74">
        <f t="shared" ref="K753" si="286">IF(J753="",0,((G753*J753)*$F$30)*0.9*100)</f>
        <v>3.4763947740000002E-2</v>
      </c>
      <c r="L753" s="3"/>
      <c r="M753" s="38"/>
    </row>
    <row r="754" spans="1:13" ht="45.75" customHeight="1" outlineLevel="1" x14ac:dyDescent="0.2">
      <c r="A754" s="170" t="str">
        <f>Máximo!A754</f>
        <v>3.717</v>
      </c>
      <c r="B754" s="667" t="str">
        <f>Máximo!B754:E754</f>
        <v>13.5.O PROPONENTE deverá garantir que a solução seja compatível com os sistemas operacionais Microsoft conforme lista a seguir:</v>
      </c>
      <c r="C754" s="668"/>
      <c r="D754" s="668"/>
      <c r="E754" s="669"/>
      <c r="F754" s="68" t="str">
        <f>IF(Máximo!F754:I754="","",Máximo!F754:I754)</f>
        <v/>
      </c>
      <c r="G754" s="72">
        <f>Máximo!G754:J754</f>
        <v>2.1459227E-4</v>
      </c>
      <c r="H754" s="70" t="str">
        <f>IF(Máximo!H754="","",Máximo!H754)</f>
        <v>Obrigatório</v>
      </c>
      <c r="I754" s="37" t="s">
        <v>4</v>
      </c>
      <c r="J754" s="73">
        <f>IF($K$13="Não Atende",0,IF(I754="","",IF(H754="",VLOOKUP(I754,Parâmetros!$B$3:$C$6,2,0),VLOOKUP(I754,Parâmetros!$B$3:$C$6,2,0)*VLOOKUP(H754,Parâmetros!$E$3:$G$5,2,0))))</f>
        <v>4</v>
      </c>
      <c r="K754" s="74">
        <f t="shared" ref="K754" si="287">IF(J754="",0,((G754*J754)*$F$30)*0.9*100)</f>
        <v>3.4763947740000002E-2</v>
      </c>
      <c r="L754" s="3"/>
      <c r="M754" s="38"/>
    </row>
    <row r="755" spans="1:13" ht="45.75" customHeight="1" outlineLevel="1" x14ac:dyDescent="0.2">
      <c r="A755" s="170" t="str">
        <f>Máximo!A755</f>
        <v>3.718</v>
      </c>
      <c r="B755" s="667" t="str">
        <f>Máximo!B755:E755</f>
        <v>13.5.1.   Windows 7 Enterprise 32-bits Pt-Br (obrigatório)</v>
      </c>
      <c r="C755" s="668"/>
      <c r="D755" s="668"/>
      <c r="E755" s="669"/>
      <c r="F755" s="68" t="str">
        <f>IF(Máximo!F755:I755="","",Máximo!F755:I755)</f>
        <v/>
      </c>
      <c r="G755" s="72">
        <f>Máximo!G755:J755</f>
        <v>2.1459227E-4</v>
      </c>
      <c r="H755" s="70" t="str">
        <f>IF(Máximo!H755="","",Máximo!H755)</f>
        <v>Obrigatório</v>
      </c>
      <c r="I755" s="37" t="s">
        <v>4</v>
      </c>
      <c r="J755" s="73">
        <f>IF($K$13="Não Atende",0,IF(I755="","",IF(H755="",VLOOKUP(I755,Parâmetros!$B$3:$C$6,2,0),VLOOKUP(I755,Parâmetros!$B$3:$C$6,2,0)*VLOOKUP(H755,Parâmetros!$E$3:$G$5,2,0))))</f>
        <v>4</v>
      </c>
      <c r="K755" s="74">
        <f t="shared" ref="K755" si="288">IF(J755="",0,((G755*J755)*$F$30)*0.9*100)</f>
        <v>3.4763947740000002E-2</v>
      </c>
      <c r="L755" s="3"/>
      <c r="M755" s="38"/>
    </row>
    <row r="756" spans="1:13" ht="45.75" customHeight="1" outlineLevel="1" x14ac:dyDescent="0.2">
      <c r="A756" s="170" t="str">
        <f>Máximo!A756</f>
        <v>3.719</v>
      </c>
      <c r="B756" s="667" t="str">
        <f>Máximo!B756:E756</f>
        <v>13.5.2.   Windows 7 Enterprise 64-bits Pt-Br (obrigatório)</v>
      </c>
      <c r="C756" s="668"/>
      <c r="D756" s="668"/>
      <c r="E756" s="669"/>
      <c r="F756" s="68" t="str">
        <f>IF(Máximo!F756:I756="","",Máximo!F756:I756)</f>
        <v/>
      </c>
      <c r="G756" s="72">
        <f>Máximo!G756:J756</f>
        <v>2.1459227E-4</v>
      </c>
      <c r="H756" s="70" t="str">
        <f>IF(Máximo!H756="","",Máximo!H756)</f>
        <v>Obrigatório</v>
      </c>
      <c r="I756" s="37" t="s">
        <v>4</v>
      </c>
      <c r="J756" s="73">
        <f>IF($K$13="Não Atende",0,IF(I756="","",IF(H756="",VLOOKUP(I756,Parâmetros!$B$3:$C$6,2,0),VLOOKUP(I756,Parâmetros!$B$3:$C$6,2,0)*VLOOKUP(H756,Parâmetros!$E$3:$G$5,2,0))))</f>
        <v>4</v>
      </c>
      <c r="K756" s="74">
        <f t="shared" ref="K756" si="289">IF(J756="",0,((G756*J756)*$F$30)*0.9*100)</f>
        <v>3.4763947740000002E-2</v>
      </c>
      <c r="L756" s="3"/>
      <c r="M756" s="38"/>
    </row>
    <row r="757" spans="1:13" ht="45.75" customHeight="1" outlineLevel="1" x14ac:dyDescent="0.2">
      <c r="A757" s="170" t="str">
        <f>Máximo!A757</f>
        <v>3.720</v>
      </c>
      <c r="B757" s="667" t="str">
        <f>Máximo!B757:E757</f>
        <v>13.5.3.   Windows 8.1 Enterprise 32-bits Pt-Br (obrigatório)</v>
      </c>
      <c r="C757" s="668"/>
      <c r="D757" s="668"/>
      <c r="E757" s="669"/>
      <c r="F757" s="68" t="str">
        <f>IF(Máximo!F757:I757="","",Máximo!F757:I757)</f>
        <v/>
      </c>
      <c r="G757" s="72">
        <f>Máximo!G757:J757</f>
        <v>2.1459227E-4</v>
      </c>
      <c r="H757" s="70" t="str">
        <f>IF(Máximo!H757="","",Máximo!H757)</f>
        <v>Obrigatório</v>
      </c>
      <c r="I757" s="37" t="s">
        <v>4</v>
      </c>
      <c r="J757" s="73">
        <f>IF($K$13="Não Atende",0,IF(I757="","",IF(H757="",VLOOKUP(I757,Parâmetros!$B$3:$C$6,2,0),VLOOKUP(I757,Parâmetros!$B$3:$C$6,2,0)*VLOOKUP(H757,Parâmetros!$E$3:$G$5,2,0))))</f>
        <v>4</v>
      </c>
      <c r="K757" s="74">
        <f t="shared" ref="K757" si="290">IF(J757="",0,((G757*J757)*$F$30)*0.9*100)</f>
        <v>3.4763947740000002E-2</v>
      </c>
      <c r="L757" s="3"/>
      <c r="M757" s="38"/>
    </row>
    <row r="758" spans="1:13" ht="45.75" customHeight="1" outlineLevel="1" x14ac:dyDescent="0.2">
      <c r="A758" s="170" t="str">
        <f>Máximo!A758</f>
        <v>3.721</v>
      </c>
      <c r="B758" s="667" t="str">
        <f>Máximo!B758:E758</f>
        <v>13.5.4.   Windows 8.1 Enterprise 64-bits Pt-Br (obrigatório)</v>
      </c>
      <c r="C758" s="668"/>
      <c r="D758" s="668"/>
      <c r="E758" s="669"/>
      <c r="F758" s="68" t="str">
        <f>IF(Máximo!F758:I758="","",Máximo!F758:I758)</f>
        <v/>
      </c>
      <c r="G758" s="72">
        <f>Máximo!G758:J758</f>
        <v>2.1459227E-4</v>
      </c>
      <c r="H758" s="70" t="str">
        <f>IF(Máximo!H758="","",Máximo!H758)</f>
        <v>Obrigatório</v>
      </c>
      <c r="I758" s="37" t="s">
        <v>4</v>
      </c>
      <c r="J758" s="73">
        <f>IF($K$13="Não Atende",0,IF(I758="","",IF(H758="",VLOOKUP(I758,Parâmetros!$B$3:$C$6,2,0),VLOOKUP(I758,Parâmetros!$B$3:$C$6,2,0)*VLOOKUP(H758,Parâmetros!$E$3:$G$5,2,0))))</f>
        <v>4</v>
      </c>
      <c r="K758" s="74">
        <f t="shared" ref="K758" si="291">IF(J758="",0,((G758*J758)*$F$30)*0.9*100)</f>
        <v>3.4763947740000002E-2</v>
      </c>
      <c r="L758" s="3"/>
      <c r="M758" s="38"/>
    </row>
    <row r="759" spans="1:13" ht="45.75" customHeight="1" outlineLevel="1" x14ac:dyDescent="0.2">
      <c r="A759" s="170" t="str">
        <f>Máximo!A759</f>
        <v>3.722</v>
      </c>
      <c r="B759" s="667" t="str">
        <f>Máximo!B759:E759</f>
        <v>13.5.5.   Windows 10 Enterprise 32-bits Pt-Br (obrigatório)</v>
      </c>
      <c r="C759" s="668"/>
      <c r="D759" s="668"/>
      <c r="E759" s="669"/>
      <c r="F759" s="68" t="str">
        <f>IF(Máximo!F759:I759="","",Máximo!F759:I759)</f>
        <v/>
      </c>
      <c r="G759" s="72">
        <f>Máximo!G759:J759</f>
        <v>2.1459227E-4</v>
      </c>
      <c r="H759" s="70" t="str">
        <f>IF(Máximo!H759="","",Máximo!H759)</f>
        <v>Obrigatório</v>
      </c>
      <c r="I759" s="37" t="s">
        <v>4</v>
      </c>
      <c r="J759" s="73">
        <f>IF($K$13="Não Atende",0,IF(I759="","",IF(H759="",VLOOKUP(I759,Parâmetros!$B$3:$C$6,2,0),VLOOKUP(I759,Parâmetros!$B$3:$C$6,2,0)*VLOOKUP(H759,Parâmetros!$E$3:$G$5,2,0))))</f>
        <v>4</v>
      </c>
      <c r="K759" s="74">
        <f t="shared" ref="K759" si="292">IF(J759="",0,((G759*J759)*$F$30)*0.9*100)</f>
        <v>3.4763947740000002E-2</v>
      </c>
      <c r="L759" s="3"/>
      <c r="M759" s="38"/>
    </row>
    <row r="760" spans="1:13" ht="45.75" customHeight="1" outlineLevel="1" x14ac:dyDescent="0.2">
      <c r="A760" s="170" t="str">
        <f>Máximo!A760</f>
        <v>3.723</v>
      </c>
      <c r="B760" s="667" t="str">
        <f>Máximo!B760:E760</f>
        <v>13.5.6.   Windows 10 Enterprise 64-bits Pt-Br (obrigatório)</v>
      </c>
      <c r="C760" s="668"/>
      <c r="D760" s="668"/>
      <c r="E760" s="669"/>
      <c r="F760" s="68" t="str">
        <f>IF(Máximo!F760:I760="","",Máximo!F760:I760)</f>
        <v/>
      </c>
      <c r="G760" s="72">
        <f>Máximo!G760:J760</f>
        <v>2.1459227E-4</v>
      </c>
      <c r="H760" s="70" t="str">
        <f>IF(Máximo!H760="","",Máximo!H760)</f>
        <v>Obrigatório</v>
      </c>
      <c r="I760" s="37" t="s">
        <v>4</v>
      </c>
      <c r="J760" s="73">
        <f>IF($K$13="Não Atende",0,IF(I760="","",IF(H760="",VLOOKUP(I760,Parâmetros!$B$3:$C$6,2,0),VLOOKUP(I760,Parâmetros!$B$3:$C$6,2,0)*VLOOKUP(H760,Parâmetros!$E$3:$G$5,2,0))))</f>
        <v>4</v>
      </c>
      <c r="K760" s="74">
        <f t="shared" ref="K760" si="293">IF(J760="",0,((G760*J760)*$F$30)*0.9*100)</f>
        <v>3.4763947740000002E-2</v>
      </c>
      <c r="L760" s="3"/>
      <c r="M760" s="38"/>
    </row>
    <row r="761" spans="1:13" ht="45.75" customHeight="1" outlineLevel="1" x14ac:dyDescent="0.2">
      <c r="A761" s="170" t="str">
        <f>Máximo!A761</f>
        <v>3.724</v>
      </c>
      <c r="B761" s="667" t="str">
        <f>Máximo!B761:E761</f>
        <v>13.5.7.   Nova versão do Sistema Operacional Windows (apresentar plano de update quando solicitado)</v>
      </c>
      <c r="C761" s="668"/>
      <c r="D761" s="668"/>
      <c r="E761" s="669"/>
      <c r="F761" s="68" t="str">
        <f>IF(Máximo!F761:I761="","",Máximo!F761:I761)</f>
        <v/>
      </c>
      <c r="G761" s="72">
        <f>Máximo!G761:J761</f>
        <v>2.1459227E-4</v>
      </c>
      <c r="H761" s="70" t="str">
        <f>IF(Máximo!H761="","",Máximo!H761)</f>
        <v>Obrigatório</v>
      </c>
      <c r="I761" s="37" t="s">
        <v>4</v>
      </c>
      <c r="J761" s="73">
        <f>IF($K$13="Não Atende",0,IF(I761="","",IF(H761="",VLOOKUP(I761,Parâmetros!$B$3:$C$6,2,0),VLOOKUP(I761,Parâmetros!$B$3:$C$6,2,0)*VLOOKUP(H761,Parâmetros!$E$3:$G$5,2,0))))</f>
        <v>4</v>
      </c>
      <c r="K761" s="74">
        <f t="shared" ref="K761" si="294">IF(J761="",0,((G761*J761)*$F$30)*0.9*100)</f>
        <v>3.4763947740000002E-2</v>
      </c>
      <c r="L761" s="3"/>
      <c r="M761" s="38"/>
    </row>
    <row r="762" spans="1:13" ht="45.75" customHeight="1" outlineLevel="1" x14ac:dyDescent="0.2">
      <c r="A762" s="170" t="str">
        <f>Máximo!A762</f>
        <v>3.725</v>
      </c>
      <c r="B762" s="667" t="str">
        <f>Máximo!B762:E762</f>
        <v>13.6.O PROPONENTE deverá garantir que a solução seja compatível com os sistemas operacionais voltados para dispositivos móveis conforme lista a seguir:</v>
      </c>
      <c r="C762" s="668"/>
      <c r="D762" s="668"/>
      <c r="E762" s="669"/>
      <c r="F762" s="68" t="str">
        <f>IF(Máximo!F762:I762="","",Máximo!F762:I762)</f>
        <v/>
      </c>
      <c r="G762" s="72">
        <f>Máximo!G762:J762</f>
        <v>2.1459227E-4</v>
      </c>
      <c r="H762" s="70" t="str">
        <f>IF(Máximo!H762="","",Máximo!H762)</f>
        <v>Obrigatório</v>
      </c>
      <c r="I762" s="37" t="s">
        <v>4</v>
      </c>
      <c r="J762" s="73">
        <f>IF($K$13="Não Atende",0,IF(I762="","",IF(H762="",VLOOKUP(I762,Parâmetros!$B$3:$C$6,2,0),VLOOKUP(I762,Parâmetros!$B$3:$C$6,2,0)*VLOOKUP(H762,Parâmetros!$E$3:$G$5,2,0))))</f>
        <v>4</v>
      </c>
      <c r="K762" s="74">
        <f t="shared" ref="K762" si="295">IF(J762="",0,((G762*J762)*$F$30)*0.9*100)</f>
        <v>3.4763947740000002E-2</v>
      </c>
      <c r="L762" s="3"/>
      <c r="M762" s="38"/>
    </row>
    <row r="763" spans="1:13" ht="45.75" customHeight="1" outlineLevel="1" x14ac:dyDescent="0.2">
      <c r="A763" s="170" t="str">
        <f>Máximo!A763</f>
        <v>3.726</v>
      </c>
      <c r="B763" s="667" t="str">
        <f>Máximo!B763:E763</f>
        <v>13.6.1.   Android na versão atual e duas anteriores</v>
      </c>
      <c r="C763" s="668"/>
      <c r="D763" s="668"/>
      <c r="E763" s="669"/>
      <c r="F763" s="68" t="str">
        <f>IF(Máximo!F763:I763="","",Máximo!F763:I763)</f>
        <v/>
      </c>
      <c r="G763" s="72">
        <f>Máximo!G763:J763</f>
        <v>2.1459227E-4</v>
      </c>
      <c r="H763" s="70" t="str">
        <f>IF(Máximo!H763="","",Máximo!H763)</f>
        <v>Obrigatório</v>
      </c>
      <c r="I763" s="37" t="s">
        <v>4</v>
      </c>
      <c r="J763" s="73">
        <f>IF($K$13="Não Atende",0,IF(I763="","",IF(H763="",VLOOKUP(I763,Parâmetros!$B$3:$C$6,2,0),VLOOKUP(I763,Parâmetros!$B$3:$C$6,2,0)*VLOOKUP(H763,Parâmetros!$E$3:$G$5,2,0))))</f>
        <v>4</v>
      </c>
      <c r="K763" s="74">
        <f t="shared" ref="K763" si="296">IF(J763="",0,((G763*J763)*$F$30)*0.9*100)</f>
        <v>3.4763947740000002E-2</v>
      </c>
      <c r="L763" s="3"/>
      <c r="M763" s="38"/>
    </row>
    <row r="764" spans="1:13" ht="45.75" customHeight="1" outlineLevel="1" x14ac:dyDescent="0.2">
      <c r="A764" s="170" t="str">
        <f>Máximo!A764</f>
        <v>3.727</v>
      </c>
      <c r="B764" s="667" t="str">
        <f>Máximo!B764:E764</f>
        <v>13.6.2.   iOS na versão atual e duas anteriores</v>
      </c>
      <c r="C764" s="668"/>
      <c r="D764" s="668"/>
      <c r="E764" s="669"/>
      <c r="F764" s="68" t="str">
        <f>IF(Máximo!F764:I764="","",Máximo!F764:I764)</f>
        <v/>
      </c>
      <c r="G764" s="72">
        <f>Máximo!G764:J764</f>
        <v>2.1459227E-4</v>
      </c>
      <c r="H764" s="70" t="str">
        <f>IF(Máximo!H764="","",Máximo!H764)</f>
        <v>Obrigatório</v>
      </c>
      <c r="I764" s="37" t="s">
        <v>4</v>
      </c>
      <c r="J764" s="73">
        <f>IF($K$13="Não Atende",0,IF(I764="","",IF(H764="",VLOOKUP(I764,Parâmetros!$B$3:$C$6,2,0),VLOOKUP(I764,Parâmetros!$B$3:$C$6,2,0)*VLOOKUP(H764,Parâmetros!$E$3:$G$5,2,0))))</f>
        <v>4</v>
      </c>
      <c r="K764" s="74">
        <f t="shared" ref="K764" si="297">IF(J764="",0,((G764*J764)*$F$30)*0.9*100)</f>
        <v>3.4763947740000002E-2</v>
      </c>
      <c r="L764" s="3"/>
      <c r="M764" s="38"/>
    </row>
    <row r="765" spans="1:13" ht="45.75" customHeight="1" outlineLevel="1" x14ac:dyDescent="0.2">
      <c r="A765" s="170" t="str">
        <f>Máximo!A765</f>
        <v>3.728</v>
      </c>
      <c r="B765" s="667" t="str">
        <f>Máximo!B765:E765</f>
        <v>13.6.3.   Windows Mobile na versão atual e duas anteriores</v>
      </c>
      <c r="C765" s="668"/>
      <c r="D765" s="668"/>
      <c r="E765" s="669"/>
      <c r="F765" s="68" t="str">
        <f>IF(Máximo!F765:I765="","",Máximo!F765:I765)</f>
        <v/>
      </c>
      <c r="G765" s="72">
        <f>Máximo!G765:J765</f>
        <v>2.1459227E-4</v>
      </c>
      <c r="H765" s="70" t="str">
        <f>IF(Máximo!H765="","",Máximo!H765)</f>
        <v>Obrigatório</v>
      </c>
      <c r="I765" s="37" t="s">
        <v>5</v>
      </c>
      <c r="J765" s="73">
        <f>IF($K$13="Não Atende",0,IF(I765="","",IF(H765="",VLOOKUP(I765,Parâmetros!$B$3:$C$6,2,0),VLOOKUP(I765,Parâmetros!$B$3:$C$6,2,0)*VLOOKUP(H765,Parâmetros!$E$3:$G$5,2,0))))</f>
        <v>0</v>
      </c>
      <c r="K765" s="74">
        <f t="shared" ref="K765" si="298">IF(J765="",0,((G765*J765)*$F$30)*0.9*100)</f>
        <v>0</v>
      </c>
      <c r="L765" s="3"/>
      <c r="M765" s="38"/>
    </row>
    <row r="766" spans="1:13" ht="45.75" customHeight="1" outlineLevel="1" x14ac:dyDescent="0.2">
      <c r="A766" s="170" t="str">
        <f>Máximo!A766</f>
        <v>3.729</v>
      </c>
      <c r="B766" s="667" t="str">
        <f>Máximo!B766:E766</f>
        <v>13.7.Teste de Aceite</v>
      </c>
      <c r="C766" s="668"/>
      <c r="D766" s="668"/>
      <c r="E766" s="669"/>
      <c r="F766" s="68" t="str">
        <f>IF(Máximo!F766:I766="","",Máximo!F766:I766)</f>
        <v/>
      </c>
      <c r="G766" s="72">
        <f>Máximo!G766:J766</f>
        <v>2.1459227E-4</v>
      </c>
      <c r="H766" s="70" t="str">
        <f>IF(Máximo!H766="","",Máximo!H766)</f>
        <v>Obrigatório</v>
      </c>
      <c r="I766" s="37" t="s">
        <v>4</v>
      </c>
      <c r="J766" s="73">
        <f>IF($K$13="Não Atende",0,IF(I766="","",IF(H766="",VLOOKUP(I766,Parâmetros!$B$3:$C$6,2,0),VLOOKUP(I766,Parâmetros!$B$3:$C$6,2,0)*VLOOKUP(H766,Parâmetros!$E$3:$G$5,2,0))))</f>
        <v>4</v>
      </c>
      <c r="K766" s="74">
        <f t="shared" ref="K766" si="299">IF(J766="",0,((G766*J766)*$F$30)*0.9*100)</f>
        <v>3.4763947740000002E-2</v>
      </c>
      <c r="L766" s="3"/>
      <c r="M766" s="38"/>
    </row>
    <row r="767" spans="1:13" ht="45.75" customHeight="1" outlineLevel="1" x14ac:dyDescent="0.2">
      <c r="A767" s="170" t="str">
        <f>Máximo!A767</f>
        <v>3.730</v>
      </c>
      <c r="B767" s="667" t="str">
        <f>Máximo!B767:E767</f>
        <v>13.7.1.           Para todos os itens descritos neste documento faz-se necessário, em tempo de UAT, validar o funcionamento dos clientes e front-ends web de acordo com as especificações mínimas divulgadas.</v>
      </c>
      <c r="C767" s="668"/>
      <c r="D767" s="668"/>
      <c r="E767" s="669"/>
      <c r="F767" s="68" t="str">
        <f>IF(Máximo!F767:I767="","",Máximo!F767:I767)</f>
        <v/>
      </c>
      <c r="G767" s="72">
        <f>Máximo!G767:J767</f>
        <v>2.1459227E-4</v>
      </c>
      <c r="H767" s="70" t="str">
        <f>IF(Máximo!H767="","",Máximo!H767)</f>
        <v>Obrigatório</v>
      </c>
      <c r="I767" s="37" t="s">
        <v>4</v>
      </c>
      <c r="J767" s="73">
        <f>IF($K$13="Não Atende",0,IF(I767="","",IF(H767="",VLOOKUP(I767,Parâmetros!$B$3:$C$6,2,0),VLOOKUP(I767,Parâmetros!$B$3:$C$6,2,0)*VLOOKUP(H767,Parâmetros!$E$3:$G$5,2,0))))</f>
        <v>4</v>
      </c>
      <c r="K767" s="74">
        <f t="shared" ref="K767" si="300">IF(J767="",0,((G767*J767)*$F$30)*0.9*100)</f>
        <v>3.4763947740000002E-2</v>
      </c>
      <c r="L767" s="3"/>
      <c r="M767" s="38"/>
    </row>
    <row r="768" spans="1:13" ht="45.75" customHeight="1" outlineLevel="1" x14ac:dyDescent="0.2">
      <c r="A768" s="170" t="str">
        <f>Máximo!A768</f>
        <v>3.731</v>
      </c>
      <c r="B768" s="667" t="str">
        <f>Máximo!B768:E768</f>
        <v>14.      Treinamentos</v>
      </c>
      <c r="C768" s="668"/>
      <c r="D768" s="668"/>
      <c r="E768" s="669"/>
      <c r="F768" s="68" t="str">
        <f>IF(Máximo!F768:I768="","",Máximo!F768:I768)</f>
        <v/>
      </c>
      <c r="G768" s="72">
        <f>Máximo!G768:J768</f>
        <v>2.1459227E-4</v>
      </c>
      <c r="H768" s="70" t="str">
        <f>IF(Máximo!H768="","",Máximo!H768)</f>
        <v>Obrigatório</v>
      </c>
      <c r="I768" s="37" t="s">
        <v>4</v>
      </c>
      <c r="J768" s="73">
        <f>IF($K$13="Não Atende",0,IF(I768="","",IF(H768="",VLOOKUP(I768,Parâmetros!$B$3:$C$6,2,0),VLOOKUP(I768,Parâmetros!$B$3:$C$6,2,0)*VLOOKUP(H768,Parâmetros!$E$3:$G$5,2,0))))</f>
        <v>4</v>
      </c>
      <c r="K768" s="74">
        <f t="shared" ref="K768" si="301">IF(J768="",0,((G768*J768)*$F$30)*0.9*100)</f>
        <v>3.4763947740000002E-2</v>
      </c>
      <c r="L768" s="3"/>
      <c r="M768" s="38"/>
    </row>
    <row r="769" spans="1:13" ht="45.75" customHeight="1" outlineLevel="1" x14ac:dyDescent="0.2">
      <c r="A769" s="170" t="str">
        <f>Máximo!A769</f>
        <v>3.732</v>
      </c>
      <c r="B769" s="667" t="str">
        <f>Máximo!B769:E769</f>
        <v>14.1.Treinamento</v>
      </c>
      <c r="C769" s="668"/>
      <c r="D769" s="668"/>
      <c r="E769" s="669"/>
      <c r="F769" s="68" t="str">
        <f>IF(Máximo!F769:I769="","",Máximo!F769:I769)</f>
        <v/>
      </c>
      <c r="G769" s="72">
        <f>Máximo!G769:J769</f>
        <v>2.1459227E-4</v>
      </c>
      <c r="H769" s="70" t="str">
        <f>IF(Máximo!H769="","",Máximo!H769)</f>
        <v>Obrigatório</v>
      </c>
      <c r="I769" s="37" t="s">
        <v>4</v>
      </c>
      <c r="J769" s="73">
        <f>IF($K$13="Não Atende",0,IF(I769="","",IF(H769="",VLOOKUP(I769,Parâmetros!$B$3:$C$6,2,0),VLOOKUP(I769,Parâmetros!$B$3:$C$6,2,0)*VLOOKUP(H769,Parâmetros!$E$3:$G$5,2,0))))</f>
        <v>4</v>
      </c>
      <c r="K769" s="74">
        <f t="shared" ref="K769" si="302">IF(J769="",0,((G769*J769)*$F$30)*0.9*100)</f>
        <v>3.4763947740000002E-2</v>
      </c>
      <c r="L769" s="3"/>
      <c r="M769" s="38"/>
    </row>
    <row r="770" spans="1:13" ht="45.75" customHeight="1" outlineLevel="1" x14ac:dyDescent="0.2">
      <c r="A770" s="170" t="str">
        <f>Máximo!A770</f>
        <v>3.733</v>
      </c>
      <c r="B770" s="667" t="str">
        <f>Máximo!B770:E770</f>
        <v>14.1.1.               O PROPONENTE será responsável por disponibilizar 20 vagas para qualificação da equipe na solução proposta em conteúdo oficial do fabricante do software.</v>
      </c>
      <c r="C770" s="668"/>
      <c r="D770" s="668"/>
      <c r="E770" s="669"/>
      <c r="F770" s="68" t="str">
        <f>IF(Máximo!F770:I770="","",Máximo!F770:I770)</f>
        <v/>
      </c>
      <c r="G770" s="72">
        <f>Máximo!G770:J770</f>
        <v>2.1459227E-4</v>
      </c>
      <c r="H770" s="70" t="str">
        <f>IF(Máximo!H770="","",Máximo!H770)</f>
        <v>Obrigatório</v>
      </c>
      <c r="I770" s="37" t="s">
        <v>4</v>
      </c>
      <c r="J770" s="73">
        <f>IF($K$13="Não Atende",0,IF(I770="","",IF(H770="",VLOOKUP(I770,Parâmetros!$B$3:$C$6,2,0),VLOOKUP(I770,Parâmetros!$B$3:$C$6,2,0)*VLOOKUP(H770,Parâmetros!$E$3:$G$5,2,0))))</f>
        <v>4</v>
      </c>
      <c r="K770" s="74">
        <f t="shared" ref="K770" si="303">IF(J770="",0,((G770*J770)*$F$30)*0.9*100)</f>
        <v>3.4763947740000002E-2</v>
      </c>
      <c r="L770" s="3"/>
      <c r="M770" s="38"/>
    </row>
    <row r="771" spans="1:13" ht="45.75" customHeight="1" outlineLevel="1" x14ac:dyDescent="0.2">
      <c r="A771" s="170" t="str">
        <f>Máximo!A771</f>
        <v>3.734</v>
      </c>
      <c r="B771" s="667" t="str">
        <f>Máximo!B771:E771</f>
        <v>14.1.2.               Essa qualificação deverá ser realizada na unidade de Brasília em data e local a ser definida pela OI.</v>
      </c>
      <c r="C771" s="668"/>
      <c r="D771" s="668"/>
      <c r="E771" s="669"/>
      <c r="F771" s="68" t="str">
        <f>IF(Máximo!F771:I771="","",Máximo!F771:I771)</f>
        <v/>
      </c>
      <c r="G771" s="72">
        <f>Máximo!G771:J771</f>
        <v>2.1459227E-4</v>
      </c>
      <c r="H771" s="70" t="str">
        <f>IF(Máximo!H771="","",Máximo!H771)</f>
        <v>Obrigatório</v>
      </c>
      <c r="I771" s="37" t="s">
        <v>4</v>
      </c>
      <c r="J771" s="73">
        <f>IF($K$13="Não Atende",0,IF(I771="","",IF(H771="",VLOOKUP(I771,Parâmetros!$B$3:$C$6,2,0),VLOOKUP(I771,Parâmetros!$B$3:$C$6,2,0)*VLOOKUP(H771,Parâmetros!$E$3:$G$5,2,0))))</f>
        <v>4</v>
      </c>
      <c r="K771" s="74">
        <f t="shared" ref="K771" si="304">IF(J771="",0,((G771*J771)*$F$30)*0.9*100)</f>
        <v>3.4763947740000002E-2</v>
      </c>
      <c r="L771" s="3"/>
      <c r="M771" s="38"/>
    </row>
    <row r="772" spans="1:13" ht="45.75" customHeight="1" outlineLevel="1" x14ac:dyDescent="0.2">
      <c r="A772" s="170" t="str">
        <f>Máximo!A772</f>
        <v>3.735</v>
      </c>
      <c r="B772" s="667" t="str">
        <f>Máximo!B772:E772</f>
        <v>14.1.3.               O conteúdo programático, carga horária, localização e datas dos treinamentos devem ser apresentadas pelo PROPONENTE e serão validas pela OI;</v>
      </c>
      <c r="C772" s="668"/>
      <c r="D772" s="668"/>
      <c r="E772" s="669"/>
      <c r="F772" s="68" t="str">
        <f>IF(Máximo!F772:I772="","",Máximo!F772:I772)</f>
        <v/>
      </c>
      <c r="G772" s="72">
        <f>Máximo!G772:J772</f>
        <v>2.1459227E-4</v>
      </c>
      <c r="H772" s="70" t="str">
        <f>IF(Máximo!H772="","",Máximo!H772)</f>
        <v>Obrigatório</v>
      </c>
      <c r="I772" s="37" t="s">
        <v>4</v>
      </c>
      <c r="J772" s="73">
        <f>IF($K$13="Não Atende",0,IF(I772="","",IF(H772="",VLOOKUP(I772,Parâmetros!$B$3:$C$6,2,0),VLOOKUP(I772,Parâmetros!$B$3:$C$6,2,0)*VLOOKUP(H772,Parâmetros!$E$3:$G$5,2,0))))</f>
        <v>4</v>
      </c>
      <c r="K772" s="74">
        <f t="shared" ref="K772" si="305">IF(J772="",0,((G772*J772)*$F$30)*0.9*100)</f>
        <v>3.4763947740000002E-2</v>
      </c>
      <c r="L772" s="3"/>
      <c r="M772" s="38"/>
    </row>
    <row r="773" spans="1:13" ht="45.75" customHeight="1" outlineLevel="1" x14ac:dyDescent="0.2">
      <c r="A773" s="170" t="str">
        <f>Máximo!A773</f>
        <v>3.736</v>
      </c>
      <c r="B773" s="667" t="str">
        <f>Máximo!B773:E773</f>
        <v>14.1.4.               Os treinamentos devem abordar itens como: instalação, configuração, customização, administração, monitoração, operação e suporte do ambiente de forma a garantir o repasse completo tecnológico e funcional da solução para as equipes definidas pela Oi;</v>
      </c>
      <c r="C773" s="668"/>
      <c r="D773" s="668"/>
      <c r="E773" s="669"/>
      <c r="F773" s="68" t="str">
        <f>IF(Máximo!F773:I773="","",Máximo!F773:I773)</f>
        <v/>
      </c>
      <c r="G773" s="72">
        <f>Máximo!G773:J773</f>
        <v>2.1459227E-4</v>
      </c>
      <c r="H773" s="70" t="str">
        <f>IF(Máximo!H773="","",Máximo!H773)</f>
        <v>Obrigatório</v>
      </c>
      <c r="I773" s="37" t="s">
        <v>4</v>
      </c>
      <c r="J773" s="73">
        <f>IF($K$13="Não Atende",0,IF(I773="","",IF(H773="",VLOOKUP(I773,Parâmetros!$B$3:$C$6,2,0),VLOOKUP(I773,Parâmetros!$B$3:$C$6,2,0)*VLOOKUP(H773,Parâmetros!$E$3:$G$5,2,0))))</f>
        <v>4</v>
      </c>
      <c r="K773" s="74">
        <f t="shared" ref="K773" si="306">IF(J773="",0,((G773*J773)*$F$30)*0.9*100)</f>
        <v>3.4763947740000002E-2</v>
      </c>
      <c r="L773" s="3"/>
      <c r="M773" s="38"/>
    </row>
    <row r="774" spans="1:13" ht="45.75" customHeight="1" outlineLevel="1" x14ac:dyDescent="0.2">
      <c r="A774" s="170" t="str">
        <f>Máximo!A774</f>
        <v>3.737</v>
      </c>
      <c r="B774" s="667" t="str">
        <f>Máximo!B774:E774</f>
        <v>14.1.5.               Os treinamentos devem acontecer até 30 dias antes Fase de Transição para Produção impreterivelmente.</v>
      </c>
      <c r="C774" s="668"/>
      <c r="D774" s="668"/>
      <c r="E774" s="669"/>
      <c r="F774" s="68" t="str">
        <f>IF(Máximo!F774:I774="","",Máximo!F774:I774)</f>
        <v/>
      </c>
      <c r="G774" s="72">
        <f>Máximo!G774:J774</f>
        <v>2.1459227E-4</v>
      </c>
      <c r="H774" s="70" t="str">
        <f>IF(Máximo!H774="","",Máximo!H774)</f>
        <v>Obrigatório</v>
      </c>
      <c r="I774" s="37" t="s">
        <v>4</v>
      </c>
      <c r="J774" s="73">
        <f>IF($K$13="Não Atende",0,IF(I774="","",IF(H774="",VLOOKUP(I774,Parâmetros!$B$3:$C$6,2,0),VLOOKUP(I774,Parâmetros!$B$3:$C$6,2,0)*VLOOKUP(H774,Parâmetros!$E$3:$G$5,2,0))))</f>
        <v>4</v>
      </c>
      <c r="K774" s="74">
        <f t="shared" ref="K774" si="307">IF(J774="",0,((G774*J774)*$F$30)*0.9*100)</f>
        <v>3.4763947740000002E-2</v>
      </c>
      <c r="L774" s="3"/>
      <c r="M774" s="38"/>
    </row>
    <row r="775" spans="1:13" ht="45.75" customHeight="1" outlineLevel="1" x14ac:dyDescent="0.2">
      <c r="A775" s="170" t="str">
        <f>Máximo!A775</f>
        <v>3.738</v>
      </c>
      <c r="B775" s="667" t="str">
        <f>Máximo!B775:E775</f>
        <v>15.      Anexos</v>
      </c>
      <c r="C775" s="668"/>
      <c r="D775" s="668"/>
      <c r="E775" s="669"/>
      <c r="F775" s="68" t="str">
        <f>IF(Máximo!F775:I775="","",Máximo!F775:I775)</f>
        <v/>
      </c>
      <c r="G775" s="72">
        <f>Máximo!G775:J775</f>
        <v>2.1459227E-4</v>
      </c>
      <c r="H775" s="70" t="str">
        <f>IF(Máximo!H775="","",Máximo!H775)</f>
        <v>Obrigatório</v>
      </c>
      <c r="I775" s="37" t="s">
        <v>4</v>
      </c>
      <c r="J775" s="73">
        <f>IF($K$13="Não Atende",0,IF(I775="","",IF(H775="",VLOOKUP(I775,Parâmetros!$B$3:$C$6,2,0),VLOOKUP(I775,Parâmetros!$B$3:$C$6,2,0)*VLOOKUP(H775,Parâmetros!$E$3:$G$5,2,0))))</f>
        <v>4</v>
      </c>
      <c r="K775" s="74">
        <f t="shared" ref="K775" si="308">IF(J775="",0,((G775*J775)*$F$30)*0.9*100)</f>
        <v>3.4763947740000002E-2</v>
      </c>
      <c r="L775" s="3"/>
      <c r="M775" s="38"/>
    </row>
    <row r="776" spans="1:13" ht="45.75" customHeight="1" outlineLevel="1" x14ac:dyDescent="0.2">
      <c r="A776" s="170" t="str">
        <f>Máximo!A776</f>
        <v>3.739</v>
      </c>
      <c r="B776" s="667" t="str">
        <f>Máximo!B776:E776</f>
        <v>15.1.Anexo A – Arquitetura de HA e DR</v>
      </c>
      <c r="C776" s="668"/>
      <c r="D776" s="668"/>
      <c r="E776" s="669"/>
      <c r="F776" s="68" t="str">
        <f>IF(Máximo!F776:I776="","",Máximo!F776:I776)</f>
        <v/>
      </c>
      <c r="G776" s="72">
        <f>Máximo!G776:J776</f>
        <v>2.1459227E-4</v>
      </c>
      <c r="H776" s="70" t="str">
        <f>IF(Máximo!H776="","",Máximo!H776)</f>
        <v>Obrigatório</v>
      </c>
      <c r="I776" s="37" t="s">
        <v>4</v>
      </c>
      <c r="J776" s="73">
        <f>IF($K$13="Não Atende",0,IF(I776="","",IF(H776="",VLOOKUP(I776,Parâmetros!$B$3:$C$6,2,0),VLOOKUP(I776,Parâmetros!$B$3:$C$6,2,0)*VLOOKUP(H776,Parâmetros!$E$3:$G$5,2,0))))</f>
        <v>4</v>
      </c>
      <c r="K776" s="74">
        <f t="shared" ref="K776" si="309">IF(J776="",0,((G776*J776)*$F$30)*0.9*100)</f>
        <v>3.4763947740000002E-2</v>
      </c>
      <c r="L776" s="3"/>
      <c r="M776" s="38"/>
    </row>
    <row r="777" spans="1:13" ht="45.75" customHeight="1" outlineLevel="1" x14ac:dyDescent="0.2">
      <c r="A777" s="170" t="str">
        <f>Máximo!A777</f>
        <v>3.740</v>
      </c>
      <c r="B777" s="667" t="str">
        <f>Máximo!B777:E777</f>
        <v>15.2.Anexo B – Métricas e Sizing de Infraestrutura de TI</v>
      </c>
      <c r="C777" s="668"/>
      <c r="D777" s="668"/>
      <c r="E777" s="669"/>
      <c r="F777" s="68" t="str">
        <f>IF(Máximo!F777:I777="","",Máximo!F777:I777)</f>
        <v/>
      </c>
      <c r="G777" s="72">
        <f>Máximo!G777:J777</f>
        <v>2.1459227E-4</v>
      </c>
      <c r="H777" s="70" t="str">
        <f>IF(Máximo!H777="","",Máximo!H777)</f>
        <v>Obrigatório</v>
      </c>
      <c r="I777" s="37" t="s">
        <v>4</v>
      </c>
      <c r="J777" s="73">
        <f>IF($K$13="Não Atende",0,IF(I777="","",IF(H777="",VLOOKUP(I777,Parâmetros!$B$3:$C$6,2,0),VLOOKUP(I777,Parâmetros!$B$3:$C$6,2,0)*VLOOKUP(H777,Parâmetros!$E$3:$G$5,2,0))))</f>
        <v>4</v>
      </c>
      <c r="K777" s="74">
        <f t="shared" ref="K777" si="310">IF(J777="",0,((G777*J777)*$F$30)*0.9*100)</f>
        <v>3.4763947740000002E-2</v>
      </c>
      <c r="L777" s="3"/>
      <c r="M777" s="38"/>
    </row>
    <row r="778" spans="1:13" ht="45.75" customHeight="1" outlineLevel="1" x14ac:dyDescent="0.2">
      <c r="A778" s="170" t="str">
        <f>Máximo!A778</f>
        <v>3.741</v>
      </c>
      <c r="B778" s="667" t="str">
        <f>Máximo!B778:E778</f>
        <v>15.3.Anexo C: planilha com relação dos itens da RFP a ser respondida informando a declaração de conformidade e anexada a proposta a ser enviada.</v>
      </c>
      <c r="C778" s="668"/>
      <c r="D778" s="668"/>
      <c r="E778" s="669"/>
      <c r="F778" s="68" t="str">
        <f>IF(Máximo!F778:I778="","",Máximo!F778:I778)</f>
        <v/>
      </c>
      <c r="G778" s="72">
        <f>Máximo!G778:J778</f>
        <v>2.1459227E-4</v>
      </c>
      <c r="H778" s="70" t="str">
        <f>IF(Máximo!H778="","",Máximo!H778)</f>
        <v>Obrigatório</v>
      </c>
      <c r="I778" s="37" t="s">
        <v>4</v>
      </c>
      <c r="J778" s="73">
        <f>IF($K$13="Não Atende",0,IF(I778="","",IF(H778="",VLOOKUP(I778,Parâmetros!$B$3:$C$6,2,0),VLOOKUP(I778,Parâmetros!$B$3:$C$6,2,0)*VLOOKUP(H778,Parâmetros!$E$3:$G$5,2,0))))</f>
        <v>4</v>
      </c>
      <c r="K778" s="74">
        <f t="shared" ref="K778" si="311">IF(J778="",0,((G778*J778)*$F$30)*0.9*100)</f>
        <v>3.4763947740000002E-2</v>
      </c>
      <c r="L778" s="3"/>
      <c r="M778" s="38"/>
    </row>
    <row r="779" spans="1:13" ht="18" x14ac:dyDescent="0.2">
      <c r="A779" s="96">
        <f>Máximo!A779</f>
        <v>4</v>
      </c>
      <c r="B779" s="249" t="str">
        <f>Máximo!B779:E779</f>
        <v>Serviço</v>
      </c>
      <c r="C779" s="250"/>
      <c r="D779" s="250"/>
      <c r="E779" s="251"/>
      <c r="F779" s="65">
        <f>IF(Máximo!F779="","",Máximo!F779)</f>
        <v>0.18</v>
      </c>
      <c r="G779" s="65">
        <f>IF(Máximo!G779="","",Máximo!G779)</f>
        <v>1</v>
      </c>
      <c r="H779" s="97" t="str">
        <f>IF(Máximo!H779="","",Máximo!H779)</f>
        <v/>
      </c>
      <c r="I779" s="63"/>
      <c r="J779" s="100"/>
      <c r="K779" s="67">
        <f>SUM(K780:K785)-K785</f>
        <v>54.27</v>
      </c>
      <c r="L779" s="98"/>
      <c r="M779" s="77"/>
    </row>
    <row r="780" spans="1:13" ht="45" customHeight="1" outlineLevel="1" x14ac:dyDescent="0.2">
      <c r="A780" s="170" t="str">
        <f>Máximo!A780</f>
        <v>4.1</v>
      </c>
      <c r="B780" s="667" t="str">
        <f>Máximo!B780:E780</f>
        <v>Instalação e configuração básica</v>
      </c>
      <c r="C780" s="668"/>
      <c r="D780" s="668"/>
      <c r="E780" s="669"/>
      <c r="F780" s="68" t="str">
        <f>IF(Máximo!F780:I780="","",Máximo!F780:I780)</f>
        <v/>
      </c>
      <c r="G780" s="72">
        <f>Máximo!G780:J780</f>
        <v>0.125</v>
      </c>
      <c r="H780" s="70" t="str">
        <f>IF(Máximo!H780="","",Máximo!H780)</f>
        <v>Obrigatório</v>
      </c>
      <c r="I780" s="37" t="s">
        <v>4</v>
      </c>
      <c r="J780" s="73">
        <f>IF($K$13="Não Atende",0,IF(I780="","",IF(H780="",VLOOKUP(I780,Parâmetros!$B$3:$C$6,2,0),VLOOKUP(I780,Parâmetros!$B$3:$C$6,2,0)*VLOOKUP(H780,Parâmetros!$E$3:$G$5,2,0))))</f>
        <v>4</v>
      </c>
      <c r="K780" s="74">
        <f>IF(J780="",0,((G780*J780)*$F$779)*0.9*100)</f>
        <v>8.1</v>
      </c>
      <c r="L780" s="3"/>
      <c r="M780" s="38"/>
    </row>
    <row r="781" spans="1:13" ht="45" customHeight="1" outlineLevel="1" x14ac:dyDescent="0.2">
      <c r="A781" s="170" t="str">
        <f>Máximo!A781</f>
        <v>4.2</v>
      </c>
      <c r="B781" s="667" t="str">
        <f>Máximo!B781:E781</f>
        <v>Execução / Suporte de testes</v>
      </c>
      <c r="C781" s="668"/>
      <c r="D781" s="668"/>
      <c r="E781" s="669"/>
      <c r="F781" s="68" t="str">
        <f>IF(Máximo!F781:I781="","",Máximo!F781:I781)</f>
        <v/>
      </c>
      <c r="G781" s="72">
        <f>Máximo!G781:J781</f>
        <v>0.125</v>
      </c>
      <c r="H781" s="70" t="str">
        <f>IF(Máximo!H781="","",Máximo!H781)</f>
        <v>Obrigatório</v>
      </c>
      <c r="I781" s="37" t="s">
        <v>17</v>
      </c>
      <c r="J781" s="73">
        <f>IF($K$13="Não Atende",0,IF(I781="","",IF(H781="",VLOOKUP(I781,Parâmetros!$B$3:$C$6,2,0),VLOOKUP(I781,Parâmetros!$B$3:$C$6,2,0)*VLOOKUP(H781,Parâmetros!$E$3:$G$5,2,0))))</f>
        <v>2</v>
      </c>
      <c r="K781" s="74">
        <f>IF(J781="",0,((G781*J781)*$F$779)*0.9*100)</f>
        <v>4.05</v>
      </c>
      <c r="L781" s="3"/>
      <c r="M781" s="38"/>
    </row>
    <row r="782" spans="1:13" ht="45" customHeight="1" outlineLevel="1" x14ac:dyDescent="0.2">
      <c r="A782" s="170" t="str">
        <f>Máximo!A782</f>
        <v>4.3</v>
      </c>
      <c r="B782" s="667" t="str">
        <f>Máximo!B782:E782</f>
        <v>Transferência de conhecimento</v>
      </c>
      <c r="C782" s="668"/>
      <c r="D782" s="668"/>
      <c r="E782" s="669"/>
      <c r="F782" s="68" t="str">
        <f>IF(Máximo!F782:I782="","",Máximo!F782:I782)</f>
        <v/>
      </c>
      <c r="G782" s="72">
        <f>Máximo!G782:J782</f>
        <v>0.2</v>
      </c>
      <c r="H782" s="70" t="str">
        <f>IF(Máximo!H782="","",Máximo!H782)</f>
        <v>Obrigatório</v>
      </c>
      <c r="I782" s="37" t="s">
        <v>17</v>
      </c>
      <c r="J782" s="73">
        <f>IF($K$13="Não Atende",0,IF(I782="","",IF(H782="",VLOOKUP(I782,Parâmetros!$B$3:$C$6,2,0),VLOOKUP(I782,Parâmetros!$B$3:$C$6,2,0)*VLOOKUP(H782,Parâmetros!$E$3:$G$5,2,0))))</f>
        <v>2</v>
      </c>
      <c r="K782" s="74">
        <f>IF(J782="",0,((G782*J782)*$F$779)*0.9*100)</f>
        <v>6.4799999999999995</v>
      </c>
      <c r="L782" s="3"/>
      <c r="M782" s="38"/>
    </row>
    <row r="783" spans="1:13" ht="45" customHeight="1" outlineLevel="1" x14ac:dyDescent="0.2">
      <c r="A783" s="170" t="str">
        <f>Máximo!A783</f>
        <v>4.4</v>
      </c>
      <c r="B783" s="667" t="str">
        <f>Máximo!B783:E783</f>
        <v>Consultoria</v>
      </c>
      <c r="C783" s="668"/>
      <c r="D783" s="668"/>
      <c r="E783" s="669"/>
      <c r="F783" s="68" t="str">
        <f>IF(Máximo!F783:I783="","",Máximo!F783:I783)</f>
        <v/>
      </c>
      <c r="G783" s="72">
        <f>Máximo!G783:J783</f>
        <v>0.5</v>
      </c>
      <c r="H783" s="70" t="str">
        <f>IF(Máximo!H783="","",Máximo!H783)</f>
        <v>Obrigatório</v>
      </c>
      <c r="I783" s="37" t="s">
        <v>4</v>
      </c>
      <c r="J783" s="73">
        <f>IF($K$13="Não Atende",0,IF(I783="","",IF(H783="",VLOOKUP(I783,Parâmetros!$B$3:$C$6,2,0),VLOOKUP(I783,Parâmetros!$B$3:$C$6,2,0)*VLOOKUP(H783,Parâmetros!$E$3:$G$5,2,0))))</f>
        <v>4</v>
      </c>
      <c r="K783" s="74">
        <f>IF(J783="",0,((G783*J783)*$F$779)*0.9*100)</f>
        <v>32.4</v>
      </c>
      <c r="L783" s="3"/>
      <c r="M783" s="38"/>
    </row>
    <row r="784" spans="1:13" ht="45" customHeight="1" outlineLevel="1" x14ac:dyDescent="0.2">
      <c r="A784" s="170" t="str">
        <f>Máximo!A784</f>
        <v>4.5</v>
      </c>
      <c r="B784" s="667" t="str">
        <f>Máximo!B784:E784</f>
        <v>Migração de dados</v>
      </c>
      <c r="C784" s="668"/>
      <c r="D784" s="668"/>
      <c r="E784" s="669"/>
      <c r="F784" s="68" t="str">
        <f>IF(Máximo!F784:I784="","",Máximo!F784:I784)</f>
        <v/>
      </c>
      <c r="G784" s="72">
        <f>Máximo!G784:J784</f>
        <v>0.05</v>
      </c>
      <c r="H784" s="70" t="str">
        <f>IF(Máximo!H784="","",Máximo!H784)</f>
        <v>Obrigatório</v>
      </c>
      <c r="I784" s="37" t="s">
        <v>4</v>
      </c>
      <c r="J784" s="73">
        <f>IF($K$13="Não Atende",0,IF(I784="","",IF(H784="",VLOOKUP(I784,Parâmetros!$B$3:$C$6,2,0),VLOOKUP(I784,Parâmetros!$B$3:$C$6,2,0)*VLOOKUP(H784,Parâmetros!$E$3:$G$5,2,0))))</f>
        <v>4</v>
      </c>
      <c r="K784" s="74">
        <f>IF(J784="",0,((G784*J784)*$F$779)*0.9*100)</f>
        <v>3.2399999999999998</v>
      </c>
      <c r="L784" s="3"/>
      <c r="M784" s="38"/>
    </row>
    <row r="785" spans="1:16" ht="18.75" customHeight="1" x14ac:dyDescent="0.2">
      <c r="A785" s="96">
        <f>Máximo!A785</f>
        <v>5</v>
      </c>
      <c r="B785" s="249" t="str">
        <f>Máximo!B785:E785</f>
        <v>Treinamento</v>
      </c>
      <c r="C785" s="250"/>
      <c r="D785" s="250"/>
      <c r="E785" s="251"/>
      <c r="F785" s="65">
        <f>IF(Máximo!F785="","",Máximo!F785)</f>
        <v>0.02</v>
      </c>
      <c r="G785" s="65">
        <f>IF(Máximo!G785="","",Máximo!G785)</f>
        <v>1</v>
      </c>
      <c r="H785" s="97" t="str">
        <f>IF(Máximo!H785="","",Máximo!H785)</f>
        <v/>
      </c>
      <c r="I785" s="63"/>
      <c r="J785" s="100"/>
      <c r="K785" s="67">
        <f>SUM(K786:K787)</f>
        <v>7.2000000000000011</v>
      </c>
      <c r="L785" s="98"/>
      <c r="M785" s="77"/>
    </row>
    <row r="786" spans="1:16" ht="45" customHeight="1" outlineLevel="1" x14ac:dyDescent="0.2">
      <c r="A786" s="170" t="str">
        <f>Máximo!A786</f>
        <v>5.1</v>
      </c>
      <c r="B786" s="667" t="str">
        <f>Máximo!B786:E786</f>
        <v>Plano de Treinamento Técnico e Funcional</v>
      </c>
      <c r="C786" s="668"/>
      <c r="D786" s="668"/>
      <c r="E786" s="669"/>
      <c r="F786" s="68" t="str">
        <f>IF(Máximo!F786:I786="","",Máximo!F786:I786)</f>
        <v/>
      </c>
      <c r="G786" s="72">
        <f>Máximo!G786:J786</f>
        <v>1</v>
      </c>
      <c r="H786" s="70" t="str">
        <f>IF(Máximo!H786="","",Máximo!H786)</f>
        <v>Obrigatório</v>
      </c>
      <c r="I786" s="37" t="s">
        <v>4</v>
      </c>
      <c r="J786" s="73">
        <f>IF($K$13="Não Atende",0,IF(I786="","",IF(H786="",VLOOKUP(I786,Parâmetros!$B$3:$C$6,2,0),VLOOKUP(I786,Parâmetros!$B$3:$C$6,2,0)*VLOOKUP(H786,Parâmetros!$E$3:$G$5,2,0))))</f>
        <v>4</v>
      </c>
      <c r="K786" s="74">
        <f t="shared" ref="K786" si="312">IF(J786="",0,((G786*J786)*$F$785)*0.9*100)</f>
        <v>7.2000000000000011</v>
      </c>
      <c r="L786" s="3"/>
      <c r="M786" s="38"/>
    </row>
    <row r="787" spans="1:16" ht="12.75" customHeight="1" outlineLevel="1" x14ac:dyDescent="0.2">
      <c r="D787" s="6"/>
      <c r="E787" s="6"/>
      <c r="H787" s="7"/>
    </row>
    <row r="788" spans="1:16" outlineLevel="1" x14ac:dyDescent="0.2"/>
    <row r="789" spans="1:16" ht="18" outlineLevel="1" x14ac:dyDescent="0.25">
      <c r="A789" s="439" t="s">
        <v>141</v>
      </c>
      <c r="B789" s="439"/>
      <c r="C789" s="439"/>
      <c r="D789" s="439"/>
      <c r="E789" s="439"/>
      <c r="F789" s="439"/>
      <c r="G789" s="439"/>
      <c r="H789" s="439"/>
      <c r="I789" s="439"/>
      <c r="J789" s="439"/>
      <c r="K789" s="439"/>
      <c r="L789" s="439"/>
      <c r="M789" s="439"/>
      <c r="N789" s="439"/>
      <c r="O789" s="145"/>
      <c r="P789" s="145"/>
    </row>
    <row r="790" spans="1:16" outlineLevel="1" x14ac:dyDescent="0.2"/>
    <row r="791" spans="1:16" ht="25.5" outlineLevel="1" x14ac:dyDescent="0.2">
      <c r="A791" s="224" t="s">
        <v>2</v>
      </c>
      <c r="B791" s="444" t="s">
        <v>1</v>
      </c>
      <c r="C791" s="444"/>
      <c r="D791" s="444"/>
      <c r="E791" s="444"/>
      <c r="F791" s="117" t="s">
        <v>20</v>
      </c>
      <c r="G791" s="91" t="s">
        <v>21</v>
      </c>
      <c r="H791" s="92" t="s">
        <v>59</v>
      </c>
      <c r="I791" s="92" t="s">
        <v>7</v>
      </c>
      <c r="J791" s="93" t="s">
        <v>0</v>
      </c>
      <c r="K791" s="94" t="s">
        <v>10</v>
      </c>
      <c r="L791" s="89" t="s">
        <v>92</v>
      </c>
      <c r="M791" s="95" t="s">
        <v>93</v>
      </c>
    </row>
    <row r="792" spans="1:16" ht="18.75" thickBot="1" x14ac:dyDescent="0.25">
      <c r="A792" s="96">
        <v>6</v>
      </c>
      <c r="B792" s="443" t="s">
        <v>185</v>
      </c>
      <c r="C792" s="443"/>
      <c r="D792" s="443"/>
      <c r="E792" s="443"/>
      <c r="F792" s="65">
        <f>IF(Máximo!F792="","",Máximo!F792)</f>
        <v>0.02</v>
      </c>
      <c r="G792" s="65">
        <f>IF(Máximo!G792="","",Máximo!G792)</f>
        <v>1</v>
      </c>
      <c r="H792" s="97"/>
      <c r="I792" s="148" t="s">
        <v>4</v>
      </c>
      <c r="J792" s="150">
        <f>IF($K$13="Não Atende",0,IF(I792="","",IF(H792="",VLOOKUP(I792,Parâmetros!$B$3:$C$6,2,0),VLOOKUP(I792,Parâmetros!$B$3:$C$6,2,0)*VLOOKUP(H792,Parâmetros!$E$3:$G$5,2,0))))</f>
        <v>2</v>
      </c>
      <c r="K792" s="67">
        <f>IF(AND(E794="Sim",OR($K$13="",$K$13="Atende")),IF('Comparativo Analítico'!L15="",0,Máximo!K792*VLOOKUP('Comparativo Analítico'!L15,Parâmetros!$U$3:$V$12,2,0)),0)</f>
        <v>1.0285714285714278</v>
      </c>
      <c r="L792" s="171"/>
      <c r="M792" s="172"/>
    </row>
    <row r="793" spans="1:16" outlineLevel="1" x14ac:dyDescent="0.2"/>
    <row r="794" spans="1:16" outlineLevel="1" x14ac:dyDescent="0.2">
      <c r="A794" s="5"/>
      <c r="B794" s="426" t="s">
        <v>139</v>
      </c>
      <c r="C794" s="426"/>
      <c r="D794" s="427"/>
      <c r="E794" s="177" t="s">
        <v>23</v>
      </c>
      <c r="F794"/>
      <c r="G794" s="484"/>
      <c r="H794" s="484"/>
      <c r="I794" s="484"/>
      <c r="J794" s="484"/>
      <c r="L794"/>
    </row>
    <row r="795" spans="1:16" ht="27" customHeight="1" outlineLevel="1" x14ac:dyDescent="0.2">
      <c r="A795" s="5"/>
      <c r="B795" s="219"/>
      <c r="C795" s="219"/>
      <c r="D795" s="129"/>
      <c r="E795" s="151"/>
      <c r="F795" s="101"/>
      <c r="G795" s="225"/>
      <c r="H795" s="225"/>
      <c r="I795" s="225"/>
      <c r="J795" s="225"/>
      <c r="K795" s="35"/>
      <c r="L795"/>
    </row>
    <row r="796" spans="1:16" outlineLevel="1" x14ac:dyDescent="0.2">
      <c r="A796" s="5"/>
      <c r="B796" s="426" t="s">
        <v>167</v>
      </c>
      <c r="C796" s="426"/>
      <c r="D796" s="426"/>
      <c r="E796" s="568"/>
      <c r="F796" s="569"/>
      <c r="G796" s="569"/>
      <c r="H796" s="569"/>
      <c r="I796" s="569"/>
      <c r="J796" s="570"/>
      <c r="L796"/>
    </row>
    <row r="797" spans="1:16" ht="12.75" customHeight="1" outlineLevel="1" x14ac:dyDescent="0.2">
      <c r="A797" s="5"/>
      <c r="B797" s="140"/>
      <c r="C797" s="109"/>
      <c r="D797" s="110"/>
      <c r="E797" s="571"/>
      <c r="F797" s="572"/>
      <c r="G797" s="572"/>
      <c r="H797" s="572"/>
      <c r="I797" s="572"/>
      <c r="J797" s="573"/>
      <c r="L797"/>
    </row>
    <row r="798" spans="1:16" outlineLevel="1" x14ac:dyDescent="0.2">
      <c r="A798" s="5"/>
      <c r="B798" s="5"/>
      <c r="C798" s="109"/>
      <c r="D798" s="110"/>
      <c r="E798" s="146"/>
      <c r="F798" s="146"/>
      <c r="G798" s="146"/>
      <c r="H798" s="146"/>
      <c r="I798" s="146"/>
      <c r="J798" s="146"/>
      <c r="L798"/>
    </row>
    <row r="799" spans="1:16" ht="25.5" outlineLevel="1" x14ac:dyDescent="0.2">
      <c r="A799" s="224" t="s">
        <v>2</v>
      </c>
      <c r="B799" s="444" t="s">
        <v>1</v>
      </c>
      <c r="C799" s="444"/>
      <c r="D799" s="444"/>
      <c r="E799" s="444"/>
      <c r="F799" s="117" t="s">
        <v>20</v>
      </c>
      <c r="G799" s="91" t="s">
        <v>21</v>
      </c>
      <c r="H799" s="92" t="s">
        <v>59</v>
      </c>
      <c r="I799" s="92" t="s">
        <v>7</v>
      </c>
      <c r="J799" s="93" t="s">
        <v>0</v>
      </c>
      <c r="K799" s="94" t="s">
        <v>10</v>
      </c>
      <c r="L799" s="89" t="s">
        <v>92</v>
      </c>
      <c r="M799" s="95" t="s">
        <v>93</v>
      </c>
    </row>
    <row r="800" spans="1:16" ht="18.75" thickBot="1" x14ac:dyDescent="0.25">
      <c r="A800" s="96">
        <v>7</v>
      </c>
      <c r="B800" s="443" t="s">
        <v>175</v>
      </c>
      <c r="C800" s="443"/>
      <c r="D800" s="443"/>
      <c r="E800" s="443"/>
      <c r="F800" s="65">
        <f>IF(Máximo!F800="","",Máximo!F800)</f>
        <v>0.02</v>
      </c>
      <c r="G800" s="65">
        <f>IF(Máximo!G800="","",Máximo!G800)</f>
        <v>1</v>
      </c>
      <c r="H800" s="97"/>
      <c r="I800" s="148" t="s">
        <v>4</v>
      </c>
      <c r="J800" s="150">
        <f>IF($K$13="Não Atende",0,IF(I800="","",IF(H800="",VLOOKUP(I800,Parâmetros!$B$3:$C$6,2,0),VLOOKUP(I800,Parâmetros!$B$3:$C$6,2,0)*VLOOKUP(H800,Parâmetros!$E$3:$G$5,2,0))))</f>
        <v>2</v>
      </c>
      <c r="K800" s="67">
        <f>IF(AND(E802="Sim",OR($K$13="",$K$13="Atende")),IF('Comparativo Analítico'!L33="",0,Máximo!K800*VLOOKUP('Comparativo Analítico'!L33,Parâmetros!$U$3:$V$12,2,0)),0)</f>
        <v>3.6000000000000005</v>
      </c>
      <c r="L800" s="171"/>
      <c r="M800" s="172"/>
    </row>
    <row r="801" spans="1:13" ht="27" customHeight="1" outlineLevel="1" x14ac:dyDescent="0.2">
      <c r="A801" s="5"/>
      <c r="B801" s="5"/>
      <c r="C801" s="109"/>
      <c r="D801" s="110"/>
      <c r="E801" s="146"/>
      <c r="F801" s="146"/>
      <c r="G801" s="146"/>
      <c r="H801" s="146"/>
      <c r="I801" s="146"/>
      <c r="J801" s="146"/>
      <c r="L801"/>
    </row>
    <row r="802" spans="1:13" ht="27.75" customHeight="1" outlineLevel="1" x14ac:dyDescent="0.2">
      <c r="A802" s="484" t="s">
        <v>104</v>
      </c>
      <c r="B802" s="484"/>
      <c r="C802" s="484"/>
      <c r="D802" s="484"/>
      <c r="E802" s="176" t="s">
        <v>23</v>
      </c>
      <c r="F802"/>
      <c r="G802"/>
      <c r="H802" s="5"/>
      <c r="I802" s="5"/>
      <c r="K802"/>
      <c r="L802"/>
    </row>
    <row r="803" spans="1:13" ht="27" customHeight="1" outlineLevel="1" x14ac:dyDescent="0.2">
      <c r="A803" s="5"/>
      <c r="B803" s="5"/>
      <c r="F803"/>
      <c r="G803"/>
      <c r="H803" s="5"/>
      <c r="I803" s="5"/>
      <c r="K803"/>
      <c r="L803"/>
    </row>
    <row r="804" spans="1:13" outlineLevel="1" x14ac:dyDescent="0.2">
      <c r="A804" s="5"/>
      <c r="B804" s="484" t="s">
        <v>105</v>
      </c>
      <c r="C804" s="484"/>
      <c r="D804" s="456"/>
      <c r="E804" s="177"/>
      <c r="F804" s="101"/>
      <c r="G804" s="140"/>
      <c r="H804" s="140"/>
      <c r="I804" s="484" t="s">
        <v>106</v>
      </c>
      <c r="J804" s="484"/>
      <c r="K804" s="568"/>
      <c r="L804" s="574"/>
      <c r="M804" s="575"/>
    </row>
    <row r="805" spans="1:13" outlineLevel="1" x14ac:dyDescent="0.2">
      <c r="A805" s="5"/>
      <c r="B805" s="152"/>
      <c r="C805" s="153"/>
      <c r="D805" s="114"/>
      <c r="E805" s="178"/>
      <c r="F805" s="101"/>
      <c r="G805" s="101"/>
      <c r="H805" s="140"/>
      <c r="I805" s="140"/>
      <c r="J805" s="101"/>
      <c r="K805" s="576"/>
      <c r="L805" s="577"/>
      <c r="M805" s="578"/>
    </row>
    <row r="806" spans="1:13" outlineLevel="1" x14ac:dyDescent="0.2">
      <c r="A806" s="5"/>
      <c r="B806" s="152"/>
      <c r="C806" s="153"/>
      <c r="D806" s="114"/>
      <c r="E806" s="178"/>
      <c r="F806" s="101"/>
      <c r="G806" s="101"/>
      <c r="H806" s="140"/>
      <c r="I806" s="140"/>
      <c r="J806" s="101"/>
      <c r="K806" s="579"/>
      <c r="L806" s="580"/>
      <c r="M806" s="581"/>
    </row>
    <row r="807" spans="1:13" outlineLevel="1" x14ac:dyDescent="0.2">
      <c r="A807" s="5"/>
      <c r="B807" s="152"/>
      <c r="C807" s="153"/>
      <c r="D807" s="114"/>
      <c r="E807" s="178"/>
      <c r="F807" s="101"/>
      <c r="G807" s="101"/>
      <c r="H807" s="140"/>
      <c r="I807" s="140"/>
      <c r="J807" s="101"/>
      <c r="K807"/>
      <c r="L807"/>
    </row>
    <row r="808" spans="1:13" ht="29.25" customHeight="1" outlineLevel="1" x14ac:dyDescent="0.2">
      <c r="A808" s="5"/>
      <c r="B808" s="484" t="s">
        <v>107</v>
      </c>
      <c r="C808" s="484"/>
      <c r="D808" s="456"/>
      <c r="E808" s="177"/>
      <c r="F808" s="101"/>
      <c r="G808" s="447" t="s">
        <v>124</v>
      </c>
      <c r="H808" s="447"/>
      <c r="I808" s="447"/>
      <c r="J808" s="447"/>
      <c r="K808" s="176"/>
      <c r="L808"/>
    </row>
    <row r="809" spans="1:13" outlineLevel="1" x14ac:dyDescent="0.2">
      <c r="A809" s="5"/>
      <c r="B809" s="152"/>
      <c r="C809" s="153"/>
      <c r="D809" s="114"/>
      <c r="E809" s="178"/>
      <c r="F809" s="101"/>
      <c r="G809" s="101"/>
      <c r="H809" s="140"/>
      <c r="I809" s="140"/>
      <c r="J809" s="101"/>
      <c r="K809"/>
      <c r="L809"/>
    </row>
    <row r="810" spans="1:13" ht="12.75" customHeight="1" outlineLevel="1" x14ac:dyDescent="0.2">
      <c r="A810" s="5"/>
      <c r="B810" s="447" t="s">
        <v>108</v>
      </c>
      <c r="C810" s="447"/>
      <c r="D810" s="483"/>
      <c r="E810" s="177"/>
      <c r="F810" s="101"/>
      <c r="G810" s="447"/>
      <c r="H810" s="447"/>
      <c r="I810" s="447"/>
      <c r="J810" s="447"/>
      <c r="L810"/>
    </row>
    <row r="811" spans="1:13" ht="12.75" customHeight="1" outlineLevel="1" x14ac:dyDescent="0.2">
      <c r="A811" s="5"/>
      <c r="B811" s="222"/>
      <c r="C811" s="222"/>
      <c r="D811" s="222"/>
      <c r="E811" s="151"/>
      <c r="F811" s="101"/>
      <c r="G811" s="222"/>
      <c r="H811" s="222"/>
      <c r="I811" s="222"/>
      <c r="J811" s="222"/>
      <c r="K811" s="35"/>
      <c r="L811"/>
    </row>
    <row r="812" spans="1:13" ht="25.5" outlineLevel="1" x14ac:dyDescent="0.2">
      <c r="A812" s="224" t="s">
        <v>2</v>
      </c>
      <c r="B812" s="444" t="s">
        <v>1</v>
      </c>
      <c r="C812" s="444"/>
      <c r="D812" s="444"/>
      <c r="E812" s="444"/>
      <c r="F812" s="117" t="s">
        <v>20</v>
      </c>
      <c r="G812" s="91" t="s">
        <v>21</v>
      </c>
      <c r="H812" s="92" t="s">
        <v>59</v>
      </c>
      <c r="I812" s="92" t="s">
        <v>7</v>
      </c>
      <c r="J812" s="93" t="s">
        <v>0</v>
      </c>
      <c r="K812" s="94" t="s">
        <v>10</v>
      </c>
      <c r="L812" s="89" t="s">
        <v>92</v>
      </c>
      <c r="M812" s="95" t="s">
        <v>93</v>
      </c>
    </row>
    <row r="813" spans="1:13" ht="18.75" thickBot="1" x14ac:dyDescent="0.25">
      <c r="A813" s="96">
        <v>8</v>
      </c>
      <c r="B813" s="443" t="s">
        <v>182</v>
      </c>
      <c r="C813" s="443"/>
      <c r="D813" s="443"/>
      <c r="E813" s="443"/>
      <c r="F813" s="65">
        <f>IF(Máximo!F813="","",Máximo!F813)</f>
        <v>0.02</v>
      </c>
      <c r="G813" s="65">
        <f>IF(Máximo!G813="","",Máximo!G813)</f>
        <v>1</v>
      </c>
      <c r="H813" s="97"/>
      <c r="I813" s="148" t="s">
        <v>4</v>
      </c>
      <c r="J813" s="150">
        <f>IF($K$13="Não Atende",0,IF(I813="","",IF(H813="",VLOOKUP(I813,Parâmetros!$B$3:$C$6,2,0),VLOOKUP(I813,Parâmetros!$B$3:$C$6,2,0)*VLOOKUP(H813,Parâmetros!$E$3:$G$5,2,0))))</f>
        <v>2</v>
      </c>
      <c r="K813" s="67">
        <f>IF(AND(OR(E815="Sim",E834="Sim"),OR($K$13="",$K$13="Atende")),IF('Comparativo Analítico'!L46="",0,Máximo!K813*VLOOKUP('Comparativo Analítico'!L46,Parâmetros!$U$3:$V$12,2,0)),0)</f>
        <v>1.0285714285714278</v>
      </c>
      <c r="L813" s="171"/>
      <c r="M813" s="172"/>
    </row>
    <row r="814" spans="1:13" outlineLevel="1" x14ac:dyDescent="0.2">
      <c r="A814" s="102"/>
      <c r="E814" s="5"/>
      <c r="G814"/>
      <c r="J814" s="5"/>
    </row>
    <row r="815" spans="1:13" ht="29.25" customHeight="1" outlineLevel="1" x14ac:dyDescent="0.2">
      <c r="A815" s="447" t="s">
        <v>120</v>
      </c>
      <c r="B815" s="447"/>
      <c r="C815" s="447"/>
      <c r="D815" s="447"/>
      <c r="E815" s="176" t="s">
        <v>23</v>
      </c>
      <c r="G815" s="447" t="s">
        <v>281</v>
      </c>
      <c r="H815" s="447"/>
      <c r="I815" s="447"/>
      <c r="J815" s="447"/>
      <c r="K815" s="371"/>
    </row>
    <row r="816" spans="1:13" ht="12.75" customHeight="1" outlineLevel="1" x14ac:dyDescent="0.2">
      <c r="A816" s="102"/>
      <c r="E816" s="5"/>
      <c r="G816"/>
      <c r="J816" s="5"/>
    </row>
    <row r="817" spans="1:11" ht="12.75" customHeight="1" outlineLevel="1" x14ac:dyDescent="0.2">
      <c r="A817" s="126"/>
      <c r="B817" s="154" t="s">
        <v>121</v>
      </c>
      <c r="C817" s="126"/>
      <c r="D817" s="126"/>
      <c r="E817" s="126"/>
      <c r="G817"/>
      <c r="J817" s="5"/>
    </row>
    <row r="818" spans="1:11" ht="12.75" customHeight="1" outlineLevel="1" x14ac:dyDescent="0.2">
      <c r="A818" s="113"/>
      <c r="B818" s="113"/>
      <c r="C818" s="113"/>
      <c r="D818" s="113"/>
      <c r="E818" s="113"/>
      <c r="G818"/>
      <c r="J818" s="5"/>
    </row>
    <row r="819" spans="1:11" ht="12.75" customHeight="1" outlineLevel="1" x14ac:dyDescent="0.2">
      <c r="A819" s="5"/>
      <c r="B819" s="102"/>
      <c r="C819" s="102"/>
      <c r="D819" s="124"/>
      <c r="E819" s="124"/>
      <c r="F819" s="112" t="s">
        <v>181</v>
      </c>
      <c r="G819" s="124"/>
      <c r="H819" s="124"/>
      <c r="I819" s="124"/>
      <c r="J819" s="5"/>
    </row>
    <row r="820" spans="1:11" ht="25.5" outlineLevel="1" x14ac:dyDescent="0.2">
      <c r="A820" s="5"/>
      <c r="B820" s="485" t="s">
        <v>109</v>
      </c>
      <c r="C820" s="485"/>
      <c r="D820" s="173" t="s">
        <v>137</v>
      </c>
      <c r="E820" s="106" t="s">
        <v>278</v>
      </c>
      <c r="F820" s="106" t="s">
        <v>279</v>
      </c>
      <c r="G820" s="106" t="s">
        <v>280</v>
      </c>
      <c r="H820" s="106" t="s">
        <v>138</v>
      </c>
      <c r="I820" s="310" t="s">
        <v>6</v>
      </c>
    </row>
    <row r="821" spans="1:11" ht="12.75" customHeight="1" outlineLevel="1" x14ac:dyDescent="0.2">
      <c r="A821" s="5"/>
      <c r="B821" s="437" t="s">
        <v>110</v>
      </c>
      <c r="C821" s="437"/>
      <c r="D821" s="174"/>
      <c r="E821" s="156"/>
      <c r="F821" s="156"/>
      <c r="G821" s="105"/>
      <c r="H821" s="105"/>
      <c r="I821" s="165" t="str">
        <f t="shared" ref="I821:I830" si="313">IF(SUM(D821:H821)=0,"",SUM(D821:H821))</f>
        <v/>
      </c>
    </row>
    <row r="822" spans="1:11" ht="12.75" customHeight="1" outlineLevel="1" x14ac:dyDescent="0.2">
      <c r="A822" s="5"/>
      <c r="B822" s="437" t="s">
        <v>111</v>
      </c>
      <c r="C822" s="437"/>
      <c r="D822" s="174"/>
      <c r="E822" s="156"/>
      <c r="F822" s="156"/>
      <c r="G822" s="105"/>
      <c r="H822" s="105"/>
      <c r="I822" s="165" t="str">
        <f t="shared" si="313"/>
        <v/>
      </c>
    </row>
    <row r="823" spans="1:11" ht="12.75" customHeight="1" outlineLevel="1" x14ac:dyDescent="0.2">
      <c r="A823" s="5"/>
      <c r="B823" s="437" t="s">
        <v>112</v>
      </c>
      <c r="C823" s="437"/>
      <c r="D823" s="174"/>
      <c r="E823" s="156"/>
      <c r="F823" s="156"/>
      <c r="G823" s="105"/>
      <c r="H823" s="105"/>
      <c r="I823" s="165" t="str">
        <f t="shared" si="313"/>
        <v/>
      </c>
    </row>
    <row r="824" spans="1:11" outlineLevel="1" x14ac:dyDescent="0.2">
      <c r="A824" s="5"/>
      <c r="B824" s="437" t="s">
        <v>113</v>
      </c>
      <c r="C824" s="437"/>
      <c r="D824" s="174"/>
      <c r="E824" s="156"/>
      <c r="F824" s="156"/>
      <c r="G824" s="105"/>
      <c r="H824" s="105"/>
      <c r="I824" s="165" t="str">
        <f t="shared" si="313"/>
        <v/>
      </c>
    </row>
    <row r="825" spans="1:11" outlineLevel="1" x14ac:dyDescent="0.2">
      <c r="A825" s="5"/>
      <c r="B825" s="437" t="s">
        <v>114</v>
      </c>
      <c r="C825" s="437"/>
      <c r="D825" s="174"/>
      <c r="E825" s="156"/>
      <c r="F825" s="156"/>
      <c r="G825" s="105"/>
      <c r="H825" s="105"/>
      <c r="I825" s="165" t="str">
        <f t="shared" si="313"/>
        <v/>
      </c>
    </row>
    <row r="826" spans="1:11" outlineLevel="1" x14ac:dyDescent="0.2">
      <c r="A826" s="5"/>
      <c r="B826" s="437" t="s">
        <v>115</v>
      </c>
      <c r="C826" s="437"/>
      <c r="D826" s="174"/>
      <c r="E826" s="156"/>
      <c r="F826" s="156"/>
      <c r="G826" s="105"/>
      <c r="H826" s="105"/>
      <c r="I826" s="165" t="str">
        <f t="shared" si="313"/>
        <v/>
      </c>
    </row>
    <row r="827" spans="1:11" outlineLevel="1" x14ac:dyDescent="0.2">
      <c r="A827" s="5"/>
      <c r="B827" s="437" t="s">
        <v>116</v>
      </c>
      <c r="C827" s="437"/>
      <c r="D827" s="174"/>
      <c r="E827" s="156"/>
      <c r="F827" s="156"/>
      <c r="G827" s="105"/>
      <c r="H827" s="105"/>
      <c r="I827" s="165" t="str">
        <f t="shared" si="313"/>
        <v/>
      </c>
    </row>
    <row r="828" spans="1:11" outlineLevel="1" x14ac:dyDescent="0.2">
      <c r="A828" s="5"/>
      <c r="B828" s="437" t="s">
        <v>117</v>
      </c>
      <c r="C828" s="437"/>
      <c r="D828" s="174"/>
      <c r="E828" s="156"/>
      <c r="F828" s="156"/>
      <c r="G828" s="105"/>
      <c r="H828" s="105"/>
      <c r="I828" s="165" t="str">
        <f t="shared" si="313"/>
        <v/>
      </c>
    </row>
    <row r="829" spans="1:11" ht="12.75" customHeight="1" outlineLevel="1" x14ac:dyDescent="0.2">
      <c r="A829" s="5"/>
      <c r="B829" s="437" t="s">
        <v>118</v>
      </c>
      <c r="C829" s="437"/>
      <c r="D829" s="174"/>
      <c r="E829" s="156"/>
      <c r="F829" s="156"/>
      <c r="G829" s="105"/>
      <c r="H829" s="105"/>
      <c r="I829" s="165" t="str">
        <f t="shared" si="313"/>
        <v/>
      </c>
    </row>
    <row r="830" spans="1:11" outlineLevel="1" x14ac:dyDescent="0.2">
      <c r="A830" s="5"/>
      <c r="B830" s="437" t="s">
        <v>119</v>
      </c>
      <c r="C830" s="437"/>
      <c r="D830" s="174"/>
      <c r="E830" s="156"/>
      <c r="F830" s="156"/>
      <c r="G830" s="105"/>
      <c r="H830" s="105"/>
      <c r="I830" s="165" t="str">
        <f t="shared" si="313"/>
        <v/>
      </c>
    </row>
    <row r="831" spans="1:11" outlineLevel="1" x14ac:dyDescent="0.2">
      <c r="A831" s="5"/>
      <c r="B831" s="438" t="s">
        <v>6</v>
      </c>
      <c r="C831" s="438"/>
      <c r="D831" s="175" t="str">
        <f>IF(SUM(D821:D830)=0,"",SUM(D821:D830))</f>
        <v/>
      </c>
      <c r="E831" s="165" t="str">
        <f t="shared" ref="E831:I831" si="314">IF(SUM(E821:E830)=0,"",SUM(E821:E830))</f>
        <v/>
      </c>
      <c r="F831" s="165" t="str">
        <f t="shared" si="314"/>
        <v/>
      </c>
      <c r="G831" s="165" t="str">
        <f t="shared" si="314"/>
        <v/>
      </c>
      <c r="H831" s="165" t="str">
        <f t="shared" si="314"/>
        <v/>
      </c>
      <c r="I831" s="165" t="str">
        <f t="shared" si="314"/>
        <v/>
      </c>
      <c r="J831" s="5"/>
    </row>
    <row r="832" spans="1:11" outlineLevel="1" x14ac:dyDescent="0.2">
      <c r="A832" s="5"/>
      <c r="C832" s="102"/>
      <c r="F832"/>
      <c r="H832" s="5"/>
      <c r="K832"/>
    </row>
    <row r="833" spans="1:12" outlineLevel="1" x14ac:dyDescent="0.2">
      <c r="H833" s="5"/>
      <c r="I833" s="5"/>
      <c r="K833"/>
      <c r="L833"/>
    </row>
    <row r="834" spans="1:12" ht="29.25" customHeight="1" outlineLevel="1" x14ac:dyDescent="0.2">
      <c r="A834" s="484" t="s">
        <v>122</v>
      </c>
      <c r="B834" s="484"/>
      <c r="C834" s="484"/>
      <c r="D834" s="456"/>
      <c r="E834" s="176"/>
    </row>
    <row r="835" spans="1:12" ht="12.75" customHeight="1" outlineLevel="1" x14ac:dyDescent="0.2">
      <c r="B835" s="102"/>
    </row>
    <row r="836" spans="1:12" ht="12.75" customHeight="1" outlineLevel="1" x14ac:dyDescent="0.2">
      <c r="A836" s="5"/>
      <c r="B836" s="154" t="s">
        <v>123</v>
      </c>
      <c r="C836" s="125"/>
      <c r="D836" s="125"/>
      <c r="E836" s="125"/>
      <c r="F836" s="125"/>
      <c r="H836" s="5"/>
      <c r="K836"/>
    </row>
    <row r="837" spans="1:12" ht="12.75" customHeight="1" outlineLevel="1" x14ac:dyDescent="0.2">
      <c r="B837" s="102"/>
    </row>
    <row r="838" spans="1:12" ht="12.75" customHeight="1" outlineLevel="1" x14ac:dyDescent="0.2">
      <c r="A838" s="5"/>
      <c r="C838" s="102"/>
      <c r="D838" s="124"/>
      <c r="E838" s="124"/>
      <c r="F838" s="112" t="s">
        <v>181</v>
      </c>
      <c r="G838" s="124"/>
      <c r="H838" s="124"/>
      <c r="I838" s="124"/>
      <c r="J838" s="5"/>
    </row>
    <row r="839" spans="1:12" ht="25.5" outlineLevel="1" x14ac:dyDescent="0.2">
      <c r="A839" s="5"/>
      <c r="B839" s="485" t="s">
        <v>109</v>
      </c>
      <c r="C839" s="485"/>
      <c r="D839" s="106" t="s">
        <v>137</v>
      </c>
      <c r="E839" s="106" t="s">
        <v>278</v>
      </c>
      <c r="F839" s="106" t="s">
        <v>279</v>
      </c>
      <c r="G839" s="106" t="s">
        <v>280</v>
      </c>
      <c r="H839" s="106" t="s">
        <v>138</v>
      </c>
      <c r="I839" s="310" t="s">
        <v>6</v>
      </c>
    </row>
    <row r="840" spans="1:12" ht="12.75" customHeight="1" outlineLevel="1" x14ac:dyDescent="0.2">
      <c r="A840" s="5"/>
      <c r="B840" s="437" t="s">
        <v>110</v>
      </c>
      <c r="C840" s="437"/>
      <c r="D840" s="156"/>
      <c r="E840" s="156"/>
      <c r="F840" s="156"/>
      <c r="G840" s="105"/>
      <c r="H840" s="105"/>
      <c r="I840" s="165" t="str">
        <f t="shared" ref="I840:I849" si="315">IF(SUM(D840:H840)=0,"",SUM(D840:H840))</f>
        <v/>
      </c>
    </row>
    <row r="841" spans="1:12" ht="12.75" customHeight="1" outlineLevel="1" x14ac:dyDescent="0.2">
      <c r="A841" s="5"/>
      <c r="B841" s="437" t="s">
        <v>111</v>
      </c>
      <c r="C841" s="437"/>
      <c r="D841" s="156"/>
      <c r="E841" s="156"/>
      <c r="F841" s="156"/>
      <c r="G841" s="105"/>
      <c r="H841" s="105"/>
      <c r="I841" s="165" t="str">
        <f t="shared" si="315"/>
        <v/>
      </c>
    </row>
    <row r="842" spans="1:12" ht="12.75" customHeight="1" outlineLevel="1" x14ac:dyDescent="0.2">
      <c r="A842" s="5"/>
      <c r="B842" s="437" t="s">
        <v>112</v>
      </c>
      <c r="C842" s="437"/>
      <c r="D842" s="156"/>
      <c r="E842" s="156"/>
      <c r="F842" s="156"/>
      <c r="G842" s="105"/>
      <c r="H842" s="105"/>
      <c r="I842" s="165" t="str">
        <f t="shared" si="315"/>
        <v/>
      </c>
    </row>
    <row r="843" spans="1:12" outlineLevel="1" x14ac:dyDescent="0.2">
      <c r="A843" s="5"/>
      <c r="B843" s="437" t="s">
        <v>113</v>
      </c>
      <c r="C843" s="437"/>
      <c r="D843" s="156"/>
      <c r="E843" s="156"/>
      <c r="F843" s="156"/>
      <c r="G843" s="105"/>
      <c r="H843" s="105"/>
      <c r="I843" s="165" t="str">
        <f t="shared" si="315"/>
        <v/>
      </c>
    </row>
    <row r="844" spans="1:12" outlineLevel="1" x14ac:dyDescent="0.2">
      <c r="A844" s="5"/>
      <c r="B844" s="437" t="s">
        <v>114</v>
      </c>
      <c r="C844" s="437"/>
      <c r="D844" s="156"/>
      <c r="E844" s="156"/>
      <c r="F844" s="156"/>
      <c r="G844" s="105"/>
      <c r="H844" s="105"/>
      <c r="I844" s="165" t="str">
        <f t="shared" si="315"/>
        <v/>
      </c>
    </row>
    <row r="845" spans="1:12" outlineLevel="1" x14ac:dyDescent="0.2">
      <c r="A845" s="5"/>
      <c r="B845" s="437" t="s">
        <v>115</v>
      </c>
      <c r="C845" s="437"/>
      <c r="D845" s="156"/>
      <c r="E845" s="156"/>
      <c r="F845" s="156"/>
      <c r="G845" s="105"/>
      <c r="H845" s="105"/>
      <c r="I845" s="165" t="str">
        <f t="shared" si="315"/>
        <v/>
      </c>
    </row>
    <row r="846" spans="1:12" outlineLevel="1" x14ac:dyDescent="0.2">
      <c r="A846" s="5"/>
      <c r="B846" s="437" t="s">
        <v>116</v>
      </c>
      <c r="C846" s="437"/>
      <c r="D846" s="156"/>
      <c r="E846" s="156"/>
      <c r="F846" s="156"/>
      <c r="G846" s="105"/>
      <c r="H846" s="105"/>
      <c r="I846" s="165" t="str">
        <f t="shared" si="315"/>
        <v/>
      </c>
    </row>
    <row r="847" spans="1:12" outlineLevel="1" x14ac:dyDescent="0.2">
      <c r="A847" s="5"/>
      <c r="B847" s="437" t="s">
        <v>117</v>
      </c>
      <c r="C847" s="437"/>
      <c r="D847" s="156"/>
      <c r="E847" s="156"/>
      <c r="F847" s="156"/>
      <c r="G847" s="105"/>
      <c r="H847" s="105"/>
      <c r="I847" s="165" t="str">
        <f t="shared" si="315"/>
        <v/>
      </c>
    </row>
    <row r="848" spans="1:12" outlineLevel="1" x14ac:dyDescent="0.2">
      <c r="A848" s="5"/>
      <c r="B848" s="437" t="s">
        <v>118</v>
      </c>
      <c r="C848" s="437"/>
      <c r="D848" s="156"/>
      <c r="E848" s="156"/>
      <c r="F848" s="156"/>
      <c r="G848" s="105"/>
      <c r="H848" s="105"/>
      <c r="I848" s="165" t="str">
        <f t="shared" si="315"/>
        <v/>
      </c>
    </row>
    <row r="849" spans="1:13" ht="12.75" customHeight="1" outlineLevel="1" x14ac:dyDescent="0.2">
      <c r="A849" s="5"/>
      <c r="B849" s="437" t="s">
        <v>119</v>
      </c>
      <c r="C849" s="437"/>
      <c r="D849" s="156"/>
      <c r="E849" s="156"/>
      <c r="F849" s="156"/>
      <c r="G849" s="105"/>
      <c r="H849" s="105"/>
      <c r="I849" s="165" t="str">
        <f t="shared" si="315"/>
        <v/>
      </c>
    </row>
    <row r="850" spans="1:13" outlineLevel="1" x14ac:dyDescent="0.2">
      <c r="A850" s="5"/>
      <c r="B850" s="438" t="s">
        <v>6</v>
      </c>
      <c r="C850" s="438"/>
      <c r="D850" s="165" t="str">
        <f>IF(SUM(D840:D849)=0,"",SUM(D840:D849))</f>
        <v/>
      </c>
      <c r="E850" s="165" t="str">
        <f t="shared" ref="E850:I850" si="316">IF(SUM(E840:E849)=0,"",SUM(E840:E849))</f>
        <v/>
      </c>
      <c r="F850" s="165" t="str">
        <f t="shared" si="316"/>
        <v/>
      </c>
      <c r="G850" s="165" t="str">
        <f t="shared" si="316"/>
        <v/>
      </c>
      <c r="H850" s="165" t="str">
        <f t="shared" si="316"/>
        <v/>
      </c>
      <c r="I850" s="165" t="str">
        <f t="shared" si="316"/>
        <v/>
      </c>
      <c r="J850" s="5"/>
    </row>
    <row r="851" spans="1:13" outlineLevel="1" x14ac:dyDescent="0.2">
      <c r="A851" s="5"/>
      <c r="C851" s="102"/>
      <c r="F851"/>
      <c r="H851" s="5"/>
      <c r="K851"/>
    </row>
    <row r="852" spans="1:13" outlineLevel="1" x14ac:dyDescent="0.2">
      <c r="B852" s="102"/>
    </row>
    <row r="853" spans="1:13" ht="25.5" outlineLevel="1" x14ac:dyDescent="0.2">
      <c r="A853" s="224" t="s">
        <v>2</v>
      </c>
      <c r="B853" s="444" t="s">
        <v>1</v>
      </c>
      <c r="C853" s="444"/>
      <c r="D853" s="444"/>
      <c r="E853" s="444"/>
      <c r="F853" s="117" t="s">
        <v>20</v>
      </c>
      <c r="G853" s="91" t="s">
        <v>21</v>
      </c>
      <c r="H853" s="92" t="s">
        <v>59</v>
      </c>
      <c r="I853" s="92" t="s">
        <v>7</v>
      </c>
      <c r="J853" s="93" t="s">
        <v>0</v>
      </c>
      <c r="K853" s="94" t="s">
        <v>10</v>
      </c>
      <c r="L853" s="89" t="s">
        <v>92</v>
      </c>
      <c r="M853" s="95" t="s">
        <v>93</v>
      </c>
    </row>
    <row r="854" spans="1:13" ht="18.75" thickBot="1" x14ac:dyDescent="0.25">
      <c r="A854" s="96">
        <v>9</v>
      </c>
      <c r="B854" s="443" t="s">
        <v>193</v>
      </c>
      <c r="C854" s="443"/>
      <c r="D854" s="443"/>
      <c r="E854" s="443"/>
      <c r="F854" s="65">
        <f>IF(Máximo!F854="","",Máximo!F854)</f>
        <v>0.02</v>
      </c>
      <c r="G854" s="65">
        <f>IF(Máximo!G854="","",Máximo!G854)</f>
        <v>1</v>
      </c>
      <c r="H854" s="97"/>
      <c r="I854" s="148" t="s">
        <v>4</v>
      </c>
      <c r="J854" s="150">
        <f>IF($K$13="Não Atende",0,IF(I854="","",IF(H854="",VLOOKUP(I854,Parâmetros!$B$3:$C$6,2,0),VLOOKUP(I854,Parâmetros!$B$3:$C$6,2,0)*VLOOKUP(H854,Parâmetros!$E$3:$G$5,2,0))))</f>
        <v>2</v>
      </c>
      <c r="K854" s="67">
        <f>IF(AND(F856="Sim",OR($K$13="",$K$13="Atende")),IF('Comparativo Analítico'!L56="",0,Máximo!K854*VLOOKUP('Comparativo Analítico'!L56,Parâmetros!$U$3:$V$12,2,0)),0)</f>
        <v>3.6000000000000005</v>
      </c>
      <c r="L854" s="171"/>
      <c r="M854" s="172"/>
    </row>
    <row r="855" spans="1:13" outlineLevel="1" x14ac:dyDescent="0.2">
      <c r="C855" s="4"/>
    </row>
    <row r="856" spans="1:13" outlineLevel="1" x14ac:dyDescent="0.2">
      <c r="B856" s="447" t="s">
        <v>198</v>
      </c>
      <c r="C856" s="447"/>
      <c r="D856" s="447"/>
      <c r="E856" s="447"/>
      <c r="F856" s="176" t="s">
        <v>23</v>
      </c>
    </row>
    <row r="857" spans="1:13" outlineLevel="1" x14ac:dyDescent="0.2">
      <c r="C857" s="4"/>
    </row>
    <row r="858" spans="1:13" outlineLevel="1" x14ac:dyDescent="0.2">
      <c r="A858" s="445" t="s">
        <v>125</v>
      </c>
      <c r="B858" s="445"/>
      <c r="C858" s="445"/>
      <c r="D858" s="445"/>
      <c r="E858" s="445"/>
      <c r="F858" s="553"/>
      <c r="G858" s="554"/>
      <c r="H858" s="554"/>
      <c r="I858" s="554"/>
      <c r="J858" s="555"/>
    </row>
    <row r="859" spans="1:13" ht="12.75" customHeight="1" outlineLevel="1" x14ac:dyDescent="0.2">
      <c r="F859" s="556"/>
      <c r="G859" s="557"/>
      <c r="H859" s="557"/>
      <c r="I859" s="557"/>
      <c r="J859" s="558"/>
    </row>
    <row r="860" spans="1:13" outlineLevel="1" x14ac:dyDescent="0.2">
      <c r="F860" s="559"/>
      <c r="G860" s="560"/>
      <c r="H860" s="560"/>
      <c r="I860" s="560"/>
      <c r="J860" s="561"/>
    </row>
    <row r="861" spans="1:13" outlineLevel="1" x14ac:dyDescent="0.2"/>
    <row r="862" spans="1:13" outlineLevel="1" x14ac:dyDescent="0.2"/>
    <row r="863" spans="1:13" ht="25.5" outlineLevel="1" x14ac:dyDescent="0.2">
      <c r="A863" s="224" t="s">
        <v>2</v>
      </c>
      <c r="B863" s="444" t="s">
        <v>1</v>
      </c>
      <c r="C863" s="444"/>
      <c r="D863" s="444"/>
      <c r="E863" s="444"/>
      <c r="F863" s="117" t="s">
        <v>20</v>
      </c>
      <c r="G863" s="91" t="s">
        <v>21</v>
      </c>
      <c r="H863" s="92" t="s">
        <v>59</v>
      </c>
      <c r="I863" s="92" t="s">
        <v>7</v>
      </c>
      <c r="J863" s="93" t="s">
        <v>0</v>
      </c>
      <c r="K863" s="94" t="s">
        <v>10</v>
      </c>
      <c r="L863" s="89" t="s">
        <v>92</v>
      </c>
      <c r="M863" s="95" t="s">
        <v>93</v>
      </c>
    </row>
    <row r="864" spans="1:13" ht="18.75" thickBot="1" x14ac:dyDescent="0.25">
      <c r="A864" s="96">
        <v>10</v>
      </c>
      <c r="B864" s="443" t="s">
        <v>282</v>
      </c>
      <c r="C864" s="443"/>
      <c r="D864" s="443"/>
      <c r="E864" s="443"/>
      <c r="F864" s="65">
        <f>IF(Máximo!F864="","",Máximo!F864)</f>
        <v>0.02</v>
      </c>
      <c r="G864" s="65">
        <f>IF(Máximo!G864="","",Máximo!G864)</f>
        <v>1</v>
      </c>
      <c r="H864" s="97"/>
      <c r="I864" s="148" t="s">
        <v>4</v>
      </c>
      <c r="J864" s="150">
        <f>IF($K$13="Não Atende",0,IF(I864="","",IF(H864="",VLOOKUP(I864,Parâmetros!$B$3:$C$6,2,0),VLOOKUP(I864,Parâmetros!$B$3:$C$6,2,0)*VLOOKUP(H864,Parâmetros!$E$3:$G$5,2,0))))</f>
        <v>2</v>
      </c>
      <c r="K864" s="67">
        <f>IF(AND(D866="Sim",OR($K$13="",$K$13="Atende")),IF('Comparativo Analítico'!L93="",0,Máximo!K864*VLOOKUP('Comparativo Analítico'!L93,Parâmetros!$U$3:$V$12,2,0)),0)</f>
        <v>3.6000000000000005</v>
      </c>
      <c r="L864" s="171"/>
      <c r="M864" s="172"/>
    </row>
    <row r="865" spans="1:13" ht="12.75" customHeight="1" outlineLevel="1" x14ac:dyDescent="0.2">
      <c r="E865" s="5"/>
      <c r="G865"/>
      <c r="J865" s="5"/>
    </row>
    <row r="866" spans="1:13" outlineLevel="1" x14ac:dyDescent="0.2">
      <c r="A866" s="426" t="s">
        <v>199</v>
      </c>
      <c r="B866" s="426"/>
      <c r="C866" s="427"/>
      <c r="D866" s="179" t="s">
        <v>23</v>
      </c>
      <c r="E866" s="5"/>
    </row>
    <row r="867" spans="1:13" outlineLevel="1" x14ac:dyDescent="0.2">
      <c r="E867" s="5"/>
    </row>
    <row r="868" spans="1:13" outlineLevel="1" x14ac:dyDescent="0.2">
      <c r="A868" s="440" t="s">
        <v>126</v>
      </c>
      <c r="B868" s="440"/>
      <c r="C868" s="511"/>
      <c r="D868" s="201"/>
      <c r="E868" s="101"/>
      <c r="F868" s="140"/>
      <c r="G868" s="140"/>
      <c r="H868" s="200"/>
      <c r="I868" s="200"/>
      <c r="J868" s="284" t="s">
        <v>127</v>
      </c>
      <c r="K868" s="591"/>
      <c r="L868" s="592"/>
      <c r="M868" s="593"/>
    </row>
    <row r="869" spans="1:13" outlineLevel="1" x14ac:dyDescent="0.2">
      <c r="A869" s="101"/>
      <c r="B869" s="101"/>
      <c r="C869" s="101"/>
      <c r="D869" s="101"/>
      <c r="E869" s="101"/>
      <c r="F869" s="140"/>
      <c r="G869" s="140"/>
      <c r="H869" s="101"/>
      <c r="I869" s="101"/>
      <c r="J869" s="101"/>
    </row>
    <row r="870" spans="1:13" outlineLevel="1" x14ac:dyDescent="0.2">
      <c r="A870" s="101"/>
      <c r="B870" s="440" t="s">
        <v>128</v>
      </c>
      <c r="C870" s="440"/>
      <c r="D870" s="201"/>
      <c r="E870" s="101"/>
      <c r="F870" s="140"/>
      <c r="G870" s="140"/>
      <c r="H870" s="200"/>
      <c r="I870" s="200"/>
      <c r="J870" s="284" t="s">
        <v>129</v>
      </c>
      <c r="K870" s="594"/>
      <c r="L870" s="595"/>
      <c r="M870" s="596"/>
    </row>
    <row r="871" spans="1:13" ht="12.75" customHeight="1" outlineLevel="1" x14ac:dyDescent="0.2">
      <c r="A871" s="101"/>
      <c r="B871" s="101"/>
      <c r="C871" s="101"/>
      <c r="D871" s="101"/>
      <c r="E871" s="101"/>
      <c r="F871" s="140"/>
      <c r="G871" s="140"/>
      <c r="H871" s="101"/>
      <c r="I871" s="101"/>
      <c r="J871" s="101"/>
    </row>
    <row r="872" spans="1:13" outlineLevel="1" x14ac:dyDescent="0.2">
      <c r="A872" s="101"/>
      <c r="B872" s="440" t="s">
        <v>130</v>
      </c>
      <c r="C872" s="440"/>
      <c r="D872" s="568"/>
      <c r="E872" s="620"/>
      <c r="F872" s="140"/>
      <c r="G872" s="140"/>
      <c r="H872" s="140"/>
      <c r="I872" s="200"/>
      <c r="J872" s="284" t="s">
        <v>153</v>
      </c>
      <c r="K872" s="179"/>
    </row>
    <row r="873" spans="1:13" outlineLevel="1" x14ac:dyDescent="0.2">
      <c r="A873" s="101"/>
      <c r="B873" s="286"/>
      <c r="C873" s="286"/>
      <c r="D873" s="621"/>
      <c r="E873" s="622"/>
      <c r="F873" s="140"/>
      <c r="G873" s="140"/>
      <c r="H873" s="286"/>
      <c r="I873" s="286"/>
      <c r="J873" s="286"/>
      <c r="K873" s="115"/>
    </row>
    <row r="874" spans="1:13" outlineLevel="1" x14ac:dyDescent="0.2">
      <c r="A874" s="101"/>
      <c r="B874" s="286"/>
      <c r="C874" s="286"/>
      <c r="D874" s="621"/>
      <c r="E874" s="622"/>
      <c r="F874" s="140"/>
      <c r="G874" s="140"/>
      <c r="H874" s="286"/>
      <c r="I874" s="286"/>
      <c r="J874" s="285" t="s">
        <v>148</v>
      </c>
      <c r="K874" s="179"/>
    </row>
    <row r="875" spans="1:13" outlineLevel="1" x14ac:dyDescent="0.2">
      <c r="A875" s="101"/>
      <c r="B875" s="286"/>
      <c r="C875" s="286"/>
      <c r="D875" s="621"/>
      <c r="E875" s="622"/>
      <c r="F875" s="140"/>
      <c r="G875" s="140"/>
      <c r="H875" s="286"/>
      <c r="I875" s="286"/>
      <c r="J875" s="286"/>
      <c r="K875" s="115"/>
    </row>
    <row r="876" spans="1:13" outlineLevel="1" x14ac:dyDescent="0.2">
      <c r="A876" s="101"/>
      <c r="B876" s="286"/>
      <c r="C876" s="286"/>
      <c r="D876" s="623"/>
      <c r="E876" s="624"/>
      <c r="F876" s="140"/>
      <c r="G876" s="140"/>
      <c r="H876" s="101"/>
      <c r="I876" s="197"/>
      <c r="J876" s="101"/>
    </row>
    <row r="877" spans="1:13" outlineLevel="1" x14ac:dyDescent="0.2">
      <c r="A877" s="101"/>
      <c r="B877" s="286"/>
      <c r="C877" s="286"/>
      <c r="D877" s="151"/>
      <c r="E877" s="101"/>
      <c r="F877" s="140"/>
      <c r="G877" s="140"/>
      <c r="H877" s="286"/>
      <c r="I877" s="286"/>
      <c r="J877" s="286"/>
      <c r="K877" s="115"/>
    </row>
    <row r="878" spans="1:13" outlineLevel="1" x14ac:dyDescent="0.2">
      <c r="A878" s="200"/>
      <c r="B878" s="200"/>
      <c r="C878" s="286" t="s">
        <v>204</v>
      </c>
      <c r="D878" s="553"/>
      <c r="E878" s="625"/>
      <c r="F878" s="626"/>
      <c r="G878" s="287"/>
      <c r="H878" s="200"/>
      <c r="I878" s="200"/>
      <c r="J878" s="284" t="s">
        <v>147</v>
      </c>
      <c r="K878" s="553"/>
      <c r="L878" s="554"/>
      <c r="M878" s="555"/>
    </row>
    <row r="879" spans="1:13" outlineLevel="1" x14ac:dyDescent="0.2">
      <c r="A879" s="101"/>
      <c r="B879" s="286"/>
      <c r="C879" s="286"/>
      <c r="D879" s="627"/>
      <c r="E879" s="628"/>
      <c r="F879" s="629"/>
      <c r="G879" s="287"/>
      <c r="H879" s="286"/>
      <c r="I879" s="286"/>
      <c r="J879" s="286"/>
      <c r="K879" s="556"/>
      <c r="L879" s="557"/>
      <c r="M879" s="558"/>
    </row>
    <row r="880" spans="1:13" ht="28.5" customHeight="1" outlineLevel="1" x14ac:dyDescent="0.2">
      <c r="A880" s="101"/>
      <c r="B880" s="286"/>
      <c r="C880" s="286"/>
      <c r="D880" s="627"/>
      <c r="E880" s="628"/>
      <c r="F880" s="629"/>
      <c r="G880" s="287"/>
      <c r="H880" s="286"/>
      <c r="I880" s="286"/>
      <c r="J880" s="286"/>
      <c r="K880" s="556"/>
      <c r="L880" s="557"/>
      <c r="M880" s="558"/>
    </row>
    <row r="881" spans="1:15" outlineLevel="1" x14ac:dyDescent="0.2">
      <c r="A881" s="101"/>
      <c r="B881" s="286"/>
      <c r="C881" s="286"/>
      <c r="D881" s="627"/>
      <c r="E881" s="628"/>
      <c r="F881" s="629"/>
      <c r="G881" s="287"/>
      <c r="H881" s="286"/>
      <c r="I881" s="286"/>
      <c r="J881" s="286"/>
      <c r="K881" s="556"/>
      <c r="L881" s="557"/>
      <c r="M881" s="558"/>
    </row>
    <row r="882" spans="1:15" ht="21.75" customHeight="1" outlineLevel="1" x14ac:dyDescent="0.2">
      <c r="A882" s="101"/>
      <c r="B882" s="286"/>
      <c r="C882" s="286"/>
      <c r="D882" s="627"/>
      <c r="E882" s="628"/>
      <c r="F882" s="629"/>
      <c r="G882" s="287"/>
      <c r="H882" s="286"/>
      <c r="I882" s="286"/>
      <c r="J882" s="286"/>
      <c r="K882" s="556"/>
      <c r="L882" s="557"/>
      <c r="M882" s="558"/>
    </row>
    <row r="883" spans="1:15" outlineLevel="1" x14ac:dyDescent="0.2">
      <c r="A883" s="101"/>
      <c r="B883" s="286"/>
      <c r="C883" s="286"/>
      <c r="D883" s="627"/>
      <c r="E883" s="628"/>
      <c r="F883" s="629"/>
      <c r="G883" s="287"/>
      <c r="H883" s="286"/>
      <c r="I883" s="286"/>
      <c r="J883" s="286"/>
      <c r="K883" s="556"/>
      <c r="L883" s="557"/>
      <c r="M883" s="558"/>
    </row>
    <row r="884" spans="1:15" outlineLevel="1" x14ac:dyDescent="0.2">
      <c r="A884" s="101"/>
      <c r="B884" s="286"/>
      <c r="C884" s="286"/>
      <c r="D884" s="627"/>
      <c r="E884" s="628"/>
      <c r="F884" s="629"/>
      <c r="G884" s="287"/>
      <c r="H884" s="286"/>
      <c r="I884" s="286"/>
      <c r="J884" s="286"/>
      <c r="K884" s="556"/>
      <c r="L884" s="557"/>
      <c r="M884" s="558"/>
    </row>
    <row r="885" spans="1:15" outlineLevel="1" x14ac:dyDescent="0.2">
      <c r="A885" s="101"/>
      <c r="B885" s="286"/>
      <c r="C885" s="286"/>
      <c r="D885" s="630"/>
      <c r="E885" s="631"/>
      <c r="F885" s="632"/>
      <c r="G885" s="287"/>
      <c r="H885" s="286"/>
      <c r="I885" s="286"/>
      <c r="J885" s="286"/>
      <c r="K885" s="559"/>
      <c r="L885" s="560"/>
      <c r="M885" s="561"/>
    </row>
    <row r="886" spans="1:15" outlineLevel="1" x14ac:dyDescent="0.2">
      <c r="A886" s="101"/>
      <c r="B886" s="286"/>
      <c r="C886" s="286"/>
      <c r="D886" s="151"/>
      <c r="E886" s="101"/>
      <c r="F886" s="286"/>
      <c r="G886" s="286"/>
      <c r="H886" s="286"/>
      <c r="I886" s="286"/>
      <c r="J886" s="286"/>
      <c r="K886" s="226"/>
      <c r="L886" s="226"/>
      <c r="M886" s="226"/>
    </row>
    <row r="887" spans="1:15" ht="12" customHeight="1" outlineLevel="1" x14ac:dyDescent="0.2">
      <c r="A887" s="441" t="s">
        <v>203</v>
      </c>
      <c r="B887" s="441"/>
      <c r="C887" s="442"/>
      <c r="D887" s="276"/>
      <c r="E887" s="101"/>
      <c r="F887" s="140"/>
      <c r="G887" s="140"/>
      <c r="H887" s="197"/>
      <c r="I887" s="197"/>
      <c r="J887" s="285" t="s">
        <v>150</v>
      </c>
      <c r="K887" s="176"/>
      <c r="L887" s="226"/>
      <c r="M887" s="226"/>
    </row>
    <row r="888" spans="1:15" outlineLevel="1" x14ac:dyDescent="0.2">
      <c r="A888" s="101"/>
      <c r="B888" s="286"/>
      <c r="C888" s="286"/>
      <c r="D888" s="277"/>
      <c r="E888" s="101"/>
      <c r="F888" s="286"/>
      <c r="G888" s="286"/>
      <c r="H888" s="286"/>
      <c r="I888" s="286"/>
      <c r="J888" s="286"/>
      <c r="K888" s="181"/>
    </row>
    <row r="889" spans="1:15" outlineLevel="1" x14ac:dyDescent="0.2">
      <c r="A889" s="441" t="s">
        <v>151</v>
      </c>
      <c r="B889" s="441"/>
      <c r="C889" s="442"/>
      <c r="D889" s="177"/>
      <c r="E889" s="101"/>
      <c r="F889" s="140"/>
      <c r="G889" s="140"/>
      <c r="H889" s="197"/>
      <c r="I889" s="197"/>
      <c r="J889" s="284" t="s">
        <v>152</v>
      </c>
      <c r="K889" s="176"/>
    </row>
    <row r="890" spans="1:15" outlineLevel="1" x14ac:dyDescent="0.2">
      <c r="A890" s="101"/>
      <c r="B890" s="286"/>
      <c r="C890" s="286"/>
      <c r="D890" s="277"/>
      <c r="E890" s="101"/>
      <c r="F890" s="286"/>
      <c r="G890" s="286"/>
      <c r="H890" s="286"/>
      <c r="I890" s="286"/>
      <c r="J890" s="286"/>
      <c r="K890" s="115"/>
    </row>
    <row r="891" spans="1:15" outlineLevel="1" x14ac:dyDescent="0.2">
      <c r="A891" s="197"/>
      <c r="B891" s="197"/>
      <c r="C891" s="367" t="s">
        <v>146</v>
      </c>
      <c r="D891" s="598"/>
      <c r="E891" s="599"/>
      <c r="F891" s="600"/>
      <c r="G891" s="368"/>
      <c r="H891" s="369"/>
      <c r="I891" s="369"/>
      <c r="J891" s="369"/>
      <c r="K891" s="369"/>
      <c r="L891" s="369"/>
      <c r="M891" s="370"/>
    </row>
    <row r="892" spans="1:15" outlineLevel="1" x14ac:dyDescent="0.2">
      <c r="A892" s="151"/>
      <c r="B892" s="368"/>
      <c r="C892" s="368"/>
      <c r="D892" s="601"/>
      <c r="E892" s="602"/>
      <c r="F892" s="603"/>
      <c r="G892" s="368"/>
      <c r="H892" s="369"/>
      <c r="I892" s="369"/>
      <c r="J892" s="369"/>
      <c r="K892" s="369"/>
      <c r="L892" s="369"/>
      <c r="M892" s="370"/>
    </row>
    <row r="893" spans="1:15" outlineLevel="1" x14ac:dyDescent="0.2">
      <c r="A893" s="151"/>
      <c r="B893" s="368"/>
      <c r="C893" s="368"/>
      <c r="D893" s="601"/>
      <c r="E893" s="602"/>
      <c r="F893" s="603"/>
      <c r="G893" s="368"/>
      <c r="H893" s="369"/>
      <c r="I893" s="369"/>
      <c r="J893" s="369"/>
      <c r="K893" s="369"/>
      <c r="L893" s="369"/>
      <c r="M893" s="370"/>
    </row>
    <row r="894" spans="1:15" ht="12" customHeight="1" outlineLevel="1" x14ac:dyDescent="0.2">
      <c r="A894" s="35"/>
      <c r="B894" s="368"/>
      <c r="C894" s="368"/>
      <c r="D894" s="604"/>
      <c r="E894" s="605"/>
      <c r="F894" s="606"/>
      <c r="G894" s="368"/>
      <c r="H894" s="369"/>
      <c r="I894" s="369"/>
      <c r="J894" s="369"/>
      <c r="K894" s="369"/>
      <c r="L894" s="369"/>
      <c r="M894" s="370"/>
    </row>
    <row r="895" spans="1:15" outlineLevel="1" x14ac:dyDescent="0.2">
      <c r="A895" s="151"/>
      <c r="B895" s="308"/>
      <c r="C895" s="308"/>
      <c r="D895" s="151"/>
      <c r="E895" s="147"/>
      <c r="F895" s="308"/>
      <c r="G895" s="308"/>
      <c r="H895" s="308"/>
      <c r="I895" s="308"/>
      <c r="J895" s="308"/>
      <c r="K895" s="311"/>
      <c r="L895" s="311"/>
      <c r="M895" s="311"/>
    </row>
    <row r="896" spans="1:15" s="127" customFormat="1" ht="15" outlineLevel="1" x14ac:dyDescent="0.25">
      <c r="A896" s="35"/>
      <c r="B896" s="223"/>
      <c r="C896" s="223"/>
      <c r="D896" s="35"/>
      <c r="E896" s="223"/>
      <c r="F896" s="223"/>
      <c r="G896" s="223"/>
      <c r="H896" s="223"/>
      <c r="I896" s="223"/>
      <c r="J896" s="223"/>
      <c r="K896" s="226"/>
      <c r="L896" s="226"/>
      <c r="M896" s="226"/>
      <c r="N896" s="5"/>
      <c r="O896" s="5"/>
    </row>
    <row r="897" spans="1:16" customFormat="1" ht="25.5" outlineLevel="1" x14ac:dyDescent="0.2">
      <c r="A897" s="255" t="s">
        <v>2</v>
      </c>
      <c r="B897" s="444" t="s">
        <v>1</v>
      </c>
      <c r="C897" s="444"/>
      <c r="D897" s="444"/>
      <c r="E897" s="444"/>
      <c r="F897" s="117" t="s">
        <v>20</v>
      </c>
      <c r="G897" s="118" t="s">
        <v>21</v>
      </c>
      <c r="H897" s="254" t="s">
        <v>59</v>
      </c>
      <c r="I897" s="254" t="s">
        <v>7</v>
      </c>
      <c r="J897" s="119" t="s">
        <v>0</v>
      </c>
      <c r="K897" s="120" t="s">
        <v>10</v>
      </c>
      <c r="L897" s="255" t="s">
        <v>92</v>
      </c>
      <c r="M897" s="255" t="s">
        <v>93</v>
      </c>
      <c r="N897" s="5"/>
      <c r="O897" s="5"/>
    </row>
    <row r="898" spans="1:16" customFormat="1" ht="18" x14ac:dyDescent="0.2">
      <c r="A898" s="61">
        <v>11</v>
      </c>
      <c r="B898" s="443" t="s">
        <v>189</v>
      </c>
      <c r="C898" s="443"/>
      <c r="D898" s="443"/>
      <c r="E898" s="443"/>
      <c r="F898" s="65"/>
      <c r="G898" s="65"/>
      <c r="H898" s="63"/>
      <c r="I898" s="63"/>
      <c r="J898" s="66"/>
      <c r="K898" s="67">
        <f>SUM(SUMIF(I31:I313,"Supera",K31:K313),SUMIF(I786:I786,"Supera",K786:K786),SUMIF(I25:I29,"Supera",K25:K29),SUMIF(I780:I780,"Supera",K780:K780),SUMIF(K792,K792,K792),,SUMIF(K800,K800,K800),SUMIF(K813,K813,K813),SUMIF(K854,K854,K854),SUMIF(K864,K864,K864))*(0.1/0.9)</f>
        <v>9.928571428571427</v>
      </c>
      <c r="L898" s="252"/>
      <c r="M898" s="257"/>
      <c r="N898" s="5"/>
      <c r="O898" s="5"/>
    </row>
    <row r="899" spans="1:16" customFormat="1" ht="18" x14ac:dyDescent="0.25">
      <c r="A899" s="258"/>
      <c r="B899" s="443" t="s">
        <v>6</v>
      </c>
      <c r="C899" s="443"/>
      <c r="D899" s="443"/>
      <c r="E899" s="443"/>
      <c r="F899" s="259">
        <f>IF((F24+F785+F30+F779+F792+F800+F813+F854+F864)&lt;&gt;100%,"ERRO!",1)</f>
        <v>1</v>
      </c>
      <c r="G899" s="259" t="s">
        <v>9</v>
      </c>
      <c r="H899" s="260"/>
      <c r="I899" s="260"/>
      <c r="J899" s="257"/>
      <c r="K899" s="257"/>
      <c r="L899" s="260"/>
      <c r="M899" s="260"/>
      <c r="N899" s="5"/>
      <c r="O899" s="5"/>
    </row>
    <row r="900" spans="1:16" customFormat="1" x14ac:dyDescent="0.2">
      <c r="F900" s="5"/>
      <c r="G900" s="5"/>
      <c r="K900" s="5"/>
      <c r="L900" s="5"/>
      <c r="M900" s="5"/>
      <c r="N900" s="5"/>
      <c r="O900" s="5"/>
    </row>
    <row r="901" spans="1:16" customFormat="1" ht="18" x14ac:dyDescent="0.25">
      <c r="A901" s="439" t="s">
        <v>144</v>
      </c>
      <c r="B901" s="439"/>
      <c r="C901" s="439"/>
      <c r="D901" s="439"/>
      <c r="E901" s="439"/>
      <c r="F901" s="439"/>
      <c r="G901" s="439"/>
      <c r="H901" s="439"/>
      <c r="I901" s="439"/>
      <c r="J901" s="439"/>
      <c r="K901" s="439"/>
      <c r="L901" s="439"/>
      <c r="M901" s="439"/>
      <c r="N901" s="439"/>
      <c r="O901" s="145"/>
      <c r="P901" s="145"/>
    </row>
    <row r="902" spans="1:16" customFormat="1" x14ac:dyDescent="0.2">
      <c r="A902" s="5"/>
      <c r="G902" s="5"/>
      <c r="H902" s="5"/>
      <c r="L902" s="5"/>
      <c r="M902" s="5"/>
      <c r="N902" s="5"/>
      <c r="O902" s="5"/>
    </row>
    <row r="903" spans="1:16" customFormat="1" ht="30" x14ac:dyDescent="0.25">
      <c r="A903" s="127"/>
      <c r="B903" s="128" t="s">
        <v>156</v>
      </c>
      <c r="C903" s="128" t="s">
        <v>157</v>
      </c>
      <c r="D903" s="128" t="s">
        <v>158</v>
      </c>
      <c r="E903" s="128" t="s">
        <v>159</v>
      </c>
      <c r="F903" s="128" t="s">
        <v>160</v>
      </c>
      <c r="G903" s="128" t="s">
        <v>161</v>
      </c>
      <c r="H903" s="128" t="s">
        <v>162</v>
      </c>
      <c r="I903" s="128" t="s">
        <v>163</v>
      </c>
      <c r="J903" s="127"/>
      <c r="K903" s="127"/>
      <c r="L903" s="127"/>
      <c r="M903" s="127"/>
      <c r="N903" s="127"/>
      <c r="O903" s="127"/>
    </row>
    <row r="904" spans="1:16" customFormat="1" x14ac:dyDescent="0.2">
      <c r="B904" s="8"/>
      <c r="C904" s="8"/>
      <c r="D904" s="8"/>
      <c r="E904" s="8"/>
      <c r="F904" s="8"/>
      <c r="G904" s="8"/>
      <c r="H904" s="8"/>
      <c r="I904" s="8"/>
    </row>
    <row r="905" spans="1:16" customFormat="1" x14ac:dyDescent="0.2">
      <c r="B905" s="8"/>
      <c r="C905" s="8"/>
      <c r="D905" s="8"/>
      <c r="E905" s="8"/>
      <c r="F905" s="8"/>
      <c r="G905" s="8"/>
      <c r="H905" s="8"/>
      <c r="I905" s="8"/>
    </row>
    <row r="906" spans="1:16" customFormat="1" x14ac:dyDescent="0.2">
      <c r="B906" s="8"/>
      <c r="C906" s="8"/>
      <c r="D906" s="8"/>
      <c r="E906" s="8"/>
      <c r="F906" s="8"/>
      <c r="G906" s="8"/>
      <c r="H906" s="8"/>
      <c r="I906" s="8"/>
    </row>
    <row r="907" spans="1:16" customFormat="1" x14ac:dyDescent="0.2">
      <c r="B907" s="8"/>
      <c r="C907" s="8"/>
      <c r="D907" s="8"/>
      <c r="E907" s="8"/>
      <c r="F907" s="8"/>
      <c r="G907" s="8"/>
      <c r="H907" s="8"/>
      <c r="I907" s="8"/>
    </row>
    <row r="908" spans="1:16" x14ac:dyDescent="0.2">
      <c r="B908" s="8"/>
      <c r="C908" s="8"/>
      <c r="D908" s="8"/>
      <c r="E908" s="8"/>
      <c r="F908" s="8"/>
      <c r="G908" s="8"/>
      <c r="H908" s="8"/>
      <c r="I908" s="8"/>
      <c r="K908"/>
      <c r="L908"/>
      <c r="M908"/>
      <c r="N908"/>
      <c r="O908"/>
    </row>
    <row r="909" spans="1:16" x14ac:dyDescent="0.2">
      <c r="B909" s="8"/>
      <c r="C909" s="8"/>
      <c r="D909" s="8"/>
      <c r="E909" s="8"/>
      <c r="F909" s="8"/>
      <c r="G909" s="8"/>
      <c r="H909" s="8"/>
      <c r="I909" s="8"/>
      <c r="K909"/>
      <c r="L909"/>
      <c r="M909"/>
      <c r="N909"/>
      <c r="O909"/>
    </row>
    <row r="910" spans="1:16" x14ac:dyDescent="0.2">
      <c r="B910" s="8"/>
      <c r="C910" s="8"/>
      <c r="D910" s="8"/>
      <c r="E910" s="8"/>
      <c r="F910" s="8"/>
      <c r="G910" s="8"/>
      <c r="H910" s="8"/>
      <c r="I910" s="8"/>
      <c r="K910"/>
      <c r="L910"/>
      <c r="M910"/>
      <c r="N910"/>
      <c r="O910"/>
    </row>
    <row r="911" spans="1:16" ht="12.75" customHeight="1" x14ac:dyDescent="0.2">
      <c r="B911" s="8"/>
      <c r="C911" s="8"/>
      <c r="D911" s="8"/>
      <c r="E911" s="8"/>
      <c r="F911" s="8"/>
      <c r="G911" s="8"/>
      <c r="H911" s="8"/>
      <c r="I911" s="8"/>
      <c r="K911"/>
      <c r="L911"/>
      <c r="M911"/>
      <c r="N911"/>
      <c r="O911"/>
    </row>
    <row r="912" spans="1:16" x14ac:dyDescent="0.2">
      <c r="B912" s="8"/>
      <c r="C912" s="8"/>
      <c r="D912" s="8"/>
      <c r="E912" s="8"/>
      <c r="F912" s="8"/>
      <c r="G912" s="8"/>
      <c r="H912" s="8"/>
      <c r="I912" s="8"/>
      <c r="K912"/>
      <c r="L912"/>
      <c r="M912"/>
      <c r="N912"/>
      <c r="O912"/>
    </row>
    <row r="913" spans="1:16" x14ac:dyDescent="0.2">
      <c r="B913" s="8"/>
      <c r="C913" s="8"/>
      <c r="D913" s="8"/>
      <c r="E913" s="8"/>
      <c r="F913" s="8"/>
      <c r="G913" s="8"/>
      <c r="H913" s="8"/>
      <c r="I913" s="8"/>
      <c r="K913"/>
      <c r="L913"/>
      <c r="M913"/>
      <c r="N913"/>
      <c r="O913"/>
    </row>
    <row r="914" spans="1:16" x14ac:dyDescent="0.2">
      <c r="B914" s="8"/>
      <c r="C914" s="8"/>
      <c r="D914" s="8"/>
      <c r="E914" s="8"/>
      <c r="F914" s="8"/>
      <c r="G914" s="8"/>
      <c r="H914" s="8"/>
      <c r="I914" s="8"/>
      <c r="K914"/>
      <c r="L914"/>
      <c r="M914"/>
      <c r="N914"/>
      <c r="O914"/>
    </row>
    <row r="915" spans="1:16" x14ac:dyDescent="0.2">
      <c r="A915" s="5"/>
      <c r="F915"/>
      <c r="H915" s="5"/>
      <c r="K915"/>
    </row>
    <row r="916" spans="1:16" ht="18" x14ac:dyDescent="0.25">
      <c r="A916" s="439" t="s">
        <v>142</v>
      </c>
      <c r="B916" s="439"/>
      <c r="C916" s="439"/>
      <c r="D916" s="439"/>
      <c r="E916" s="439"/>
      <c r="F916" s="439"/>
      <c r="G916" s="439"/>
      <c r="H916" s="439"/>
      <c r="I916" s="439"/>
      <c r="J916" s="439"/>
      <c r="K916" s="439"/>
      <c r="L916" s="439"/>
      <c r="M916" s="439"/>
      <c r="N916" s="439"/>
      <c r="O916" s="145"/>
      <c r="P916" s="344">
        <f>IF(AND(TRUE,OR($K$13="",$K$13="Atende")),IF('Comparativo Analítico'!L117="",0,Máximo!O916*VLOOKUP('Comparativo Analítico'!L117,Parâmetros!$U$3:$V$12,2,0)),0)</f>
        <v>2.857142857142855</v>
      </c>
    </row>
    <row r="917" spans="1:16" x14ac:dyDescent="0.2">
      <c r="E917" s="5"/>
    </row>
    <row r="918" spans="1:16" ht="28.5" customHeight="1" x14ac:dyDescent="0.2">
      <c r="A918" s="426" t="s">
        <v>257</v>
      </c>
      <c r="B918" s="426"/>
      <c r="C918" s="427"/>
      <c r="D918" s="177" t="s">
        <v>23</v>
      </c>
      <c r="E918" s="5"/>
      <c r="G918" s="455" t="s">
        <v>239</v>
      </c>
      <c r="H918" s="455"/>
      <c r="I918" s="455"/>
      <c r="J918" s="456"/>
      <c r="K918" s="553"/>
      <c r="L918" s="554"/>
      <c r="M918" s="555"/>
    </row>
    <row r="919" spans="1:16" x14ac:dyDescent="0.2">
      <c r="A919" s="323"/>
      <c r="B919" s="323"/>
      <c r="C919" s="325"/>
      <c r="D919" s="277"/>
      <c r="E919" s="5"/>
      <c r="J919" s="326"/>
      <c r="K919" s="556"/>
      <c r="L919" s="557"/>
      <c r="M919" s="558"/>
    </row>
    <row r="920" spans="1:16" x14ac:dyDescent="0.2">
      <c r="A920" s="323"/>
      <c r="B920" s="323"/>
      <c r="C920" s="325"/>
      <c r="D920" s="277"/>
      <c r="E920" s="5"/>
      <c r="J920" s="326"/>
      <c r="K920" s="556"/>
      <c r="L920" s="557"/>
      <c r="M920" s="558"/>
    </row>
    <row r="921" spans="1:16" x14ac:dyDescent="0.2">
      <c r="A921" s="323"/>
      <c r="B921" s="323"/>
      <c r="C921" s="325"/>
      <c r="D921" s="277"/>
      <c r="E921" s="5"/>
      <c r="J921" s="326"/>
      <c r="K921" s="556"/>
      <c r="L921" s="557"/>
      <c r="M921" s="558"/>
    </row>
    <row r="922" spans="1:16" x14ac:dyDescent="0.2">
      <c r="A922" s="323"/>
      <c r="B922" s="323"/>
      <c r="C922" s="325"/>
      <c r="D922" s="277"/>
      <c r="E922" s="5"/>
      <c r="J922" s="326"/>
      <c r="K922" s="559"/>
      <c r="L922" s="560"/>
      <c r="M922" s="561"/>
    </row>
    <row r="923" spans="1:16" x14ac:dyDescent="0.2">
      <c r="A923" s="323"/>
      <c r="B923" s="323"/>
      <c r="C923" s="325"/>
      <c r="D923" s="277"/>
      <c r="E923" s="5"/>
    </row>
    <row r="924" spans="1:16" x14ac:dyDescent="0.2">
      <c r="B924" s="334" t="s">
        <v>258</v>
      </c>
      <c r="E924" s="5"/>
    </row>
    <row r="925" spans="1:16" ht="60" x14ac:dyDescent="0.2">
      <c r="B925" s="324" t="s">
        <v>260</v>
      </c>
      <c r="C925" s="324" t="s">
        <v>36</v>
      </c>
      <c r="D925" s="324" t="s">
        <v>231</v>
      </c>
      <c r="E925" s="324" t="s">
        <v>232</v>
      </c>
      <c r="F925" s="324" t="s">
        <v>233</v>
      </c>
      <c r="G925" s="324" t="s">
        <v>234</v>
      </c>
      <c r="H925" s="324" t="s">
        <v>240</v>
      </c>
      <c r="I925" s="324" t="s">
        <v>225</v>
      </c>
      <c r="J925" s="324" t="s">
        <v>241</v>
      </c>
      <c r="K925" s="324" t="s">
        <v>226</v>
      </c>
      <c r="L925" s="324" t="s">
        <v>235</v>
      </c>
      <c r="M925" s="324" t="s">
        <v>236</v>
      </c>
      <c r="N925" s="324" t="s">
        <v>237</v>
      </c>
      <c r="O925" s="324" t="s">
        <v>238</v>
      </c>
    </row>
    <row r="926" spans="1:16" x14ac:dyDescent="0.2">
      <c r="B926" s="338"/>
      <c r="C926" s="338"/>
      <c r="D926" s="353"/>
      <c r="E926" s="338"/>
      <c r="F926" s="338"/>
      <c r="G926" s="338"/>
      <c r="H926" s="338"/>
      <c r="I926" s="338"/>
      <c r="J926" s="338"/>
      <c r="K926" s="338"/>
      <c r="L926" s="338"/>
      <c r="M926" s="339"/>
      <c r="N926" s="339"/>
      <c r="O926" s="338"/>
    </row>
    <row r="927" spans="1:16" x14ac:dyDescent="0.2">
      <c r="B927" s="338"/>
      <c r="C927" s="338"/>
      <c r="D927" s="338"/>
      <c r="E927" s="338"/>
      <c r="F927" s="338"/>
      <c r="G927" s="338"/>
      <c r="H927" s="338"/>
      <c r="I927" s="338"/>
      <c r="J927" s="338"/>
      <c r="K927" s="338"/>
      <c r="L927" s="338"/>
      <c r="M927" s="339"/>
      <c r="N927" s="339"/>
      <c r="O927" s="338"/>
    </row>
    <row r="928" spans="1:16" x14ac:dyDescent="0.2">
      <c r="B928" s="338"/>
      <c r="C928" s="338"/>
      <c r="D928" s="338"/>
      <c r="E928" s="338"/>
      <c r="F928" s="338"/>
      <c r="G928" s="338"/>
      <c r="H928" s="338"/>
      <c r="I928" s="338"/>
      <c r="J928" s="338"/>
      <c r="K928" s="338"/>
      <c r="L928" s="338"/>
      <c r="M928" s="339"/>
      <c r="N928" s="339"/>
      <c r="O928" s="338"/>
    </row>
    <row r="929" spans="1:15" x14ac:dyDescent="0.2">
      <c r="B929" s="338"/>
      <c r="C929" s="338"/>
      <c r="D929" s="338"/>
      <c r="E929" s="338"/>
      <c r="F929" s="338"/>
      <c r="G929" s="338"/>
      <c r="H929" s="338"/>
      <c r="I929" s="338"/>
      <c r="J929" s="338"/>
      <c r="K929" s="338"/>
      <c r="L929" s="338"/>
      <c r="M929" s="339"/>
      <c r="N929" s="339"/>
      <c r="O929" s="338"/>
    </row>
    <row r="930" spans="1:15" x14ac:dyDescent="0.2">
      <c r="B930" s="338"/>
      <c r="C930" s="338"/>
      <c r="D930" s="338"/>
      <c r="E930" s="338"/>
      <c r="F930" s="338"/>
      <c r="G930" s="338"/>
      <c r="H930" s="338"/>
      <c r="I930" s="338"/>
      <c r="J930" s="338"/>
      <c r="K930" s="338"/>
      <c r="L930" s="338"/>
      <c r="M930" s="339"/>
      <c r="N930" s="339"/>
      <c r="O930" s="338"/>
    </row>
    <row r="931" spans="1:15" x14ac:dyDescent="0.2">
      <c r="B931" s="338"/>
      <c r="C931" s="338"/>
      <c r="D931" s="338"/>
      <c r="E931" s="338"/>
      <c r="F931" s="338"/>
      <c r="G931" s="338"/>
      <c r="H931" s="338"/>
      <c r="I931" s="338"/>
      <c r="J931" s="338"/>
      <c r="K931" s="338"/>
      <c r="L931" s="338"/>
      <c r="M931" s="339"/>
      <c r="N931" s="339"/>
      <c r="O931" s="338"/>
    </row>
    <row r="932" spans="1:15" x14ac:dyDescent="0.2">
      <c r="B932" s="338"/>
      <c r="C932" s="338"/>
      <c r="D932" s="338"/>
      <c r="E932" s="338"/>
      <c r="F932" s="338"/>
      <c r="G932" s="338"/>
      <c r="H932" s="338"/>
      <c r="I932" s="338"/>
      <c r="J932" s="338"/>
      <c r="K932" s="338"/>
      <c r="L932" s="338"/>
      <c r="M932" s="339"/>
      <c r="N932" s="339"/>
      <c r="O932" s="338"/>
    </row>
    <row r="933" spans="1:15" x14ac:dyDescent="0.2">
      <c r="B933" s="338"/>
      <c r="C933" s="338"/>
      <c r="D933" s="338"/>
      <c r="E933" s="338"/>
      <c r="F933" s="338"/>
      <c r="G933" s="338"/>
      <c r="H933" s="338"/>
      <c r="I933" s="338"/>
      <c r="J933" s="338"/>
      <c r="K933" s="338"/>
      <c r="L933" s="338"/>
      <c r="M933" s="339"/>
      <c r="N933" s="339"/>
      <c r="O933" s="338"/>
    </row>
    <row r="934" spans="1:15" x14ac:dyDescent="0.2">
      <c r="B934" s="338"/>
      <c r="C934" s="338"/>
      <c r="D934" s="338"/>
      <c r="E934" s="338"/>
      <c r="F934" s="338"/>
      <c r="G934" s="338"/>
      <c r="H934" s="338"/>
      <c r="I934" s="338"/>
      <c r="J934" s="338"/>
      <c r="K934" s="338"/>
      <c r="L934" s="338"/>
      <c r="M934" s="339"/>
      <c r="N934" s="339"/>
      <c r="O934" s="338"/>
    </row>
    <row r="935" spans="1:15" x14ac:dyDescent="0.2">
      <c r="B935" s="338"/>
      <c r="C935" s="338"/>
      <c r="D935" s="338"/>
      <c r="E935" s="338"/>
      <c r="F935" s="338"/>
      <c r="G935" s="338"/>
      <c r="H935" s="338"/>
      <c r="I935" s="338"/>
      <c r="J935" s="338"/>
      <c r="K935" s="338"/>
      <c r="L935" s="338"/>
      <c r="M935" s="339"/>
      <c r="N935" s="339"/>
      <c r="O935" s="338"/>
    </row>
    <row r="936" spans="1:15" x14ac:dyDescent="0.2">
      <c r="E936" s="5"/>
    </row>
    <row r="937" spans="1:15" x14ac:dyDescent="0.2">
      <c r="E937" s="5"/>
    </row>
    <row r="938" spans="1:15" ht="12.75" customHeight="1" x14ac:dyDescent="0.2">
      <c r="A938" s="457" t="s">
        <v>242</v>
      </c>
      <c r="B938" s="457"/>
      <c r="C938" s="458"/>
      <c r="D938" s="597"/>
      <c r="E938" s="554"/>
      <c r="F938" s="555"/>
      <c r="G938" s="460" t="s">
        <v>263</v>
      </c>
      <c r="H938" s="461"/>
      <c r="I938" s="461"/>
      <c r="J938" s="427"/>
      <c r="K938" s="553"/>
      <c r="L938" s="554"/>
      <c r="M938" s="555"/>
      <c r="N938" s="140"/>
    </row>
    <row r="939" spans="1:15" x14ac:dyDescent="0.2">
      <c r="A939" s="457"/>
      <c r="B939" s="457"/>
      <c r="C939" s="458"/>
      <c r="D939" s="556"/>
      <c r="E939" s="557"/>
      <c r="F939" s="558"/>
      <c r="G939" s="460"/>
      <c r="H939" s="461"/>
      <c r="I939" s="461"/>
      <c r="J939" s="427"/>
      <c r="K939" s="556"/>
      <c r="L939" s="557"/>
      <c r="M939" s="558"/>
    </row>
    <row r="940" spans="1:15" x14ac:dyDescent="0.2">
      <c r="A940" s="457"/>
      <c r="B940" s="457"/>
      <c r="C940" s="458"/>
      <c r="D940" s="556"/>
      <c r="E940" s="557"/>
      <c r="F940" s="558"/>
      <c r="G940" s="460"/>
      <c r="H940" s="461"/>
      <c r="I940" s="461"/>
      <c r="J940" s="427"/>
      <c r="K940" s="556"/>
      <c r="L940" s="557"/>
      <c r="M940" s="558"/>
    </row>
    <row r="941" spans="1:15" x14ac:dyDescent="0.2">
      <c r="A941" s="326"/>
      <c r="B941" s="326"/>
      <c r="C941" s="326"/>
      <c r="D941" s="556"/>
      <c r="E941" s="557"/>
      <c r="F941" s="558"/>
      <c r="G941" s="327"/>
      <c r="H941" s="327"/>
      <c r="I941" s="327"/>
      <c r="J941" s="327"/>
      <c r="K941" s="556"/>
      <c r="L941" s="557"/>
      <c r="M941" s="558"/>
    </row>
    <row r="942" spans="1:15" x14ac:dyDescent="0.2">
      <c r="A942" s="326"/>
      <c r="B942" s="326"/>
      <c r="C942" s="326"/>
      <c r="D942" s="559"/>
      <c r="E942" s="560"/>
      <c r="F942" s="561"/>
      <c r="G942" s="327"/>
      <c r="H942" s="327"/>
      <c r="I942" s="327"/>
      <c r="J942" s="327"/>
      <c r="K942" s="559"/>
      <c r="L942" s="560"/>
      <c r="M942" s="561"/>
    </row>
    <row r="943" spans="1:15" x14ac:dyDescent="0.2">
      <c r="D943" s="183"/>
      <c r="E943" s="5"/>
      <c r="K943" s="185"/>
    </row>
    <row r="944" spans="1:15" ht="12.75" customHeight="1" x14ac:dyDescent="0.2">
      <c r="A944" s="455" t="s">
        <v>154</v>
      </c>
      <c r="B944" s="455"/>
      <c r="C944" s="456"/>
      <c r="D944" s="553"/>
      <c r="E944" s="554"/>
      <c r="F944" s="555"/>
      <c r="G944" s="140"/>
      <c r="H944" s="197"/>
      <c r="I944" s="197"/>
      <c r="J944" s="329" t="s">
        <v>155</v>
      </c>
      <c r="K944" s="553"/>
      <c r="L944" s="554"/>
      <c r="M944" s="555"/>
      <c r="N944" s="140"/>
    </row>
    <row r="945" spans="1:16" x14ac:dyDescent="0.2">
      <c r="A945" s="455"/>
      <c r="B945" s="455"/>
      <c r="C945" s="456"/>
      <c r="D945" s="556"/>
      <c r="E945" s="557"/>
      <c r="F945" s="558"/>
      <c r="H945" s="197"/>
      <c r="I945" s="197"/>
      <c r="J945" s="326"/>
      <c r="K945" s="556"/>
      <c r="L945" s="557"/>
      <c r="M945" s="558"/>
    </row>
    <row r="946" spans="1:16" x14ac:dyDescent="0.2">
      <c r="A946" s="323"/>
      <c r="B946" s="323"/>
      <c r="C946" s="323"/>
      <c r="D946" s="556"/>
      <c r="E946" s="557"/>
      <c r="F946" s="558"/>
      <c r="H946" s="197"/>
      <c r="I946" s="197"/>
      <c r="J946" s="326"/>
      <c r="K946" s="556"/>
      <c r="L946" s="557"/>
      <c r="M946" s="558"/>
    </row>
    <row r="947" spans="1:16" x14ac:dyDescent="0.2">
      <c r="A947" s="323"/>
      <c r="B947" s="323"/>
      <c r="C947" s="323"/>
      <c r="D947" s="556"/>
      <c r="E947" s="557"/>
      <c r="F947" s="558"/>
      <c r="H947" s="197"/>
      <c r="I947" s="197"/>
      <c r="J947" s="326"/>
      <c r="K947" s="556"/>
      <c r="L947" s="557"/>
      <c r="M947" s="558"/>
    </row>
    <row r="948" spans="1:16" x14ac:dyDescent="0.2">
      <c r="A948" s="323"/>
      <c r="B948" s="323"/>
      <c r="C948" s="323"/>
      <c r="D948" s="559"/>
      <c r="E948" s="560"/>
      <c r="F948" s="561"/>
      <c r="H948" s="197"/>
      <c r="I948" s="197"/>
      <c r="J948" s="326"/>
      <c r="K948" s="559"/>
      <c r="L948" s="560"/>
      <c r="M948" s="561"/>
    </row>
    <row r="949" spans="1:16" ht="12" customHeight="1" x14ac:dyDescent="0.2">
      <c r="D949" s="183"/>
      <c r="E949" s="5"/>
      <c r="K949" s="185"/>
    </row>
    <row r="950" spans="1:16" x14ac:dyDescent="0.2">
      <c r="A950" s="101"/>
      <c r="D950" s="183"/>
      <c r="E950" s="5"/>
      <c r="K950" s="185"/>
    </row>
    <row r="951" spans="1:16" ht="18" x14ac:dyDescent="0.25">
      <c r="A951" s="439" t="s">
        <v>143</v>
      </c>
      <c r="B951" s="439"/>
      <c r="C951" s="439"/>
      <c r="D951" s="439"/>
      <c r="E951" s="439"/>
      <c r="F951" s="439"/>
      <c r="G951" s="439"/>
      <c r="H951" s="439"/>
      <c r="I951" s="439"/>
      <c r="J951" s="439"/>
      <c r="K951" s="439"/>
      <c r="L951" s="439"/>
      <c r="M951" s="439"/>
      <c r="N951" s="439"/>
      <c r="O951" s="145"/>
      <c r="P951" s="344">
        <f>IF(AND(TRUE,OR($K$13="",$K$13="Atende")),IF('Comparativo Analítico'!L150="",0,Máximo!O951*VLOOKUP('Comparativo Analítico'!L150,Parâmetros!$U$3:$V$12,2,0)),0)</f>
        <v>10</v>
      </c>
    </row>
    <row r="952" spans="1:16" x14ac:dyDescent="0.2">
      <c r="E952" s="5"/>
      <c r="G952"/>
      <c r="J952" s="5"/>
    </row>
    <row r="953" spans="1:16" ht="39.75" customHeight="1" x14ac:dyDescent="0.2">
      <c r="A953" s="426" t="s">
        <v>132</v>
      </c>
      <c r="B953" s="426"/>
      <c r="C953" s="426"/>
      <c r="D953" s="340" t="s">
        <v>23</v>
      </c>
      <c r="E953" s="180"/>
      <c r="G953" s="426" t="s">
        <v>133</v>
      </c>
      <c r="H953" s="426"/>
      <c r="I953" s="426"/>
      <c r="J953" s="427"/>
      <c r="K953" s="340"/>
    </row>
    <row r="954" spans="1:16" x14ac:dyDescent="0.2">
      <c r="D954" s="183"/>
      <c r="E954" s="183"/>
      <c r="K954" s="185"/>
    </row>
    <row r="955" spans="1:16" ht="51.75" customHeight="1" x14ac:dyDescent="0.2">
      <c r="A955" s="445" t="s">
        <v>131</v>
      </c>
      <c r="B955" s="445"/>
      <c r="C955" s="445"/>
      <c r="D955" s="553"/>
      <c r="E955" s="554"/>
      <c r="F955" s="555"/>
      <c r="H955" s="426" t="s">
        <v>212</v>
      </c>
      <c r="I955" s="426"/>
      <c r="J955" s="427"/>
      <c r="K955" s="553"/>
      <c r="L955" s="554"/>
      <c r="M955" s="555"/>
    </row>
    <row r="956" spans="1:16" x14ac:dyDescent="0.2">
      <c r="D956" s="556"/>
      <c r="E956" s="557"/>
      <c r="F956" s="558"/>
      <c r="K956" s="556"/>
      <c r="L956" s="557"/>
      <c r="M956" s="558"/>
    </row>
    <row r="957" spans="1:16" x14ac:dyDescent="0.2">
      <c r="D957" s="556"/>
      <c r="E957" s="557"/>
      <c r="F957" s="558"/>
      <c r="K957" s="556"/>
      <c r="L957" s="557"/>
      <c r="M957" s="558"/>
    </row>
    <row r="958" spans="1:16" x14ac:dyDescent="0.2">
      <c r="D958" s="556"/>
      <c r="E958" s="557"/>
      <c r="F958" s="558"/>
      <c r="K958" s="556"/>
      <c r="L958" s="557"/>
      <c r="M958" s="558"/>
    </row>
    <row r="959" spans="1:16" x14ac:dyDescent="0.2">
      <c r="D959" s="559"/>
      <c r="E959" s="560"/>
      <c r="F959" s="561"/>
      <c r="K959" s="559"/>
      <c r="L959" s="560"/>
      <c r="M959" s="561"/>
    </row>
    <row r="960" spans="1:16" x14ac:dyDescent="0.2">
      <c r="D960" s="183"/>
      <c r="E960" s="183"/>
      <c r="K960" s="185"/>
    </row>
    <row r="961" spans="1:13" ht="41.25" customHeight="1" x14ac:dyDescent="0.2">
      <c r="A961" s="426" t="s">
        <v>134</v>
      </c>
      <c r="B961" s="426"/>
      <c r="C961" s="426"/>
      <c r="D961" s="340"/>
      <c r="E961" s="180"/>
      <c r="G961" s="426" t="s">
        <v>135</v>
      </c>
      <c r="H961" s="426"/>
      <c r="I961" s="426"/>
      <c r="J961" s="426"/>
      <c r="K961" s="340"/>
    </row>
    <row r="962" spans="1:13" x14ac:dyDescent="0.2">
      <c r="D962" s="183"/>
      <c r="E962" s="183"/>
      <c r="K962" s="185"/>
    </row>
    <row r="963" spans="1:13" ht="37.5" customHeight="1" x14ac:dyDescent="0.2">
      <c r="A963" s="426" t="s">
        <v>264</v>
      </c>
      <c r="B963" s="426"/>
      <c r="C963" s="426"/>
      <c r="D963" s="340"/>
      <c r="E963" s="180"/>
      <c r="G963" s="426" t="s">
        <v>136</v>
      </c>
      <c r="H963" s="426"/>
      <c r="I963" s="426"/>
      <c r="J963" s="426"/>
      <c r="K963" s="340"/>
    </row>
    <row r="964" spans="1:13" x14ac:dyDescent="0.2">
      <c r="D964" s="183"/>
      <c r="E964" s="183"/>
      <c r="K964" s="185"/>
    </row>
    <row r="965" spans="1:13" x14ac:dyDescent="0.2">
      <c r="A965" s="426" t="s">
        <v>164</v>
      </c>
      <c r="B965" s="426"/>
      <c r="C965" s="426"/>
      <c r="D965" s="553"/>
      <c r="E965" s="554"/>
      <c r="F965" s="555"/>
      <c r="G965" s="448" t="s">
        <v>165</v>
      </c>
      <c r="H965" s="448"/>
      <c r="I965" s="448"/>
      <c r="J965" s="448"/>
      <c r="K965" s="651"/>
      <c r="L965" s="563"/>
      <c r="M965" s="564"/>
    </row>
    <row r="966" spans="1:13" x14ac:dyDescent="0.2">
      <c r="A966" s="323"/>
      <c r="B966" s="323"/>
      <c r="C966" s="323"/>
      <c r="D966" s="556"/>
      <c r="E966" s="557"/>
      <c r="F966" s="558"/>
      <c r="G966" s="329"/>
      <c r="H966" s="329"/>
      <c r="I966" s="329"/>
      <c r="J966" s="329"/>
      <c r="K966" s="181"/>
    </row>
    <row r="967" spans="1:13" x14ac:dyDescent="0.2">
      <c r="A967" s="323"/>
      <c r="B967" s="323"/>
      <c r="C967" s="323"/>
      <c r="D967" s="556"/>
      <c r="E967" s="557"/>
      <c r="F967" s="558"/>
      <c r="G967" s="329"/>
      <c r="H967" s="329"/>
      <c r="I967" s="329"/>
      <c r="J967" s="329"/>
      <c r="K967" s="181"/>
    </row>
    <row r="968" spans="1:13" x14ac:dyDescent="0.2">
      <c r="A968" s="323"/>
      <c r="B968" s="323"/>
      <c r="C968" s="323"/>
      <c r="D968" s="556"/>
      <c r="E968" s="557"/>
      <c r="F968" s="558"/>
      <c r="G968" s="329"/>
      <c r="H968" s="329"/>
      <c r="I968" s="329"/>
      <c r="J968" s="329"/>
      <c r="K968" s="181"/>
    </row>
    <row r="969" spans="1:13" x14ac:dyDescent="0.2">
      <c r="A969" s="323"/>
      <c r="B969" s="323"/>
      <c r="C969" s="323"/>
      <c r="D969" s="559"/>
      <c r="E969" s="560"/>
      <c r="F969" s="561"/>
      <c r="G969" s="329"/>
      <c r="H969" s="329"/>
      <c r="I969" s="329"/>
      <c r="J969" s="329"/>
      <c r="K969" s="181"/>
    </row>
    <row r="970" spans="1:13" x14ac:dyDescent="0.2">
      <c r="A970" s="323"/>
      <c r="B970" s="323"/>
      <c r="C970" s="323"/>
      <c r="D970" s="180"/>
      <c r="E970" s="180"/>
      <c r="G970" s="329"/>
      <c r="H970" s="329"/>
      <c r="I970" s="329"/>
      <c r="J970" s="329"/>
      <c r="K970" s="181"/>
    </row>
    <row r="971" spans="1:13" ht="29.25" customHeight="1" x14ac:dyDescent="0.2">
      <c r="A971" s="426" t="s">
        <v>166</v>
      </c>
      <c r="B971" s="426"/>
      <c r="C971" s="427"/>
      <c r="D971" s="565"/>
      <c r="E971" s="566"/>
      <c r="F971" s="567"/>
      <c r="G971" s="455" t="s">
        <v>244</v>
      </c>
      <c r="H971" s="455"/>
      <c r="I971" s="455"/>
      <c r="J971" s="455"/>
      <c r="K971" s="553"/>
      <c r="L971" s="554"/>
      <c r="M971" s="555"/>
    </row>
    <row r="972" spans="1:13" x14ac:dyDescent="0.2">
      <c r="A972" s="327"/>
      <c r="B972" s="327"/>
      <c r="C972" s="327"/>
      <c r="D972" s="180"/>
      <c r="E972" s="180"/>
      <c r="G972" s="328"/>
      <c r="H972" s="328"/>
      <c r="I972" s="328"/>
      <c r="J972" s="328"/>
      <c r="K972" s="556"/>
      <c r="L972" s="557"/>
      <c r="M972" s="558"/>
    </row>
    <row r="973" spans="1:13" x14ac:dyDescent="0.2">
      <c r="A973" s="327"/>
      <c r="B973" s="327"/>
      <c r="C973" s="327"/>
      <c r="D973" s="180"/>
      <c r="E973" s="180"/>
      <c r="G973" s="328"/>
      <c r="H973" s="328"/>
      <c r="I973" s="328"/>
      <c r="J973" s="328"/>
      <c r="K973" s="556"/>
      <c r="L973" s="557"/>
      <c r="M973" s="558"/>
    </row>
    <row r="974" spans="1:13" x14ac:dyDescent="0.2">
      <c r="A974" s="327"/>
      <c r="B974" s="327"/>
      <c r="C974" s="327"/>
      <c r="D974" s="180"/>
      <c r="E974" s="180"/>
      <c r="G974" s="328"/>
      <c r="H974" s="328"/>
      <c r="I974" s="328"/>
      <c r="J974" s="328"/>
      <c r="K974" s="556"/>
      <c r="L974" s="557"/>
      <c r="M974" s="558"/>
    </row>
    <row r="975" spans="1:13" x14ac:dyDescent="0.2">
      <c r="A975" s="327"/>
      <c r="B975" s="327"/>
      <c r="C975" s="327"/>
      <c r="D975" s="180"/>
      <c r="E975" s="180"/>
      <c r="G975" s="328"/>
      <c r="H975" s="328"/>
      <c r="I975" s="328"/>
      <c r="J975" s="328"/>
      <c r="K975" s="559"/>
      <c r="L975" s="560"/>
      <c r="M975" s="561"/>
    </row>
    <row r="976" spans="1:13" x14ac:dyDescent="0.2">
      <c r="A976" s="327"/>
      <c r="B976" s="327"/>
      <c r="C976" s="327"/>
      <c r="D976" s="180"/>
      <c r="E976" s="180"/>
      <c r="G976" s="328"/>
      <c r="H976" s="328"/>
      <c r="I976" s="328"/>
      <c r="J976" s="328"/>
      <c r="K976" s="181"/>
    </row>
    <row r="977" spans="1:16" ht="12.75" customHeight="1" x14ac:dyDescent="0.2">
      <c r="A977" s="426" t="s">
        <v>245</v>
      </c>
      <c r="B977" s="426"/>
      <c r="C977" s="427"/>
      <c r="D977" s="553"/>
      <c r="E977" s="554"/>
      <c r="F977" s="555"/>
      <c r="G977" s="460" t="s">
        <v>243</v>
      </c>
      <c r="H977" s="426"/>
      <c r="I977" s="426"/>
      <c r="J977" s="427"/>
      <c r="K977" s="553"/>
      <c r="L977" s="554"/>
      <c r="M977" s="555"/>
    </row>
    <row r="978" spans="1:16" x14ac:dyDescent="0.2">
      <c r="A978" s="426"/>
      <c r="B978" s="426"/>
      <c r="C978" s="427"/>
      <c r="D978" s="556"/>
      <c r="E978" s="557"/>
      <c r="F978" s="558"/>
      <c r="G978" s="460"/>
      <c r="H978" s="426"/>
      <c r="I978" s="426"/>
      <c r="J978" s="427"/>
      <c r="K978" s="556"/>
      <c r="L978" s="557"/>
      <c r="M978" s="558"/>
    </row>
    <row r="979" spans="1:16" x14ac:dyDescent="0.2">
      <c r="A979" s="426"/>
      <c r="B979" s="426"/>
      <c r="C979" s="427"/>
      <c r="D979" s="556"/>
      <c r="E979" s="557"/>
      <c r="F979" s="558"/>
      <c r="G979" s="460"/>
      <c r="H979" s="426"/>
      <c r="I979" s="426"/>
      <c r="J979" s="427"/>
      <c r="K979" s="556"/>
      <c r="L979" s="557"/>
      <c r="M979" s="558"/>
    </row>
    <row r="980" spans="1:16" x14ac:dyDescent="0.2">
      <c r="A980" s="426"/>
      <c r="B980" s="426"/>
      <c r="C980" s="427"/>
      <c r="D980" s="556"/>
      <c r="E980" s="557"/>
      <c r="F980" s="558"/>
      <c r="G980" s="460"/>
      <c r="H980" s="426"/>
      <c r="I980" s="426"/>
      <c r="J980" s="427"/>
      <c r="K980" s="556"/>
      <c r="L980" s="557"/>
      <c r="M980" s="558"/>
    </row>
    <row r="981" spans="1:16" x14ac:dyDescent="0.2">
      <c r="A981" s="426"/>
      <c r="B981" s="426"/>
      <c r="C981" s="427"/>
      <c r="D981" s="559"/>
      <c r="E981" s="560"/>
      <c r="F981" s="561"/>
      <c r="G981" s="460"/>
      <c r="H981" s="426"/>
      <c r="I981" s="426"/>
      <c r="J981" s="427"/>
      <c r="K981" s="559"/>
      <c r="L981" s="560"/>
      <c r="M981" s="561"/>
    </row>
    <row r="982" spans="1:16" x14ac:dyDescent="0.2">
      <c r="A982" s="327"/>
      <c r="B982" s="327"/>
      <c r="C982" s="327"/>
      <c r="D982" s="180"/>
      <c r="E982" s="180"/>
      <c r="G982" s="328"/>
      <c r="H982" s="328"/>
      <c r="I982" s="328"/>
      <c r="J982" s="328"/>
      <c r="K982" s="181"/>
    </row>
    <row r="983" spans="1:16" ht="52.5" customHeight="1" x14ac:dyDescent="0.2">
      <c r="A983" s="426" t="s">
        <v>246</v>
      </c>
      <c r="B983" s="426"/>
      <c r="C983" s="426"/>
      <c r="D983" s="340"/>
      <c r="E983" s="180"/>
      <c r="G983" s="426" t="s">
        <v>247</v>
      </c>
      <c r="H983" s="426"/>
      <c r="I983" s="426"/>
      <c r="J983" s="427"/>
      <c r="K983" s="340"/>
    </row>
    <row r="984" spans="1:16" x14ac:dyDescent="0.2">
      <c r="A984" s="327"/>
      <c r="B984" s="327"/>
      <c r="C984" s="327"/>
      <c r="D984" s="180"/>
      <c r="E984" s="180"/>
      <c r="G984" s="328"/>
      <c r="H984" s="328"/>
      <c r="I984" s="328"/>
      <c r="J984" s="328"/>
      <c r="K984" s="181"/>
    </row>
    <row r="985" spans="1:16" ht="51.75" customHeight="1" x14ac:dyDescent="0.2">
      <c r="A985" s="426" t="s">
        <v>283</v>
      </c>
      <c r="B985" s="426"/>
      <c r="C985" s="426"/>
      <c r="D985" s="340"/>
      <c r="E985" s="180"/>
      <c r="G985" s="328"/>
      <c r="H985" s="328"/>
      <c r="I985" s="328"/>
      <c r="J985" s="328"/>
      <c r="K985" s="181"/>
    </row>
    <row r="986" spans="1:16" x14ac:dyDescent="0.2">
      <c r="A986" s="327"/>
      <c r="B986" s="327"/>
      <c r="C986" s="327"/>
      <c r="D986" s="180"/>
      <c r="E986" s="180"/>
      <c r="G986" s="328"/>
      <c r="H986" s="328"/>
      <c r="I986" s="328"/>
      <c r="J986" s="328"/>
      <c r="K986" s="181"/>
    </row>
    <row r="987" spans="1:16" x14ac:dyDescent="0.2">
      <c r="A987" s="327"/>
      <c r="B987" s="327"/>
      <c r="C987" s="327"/>
      <c r="D987" s="180"/>
      <c r="E987" s="180"/>
      <c r="G987" s="328"/>
      <c r="H987" s="328"/>
      <c r="I987" s="328"/>
      <c r="J987" s="328"/>
      <c r="K987" s="181"/>
    </row>
    <row r="988" spans="1:16" ht="18" x14ac:dyDescent="0.25">
      <c r="A988" s="439" t="s">
        <v>94</v>
      </c>
      <c r="B988" s="439"/>
      <c r="C988" s="439"/>
      <c r="D988" s="439"/>
      <c r="E988" s="439"/>
      <c r="F988" s="439"/>
      <c r="G988" s="439"/>
      <c r="H988" s="439"/>
      <c r="I988" s="439"/>
      <c r="J988" s="439"/>
      <c r="K988" s="439"/>
      <c r="L988" s="439"/>
      <c r="M988" s="439"/>
      <c r="N988" s="439"/>
      <c r="O988" s="145"/>
      <c r="P988" s="145"/>
    </row>
    <row r="989" spans="1:16" x14ac:dyDescent="0.2">
      <c r="A989" s="5"/>
    </row>
    <row r="990" spans="1:16" x14ac:dyDescent="0.2">
      <c r="B990" s="446" t="s">
        <v>95</v>
      </c>
      <c r="C990" s="446"/>
      <c r="D990" s="220"/>
      <c r="E990" s="220"/>
      <c r="F990" s="220"/>
      <c r="G990" s="220"/>
      <c r="H990" s="79" t="s">
        <v>96</v>
      </c>
      <c r="I990" s="45"/>
      <c r="J990" s="45"/>
      <c r="K990"/>
    </row>
    <row r="991" spans="1:16" x14ac:dyDescent="0.2">
      <c r="B991" s="582"/>
      <c r="C991" s="583"/>
      <c r="D991" s="583"/>
      <c r="E991" s="583"/>
      <c r="F991" s="584"/>
      <c r="G991" s="4"/>
      <c r="H991" s="582"/>
      <c r="I991" s="583"/>
      <c r="J991" s="583"/>
      <c r="K991" s="583"/>
      <c r="L991" s="583"/>
      <c r="M991" s="584"/>
    </row>
    <row r="992" spans="1:16" x14ac:dyDescent="0.2">
      <c r="B992" s="585"/>
      <c r="C992" s="586"/>
      <c r="D992" s="586"/>
      <c r="E992" s="586"/>
      <c r="F992" s="587"/>
      <c r="G992" s="4"/>
      <c r="H992" s="585"/>
      <c r="I992" s="586"/>
      <c r="J992" s="586"/>
      <c r="K992" s="586"/>
      <c r="L992" s="586"/>
      <c r="M992" s="587"/>
    </row>
    <row r="993" spans="1:16" x14ac:dyDescent="0.2">
      <c r="B993" s="585"/>
      <c r="C993" s="586"/>
      <c r="D993" s="586"/>
      <c r="E993" s="586"/>
      <c r="F993" s="587"/>
      <c r="G993" s="4"/>
      <c r="H993" s="585"/>
      <c r="I993" s="586"/>
      <c r="J993" s="586"/>
      <c r="K993" s="586"/>
      <c r="L993" s="586"/>
      <c r="M993" s="587"/>
    </row>
    <row r="994" spans="1:16" x14ac:dyDescent="0.2">
      <c r="B994" s="585"/>
      <c r="C994" s="586"/>
      <c r="D994" s="586"/>
      <c r="E994" s="586"/>
      <c r="F994" s="587"/>
      <c r="G994" s="4"/>
      <c r="H994" s="585"/>
      <c r="I994" s="586"/>
      <c r="J994" s="586"/>
      <c r="K994" s="586"/>
      <c r="L994" s="586"/>
      <c r="M994" s="587"/>
    </row>
    <row r="995" spans="1:16" x14ac:dyDescent="0.2">
      <c r="B995" s="585"/>
      <c r="C995" s="586"/>
      <c r="D995" s="586"/>
      <c r="E995" s="586"/>
      <c r="F995" s="587"/>
      <c r="G995" s="4"/>
      <c r="H995" s="585"/>
      <c r="I995" s="586"/>
      <c r="J995" s="586"/>
      <c r="K995" s="586"/>
      <c r="L995" s="586"/>
      <c r="M995" s="587"/>
    </row>
    <row r="996" spans="1:16" x14ac:dyDescent="0.2">
      <c r="B996" s="585"/>
      <c r="C996" s="586"/>
      <c r="D996" s="586"/>
      <c r="E996" s="586"/>
      <c r="F996" s="587"/>
      <c r="G996" s="4"/>
      <c r="H996" s="585"/>
      <c r="I996" s="586"/>
      <c r="J996" s="586"/>
      <c r="K996" s="586"/>
      <c r="L996" s="586"/>
      <c r="M996" s="587"/>
    </row>
    <row r="997" spans="1:16" x14ac:dyDescent="0.2">
      <c r="B997" s="588"/>
      <c r="C997" s="589"/>
      <c r="D997" s="589"/>
      <c r="E997" s="589"/>
      <c r="F997" s="590"/>
      <c r="G997" s="4"/>
      <c r="H997" s="588"/>
      <c r="I997" s="589"/>
      <c r="J997" s="589"/>
      <c r="K997" s="589"/>
      <c r="L997" s="589"/>
      <c r="M997" s="590"/>
    </row>
    <row r="998" spans="1:16" x14ac:dyDescent="0.2">
      <c r="B998" s="221"/>
      <c r="C998" s="221"/>
      <c r="D998" s="221"/>
      <c r="E998" s="221"/>
      <c r="F998" s="221"/>
      <c r="G998" s="4"/>
      <c r="H998" s="221"/>
      <c r="I998" s="221"/>
      <c r="J998" s="221"/>
      <c r="K998" s="221"/>
      <c r="L998" s="221"/>
    </row>
    <row r="999" spans="1:16" x14ac:dyDescent="0.2">
      <c r="B999" s="221"/>
      <c r="C999" s="221"/>
      <c r="D999" s="4"/>
      <c r="E999" s="221"/>
      <c r="F999" s="221"/>
      <c r="G999" s="221"/>
      <c r="H999" s="221"/>
      <c r="I999" s="221"/>
      <c r="J999" s="5"/>
    </row>
    <row r="1000" spans="1:16" x14ac:dyDescent="0.2">
      <c r="C1000" s="5"/>
      <c r="D1000" s="5"/>
      <c r="F1000"/>
      <c r="G1000"/>
      <c r="H1000" s="5"/>
      <c r="I1000" s="5"/>
      <c r="J1000" s="5"/>
    </row>
    <row r="1001" spans="1:16" ht="18" x14ac:dyDescent="0.25">
      <c r="A1001" s="439" t="s">
        <v>102</v>
      </c>
      <c r="B1001" s="439"/>
      <c r="C1001" s="439"/>
      <c r="D1001" s="439"/>
      <c r="E1001" s="439"/>
      <c r="F1001" s="439"/>
      <c r="G1001" s="439"/>
      <c r="H1001" s="439"/>
      <c r="I1001" s="439"/>
      <c r="J1001" s="439"/>
      <c r="K1001" s="439"/>
      <c r="L1001" s="439"/>
      <c r="M1001" s="439"/>
      <c r="N1001" s="439"/>
      <c r="O1001" s="145"/>
      <c r="P1001" s="145"/>
    </row>
    <row r="1003" spans="1:16" x14ac:dyDescent="0.2">
      <c r="F1003"/>
      <c r="H1003" s="5"/>
      <c r="K1003"/>
    </row>
    <row r="1004" spans="1:16" ht="15" x14ac:dyDescent="0.2">
      <c r="B1004" s="466" t="s">
        <v>230</v>
      </c>
      <c r="C1004" s="467"/>
      <c r="E1004" s="464" t="s">
        <v>248</v>
      </c>
      <c r="F1004" s="464"/>
      <c r="H1004" s="318" t="s">
        <v>249</v>
      </c>
      <c r="K1004"/>
    </row>
    <row r="1005" spans="1:16" x14ac:dyDescent="0.2">
      <c r="B1005" s="613"/>
      <c r="C1005" s="614"/>
      <c r="E1005" s="619"/>
      <c r="F1005" s="619"/>
      <c r="H1005" s="342"/>
      <c r="K1005"/>
    </row>
    <row r="1006" spans="1:16" x14ac:dyDescent="0.2">
      <c r="B1006" s="615"/>
      <c r="C1006" s="616"/>
      <c r="F1006"/>
      <c r="H1006" s="5"/>
      <c r="K1006"/>
    </row>
    <row r="1007" spans="1:16" x14ac:dyDescent="0.2">
      <c r="B1007" s="615"/>
      <c r="C1007" s="616"/>
      <c r="F1007"/>
      <c r="H1007" s="5"/>
      <c r="K1007"/>
    </row>
    <row r="1008" spans="1:16" x14ac:dyDescent="0.2">
      <c r="B1008" s="617"/>
      <c r="C1008" s="618"/>
      <c r="F1008"/>
      <c r="H1008" s="5"/>
      <c r="K1008"/>
    </row>
    <row r="1009" spans="2:11" x14ac:dyDescent="0.2">
      <c r="F1009"/>
      <c r="H1009" s="5"/>
      <c r="K1009"/>
    </row>
    <row r="1010" spans="2:11" x14ac:dyDescent="0.2">
      <c r="F1010"/>
      <c r="H1010" s="5"/>
      <c r="K1010"/>
    </row>
    <row r="1011" spans="2:11" ht="30" x14ac:dyDescent="0.2">
      <c r="B1011" s="318" t="s">
        <v>250</v>
      </c>
      <c r="C1011" s="318" t="s">
        <v>251</v>
      </c>
      <c r="D1011" s="318" t="s">
        <v>252</v>
      </c>
      <c r="E1011" s="466" t="s">
        <v>253</v>
      </c>
      <c r="F1011" s="467"/>
      <c r="G1011" s="318" t="s">
        <v>254</v>
      </c>
      <c r="H1011" s="318" t="s">
        <v>255</v>
      </c>
      <c r="K1011"/>
    </row>
    <row r="1012" spans="2:11" x14ac:dyDescent="0.2">
      <c r="B1012" s="319">
        <v>1</v>
      </c>
      <c r="C1012" s="342"/>
      <c r="D1012" s="342"/>
      <c r="E1012" s="611"/>
      <c r="F1012" s="612"/>
      <c r="G1012" s="343"/>
      <c r="H1012" s="321" t="str">
        <f t="shared" ref="H1012" si="317">IF(OR(ISNUMBER(G1011),G1012=""),IF(G1012="","",1-(G1012/G1011)),"N/A")</f>
        <v/>
      </c>
      <c r="K1012"/>
    </row>
    <row r="1013" spans="2:11" x14ac:dyDescent="0.2">
      <c r="B1013" s="319">
        <v>2</v>
      </c>
      <c r="C1013" s="342"/>
      <c r="D1013" s="342"/>
      <c r="E1013" s="611"/>
      <c r="F1013" s="612"/>
      <c r="G1013" s="343"/>
      <c r="H1013" s="321" t="str">
        <f>IF(OR(ISNUMBER(G1012),G1013=""),IF(G1013="","",1-(G1013/G1012)),"N/A")</f>
        <v/>
      </c>
      <c r="K1013"/>
    </row>
    <row r="1014" spans="2:11" x14ac:dyDescent="0.2">
      <c r="B1014" s="319">
        <v>3</v>
      </c>
      <c r="C1014" s="342"/>
      <c r="D1014" s="342"/>
      <c r="E1014" s="611"/>
      <c r="F1014" s="612"/>
      <c r="G1014" s="343"/>
      <c r="H1014" s="321" t="str">
        <f t="shared" ref="H1014:H1016" si="318">IF(OR(ISNUMBER(G1013),G1014=""),IF(G1014="","",1-(G1014/G1013)),"N/A")</f>
        <v/>
      </c>
      <c r="K1014"/>
    </row>
    <row r="1015" spans="2:11" x14ac:dyDescent="0.2">
      <c r="B1015" s="319">
        <v>4</v>
      </c>
      <c r="C1015" s="342"/>
      <c r="D1015" s="342"/>
      <c r="E1015" s="611"/>
      <c r="F1015" s="612"/>
      <c r="G1015" s="343"/>
      <c r="H1015" s="321" t="str">
        <f t="shared" si="318"/>
        <v/>
      </c>
      <c r="K1015"/>
    </row>
    <row r="1016" spans="2:11" x14ac:dyDescent="0.2">
      <c r="B1016" s="319">
        <v>5</v>
      </c>
      <c r="C1016" s="342"/>
      <c r="D1016" s="342"/>
      <c r="E1016" s="611"/>
      <c r="F1016" s="612"/>
      <c r="G1016" s="343"/>
      <c r="H1016" s="321" t="str">
        <f t="shared" si="318"/>
        <v/>
      </c>
      <c r="K1016"/>
    </row>
    <row r="1017" spans="2:11" ht="12" customHeight="1" x14ac:dyDescent="0.2">
      <c r="F1017"/>
      <c r="H1017" s="5"/>
      <c r="K1017"/>
    </row>
    <row r="1018" spans="2:11" x14ac:dyDescent="0.2">
      <c r="B1018" s="322" t="s">
        <v>256</v>
      </c>
      <c r="C1018" s="322"/>
      <c r="D1018" s="317"/>
      <c r="E1018" s="317"/>
      <c r="F1018" s="317"/>
      <c r="H1018" s="5"/>
      <c r="K1018"/>
    </row>
  </sheetData>
  <mergeCells count="884">
    <mergeCell ref="B772:E772"/>
    <mergeCell ref="B773:E773"/>
    <mergeCell ref="B774:E774"/>
    <mergeCell ref="B775:E775"/>
    <mergeCell ref="B776:E776"/>
    <mergeCell ref="B777:E777"/>
    <mergeCell ref="B778:E778"/>
    <mergeCell ref="B763:E763"/>
    <mergeCell ref="B764:E764"/>
    <mergeCell ref="B765:E765"/>
    <mergeCell ref="B766:E766"/>
    <mergeCell ref="B767:E767"/>
    <mergeCell ref="B768:E768"/>
    <mergeCell ref="B769:E769"/>
    <mergeCell ref="B770:E770"/>
    <mergeCell ref="B771:E771"/>
    <mergeCell ref="B754:E754"/>
    <mergeCell ref="B755:E755"/>
    <mergeCell ref="B756:E756"/>
    <mergeCell ref="B757:E757"/>
    <mergeCell ref="B758:E758"/>
    <mergeCell ref="B759:E759"/>
    <mergeCell ref="B760:E760"/>
    <mergeCell ref="B761:E761"/>
    <mergeCell ref="B762:E762"/>
    <mergeCell ref="B745:E745"/>
    <mergeCell ref="B746:E746"/>
    <mergeCell ref="B747:E747"/>
    <mergeCell ref="B748:E748"/>
    <mergeCell ref="B749:E749"/>
    <mergeCell ref="B750:E750"/>
    <mergeCell ref="B751:E751"/>
    <mergeCell ref="B752:E752"/>
    <mergeCell ref="B753:E753"/>
    <mergeCell ref="G815:J815"/>
    <mergeCell ref="A1001:N1001"/>
    <mergeCell ref="A988:N988"/>
    <mergeCell ref="B990:C990"/>
    <mergeCell ref="B991:F997"/>
    <mergeCell ref="H991:M997"/>
    <mergeCell ref="B780:E780"/>
    <mergeCell ref="K804:M806"/>
    <mergeCell ref="E1015:F1015"/>
    <mergeCell ref="G810:J810"/>
    <mergeCell ref="B808:D808"/>
    <mergeCell ref="G808:J808"/>
    <mergeCell ref="B804:D804"/>
    <mergeCell ref="I804:J804"/>
    <mergeCell ref="B791:E791"/>
    <mergeCell ref="B794:D794"/>
    <mergeCell ref="G794:J794"/>
    <mergeCell ref="B796:D796"/>
    <mergeCell ref="E796:J797"/>
    <mergeCell ref="B799:E799"/>
    <mergeCell ref="B800:E800"/>
    <mergeCell ref="A802:D802"/>
    <mergeCell ref="B792:E792"/>
    <mergeCell ref="B844:C844"/>
    <mergeCell ref="E1016:F1016"/>
    <mergeCell ref="B1004:C1004"/>
    <mergeCell ref="E1004:F1004"/>
    <mergeCell ref="B1005:C1008"/>
    <mergeCell ref="E1005:F1005"/>
    <mergeCell ref="E1011:F1011"/>
    <mergeCell ref="E1012:F1012"/>
    <mergeCell ref="E1013:F1013"/>
    <mergeCell ref="E1014:F1014"/>
    <mergeCell ref="A2:N5"/>
    <mergeCell ref="E8:I8"/>
    <mergeCell ref="A10:N10"/>
    <mergeCell ref="B12:E12"/>
    <mergeCell ref="B14:E14"/>
    <mergeCell ref="B23:E23"/>
    <mergeCell ref="B25:E25"/>
    <mergeCell ref="B26:E26"/>
    <mergeCell ref="B27:E27"/>
    <mergeCell ref="B28:E28"/>
    <mergeCell ref="B15:E15"/>
    <mergeCell ref="B16:E16"/>
    <mergeCell ref="B17:E17"/>
    <mergeCell ref="B18:E18"/>
    <mergeCell ref="A21:M21"/>
    <mergeCell ref="B124:E124"/>
    <mergeCell ref="B153:E153"/>
    <mergeCell ref="B284:E284"/>
    <mergeCell ref="B29:E29"/>
    <mergeCell ref="B49:E49"/>
    <mergeCell ref="B50:E50"/>
    <mergeCell ref="B51:E51"/>
    <mergeCell ref="B52:E52"/>
    <mergeCell ref="B53:E53"/>
    <mergeCell ref="B54:E54"/>
    <mergeCell ref="B55:E55"/>
    <mergeCell ref="B56:E56"/>
    <mergeCell ref="B57:E57"/>
    <mergeCell ref="B58:E58"/>
    <mergeCell ref="B59:E59"/>
    <mergeCell ref="B60:E60"/>
    <mergeCell ref="B61:E61"/>
    <mergeCell ref="B62:E62"/>
    <mergeCell ref="B313:E313"/>
    <mergeCell ref="B786:E786"/>
    <mergeCell ref="A789:N789"/>
    <mergeCell ref="B34:E34"/>
    <mergeCell ref="B32:E32"/>
    <mergeCell ref="B781:E781"/>
    <mergeCell ref="B782:E782"/>
    <mergeCell ref="B783:E783"/>
    <mergeCell ref="B784:E784"/>
    <mergeCell ref="B35:E35"/>
    <mergeCell ref="B36:E36"/>
    <mergeCell ref="B37:E37"/>
    <mergeCell ref="B38:E38"/>
    <mergeCell ref="B39:E39"/>
    <mergeCell ref="B40:E40"/>
    <mergeCell ref="B41:E41"/>
    <mergeCell ref="B42:E42"/>
    <mergeCell ref="B43:E43"/>
    <mergeCell ref="B44:E44"/>
    <mergeCell ref="B45:E45"/>
    <mergeCell ref="B46:E46"/>
    <mergeCell ref="B47:E47"/>
    <mergeCell ref="B48:E48"/>
    <mergeCell ref="B63:E63"/>
    <mergeCell ref="B810:D810"/>
    <mergeCell ref="B813:E813"/>
    <mergeCell ref="B822:C822"/>
    <mergeCell ref="A834:D834"/>
    <mergeCell ref="B828:C828"/>
    <mergeCell ref="B829:C829"/>
    <mergeCell ref="B830:C830"/>
    <mergeCell ref="B831:C831"/>
    <mergeCell ref="B812:E812"/>
    <mergeCell ref="B826:C826"/>
    <mergeCell ref="B827:C827"/>
    <mergeCell ref="B823:C823"/>
    <mergeCell ref="B824:C824"/>
    <mergeCell ref="B820:C820"/>
    <mergeCell ref="B821:C821"/>
    <mergeCell ref="A815:D815"/>
    <mergeCell ref="B825:C825"/>
    <mergeCell ref="B840:C840"/>
    <mergeCell ref="B843:C843"/>
    <mergeCell ref="B839:C839"/>
    <mergeCell ref="B841:C841"/>
    <mergeCell ref="B842:C842"/>
    <mergeCell ref="K870:M870"/>
    <mergeCell ref="K868:M868"/>
    <mergeCell ref="B870:C870"/>
    <mergeCell ref="B845:C845"/>
    <mergeCell ref="B846:C846"/>
    <mergeCell ref="B847:C847"/>
    <mergeCell ref="B853:E853"/>
    <mergeCell ref="B854:E854"/>
    <mergeCell ref="A858:E858"/>
    <mergeCell ref="B850:C850"/>
    <mergeCell ref="B848:C848"/>
    <mergeCell ref="B849:C849"/>
    <mergeCell ref="B864:E864"/>
    <mergeCell ref="A866:C866"/>
    <mergeCell ref="A868:C868"/>
    <mergeCell ref="B856:E856"/>
    <mergeCell ref="B863:E863"/>
    <mergeCell ref="F858:J860"/>
    <mergeCell ref="A889:C889"/>
    <mergeCell ref="A938:C940"/>
    <mergeCell ref="D938:F942"/>
    <mergeCell ref="G938:J940"/>
    <mergeCell ref="K938:M942"/>
    <mergeCell ref="B897:E897"/>
    <mergeCell ref="B898:E898"/>
    <mergeCell ref="D891:F894"/>
    <mergeCell ref="B872:C872"/>
    <mergeCell ref="D872:E876"/>
    <mergeCell ref="D878:F885"/>
    <mergeCell ref="K878:M885"/>
    <mergeCell ref="A887:C887"/>
    <mergeCell ref="D944:F948"/>
    <mergeCell ref="K944:M948"/>
    <mergeCell ref="A951:N951"/>
    <mergeCell ref="A944:C945"/>
    <mergeCell ref="A918:C918"/>
    <mergeCell ref="G918:J918"/>
    <mergeCell ref="K918:M922"/>
    <mergeCell ref="B899:E899"/>
    <mergeCell ref="A901:N901"/>
    <mergeCell ref="A916:N916"/>
    <mergeCell ref="A953:C953"/>
    <mergeCell ref="G953:J953"/>
    <mergeCell ref="A955:C955"/>
    <mergeCell ref="D955:F959"/>
    <mergeCell ref="H955:J955"/>
    <mergeCell ref="K955:M959"/>
    <mergeCell ref="A961:C961"/>
    <mergeCell ref="G961:J961"/>
    <mergeCell ref="A977:C981"/>
    <mergeCell ref="D977:F981"/>
    <mergeCell ref="G977:J981"/>
    <mergeCell ref="K977:M981"/>
    <mergeCell ref="A983:C983"/>
    <mergeCell ref="G983:J983"/>
    <mergeCell ref="A985:C985"/>
    <mergeCell ref="A963:C963"/>
    <mergeCell ref="G963:J963"/>
    <mergeCell ref="A965:C965"/>
    <mergeCell ref="D965:F969"/>
    <mergeCell ref="G965:J965"/>
    <mergeCell ref="K965:M965"/>
    <mergeCell ref="A971:C971"/>
    <mergeCell ref="D971:F971"/>
    <mergeCell ref="G971:J971"/>
    <mergeCell ref="K971:M975"/>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B99:E99"/>
    <mergeCell ref="B100:E10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114:E114"/>
    <mergeCell ref="B115:E115"/>
    <mergeCell ref="B116:E116"/>
    <mergeCell ref="B117:E117"/>
    <mergeCell ref="B118:E118"/>
    <mergeCell ref="B119:E119"/>
    <mergeCell ref="B120:E120"/>
    <mergeCell ref="B290:E290"/>
    <mergeCell ref="B291:E291"/>
    <mergeCell ref="B292:E292"/>
    <mergeCell ref="B293:E293"/>
    <mergeCell ref="B294:E294"/>
    <mergeCell ref="B154:E154"/>
    <mergeCell ref="B155:E155"/>
    <mergeCell ref="B156:E156"/>
    <mergeCell ref="B157:E157"/>
    <mergeCell ref="B158:E158"/>
    <mergeCell ref="B159:E159"/>
    <mergeCell ref="B160:E160"/>
    <mergeCell ref="B161:E161"/>
    <mergeCell ref="B162:E162"/>
    <mergeCell ref="B163:E163"/>
    <mergeCell ref="B164:E164"/>
    <mergeCell ref="B165:E165"/>
    <mergeCell ref="B166:E166"/>
    <mergeCell ref="B167:E167"/>
    <mergeCell ref="B168:E168"/>
    <mergeCell ref="B169:E169"/>
    <mergeCell ref="B304:E304"/>
    <mergeCell ref="B305:E305"/>
    <mergeCell ref="B306:E306"/>
    <mergeCell ref="B307:E307"/>
    <mergeCell ref="B308:E308"/>
    <mergeCell ref="B309:E309"/>
    <mergeCell ref="B310:E310"/>
    <mergeCell ref="B311:E311"/>
    <mergeCell ref="B285:E285"/>
    <mergeCell ref="B286:E286"/>
    <mergeCell ref="B287:E287"/>
    <mergeCell ref="B295:E295"/>
    <mergeCell ref="B296:E296"/>
    <mergeCell ref="B297:E297"/>
    <mergeCell ref="B298:E298"/>
    <mergeCell ref="B299:E299"/>
    <mergeCell ref="B300:E300"/>
    <mergeCell ref="B301:E301"/>
    <mergeCell ref="B302:E302"/>
    <mergeCell ref="B303:E303"/>
    <mergeCell ref="B289:E289"/>
    <mergeCell ref="B170:E170"/>
    <mergeCell ref="B171:E171"/>
    <mergeCell ref="B172:E172"/>
    <mergeCell ref="B173:E173"/>
    <mergeCell ref="B174:E174"/>
    <mergeCell ref="B175:E175"/>
    <mergeCell ref="B176:E176"/>
    <mergeCell ref="B177:E177"/>
    <mergeCell ref="B178:E178"/>
    <mergeCell ref="B179:E179"/>
    <mergeCell ref="B180:E180"/>
    <mergeCell ref="B181:E181"/>
    <mergeCell ref="B182:E182"/>
    <mergeCell ref="B183:E183"/>
    <mergeCell ref="B184:E184"/>
    <mergeCell ref="B185:E185"/>
    <mergeCell ref="B186:E186"/>
    <mergeCell ref="B187:E187"/>
    <mergeCell ref="B188:E188"/>
    <mergeCell ref="B189:E189"/>
    <mergeCell ref="B190:E190"/>
    <mergeCell ref="B191:E191"/>
    <mergeCell ref="B192:E192"/>
    <mergeCell ref="B193:E193"/>
    <mergeCell ref="B194:E194"/>
    <mergeCell ref="B195:E195"/>
    <mergeCell ref="B196:E196"/>
    <mergeCell ref="B197:E197"/>
    <mergeCell ref="B198:E198"/>
    <mergeCell ref="B199:E199"/>
    <mergeCell ref="B200:E200"/>
    <mergeCell ref="B201:E201"/>
    <mergeCell ref="B202:E202"/>
    <mergeCell ref="B203:E203"/>
    <mergeCell ref="B204:E204"/>
    <mergeCell ref="B205:E205"/>
    <mergeCell ref="B206:E206"/>
    <mergeCell ref="B207:E207"/>
    <mergeCell ref="B208:E208"/>
    <mergeCell ref="B209:E209"/>
    <mergeCell ref="B210:E210"/>
    <mergeCell ref="B211:E211"/>
    <mergeCell ref="B212:E212"/>
    <mergeCell ref="B213:E213"/>
    <mergeCell ref="B214:E214"/>
    <mergeCell ref="B215:E215"/>
    <mergeCell ref="B216:E216"/>
    <mergeCell ref="B217:E217"/>
    <mergeCell ref="B218:E218"/>
    <mergeCell ref="B219:E219"/>
    <mergeCell ref="B220:E220"/>
    <mergeCell ref="B221:E221"/>
    <mergeCell ref="B222:E222"/>
    <mergeCell ref="B223:E223"/>
    <mergeCell ref="B224:E224"/>
    <mergeCell ref="B225:E225"/>
    <mergeCell ref="B226:E226"/>
    <mergeCell ref="B227:E227"/>
    <mergeCell ref="B228:E228"/>
    <mergeCell ref="B229:E229"/>
    <mergeCell ref="B230:E230"/>
    <mergeCell ref="B231:E231"/>
    <mergeCell ref="B232:E232"/>
    <mergeCell ref="B247:E247"/>
    <mergeCell ref="B248:E248"/>
    <mergeCell ref="B249:E249"/>
    <mergeCell ref="B250:E250"/>
    <mergeCell ref="B233:E233"/>
    <mergeCell ref="B234:E234"/>
    <mergeCell ref="B235:E235"/>
    <mergeCell ref="B236:E236"/>
    <mergeCell ref="B237:E237"/>
    <mergeCell ref="B238:E238"/>
    <mergeCell ref="B239:E239"/>
    <mergeCell ref="B240:E240"/>
    <mergeCell ref="B241:E241"/>
    <mergeCell ref="B270:E270"/>
    <mergeCell ref="B271:E271"/>
    <mergeCell ref="B272:E272"/>
    <mergeCell ref="B273:E273"/>
    <mergeCell ref="B274:E274"/>
    <mergeCell ref="B275:E275"/>
    <mergeCell ref="B276:E276"/>
    <mergeCell ref="B134:E134"/>
    <mergeCell ref="B135:E135"/>
    <mergeCell ref="B136:E136"/>
    <mergeCell ref="B137:E137"/>
    <mergeCell ref="B138:E138"/>
    <mergeCell ref="B139:E139"/>
    <mergeCell ref="B140:E140"/>
    <mergeCell ref="B141:E141"/>
    <mergeCell ref="B142:E142"/>
    <mergeCell ref="B260:E260"/>
    <mergeCell ref="B261:E261"/>
    <mergeCell ref="B262:E262"/>
    <mergeCell ref="B263:E263"/>
    <mergeCell ref="B264:E264"/>
    <mergeCell ref="B265:E265"/>
    <mergeCell ref="B266:E266"/>
    <mergeCell ref="B267:E267"/>
    <mergeCell ref="B126:E126"/>
    <mergeCell ref="B127:E127"/>
    <mergeCell ref="B128:E128"/>
    <mergeCell ref="B129:E129"/>
    <mergeCell ref="B130:E130"/>
    <mergeCell ref="B131:E131"/>
    <mergeCell ref="B132:E132"/>
    <mergeCell ref="B133:E133"/>
    <mergeCell ref="B269:E269"/>
    <mergeCell ref="B268:E268"/>
    <mergeCell ref="B251:E251"/>
    <mergeCell ref="B252:E252"/>
    <mergeCell ref="B253:E253"/>
    <mergeCell ref="B254:E254"/>
    <mergeCell ref="B255:E255"/>
    <mergeCell ref="B256:E256"/>
    <mergeCell ref="B257:E257"/>
    <mergeCell ref="B258:E258"/>
    <mergeCell ref="B259:E259"/>
    <mergeCell ref="B242:E242"/>
    <mergeCell ref="B243:E243"/>
    <mergeCell ref="B244:E244"/>
    <mergeCell ref="B245:E245"/>
    <mergeCell ref="B246:E246"/>
    <mergeCell ref="B121:E121"/>
    <mergeCell ref="B122:E122"/>
    <mergeCell ref="B314:E314"/>
    <mergeCell ref="B315:E315"/>
    <mergeCell ref="B316:E316"/>
    <mergeCell ref="B317:E317"/>
    <mergeCell ref="B318:E318"/>
    <mergeCell ref="B319:E319"/>
    <mergeCell ref="B143:E143"/>
    <mergeCell ref="B144:E144"/>
    <mergeCell ref="B145:E145"/>
    <mergeCell ref="B146:E146"/>
    <mergeCell ref="B147:E147"/>
    <mergeCell ref="B148:E148"/>
    <mergeCell ref="B149:E149"/>
    <mergeCell ref="B150:E150"/>
    <mergeCell ref="B151:E151"/>
    <mergeCell ref="B277:E277"/>
    <mergeCell ref="B278:E278"/>
    <mergeCell ref="B279:E279"/>
    <mergeCell ref="B280:E280"/>
    <mergeCell ref="B281:E281"/>
    <mergeCell ref="B282:E282"/>
    <mergeCell ref="B125:E125"/>
    <mergeCell ref="B320:E320"/>
    <mergeCell ref="B321:E321"/>
    <mergeCell ref="B322:E322"/>
    <mergeCell ref="B323:E323"/>
    <mergeCell ref="B324:E324"/>
    <mergeCell ref="B325:E325"/>
    <mergeCell ref="B326:E326"/>
    <mergeCell ref="B327:E327"/>
    <mergeCell ref="B328:E328"/>
    <mergeCell ref="B329:E329"/>
    <mergeCell ref="B330:E330"/>
    <mergeCell ref="B331:E331"/>
    <mergeCell ref="B332:E332"/>
    <mergeCell ref="B333:E333"/>
    <mergeCell ref="B334:E334"/>
    <mergeCell ref="B335:E335"/>
    <mergeCell ref="B336:E336"/>
    <mergeCell ref="B337:E337"/>
    <mergeCell ref="B338:E338"/>
    <mergeCell ref="B339:E339"/>
    <mergeCell ref="B340:E340"/>
    <mergeCell ref="B341:E341"/>
    <mergeCell ref="B342:E342"/>
    <mergeCell ref="B343:E343"/>
    <mergeCell ref="B344:E344"/>
    <mergeCell ref="B345:E345"/>
    <mergeCell ref="B346:E346"/>
    <mergeCell ref="B347:E347"/>
    <mergeCell ref="B348:E348"/>
    <mergeCell ref="B349:E349"/>
    <mergeCell ref="B350:E350"/>
    <mergeCell ref="B351:E351"/>
    <mergeCell ref="B352:E352"/>
    <mergeCell ref="B353:E353"/>
    <mergeCell ref="B354:E354"/>
    <mergeCell ref="B355:E355"/>
    <mergeCell ref="B356:E356"/>
    <mergeCell ref="B357:E357"/>
    <mergeCell ref="B358:E358"/>
    <mergeCell ref="B359:E359"/>
    <mergeCell ref="B360:E360"/>
    <mergeCell ref="B361:E361"/>
    <mergeCell ref="B362:E362"/>
    <mergeCell ref="B363:E363"/>
    <mergeCell ref="B364:E364"/>
    <mergeCell ref="B365:E365"/>
    <mergeCell ref="B366:E366"/>
    <mergeCell ref="B367:E367"/>
    <mergeCell ref="B368:E368"/>
    <mergeCell ref="B369:E369"/>
    <mergeCell ref="B370:E370"/>
    <mergeCell ref="B371:E371"/>
    <mergeCell ref="B372:E372"/>
    <mergeCell ref="B373:E373"/>
    <mergeCell ref="B374:E374"/>
    <mergeCell ref="B375:E375"/>
    <mergeCell ref="B376:E376"/>
    <mergeCell ref="B377:E377"/>
    <mergeCell ref="B378:E378"/>
    <mergeCell ref="B379:E379"/>
    <mergeCell ref="B380:E380"/>
    <mergeCell ref="B381:E381"/>
    <mergeCell ref="B382:E382"/>
    <mergeCell ref="B383:E383"/>
    <mergeCell ref="B384:E384"/>
    <mergeCell ref="B385:E385"/>
    <mergeCell ref="B386:E386"/>
    <mergeCell ref="B387:E387"/>
    <mergeCell ref="B388:E388"/>
    <mergeCell ref="B389:E389"/>
    <mergeCell ref="B390:E390"/>
    <mergeCell ref="B391:E391"/>
    <mergeCell ref="B392:E392"/>
    <mergeCell ref="B393:E393"/>
    <mergeCell ref="B394:E394"/>
    <mergeCell ref="B395:E395"/>
    <mergeCell ref="B396:E396"/>
    <mergeCell ref="B397:E397"/>
    <mergeCell ref="B398:E398"/>
    <mergeCell ref="B399:E399"/>
    <mergeCell ref="B400:E400"/>
    <mergeCell ref="B401:E401"/>
    <mergeCell ref="B402:E402"/>
    <mergeCell ref="B403:E403"/>
    <mergeCell ref="B404:E404"/>
    <mergeCell ref="B405:E405"/>
    <mergeCell ref="B406:E406"/>
    <mergeCell ref="B407:E407"/>
    <mergeCell ref="B408:E408"/>
    <mergeCell ref="B409:E409"/>
    <mergeCell ref="B410:E410"/>
    <mergeCell ref="B411:E411"/>
    <mergeCell ref="B412:E412"/>
    <mergeCell ref="B413:E413"/>
    <mergeCell ref="B414:E414"/>
    <mergeCell ref="B415:E415"/>
    <mergeCell ref="B416:E416"/>
    <mergeCell ref="B417:E417"/>
    <mergeCell ref="B418:E418"/>
    <mergeCell ref="B419:E419"/>
    <mergeCell ref="B420:E420"/>
    <mergeCell ref="B421:E421"/>
    <mergeCell ref="B422:E422"/>
    <mergeCell ref="B423:E423"/>
    <mergeCell ref="B424:E424"/>
    <mergeCell ref="B425:E425"/>
    <mergeCell ref="B426:E426"/>
    <mergeCell ref="B427:E427"/>
    <mergeCell ref="B428:E428"/>
    <mergeCell ref="B429:E429"/>
    <mergeCell ref="B430:E430"/>
    <mergeCell ref="B431:E431"/>
    <mergeCell ref="B432:E432"/>
    <mergeCell ref="B433:E433"/>
    <mergeCell ref="B434:E434"/>
    <mergeCell ref="B435:E435"/>
    <mergeCell ref="B436:E436"/>
    <mergeCell ref="B437:E437"/>
    <mergeCell ref="B438:E438"/>
    <mergeCell ref="B439:E439"/>
    <mergeCell ref="B440:E440"/>
    <mergeCell ref="B441:E441"/>
    <mergeCell ref="B442:E442"/>
    <mergeCell ref="B443:E443"/>
    <mergeCell ref="B444:E444"/>
    <mergeCell ref="B445:E445"/>
    <mergeCell ref="B446:E446"/>
    <mergeCell ref="B447:E447"/>
    <mergeCell ref="B448:E448"/>
    <mergeCell ref="B449:E449"/>
    <mergeCell ref="B450:E450"/>
    <mergeCell ref="B451:E451"/>
    <mergeCell ref="B452:E452"/>
    <mergeCell ref="B453:E453"/>
    <mergeCell ref="B454:E454"/>
    <mergeCell ref="B455:E455"/>
    <mergeCell ref="B456:E456"/>
    <mergeCell ref="B457:E457"/>
    <mergeCell ref="B458:E458"/>
    <mergeCell ref="B459:E459"/>
    <mergeCell ref="B460:E460"/>
    <mergeCell ref="B461:E461"/>
    <mergeCell ref="B462:E462"/>
    <mergeCell ref="B463:E463"/>
    <mergeCell ref="B464:E464"/>
    <mergeCell ref="B465:E465"/>
    <mergeCell ref="B466:E466"/>
    <mergeCell ref="B467:E467"/>
    <mergeCell ref="B468:E468"/>
    <mergeCell ref="B469:E469"/>
    <mergeCell ref="B470:E470"/>
    <mergeCell ref="B471:E471"/>
    <mergeCell ref="B472:E472"/>
    <mergeCell ref="B473:E473"/>
    <mergeCell ref="B474:E474"/>
    <mergeCell ref="B475:E475"/>
    <mergeCell ref="B476:E476"/>
    <mergeCell ref="B477:E477"/>
    <mergeCell ref="B478:E478"/>
    <mergeCell ref="B479:E479"/>
    <mergeCell ref="B480:E480"/>
    <mergeCell ref="B481:E481"/>
    <mergeCell ref="B482:E482"/>
    <mergeCell ref="B483:E483"/>
    <mergeCell ref="B484:E484"/>
    <mergeCell ref="B485:E485"/>
    <mergeCell ref="B486:E486"/>
    <mergeCell ref="B487:E487"/>
    <mergeCell ref="B488:E488"/>
    <mergeCell ref="B489:E489"/>
    <mergeCell ref="B490:E490"/>
    <mergeCell ref="B491:E491"/>
    <mergeCell ref="B492:E492"/>
    <mergeCell ref="B493:E493"/>
    <mergeCell ref="B494:E494"/>
    <mergeCell ref="B495:E495"/>
    <mergeCell ref="B496:E496"/>
    <mergeCell ref="B497:E497"/>
    <mergeCell ref="B498:E498"/>
    <mergeCell ref="B499:E499"/>
    <mergeCell ref="B500:E500"/>
    <mergeCell ref="B501:E501"/>
    <mergeCell ref="B502:E502"/>
    <mergeCell ref="B503:E503"/>
    <mergeCell ref="B504:E504"/>
    <mergeCell ref="B505:E505"/>
    <mergeCell ref="B506:E506"/>
    <mergeCell ref="B507:E507"/>
    <mergeCell ref="B508:E508"/>
    <mergeCell ref="B509:E509"/>
    <mergeCell ref="B510:E510"/>
    <mergeCell ref="B511:E511"/>
    <mergeCell ref="B512:E512"/>
    <mergeCell ref="B513:E513"/>
    <mergeCell ref="B514:E514"/>
    <mergeCell ref="B515:E515"/>
    <mergeCell ref="B516:E516"/>
    <mergeCell ref="B517:E517"/>
    <mergeCell ref="B518:E518"/>
    <mergeCell ref="B519:E519"/>
    <mergeCell ref="B520:E520"/>
    <mergeCell ref="B521:E521"/>
    <mergeCell ref="B522:E522"/>
    <mergeCell ref="B523:E523"/>
    <mergeCell ref="B524:E524"/>
    <mergeCell ref="B525:E525"/>
    <mergeCell ref="B526:E526"/>
    <mergeCell ref="B527:E527"/>
    <mergeCell ref="B528:E528"/>
    <mergeCell ref="B529:E529"/>
    <mergeCell ref="B530:E530"/>
    <mergeCell ref="B531:E531"/>
    <mergeCell ref="B532:E532"/>
    <mergeCell ref="B533:E533"/>
    <mergeCell ref="B534:E534"/>
    <mergeCell ref="B535:E535"/>
    <mergeCell ref="B536:E536"/>
    <mergeCell ref="B537:E537"/>
    <mergeCell ref="B538:E538"/>
    <mergeCell ref="B539:E539"/>
    <mergeCell ref="B540:E540"/>
    <mergeCell ref="B541:E541"/>
    <mergeCell ref="B542:E542"/>
    <mergeCell ref="B543:E543"/>
    <mergeCell ref="B544:E544"/>
    <mergeCell ref="B545:E545"/>
    <mergeCell ref="B546:E546"/>
    <mergeCell ref="B547:E547"/>
    <mergeCell ref="B548:E548"/>
    <mergeCell ref="B549:E549"/>
    <mergeCell ref="B550:E550"/>
    <mergeCell ref="B551:E551"/>
    <mergeCell ref="B552:E552"/>
    <mergeCell ref="B553:E553"/>
    <mergeCell ref="B554:E554"/>
    <mergeCell ref="B555:E555"/>
    <mergeCell ref="B556:E556"/>
    <mergeCell ref="B557:E557"/>
    <mergeCell ref="B558:E558"/>
    <mergeCell ref="B559:E559"/>
    <mergeCell ref="B560:E560"/>
    <mergeCell ref="B561:E561"/>
    <mergeCell ref="B562:E562"/>
    <mergeCell ref="B563:E563"/>
    <mergeCell ref="B564:E564"/>
    <mergeCell ref="B565:E565"/>
    <mergeCell ref="B566:E566"/>
    <mergeCell ref="B567:E567"/>
    <mergeCell ref="B568:E568"/>
    <mergeCell ref="B569:E569"/>
    <mergeCell ref="B570:E570"/>
    <mergeCell ref="B571:E571"/>
    <mergeCell ref="B572:E572"/>
    <mergeCell ref="B573:E573"/>
    <mergeCell ref="B574:E574"/>
    <mergeCell ref="B575:E575"/>
    <mergeCell ref="B576:E576"/>
    <mergeCell ref="B577:E577"/>
    <mergeCell ref="B578:E578"/>
    <mergeCell ref="B579:E579"/>
    <mergeCell ref="B580:E580"/>
    <mergeCell ref="B581:E581"/>
    <mergeCell ref="B582:E582"/>
    <mergeCell ref="B583:E583"/>
    <mergeCell ref="B584:E584"/>
    <mergeCell ref="B585:E585"/>
    <mergeCell ref="B586:E586"/>
    <mergeCell ref="B587:E587"/>
    <mergeCell ref="B588:E588"/>
    <mergeCell ref="B589:E589"/>
    <mergeCell ref="B590:E590"/>
    <mergeCell ref="B591:E591"/>
    <mergeCell ref="B592:E592"/>
    <mergeCell ref="B593:E593"/>
    <mergeCell ref="B594:E594"/>
    <mergeCell ref="B595:E595"/>
    <mergeCell ref="B596:E596"/>
    <mergeCell ref="B597:E597"/>
    <mergeCell ref="B598:E598"/>
    <mergeCell ref="B599:E599"/>
    <mergeCell ref="B600:E600"/>
    <mergeCell ref="B601:E601"/>
    <mergeCell ref="B602:E602"/>
    <mergeCell ref="B603:E603"/>
    <mergeCell ref="B604:E604"/>
    <mergeCell ref="B605:E605"/>
    <mergeCell ref="B606:E606"/>
    <mergeCell ref="B607:E607"/>
    <mergeCell ref="B608:E608"/>
    <mergeCell ref="B609:E609"/>
    <mergeCell ref="B610:E610"/>
    <mergeCell ref="B611:E611"/>
    <mergeCell ref="B612:E612"/>
    <mergeCell ref="B613:E613"/>
    <mergeCell ref="B614:E614"/>
    <mergeCell ref="B615:E615"/>
    <mergeCell ref="B616:E616"/>
    <mergeCell ref="B617:E617"/>
    <mergeCell ref="B618:E618"/>
    <mergeCell ref="B619:E619"/>
    <mergeCell ref="B620:E620"/>
    <mergeCell ref="B621:E621"/>
    <mergeCell ref="B622:E622"/>
    <mergeCell ref="B623:E623"/>
    <mergeCell ref="B624:E624"/>
    <mergeCell ref="B625:E625"/>
    <mergeCell ref="B626:E626"/>
    <mergeCell ref="B627:E627"/>
    <mergeCell ref="B628:E628"/>
    <mergeCell ref="B629:E629"/>
    <mergeCell ref="B630:E630"/>
    <mergeCell ref="B631:E631"/>
    <mergeCell ref="B632:E632"/>
    <mergeCell ref="B633:E633"/>
    <mergeCell ref="B634:E634"/>
    <mergeCell ref="B635:E635"/>
    <mergeCell ref="B636:E636"/>
    <mergeCell ref="B637:E637"/>
    <mergeCell ref="B638:E638"/>
    <mergeCell ref="B639:E639"/>
    <mergeCell ref="B640:E640"/>
    <mergeCell ref="B641:E641"/>
    <mergeCell ref="B642:E642"/>
    <mergeCell ref="B643:E643"/>
    <mergeCell ref="B644:E644"/>
    <mergeCell ref="B645:E645"/>
    <mergeCell ref="B646:E646"/>
    <mergeCell ref="B647:E647"/>
    <mergeCell ref="B648:E648"/>
    <mergeCell ref="B649:E649"/>
    <mergeCell ref="B650:E650"/>
    <mergeCell ref="B651:E651"/>
    <mergeCell ref="B652:E652"/>
    <mergeCell ref="B653:E653"/>
    <mergeCell ref="B654:E654"/>
    <mergeCell ref="B655:E655"/>
    <mergeCell ref="B656:E656"/>
    <mergeCell ref="B657:E657"/>
    <mergeCell ref="B658:E658"/>
    <mergeCell ref="B659:E659"/>
    <mergeCell ref="B660:E660"/>
    <mergeCell ref="B661:E661"/>
    <mergeCell ref="B662:E662"/>
    <mergeCell ref="B663:E663"/>
    <mergeCell ref="B664:E664"/>
    <mergeCell ref="B665:E665"/>
    <mergeCell ref="B666:E666"/>
    <mergeCell ref="B667:E667"/>
    <mergeCell ref="B668:E668"/>
    <mergeCell ref="B669:E669"/>
    <mergeCell ref="B670:E670"/>
    <mergeCell ref="B671:E671"/>
    <mergeCell ref="B672:E672"/>
    <mergeCell ref="B673:E673"/>
    <mergeCell ref="B674:E674"/>
    <mergeCell ref="B675:E675"/>
    <mergeCell ref="B676:E676"/>
    <mergeCell ref="B677:E677"/>
    <mergeCell ref="B678:E678"/>
    <mergeCell ref="B679:E679"/>
    <mergeCell ref="B680:E680"/>
    <mergeCell ref="B681:E681"/>
    <mergeCell ref="B682:E682"/>
    <mergeCell ref="B683:E683"/>
    <mergeCell ref="B684:E684"/>
    <mergeCell ref="B685:E685"/>
    <mergeCell ref="B686:E686"/>
    <mergeCell ref="B687:E687"/>
    <mergeCell ref="B688:E688"/>
    <mergeCell ref="B689:E689"/>
    <mergeCell ref="B690:E690"/>
    <mergeCell ref="B691:E691"/>
    <mergeCell ref="B692:E692"/>
    <mergeCell ref="B693:E693"/>
    <mergeCell ref="B694:E694"/>
    <mergeCell ref="B695:E695"/>
    <mergeCell ref="B696:E696"/>
    <mergeCell ref="B697:E697"/>
    <mergeCell ref="B698:E698"/>
    <mergeCell ref="B699:E699"/>
    <mergeCell ref="B700:E700"/>
    <mergeCell ref="B701:E701"/>
    <mergeCell ref="B702:E702"/>
    <mergeCell ref="B703:E703"/>
    <mergeCell ref="B704:E704"/>
    <mergeCell ref="B705:E705"/>
    <mergeCell ref="B706:E706"/>
    <mergeCell ref="B707:E707"/>
    <mergeCell ref="B708:E708"/>
    <mergeCell ref="B709:E709"/>
    <mergeCell ref="B710:E710"/>
    <mergeCell ref="B711:E711"/>
    <mergeCell ref="B712:E712"/>
    <mergeCell ref="B713:E713"/>
    <mergeCell ref="B714:E714"/>
    <mergeCell ref="B715:E715"/>
    <mergeCell ref="B716:E716"/>
    <mergeCell ref="B717:E717"/>
    <mergeCell ref="B718:E718"/>
    <mergeCell ref="B719:E719"/>
    <mergeCell ref="B720:E720"/>
    <mergeCell ref="B721:E721"/>
    <mergeCell ref="B722:E722"/>
    <mergeCell ref="B723:E723"/>
    <mergeCell ref="B724:E724"/>
    <mergeCell ref="B725:E725"/>
    <mergeCell ref="B726:E726"/>
    <mergeCell ref="B727:E727"/>
    <mergeCell ref="B728:E728"/>
    <mergeCell ref="B729:E729"/>
    <mergeCell ref="B730:E730"/>
    <mergeCell ref="B731:E731"/>
    <mergeCell ref="B732:E732"/>
    <mergeCell ref="B733:E733"/>
    <mergeCell ref="B743:E743"/>
    <mergeCell ref="B744:E744"/>
    <mergeCell ref="B734:E734"/>
    <mergeCell ref="B735:E735"/>
    <mergeCell ref="B736:E736"/>
    <mergeCell ref="B737:E737"/>
    <mergeCell ref="B738:E738"/>
    <mergeCell ref="B739:E739"/>
    <mergeCell ref="B740:E740"/>
    <mergeCell ref="B741:E741"/>
    <mergeCell ref="B742:E742"/>
  </mergeCells>
  <conditionalFormatting sqref="K13">
    <cfRule type="cellIs" dxfId="127" priority="1" stopIfTrue="1" operator="equal">
      <formula>"Não Atende"</formula>
    </cfRule>
    <cfRule type="cellIs" dxfId="126" priority="2" stopIfTrue="1" operator="equal">
      <formula>"Atende"</formula>
    </cfRule>
  </conditionalFormatting>
  <dataValidations count="8">
    <dataValidation type="list" allowBlank="1" showInputMessage="1" showErrorMessage="1" sqref="WVF897:WVF907 IT897:IT907 SP897:SP907 ACL897:ACL907 AMH897:AMH907 AWD897:AWD907 BFZ897:BFZ907 BPV897:BPV907 BZR897:BZR907 CJN897:CJN907 CTJ897:CTJ907 DDF897:DDF907 DNB897:DNB907 DWX897:DWX907 EGT897:EGT907 EQP897:EQP907 FAL897:FAL907 FKH897:FKH907 FUD897:FUD907 GDZ897:GDZ907 GNV897:GNV907 GXR897:GXR907 HHN897:HHN907 HRJ897:HRJ907 IBF897:IBF907 ILB897:ILB907 IUX897:IUX907 JET897:JET907 JOP897:JOP907 JYL897:JYL907 KIH897:KIH907 KSD897:KSD907 LBZ897:LBZ907 LLV897:LLV907 LVR897:LVR907 MFN897:MFN907 MPJ897:MPJ907 MZF897:MZF907 NJB897:NJB907 NSX897:NSX907 OCT897:OCT907 OMP897:OMP907 OWL897:OWL907 PGH897:PGH907 PQD897:PQD907 PZZ897:PZZ907 QJV897:QJV907 QTR897:QTR907 RDN897:RDN907 RNJ897:RNJ907 RXF897:RXF907 SHB897:SHB907 SQX897:SQX907 TAT897:TAT907 TKP897:TKP907 TUL897:TUL907 UEH897:UEH907 UOD897:UOD907 UXZ897:UXZ907 VHV897:VHV907 VRR897:VRR907 WBN897:WBN907 WLJ897:WLJ907 B904:B914">
      <formula1>"Produção, Disaster Recovery, Desenvolvimento, Homologação, Testes"</formula1>
    </dataValidation>
    <dataValidation type="list" allowBlank="1" showInputMessage="1" showErrorMessage="1" sqref="WVH897:WVH907 IV897:IV907 SR897:SR907 ACN897:ACN907 AMJ897:AMJ907 AWF897:AWF907 BGB897:BGB907 BPX897:BPX907 BZT897:BZT907 CJP897:CJP907 CTL897:CTL907 DDH897:DDH907 DND897:DND907 DWZ897:DWZ907 EGV897:EGV907 EQR897:EQR907 FAN897:FAN907 FKJ897:FKJ907 FUF897:FUF907 GEB897:GEB907 GNX897:GNX907 GXT897:GXT907 HHP897:HHP907 HRL897:HRL907 IBH897:IBH907 ILD897:ILD907 IUZ897:IUZ907 JEV897:JEV907 JOR897:JOR907 JYN897:JYN907 KIJ897:KIJ907 KSF897:KSF907 LCB897:LCB907 LLX897:LLX907 LVT897:LVT907 MFP897:MFP907 MPL897:MPL907 MZH897:MZH907 NJD897:NJD907 NSZ897:NSZ907 OCV897:OCV907 OMR897:OMR907 OWN897:OWN907 PGJ897:PGJ907 PQF897:PQF907 QAB897:QAB907 QJX897:QJX907 QTT897:QTT907 RDP897:RDP907 RNL897:RNL907 RXH897:RXH907 SHD897:SHD907 SQZ897:SQZ907 TAV897:TAV907 TKR897:TKR907 TUN897:TUN907 UEJ897:UEJ907 UOF897:UOF907 UYB897:UYB907 VHX897:VHX907 VRT897:VRT907 WBP897:WBP907 WLL897:WLL907 D904:D914">
      <formula1>"On Line, Batch, Misto"</formula1>
    </dataValidation>
    <dataValidation type="list" allowBlank="1" showInputMessage="1" showErrorMessage="1" sqref="WVG897:WVG907 IU897:IU907 SQ897:SQ907 ACM897:ACM907 AMI897:AMI907 AWE897:AWE907 BGA897:BGA907 BPW897:BPW907 BZS897:BZS907 CJO897:CJO907 CTK897:CTK907 DDG897:DDG907 DNC897:DNC907 DWY897:DWY907 EGU897:EGU907 EQQ897:EQQ907 FAM897:FAM907 FKI897:FKI907 FUE897:FUE907 GEA897:GEA907 GNW897:GNW907 GXS897:GXS907 HHO897:HHO907 HRK897:HRK907 IBG897:IBG907 ILC897:ILC907 IUY897:IUY907 JEU897:JEU907 JOQ897:JOQ907 JYM897:JYM907 KII897:KII907 KSE897:KSE907 LCA897:LCA907 LLW897:LLW907 LVS897:LVS907 MFO897:MFO907 MPK897:MPK907 MZG897:MZG907 NJC897:NJC907 NSY897:NSY907 OCU897:OCU907 OMQ897:OMQ907 OWM897:OWM907 PGI897:PGI907 PQE897:PQE907 QAA897:QAA907 QJW897:QJW907 QTS897:QTS907 RDO897:RDO907 RNK897:RNK907 RXG897:RXG907 SHC897:SHC907 SQY897:SQY907 TAU897:TAU907 TKQ897:TKQ907 TUM897:TUM907 UEI897:UEI907 UOE897:UOE907 UYA897:UYA907 VHW897:VHW907 VRS897:VRS907 WBO897:WBO907 WLK897:WLK907 C904:C914">
      <formula1>"Aplicação, Apresentação, Banco de Dados"</formula1>
    </dataValidation>
    <dataValidation type="list" allowBlank="1" showInputMessage="1" showErrorMessage="1" sqref="WVI897:WVI907 IW897:IW907 SS897:SS907 ACO897:ACO907 AMK897:AMK907 AWG897:AWG907 BGC897:BGC907 BPY897:BPY907 BZU897:BZU907 CJQ897:CJQ907 CTM897:CTM907 DDI897:DDI907 DNE897:DNE907 DXA897:DXA907 EGW897:EGW907 EQS897:EQS907 FAO897:FAO907 FKK897:FKK907 FUG897:FUG907 GEC897:GEC907 GNY897:GNY907 GXU897:GXU907 HHQ897:HHQ907 HRM897:HRM907 IBI897:IBI907 ILE897:ILE907 IVA897:IVA907 JEW897:JEW907 JOS897:JOS907 JYO897:JYO907 KIK897:KIK907 KSG897:KSG907 LCC897:LCC907 LLY897:LLY907 LVU897:LVU907 MFQ897:MFQ907 MPM897:MPM907 MZI897:MZI907 NJE897:NJE907 NTA897:NTA907 OCW897:OCW907 OMS897:OMS907 OWO897:OWO907 PGK897:PGK907 PQG897:PQG907 QAC897:QAC907 QJY897:QJY907 QTU897:QTU907 RDQ897:RDQ907 RNM897:RNM907 RXI897:RXI907 SHE897:SHE907 SRA897:SRA907 TAW897:TAW907 TKS897:TKS907 TUO897:TUO907 UEK897:UEK907 UOG897:UOG907 UYC897:UYC907 VHY897:VHY907 VRU897:VRU907 WBQ897:WBQ907 WLM897:WLM907 E904:E914">
      <formula1>"RISC, x86"</formula1>
    </dataValidation>
    <dataValidation type="list" allowBlank="1" showInputMessage="1" showErrorMessage="1" sqref="F19:F20 F22 I14:I18">
      <formula1>Req_exclusão</formula1>
    </dataValidation>
    <dataValidation type="list" allowBlank="1" showInputMessage="1" showErrorMessage="1" sqref="I864 I792 I800 I813 I854 I786 I780:I784 I25:I29 I32 I34:I778">
      <formula1>requerimentos</formula1>
    </dataValidation>
    <dataValidation type="list" allowBlank="1" showInputMessage="1" showErrorMessage="1" sqref="E794 E802 E815 F856 E834 E810 D866 D889 K887 K889 D918:D923 K872 K874 K963 K953 D961 K961 D963 D953 D983 D985">
      <formula1>"Sim,Não"</formula1>
    </dataValidation>
    <dataValidation type="list" allowBlank="1" showInputMessage="1" showErrorMessage="1" sqref="K983">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E901 E860 F902 H25:H29 H780:H784 H786 H32 H34:H778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dimension ref="A1:R293"/>
  <sheetViews>
    <sheetView showGridLines="0" zoomScale="80" zoomScaleNormal="80" workbookViewId="0"/>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78"/>
      <c r="B1" s="26"/>
      <c r="C1" s="26"/>
      <c r="D1" s="26"/>
      <c r="E1" s="26"/>
      <c r="F1" s="26"/>
      <c r="G1" s="26"/>
      <c r="H1" s="26"/>
      <c r="I1" s="26"/>
      <c r="J1" s="26"/>
      <c r="P1" s="16" t="s">
        <v>22</v>
      </c>
      <c r="R1" s="10" t="s">
        <v>48</v>
      </c>
    </row>
    <row r="2" spans="1:18" ht="15.75" thickBot="1" x14ac:dyDescent="0.25">
      <c r="A2" s="278"/>
      <c r="B2" s="279" t="s">
        <v>50</v>
      </c>
      <c r="C2" s="297"/>
      <c r="D2" s="297"/>
      <c r="E2" s="297"/>
      <c r="F2" s="642" t="s">
        <v>51</v>
      </c>
      <c r="G2" s="643"/>
      <c r="H2" s="644"/>
      <c r="I2" s="15">
        <f>IF(ISERR(SUM(G8:G97,G100:G128,G131:G261,G264:G268,G271:G294)/(SUM(K8:K97,K100:K128,K131:K261,K264:K268,K271:K294))),"N/A",SUM(G8:G97,G100:G128,G131:G261,G264:G268,G271:G294)/(SUM(K8:K97,K100:K128,K131:K261,K264:K268,K271:K294)))</f>
        <v>0</v>
      </c>
      <c r="J2" s="26"/>
      <c r="P2" s="8" t="s">
        <v>26</v>
      </c>
      <c r="R2" s="9" t="s">
        <v>4</v>
      </c>
    </row>
    <row r="3" spans="1:18" ht="15" x14ac:dyDescent="0.25">
      <c r="A3" s="278"/>
      <c r="B3" s="280" t="s">
        <v>276</v>
      </c>
      <c r="C3" s="298"/>
      <c r="D3" s="298"/>
      <c r="E3" s="298"/>
      <c r="F3" s="281"/>
      <c r="G3" s="281"/>
      <c r="H3" s="281" t="s">
        <v>1066</v>
      </c>
      <c r="I3" s="407">
        <f>(I5*100)/A5</f>
        <v>1.0948905109489051</v>
      </c>
      <c r="J3" s="414">
        <v>0.01</v>
      </c>
      <c r="P3" s="8" t="s">
        <v>27</v>
      </c>
      <c r="R3" s="9" t="s">
        <v>17</v>
      </c>
    </row>
    <row r="4" spans="1:18" ht="15" x14ac:dyDescent="0.25">
      <c r="A4" s="278"/>
      <c r="B4" s="282" t="str">
        <f>'Prop C'!$E$8</f>
        <v>SAS</v>
      </c>
      <c r="C4" s="299"/>
      <c r="D4" s="299"/>
      <c r="E4" s="299"/>
      <c r="F4" s="27"/>
      <c r="G4" s="27"/>
      <c r="H4" s="27"/>
      <c r="I4" s="27"/>
      <c r="J4" s="27"/>
      <c r="P4" s="8" t="s">
        <v>28</v>
      </c>
      <c r="R4" s="8" t="s">
        <v>5</v>
      </c>
    </row>
    <row r="5" spans="1:18" ht="15" x14ac:dyDescent="0.2">
      <c r="A5" s="406">
        <f>COUNTA((A8:A293))-4</f>
        <v>274</v>
      </c>
      <c r="B5" s="26"/>
      <c r="C5" s="26"/>
      <c r="D5" s="26"/>
      <c r="E5" s="26"/>
      <c r="F5" s="27"/>
      <c r="G5" s="27"/>
      <c r="H5" s="27"/>
      <c r="I5" s="406">
        <f>COUNTA((I8:I293))-4</f>
        <v>3</v>
      </c>
      <c r="J5" s="27"/>
      <c r="P5" s="8" t="s">
        <v>29</v>
      </c>
    </row>
    <row r="6" spans="1:18" ht="13.5" thickBot="1" x14ac:dyDescent="0.25">
      <c r="A6" s="278"/>
      <c r="B6" s="28" t="s">
        <v>52</v>
      </c>
      <c r="C6" s="28"/>
      <c r="D6" s="28"/>
      <c r="E6" s="28"/>
      <c r="F6" s="28" t="s">
        <v>53</v>
      </c>
      <c r="G6" s="28"/>
      <c r="H6" s="26"/>
      <c r="I6" s="26"/>
      <c r="J6" s="26"/>
      <c r="P6" s="8" t="s">
        <v>30</v>
      </c>
    </row>
    <row r="7" spans="1:18" ht="26.25" thickBot="1" x14ac:dyDescent="0.25">
      <c r="A7" s="29" t="s">
        <v>54</v>
      </c>
      <c r="B7" s="31" t="s">
        <v>168</v>
      </c>
      <c r="C7" s="300"/>
      <c r="D7" s="300"/>
      <c r="E7" s="301"/>
      <c r="F7" s="30" t="s">
        <v>4</v>
      </c>
      <c r="G7" s="30" t="s">
        <v>57</v>
      </c>
      <c r="H7" s="30" t="s">
        <v>22</v>
      </c>
      <c r="I7" s="31" t="s">
        <v>55</v>
      </c>
      <c r="J7" s="30" t="s">
        <v>56</v>
      </c>
      <c r="K7" s="33" t="s">
        <v>58</v>
      </c>
      <c r="L7" s="364" t="s">
        <v>274</v>
      </c>
      <c r="M7" s="32" t="s">
        <v>275</v>
      </c>
      <c r="P7" s="8" t="s">
        <v>31</v>
      </c>
    </row>
    <row r="8" spans="1:18" ht="45" customHeight="1" x14ac:dyDescent="0.2">
      <c r="A8" s="307" t="str">
        <f t="shared" ref="A8:A71" si="0">IF(LEFT(A7,2)="ID",CONCATENATE(MID($A$7,SEARCH(" ",$A$7)+1,10),"001"),CONCATENATE(MID($A$7,SEARCH(" ",$A$7)+1,10),TEXT(RIGHT(A7,3)+1,"000")))</f>
        <v>RQF001</v>
      </c>
      <c r="B8" s="645" t="s">
        <v>309</v>
      </c>
      <c r="C8" s="646" t="s">
        <v>309</v>
      </c>
      <c r="D8" s="646" t="s">
        <v>309</v>
      </c>
      <c r="E8" s="647" t="s">
        <v>309</v>
      </c>
      <c r="F8" s="389" t="s">
        <v>4</v>
      </c>
      <c r="G8" s="304"/>
      <c r="H8" s="393"/>
      <c r="I8" s="306"/>
      <c r="J8" s="306"/>
      <c r="K8" s="34" t="str">
        <f t="shared" ref="K8:K71" si="1">IF(I8="","",I8*100)</f>
        <v/>
      </c>
      <c r="L8" s="307"/>
      <c r="M8" s="362"/>
    </row>
    <row r="9" spans="1:18" ht="45" customHeight="1" x14ac:dyDescent="0.2">
      <c r="A9" s="307" t="str">
        <f t="shared" si="0"/>
        <v>RQF002</v>
      </c>
      <c r="B9" s="633" t="s">
        <v>310</v>
      </c>
      <c r="C9" s="634" t="s">
        <v>310</v>
      </c>
      <c r="D9" s="634" t="s">
        <v>310</v>
      </c>
      <c r="E9" s="635" t="s">
        <v>310</v>
      </c>
      <c r="F9" s="390" t="s">
        <v>4</v>
      </c>
      <c r="G9" s="304"/>
      <c r="H9" s="394"/>
      <c r="I9" s="306"/>
      <c r="J9" s="306"/>
      <c r="K9" s="34" t="str">
        <f t="shared" si="1"/>
        <v/>
      </c>
      <c r="L9" s="307"/>
      <c r="M9" s="383"/>
    </row>
    <row r="10" spans="1:18" ht="45" customHeight="1" x14ac:dyDescent="0.2">
      <c r="A10" s="307" t="str">
        <f t="shared" si="0"/>
        <v>RQF003</v>
      </c>
      <c r="B10" s="648" t="s">
        <v>311</v>
      </c>
      <c r="C10" s="649" t="s">
        <v>311</v>
      </c>
      <c r="D10" s="649" t="s">
        <v>311</v>
      </c>
      <c r="E10" s="650" t="s">
        <v>311</v>
      </c>
      <c r="F10" s="389" t="s">
        <v>4</v>
      </c>
      <c r="G10" s="304"/>
      <c r="H10" s="393"/>
      <c r="I10" s="306"/>
      <c r="J10" s="306"/>
      <c r="K10" s="34" t="str">
        <f t="shared" si="1"/>
        <v/>
      </c>
      <c r="L10" s="307"/>
      <c r="M10" s="383"/>
    </row>
    <row r="11" spans="1:18" ht="45" customHeight="1" x14ac:dyDescent="0.2">
      <c r="A11" s="307" t="str">
        <f t="shared" si="0"/>
        <v>RQF004</v>
      </c>
      <c r="B11" s="633" t="s">
        <v>312</v>
      </c>
      <c r="C11" s="634" t="s">
        <v>312</v>
      </c>
      <c r="D11" s="634" t="s">
        <v>312</v>
      </c>
      <c r="E11" s="635" t="s">
        <v>312</v>
      </c>
      <c r="F11" s="390" t="s">
        <v>4</v>
      </c>
      <c r="G11" s="304"/>
      <c r="H11" s="394"/>
      <c r="I11" s="306"/>
      <c r="J11" s="306"/>
      <c r="K11" s="34" t="str">
        <f t="shared" si="1"/>
        <v/>
      </c>
      <c r="L11" s="307"/>
      <c r="M11" s="383"/>
    </row>
    <row r="12" spans="1:18" ht="45" customHeight="1" x14ac:dyDescent="0.2">
      <c r="A12" s="307" t="str">
        <f t="shared" si="0"/>
        <v>RQF005</v>
      </c>
      <c r="B12" s="633" t="s">
        <v>313</v>
      </c>
      <c r="C12" s="634" t="s">
        <v>313</v>
      </c>
      <c r="D12" s="634" t="s">
        <v>313</v>
      </c>
      <c r="E12" s="635" t="s">
        <v>313</v>
      </c>
      <c r="F12" s="391" t="s">
        <v>4</v>
      </c>
      <c r="G12" s="304"/>
      <c r="H12" s="395"/>
      <c r="I12" s="306"/>
      <c r="J12" s="306"/>
      <c r="K12" s="34" t="str">
        <f t="shared" si="1"/>
        <v/>
      </c>
      <c r="L12" s="307"/>
      <c r="M12" s="383"/>
    </row>
    <row r="13" spans="1:18" ht="45" customHeight="1" x14ac:dyDescent="0.2">
      <c r="A13" s="307" t="str">
        <f t="shared" si="0"/>
        <v>RQF006</v>
      </c>
      <c r="B13" s="633" t="s">
        <v>314</v>
      </c>
      <c r="C13" s="634" t="s">
        <v>314</v>
      </c>
      <c r="D13" s="634" t="s">
        <v>314</v>
      </c>
      <c r="E13" s="635" t="s">
        <v>314</v>
      </c>
      <c r="F13" s="391" t="s">
        <v>4</v>
      </c>
      <c r="G13" s="304"/>
      <c r="H13" s="395"/>
      <c r="I13" s="306"/>
      <c r="J13" s="306"/>
      <c r="K13" s="34" t="str">
        <f t="shared" si="1"/>
        <v/>
      </c>
      <c r="L13" s="307"/>
      <c r="M13" s="383"/>
    </row>
    <row r="14" spans="1:18" ht="45" customHeight="1" x14ac:dyDescent="0.2">
      <c r="A14" s="307" t="str">
        <f t="shared" si="0"/>
        <v>RQF007</v>
      </c>
      <c r="B14" s="633" t="s">
        <v>315</v>
      </c>
      <c r="C14" s="634" t="s">
        <v>315</v>
      </c>
      <c r="D14" s="634" t="s">
        <v>315</v>
      </c>
      <c r="E14" s="635" t="s">
        <v>315</v>
      </c>
      <c r="F14" s="391" t="s">
        <v>4</v>
      </c>
      <c r="G14" s="304"/>
      <c r="H14" s="395"/>
      <c r="I14" s="306"/>
      <c r="J14" s="306"/>
      <c r="K14" s="34" t="str">
        <f t="shared" si="1"/>
        <v/>
      </c>
      <c r="L14" s="307"/>
      <c r="M14" s="383"/>
    </row>
    <row r="15" spans="1:18" ht="45" customHeight="1" x14ac:dyDescent="0.2">
      <c r="A15" s="307" t="str">
        <f t="shared" si="0"/>
        <v>RQF008</v>
      </c>
      <c r="B15" s="633" t="s">
        <v>316</v>
      </c>
      <c r="C15" s="634" t="s">
        <v>316</v>
      </c>
      <c r="D15" s="634" t="s">
        <v>316</v>
      </c>
      <c r="E15" s="635" t="s">
        <v>316</v>
      </c>
      <c r="F15" s="391" t="s">
        <v>4</v>
      </c>
      <c r="G15" s="304"/>
      <c r="H15" s="395"/>
      <c r="I15" s="306"/>
      <c r="J15" s="306"/>
      <c r="K15" s="34" t="str">
        <f t="shared" si="1"/>
        <v/>
      </c>
      <c r="L15" s="307"/>
      <c r="M15" s="383"/>
    </row>
    <row r="16" spans="1:18" ht="45" customHeight="1" x14ac:dyDescent="0.2">
      <c r="A16" s="307" t="str">
        <f t="shared" si="0"/>
        <v>RQF009</v>
      </c>
      <c r="B16" s="633" t="s">
        <v>317</v>
      </c>
      <c r="C16" s="634" t="s">
        <v>317</v>
      </c>
      <c r="D16" s="634" t="s">
        <v>317</v>
      </c>
      <c r="E16" s="635" t="s">
        <v>317</v>
      </c>
      <c r="F16" s="391" t="s">
        <v>4</v>
      </c>
      <c r="G16" s="304"/>
      <c r="H16" s="395"/>
      <c r="I16" s="306"/>
      <c r="J16" s="306"/>
      <c r="K16" s="34" t="str">
        <f t="shared" si="1"/>
        <v/>
      </c>
      <c r="L16" s="307"/>
      <c r="M16" s="383"/>
    </row>
    <row r="17" spans="1:13" ht="45" customHeight="1" x14ac:dyDescent="0.2">
      <c r="A17" s="307" t="str">
        <f t="shared" si="0"/>
        <v>RQF010</v>
      </c>
      <c r="B17" s="633" t="s">
        <v>318</v>
      </c>
      <c r="C17" s="634" t="s">
        <v>318</v>
      </c>
      <c r="D17" s="634" t="s">
        <v>318</v>
      </c>
      <c r="E17" s="635" t="s">
        <v>318</v>
      </c>
      <c r="F17" s="391" t="s">
        <v>4</v>
      </c>
      <c r="G17" s="304"/>
      <c r="H17" s="395"/>
      <c r="I17" s="306"/>
      <c r="J17" s="306"/>
      <c r="K17" s="34" t="str">
        <f t="shared" si="1"/>
        <v/>
      </c>
      <c r="L17" s="307"/>
      <c r="M17" s="383"/>
    </row>
    <row r="18" spans="1:13" ht="45" customHeight="1" x14ac:dyDescent="0.2">
      <c r="A18" s="307" t="str">
        <f t="shared" si="0"/>
        <v>RQF011</v>
      </c>
      <c r="B18" s="633" t="s">
        <v>319</v>
      </c>
      <c r="C18" s="634" t="s">
        <v>319</v>
      </c>
      <c r="D18" s="634" t="s">
        <v>319</v>
      </c>
      <c r="E18" s="635" t="s">
        <v>319</v>
      </c>
      <c r="F18" s="391" t="s">
        <v>4</v>
      </c>
      <c r="G18" s="304"/>
      <c r="H18" s="395"/>
      <c r="I18" s="306"/>
      <c r="J18" s="306"/>
      <c r="K18" s="34" t="str">
        <f t="shared" si="1"/>
        <v/>
      </c>
      <c r="L18" s="307"/>
      <c r="M18" s="383"/>
    </row>
    <row r="19" spans="1:13" ht="45" customHeight="1" x14ac:dyDescent="0.2">
      <c r="A19" s="307" t="str">
        <f t="shared" si="0"/>
        <v>RQF012</v>
      </c>
      <c r="B19" s="633" t="s">
        <v>320</v>
      </c>
      <c r="C19" s="634" t="s">
        <v>320</v>
      </c>
      <c r="D19" s="634" t="s">
        <v>320</v>
      </c>
      <c r="E19" s="635" t="s">
        <v>320</v>
      </c>
      <c r="F19" s="391" t="s">
        <v>4</v>
      </c>
      <c r="G19" s="304"/>
      <c r="H19" s="395"/>
      <c r="I19" s="306"/>
      <c r="J19" s="306"/>
      <c r="K19" s="34" t="str">
        <f t="shared" si="1"/>
        <v/>
      </c>
      <c r="L19" s="307"/>
      <c r="M19" s="383"/>
    </row>
    <row r="20" spans="1:13" ht="45" customHeight="1" x14ac:dyDescent="0.2">
      <c r="A20" s="307" t="str">
        <f t="shared" si="0"/>
        <v>RQF013</v>
      </c>
      <c r="B20" s="633" t="s">
        <v>321</v>
      </c>
      <c r="C20" s="634" t="s">
        <v>321</v>
      </c>
      <c r="D20" s="634" t="s">
        <v>321</v>
      </c>
      <c r="E20" s="635" t="s">
        <v>321</v>
      </c>
      <c r="F20" s="391" t="s">
        <v>4</v>
      </c>
      <c r="G20" s="304"/>
      <c r="H20" s="395"/>
      <c r="I20" s="306"/>
      <c r="J20" s="306"/>
      <c r="K20" s="34" t="str">
        <f t="shared" si="1"/>
        <v/>
      </c>
      <c r="L20" s="307"/>
      <c r="M20" s="383"/>
    </row>
    <row r="21" spans="1:13" ht="45" customHeight="1" x14ac:dyDescent="0.2">
      <c r="A21" s="307" t="str">
        <f t="shared" si="0"/>
        <v>RQF014</v>
      </c>
      <c r="B21" s="633" t="s">
        <v>322</v>
      </c>
      <c r="C21" s="634" t="s">
        <v>322</v>
      </c>
      <c r="D21" s="634" t="s">
        <v>322</v>
      </c>
      <c r="E21" s="635" t="s">
        <v>322</v>
      </c>
      <c r="F21" s="391" t="s">
        <v>4</v>
      </c>
      <c r="G21" s="304"/>
      <c r="H21" s="395"/>
      <c r="I21" s="306"/>
      <c r="J21" s="306"/>
      <c r="K21" s="34" t="str">
        <f t="shared" si="1"/>
        <v/>
      </c>
      <c r="L21" s="307"/>
      <c r="M21" s="383"/>
    </row>
    <row r="22" spans="1:13" ht="45" customHeight="1" x14ac:dyDescent="0.2">
      <c r="A22" s="307" t="str">
        <f t="shared" si="0"/>
        <v>RQF015</v>
      </c>
      <c r="B22" s="633" t="s">
        <v>323</v>
      </c>
      <c r="C22" s="634" t="s">
        <v>323</v>
      </c>
      <c r="D22" s="634" t="s">
        <v>323</v>
      </c>
      <c r="E22" s="635" t="s">
        <v>323</v>
      </c>
      <c r="F22" s="391" t="s">
        <v>4</v>
      </c>
      <c r="G22" s="304"/>
      <c r="H22" s="395"/>
      <c r="I22" s="306"/>
      <c r="J22" s="306"/>
      <c r="K22" s="34" t="str">
        <f t="shared" si="1"/>
        <v/>
      </c>
      <c r="L22" s="307"/>
      <c r="M22" s="383"/>
    </row>
    <row r="23" spans="1:13" ht="45" customHeight="1" x14ac:dyDescent="0.2">
      <c r="A23" s="307" t="str">
        <f t="shared" si="0"/>
        <v>RQF016</v>
      </c>
      <c r="B23" s="633" t="s">
        <v>324</v>
      </c>
      <c r="C23" s="634" t="s">
        <v>324</v>
      </c>
      <c r="D23" s="634" t="s">
        <v>324</v>
      </c>
      <c r="E23" s="635" t="s">
        <v>324</v>
      </c>
      <c r="F23" s="391" t="s">
        <v>4</v>
      </c>
      <c r="G23" s="304"/>
      <c r="H23" s="395"/>
      <c r="I23" s="306"/>
      <c r="J23" s="306"/>
      <c r="K23" s="34" t="str">
        <f t="shared" si="1"/>
        <v/>
      </c>
      <c r="L23" s="307"/>
      <c r="M23" s="383"/>
    </row>
    <row r="24" spans="1:13" ht="45" customHeight="1" x14ac:dyDescent="0.2">
      <c r="A24" s="307" t="str">
        <f t="shared" si="0"/>
        <v>RQF017</v>
      </c>
      <c r="B24" s="633" t="s">
        <v>325</v>
      </c>
      <c r="C24" s="634" t="s">
        <v>325</v>
      </c>
      <c r="D24" s="634" t="s">
        <v>325</v>
      </c>
      <c r="E24" s="635" t="s">
        <v>325</v>
      </c>
      <c r="F24" s="391" t="s">
        <v>4</v>
      </c>
      <c r="G24" s="304"/>
      <c r="H24" s="395"/>
      <c r="I24" s="306"/>
      <c r="J24" s="306"/>
      <c r="K24" s="34" t="str">
        <f t="shared" si="1"/>
        <v/>
      </c>
      <c r="L24" s="307"/>
      <c r="M24" s="383"/>
    </row>
    <row r="25" spans="1:13" ht="45" customHeight="1" x14ac:dyDescent="0.2">
      <c r="A25" s="307" t="str">
        <f t="shared" si="0"/>
        <v>RQF018</v>
      </c>
      <c r="B25" s="633" t="s">
        <v>326</v>
      </c>
      <c r="C25" s="634" t="s">
        <v>326</v>
      </c>
      <c r="D25" s="634" t="s">
        <v>326</v>
      </c>
      <c r="E25" s="635" t="s">
        <v>326</v>
      </c>
      <c r="F25" s="391" t="s">
        <v>4</v>
      </c>
      <c r="G25" s="304"/>
      <c r="H25" s="395"/>
      <c r="I25" s="306"/>
      <c r="J25" s="306"/>
      <c r="K25" s="34" t="str">
        <f t="shared" si="1"/>
        <v/>
      </c>
      <c r="L25" s="307"/>
      <c r="M25" s="383"/>
    </row>
    <row r="26" spans="1:13" ht="45" customHeight="1" x14ac:dyDescent="0.2">
      <c r="A26" s="307" t="str">
        <f t="shared" si="0"/>
        <v>RQF019</v>
      </c>
      <c r="B26" s="633" t="s">
        <v>327</v>
      </c>
      <c r="C26" s="634" t="s">
        <v>327</v>
      </c>
      <c r="D26" s="634" t="s">
        <v>327</v>
      </c>
      <c r="E26" s="635" t="s">
        <v>327</v>
      </c>
      <c r="F26" s="391" t="s">
        <v>4</v>
      </c>
      <c r="G26" s="304"/>
      <c r="H26" s="395"/>
      <c r="I26" s="306"/>
      <c r="J26" s="306"/>
      <c r="K26" s="34" t="str">
        <f t="shared" si="1"/>
        <v/>
      </c>
      <c r="L26" s="307"/>
      <c r="M26" s="383"/>
    </row>
    <row r="27" spans="1:13" ht="45" customHeight="1" x14ac:dyDescent="0.2">
      <c r="A27" s="307" t="str">
        <f t="shared" si="0"/>
        <v>RQF020</v>
      </c>
      <c r="B27" s="633" t="s">
        <v>328</v>
      </c>
      <c r="C27" s="634" t="s">
        <v>328</v>
      </c>
      <c r="D27" s="634" t="s">
        <v>328</v>
      </c>
      <c r="E27" s="635" t="s">
        <v>328</v>
      </c>
      <c r="F27" s="391" t="s">
        <v>4</v>
      </c>
      <c r="G27" s="304"/>
      <c r="H27" s="395"/>
      <c r="I27" s="306"/>
      <c r="J27" s="306"/>
      <c r="K27" s="34" t="str">
        <f t="shared" si="1"/>
        <v/>
      </c>
      <c r="L27" s="307"/>
      <c r="M27" s="383"/>
    </row>
    <row r="28" spans="1:13" ht="45" customHeight="1" x14ac:dyDescent="0.2">
      <c r="A28" s="307" t="str">
        <f t="shared" si="0"/>
        <v>RQF021</v>
      </c>
      <c r="B28" s="633" t="s">
        <v>329</v>
      </c>
      <c r="C28" s="634" t="s">
        <v>329</v>
      </c>
      <c r="D28" s="634" t="s">
        <v>329</v>
      </c>
      <c r="E28" s="635" t="s">
        <v>329</v>
      </c>
      <c r="F28" s="391" t="s">
        <v>4</v>
      </c>
      <c r="G28" s="304"/>
      <c r="H28" s="395"/>
      <c r="I28" s="306"/>
      <c r="J28" s="306"/>
      <c r="K28" s="34" t="str">
        <f t="shared" si="1"/>
        <v/>
      </c>
      <c r="L28" s="307"/>
      <c r="M28" s="383"/>
    </row>
    <row r="29" spans="1:13" ht="45" customHeight="1" x14ac:dyDescent="0.2">
      <c r="A29" s="307" t="str">
        <f t="shared" si="0"/>
        <v>RQF022</v>
      </c>
      <c r="B29" s="633" t="s">
        <v>398</v>
      </c>
      <c r="C29" s="634" t="s">
        <v>398</v>
      </c>
      <c r="D29" s="634" t="s">
        <v>398</v>
      </c>
      <c r="E29" s="635" t="s">
        <v>398</v>
      </c>
      <c r="F29" s="391" t="s">
        <v>4</v>
      </c>
      <c r="G29" s="304"/>
      <c r="H29" s="395"/>
      <c r="I29" s="306"/>
      <c r="J29" s="306"/>
      <c r="K29" s="34" t="str">
        <f t="shared" si="1"/>
        <v/>
      </c>
      <c r="L29" s="307"/>
      <c r="M29" s="383"/>
    </row>
    <row r="30" spans="1:13" ht="45" customHeight="1" x14ac:dyDescent="0.2">
      <c r="A30" s="307" t="str">
        <f t="shared" si="0"/>
        <v>RQF023</v>
      </c>
      <c r="B30" s="633" t="s">
        <v>399</v>
      </c>
      <c r="C30" s="634" t="s">
        <v>399</v>
      </c>
      <c r="D30" s="634" t="s">
        <v>399</v>
      </c>
      <c r="E30" s="635" t="s">
        <v>399</v>
      </c>
      <c r="F30" s="391" t="s">
        <v>4</v>
      </c>
      <c r="G30" s="304"/>
      <c r="H30" s="395"/>
      <c r="I30" s="306"/>
      <c r="J30" s="306"/>
      <c r="K30" s="34" t="str">
        <f t="shared" si="1"/>
        <v/>
      </c>
      <c r="L30" s="307"/>
      <c r="M30" s="383"/>
    </row>
    <row r="31" spans="1:13" ht="45" customHeight="1" x14ac:dyDescent="0.2">
      <c r="A31" s="307" t="str">
        <f t="shared" si="0"/>
        <v>RQF024</v>
      </c>
      <c r="B31" s="633" t="s">
        <v>332</v>
      </c>
      <c r="C31" s="634" t="s">
        <v>332</v>
      </c>
      <c r="D31" s="634" t="s">
        <v>332</v>
      </c>
      <c r="E31" s="635" t="s">
        <v>332</v>
      </c>
      <c r="F31" s="391" t="s">
        <v>4</v>
      </c>
      <c r="G31" s="304"/>
      <c r="H31" s="395"/>
      <c r="I31" s="306"/>
      <c r="J31" s="306"/>
      <c r="K31" s="34" t="str">
        <f t="shared" si="1"/>
        <v/>
      </c>
      <c r="L31" s="307"/>
      <c r="M31" s="383"/>
    </row>
    <row r="32" spans="1:13" ht="45" customHeight="1" x14ac:dyDescent="0.2">
      <c r="A32" s="307" t="str">
        <f t="shared" si="0"/>
        <v>RQF025</v>
      </c>
      <c r="B32" s="633" t="s">
        <v>400</v>
      </c>
      <c r="C32" s="634" t="s">
        <v>400</v>
      </c>
      <c r="D32" s="634" t="s">
        <v>400</v>
      </c>
      <c r="E32" s="635" t="s">
        <v>400</v>
      </c>
      <c r="F32" s="391" t="s">
        <v>4</v>
      </c>
      <c r="G32" s="304"/>
      <c r="H32" s="395"/>
      <c r="I32" s="306"/>
      <c r="J32" s="306"/>
      <c r="K32" s="34" t="str">
        <f t="shared" si="1"/>
        <v/>
      </c>
      <c r="L32" s="307"/>
      <c r="M32" s="383"/>
    </row>
    <row r="33" spans="1:13" ht="45" customHeight="1" x14ac:dyDescent="0.2">
      <c r="A33" s="307" t="str">
        <f t="shared" si="0"/>
        <v>RQF026</v>
      </c>
      <c r="B33" s="633" t="s">
        <v>334</v>
      </c>
      <c r="C33" s="634" t="s">
        <v>334</v>
      </c>
      <c r="D33" s="634" t="s">
        <v>334</v>
      </c>
      <c r="E33" s="635" t="s">
        <v>334</v>
      </c>
      <c r="F33" s="391" t="s">
        <v>4</v>
      </c>
      <c r="G33" s="304"/>
      <c r="H33" s="395"/>
      <c r="I33" s="306"/>
      <c r="J33" s="306"/>
      <c r="K33" s="34" t="str">
        <f t="shared" si="1"/>
        <v/>
      </c>
      <c r="L33" s="307"/>
      <c r="M33" s="383"/>
    </row>
    <row r="34" spans="1:13" ht="45" customHeight="1" x14ac:dyDescent="0.2">
      <c r="A34" s="307" t="str">
        <f t="shared" si="0"/>
        <v>RQF027</v>
      </c>
      <c r="B34" s="633" t="s">
        <v>401</v>
      </c>
      <c r="C34" s="634" t="s">
        <v>401</v>
      </c>
      <c r="D34" s="634" t="s">
        <v>401</v>
      </c>
      <c r="E34" s="635" t="s">
        <v>401</v>
      </c>
      <c r="F34" s="391" t="s">
        <v>4</v>
      </c>
      <c r="G34" s="304"/>
      <c r="H34" s="395"/>
      <c r="I34" s="306"/>
      <c r="J34" s="306"/>
      <c r="K34" s="34" t="str">
        <f t="shared" si="1"/>
        <v/>
      </c>
      <c r="L34" s="307"/>
      <c r="M34" s="383"/>
    </row>
    <row r="35" spans="1:13" ht="45" customHeight="1" x14ac:dyDescent="0.2">
      <c r="A35" s="307" t="str">
        <f t="shared" si="0"/>
        <v>RQF028</v>
      </c>
      <c r="B35" s="633" t="s">
        <v>336</v>
      </c>
      <c r="C35" s="634" t="s">
        <v>336</v>
      </c>
      <c r="D35" s="634" t="s">
        <v>336</v>
      </c>
      <c r="E35" s="635" t="s">
        <v>336</v>
      </c>
      <c r="F35" s="391" t="s">
        <v>4</v>
      </c>
      <c r="G35" s="304"/>
      <c r="H35" s="395"/>
      <c r="I35" s="306"/>
      <c r="J35" s="306"/>
      <c r="K35" s="34" t="str">
        <f t="shared" si="1"/>
        <v/>
      </c>
      <c r="L35" s="307"/>
      <c r="M35" s="383"/>
    </row>
    <row r="36" spans="1:13" ht="45" customHeight="1" x14ac:dyDescent="0.2">
      <c r="A36" s="307" t="str">
        <f t="shared" si="0"/>
        <v>RQF029</v>
      </c>
      <c r="B36" s="633" t="s">
        <v>337</v>
      </c>
      <c r="C36" s="634" t="s">
        <v>337</v>
      </c>
      <c r="D36" s="634" t="s">
        <v>337</v>
      </c>
      <c r="E36" s="635" t="s">
        <v>337</v>
      </c>
      <c r="F36" s="391" t="s">
        <v>4</v>
      </c>
      <c r="G36" s="304"/>
      <c r="H36" s="395"/>
      <c r="I36" s="306"/>
      <c r="J36" s="306"/>
      <c r="K36" s="34" t="str">
        <f t="shared" si="1"/>
        <v/>
      </c>
      <c r="L36" s="307"/>
      <c r="M36" s="383"/>
    </row>
    <row r="37" spans="1:13" ht="45" customHeight="1" x14ac:dyDescent="0.2">
      <c r="A37" s="307" t="str">
        <f t="shared" si="0"/>
        <v>RQF030</v>
      </c>
      <c r="B37" s="633" t="s">
        <v>338</v>
      </c>
      <c r="C37" s="634" t="s">
        <v>338</v>
      </c>
      <c r="D37" s="634" t="s">
        <v>338</v>
      </c>
      <c r="E37" s="635" t="s">
        <v>338</v>
      </c>
      <c r="F37" s="391" t="s">
        <v>4</v>
      </c>
      <c r="G37" s="304"/>
      <c r="H37" s="395"/>
      <c r="I37" s="306"/>
      <c r="J37" s="306"/>
      <c r="K37" s="34" t="str">
        <f t="shared" si="1"/>
        <v/>
      </c>
      <c r="L37" s="307"/>
      <c r="M37" s="383"/>
    </row>
    <row r="38" spans="1:13" ht="45" customHeight="1" x14ac:dyDescent="0.2">
      <c r="A38" s="307" t="str">
        <f t="shared" si="0"/>
        <v>RQF031</v>
      </c>
      <c r="B38" s="633" t="s">
        <v>339</v>
      </c>
      <c r="C38" s="634" t="s">
        <v>339</v>
      </c>
      <c r="D38" s="634" t="s">
        <v>339</v>
      </c>
      <c r="E38" s="635" t="s">
        <v>339</v>
      </c>
      <c r="F38" s="391" t="s">
        <v>4</v>
      </c>
      <c r="G38" s="304"/>
      <c r="H38" s="395"/>
      <c r="I38" s="306"/>
      <c r="J38" s="306"/>
      <c r="K38" s="34" t="str">
        <f t="shared" si="1"/>
        <v/>
      </c>
      <c r="L38" s="307"/>
      <c r="M38" s="383"/>
    </row>
    <row r="39" spans="1:13" ht="45" customHeight="1" x14ac:dyDescent="0.2">
      <c r="A39" s="307" t="str">
        <f t="shared" si="0"/>
        <v>RQF032</v>
      </c>
      <c r="B39" s="633" t="s">
        <v>340</v>
      </c>
      <c r="C39" s="634" t="s">
        <v>340</v>
      </c>
      <c r="D39" s="634" t="s">
        <v>340</v>
      </c>
      <c r="E39" s="635" t="s">
        <v>340</v>
      </c>
      <c r="F39" s="391" t="s">
        <v>4</v>
      </c>
      <c r="G39" s="304"/>
      <c r="H39" s="395"/>
      <c r="I39" s="306"/>
      <c r="J39" s="306"/>
      <c r="K39" s="34" t="str">
        <f t="shared" si="1"/>
        <v/>
      </c>
      <c r="L39" s="307"/>
      <c r="M39" s="383"/>
    </row>
    <row r="40" spans="1:13" ht="45" customHeight="1" x14ac:dyDescent="0.2">
      <c r="A40" s="307" t="str">
        <f t="shared" si="0"/>
        <v>RQF033</v>
      </c>
      <c r="B40" s="633" t="s">
        <v>341</v>
      </c>
      <c r="C40" s="634" t="s">
        <v>341</v>
      </c>
      <c r="D40" s="634" t="s">
        <v>341</v>
      </c>
      <c r="E40" s="635" t="s">
        <v>341</v>
      </c>
      <c r="F40" s="391" t="s">
        <v>4</v>
      </c>
      <c r="G40" s="304"/>
      <c r="H40" s="395"/>
      <c r="I40" s="306"/>
      <c r="J40" s="306"/>
      <c r="K40" s="34" t="str">
        <f t="shared" si="1"/>
        <v/>
      </c>
      <c r="L40" s="307"/>
      <c r="M40" s="383"/>
    </row>
    <row r="41" spans="1:13" ht="45" customHeight="1" x14ac:dyDescent="0.2">
      <c r="A41" s="307" t="str">
        <f t="shared" si="0"/>
        <v>RQF034</v>
      </c>
      <c r="B41" s="633" t="s">
        <v>342</v>
      </c>
      <c r="C41" s="634" t="s">
        <v>342</v>
      </c>
      <c r="D41" s="634" t="s">
        <v>342</v>
      </c>
      <c r="E41" s="635" t="s">
        <v>342</v>
      </c>
      <c r="F41" s="391" t="s">
        <v>4</v>
      </c>
      <c r="G41" s="304"/>
      <c r="H41" s="395"/>
      <c r="I41" s="306"/>
      <c r="J41" s="306"/>
      <c r="K41" s="34" t="str">
        <f t="shared" si="1"/>
        <v/>
      </c>
      <c r="L41" s="307"/>
      <c r="M41" s="383"/>
    </row>
    <row r="42" spans="1:13" ht="45" customHeight="1" x14ac:dyDescent="0.2">
      <c r="A42" s="307" t="str">
        <f t="shared" si="0"/>
        <v>RQF035</v>
      </c>
      <c r="B42" s="633" t="s">
        <v>343</v>
      </c>
      <c r="C42" s="634" t="s">
        <v>343</v>
      </c>
      <c r="D42" s="634" t="s">
        <v>343</v>
      </c>
      <c r="E42" s="635" t="s">
        <v>343</v>
      </c>
      <c r="F42" s="391" t="s">
        <v>4</v>
      </c>
      <c r="G42" s="304"/>
      <c r="H42" s="395"/>
      <c r="I42" s="306"/>
      <c r="J42" s="306"/>
      <c r="K42" s="34" t="str">
        <f t="shared" si="1"/>
        <v/>
      </c>
      <c r="L42" s="307"/>
      <c r="M42" s="383"/>
    </row>
    <row r="43" spans="1:13" ht="45" customHeight="1" x14ac:dyDescent="0.2">
      <c r="A43" s="307" t="str">
        <f t="shared" si="0"/>
        <v>RQF036</v>
      </c>
      <c r="B43" s="633" t="s">
        <v>344</v>
      </c>
      <c r="C43" s="634" t="s">
        <v>344</v>
      </c>
      <c r="D43" s="634" t="s">
        <v>344</v>
      </c>
      <c r="E43" s="635" t="s">
        <v>344</v>
      </c>
      <c r="F43" s="391" t="s">
        <v>4</v>
      </c>
      <c r="G43" s="304"/>
      <c r="H43" s="395"/>
      <c r="I43" s="306"/>
      <c r="J43" s="306"/>
      <c r="K43" s="34" t="str">
        <f t="shared" si="1"/>
        <v/>
      </c>
      <c r="L43" s="307"/>
      <c r="M43" s="383"/>
    </row>
    <row r="44" spans="1:13" ht="45" customHeight="1" x14ac:dyDescent="0.2">
      <c r="A44" s="307" t="str">
        <f t="shared" si="0"/>
        <v>RQF037</v>
      </c>
      <c r="B44" s="633" t="s">
        <v>345</v>
      </c>
      <c r="C44" s="634" t="s">
        <v>345</v>
      </c>
      <c r="D44" s="634" t="s">
        <v>345</v>
      </c>
      <c r="E44" s="635" t="s">
        <v>345</v>
      </c>
      <c r="F44" s="391" t="s">
        <v>4</v>
      </c>
      <c r="G44" s="304"/>
      <c r="H44" s="395"/>
      <c r="I44" s="306"/>
      <c r="J44" s="306"/>
      <c r="K44" s="34" t="str">
        <f t="shared" si="1"/>
        <v/>
      </c>
      <c r="L44" s="307"/>
      <c r="M44" s="383"/>
    </row>
    <row r="45" spans="1:13" ht="45" customHeight="1" x14ac:dyDescent="0.2">
      <c r="A45" s="307" t="str">
        <f t="shared" si="0"/>
        <v>RQF038</v>
      </c>
      <c r="B45" s="633" t="s">
        <v>346</v>
      </c>
      <c r="C45" s="634" t="s">
        <v>346</v>
      </c>
      <c r="D45" s="634" t="s">
        <v>346</v>
      </c>
      <c r="E45" s="635" t="s">
        <v>346</v>
      </c>
      <c r="F45" s="391" t="s">
        <v>4</v>
      </c>
      <c r="G45" s="304"/>
      <c r="H45" s="395"/>
      <c r="I45" s="306"/>
      <c r="J45" s="306"/>
      <c r="K45" s="34" t="str">
        <f t="shared" si="1"/>
        <v/>
      </c>
      <c r="L45" s="307"/>
      <c r="M45" s="383"/>
    </row>
    <row r="46" spans="1:13" ht="45" customHeight="1" x14ac:dyDescent="0.2">
      <c r="A46" s="307" t="str">
        <f t="shared" si="0"/>
        <v>RQF039</v>
      </c>
      <c r="B46" s="633" t="s">
        <v>347</v>
      </c>
      <c r="C46" s="634" t="s">
        <v>347</v>
      </c>
      <c r="D46" s="634" t="s">
        <v>347</v>
      </c>
      <c r="E46" s="635" t="s">
        <v>347</v>
      </c>
      <c r="F46" s="391" t="s">
        <v>4</v>
      </c>
      <c r="G46" s="304"/>
      <c r="H46" s="395"/>
      <c r="I46" s="306"/>
      <c r="J46" s="306"/>
      <c r="K46" s="34" t="str">
        <f t="shared" si="1"/>
        <v/>
      </c>
      <c r="L46" s="307"/>
      <c r="M46" s="383"/>
    </row>
    <row r="47" spans="1:13" ht="45" customHeight="1" x14ac:dyDescent="0.2">
      <c r="A47" s="307" t="str">
        <f t="shared" si="0"/>
        <v>RQF040</v>
      </c>
      <c r="B47" s="633" t="s">
        <v>348</v>
      </c>
      <c r="C47" s="634" t="s">
        <v>348</v>
      </c>
      <c r="D47" s="634" t="s">
        <v>348</v>
      </c>
      <c r="E47" s="635" t="s">
        <v>348</v>
      </c>
      <c r="F47" s="391" t="s">
        <v>4</v>
      </c>
      <c r="G47" s="304"/>
      <c r="H47" s="395"/>
      <c r="I47" s="306"/>
      <c r="J47" s="306"/>
      <c r="K47" s="34" t="str">
        <f t="shared" si="1"/>
        <v/>
      </c>
      <c r="L47" s="307"/>
      <c r="M47" s="383"/>
    </row>
    <row r="48" spans="1:13" ht="45" customHeight="1" x14ac:dyDescent="0.2">
      <c r="A48" s="307" t="str">
        <f t="shared" si="0"/>
        <v>RQF041</v>
      </c>
      <c r="B48" s="633" t="s">
        <v>349</v>
      </c>
      <c r="C48" s="634" t="s">
        <v>349</v>
      </c>
      <c r="D48" s="634" t="s">
        <v>349</v>
      </c>
      <c r="E48" s="635" t="s">
        <v>349</v>
      </c>
      <c r="F48" s="391" t="s">
        <v>4</v>
      </c>
      <c r="G48" s="304"/>
      <c r="H48" s="395"/>
      <c r="I48" s="306"/>
      <c r="J48" s="306"/>
      <c r="K48" s="34" t="str">
        <f t="shared" si="1"/>
        <v/>
      </c>
      <c r="L48" s="307"/>
      <c r="M48" s="383"/>
    </row>
    <row r="49" spans="1:13" ht="45" customHeight="1" x14ac:dyDescent="0.2">
      <c r="A49" s="307" t="str">
        <f t="shared" si="0"/>
        <v>RQF042</v>
      </c>
      <c r="B49" s="633" t="s">
        <v>350</v>
      </c>
      <c r="C49" s="634" t="s">
        <v>350</v>
      </c>
      <c r="D49" s="634" t="s">
        <v>350</v>
      </c>
      <c r="E49" s="635" t="s">
        <v>350</v>
      </c>
      <c r="F49" s="391" t="s">
        <v>4</v>
      </c>
      <c r="G49" s="304"/>
      <c r="H49" s="395"/>
      <c r="I49" s="306"/>
      <c r="J49" s="306"/>
      <c r="K49" s="34" t="str">
        <f t="shared" si="1"/>
        <v/>
      </c>
      <c r="L49" s="307"/>
      <c r="M49" s="383"/>
    </row>
    <row r="50" spans="1:13" ht="45" customHeight="1" x14ac:dyDescent="0.2">
      <c r="A50" s="307" t="str">
        <f t="shared" si="0"/>
        <v>RQF043</v>
      </c>
      <c r="B50" s="633" t="s">
        <v>351</v>
      </c>
      <c r="C50" s="634" t="s">
        <v>351</v>
      </c>
      <c r="D50" s="634" t="s">
        <v>351</v>
      </c>
      <c r="E50" s="635" t="s">
        <v>351</v>
      </c>
      <c r="F50" s="391" t="s">
        <v>4</v>
      </c>
      <c r="G50" s="304"/>
      <c r="H50" s="395"/>
      <c r="I50" s="306"/>
      <c r="J50" s="306"/>
      <c r="K50" s="34" t="str">
        <f t="shared" si="1"/>
        <v/>
      </c>
      <c r="L50" s="307"/>
      <c r="M50" s="383"/>
    </row>
    <row r="51" spans="1:13" ht="45" customHeight="1" x14ac:dyDescent="0.2">
      <c r="A51" s="307" t="str">
        <f t="shared" si="0"/>
        <v>RQF044</v>
      </c>
      <c r="B51" s="633" t="s">
        <v>352</v>
      </c>
      <c r="C51" s="634" t="s">
        <v>352</v>
      </c>
      <c r="D51" s="634" t="s">
        <v>352</v>
      </c>
      <c r="E51" s="635" t="s">
        <v>352</v>
      </c>
      <c r="F51" s="391" t="s">
        <v>4</v>
      </c>
      <c r="G51" s="304"/>
      <c r="H51" s="395"/>
      <c r="I51" s="306"/>
      <c r="J51" s="306"/>
      <c r="K51" s="34" t="str">
        <f t="shared" si="1"/>
        <v/>
      </c>
      <c r="L51" s="307"/>
      <c r="M51" s="383"/>
    </row>
    <row r="52" spans="1:13" ht="45" customHeight="1" x14ac:dyDescent="0.2">
      <c r="A52" s="307" t="str">
        <f t="shared" si="0"/>
        <v>RQF045</v>
      </c>
      <c r="B52" s="633" t="s">
        <v>353</v>
      </c>
      <c r="C52" s="634" t="s">
        <v>353</v>
      </c>
      <c r="D52" s="634" t="s">
        <v>353</v>
      </c>
      <c r="E52" s="635" t="s">
        <v>353</v>
      </c>
      <c r="F52" s="391" t="s">
        <v>4</v>
      </c>
      <c r="G52" s="304"/>
      <c r="H52" s="395"/>
      <c r="I52" s="306"/>
      <c r="J52" s="306"/>
      <c r="K52" s="34" t="str">
        <f t="shared" si="1"/>
        <v/>
      </c>
      <c r="L52" s="307"/>
      <c r="M52" s="383"/>
    </row>
    <row r="53" spans="1:13" ht="45" customHeight="1" x14ac:dyDescent="0.2">
      <c r="A53" s="307" t="str">
        <f t="shared" si="0"/>
        <v>RQF046</v>
      </c>
      <c r="B53" s="633" t="s">
        <v>354</v>
      </c>
      <c r="C53" s="634" t="s">
        <v>354</v>
      </c>
      <c r="D53" s="634" t="s">
        <v>354</v>
      </c>
      <c r="E53" s="635" t="s">
        <v>354</v>
      </c>
      <c r="F53" s="391" t="s">
        <v>4</v>
      </c>
      <c r="G53" s="304"/>
      <c r="H53" s="395"/>
      <c r="I53" s="306"/>
      <c r="J53" s="306"/>
      <c r="K53" s="34" t="str">
        <f t="shared" si="1"/>
        <v/>
      </c>
      <c r="L53" s="307"/>
      <c r="M53" s="383"/>
    </row>
    <row r="54" spans="1:13" ht="45" customHeight="1" x14ac:dyDescent="0.2">
      <c r="A54" s="307" t="str">
        <f t="shared" si="0"/>
        <v>RQF047</v>
      </c>
      <c r="B54" s="633" t="s">
        <v>355</v>
      </c>
      <c r="C54" s="634" t="s">
        <v>355</v>
      </c>
      <c r="D54" s="634" t="s">
        <v>355</v>
      </c>
      <c r="E54" s="635" t="s">
        <v>355</v>
      </c>
      <c r="F54" s="391" t="s">
        <v>4</v>
      </c>
      <c r="G54" s="304"/>
      <c r="H54" s="395"/>
      <c r="I54" s="306"/>
      <c r="J54" s="306"/>
      <c r="K54" s="34" t="str">
        <f t="shared" si="1"/>
        <v/>
      </c>
      <c r="L54" s="307"/>
      <c r="M54" s="383"/>
    </row>
    <row r="55" spans="1:13" ht="45" customHeight="1" x14ac:dyDescent="0.2">
      <c r="A55" s="307" t="str">
        <f t="shared" si="0"/>
        <v>RQF048</v>
      </c>
      <c r="B55" s="633" t="s">
        <v>356</v>
      </c>
      <c r="C55" s="634" t="s">
        <v>356</v>
      </c>
      <c r="D55" s="634" t="s">
        <v>356</v>
      </c>
      <c r="E55" s="635" t="s">
        <v>356</v>
      </c>
      <c r="F55" s="391" t="s">
        <v>4</v>
      </c>
      <c r="G55" s="304"/>
      <c r="H55" s="395"/>
      <c r="I55" s="306"/>
      <c r="J55" s="306"/>
      <c r="K55" s="34" t="str">
        <f t="shared" si="1"/>
        <v/>
      </c>
      <c r="L55" s="307"/>
      <c r="M55" s="383"/>
    </row>
    <row r="56" spans="1:13" ht="45" customHeight="1" x14ac:dyDescent="0.2">
      <c r="A56" s="307" t="str">
        <f t="shared" si="0"/>
        <v>RQF049</v>
      </c>
      <c r="B56" s="633" t="s">
        <v>357</v>
      </c>
      <c r="C56" s="634" t="s">
        <v>357</v>
      </c>
      <c r="D56" s="634" t="s">
        <v>357</v>
      </c>
      <c r="E56" s="635" t="s">
        <v>357</v>
      </c>
      <c r="F56" s="392" t="s">
        <v>4</v>
      </c>
      <c r="G56" s="304"/>
      <c r="H56" s="305"/>
      <c r="I56" s="306"/>
      <c r="J56" s="306"/>
      <c r="K56" s="34" t="str">
        <f t="shared" si="1"/>
        <v/>
      </c>
      <c r="L56" s="307"/>
      <c r="M56" s="383"/>
    </row>
    <row r="57" spans="1:13" ht="45" customHeight="1" x14ac:dyDescent="0.2">
      <c r="A57" s="307" t="str">
        <f t="shared" si="0"/>
        <v>RQF050</v>
      </c>
      <c r="B57" s="633" t="s">
        <v>358</v>
      </c>
      <c r="C57" s="634" t="s">
        <v>358</v>
      </c>
      <c r="D57" s="634" t="s">
        <v>358</v>
      </c>
      <c r="E57" s="635" t="s">
        <v>358</v>
      </c>
      <c r="F57" s="392" t="s">
        <v>4</v>
      </c>
      <c r="G57" s="304"/>
      <c r="H57" s="305"/>
      <c r="I57" s="306"/>
      <c r="J57" s="306"/>
      <c r="K57" s="34" t="str">
        <f t="shared" si="1"/>
        <v/>
      </c>
      <c r="L57" s="307"/>
      <c r="M57" s="383"/>
    </row>
    <row r="58" spans="1:13" ht="45" customHeight="1" x14ac:dyDescent="0.2">
      <c r="A58" s="307" t="str">
        <f t="shared" si="0"/>
        <v>RQF051</v>
      </c>
      <c r="B58" s="633" t="s">
        <v>359</v>
      </c>
      <c r="C58" s="634" t="s">
        <v>359</v>
      </c>
      <c r="D58" s="634" t="s">
        <v>359</v>
      </c>
      <c r="E58" s="635" t="s">
        <v>359</v>
      </c>
      <c r="F58" s="392" t="s">
        <v>4</v>
      </c>
      <c r="G58" s="304"/>
      <c r="H58" s="305"/>
      <c r="I58" s="306"/>
      <c r="J58" s="306"/>
      <c r="K58" s="34" t="str">
        <f t="shared" si="1"/>
        <v/>
      </c>
      <c r="L58" s="307"/>
      <c r="M58" s="383"/>
    </row>
    <row r="59" spans="1:13" ht="45" customHeight="1" x14ac:dyDescent="0.2">
      <c r="A59" s="307" t="str">
        <f t="shared" si="0"/>
        <v>RQF052</v>
      </c>
      <c r="B59" s="633" t="s">
        <v>360</v>
      </c>
      <c r="C59" s="634" t="s">
        <v>360</v>
      </c>
      <c r="D59" s="634" t="s">
        <v>360</v>
      </c>
      <c r="E59" s="635" t="s">
        <v>360</v>
      </c>
      <c r="F59" s="391" t="s">
        <v>4</v>
      </c>
      <c r="G59" s="304"/>
      <c r="H59" s="395"/>
      <c r="I59" s="306"/>
      <c r="J59" s="306"/>
      <c r="K59" s="34" t="str">
        <f t="shared" si="1"/>
        <v/>
      </c>
      <c r="L59" s="307"/>
      <c r="M59" s="383"/>
    </row>
    <row r="60" spans="1:13" ht="45" customHeight="1" x14ac:dyDescent="0.2">
      <c r="A60" s="307" t="str">
        <f t="shared" si="0"/>
        <v>RQF053</v>
      </c>
      <c r="B60" s="633" t="s">
        <v>361</v>
      </c>
      <c r="C60" s="634" t="s">
        <v>361</v>
      </c>
      <c r="D60" s="634" t="s">
        <v>361</v>
      </c>
      <c r="E60" s="635" t="s">
        <v>361</v>
      </c>
      <c r="F60" s="391" t="s">
        <v>4</v>
      </c>
      <c r="G60" s="304"/>
      <c r="H60" s="395"/>
      <c r="I60" s="306"/>
      <c r="J60" s="306"/>
      <c r="K60" s="34" t="str">
        <f t="shared" si="1"/>
        <v/>
      </c>
      <c r="L60" s="307"/>
      <c r="M60" s="383"/>
    </row>
    <row r="61" spans="1:13" ht="45" customHeight="1" x14ac:dyDescent="0.2">
      <c r="A61" s="307" t="str">
        <f t="shared" si="0"/>
        <v>RQF054</v>
      </c>
      <c r="B61" s="633" t="s">
        <v>362</v>
      </c>
      <c r="C61" s="634" t="s">
        <v>362</v>
      </c>
      <c r="D61" s="634" t="s">
        <v>362</v>
      </c>
      <c r="E61" s="635" t="s">
        <v>362</v>
      </c>
      <c r="F61" s="392" t="s">
        <v>4</v>
      </c>
      <c r="G61" s="304"/>
      <c r="H61" s="305"/>
      <c r="I61" s="306"/>
      <c r="J61" s="306"/>
      <c r="K61" s="34" t="str">
        <f t="shared" si="1"/>
        <v/>
      </c>
      <c r="L61" s="307"/>
      <c r="M61" s="383"/>
    </row>
    <row r="62" spans="1:13" ht="45" customHeight="1" x14ac:dyDescent="0.2">
      <c r="A62" s="307" t="str">
        <f t="shared" si="0"/>
        <v>RQF055</v>
      </c>
      <c r="B62" s="633" t="s">
        <v>363</v>
      </c>
      <c r="C62" s="634" t="s">
        <v>363</v>
      </c>
      <c r="D62" s="634" t="s">
        <v>363</v>
      </c>
      <c r="E62" s="635" t="s">
        <v>363</v>
      </c>
      <c r="F62" s="391" t="s">
        <v>4</v>
      </c>
      <c r="G62" s="304"/>
      <c r="H62" s="395"/>
      <c r="I62" s="306"/>
      <c r="J62" s="306"/>
      <c r="K62" s="34" t="str">
        <f t="shared" si="1"/>
        <v/>
      </c>
      <c r="L62" s="307"/>
      <c r="M62" s="383"/>
    </row>
    <row r="63" spans="1:13" ht="45" customHeight="1" x14ac:dyDescent="0.2">
      <c r="A63" s="307" t="str">
        <f t="shared" si="0"/>
        <v>RQF056</v>
      </c>
      <c r="B63" s="633" t="s">
        <v>364</v>
      </c>
      <c r="C63" s="634" t="s">
        <v>364</v>
      </c>
      <c r="D63" s="634" t="s">
        <v>364</v>
      </c>
      <c r="E63" s="635" t="s">
        <v>364</v>
      </c>
      <c r="F63" s="391" t="s">
        <v>4</v>
      </c>
      <c r="G63" s="304"/>
      <c r="H63" s="395"/>
      <c r="I63" s="306"/>
      <c r="J63" s="306"/>
      <c r="K63" s="34" t="str">
        <f t="shared" si="1"/>
        <v/>
      </c>
      <c r="L63" s="307"/>
      <c r="M63" s="383"/>
    </row>
    <row r="64" spans="1:13" ht="45" customHeight="1" x14ac:dyDescent="0.2">
      <c r="A64" s="307" t="str">
        <f t="shared" si="0"/>
        <v>RQF057</v>
      </c>
      <c r="B64" s="633" t="s">
        <v>365</v>
      </c>
      <c r="C64" s="634" t="s">
        <v>365</v>
      </c>
      <c r="D64" s="634" t="s">
        <v>365</v>
      </c>
      <c r="E64" s="635" t="s">
        <v>365</v>
      </c>
      <c r="F64" s="391" t="s">
        <v>4</v>
      </c>
      <c r="G64" s="304"/>
      <c r="H64" s="395"/>
      <c r="I64" s="306"/>
      <c r="J64" s="306"/>
      <c r="K64" s="34" t="str">
        <f t="shared" si="1"/>
        <v/>
      </c>
      <c r="L64" s="307"/>
      <c r="M64" s="383"/>
    </row>
    <row r="65" spans="1:13" ht="45" customHeight="1" x14ac:dyDescent="0.2">
      <c r="A65" s="307" t="str">
        <f t="shared" si="0"/>
        <v>RQF058</v>
      </c>
      <c r="B65" s="633" t="s">
        <v>366</v>
      </c>
      <c r="C65" s="634" t="s">
        <v>366</v>
      </c>
      <c r="D65" s="634" t="s">
        <v>366</v>
      </c>
      <c r="E65" s="635" t="s">
        <v>366</v>
      </c>
      <c r="F65" s="391" t="s">
        <v>4</v>
      </c>
      <c r="G65" s="304"/>
      <c r="H65" s="395"/>
      <c r="I65" s="306"/>
      <c r="J65" s="306"/>
      <c r="K65" s="34" t="str">
        <f t="shared" si="1"/>
        <v/>
      </c>
      <c r="L65" s="307"/>
      <c r="M65" s="383"/>
    </row>
    <row r="66" spans="1:13" ht="45" customHeight="1" x14ac:dyDescent="0.2">
      <c r="A66" s="307" t="str">
        <f t="shared" si="0"/>
        <v>RQF059</v>
      </c>
      <c r="B66" s="633" t="s">
        <v>367</v>
      </c>
      <c r="C66" s="634" t="s">
        <v>367</v>
      </c>
      <c r="D66" s="634" t="s">
        <v>367</v>
      </c>
      <c r="E66" s="635" t="s">
        <v>367</v>
      </c>
      <c r="F66" s="391" t="s">
        <v>4</v>
      </c>
      <c r="G66" s="304"/>
      <c r="H66" s="395"/>
      <c r="I66" s="306"/>
      <c r="J66" s="306"/>
      <c r="K66" s="34" t="str">
        <f t="shared" si="1"/>
        <v/>
      </c>
      <c r="L66" s="307"/>
      <c r="M66" s="383"/>
    </row>
    <row r="67" spans="1:13" ht="45" customHeight="1" x14ac:dyDescent="0.2">
      <c r="A67" s="307" t="str">
        <f t="shared" si="0"/>
        <v>RQF060</v>
      </c>
      <c r="B67" s="633" t="s">
        <v>368</v>
      </c>
      <c r="C67" s="634" t="s">
        <v>368</v>
      </c>
      <c r="D67" s="634" t="s">
        <v>368</v>
      </c>
      <c r="E67" s="635" t="s">
        <v>368</v>
      </c>
      <c r="F67" s="391" t="s">
        <v>4</v>
      </c>
      <c r="G67" s="304"/>
      <c r="H67" s="395"/>
      <c r="I67" s="306"/>
      <c r="J67" s="306"/>
      <c r="K67" s="34" t="str">
        <f t="shared" si="1"/>
        <v/>
      </c>
      <c r="L67" s="307"/>
      <c r="M67" s="383"/>
    </row>
    <row r="68" spans="1:13" ht="45" customHeight="1" x14ac:dyDescent="0.2">
      <c r="A68" s="307" t="str">
        <f t="shared" si="0"/>
        <v>RQF061</v>
      </c>
      <c r="B68" s="633" t="s">
        <v>369</v>
      </c>
      <c r="C68" s="634" t="s">
        <v>369</v>
      </c>
      <c r="D68" s="634" t="s">
        <v>369</v>
      </c>
      <c r="E68" s="635" t="s">
        <v>369</v>
      </c>
      <c r="F68" s="391" t="s">
        <v>4</v>
      </c>
      <c r="G68" s="304"/>
      <c r="H68" s="395"/>
      <c r="I68" s="306"/>
      <c r="J68" s="306"/>
      <c r="K68" s="34" t="str">
        <f t="shared" si="1"/>
        <v/>
      </c>
      <c r="L68" s="307"/>
      <c r="M68" s="383"/>
    </row>
    <row r="69" spans="1:13" ht="45" customHeight="1" x14ac:dyDescent="0.2">
      <c r="A69" s="307" t="str">
        <f t="shared" si="0"/>
        <v>RQF062</v>
      </c>
      <c r="B69" s="633" t="s">
        <v>370</v>
      </c>
      <c r="C69" s="634" t="s">
        <v>370</v>
      </c>
      <c r="D69" s="634" t="s">
        <v>370</v>
      </c>
      <c r="E69" s="635" t="s">
        <v>370</v>
      </c>
      <c r="F69" s="391" t="s">
        <v>4</v>
      </c>
      <c r="G69" s="304"/>
      <c r="H69" s="395"/>
      <c r="I69" s="306"/>
      <c r="J69" s="306"/>
      <c r="K69" s="34" t="str">
        <f t="shared" si="1"/>
        <v/>
      </c>
      <c r="L69" s="307"/>
      <c r="M69" s="383"/>
    </row>
    <row r="70" spans="1:13" ht="45" customHeight="1" x14ac:dyDescent="0.2">
      <c r="A70" s="307" t="str">
        <f t="shared" si="0"/>
        <v>RQF063</v>
      </c>
      <c r="B70" s="633" t="s">
        <v>371</v>
      </c>
      <c r="C70" s="634" t="s">
        <v>371</v>
      </c>
      <c r="D70" s="634" t="s">
        <v>371</v>
      </c>
      <c r="E70" s="635" t="s">
        <v>371</v>
      </c>
      <c r="F70" s="391" t="s">
        <v>4</v>
      </c>
      <c r="G70" s="304"/>
      <c r="H70" s="395"/>
      <c r="I70" s="306"/>
      <c r="J70" s="306"/>
      <c r="K70" s="34" t="str">
        <f t="shared" si="1"/>
        <v/>
      </c>
      <c r="L70" s="307"/>
      <c r="M70" s="383"/>
    </row>
    <row r="71" spans="1:13" ht="45" customHeight="1" x14ac:dyDescent="0.2">
      <c r="A71" s="307" t="str">
        <f t="shared" si="0"/>
        <v>RQF064</v>
      </c>
      <c r="B71" s="633" t="s">
        <v>372</v>
      </c>
      <c r="C71" s="634" t="s">
        <v>372</v>
      </c>
      <c r="D71" s="634" t="s">
        <v>372</v>
      </c>
      <c r="E71" s="635" t="s">
        <v>372</v>
      </c>
      <c r="F71" s="391" t="s">
        <v>4</v>
      </c>
      <c r="G71" s="304"/>
      <c r="H71" s="395"/>
      <c r="I71" s="306"/>
      <c r="J71" s="306"/>
      <c r="K71" s="34" t="str">
        <f t="shared" si="1"/>
        <v/>
      </c>
      <c r="L71" s="307"/>
      <c r="M71" s="383"/>
    </row>
    <row r="72" spans="1:13" ht="45" customHeight="1" x14ac:dyDescent="0.2">
      <c r="A72" s="307" t="str">
        <f t="shared" ref="A72:A96" si="2">IF(LEFT(A71,2)="ID",CONCATENATE(MID($A$7,SEARCH(" ",$A$7)+1,10),"001"),CONCATENATE(MID($A$7,SEARCH(" ",$A$7)+1,10),TEXT(RIGHT(A71,3)+1,"000")))</f>
        <v>RQF065</v>
      </c>
      <c r="B72" s="633" t="s">
        <v>373</v>
      </c>
      <c r="C72" s="634" t="s">
        <v>373</v>
      </c>
      <c r="D72" s="634" t="s">
        <v>373</v>
      </c>
      <c r="E72" s="635" t="s">
        <v>373</v>
      </c>
      <c r="F72" s="391" t="s">
        <v>4</v>
      </c>
      <c r="G72" s="304"/>
      <c r="H72" s="395"/>
      <c r="I72" s="306"/>
      <c r="J72" s="306"/>
      <c r="K72" s="34" t="str">
        <f t="shared" ref="K72:K96" si="3">IF(I72="","",I72*100)</f>
        <v/>
      </c>
      <c r="L72" s="307"/>
      <c r="M72" s="383"/>
    </row>
    <row r="73" spans="1:13" ht="45" customHeight="1" x14ac:dyDescent="0.2">
      <c r="A73" s="307" t="str">
        <f t="shared" si="2"/>
        <v>RQF066</v>
      </c>
      <c r="B73" s="633" t="s">
        <v>374</v>
      </c>
      <c r="C73" s="634" t="s">
        <v>374</v>
      </c>
      <c r="D73" s="634" t="s">
        <v>374</v>
      </c>
      <c r="E73" s="635" t="s">
        <v>374</v>
      </c>
      <c r="F73" s="391" t="s">
        <v>4</v>
      </c>
      <c r="G73" s="304"/>
      <c r="H73" s="395"/>
      <c r="I73" s="306"/>
      <c r="J73" s="306"/>
      <c r="K73" s="34" t="str">
        <f t="shared" si="3"/>
        <v/>
      </c>
      <c r="L73" s="307"/>
      <c r="M73" s="383"/>
    </row>
    <row r="74" spans="1:13" ht="45" customHeight="1" x14ac:dyDescent="0.2">
      <c r="A74" s="307" t="str">
        <f t="shared" si="2"/>
        <v>RQF067</v>
      </c>
      <c r="B74" s="633" t="s">
        <v>375</v>
      </c>
      <c r="C74" s="634" t="s">
        <v>375</v>
      </c>
      <c r="D74" s="634" t="s">
        <v>375</v>
      </c>
      <c r="E74" s="635" t="s">
        <v>375</v>
      </c>
      <c r="F74" s="391" t="s">
        <v>4</v>
      </c>
      <c r="G74" s="304"/>
      <c r="H74" s="395"/>
      <c r="I74" s="306"/>
      <c r="J74" s="306"/>
      <c r="K74" s="34" t="str">
        <f t="shared" si="3"/>
        <v/>
      </c>
      <c r="L74" s="307"/>
      <c r="M74" s="383"/>
    </row>
    <row r="75" spans="1:13" ht="45" customHeight="1" x14ac:dyDescent="0.2">
      <c r="A75" s="307" t="str">
        <f t="shared" si="2"/>
        <v>RQF068</v>
      </c>
      <c r="B75" s="633" t="s">
        <v>376</v>
      </c>
      <c r="C75" s="634" t="s">
        <v>376</v>
      </c>
      <c r="D75" s="634" t="s">
        <v>376</v>
      </c>
      <c r="E75" s="635" t="s">
        <v>376</v>
      </c>
      <c r="F75" s="391" t="s">
        <v>4</v>
      </c>
      <c r="G75" s="304"/>
      <c r="H75" s="395"/>
      <c r="I75" s="306"/>
      <c r="J75" s="306"/>
      <c r="K75" s="34" t="str">
        <f t="shared" si="3"/>
        <v/>
      </c>
      <c r="L75" s="307"/>
      <c r="M75" s="383"/>
    </row>
    <row r="76" spans="1:13" ht="45" customHeight="1" x14ac:dyDescent="0.2">
      <c r="A76" s="307" t="str">
        <f t="shared" si="2"/>
        <v>RQF069</v>
      </c>
      <c r="B76" s="633" t="s">
        <v>377</v>
      </c>
      <c r="C76" s="634" t="s">
        <v>377</v>
      </c>
      <c r="D76" s="634" t="s">
        <v>377</v>
      </c>
      <c r="E76" s="635" t="s">
        <v>377</v>
      </c>
      <c r="F76" s="391" t="s">
        <v>4</v>
      </c>
      <c r="G76" s="304"/>
      <c r="H76" s="395"/>
      <c r="I76" s="306"/>
      <c r="J76" s="306"/>
      <c r="K76" s="34" t="str">
        <f t="shared" si="3"/>
        <v/>
      </c>
      <c r="L76" s="307"/>
      <c r="M76" s="383"/>
    </row>
    <row r="77" spans="1:13" ht="45" customHeight="1" x14ac:dyDescent="0.2">
      <c r="A77" s="307" t="str">
        <f t="shared" si="2"/>
        <v>RQF070</v>
      </c>
      <c r="B77" s="633" t="s">
        <v>378</v>
      </c>
      <c r="C77" s="634" t="s">
        <v>378</v>
      </c>
      <c r="D77" s="634" t="s">
        <v>378</v>
      </c>
      <c r="E77" s="635" t="s">
        <v>378</v>
      </c>
      <c r="F77" s="391" t="s">
        <v>4</v>
      </c>
      <c r="G77" s="304"/>
      <c r="H77" s="395"/>
      <c r="I77" s="306"/>
      <c r="J77" s="306"/>
      <c r="K77" s="34" t="str">
        <f t="shared" si="3"/>
        <v/>
      </c>
      <c r="L77" s="307"/>
      <c r="M77" s="383"/>
    </row>
    <row r="78" spans="1:13" ht="45" customHeight="1" x14ac:dyDescent="0.2">
      <c r="A78" s="307" t="str">
        <f t="shared" si="2"/>
        <v>RQF071</v>
      </c>
      <c r="B78" s="633" t="s">
        <v>379</v>
      </c>
      <c r="C78" s="634" t="s">
        <v>379</v>
      </c>
      <c r="D78" s="634" t="s">
        <v>379</v>
      </c>
      <c r="E78" s="635" t="s">
        <v>379</v>
      </c>
      <c r="F78" s="391" t="s">
        <v>4</v>
      </c>
      <c r="G78" s="304"/>
      <c r="H78" s="395"/>
      <c r="I78" s="306"/>
      <c r="J78" s="306"/>
      <c r="K78" s="34" t="str">
        <f t="shared" si="3"/>
        <v/>
      </c>
      <c r="L78" s="307"/>
      <c r="M78" s="383"/>
    </row>
    <row r="79" spans="1:13" ht="45" customHeight="1" x14ac:dyDescent="0.2">
      <c r="A79" s="307" t="str">
        <f t="shared" si="2"/>
        <v>RQF072</v>
      </c>
      <c r="B79" s="633" t="s">
        <v>380</v>
      </c>
      <c r="C79" s="634" t="s">
        <v>380</v>
      </c>
      <c r="D79" s="634" t="s">
        <v>380</v>
      </c>
      <c r="E79" s="635" t="s">
        <v>380</v>
      </c>
      <c r="F79" s="392" t="s">
        <v>4</v>
      </c>
      <c r="G79" s="304"/>
      <c r="H79" s="305"/>
      <c r="I79" s="306"/>
      <c r="J79" s="306"/>
      <c r="K79" s="34" t="str">
        <f t="shared" si="3"/>
        <v/>
      </c>
      <c r="L79" s="307"/>
      <c r="M79" s="383"/>
    </row>
    <row r="80" spans="1:13" ht="45" customHeight="1" x14ac:dyDescent="0.2">
      <c r="A80" s="307" t="str">
        <f t="shared" si="2"/>
        <v>RQF073</v>
      </c>
      <c r="B80" s="633" t="s">
        <v>381</v>
      </c>
      <c r="C80" s="634" t="s">
        <v>381</v>
      </c>
      <c r="D80" s="634" t="s">
        <v>381</v>
      </c>
      <c r="E80" s="635" t="s">
        <v>381</v>
      </c>
      <c r="F80" s="392" t="s">
        <v>4</v>
      </c>
      <c r="G80" s="304"/>
      <c r="H80" s="305"/>
      <c r="I80" s="306"/>
      <c r="J80" s="306"/>
      <c r="K80" s="34" t="str">
        <f t="shared" si="3"/>
        <v/>
      </c>
      <c r="L80" s="307"/>
      <c r="M80" s="383"/>
    </row>
    <row r="81" spans="1:13" ht="45" customHeight="1" x14ac:dyDescent="0.2">
      <c r="A81" s="307" t="str">
        <f t="shared" si="2"/>
        <v>RQF074</v>
      </c>
      <c r="B81" s="633" t="s">
        <v>382</v>
      </c>
      <c r="C81" s="634" t="s">
        <v>382</v>
      </c>
      <c r="D81" s="634" t="s">
        <v>382</v>
      </c>
      <c r="E81" s="635" t="s">
        <v>382</v>
      </c>
      <c r="F81" s="392" t="s">
        <v>4</v>
      </c>
      <c r="G81" s="304"/>
      <c r="H81" s="305"/>
      <c r="I81" s="306"/>
      <c r="J81" s="306"/>
      <c r="K81" s="34" t="str">
        <f t="shared" si="3"/>
        <v/>
      </c>
      <c r="L81" s="307"/>
      <c r="M81" s="383"/>
    </row>
    <row r="82" spans="1:13" ht="45" customHeight="1" x14ac:dyDescent="0.2">
      <c r="A82" s="307" t="str">
        <f t="shared" si="2"/>
        <v>RQF075</v>
      </c>
      <c r="B82" s="633" t="s">
        <v>383</v>
      </c>
      <c r="C82" s="634" t="s">
        <v>383</v>
      </c>
      <c r="D82" s="634" t="s">
        <v>383</v>
      </c>
      <c r="E82" s="635" t="s">
        <v>383</v>
      </c>
      <c r="F82" s="392" t="s">
        <v>4</v>
      </c>
      <c r="G82" s="304"/>
      <c r="H82" s="305"/>
      <c r="I82" s="306"/>
      <c r="J82" s="306"/>
      <c r="K82" s="34" t="str">
        <f t="shared" si="3"/>
        <v/>
      </c>
      <c r="L82" s="307"/>
      <c r="M82" s="383"/>
    </row>
    <row r="83" spans="1:13" ht="45" customHeight="1" x14ac:dyDescent="0.2">
      <c r="A83" s="307" t="str">
        <f t="shared" si="2"/>
        <v>RQF076</v>
      </c>
      <c r="B83" s="633" t="s">
        <v>384</v>
      </c>
      <c r="C83" s="634" t="s">
        <v>384</v>
      </c>
      <c r="D83" s="634" t="s">
        <v>384</v>
      </c>
      <c r="E83" s="635" t="s">
        <v>384</v>
      </c>
      <c r="F83" s="391" t="s">
        <v>4</v>
      </c>
      <c r="G83" s="304"/>
      <c r="H83" s="395"/>
      <c r="I83" s="306"/>
      <c r="J83" s="306"/>
      <c r="K83" s="34" t="str">
        <f t="shared" si="3"/>
        <v/>
      </c>
      <c r="L83" s="307"/>
      <c r="M83" s="383"/>
    </row>
    <row r="84" spans="1:13" ht="45" customHeight="1" x14ac:dyDescent="0.2">
      <c r="A84" s="307" t="str">
        <f t="shared" si="2"/>
        <v>RQF077</v>
      </c>
      <c r="B84" s="633" t="s">
        <v>385</v>
      </c>
      <c r="C84" s="634" t="s">
        <v>385</v>
      </c>
      <c r="D84" s="634" t="s">
        <v>385</v>
      </c>
      <c r="E84" s="635" t="s">
        <v>385</v>
      </c>
      <c r="F84" s="392" t="s">
        <v>5</v>
      </c>
      <c r="G84" s="304"/>
      <c r="H84" s="305"/>
      <c r="I84" s="306"/>
      <c r="J84" s="306"/>
      <c r="K84" s="34" t="str">
        <f t="shared" si="3"/>
        <v/>
      </c>
      <c r="L84" s="307"/>
      <c r="M84" s="383"/>
    </row>
    <row r="85" spans="1:13" ht="45" customHeight="1" x14ac:dyDescent="0.2">
      <c r="A85" s="307" t="str">
        <f t="shared" si="2"/>
        <v>RQF078</v>
      </c>
      <c r="B85" s="633" t="s">
        <v>386</v>
      </c>
      <c r="C85" s="634" t="s">
        <v>386</v>
      </c>
      <c r="D85" s="634" t="s">
        <v>386</v>
      </c>
      <c r="E85" s="635" t="s">
        <v>386</v>
      </c>
      <c r="F85" s="392" t="s">
        <v>5</v>
      </c>
      <c r="G85" s="304"/>
      <c r="H85" s="305"/>
      <c r="I85" s="306"/>
      <c r="J85" s="306"/>
      <c r="K85" s="34" t="str">
        <f t="shared" si="3"/>
        <v/>
      </c>
      <c r="L85" s="307"/>
      <c r="M85" s="383"/>
    </row>
    <row r="86" spans="1:13" ht="45" customHeight="1" x14ac:dyDescent="0.2">
      <c r="A86" s="307" t="str">
        <f t="shared" si="2"/>
        <v>RQF079</v>
      </c>
      <c r="B86" s="633" t="s">
        <v>387</v>
      </c>
      <c r="C86" s="634" t="s">
        <v>387</v>
      </c>
      <c r="D86" s="634" t="s">
        <v>387</v>
      </c>
      <c r="E86" s="635" t="s">
        <v>387</v>
      </c>
      <c r="F86" s="392" t="s">
        <v>17</v>
      </c>
      <c r="G86" s="304"/>
      <c r="H86" s="305" t="s">
        <v>28</v>
      </c>
      <c r="I86" s="306">
        <v>0.4</v>
      </c>
      <c r="J86" s="306"/>
      <c r="K86" s="34">
        <f t="shared" si="3"/>
        <v>40</v>
      </c>
      <c r="L86" s="307"/>
      <c r="M86" s="383"/>
    </row>
    <row r="87" spans="1:13" ht="45" customHeight="1" x14ac:dyDescent="0.2">
      <c r="A87" s="307" t="str">
        <f t="shared" si="2"/>
        <v>RQF080</v>
      </c>
      <c r="B87" s="633" t="s">
        <v>388</v>
      </c>
      <c r="C87" s="634" t="s">
        <v>388</v>
      </c>
      <c r="D87" s="634" t="s">
        <v>388</v>
      </c>
      <c r="E87" s="635" t="s">
        <v>388</v>
      </c>
      <c r="F87" s="392" t="s">
        <v>4</v>
      </c>
      <c r="G87" s="304"/>
      <c r="H87" s="305"/>
      <c r="I87" s="306"/>
      <c r="J87" s="306"/>
      <c r="K87" s="34" t="str">
        <f t="shared" si="3"/>
        <v/>
      </c>
      <c r="L87" s="307"/>
      <c r="M87" s="383"/>
    </row>
    <row r="88" spans="1:13" ht="45" customHeight="1" x14ac:dyDescent="0.2">
      <c r="A88" s="307" t="str">
        <f t="shared" si="2"/>
        <v>RQF081</v>
      </c>
      <c r="B88" s="633" t="s">
        <v>389</v>
      </c>
      <c r="C88" s="634" t="s">
        <v>389</v>
      </c>
      <c r="D88" s="634" t="s">
        <v>389</v>
      </c>
      <c r="E88" s="635" t="s">
        <v>389</v>
      </c>
      <c r="F88" s="392" t="s">
        <v>4</v>
      </c>
      <c r="G88" s="304"/>
      <c r="H88" s="395"/>
      <c r="I88" s="306"/>
      <c r="J88" s="306"/>
      <c r="K88" s="34" t="str">
        <f t="shared" si="3"/>
        <v/>
      </c>
      <c r="L88" s="307"/>
      <c r="M88" s="383"/>
    </row>
    <row r="89" spans="1:13" ht="45" customHeight="1" x14ac:dyDescent="0.2">
      <c r="A89" s="307" t="str">
        <f t="shared" si="2"/>
        <v>RQF082</v>
      </c>
      <c r="B89" s="633" t="s">
        <v>390</v>
      </c>
      <c r="C89" s="634" t="s">
        <v>390</v>
      </c>
      <c r="D89" s="634" t="s">
        <v>390</v>
      </c>
      <c r="E89" s="635" t="s">
        <v>390</v>
      </c>
      <c r="F89" s="391" t="s">
        <v>4</v>
      </c>
      <c r="G89" s="304"/>
      <c r="H89" s="395"/>
      <c r="I89" s="306"/>
      <c r="J89" s="306"/>
      <c r="K89" s="34" t="str">
        <f t="shared" si="3"/>
        <v/>
      </c>
      <c r="L89" s="307"/>
      <c r="M89" s="383"/>
    </row>
    <row r="90" spans="1:13" ht="45" customHeight="1" x14ac:dyDescent="0.2">
      <c r="A90" s="307" t="str">
        <f t="shared" si="2"/>
        <v>RQF083</v>
      </c>
      <c r="B90" s="633" t="s">
        <v>391</v>
      </c>
      <c r="C90" s="634" t="s">
        <v>391</v>
      </c>
      <c r="D90" s="634" t="s">
        <v>391</v>
      </c>
      <c r="E90" s="635" t="s">
        <v>391</v>
      </c>
      <c r="F90" s="391" t="s">
        <v>4</v>
      </c>
      <c r="G90" s="304"/>
      <c r="H90" s="395"/>
      <c r="I90" s="306"/>
      <c r="J90" s="306"/>
      <c r="K90" s="34" t="str">
        <f t="shared" si="3"/>
        <v/>
      </c>
      <c r="L90" s="307"/>
      <c r="M90" s="383"/>
    </row>
    <row r="91" spans="1:13" ht="45" customHeight="1" x14ac:dyDescent="0.2">
      <c r="A91" s="307" t="str">
        <f t="shared" si="2"/>
        <v>RQF084</v>
      </c>
      <c r="B91" s="633" t="s">
        <v>392</v>
      </c>
      <c r="C91" s="634" t="s">
        <v>392</v>
      </c>
      <c r="D91" s="634" t="s">
        <v>392</v>
      </c>
      <c r="E91" s="635" t="s">
        <v>392</v>
      </c>
      <c r="F91" s="391" t="s">
        <v>4</v>
      </c>
      <c r="G91" s="304"/>
      <c r="H91" s="395"/>
      <c r="I91" s="306"/>
      <c r="J91" s="306"/>
      <c r="K91" s="34" t="str">
        <f t="shared" si="3"/>
        <v/>
      </c>
      <c r="L91" s="307"/>
      <c r="M91" s="383"/>
    </row>
    <row r="92" spans="1:13" ht="45" customHeight="1" x14ac:dyDescent="0.2">
      <c r="A92" s="307" t="str">
        <f t="shared" si="2"/>
        <v>RQF085</v>
      </c>
      <c r="B92" s="633" t="s">
        <v>393</v>
      </c>
      <c r="C92" s="634" t="s">
        <v>393</v>
      </c>
      <c r="D92" s="634" t="s">
        <v>393</v>
      </c>
      <c r="E92" s="635" t="s">
        <v>393</v>
      </c>
      <c r="F92" s="391" t="s">
        <v>4</v>
      </c>
      <c r="G92" s="304"/>
      <c r="H92" s="395"/>
      <c r="I92" s="306"/>
      <c r="J92" s="306"/>
      <c r="K92" s="34" t="str">
        <f t="shared" si="3"/>
        <v/>
      </c>
      <c r="L92" s="307"/>
      <c r="M92" s="383"/>
    </row>
    <row r="93" spans="1:13" ht="45" customHeight="1" x14ac:dyDescent="0.2">
      <c r="A93" s="307" t="str">
        <f t="shared" si="2"/>
        <v>RQF086</v>
      </c>
      <c r="B93" s="633" t="s">
        <v>394</v>
      </c>
      <c r="C93" s="634" t="s">
        <v>394</v>
      </c>
      <c r="D93" s="634" t="s">
        <v>394</v>
      </c>
      <c r="E93" s="635" t="s">
        <v>394</v>
      </c>
      <c r="F93" s="392" t="s">
        <v>4</v>
      </c>
      <c r="G93" s="304"/>
      <c r="H93" s="305"/>
      <c r="I93" s="306"/>
      <c r="J93" s="306"/>
      <c r="K93" s="34" t="str">
        <f t="shared" si="3"/>
        <v/>
      </c>
      <c r="L93" s="307"/>
      <c r="M93" s="383"/>
    </row>
    <row r="94" spans="1:13" ht="45" customHeight="1" x14ac:dyDescent="0.2">
      <c r="A94" s="307" t="str">
        <f t="shared" si="2"/>
        <v>RQF087</v>
      </c>
      <c r="B94" s="633" t="s">
        <v>395</v>
      </c>
      <c r="C94" s="634" t="s">
        <v>395</v>
      </c>
      <c r="D94" s="634" t="s">
        <v>395</v>
      </c>
      <c r="E94" s="635" t="s">
        <v>395</v>
      </c>
      <c r="F94" s="392" t="s">
        <v>4</v>
      </c>
      <c r="G94" s="304"/>
      <c r="H94" s="305"/>
      <c r="I94" s="306"/>
      <c r="J94" s="306"/>
      <c r="K94" s="34" t="str">
        <f t="shared" si="3"/>
        <v/>
      </c>
      <c r="L94" s="307"/>
      <c r="M94" s="383"/>
    </row>
    <row r="95" spans="1:13" ht="45" customHeight="1" x14ac:dyDescent="0.2">
      <c r="A95" s="307" t="str">
        <f t="shared" si="2"/>
        <v>RQF088</v>
      </c>
      <c r="B95" s="633" t="s">
        <v>396</v>
      </c>
      <c r="C95" s="634" t="s">
        <v>396</v>
      </c>
      <c r="D95" s="634" t="s">
        <v>396</v>
      </c>
      <c r="E95" s="635" t="s">
        <v>396</v>
      </c>
      <c r="F95" s="392" t="s">
        <v>4</v>
      </c>
      <c r="G95" s="304"/>
      <c r="H95" s="305"/>
      <c r="I95" s="306"/>
      <c r="J95" s="306"/>
      <c r="K95" s="34" t="str">
        <f t="shared" si="3"/>
        <v/>
      </c>
      <c r="L95" s="307"/>
      <c r="M95" s="383"/>
    </row>
    <row r="96" spans="1:13" ht="45" customHeight="1" x14ac:dyDescent="0.2">
      <c r="A96" s="307" t="str">
        <f t="shared" si="2"/>
        <v>RQF089</v>
      </c>
      <c r="B96" s="636" t="s">
        <v>397</v>
      </c>
      <c r="C96" s="637" t="s">
        <v>397</v>
      </c>
      <c r="D96" s="637" t="s">
        <v>397</v>
      </c>
      <c r="E96" s="638" t="s">
        <v>397</v>
      </c>
      <c r="F96" s="392" t="s">
        <v>4</v>
      </c>
      <c r="G96" s="304"/>
      <c r="H96" s="305"/>
      <c r="I96" s="306"/>
      <c r="J96" s="306"/>
      <c r="K96" s="34" t="str">
        <f t="shared" si="3"/>
        <v/>
      </c>
      <c r="L96" s="307"/>
      <c r="M96" s="383"/>
    </row>
    <row r="97" spans="1:13" x14ac:dyDescent="0.2">
      <c r="A97" s="101"/>
    </row>
    <row r="98" spans="1:13" ht="13.5" thickBot="1" x14ac:dyDescent="0.25">
      <c r="A98" s="278"/>
      <c r="B98" s="28" t="s">
        <v>52</v>
      </c>
      <c r="C98" s="28"/>
      <c r="D98" s="28"/>
      <c r="E98" s="28"/>
      <c r="F98" s="28" t="s">
        <v>53</v>
      </c>
      <c r="G98" s="28"/>
      <c r="H98" s="26"/>
      <c r="I98" s="26"/>
      <c r="J98" s="26"/>
    </row>
    <row r="99" spans="1:13" ht="26.25" thickBot="1" x14ac:dyDescent="0.25">
      <c r="A99" s="29" t="s">
        <v>215</v>
      </c>
      <c r="B99" s="31" t="s">
        <v>169</v>
      </c>
      <c r="C99" s="300"/>
      <c r="D99" s="300"/>
      <c r="E99" s="301"/>
      <c r="F99" s="30" t="s">
        <v>4</v>
      </c>
      <c r="G99" s="30" t="s">
        <v>57</v>
      </c>
      <c r="H99" s="30" t="s">
        <v>22</v>
      </c>
      <c r="I99" s="31" t="s">
        <v>55</v>
      </c>
      <c r="J99" s="30" t="s">
        <v>56</v>
      </c>
      <c r="K99" s="33" t="s">
        <v>58</v>
      </c>
      <c r="L99" s="364" t="s">
        <v>274</v>
      </c>
      <c r="M99" s="32" t="s">
        <v>275</v>
      </c>
    </row>
    <row r="100" spans="1:13" ht="45" customHeight="1" x14ac:dyDescent="0.2">
      <c r="A100" s="307" t="str">
        <f t="shared" ref="A100:A127" si="4">IF(LEFT(A99,2)="ID",CONCATENATE(MID($A$99,SEARCH(" ",$A$99)+1,10),"001"),CONCATENATE(MID($A$99,SEARCH(" ",$A$99)+1,10),TEXT(RIGHT(A99,3)+1,"000")))</f>
        <v>RQNF001</v>
      </c>
      <c r="B100" s="423" t="s">
        <v>429</v>
      </c>
      <c r="C100" s="424" t="s">
        <v>429</v>
      </c>
      <c r="D100" s="424" t="s">
        <v>429</v>
      </c>
      <c r="E100" s="425" t="s">
        <v>429</v>
      </c>
      <c r="F100" s="305" t="s">
        <v>4</v>
      </c>
      <c r="G100" s="304"/>
      <c r="H100" s="305"/>
      <c r="I100" s="306"/>
      <c r="J100" s="306"/>
      <c r="K100" s="34" t="str">
        <f t="shared" ref="K100:K127" si="5">IF(I100="","",I100*100)</f>
        <v/>
      </c>
      <c r="L100" s="307"/>
      <c r="M100" s="383"/>
    </row>
    <row r="101" spans="1:13" ht="45" customHeight="1" x14ac:dyDescent="0.2">
      <c r="A101" s="307" t="str">
        <f t="shared" si="4"/>
        <v>RQNF002</v>
      </c>
      <c r="B101" s="423" t="s">
        <v>430</v>
      </c>
      <c r="C101" s="424" t="s">
        <v>430</v>
      </c>
      <c r="D101" s="424" t="s">
        <v>430</v>
      </c>
      <c r="E101" s="425" t="s">
        <v>430</v>
      </c>
      <c r="F101" s="305" t="s">
        <v>4</v>
      </c>
      <c r="G101" s="304"/>
      <c r="H101" s="305"/>
      <c r="I101" s="306"/>
      <c r="J101" s="306"/>
      <c r="K101" s="34" t="str">
        <f t="shared" si="5"/>
        <v/>
      </c>
      <c r="L101" s="307"/>
      <c r="M101" s="383"/>
    </row>
    <row r="102" spans="1:13" ht="45" customHeight="1" x14ac:dyDescent="0.2">
      <c r="A102" s="307" t="str">
        <f t="shared" si="4"/>
        <v>RQNF003</v>
      </c>
      <c r="B102" s="423" t="s">
        <v>431</v>
      </c>
      <c r="C102" s="424" t="s">
        <v>431</v>
      </c>
      <c r="D102" s="424" t="s">
        <v>431</v>
      </c>
      <c r="E102" s="425" t="s">
        <v>431</v>
      </c>
      <c r="F102" s="305" t="s">
        <v>4</v>
      </c>
      <c r="G102" s="304"/>
      <c r="H102" s="305"/>
      <c r="I102" s="306"/>
      <c r="J102" s="306"/>
      <c r="K102" s="34" t="str">
        <f t="shared" si="5"/>
        <v/>
      </c>
      <c r="L102" s="307"/>
      <c r="M102" s="383"/>
    </row>
    <row r="103" spans="1:13" ht="45" customHeight="1" x14ac:dyDescent="0.2">
      <c r="A103" s="307" t="str">
        <f t="shared" si="4"/>
        <v>RQNF004</v>
      </c>
      <c r="B103" s="423" t="s">
        <v>432</v>
      </c>
      <c r="C103" s="424" t="s">
        <v>432</v>
      </c>
      <c r="D103" s="424" t="s">
        <v>432</v>
      </c>
      <c r="E103" s="425" t="s">
        <v>432</v>
      </c>
      <c r="F103" s="305" t="s">
        <v>4</v>
      </c>
      <c r="G103" s="304"/>
      <c r="H103" s="305"/>
      <c r="I103" s="306"/>
      <c r="J103" s="306"/>
      <c r="K103" s="34" t="str">
        <f t="shared" si="5"/>
        <v/>
      </c>
      <c r="L103" s="307"/>
      <c r="M103" s="383"/>
    </row>
    <row r="104" spans="1:13" ht="45" customHeight="1" x14ac:dyDescent="0.2">
      <c r="A104" s="307" t="str">
        <f t="shared" si="4"/>
        <v>RQNF005</v>
      </c>
      <c r="B104" s="423" t="s">
        <v>433</v>
      </c>
      <c r="C104" s="424" t="s">
        <v>433</v>
      </c>
      <c r="D104" s="424" t="s">
        <v>433</v>
      </c>
      <c r="E104" s="425" t="s">
        <v>433</v>
      </c>
      <c r="F104" s="305" t="s">
        <v>4</v>
      </c>
      <c r="G104" s="304"/>
      <c r="H104" s="305"/>
      <c r="I104" s="306"/>
      <c r="J104" s="306"/>
      <c r="K104" s="34" t="str">
        <f t="shared" si="5"/>
        <v/>
      </c>
      <c r="L104" s="307"/>
      <c r="M104" s="383"/>
    </row>
    <row r="105" spans="1:13" ht="45" customHeight="1" x14ac:dyDescent="0.2">
      <c r="A105" s="307" t="str">
        <f t="shared" si="4"/>
        <v>RQNF006</v>
      </c>
      <c r="B105" s="423" t="s">
        <v>434</v>
      </c>
      <c r="C105" s="424" t="s">
        <v>434</v>
      </c>
      <c r="D105" s="424" t="s">
        <v>434</v>
      </c>
      <c r="E105" s="425" t="s">
        <v>434</v>
      </c>
      <c r="F105" s="305" t="s">
        <v>4</v>
      </c>
      <c r="G105" s="304"/>
      <c r="H105" s="305"/>
      <c r="I105" s="306"/>
      <c r="J105" s="306"/>
      <c r="K105" s="34" t="str">
        <f t="shared" si="5"/>
        <v/>
      </c>
      <c r="L105" s="307"/>
      <c r="M105" s="383"/>
    </row>
    <row r="106" spans="1:13" ht="45" customHeight="1" x14ac:dyDescent="0.2">
      <c r="A106" s="307" t="str">
        <f t="shared" si="4"/>
        <v>RQNF007</v>
      </c>
      <c r="B106" s="423" t="s">
        <v>435</v>
      </c>
      <c r="C106" s="424" t="s">
        <v>435</v>
      </c>
      <c r="D106" s="424" t="s">
        <v>435</v>
      </c>
      <c r="E106" s="425" t="s">
        <v>435</v>
      </c>
      <c r="F106" s="305" t="s">
        <v>4</v>
      </c>
      <c r="G106" s="304"/>
      <c r="H106" s="305"/>
      <c r="I106" s="306"/>
      <c r="J106" s="306"/>
      <c r="K106" s="34" t="str">
        <f t="shared" si="5"/>
        <v/>
      </c>
      <c r="L106" s="307"/>
      <c r="M106" s="383"/>
    </row>
    <row r="107" spans="1:13" ht="45" customHeight="1" x14ac:dyDescent="0.2">
      <c r="A107" s="307" t="str">
        <f t="shared" si="4"/>
        <v>RQNF008</v>
      </c>
      <c r="B107" s="423" t="s">
        <v>436</v>
      </c>
      <c r="C107" s="424" t="s">
        <v>436</v>
      </c>
      <c r="D107" s="424" t="s">
        <v>436</v>
      </c>
      <c r="E107" s="425" t="s">
        <v>436</v>
      </c>
      <c r="F107" s="305" t="s">
        <v>4</v>
      </c>
      <c r="G107" s="304"/>
      <c r="H107" s="305"/>
      <c r="I107" s="306"/>
      <c r="J107" s="306"/>
      <c r="K107" s="34" t="str">
        <f t="shared" si="5"/>
        <v/>
      </c>
      <c r="L107" s="307"/>
      <c r="M107" s="383"/>
    </row>
    <row r="108" spans="1:13" ht="45" customHeight="1" x14ac:dyDescent="0.2">
      <c r="A108" s="307" t="str">
        <f t="shared" si="4"/>
        <v>RQNF009</v>
      </c>
      <c r="B108" s="423" t="s">
        <v>437</v>
      </c>
      <c r="C108" s="424" t="s">
        <v>437</v>
      </c>
      <c r="D108" s="424" t="s">
        <v>437</v>
      </c>
      <c r="E108" s="425" t="s">
        <v>437</v>
      </c>
      <c r="F108" s="305" t="s">
        <v>4</v>
      </c>
      <c r="G108" s="304"/>
      <c r="H108" s="305"/>
      <c r="I108" s="306"/>
      <c r="J108" s="306"/>
      <c r="K108" s="34" t="str">
        <f t="shared" si="5"/>
        <v/>
      </c>
      <c r="L108" s="307"/>
      <c r="M108" s="383"/>
    </row>
    <row r="109" spans="1:13" ht="45" customHeight="1" x14ac:dyDescent="0.2">
      <c r="A109" s="307" t="str">
        <f t="shared" si="4"/>
        <v>RQNF010</v>
      </c>
      <c r="B109" s="423" t="s">
        <v>438</v>
      </c>
      <c r="C109" s="424" t="s">
        <v>438</v>
      </c>
      <c r="D109" s="424" t="s">
        <v>438</v>
      </c>
      <c r="E109" s="425" t="s">
        <v>438</v>
      </c>
      <c r="F109" s="395" t="s">
        <v>4</v>
      </c>
      <c r="G109" s="304"/>
      <c r="H109" s="395"/>
      <c r="I109" s="306"/>
      <c r="J109" s="306"/>
      <c r="K109" s="34" t="str">
        <f t="shared" si="5"/>
        <v/>
      </c>
      <c r="L109" s="307"/>
      <c r="M109" s="383"/>
    </row>
    <row r="110" spans="1:13" ht="45" customHeight="1" x14ac:dyDescent="0.2">
      <c r="A110" s="307" t="str">
        <f t="shared" si="4"/>
        <v>RQNF011</v>
      </c>
      <c r="B110" s="423" t="s">
        <v>439</v>
      </c>
      <c r="C110" s="424" t="s">
        <v>439</v>
      </c>
      <c r="D110" s="424" t="s">
        <v>439</v>
      </c>
      <c r="E110" s="425" t="s">
        <v>439</v>
      </c>
      <c r="F110" s="305" t="s">
        <v>4</v>
      </c>
      <c r="G110" s="304"/>
      <c r="H110" s="305"/>
      <c r="I110" s="306"/>
      <c r="J110" s="306"/>
      <c r="K110" s="34" t="str">
        <f t="shared" si="5"/>
        <v/>
      </c>
      <c r="L110" s="307"/>
      <c r="M110" s="383"/>
    </row>
    <row r="111" spans="1:13" ht="45" customHeight="1" x14ac:dyDescent="0.2">
      <c r="A111" s="307" t="str">
        <f t="shared" si="4"/>
        <v>RQNF012</v>
      </c>
      <c r="B111" s="423" t="s">
        <v>440</v>
      </c>
      <c r="C111" s="424" t="s">
        <v>440</v>
      </c>
      <c r="D111" s="424" t="s">
        <v>440</v>
      </c>
      <c r="E111" s="425" t="s">
        <v>440</v>
      </c>
      <c r="F111" s="305" t="s">
        <v>4</v>
      </c>
      <c r="G111" s="304"/>
      <c r="H111" s="305"/>
      <c r="I111" s="306"/>
      <c r="J111" s="306"/>
      <c r="K111" s="34" t="str">
        <f t="shared" si="5"/>
        <v/>
      </c>
      <c r="L111" s="307"/>
      <c r="M111" s="383"/>
    </row>
    <row r="112" spans="1:13" ht="45" customHeight="1" x14ac:dyDescent="0.2">
      <c r="A112" s="307" t="str">
        <f t="shared" si="4"/>
        <v>RQNF013</v>
      </c>
      <c r="B112" s="423" t="s">
        <v>441</v>
      </c>
      <c r="C112" s="424" t="s">
        <v>441</v>
      </c>
      <c r="D112" s="424" t="s">
        <v>441</v>
      </c>
      <c r="E112" s="425" t="s">
        <v>441</v>
      </c>
      <c r="F112" s="305" t="s">
        <v>4</v>
      </c>
      <c r="G112" s="304"/>
      <c r="H112" s="305"/>
      <c r="I112" s="306"/>
      <c r="J112" s="306"/>
      <c r="K112" s="34" t="str">
        <f t="shared" si="5"/>
        <v/>
      </c>
      <c r="L112" s="307"/>
      <c r="M112" s="383"/>
    </row>
    <row r="113" spans="1:13" ht="45" customHeight="1" x14ac:dyDescent="0.2">
      <c r="A113" s="307" t="str">
        <f t="shared" si="4"/>
        <v>RQNF014</v>
      </c>
      <c r="B113" s="423" t="s">
        <v>442</v>
      </c>
      <c r="C113" s="424" t="s">
        <v>442</v>
      </c>
      <c r="D113" s="424" t="s">
        <v>442</v>
      </c>
      <c r="E113" s="425" t="s">
        <v>442</v>
      </c>
      <c r="F113" s="305" t="s">
        <v>4</v>
      </c>
      <c r="G113" s="304"/>
      <c r="H113" s="305"/>
      <c r="I113" s="306"/>
      <c r="J113" s="306"/>
      <c r="K113" s="34" t="str">
        <f t="shared" si="5"/>
        <v/>
      </c>
      <c r="L113" s="307"/>
      <c r="M113" s="383"/>
    </row>
    <row r="114" spans="1:13" ht="45" customHeight="1" x14ac:dyDescent="0.2">
      <c r="A114" s="307" t="str">
        <f t="shared" si="4"/>
        <v>RQNF015</v>
      </c>
      <c r="B114" s="423" t="s">
        <v>443</v>
      </c>
      <c r="C114" s="424" t="s">
        <v>443</v>
      </c>
      <c r="D114" s="424" t="s">
        <v>443</v>
      </c>
      <c r="E114" s="425" t="s">
        <v>443</v>
      </c>
      <c r="F114" s="305" t="s">
        <v>4</v>
      </c>
      <c r="G114" s="304"/>
      <c r="H114" s="305"/>
      <c r="I114" s="306"/>
      <c r="J114" s="306"/>
      <c r="K114" s="34" t="str">
        <f t="shared" si="5"/>
        <v/>
      </c>
      <c r="L114" s="307"/>
      <c r="M114" s="383"/>
    </row>
    <row r="115" spans="1:13" ht="45" customHeight="1" x14ac:dyDescent="0.2">
      <c r="A115" s="307" t="str">
        <f t="shared" si="4"/>
        <v>RQNF016</v>
      </c>
      <c r="B115" s="423" t="s">
        <v>444</v>
      </c>
      <c r="C115" s="424" t="s">
        <v>444</v>
      </c>
      <c r="D115" s="424" t="s">
        <v>444</v>
      </c>
      <c r="E115" s="425" t="s">
        <v>444</v>
      </c>
      <c r="F115" s="305" t="s">
        <v>4</v>
      </c>
      <c r="G115" s="304"/>
      <c r="H115" s="305"/>
      <c r="I115" s="306"/>
      <c r="J115" s="306"/>
      <c r="K115" s="34" t="str">
        <f t="shared" si="5"/>
        <v/>
      </c>
      <c r="L115" s="307"/>
      <c r="M115" s="383"/>
    </row>
    <row r="116" spans="1:13" ht="45" customHeight="1" x14ac:dyDescent="0.2">
      <c r="A116" s="307" t="str">
        <f t="shared" si="4"/>
        <v>RQNF017</v>
      </c>
      <c r="B116" s="423" t="s">
        <v>445</v>
      </c>
      <c r="C116" s="424" t="s">
        <v>445</v>
      </c>
      <c r="D116" s="424" t="s">
        <v>445</v>
      </c>
      <c r="E116" s="425" t="s">
        <v>445</v>
      </c>
      <c r="F116" s="305" t="s">
        <v>4</v>
      </c>
      <c r="G116" s="304"/>
      <c r="H116" s="305"/>
      <c r="I116" s="306"/>
      <c r="J116" s="306"/>
      <c r="K116" s="34" t="str">
        <f t="shared" si="5"/>
        <v/>
      </c>
      <c r="L116" s="307"/>
      <c r="M116" s="383"/>
    </row>
    <row r="117" spans="1:13" ht="45" customHeight="1" x14ac:dyDescent="0.2">
      <c r="A117" s="307" t="str">
        <f t="shared" si="4"/>
        <v>RQNF018</v>
      </c>
      <c r="B117" s="423" t="s">
        <v>446</v>
      </c>
      <c r="C117" s="424" t="s">
        <v>446</v>
      </c>
      <c r="D117" s="424" t="s">
        <v>446</v>
      </c>
      <c r="E117" s="425" t="s">
        <v>446</v>
      </c>
      <c r="F117" s="305" t="s">
        <v>4</v>
      </c>
      <c r="G117" s="304"/>
      <c r="H117" s="305"/>
      <c r="I117" s="306"/>
      <c r="J117" s="306"/>
      <c r="K117" s="34" t="str">
        <f t="shared" si="5"/>
        <v/>
      </c>
      <c r="L117" s="307"/>
      <c r="M117" s="383"/>
    </row>
    <row r="118" spans="1:13" ht="45" customHeight="1" x14ac:dyDescent="0.2">
      <c r="A118" s="307" t="str">
        <f t="shared" si="4"/>
        <v>RQNF019</v>
      </c>
      <c r="B118" s="423" t="s">
        <v>447</v>
      </c>
      <c r="C118" s="424" t="s">
        <v>447</v>
      </c>
      <c r="D118" s="424" t="s">
        <v>447</v>
      </c>
      <c r="E118" s="425" t="s">
        <v>447</v>
      </c>
      <c r="F118" s="305" t="s">
        <v>4</v>
      </c>
      <c r="G118" s="304"/>
      <c r="H118" s="305"/>
      <c r="I118" s="306"/>
      <c r="J118" s="306"/>
      <c r="K118" s="34" t="str">
        <f t="shared" si="5"/>
        <v/>
      </c>
      <c r="L118" s="307"/>
      <c r="M118" s="383"/>
    </row>
    <row r="119" spans="1:13" ht="45" customHeight="1" x14ac:dyDescent="0.2">
      <c r="A119" s="307" t="str">
        <f t="shared" si="4"/>
        <v>RQNF020</v>
      </c>
      <c r="B119" s="423" t="s">
        <v>448</v>
      </c>
      <c r="C119" s="424" t="s">
        <v>448</v>
      </c>
      <c r="D119" s="424" t="s">
        <v>448</v>
      </c>
      <c r="E119" s="425" t="s">
        <v>448</v>
      </c>
      <c r="F119" s="395" t="s">
        <v>4</v>
      </c>
      <c r="G119" s="304"/>
      <c r="H119" s="395"/>
      <c r="I119" s="306"/>
      <c r="J119" s="306"/>
      <c r="K119" s="34" t="str">
        <f t="shared" si="5"/>
        <v/>
      </c>
      <c r="L119" s="307"/>
      <c r="M119" s="383"/>
    </row>
    <row r="120" spans="1:13" ht="45" customHeight="1" x14ac:dyDescent="0.2">
      <c r="A120" s="307" t="str">
        <f t="shared" si="4"/>
        <v>RQNF021</v>
      </c>
      <c r="B120" s="423" t="s">
        <v>449</v>
      </c>
      <c r="C120" s="424" t="s">
        <v>449</v>
      </c>
      <c r="D120" s="424" t="s">
        <v>449</v>
      </c>
      <c r="E120" s="425" t="s">
        <v>449</v>
      </c>
      <c r="F120" s="305" t="s">
        <v>4</v>
      </c>
      <c r="G120" s="304"/>
      <c r="H120" s="305"/>
      <c r="I120" s="306"/>
      <c r="J120" s="306"/>
      <c r="K120" s="34" t="str">
        <f t="shared" si="5"/>
        <v/>
      </c>
      <c r="L120" s="307"/>
      <c r="M120" s="383"/>
    </row>
    <row r="121" spans="1:13" ht="45" customHeight="1" x14ac:dyDescent="0.2">
      <c r="A121" s="307" t="str">
        <f t="shared" si="4"/>
        <v>RQNF022</v>
      </c>
      <c r="B121" s="423" t="s">
        <v>450</v>
      </c>
      <c r="C121" s="424" t="s">
        <v>450</v>
      </c>
      <c r="D121" s="424" t="s">
        <v>450</v>
      </c>
      <c r="E121" s="425" t="s">
        <v>450</v>
      </c>
      <c r="F121" s="305" t="s">
        <v>4</v>
      </c>
      <c r="G121" s="304"/>
      <c r="H121" s="305"/>
      <c r="I121" s="306"/>
      <c r="J121" s="306"/>
      <c r="K121" s="34" t="str">
        <f t="shared" si="5"/>
        <v/>
      </c>
      <c r="L121" s="307"/>
      <c r="M121" s="383"/>
    </row>
    <row r="122" spans="1:13" ht="45" customHeight="1" x14ac:dyDescent="0.2">
      <c r="A122" s="307" t="str">
        <f t="shared" si="4"/>
        <v>RQNF023</v>
      </c>
      <c r="B122" s="423" t="s">
        <v>451</v>
      </c>
      <c r="C122" s="424" t="s">
        <v>451</v>
      </c>
      <c r="D122" s="424" t="s">
        <v>451</v>
      </c>
      <c r="E122" s="425" t="s">
        <v>451</v>
      </c>
      <c r="F122" s="305" t="s">
        <v>4</v>
      </c>
      <c r="G122" s="304"/>
      <c r="H122" s="305"/>
      <c r="I122" s="306"/>
      <c r="J122" s="306"/>
      <c r="K122" s="34" t="str">
        <f t="shared" si="5"/>
        <v/>
      </c>
      <c r="L122" s="307"/>
      <c r="M122" s="383"/>
    </row>
    <row r="123" spans="1:13" ht="45" customHeight="1" x14ac:dyDescent="0.2">
      <c r="A123" s="307" t="str">
        <f t="shared" si="4"/>
        <v>RQNF024</v>
      </c>
      <c r="B123" s="423" t="s">
        <v>452</v>
      </c>
      <c r="C123" s="424" t="s">
        <v>452</v>
      </c>
      <c r="D123" s="424" t="s">
        <v>452</v>
      </c>
      <c r="E123" s="425" t="s">
        <v>452</v>
      </c>
      <c r="F123" s="305" t="s">
        <v>4</v>
      </c>
      <c r="G123" s="304"/>
      <c r="H123" s="305"/>
      <c r="I123" s="306"/>
      <c r="J123" s="306"/>
      <c r="K123" s="34" t="str">
        <f t="shared" si="5"/>
        <v/>
      </c>
      <c r="L123" s="307"/>
      <c r="M123" s="383"/>
    </row>
    <row r="124" spans="1:13" ht="45" customHeight="1" x14ac:dyDescent="0.2">
      <c r="A124" s="307" t="str">
        <f t="shared" si="4"/>
        <v>RQNF025</v>
      </c>
      <c r="B124" s="423" t="s">
        <v>453</v>
      </c>
      <c r="C124" s="424" t="s">
        <v>453</v>
      </c>
      <c r="D124" s="424" t="s">
        <v>453</v>
      </c>
      <c r="E124" s="425" t="s">
        <v>453</v>
      </c>
      <c r="F124" s="305" t="s">
        <v>4</v>
      </c>
      <c r="G124" s="304"/>
      <c r="H124" s="305"/>
      <c r="I124" s="306"/>
      <c r="J124" s="306"/>
      <c r="K124" s="34" t="str">
        <f t="shared" si="5"/>
        <v/>
      </c>
      <c r="L124" s="307"/>
      <c r="M124" s="383"/>
    </row>
    <row r="125" spans="1:13" ht="45" customHeight="1" x14ac:dyDescent="0.2">
      <c r="A125" s="307" t="str">
        <f t="shared" si="4"/>
        <v>RQNF026</v>
      </c>
      <c r="B125" s="423" t="s">
        <v>454</v>
      </c>
      <c r="C125" s="424" t="s">
        <v>454</v>
      </c>
      <c r="D125" s="424" t="s">
        <v>454</v>
      </c>
      <c r="E125" s="425" t="s">
        <v>454</v>
      </c>
      <c r="F125" s="305" t="s">
        <v>4</v>
      </c>
      <c r="G125" s="304"/>
      <c r="H125" s="305"/>
      <c r="I125" s="306"/>
      <c r="J125" s="306"/>
      <c r="K125" s="34" t="str">
        <f t="shared" si="5"/>
        <v/>
      </c>
      <c r="L125" s="307"/>
      <c r="M125" s="383"/>
    </row>
    <row r="126" spans="1:13" ht="45" customHeight="1" x14ac:dyDescent="0.2">
      <c r="A126" s="307" t="str">
        <f t="shared" si="4"/>
        <v>RQNF027</v>
      </c>
      <c r="B126" s="423" t="s">
        <v>455</v>
      </c>
      <c r="C126" s="424" t="s">
        <v>455</v>
      </c>
      <c r="D126" s="424" t="s">
        <v>455</v>
      </c>
      <c r="E126" s="425" t="s">
        <v>455</v>
      </c>
      <c r="F126" s="305" t="s">
        <v>4</v>
      </c>
      <c r="G126" s="304"/>
      <c r="H126" s="305"/>
      <c r="I126" s="306"/>
      <c r="J126" s="306"/>
      <c r="K126" s="34" t="str">
        <f t="shared" si="5"/>
        <v/>
      </c>
      <c r="L126" s="307"/>
      <c r="M126" s="383"/>
    </row>
    <row r="127" spans="1:13" ht="45" customHeight="1" x14ac:dyDescent="0.2">
      <c r="A127" s="307" t="str">
        <f t="shared" si="4"/>
        <v>RQNF028</v>
      </c>
      <c r="B127" s="423" t="s">
        <v>456</v>
      </c>
      <c r="C127" s="424" t="s">
        <v>456</v>
      </c>
      <c r="D127" s="424" t="s">
        <v>456</v>
      </c>
      <c r="E127" s="425" t="s">
        <v>456</v>
      </c>
      <c r="F127" s="305" t="s">
        <v>4</v>
      </c>
      <c r="G127" s="304"/>
      <c r="H127" s="305"/>
      <c r="I127" s="306"/>
      <c r="J127" s="306"/>
      <c r="K127" s="34" t="str">
        <f t="shared" si="5"/>
        <v/>
      </c>
      <c r="L127" s="307"/>
      <c r="M127" s="383"/>
    </row>
    <row r="129" spans="1:13" ht="13.5" thickBot="1" x14ac:dyDescent="0.25">
      <c r="A129" s="278"/>
      <c r="B129" s="28" t="s">
        <v>52</v>
      </c>
      <c r="C129" s="28"/>
      <c r="D129" s="28"/>
      <c r="E129" s="28"/>
      <c r="F129" s="28" t="s">
        <v>53</v>
      </c>
      <c r="G129" s="28"/>
      <c r="H129" s="26"/>
      <c r="I129" s="26"/>
      <c r="J129" s="26"/>
    </row>
    <row r="130" spans="1:13" ht="26.25" thickBot="1" x14ac:dyDescent="0.25">
      <c r="A130" s="29" t="s">
        <v>216</v>
      </c>
      <c r="B130" s="31" t="s">
        <v>170</v>
      </c>
      <c r="C130" s="302"/>
      <c r="D130" s="302"/>
      <c r="E130" s="303"/>
      <c r="F130" s="30" t="s">
        <v>4</v>
      </c>
      <c r="G130" s="30" t="s">
        <v>57</v>
      </c>
      <c r="H130" s="30" t="s">
        <v>22</v>
      </c>
      <c r="I130" s="31" t="s">
        <v>55</v>
      </c>
      <c r="J130" s="30" t="s">
        <v>56</v>
      </c>
      <c r="K130" s="33" t="s">
        <v>58</v>
      </c>
      <c r="L130" s="364" t="s">
        <v>274</v>
      </c>
      <c r="M130" s="32" t="s">
        <v>275</v>
      </c>
    </row>
    <row r="131" spans="1:13" ht="45" customHeight="1" x14ac:dyDescent="0.2">
      <c r="A131" s="307" t="str">
        <f t="shared" ref="A131:A194" si="6">IF(LEFT(A130,2)="ID",CONCATENATE(MID($A$130,SEARCH(" ",$A$130)+1,10),"001"),CONCATENATE(MID($A$130,SEARCH(" ",$A$130)+1,10),TEXT(RIGHT(A130,3)+1,"000")))</f>
        <v>RQS001</v>
      </c>
      <c r="B131" s="639" t="s">
        <v>457</v>
      </c>
      <c r="C131" s="640" t="s">
        <v>457</v>
      </c>
      <c r="D131" s="640" t="s">
        <v>457</v>
      </c>
      <c r="E131" s="641" t="s">
        <v>457</v>
      </c>
      <c r="F131" s="305" t="s">
        <v>4</v>
      </c>
      <c r="G131" s="304">
        <f>IF(H131="",0,VLOOKUP(H131,Parâmetros!$N$3:$O$8,2,0)*I131)</f>
        <v>0</v>
      </c>
      <c r="H131" s="305"/>
      <c r="I131" s="306"/>
      <c r="J131" s="306"/>
      <c r="K131" s="34" t="str">
        <f t="shared" ref="K131:K194" si="7">IF(I131="","",I131*100)</f>
        <v/>
      </c>
      <c r="L131" s="363"/>
      <c r="M131" s="383"/>
    </row>
    <row r="132" spans="1:13" ht="45" customHeight="1" x14ac:dyDescent="0.2">
      <c r="A132" s="307" t="str">
        <f t="shared" si="6"/>
        <v>RQS002</v>
      </c>
      <c r="B132" s="633" t="s">
        <v>458</v>
      </c>
      <c r="C132" s="634" t="s">
        <v>458</v>
      </c>
      <c r="D132" s="634" t="s">
        <v>458</v>
      </c>
      <c r="E132" s="635" t="s">
        <v>458</v>
      </c>
      <c r="F132" s="305" t="s">
        <v>4</v>
      </c>
      <c r="G132" s="304">
        <f>IF(H132="",0,VLOOKUP(H132,Parâmetros!$N$3:$O$8,2,0)*I132)</f>
        <v>0</v>
      </c>
      <c r="H132" s="305"/>
      <c r="I132" s="306"/>
      <c r="J132" s="306"/>
      <c r="K132" s="34" t="str">
        <f t="shared" si="7"/>
        <v/>
      </c>
      <c r="L132" s="384"/>
      <c r="M132" s="383"/>
    </row>
    <row r="133" spans="1:13" ht="45" customHeight="1" x14ac:dyDescent="0.2">
      <c r="A133" s="307" t="str">
        <f t="shared" si="6"/>
        <v>RQS003</v>
      </c>
      <c r="B133" s="633" t="s">
        <v>459</v>
      </c>
      <c r="C133" s="634" t="s">
        <v>459</v>
      </c>
      <c r="D133" s="634" t="s">
        <v>459</v>
      </c>
      <c r="E133" s="635" t="s">
        <v>459</v>
      </c>
      <c r="F133" s="305" t="s">
        <v>4</v>
      </c>
      <c r="G133" s="304">
        <f>IF(H133="",0,VLOOKUP(H133,Parâmetros!$N$3:$O$8,2,0)*I133)</f>
        <v>0</v>
      </c>
      <c r="H133" s="305"/>
      <c r="I133" s="306"/>
      <c r="J133" s="306"/>
      <c r="K133" s="34" t="str">
        <f t="shared" si="7"/>
        <v/>
      </c>
      <c r="L133" s="384"/>
      <c r="M133" s="383"/>
    </row>
    <row r="134" spans="1:13" ht="45" customHeight="1" x14ac:dyDescent="0.2">
      <c r="A134" s="307" t="str">
        <f t="shared" si="6"/>
        <v>RQS004</v>
      </c>
      <c r="B134" s="633" t="s">
        <v>460</v>
      </c>
      <c r="C134" s="634" t="s">
        <v>460</v>
      </c>
      <c r="D134" s="634" t="s">
        <v>460</v>
      </c>
      <c r="E134" s="635" t="s">
        <v>460</v>
      </c>
      <c r="F134" s="305" t="s">
        <v>4</v>
      </c>
      <c r="G134" s="304">
        <f>IF(H134="",0,VLOOKUP(H134,Parâmetros!$N$3:$O$8,2,0)*I134)</f>
        <v>0</v>
      </c>
      <c r="H134" s="305"/>
      <c r="I134" s="306"/>
      <c r="J134" s="306"/>
      <c r="K134" s="34" t="str">
        <f t="shared" si="7"/>
        <v/>
      </c>
      <c r="L134" s="384"/>
      <c r="M134" s="383"/>
    </row>
    <row r="135" spans="1:13" ht="45" customHeight="1" x14ac:dyDescent="0.2">
      <c r="A135" s="307" t="str">
        <f t="shared" si="6"/>
        <v>RQS005</v>
      </c>
      <c r="B135" s="633" t="s">
        <v>461</v>
      </c>
      <c r="C135" s="634" t="s">
        <v>461</v>
      </c>
      <c r="D135" s="634" t="s">
        <v>461</v>
      </c>
      <c r="E135" s="635" t="s">
        <v>461</v>
      </c>
      <c r="F135" s="305" t="s">
        <v>4</v>
      </c>
      <c r="G135" s="304">
        <f>IF(H135="",0,VLOOKUP(H135,Parâmetros!$N$3:$O$8,2,0)*I135)</f>
        <v>0</v>
      </c>
      <c r="H135" s="305"/>
      <c r="I135" s="306"/>
      <c r="J135" s="306"/>
      <c r="K135" s="34" t="str">
        <f t="shared" si="7"/>
        <v/>
      </c>
      <c r="L135" s="384"/>
      <c r="M135" s="383"/>
    </row>
    <row r="136" spans="1:13" ht="45" customHeight="1" x14ac:dyDescent="0.2">
      <c r="A136" s="307" t="str">
        <f t="shared" si="6"/>
        <v>RQS006</v>
      </c>
      <c r="B136" s="633" t="s">
        <v>575</v>
      </c>
      <c r="C136" s="634" t="s">
        <v>575</v>
      </c>
      <c r="D136" s="634" t="s">
        <v>575</v>
      </c>
      <c r="E136" s="635" t="s">
        <v>575</v>
      </c>
      <c r="F136" s="305" t="s">
        <v>4</v>
      </c>
      <c r="G136" s="304">
        <f>IF(H136="",0,VLOOKUP(H136,Parâmetros!$N$3:$O$8,2,0)*I136)</f>
        <v>0</v>
      </c>
      <c r="H136" s="305"/>
      <c r="I136" s="306"/>
      <c r="J136" s="306"/>
      <c r="K136" s="34" t="str">
        <f t="shared" si="7"/>
        <v/>
      </c>
      <c r="L136" s="384"/>
      <c r="M136" s="383"/>
    </row>
    <row r="137" spans="1:13" ht="45" customHeight="1" x14ac:dyDescent="0.2">
      <c r="A137" s="307" t="str">
        <f t="shared" si="6"/>
        <v>RQS007</v>
      </c>
      <c r="B137" s="633" t="s">
        <v>462</v>
      </c>
      <c r="C137" s="634" t="s">
        <v>462</v>
      </c>
      <c r="D137" s="634" t="s">
        <v>462</v>
      </c>
      <c r="E137" s="635" t="s">
        <v>462</v>
      </c>
      <c r="F137" s="305" t="s">
        <v>4</v>
      </c>
      <c r="G137" s="304">
        <f>IF(H137="",0,VLOOKUP(H137,Parâmetros!$N$3:$O$8,2,0)*I137)</f>
        <v>0</v>
      </c>
      <c r="H137" s="305"/>
      <c r="I137" s="306"/>
      <c r="J137" s="306"/>
      <c r="K137" s="34" t="str">
        <f t="shared" si="7"/>
        <v/>
      </c>
      <c r="L137" s="384"/>
      <c r="M137" s="383"/>
    </row>
    <row r="138" spans="1:13" ht="45" customHeight="1" x14ac:dyDescent="0.2">
      <c r="A138" s="307" t="str">
        <f t="shared" si="6"/>
        <v>RQS008</v>
      </c>
      <c r="B138" s="633" t="s">
        <v>463</v>
      </c>
      <c r="C138" s="634" t="s">
        <v>463</v>
      </c>
      <c r="D138" s="634" t="s">
        <v>463</v>
      </c>
      <c r="E138" s="635" t="s">
        <v>463</v>
      </c>
      <c r="F138" s="305" t="s">
        <v>4</v>
      </c>
      <c r="G138" s="304">
        <f>IF(H138="",0,VLOOKUP(H138,Parâmetros!$N$3:$O$8,2,0)*I138)</f>
        <v>0</v>
      </c>
      <c r="H138" s="305"/>
      <c r="I138" s="306"/>
      <c r="J138" s="306"/>
      <c r="K138" s="34" t="str">
        <f t="shared" si="7"/>
        <v/>
      </c>
      <c r="L138" s="384"/>
      <c r="M138" s="383"/>
    </row>
    <row r="139" spans="1:13" ht="45" customHeight="1" x14ac:dyDescent="0.2">
      <c r="A139" s="307" t="str">
        <f t="shared" si="6"/>
        <v>RQS009</v>
      </c>
      <c r="B139" s="633" t="s">
        <v>464</v>
      </c>
      <c r="C139" s="634" t="s">
        <v>464</v>
      </c>
      <c r="D139" s="634" t="s">
        <v>464</v>
      </c>
      <c r="E139" s="635" t="s">
        <v>464</v>
      </c>
      <c r="F139" s="305" t="s">
        <v>4</v>
      </c>
      <c r="G139" s="304">
        <f>IF(H139="",0,VLOOKUP(H139,Parâmetros!$N$3:$O$8,2,0)*I139)</f>
        <v>0</v>
      </c>
      <c r="H139" s="305"/>
      <c r="I139" s="306"/>
      <c r="J139" s="306"/>
      <c r="K139" s="34" t="str">
        <f t="shared" si="7"/>
        <v/>
      </c>
      <c r="L139" s="384"/>
      <c r="M139" s="383"/>
    </row>
    <row r="140" spans="1:13" ht="45" customHeight="1" x14ac:dyDescent="0.2">
      <c r="A140" s="307" t="str">
        <f t="shared" si="6"/>
        <v>RQS010</v>
      </c>
      <c r="B140" s="633" t="s">
        <v>465</v>
      </c>
      <c r="C140" s="634" t="s">
        <v>465</v>
      </c>
      <c r="D140" s="634" t="s">
        <v>465</v>
      </c>
      <c r="E140" s="635" t="s">
        <v>465</v>
      </c>
      <c r="F140" s="305" t="s">
        <v>4</v>
      </c>
      <c r="G140" s="304">
        <f>IF(H140="",0,VLOOKUP(H140,Parâmetros!$N$3:$O$8,2,0)*I140)</f>
        <v>0</v>
      </c>
      <c r="H140" s="305"/>
      <c r="I140" s="306"/>
      <c r="J140" s="306"/>
      <c r="K140" s="34" t="str">
        <f t="shared" si="7"/>
        <v/>
      </c>
      <c r="L140" s="384"/>
      <c r="M140" s="383"/>
    </row>
    <row r="141" spans="1:13" ht="45" customHeight="1" x14ac:dyDescent="0.2">
      <c r="A141" s="307" t="str">
        <f t="shared" si="6"/>
        <v>RQS011</v>
      </c>
      <c r="B141" s="633" t="s">
        <v>466</v>
      </c>
      <c r="C141" s="634" t="s">
        <v>466</v>
      </c>
      <c r="D141" s="634" t="s">
        <v>466</v>
      </c>
      <c r="E141" s="635" t="s">
        <v>466</v>
      </c>
      <c r="F141" s="305" t="s">
        <v>4</v>
      </c>
      <c r="G141" s="304">
        <f>IF(H141="",0,VLOOKUP(H141,Parâmetros!$N$3:$O$8,2,0)*I141)</f>
        <v>0</v>
      </c>
      <c r="H141" s="305"/>
      <c r="I141" s="306"/>
      <c r="J141" s="306"/>
      <c r="K141" s="34" t="str">
        <f t="shared" si="7"/>
        <v/>
      </c>
      <c r="L141" s="384"/>
      <c r="M141" s="383"/>
    </row>
    <row r="142" spans="1:13" ht="45" customHeight="1" x14ac:dyDescent="0.2">
      <c r="A142" s="307" t="str">
        <f t="shared" si="6"/>
        <v>RQS012</v>
      </c>
      <c r="B142" s="633" t="s">
        <v>467</v>
      </c>
      <c r="C142" s="634" t="s">
        <v>467</v>
      </c>
      <c r="D142" s="634" t="s">
        <v>467</v>
      </c>
      <c r="E142" s="635" t="s">
        <v>467</v>
      </c>
      <c r="F142" s="305" t="s">
        <v>4</v>
      </c>
      <c r="G142" s="304">
        <f>IF(H142="",0,VLOOKUP(H142,Parâmetros!$N$3:$O$8,2,0)*I142)</f>
        <v>0</v>
      </c>
      <c r="H142" s="305"/>
      <c r="I142" s="306"/>
      <c r="J142" s="306"/>
      <c r="K142" s="34" t="str">
        <f t="shared" si="7"/>
        <v/>
      </c>
      <c r="L142" s="384"/>
      <c r="M142" s="383"/>
    </row>
    <row r="143" spans="1:13" ht="45" customHeight="1" x14ac:dyDescent="0.2">
      <c r="A143" s="307" t="str">
        <f t="shared" si="6"/>
        <v>RQS013</v>
      </c>
      <c r="B143" s="633" t="s">
        <v>468</v>
      </c>
      <c r="C143" s="634" t="s">
        <v>468</v>
      </c>
      <c r="D143" s="634" t="s">
        <v>468</v>
      </c>
      <c r="E143" s="635" t="s">
        <v>468</v>
      </c>
      <c r="F143" s="305" t="s">
        <v>4</v>
      </c>
      <c r="G143" s="304">
        <f>IF(H143="",0,VLOOKUP(H143,Parâmetros!$N$3:$O$8,2,0)*I143)</f>
        <v>0</v>
      </c>
      <c r="H143" s="305"/>
      <c r="I143" s="306"/>
      <c r="J143" s="306"/>
      <c r="K143" s="34" t="str">
        <f t="shared" si="7"/>
        <v/>
      </c>
      <c r="L143" s="384"/>
      <c r="M143" s="383"/>
    </row>
    <row r="144" spans="1:13" ht="45" customHeight="1" x14ac:dyDescent="0.2">
      <c r="A144" s="307" t="str">
        <f t="shared" si="6"/>
        <v>RQS014</v>
      </c>
      <c r="B144" s="633" t="s">
        <v>469</v>
      </c>
      <c r="C144" s="634" t="s">
        <v>469</v>
      </c>
      <c r="D144" s="634" t="s">
        <v>469</v>
      </c>
      <c r="E144" s="635" t="s">
        <v>469</v>
      </c>
      <c r="F144" s="305" t="s">
        <v>4</v>
      </c>
      <c r="G144" s="304">
        <f>IF(H144="",0,VLOOKUP(H144,Parâmetros!$N$3:$O$8,2,0)*I144)</f>
        <v>0</v>
      </c>
      <c r="H144" s="305"/>
      <c r="I144" s="306"/>
      <c r="J144" s="306"/>
      <c r="K144" s="34" t="str">
        <f t="shared" si="7"/>
        <v/>
      </c>
      <c r="L144" s="384"/>
      <c r="M144" s="383"/>
    </row>
    <row r="145" spans="1:13" ht="45" customHeight="1" x14ac:dyDescent="0.2">
      <c r="A145" s="307" t="str">
        <f t="shared" si="6"/>
        <v>RQS015</v>
      </c>
      <c r="B145" s="633" t="s">
        <v>470</v>
      </c>
      <c r="C145" s="634" t="s">
        <v>470</v>
      </c>
      <c r="D145" s="634" t="s">
        <v>470</v>
      </c>
      <c r="E145" s="635" t="s">
        <v>470</v>
      </c>
      <c r="F145" s="305" t="s">
        <v>4</v>
      </c>
      <c r="G145" s="304">
        <f>IF(H145="",0,VLOOKUP(H145,Parâmetros!$N$3:$O$8,2,0)*I145)</f>
        <v>0</v>
      </c>
      <c r="H145" s="305"/>
      <c r="I145" s="306"/>
      <c r="J145" s="306"/>
      <c r="K145" s="34" t="str">
        <f t="shared" si="7"/>
        <v/>
      </c>
      <c r="L145" s="384"/>
      <c r="M145" s="383"/>
    </row>
    <row r="146" spans="1:13" ht="45" customHeight="1" x14ac:dyDescent="0.2">
      <c r="A146" s="307" t="str">
        <f t="shared" si="6"/>
        <v>RQS016</v>
      </c>
      <c r="B146" s="633" t="s">
        <v>471</v>
      </c>
      <c r="C146" s="634" t="s">
        <v>471</v>
      </c>
      <c r="D146" s="634" t="s">
        <v>471</v>
      </c>
      <c r="E146" s="635" t="s">
        <v>471</v>
      </c>
      <c r="F146" s="305" t="s">
        <v>4</v>
      </c>
      <c r="G146" s="304">
        <f>IF(H146="",0,VLOOKUP(H146,Parâmetros!$N$3:$O$8,2,0)*I146)</f>
        <v>0</v>
      </c>
      <c r="H146" s="305"/>
      <c r="I146" s="306"/>
      <c r="J146" s="306"/>
      <c r="K146" s="34" t="str">
        <f t="shared" si="7"/>
        <v/>
      </c>
      <c r="L146" s="384"/>
      <c r="M146" s="383"/>
    </row>
    <row r="147" spans="1:13" ht="45" customHeight="1" x14ac:dyDescent="0.2">
      <c r="A147" s="307" t="str">
        <f t="shared" si="6"/>
        <v>RQS017</v>
      </c>
      <c r="B147" s="633" t="s">
        <v>576</v>
      </c>
      <c r="C147" s="634" t="s">
        <v>576</v>
      </c>
      <c r="D147" s="634" t="s">
        <v>576</v>
      </c>
      <c r="E147" s="635" t="s">
        <v>576</v>
      </c>
      <c r="F147" s="305" t="s">
        <v>4</v>
      </c>
      <c r="G147" s="304">
        <f>IF(H147="",0,VLOOKUP(H147,Parâmetros!$N$3:$O$8,2,0)*I147)</f>
        <v>0</v>
      </c>
      <c r="H147" s="305"/>
      <c r="I147" s="306"/>
      <c r="J147" s="306"/>
      <c r="K147" s="34" t="str">
        <f t="shared" si="7"/>
        <v/>
      </c>
      <c r="L147" s="384"/>
      <c r="M147" s="383"/>
    </row>
    <row r="148" spans="1:13" ht="45" customHeight="1" x14ac:dyDescent="0.2">
      <c r="A148" s="307" t="str">
        <f t="shared" si="6"/>
        <v>RQS018</v>
      </c>
      <c r="B148" s="633" t="s">
        <v>472</v>
      </c>
      <c r="C148" s="634" t="s">
        <v>472</v>
      </c>
      <c r="D148" s="634" t="s">
        <v>472</v>
      </c>
      <c r="E148" s="635" t="s">
        <v>472</v>
      </c>
      <c r="F148" s="305" t="s">
        <v>4</v>
      </c>
      <c r="G148" s="304">
        <f>IF(H148="",0,VLOOKUP(H148,Parâmetros!$N$3:$O$8,2,0)*I148)</f>
        <v>0</v>
      </c>
      <c r="H148" s="305"/>
      <c r="I148" s="306"/>
      <c r="J148" s="306"/>
      <c r="K148" s="34" t="str">
        <f t="shared" si="7"/>
        <v/>
      </c>
      <c r="L148" s="384"/>
      <c r="M148" s="383"/>
    </row>
    <row r="149" spans="1:13" ht="45" customHeight="1" x14ac:dyDescent="0.2">
      <c r="A149" s="307" t="str">
        <f t="shared" si="6"/>
        <v>RQS019</v>
      </c>
      <c r="B149" s="633" t="s">
        <v>473</v>
      </c>
      <c r="C149" s="634" t="s">
        <v>473</v>
      </c>
      <c r="D149" s="634" t="s">
        <v>473</v>
      </c>
      <c r="E149" s="635" t="s">
        <v>473</v>
      </c>
      <c r="F149" s="305" t="s">
        <v>4</v>
      </c>
      <c r="G149" s="304">
        <f>IF(H149="",0,VLOOKUP(H149,Parâmetros!$N$3:$O$8,2,0)*I149)</f>
        <v>0</v>
      </c>
      <c r="H149" s="305"/>
      <c r="I149" s="306"/>
      <c r="J149" s="306"/>
      <c r="K149" s="34" t="str">
        <f t="shared" si="7"/>
        <v/>
      </c>
      <c r="L149" s="384"/>
      <c r="M149" s="383"/>
    </row>
    <row r="150" spans="1:13" ht="45" customHeight="1" x14ac:dyDescent="0.2">
      <c r="A150" s="307" t="str">
        <f t="shared" si="6"/>
        <v>RQS020</v>
      </c>
      <c r="B150" s="633" t="s">
        <v>474</v>
      </c>
      <c r="C150" s="634" t="s">
        <v>474</v>
      </c>
      <c r="D150" s="634" t="s">
        <v>474</v>
      </c>
      <c r="E150" s="635" t="s">
        <v>474</v>
      </c>
      <c r="F150" s="305" t="s">
        <v>4</v>
      </c>
      <c r="G150" s="304">
        <f>IF(H150="",0,VLOOKUP(H150,Parâmetros!$N$3:$O$8,2,0)*I150)</f>
        <v>0</v>
      </c>
      <c r="H150" s="305"/>
      <c r="I150" s="306"/>
      <c r="J150" s="306"/>
      <c r="K150" s="34" t="str">
        <f t="shared" si="7"/>
        <v/>
      </c>
      <c r="L150" s="384"/>
      <c r="M150" s="383"/>
    </row>
    <row r="151" spans="1:13" ht="45" customHeight="1" x14ac:dyDescent="0.2">
      <c r="A151" s="307" t="str">
        <f t="shared" si="6"/>
        <v>RQS021</v>
      </c>
      <c r="B151" s="633" t="s">
        <v>475</v>
      </c>
      <c r="C151" s="634" t="s">
        <v>475</v>
      </c>
      <c r="D151" s="634" t="s">
        <v>475</v>
      </c>
      <c r="E151" s="635" t="s">
        <v>475</v>
      </c>
      <c r="F151" s="305" t="s">
        <v>4</v>
      </c>
      <c r="G151" s="304">
        <f>IF(H151="",0,VLOOKUP(H151,Parâmetros!$N$3:$O$8,2,0)*I151)</f>
        <v>0</v>
      </c>
      <c r="H151" s="305"/>
      <c r="I151" s="306"/>
      <c r="J151" s="306"/>
      <c r="K151" s="34" t="str">
        <f t="shared" si="7"/>
        <v/>
      </c>
      <c r="L151" s="384"/>
      <c r="M151" s="383"/>
    </row>
    <row r="152" spans="1:13" ht="45" customHeight="1" x14ac:dyDescent="0.2">
      <c r="A152" s="307" t="str">
        <f t="shared" si="6"/>
        <v>RQS022</v>
      </c>
      <c r="B152" s="633" t="s">
        <v>476</v>
      </c>
      <c r="C152" s="634" t="s">
        <v>476</v>
      </c>
      <c r="D152" s="634" t="s">
        <v>476</v>
      </c>
      <c r="E152" s="635" t="s">
        <v>476</v>
      </c>
      <c r="F152" s="305" t="s">
        <v>4</v>
      </c>
      <c r="G152" s="304">
        <f>IF(H152="",0,VLOOKUP(H152,Parâmetros!$N$3:$O$8,2,0)*I152)</f>
        <v>0</v>
      </c>
      <c r="H152" s="305"/>
      <c r="I152" s="306"/>
      <c r="J152" s="306"/>
      <c r="K152" s="34" t="str">
        <f t="shared" si="7"/>
        <v/>
      </c>
      <c r="L152" s="384"/>
      <c r="M152" s="383"/>
    </row>
    <row r="153" spans="1:13" ht="45" customHeight="1" x14ac:dyDescent="0.2">
      <c r="A153" s="307" t="str">
        <f t="shared" si="6"/>
        <v>RQS023</v>
      </c>
      <c r="B153" s="633" t="s">
        <v>477</v>
      </c>
      <c r="C153" s="634" t="s">
        <v>477</v>
      </c>
      <c r="D153" s="634" t="s">
        <v>477</v>
      </c>
      <c r="E153" s="635" t="s">
        <v>477</v>
      </c>
      <c r="F153" s="305" t="s">
        <v>4</v>
      </c>
      <c r="G153" s="304">
        <f>IF(H153="",0,VLOOKUP(H153,Parâmetros!$N$3:$O$8,2,0)*I153)</f>
        <v>0</v>
      </c>
      <c r="H153" s="305"/>
      <c r="I153" s="306"/>
      <c r="J153" s="306"/>
      <c r="K153" s="34" t="str">
        <f t="shared" si="7"/>
        <v/>
      </c>
      <c r="L153" s="384"/>
      <c r="M153" s="383"/>
    </row>
    <row r="154" spans="1:13" ht="45" customHeight="1" x14ac:dyDescent="0.2">
      <c r="A154" s="307" t="str">
        <f t="shared" si="6"/>
        <v>RQS024</v>
      </c>
      <c r="B154" s="633" t="s">
        <v>478</v>
      </c>
      <c r="C154" s="634" t="s">
        <v>478</v>
      </c>
      <c r="D154" s="634" t="s">
        <v>478</v>
      </c>
      <c r="E154" s="635" t="s">
        <v>478</v>
      </c>
      <c r="F154" s="305" t="s">
        <v>4</v>
      </c>
      <c r="G154" s="304">
        <f>IF(H154="",0,VLOOKUP(H154,Parâmetros!$N$3:$O$8,2,0)*I154)</f>
        <v>0</v>
      </c>
      <c r="H154" s="305"/>
      <c r="I154" s="306"/>
      <c r="J154" s="306"/>
      <c r="K154" s="34" t="str">
        <f t="shared" si="7"/>
        <v/>
      </c>
      <c r="L154" s="384"/>
      <c r="M154" s="383"/>
    </row>
    <row r="155" spans="1:13" ht="45" customHeight="1" x14ac:dyDescent="0.2">
      <c r="A155" s="307" t="str">
        <f t="shared" si="6"/>
        <v>RQS025</v>
      </c>
      <c r="B155" s="633" t="s">
        <v>479</v>
      </c>
      <c r="C155" s="634" t="s">
        <v>479</v>
      </c>
      <c r="D155" s="634" t="s">
        <v>479</v>
      </c>
      <c r="E155" s="635" t="s">
        <v>479</v>
      </c>
      <c r="F155" s="305" t="s">
        <v>4</v>
      </c>
      <c r="G155" s="304">
        <f>IF(H155="",0,VLOOKUP(H155,Parâmetros!$N$3:$O$8,2,0)*I155)</f>
        <v>0</v>
      </c>
      <c r="H155" s="305"/>
      <c r="I155" s="306"/>
      <c r="J155" s="306"/>
      <c r="K155" s="34" t="str">
        <f t="shared" si="7"/>
        <v/>
      </c>
      <c r="L155" s="384"/>
      <c r="M155" s="383"/>
    </row>
    <row r="156" spans="1:13" ht="45" customHeight="1" x14ac:dyDescent="0.2">
      <c r="A156" s="307" t="str">
        <f t="shared" si="6"/>
        <v>RQS026</v>
      </c>
      <c r="B156" s="633" t="s">
        <v>480</v>
      </c>
      <c r="C156" s="634" t="s">
        <v>480</v>
      </c>
      <c r="D156" s="634" t="s">
        <v>480</v>
      </c>
      <c r="E156" s="635" t="s">
        <v>480</v>
      </c>
      <c r="F156" s="305" t="s">
        <v>4</v>
      </c>
      <c r="G156" s="304">
        <f>IF(H156="",0,VLOOKUP(H156,Parâmetros!$N$3:$O$8,2,0)*I156)</f>
        <v>0</v>
      </c>
      <c r="H156" s="305"/>
      <c r="I156" s="306"/>
      <c r="J156" s="306"/>
      <c r="K156" s="34" t="str">
        <f t="shared" si="7"/>
        <v/>
      </c>
      <c r="L156" s="384"/>
      <c r="M156" s="383"/>
    </row>
    <row r="157" spans="1:13" ht="45" customHeight="1" x14ac:dyDescent="0.2">
      <c r="A157" s="307" t="str">
        <f t="shared" si="6"/>
        <v>RQS027</v>
      </c>
      <c r="B157" s="633" t="s">
        <v>577</v>
      </c>
      <c r="C157" s="634" t="s">
        <v>577</v>
      </c>
      <c r="D157" s="634" t="s">
        <v>577</v>
      </c>
      <c r="E157" s="635" t="s">
        <v>577</v>
      </c>
      <c r="F157" s="305" t="s">
        <v>4</v>
      </c>
      <c r="G157" s="304">
        <f>IF(H157="",0,VLOOKUP(H157,Parâmetros!$N$3:$O$8,2,0)*I157)</f>
        <v>0</v>
      </c>
      <c r="H157" s="305"/>
      <c r="I157" s="306"/>
      <c r="J157" s="306"/>
      <c r="K157" s="34" t="str">
        <f t="shared" si="7"/>
        <v/>
      </c>
      <c r="L157" s="384"/>
      <c r="M157" s="383"/>
    </row>
    <row r="158" spans="1:13" ht="45" customHeight="1" x14ac:dyDescent="0.2">
      <c r="A158" s="307" t="str">
        <f t="shared" si="6"/>
        <v>RQS028</v>
      </c>
      <c r="B158" s="633" t="s">
        <v>481</v>
      </c>
      <c r="C158" s="634" t="s">
        <v>481</v>
      </c>
      <c r="D158" s="634" t="s">
        <v>481</v>
      </c>
      <c r="E158" s="635" t="s">
        <v>481</v>
      </c>
      <c r="F158" s="305" t="s">
        <v>4</v>
      </c>
      <c r="G158" s="304">
        <f>IF(H158="",0,VLOOKUP(H158,Parâmetros!$N$3:$O$8,2,0)*I158)</f>
        <v>0</v>
      </c>
      <c r="H158" s="305"/>
      <c r="I158" s="306"/>
      <c r="J158" s="306"/>
      <c r="K158" s="34" t="str">
        <f t="shared" si="7"/>
        <v/>
      </c>
      <c r="L158" s="384"/>
      <c r="M158" s="383"/>
    </row>
    <row r="159" spans="1:13" ht="45" customHeight="1" x14ac:dyDescent="0.2">
      <c r="A159" s="307" t="str">
        <f t="shared" si="6"/>
        <v>RQS029</v>
      </c>
      <c r="B159" s="633" t="s">
        <v>482</v>
      </c>
      <c r="C159" s="634" t="s">
        <v>482</v>
      </c>
      <c r="D159" s="634" t="s">
        <v>482</v>
      </c>
      <c r="E159" s="635" t="s">
        <v>482</v>
      </c>
      <c r="F159" s="305" t="s">
        <v>4</v>
      </c>
      <c r="G159" s="304">
        <f>IF(H159="",0,VLOOKUP(H159,Parâmetros!$N$3:$O$8,2,0)*I159)</f>
        <v>0</v>
      </c>
      <c r="H159" s="305"/>
      <c r="I159" s="306"/>
      <c r="J159" s="306"/>
      <c r="K159" s="34" t="str">
        <f t="shared" si="7"/>
        <v/>
      </c>
      <c r="L159" s="384"/>
      <c r="M159" s="383"/>
    </row>
    <row r="160" spans="1:13" ht="45" customHeight="1" x14ac:dyDescent="0.2">
      <c r="A160" s="307" t="str">
        <f t="shared" si="6"/>
        <v>RQS030</v>
      </c>
      <c r="B160" s="633" t="s">
        <v>483</v>
      </c>
      <c r="C160" s="634" t="s">
        <v>483</v>
      </c>
      <c r="D160" s="634" t="s">
        <v>483</v>
      </c>
      <c r="E160" s="635" t="s">
        <v>483</v>
      </c>
      <c r="F160" s="305" t="s">
        <v>4</v>
      </c>
      <c r="G160" s="304">
        <f>IF(H160="",0,VLOOKUP(H160,Parâmetros!$N$3:$O$8,2,0)*I160)</f>
        <v>0</v>
      </c>
      <c r="H160" s="305"/>
      <c r="I160" s="306"/>
      <c r="J160" s="306"/>
      <c r="K160" s="34" t="str">
        <f t="shared" si="7"/>
        <v/>
      </c>
      <c r="L160" s="384"/>
      <c r="M160" s="383"/>
    </row>
    <row r="161" spans="1:13" ht="45" customHeight="1" x14ac:dyDescent="0.2">
      <c r="A161" s="307" t="str">
        <f t="shared" si="6"/>
        <v>RQS031</v>
      </c>
      <c r="B161" s="633" t="s">
        <v>484</v>
      </c>
      <c r="C161" s="634" t="s">
        <v>484</v>
      </c>
      <c r="D161" s="634" t="s">
        <v>484</v>
      </c>
      <c r="E161" s="635" t="s">
        <v>484</v>
      </c>
      <c r="F161" s="305" t="s">
        <v>4</v>
      </c>
      <c r="G161" s="304">
        <f>IF(H161="",0,VLOOKUP(H161,Parâmetros!$N$3:$O$8,2,0)*I161)</f>
        <v>0</v>
      </c>
      <c r="H161" s="305"/>
      <c r="I161" s="306"/>
      <c r="J161" s="306"/>
      <c r="K161" s="34" t="str">
        <f t="shared" si="7"/>
        <v/>
      </c>
      <c r="L161" s="384"/>
      <c r="M161" s="383"/>
    </row>
    <row r="162" spans="1:13" ht="45" customHeight="1" x14ac:dyDescent="0.2">
      <c r="A162" s="307" t="str">
        <f t="shared" si="6"/>
        <v>RQS032</v>
      </c>
      <c r="B162" s="633" t="s">
        <v>485</v>
      </c>
      <c r="C162" s="634" t="s">
        <v>485</v>
      </c>
      <c r="D162" s="634" t="s">
        <v>485</v>
      </c>
      <c r="E162" s="635" t="s">
        <v>485</v>
      </c>
      <c r="F162" s="305" t="s">
        <v>4</v>
      </c>
      <c r="G162" s="304">
        <f>IF(H162="",0,VLOOKUP(H162,Parâmetros!$N$3:$O$8,2,0)*I162)</f>
        <v>0</v>
      </c>
      <c r="H162" s="305"/>
      <c r="I162" s="306"/>
      <c r="J162" s="306"/>
      <c r="K162" s="34" t="str">
        <f t="shared" si="7"/>
        <v/>
      </c>
      <c r="L162" s="384"/>
      <c r="M162" s="383"/>
    </row>
    <row r="163" spans="1:13" ht="45" customHeight="1" x14ac:dyDescent="0.2">
      <c r="A163" s="307" t="str">
        <f t="shared" si="6"/>
        <v>RQS033</v>
      </c>
      <c r="B163" s="633" t="s">
        <v>486</v>
      </c>
      <c r="C163" s="634" t="s">
        <v>486</v>
      </c>
      <c r="D163" s="634" t="s">
        <v>486</v>
      </c>
      <c r="E163" s="635" t="s">
        <v>486</v>
      </c>
      <c r="F163" s="305" t="s">
        <v>4</v>
      </c>
      <c r="G163" s="304">
        <f>IF(H163="",0,VLOOKUP(H163,Parâmetros!$N$3:$O$8,2,0)*I163)</f>
        <v>0</v>
      </c>
      <c r="H163" s="305"/>
      <c r="I163" s="306"/>
      <c r="J163" s="306"/>
      <c r="K163" s="34" t="str">
        <f t="shared" si="7"/>
        <v/>
      </c>
      <c r="L163" s="384"/>
      <c r="M163" s="383"/>
    </row>
    <row r="164" spans="1:13" ht="45" customHeight="1" x14ac:dyDescent="0.2">
      <c r="A164" s="307" t="str">
        <f t="shared" si="6"/>
        <v>RQS034</v>
      </c>
      <c r="B164" s="633" t="s">
        <v>487</v>
      </c>
      <c r="C164" s="634" t="s">
        <v>487</v>
      </c>
      <c r="D164" s="634" t="s">
        <v>487</v>
      </c>
      <c r="E164" s="635" t="s">
        <v>487</v>
      </c>
      <c r="F164" s="305" t="s">
        <v>4</v>
      </c>
      <c r="G164" s="304">
        <f>IF(H164="",0,VLOOKUP(H164,Parâmetros!$N$3:$O$8,2,0)*I164)</f>
        <v>0</v>
      </c>
      <c r="H164" s="305"/>
      <c r="I164" s="306"/>
      <c r="J164" s="306"/>
      <c r="K164" s="34" t="str">
        <f t="shared" si="7"/>
        <v/>
      </c>
      <c r="L164" s="384"/>
      <c r="M164" s="383"/>
    </row>
    <row r="165" spans="1:13" ht="45" customHeight="1" x14ac:dyDescent="0.2">
      <c r="A165" s="307" t="str">
        <f t="shared" si="6"/>
        <v>RQS035</v>
      </c>
      <c r="B165" s="633" t="s">
        <v>488</v>
      </c>
      <c r="C165" s="634" t="s">
        <v>488</v>
      </c>
      <c r="D165" s="634" t="s">
        <v>488</v>
      </c>
      <c r="E165" s="635" t="s">
        <v>488</v>
      </c>
      <c r="F165" s="305" t="s">
        <v>4</v>
      </c>
      <c r="G165" s="304">
        <f>IF(H165="",0,VLOOKUP(H165,Parâmetros!$N$3:$O$8,2,0)*I165)</f>
        <v>0</v>
      </c>
      <c r="H165" s="305"/>
      <c r="I165" s="306"/>
      <c r="J165" s="306"/>
      <c r="K165" s="34" t="str">
        <f t="shared" si="7"/>
        <v/>
      </c>
      <c r="L165" s="384"/>
      <c r="M165" s="383"/>
    </row>
    <row r="166" spans="1:13" ht="45" customHeight="1" x14ac:dyDescent="0.2">
      <c r="A166" s="307" t="str">
        <f t="shared" si="6"/>
        <v>RQS036</v>
      </c>
      <c r="B166" s="633" t="s">
        <v>489</v>
      </c>
      <c r="C166" s="634" t="s">
        <v>489</v>
      </c>
      <c r="D166" s="634" t="s">
        <v>489</v>
      </c>
      <c r="E166" s="635" t="s">
        <v>489</v>
      </c>
      <c r="F166" s="305" t="s">
        <v>4</v>
      </c>
      <c r="G166" s="304">
        <f>IF(H166="",0,VLOOKUP(H166,Parâmetros!$N$3:$O$8,2,0)*I166)</f>
        <v>0</v>
      </c>
      <c r="H166" s="305"/>
      <c r="I166" s="306"/>
      <c r="J166" s="306"/>
      <c r="K166" s="34" t="str">
        <f t="shared" si="7"/>
        <v/>
      </c>
      <c r="L166" s="384"/>
      <c r="M166" s="383"/>
    </row>
    <row r="167" spans="1:13" ht="45" customHeight="1" x14ac:dyDescent="0.2">
      <c r="A167" s="307" t="str">
        <f t="shared" si="6"/>
        <v>RQS037</v>
      </c>
      <c r="B167" s="633" t="s">
        <v>490</v>
      </c>
      <c r="C167" s="634" t="s">
        <v>490</v>
      </c>
      <c r="D167" s="634" t="s">
        <v>490</v>
      </c>
      <c r="E167" s="635" t="s">
        <v>490</v>
      </c>
      <c r="F167" s="305" t="s">
        <v>4</v>
      </c>
      <c r="G167" s="304">
        <f>IF(H167="",0,VLOOKUP(H167,Parâmetros!$N$3:$O$8,2,0)*I167)</f>
        <v>0</v>
      </c>
      <c r="H167" s="305"/>
      <c r="I167" s="306"/>
      <c r="J167" s="306"/>
      <c r="K167" s="34" t="str">
        <f t="shared" si="7"/>
        <v/>
      </c>
      <c r="L167" s="384"/>
      <c r="M167" s="383"/>
    </row>
    <row r="168" spans="1:13" ht="45" customHeight="1" x14ac:dyDescent="0.2">
      <c r="A168" s="307" t="str">
        <f t="shared" si="6"/>
        <v>RQS038</v>
      </c>
      <c r="B168" s="633" t="s">
        <v>491</v>
      </c>
      <c r="C168" s="634" t="s">
        <v>491</v>
      </c>
      <c r="D168" s="634" t="s">
        <v>491</v>
      </c>
      <c r="E168" s="635" t="s">
        <v>491</v>
      </c>
      <c r="F168" s="305" t="s">
        <v>4</v>
      </c>
      <c r="G168" s="304">
        <f>IF(H168="",0,VLOOKUP(H168,Parâmetros!$N$3:$O$8,2,0)*I168)</f>
        <v>0</v>
      </c>
      <c r="H168" s="305"/>
      <c r="I168" s="306"/>
      <c r="J168" s="306"/>
      <c r="K168" s="34" t="str">
        <f t="shared" si="7"/>
        <v/>
      </c>
      <c r="L168" s="384"/>
      <c r="M168" s="383"/>
    </row>
    <row r="169" spans="1:13" ht="45" customHeight="1" x14ac:dyDescent="0.2">
      <c r="A169" s="307" t="str">
        <f t="shared" si="6"/>
        <v>RQS039</v>
      </c>
      <c r="B169" s="633" t="s">
        <v>492</v>
      </c>
      <c r="C169" s="634" t="s">
        <v>492</v>
      </c>
      <c r="D169" s="634" t="s">
        <v>492</v>
      </c>
      <c r="E169" s="635" t="s">
        <v>492</v>
      </c>
      <c r="F169" s="305" t="s">
        <v>4</v>
      </c>
      <c r="G169" s="304">
        <f>IF(H169="",0,VLOOKUP(H169,Parâmetros!$N$3:$O$8,2,0)*I169)</f>
        <v>0</v>
      </c>
      <c r="H169" s="305"/>
      <c r="I169" s="306"/>
      <c r="J169" s="306"/>
      <c r="K169" s="34" t="str">
        <f t="shared" si="7"/>
        <v/>
      </c>
      <c r="L169" s="384"/>
      <c r="M169" s="383"/>
    </row>
    <row r="170" spans="1:13" ht="45" customHeight="1" x14ac:dyDescent="0.2">
      <c r="A170" s="307" t="str">
        <f t="shared" si="6"/>
        <v>RQS040</v>
      </c>
      <c r="B170" s="633" t="s">
        <v>493</v>
      </c>
      <c r="C170" s="634" t="s">
        <v>493</v>
      </c>
      <c r="D170" s="634" t="s">
        <v>493</v>
      </c>
      <c r="E170" s="635" t="s">
        <v>493</v>
      </c>
      <c r="F170" s="305" t="s">
        <v>4</v>
      </c>
      <c r="G170" s="304">
        <f>IF(H170="",0,VLOOKUP(H170,Parâmetros!$N$3:$O$8,2,0)*I170)</f>
        <v>0</v>
      </c>
      <c r="H170" s="305"/>
      <c r="I170" s="306"/>
      <c r="J170" s="306"/>
      <c r="K170" s="34" t="str">
        <f t="shared" si="7"/>
        <v/>
      </c>
      <c r="L170" s="384"/>
      <c r="M170" s="383"/>
    </row>
    <row r="171" spans="1:13" ht="45" customHeight="1" x14ac:dyDescent="0.2">
      <c r="A171" s="307" t="str">
        <f t="shared" si="6"/>
        <v>RQS041</v>
      </c>
      <c r="B171" s="633" t="s">
        <v>494</v>
      </c>
      <c r="C171" s="634" t="s">
        <v>494</v>
      </c>
      <c r="D171" s="634" t="s">
        <v>494</v>
      </c>
      <c r="E171" s="635" t="s">
        <v>494</v>
      </c>
      <c r="F171" s="305" t="s">
        <v>4</v>
      </c>
      <c r="G171" s="304">
        <f>IF(H171="",0,VLOOKUP(H171,Parâmetros!$N$3:$O$8,2,0)*I171)</f>
        <v>0</v>
      </c>
      <c r="H171" s="305"/>
      <c r="I171" s="306"/>
      <c r="J171" s="306"/>
      <c r="K171" s="34" t="str">
        <f t="shared" si="7"/>
        <v/>
      </c>
      <c r="L171" s="384"/>
      <c r="M171" s="383"/>
    </row>
    <row r="172" spans="1:13" ht="45" customHeight="1" x14ac:dyDescent="0.2">
      <c r="A172" s="307" t="str">
        <f t="shared" si="6"/>
        <v>RQS042</v>
      </c>
      <c r="B172" s="633" t="s">
        <v>495</v>
      </c>
      <c r="C172" s="634" t="s">
        <v>495</v>
      </c>
      <c r="D172" s="634" t="s">
        <v>495</v>
      </c>
      <c r="E172" s="635" t="s">
        <v>495</v>
      </c>
      <c r="F172" s="305" t="s">
        <v>4</v>
      </c>
      <c r="G172" s="304">
        <f>IF(H172="",0,VLOOKUP(H172,Parâmetros!$N$3:$O$8,2,0)*I172)</f>
        <v>0</v>
      </c>
      <c r="H172" s="305"/>
      <c r="I172" s="306"/>
      <c r="J172" s="306"/>
      <c r="K172" s="34" t="str">
        <f t="shared" si="7"/>
        <v/>
      </c>
      <c r="L172" s="384"/>
      <c r="M172" s="383"/>
    </row>
    <row r="173" spans="1:13" ht="45" customHeight="1" x14ac:dyDescent="0.2">
      <c r="A173" s="307" t="str">
        <f t="shared" si="6"/>
        <v>RQS043</v>
      </c>
      <c r="B173" s="633" t="s">
        <v>496</v>
      </c>
      <c r="C173" s="634" t="s">
        <v>496</v>
      </c>
      <c r="D173" s="634" t="s">
        <v>496</v>
      </c>
      <c r="E173" s="635" t="s">
        <v>496</v>
      </c>
      <c r="F173" s="305" t="s">
        <v>4</v>
      </c>
      <c r="G173" s="304">
        <f>IF(H173="",0,VLOOKUP(H173,Parâmetros!$N$3:$O$8,2,0)*I173)</f>
        <v>0</v>
      </c>
      <c r="H173" s="305"/>
      <c r="I173" s="306"/>
      <c r="J173" s="306"/>
      <c r="K173" s="34" t="str">
        <f t="shared" si="7"/>
        <v/>
      </c>
      <c r="L173" s="384"/>
      <c r="M173" s="383"/>
    </row>
    <row r="174" spans="1:13" ht="45" customHeight="1" x14ac:dyDescent="0.2">
      <c r="A174" s="307" t="str">
        <f t="shared" si="6"/>
        <v>RQS044</v>
      </c>
      <c r="B174" s="633" t="s">
        <v>497</v>
      </c>
      <c r="C174" s="634" t="s">
        <v>497</v>
      </c>
      <c r="D174" s="634" t="s">
        <v>497</v>
      </c>
      <c r="E174" s="635" t="s">
        <v>497</v>
      </c>
      <c r="F174" s="305" t="s">
        <v>4</v>
      </c>
      <c r="G174" s="304">
        <f>IF(H174="",0,VLOOKUP(H174,Parâmetros!$N$3:$O$8,2,0)*I174)</f>
        <v>0</v>
      </c>
      <c r="H174" s="305"/>
      <c r="I174" s="306"/>
      <c r="J174" s="306"/>
      <c r="K174" s="34" t="str">
        <f t="shared" si="7"/>
        <v/>
      </c>
      <c r="L174" s="384"/>
      <c r="M174" s="383"/>
    </row>
    <row r="175" spans="1:13" ht="45" customHeight="1" x14ac:dyDescent="0.2">
      <c r="A175" s="307" t="str">
        <f t="shared" si="6"/>
        <v>RQS045</v>
      </c>
      <c r="B175" s="633" t="s">
        <v>498</v>
      </c>
      <c r="C175" s="634" t="s">
        <v>498</v>
      </c>
      <c r="D175" s="634" t="s">
        <v>498</v>
      </c>
      <c r="E175" s="635" t="s">
        <v>498</v>
      </c>
      <c r="F175" s="305" t="s">
        <v>4</v>
      </c>
      <c r="G175" s="304">
        <f>IF(H175="",0,VLOOKUP(H175,Parâmetros!$N$3:$O$8,2,0)*I175)</f>
        <v>0</v>
      </c>
      <c r="H175" s="305"/>
      <c r="I175" s="306"/>
      <c r="J175" s="306"/>
      <c r="K175" s="34" t="str">
        <f t="shared" si="7"/>
        <v/>
      </c>
      <c r="L175" s="384"/>
      <c r="M175" s="383"/>
    </row>
    <row r="176" spans="1:13" ht="45" customHeight="1" x14ac:dyDescent="0.2">
      <c r="A176" s="307" t="str">
        <f t="shared" si="6"/>
        <v>RQS046</v>
      </c>
      <c r="B176" s="633" t="s">
        <v>499</v>
      </c>
      <c r="C176" s="634" t="s">
        <v>499</v>
      </c>
      <c r="D176" s="634" t="s">
        <v>499</v>
      </c>
      <c r="E176" s="635" t="s">
        <v>499</v>
      </c>
      <c r="F176" s="305" t="s">
        <v>4</v>
      </c>
      <c r="G176" s="304">
        <f>IF(H176="",0,VLOOKUP(H176,Parâmetros!$N$3:$O$8,2,0)*I176)</f>
        <v>0</v>
      </c>
      <c r="H176" s="305"/>
      <c r="I176" s="306"/>
      <c r="J176" s="306"/>
      <c r="K176" s="34" t="str">
        <f t="shared" si="7"/>
        <v/>
      </c>
      <c r="L176" s="384"/>
      <c r="M176" s="383"/>
    </row>
    <row r="177" spans="1:13" ht="45" customHeight="1" x14ac:dyDescent="0.2">
      <c r="A177" s="307" t="str">
        <f t="shared" si="6"/>
        <v>RQS047</v>
      </c>
      <c r="B177" s="633" t="s">
        <v>500</v>
      </c>
      <c r="C177" s="634" t="s">
        <v>500</v>
      </c>
      <c r="D177" s="634" t="s">
        <v>500</v>
      </c>
      <c r="E177" s="635" t="s">
        <v>500</v>
      </c>
      <c r="F177" s="305" t="s">
        <v>4</v>
      </c>
      <c r="G177" s="304">
        <f>IF(H177="",0,VLOOKUP(H177,Parâmetros!$N$3:$O$8,2,0)*I177)</f>
        <v>0</v>
      </c>
      <c r="H177" s="305"/>
      <c r="I177" s="306"/>
      <c r="J177" s="306"/>
      <c r="K177" s="34" t="str">
        <f t="shared" si="7"/>
        <v/>
      </c>
      <c r="L177" s="384"/>
      <c r="M177" s="383"/>
    </row>
    <row r="178" spans="1:13" ht="45" customHeight="1" x14ac:dyDescent="0.2">
      <c r="A178" s="307" t="str">
        <f t="shared" si="6"/>
        <v>RQS048</v>
      </c>
      <c r="B178" s="633" t="s">
        <v>501</v>
      </c>
      <c r="C178" s="634" t="s">
        <v>501</v>
      </c>
      <c r="D178" s="634" t="s">
        <v>501</v>
      </c>
      <c r="E178" s="635" t="s">
        <v>501</v>
      </c>
      <c r="F178" s="305" t="s">
        <v>4</v>
      </c>
      <c r="G178" s="304">
        <f>IF(H178="",0,VLOOKUP(H178,Parâmetros!$N$3:$O$8,2,0)*I178)</f>
        <v>0</v>
      </c>
      <c r="H178" s="305"/>
      <c r="I178" s="306"/>
      <c r="J178" s="306"/>
      <c r="K178" s="34" t="str">
        <f t="shared" si="7"/>
        <v/>
      </c>
      <c r="L178" s="384"/>
      <c r="M178" s="383"/>
    </row>
    <row r="179" spans="1:13" ht="45" customHeight="1" x14ac:dyDescent="0.2">
      <c r="A179" s="307" t="str">
        <f t="shared" si="6"/>
        <v>RQS049</v>
      </c>
      <c r="B179" s="633" t="s">
        <v>502</v>
      </c>
      <c r="C179" s="634" t="s">
        <v>502</v>
      </c>
      <c r="D179" s="634" t="s">
        <v>502</v>
      </c>
      <c r="E179" s="635" t="s">
        <v>502</v>
      </c>
      <c r="F179" s="305" t="s">
        <v>4</v>
      </c>
      <c r="G179" s="304">
        <f>IF(H179="",0,VLOOKUP(H179,Parâmetros!$N$3:$O$8,2,0)*I179)</f>
        <v>0</v>
      </c>
      <c r="H179" s="305"/>
      <c r="I179" s="306"/>
      <c r="J179" s="306"/>
      <c r="K179" s="34" t="str">
        <f t="shared" si="7"/>
        <v/>
      </c>
      <c r="L179" s="384"/>
      <c r="M179" s="383"/>
    </row>
    <row r="180" spans="1:13" ht="45" customHeight="1" x14ac:dyDescent="0.2">
      <c r="A180" s="307" t="str">
        <f t="shared" si="6"/>
        <v>RQS050</v>
      </c>
      <c r="B180" s="633" t="s">
        <v>503</v>
      </c>
      <c r="C180" s="634" t="s">
        <v>503</v>
      </c>
      <c r="D180" s="634" t="s">
        <v>503</v>
      </c>
      <c r="E180" s="635" t="s">
        <v>503</v>
      </c>
      <c r="F180" s="305" t="s">
        <v>4</v>
      </c>
      <c r="G180" s="304">
        <f>IF(H180="",0,VLOOKUP(H180,Parâmetros!$N$3:$O$8,2,0)*I180)</f>
        <v>0</v>
      </c>
      <c r="H180" s="305"/>
      <c r="I180" s="306"/>
      <c r="J180" s="306"/>
      <c r="K180" s="34" t="str">
        <f t="shared" si="7"/>
        <v/>
      </c>
      <c r="L180" s="384"/>
      <c r="M180" s="383"/>
    </row>
    <row r="181" spans="1:13" ht="45" customHeight="1" x14ac:dyDescent="0.2">
      <c r="A181" s="307" t="str">
        <f t="shared" si="6"/>
        <v>RQS051</v>
      </c>
      <c r="B181" s="633" t="s">
        <v>504</v>
      </c>
      <c r="C181" s="634" t="s">
        <v>504</v>
      </c>
      <c r="D181" s="634" t="s">
        <v>504</v>
      </c>
      <c r="E181" s="635" t="s">
        <v>504</v>
      </c>
      <c r="F181" s="305" t="s">
        <v>4</v>
      </c>
      <c r="G181" s="304">
        <f>IF(H181="",0,VLOOKUP(H181,Parâmetros!$N$3:$O$8,2,0)*I181)</f>
        <v>0</v>
      </c>
      <c r="H181" s="305"/>
      <c r="I181" s="306"/>
      <c r="J181" s="306"/>
      <c r="K181" s="34" t="str">
        <f t="shared" si="7"/>
        <v/>
      </c>
      <c r="L181" s="384"/>
      <c r="M181" s="383"/>
    </row>
    <row r="182" spans="1:13" ht="45" customHeight="1" x14ac:dyDescent="0.2">
      <c r="A182" s="307" t="str">
        <f t="shared" si="6"/>
        <v>RQS052</v>
      </c>
      <c r="B182" s="633" t="s">
        <v>505</v>
      </c>
      <c r="C182" s="634" t="s">
        <v>505</v>
      </c>
      <c r="D182" s="634" t="s">
        <v>505</v>
      </c>
      <c r="E182" s="635" t="s">
        <v>505</v>
      </c>
      <c r="F182" s="305" t="s">
        <v>4</v>
      </c>
      <c r="G182" s="304">
        <f>IF(H182="",0,VLOOKUP(H182,Parâmetros!$N$3:$O$8,2,0)*I182)</f>
        <v>0</v>
      </c>
      <c r="H182" s="305"/>
      <c r="I182" s="306"/>
      <c r="J182" s="306"/>
      <c r="K182" s="34" t="str">
        <f t="shared" si="7"/>
        <v/>
      </c>
      <c r="L182" s="384"/>
      <c r="M182" s="383"/>
    </row>
    <row r="183" spans="1:13" ht="45" customHeight="1" x14ac:dyDescent="0.2">
      <c r="A183" s="307" t="str">
        <f t="shared" si="6"/>
        <v>RQS053</v>
      </c>
      <c r="B183" s="633" t="s">
        <v>506</v>
      </c>
      <c r="C183" s="634" t="s">
        <v>506</v>
      </c>
      <c r="D183" s="634" t="s">
        <v>506</v>
      </c>
      <c r="E183" s="635" t="s">
        <v>506</v>
      </c>
      <c r="F183" s="305" t="s">
        <v>4</v>
      </c>
      <c r="G183" s="304">
        <f>IF(H183="",0,VLOOKUP(H183,Parâmetros!$N$3:$O$8,2,0)*I183)</f>
        <v>0</v>
      </c>
      <c r="H183" s="305"/>
      <c r="I183" s="306"/>
      <c r="J183" s="306"/>
      <c r="K183" s="34" t="str">
        <f t="shared" si="7"/>
        <v/>
      </c>
      <c r="L183" s="384"/>
      <c r="M183" s="383"/>
    </row>
    <row r="184" spans="1:13" ht="45" customHeight="1" x14ac:dyDescent="0.2">
      <c r="A184" s="307" t="str">
        <f t="shared" si="6"/>
        <v>RQS054</v>
      </c>
      <c r="B184" s="633" t="s">
        <v>507</v>
      </c>
      <c r="C184" s="634" t="s">
        <v>507</v>
      </c>
      <c r="D184" s="634" t="s">
        <v>507</v>
      </c>
      <c r="E184" s="635" t="s">
        <v>507</v>
      </c>
      <c r="F184" s="305" t="s">
        <v>4</v>
      </c>
      <c r="G184" s="304">
        <f>IF(H184="",0,VLOOKUP(H184,Parâmetros!$N$3:$O$8,2,0)*I184)</f>
        <v>0</v>
      </c>
      <c r="H184" s="305"/>
      <c r="I184" s="306"/>
      <c r="J184" s="306"/>
      <c r="K184" s="34" t="str">
        <f t="shared" si="7"/>
        <v/>
      </c>
      <c r="L184" s="384"/>
      <c r="M184" s="383"/>
    </row>
    <row r="185" spans="1:13" ht="45" customHeight="1" x14ac:dyDescent="0.2">
      <c r="A185" s="307" t="str">
        <f t="shared" si="6"/>
        <v>RQS055</v>
      </c>
      <c r="B185" s="633" t="s">
        <v>508</v>
      </c>
      <c r="C185" s="634" t="s">
        <v>508</v>
      </c>
      <c r="D185" s="634" t="s">
        <v>508</v>
      </c>
      <c r="E185" s="635" t="s">
        <v>508</v>
      </c>
      <c r="F185" s="305" t="s">
        <v>4</v>
      </c>
      <c r="G185" s="304">
        <f>IF(H185="",0,VLOOKUP(H185,Parâmetros!$N$3:$O$8,2,0)*I185)</f>
        <v>0</v>
      </c>
      <c r="H185" s="305"/>
      <c r="I185" s="306"/>
      <c r="J185" s="306"/>
      <c r="K185" s="34" t="str">
        <f t="shared" si="7"/>
        <v/>
      </c>
      <c r="L185" s="384"/>
      <c r="M185" s="383"/>
    </row>
    <row r="186" spans="1:13" ht="45" customHeight="1" x14ac:dyDescent="0.2">
      <c r="A186" s="307" t="str">
        <f t="shared" si="6"/>
        <v>RQS056</v>
      </c>
      <c r="B186" s="633" t="s">
        <v>509</v>
      </c>
      <c r="C186" s="634" t="s">
        <v>509</v>
      </c>
      <c r="D186" s="634" t="s">
        <v>509</v>
      </c>
      <c r="E186" s="635" t="s">
        <v>509</v>
      </c>
      <c r="F186" s="305" t="s">
        <v>4</v>
      </c>
      <c r="G186" s="304">
        <f>IF(H186="",0,VLOOKUP(H186,Parâmetros!$N$3:$O$8,2,0)*I186)</f>
        <v>0</v>
      </c>
      <c r="H186" s="305"/>
      <c r="I186" s="306"/>
      <c r="J186" s="306"/>
      <c r="K186" s="34" t="str">
        <f t="shared" si="7"/>
        <v/>
      </c>
      <c r="L186" s="384"/>
      <c r="M186" s="383"/>
    </row>
    <row r="187" spans="1:13" ht="45" customHeight="1" x14ac:dyDescent="0.2">
      <c r="A187" s="307" t="str">
        <f t="shared" si="6"/>
        <v>RQS057</v>
      </c>
      <c r="B187" s="633" t="s">
        <v>510</v>
      </c>
      <c r="C187" s="634" t="s">
        <v>510</v>
      </c>
      <c r="D187" s="634" t="s">
        <v>510</v>
      </c>
      <c r="E187" s="635" t="s">
        <v>510</v>
      </c>
      <c r="F187" s="305" t="s">
        <v>4</v>
      </c>
      <c r="G187" s="304">
        <f>IF(H187="",0,VLOOKUP(H187,Parâmetros!$N$3:$O$8,2,0)*I187)</f>
        <v>0</v>
      </c>
      <c r="H187" s="305"/>
      <c r="I187" s="306"/>
      <c r="J187" s="306"/>
      <c r="K187" s="34" t="str">
        <f t="shared" si="7"/>
        <v/>
      </c>
      <c r="L187" s="384"/>
      <c r="M187" s="383"/>
    </row>
    <row r="188" spans="1:13" ht="45" customHeight="1" x14ac:dyDescent="0.2">
      <c r="A188" s="307" t="str">
        <f t="shared" si="6"/>
        <v>RQS058</v>
      </c>
      <c r="B188" s="633" t="s">
        <v>511</v>
      </c>
      <c r="C188" s="634" t="s">
        <v>511</v>
      </c>
      <c r="D188" s="634" t="s">
        <v>511</v>
      </c>
      <c r="E188" s="635" t="s">
        <v>511</v>
      </c>
      <c r="F188" s="305" t="s">
        <v>4</v>
      </c>
      <c r="G188" s="304">
        <f>IF(H188="",0,VLOOKUP(H188,Parâmetros!$N$3:$O$8,2,0)*I188)</f>
        <v>0</v>
      </c>
      <c r="H188" s="305"/>
      <c r="I188" s="306"/>
      <c r="J188" s="306"/>
      <c r="K188" s="34" t="str">
        <f t="shared" si="7"/>
        <v/>
      </c>
      <c r="L188" s="384"/>
      <c r="M188" s="383"/>
    </row>
    <row r="189" spans="1:13" ht="45" customHeight="1" x14ac:dyDescent="0.2">
      <c r="A189" s="307" t="str">
        <f t="shared" si="6"/>
        <v>RQS059</v>
      </c>
      <c r="B189" s="633" t="s">
        <v>512</v>
      </c>
      <c r="C189" s="634" t="s">
        <v>512</v>
      </c>
      <c r="D189" s="634" t="s">
        <v>512</v>
      </c>
      <c r="E189" s="635" t="s">
        <v>512</v>
      </c>
      <c r="F189" s="305" t="s">
        <v>4</v>
      </c>
      <c r="G189" s="304">
        <f>IF(H189="",0,VLOOKUP(H189,Parâmetros!$N$3:$O$8,2,0)*I189)</f>
        <v>0</v>
      </c>
      <c r="H189" s="305"/>
      <c r="I189" s="306"/>
      <c r="J189" s="306"/>
      <c r="K189" s="34" t="str">
        <f t="shared" si="7"/>
        <v/>
      </c>
      <c r="L189" s="384"/>
      <c r="M189" s="383"/>
    </row>
    <row r="190" spans="1:13" ht="45" customHeight="1" x14ac:dyDescent="0.2">
      <c r="A190" s="307" t="str">
        <f t="shared" si="6"/>
        <v>RQS060</v>
      </c>
      <c r="B190" s="633" t="s">
        <v>513</v>
      </c>
      <c r="C190" s="634" t="s">
        <v>513</v>
      </c>
      <c r="D190" s="634" t="s">
        <v>513</v>
      </c>
      <c r="E190" s="635" t="s">
        <v>513</v>
      </c>
      <c r="F190" s="305" t="s">
        <v>4</v>
      </c>
      <c r="G190" s="304">
        <f>IF(H190="",0,VLOOKUP(H190,Parâmetros!$N$3:$O$8,2,0)*I190)</f>
        <v>0</v>
      </c>
      <c r="H190" s="305"/>
      <c r="I190" s="306"/>
      <c r="J190" s="306"/>
      <c r="K190" s="34" t="str">
        <f t="shared" si="7"/>
        <v/>
      </c>
      <c r="L190" s="384"/>
      <c r="M190" s="383"/>
    </row>
    <row r="191" spans="1:13" ht="45" customHeight="1" x14ac:dyDescent="0.2">
      <c r="A191" s="307" t="str">
        <f t="shared" si="6"/>
        <v>RQS061</v>
      </c>
      <c r="B191" s="633" t="s">
        <v>578</v>
      </c>
      <c r="C191" s="634" t="s">
        <v>578</v>
      </c>
      <c r="D191" s="634" t="s">
        <v>578</v>
      </c>
      <c r="E191" s="635" t="s">
        <v>578</v>
      </c>
      <c r="F191" s="305" t="s">
        <v>4</v>
      </c>
      <c r="G191" s="304">
        <f>IF(H191="",0,VLOOKUP(H191,Parâmetros!$N$3:$O$8,2,0)*I191)</f>
        <v>0</v>
      </c>
      <c r="H191" s="305"/>
      <c r="I191" s="306"/>
      <c r="J191" s="306"/>
      <c r="K191" s="34" t="str">
        <f t="shared" si="7"/>
        <v/>
      </c>
      <c r="L191" s="384"/>
      <c r="M191" s="383"/>
    </row>
    <row r="192" spans="1:13" ht="45" customHeight="1" x14ac:dyDescent="0.2">
      <c r="A192" s="307" t="str">
        <f t="shared" si="6"/>
        <v>RQS062</v>
      </c>
      <c r="B192" s="633" t="s">
        <v>514</v>
      </c>
      <c r="C192" s="634" t="s">
        <v>514</v>
      </c>
      <c r="D192" s="634" t="s">
        <v>514</v>
      </c>
      <c r="E192" s="635" t="s">
        <v>514</v>
      </c>
      <c r="F192" s="305" t="s">
        <v>4</v>
      </c>
      <c r="G192" s="304">
        <f>IF(H192="",0,VLOOKUP(H192,Parâmetros!$N$3:$O$8,2,0)*I192)</f>
        <v>0</v>
      </c>
      <c r="H192" s="305"/>
      <c r="I192" s="306"/>
      <c r="J192" s="306"/>
      <c r="K192" s="34" t="str">
        <f t="shared" si="7"/>
        <v/>
      </c>
      <c r="L192" s="384"/>
      <c r="M192" s="383"/>
    </row>
    <row r="193" spans="1:13" ht="45" customHeight="1" x14ac:dyDescent="0.2">
      <c r="A193" s="307" t="str">
        <f t="shared" si="6"/>
        <v>RQS063</v>
      </c>
      <c r="B193" s="633" t="s">
        <v>515</v>
      </c>
      <c r="C193" s="634" t="s">
        <v>515</v>
      </c>
      <c r="D193" s="634" t="s">
        <v>515</v>
      </c>
      <c r="E193" s="635" t="s">
        <v>515</v>
      </c>
      <c r="F193" s="305" t="s">
        <v>4</v>
      </c>
      <c r="G193" s="304">
        <f>IF(H193="",0,VLOOKUP(H193,Parâmetros!$N$3:$O$8,2,0)*I193)</f>
        <v>0</v>
      </c>
      <c r="H193" s="305"/>
      <c r="I193" s="306"/>
      <c r="J193" s="306"/>
      <c r="K193" s="34" t="str">
        <f t="shared" si="7"/>
        <v/>
      </c>
      <c r="L193" s="384"/>
      <c r="M193" s="383"/>
    </row>
    <row r="194" spans="1:13" ht="45" customHeight="1" x14ac:dyDescent="0.2">
      <c r="A194" s="307" t="str">
        <f t="shared" si="6"/>
        <v>RQS064</v>
      </c>
      <c r="B194" s="633" t="s">
        <v>516</v>
      </c>
      <c r="C194" s="634" t="s">
        <v>516</v>
      </c>
      <c r="D194" s="634" t="s">
        <v>516</v>
      </c>
      <c r="E194" s="635" t="s">
        <v>516</v>
      </c>
      <c r="F194" s="305" t="s">
        <v>4</v>
      </c>
      <c r="G194" s="304">
        <f>IF(H194="",0,VLOOKUP(H194,Parâmetros!$N$3:$O$8,2,0)*I194)</f>
        <v>0</v>
      </c>
      <c r="H194" s="305"/>
      <c r="I194" s="306"/>
      <c r="J194" s="306"/>
      <c r="K194" s="34" t="str">
        <f t="shared" si="7"/>
        <v/>
      </c>
      <c r="L194" s="384"/>
      <c r="M194" s="383"/>
    </row>
    <row r="195" spans="1:13" ht="45" customHeight="1" x14ac:dyDescent="0.2">
      <c r="A195" s="307" t="str">
        <f t="shared" ref="A195:A258" si="8">IF(LEFT(A194,2)="ID",CONCATENATE(MID($A$130,SEARCH(" ",$A$130)+1,10),"001"),CONCATENATE(MID($A$130,SEARCH(" ",$A$130)+1,10),TEXT(RIGHT(A194,3)+1,"000")))</f>
        <v>RQS065</v>
      </c>
      <c r="B195" s="633" t="s">
        <v>517</v>
      </c>
      <c r="C195" s="634" t="s">
        <v>517</v>
      </c>
      <c r="D195" s="634" t="s">
        <v>517</v>
      </c>
      <c r="E195" s="635" t="s">
        <v>517</v>
      </c>
      <c r="F195" s="305" t="s">
        <v>4</v>
      </c>
      <c r="G195" s="304">
        <f>IF(H195="",0,VLOOKUP(H195,Parâmetros!$N$3:$O$8,2,0)*I195)</f>
        <v>0</v>
      </c>
      <c r="H195" s="305"/>
      <c r="I195" s="306"/>
      <c r="J195" s="306"/>
      <c r="K195" s="34" t="str">
        <f t="shared" ref="K195:K258" si="9">IF(I195="","",I195*100)</f>
        <v/>
      </c>
      <c r="L195" s="384"/>
      <c r="M195" s="383"/>
    </row>
    <row r="196" spans="1:13" ht="45" customHeight="1" x14ac:dyDescent="0.2">
      <c r="A196" s="307" t="str">
        <f t="shared" si="8"/>
        <v>RQS066</v>
      </c>
      <c r="B196" s="633" t="s">
        <v>518</v>
      </c>
      <c r="C196" s="634" t="s">
        <v>518</v>
      </c>
      <c r="D196" s="634" t="s">
        <v>518</v>
      </c>
      <c r="E196" s="635" t="s">
        <v>518</v>
      </c>
      <c r="F196" s="305" t="s">
        <v>4</v>
      </c>
      <c r="G196" s="304">
        <f>IF(H196="",0,VLOOKUP(H196,Parâmetros!$N$3:$O$8,2,0)*I196)</f>
        <v>0</v>
      </c>
      <c r="H196" s="305"/>
      <c r="I196" s="306"/>
      <c r="J196" s="306"/>
      <c r="K196" s="34" t="str">
        <f t="shared" si="9"/>
        <v/>
      </c>
      <c r="L196" s="384"/>
      <c r="M196" s="383"/>
    </row>
    <row r="197" spans="1:13" ht="45" customHeight="1" x14ac:dyDescent="0.2">
      <c r="A197" s="307" t="str">
        <f t="shared" si="8"/>
        <v>RQS067</v>
      </c>
      <c r="B197" s="633" t="s">
        <v>519</v>
      </c>
      <c r="C197" s="634" t="s">
        <v>519</v>
      </c>
      <c r="D197" s="634" t="s">
        <v>519</v>
      </c>
      <c r="E197" s="635" t="s">
        <v>519</v>
      </c>
      <c r="F197" s="305" t="s">
        <v>4</v>
      </c>
      <c r="G197" s="304">
        <f>IF(H197="",0,VLOOKUP(H197,Parâmetros!$N$3:$O$8,2,0)*I197)</f>
        <v>0</v>
      </c>
      <c r="H197" s="305"/>
      <c r="I197" s="306"/>
      <c r="J197" s="306"/>
      <c r="K197" s="34" t="str">
        <f t="shared" si="9"/>
        <v/>
      </c>
      <c r="L197" s="384"/>
      <c r="M197" s="383"/>
    </row>
    <row r="198" spans="1:13" ht="45" customHeight="1" x14ac:dyDescent="0.2">
      <c r="A198" s="307" t="str">
        <f t="shared" si="8"/>
        <v>RQS068</v>
      </c>
      <c r="B198" s="633" t="s">
        <v>520</v>
      </c>
      <c r="C198" s="634" t="s">
        <v>520</v>
      </c>
      <c r="D198" s="634" t="s">
        <v>520</v>
      </c>
      <c r="E198" s="635" t="s">
        <v>520</v>
      </c>
      <c r="F198" s="305" t="s">
        <v>4</v>
      </c>
      <c r="G198" s="304">
        <f>IF(H198="",0,VLOOKUP(H198,Parâmetros!$N$3:$O$8,2,0)*I198)</f>
        <v>0</v>
      </c>
      <c r="H198" s="305"/>
      <c r="I198" s="306"/>
      <c r="J198" s="306"/>
      <c r="K198" s="34" t="str">
        <f t="shared" si="9"/>
        <v/>
      </c>
      <c r="L198" s="384"/>
      <c r="M198" s="383"/>
    </row>
    <row r="199" spans="1:13" ht="45" customHeight="1" x14ac:dyDescent="0.2">
      <c r="A199" s="307" t="str">
        <f t="shared" si="8"/>
        <v>RQS069</v>
      </c>
      <c r="B199" s="633" t="s">
        <v>521</v>
      </c>
      <c r="C199" s="634" t="s">
        <v>521</v>
      </c>
      <c r="D199" s="634" t="s">
        <v>521</v>
      </c>
      <c r="E199" s="635" t="s">
        <v>521</v>
      </c>
      <c r="F199" s="305" t="s">
        <v>4</v>
      </c>
      <c r="G199" s="304">
        <f>IF(H199="",0,VLOOKUP(H199,Parâmetros!$N$3:$O$8,2,0)*I199)</f>
        <v>0</v>
      </c>
      <c r="H199" s="305"/>
      <c r="I199" s="306"/>
      <c r="J199" s="306"/>
      <c r="K199" s="34" t="str">
        <f t="shared" si="9"/>
        <v/>
      </c>
      <c r="L199" s="384"/>
      <c r="M199" s="383"/>
    </row>
    <row r="200" spans="1:13" ht="45" customHeight="1" x14ac:dyDescent="0.2">
      <c r="A200" s="307" t="str">
        <f t="shared" si="8"/>
        <v>RQS070</v>
      </c>
      <c r="B200" s="633" t="s">
        <v>522</v>
      </c>
      <c r="C200" s="634" t="s">
        <v>522</v>
      </c>
      <c r="D200" s="634" t="s">
        <v>522</v>
      </c>
      <c r="E200" s="635" t="s">
        <v>522</v>
      </c>
      <c r="F200" s="305" t="s">
        <v>4</v>
      </c>
      <c r="G200" s="304">
        <f>IF(H200="",0,VLOOKUP(H200,Parâmetros!$N$3:$O$8,2,0)*I200)</f>
        <v>0</v>
      </c>
      <c r="H200" s="305"/>
      <c r="I200" s="306"/>
      <c r="J200" s="306"/>
      <c r="K200" s="34" t="str">
        <f t="shared" si="9"/>
        <v/>
      </c>
      <c r="L200" s="384"/>
      <c r="M200" s="383"/>
    </row>
    <row r="201" spans="1:13" ht="45" customHeight="1" x14ac:dyDescent="0.2">
      <c r="A201" s="307" t="str">
        <f t="shared" si="8"/>
        <v>RQS071</v>
      </c>
      <c r="B201" s="633" t="s">
        <v>579</v>
      </c>
      <c r="C201" s="634" t="s">
        <v>579</v>
      </c>
      <c r="D201" s="634" t="s">
        <v>579</v>
      </c>
      <c r="E201" s="635" t="s">
        <v>579</v>
      </c>
      <c r="F201" s="305" t="s">
        <v>4</v>
      </c>
      <c r="G201" s="304">
        <f>IF(H201="",0,VLOOKUP(H201,Parâmetros!$N$3:$O$8,2,0)*I201)</f>
        <v>0</v>
      </c>
      <c r="H201" s="305"/>
      <c r="I201" s="306"/>
      <c r="J201" s="306"/>
      <c r="K201" s="34" t="str">
        <f t="shared" si="9"/>
        <v/>
      </c>
      <c r="L201" s="384"/>
      <c r="M201" s="383"/>
    </row>
    <row r="202" spans="1:13" ht="45" customHeight="1" x14ac:dyDescent="0.2">
      <c r="A202" s="307" t="str">
        <f t="shared" si="8"/>
        <v>RQS072</v>
      </c>
      <c r="B202" s="633" t="s">
        <v>580</v>
      </c>
      <c r="C202" s="634" t="s">
        <v>580</v>
      </c>
      <c r="D202" s="634" t="s">
        <v>580</v>
      </c>
      <c r="E202" s="635" t="s">
        <v>580</v>
      </c>
      <c r="F202" s="305" t="s">
        <v>4</v>
      </c>
      <c r="G202" s="304">
        <f>IF(H202="",0,VLOOKUP(H202,Parâmetros!$N$3:$O$8,2,0)*I202)</f>
        <v>0</v>
      </c>
      <c r="H202" s="305"/>
      <c r="I202" s="306"/>
      <c r="J202" s="306"/>
      <c r="K202" s="34" t="str">
        <f t="shared" si="9"/>
        <v/>
      </c>
      <c r="L202" s="384"/>
      <c r="M202" s="383"/>
    </row>
    <row r="203" spans="1:13" ht="45" customHeight="1" x14ac:dyDescent="0.2">
      <c r="A203" s="307" t="str">
        <f t="shared" si="8"/>
        <v>RQS073</v>
      </c>
      <c r="B203" s="633" t="s">
        <v>523</v>
      </c>
      <c r="C203" s="634" t="s">
        <v>523</v>
      </c>
      <c r="D203" s="634" t="s">
        <v>523</v>
      </c>
      <c r="E203" s="635" t="s">
        <v>523</v>
      </c>
      <c r="F203" s="305" t="s">
        <v>4</v>
      </c>
      <c r="G203" s="304">
        <f>IF(H203="",0,VLOOKUP(H203,Parâmetros!$N$3:$O$8,2,0)*I203)</f>
        <v>0</v>
      </c>
      <c r="H203" s="305"/>
      <c r="I203" s="306"/>
      <c r="J203" s="306"/>
      <c r="K203" s="34" t="str">
        <f t="shared" si="9"/>
        <v/>
      </c>
      <c r="L203" s="384"/>
      <c r="M203" s="383"/>
    </row>
    <row r="204" spans="1:13" ht="45" customHeight="1" x14ac:dyDescent="0.2">
      <c r="A204" s="307" t="str">
        <f t="shared" si="8"/>
        <v>RQS074</v>
      </c>
      <c r="B204" s="633" t="s">
        <v>524</v>
      </c>
      <c r="C204" s="634" t="s">
        <v>524</v>
      </c>
      <c r="D204" s="634" t="s">
        <v>524</v>
      </c>
      <c r="E204" s="635" t="s">
        <v>524</v>
      </c>
      <c r="F204" s="305" t="s">
        <v>4</v>
      </c>
      <c r="G204" s="304">
        <f>IF(H204="",0,VLOOKUP(H204,Parâmetros!$N$3:$O$8,2,0)*I204)</f>
        <v>0</v>
      </c>
      <c r="H204" s="305"/>
      <c r="I204" s="306"/>
      <c r="J204" s="306"/>
      <c r="K204" s="34" t="str">
        <f t="shared" si="9"/>
        <v/>
      </c>
      <c r="L204" s="384"/>
      <c r="M204" s="383"/>
    </row>
    <row r="205" spans="1:13" ht="45" customHeight="1" x14ac:dyDescent="0.2">
      <c r="A205" s="307" t="str">
        <f t="shared" si="8"/>
        <v>RQS075</v>
      </c>
      <c r="B205" s="633" t="s">
        <v>525</v>
      </c>
      <c r="C205" s="634" t="s">
        <v>525</v>
      </c>
      <c r="D205" s="634" t="s">
        <v>525</v>
      </c>
      <c r="E205" s="635" t="s">
        <v>525</v>
      </c>
      <c r="F205" s="305" t="s">
        <v>4</v>
      </c>
      <c r="G205" s="304">
        <f>IF(H205="",0,VLOOKUP(H205,Parâmetros!$N$3:$O$8,2,0)*I205)</f>
        <v>0</v>
      </c>
      <c r="H205" s="305"/>
      <c r="I205" s="306"/>
      <c r="J205" s="306"/>
      <c r="K205" s="34" t="str">
        <f t="shared" si="9"/>
        <v/>
      </c>
      <c r="L205" s="384"/>
      <c r="M205" s="383"/>
    </row>
    <row r="206" spans="1:13" ht="45" customHeight="1" x14ac:dyDescent="0.2">
      <c r="A206" s="307" t="str">
        <f t="shared" si="8"/>
        <v>RQS076</v>
      </c>
      <c r="B206" s="633" t="s">
        <v>526</v>
      </c>
      <c r="C206" s="634" t="s">
        <v>526</v>
      </c>
      <c r="D206" s="634" t="s">
        <v>526</v>
      </c>
      <c r="E206" s="635" t="s">
        <v>526</v>
      </c>
      <c r="F206" s="305" t="s">
        <v>4</v>
      </c>
      <c r="G206" s="304">
        <f>IF(H206="",0,VLOOKUP(H206,Parâmetros!$N$3:$O$8,2,0)*I206)</f>
        <v>0</v>
      </c>
      <c r="H206" s="305"/>
      <c r="I206" s="306"/>
      <c r="J206" s="306"/>
      <c r="K206" s="34" t="str">
        <f t="shared" si="9"/>
        <v/>
      </c>
      <c r="L206" s="384"/>
      <c r="M206" s="383"/>
    </row>
    <row r="207" spans="1:13" ht="45" customHeight="1" x14ac:dyDescent="0.2">
      <c r="A207" s="307" t="str">
        <f t="shared" si="8"/>
        <v>RQS077</v>
      </c>
      <c r="B207" s="633" t="s">
        <v>527</v>
      </c>
      <c r="C207" s="634" t="s">
        <v>527</v>
      </c>
      <c r="D207" s="634" t="s">
        <v>527</v>
      </c>
      <c r="E207" s="635" t="s">
        <v>527</v>
      </c>
      <c r="F207" s="305" t="s">
        <v>4</v>
      </c>
      <c r="G207" s="304">
        <f>IF(H207="",0,VLOOKUP(H207,Parâmetros!$N$3:$O$8,2,0)*I207)</f>
        <v>0</v>
      </c>
      <c r="H207" s="305"/>
      <c r="I207" s="306"/>
      <c r="J207" s="306"/>
      <c r="K207" s="34" t="str">
        <f t="shared" si="9"/>
        <v/>
      </c>
      <c r="L207" s="384"/>
      <c r="M207" s="383"/>
    </row>
    <row r="208" spans="1:13" ht="45" customHeight="1" x14ac:dyDescent="0.2">
      <c r="A208" s="307" t="str">
        <f t="shared" si="8"/>
        <v>RQS078</v>
      </c>
      <c r="B208" s="633" t="s">
        <v>528</v>
      </c>
      <c r="C208" s="634" t="s">
        <v>528</v>
      </c>
      <c r="D208" s="634" t="s">
        <v>528</v>
      </c>
      <c r="E208" s="635" t="s">
        <v>528</v>
      </c>
      <c r="F208" s="305" t="s">
        <v>4</v>
      </c>
      <c r="G208" s="304">
        <f>IF(H208="",0,VLOOKUP(H208,Parâmetros!$N$3:$O$8,2,0)*I208)</f>
        <v>0</v>
      </c>
      <c r="H208" s="305"/>
      <c r="I208" s="306"/>
      <c r="J208" s="306"/>
      <c r="K208" s="34" t="str">
        <f t="shared" si="9"/>
        <v/>
      </c>
      <c r="L208" s="384"/>
      <c r="M208" s="383"/>
    </row>
    <row r="209" spans="1:13" ht="45" customHeight="1" x14ac:dyDescent="0.2">
      <c r="A209" s="307" t="str">
        <f t="shared" si="8"/>
        <v>RQS079</v>
      </c>
      <c r="B209" s="633" t="s">
        <v>529</v>
      </c>
      <c r="C209" s="634" t="s">
        <v>529</v>
      </c>
      <c r="D209" s="634" t="s">
        <v>529</v>
      </c>
      <c r="E209" s="635" t="s">
        <v>529</v>
      </c>
      <c r="F209" s="305" t="s">
        <v>4</v>
      </c>
      <c r="G209" s="304">
        <f>IF(H209="",0,VLOOKUP(H209,Parâmetros!$N$3:$O$8,2,0)*I209)</f>
        <v>0</v>
      </c>
      <c r="H209" s="305"/>
      <c r="I209" s="306"/>
      <c r="J209" s="306"/>
      <c r="K209" s="34" t="str">
        <f t="shared" si="9"/>
        <v/>
      </c>
      <c r="L209" s="384"/>
      <c r="M209" s="383"/>
    </row>
    <row r="210" spans="1:13" ht="45" customHeight="1" x14ac:dyDescent="0.2">
      <c r="A210" s="307" t="str">
        <f t="shared" si="8"/>
        <v>RQS080</v>
      </c>
      <c r="B210" s="633" t="s">
        <v>530</v>
      </c>
      <c r="C210" s="634" t="s">
        <v>530</v>
      </c>
      <c r="D210" s="634" t="s">
        <v>530</v>
      </c>
      <c r="E210" s="635" t="s">
        <v>530</v>
      </c>
      <c r="F210" s="305" t="s">
        <v>4</v>
      </c>
      <c r="G210" s="304">
        <f>IF(H210="",0,VLOOKUP(H210,Parâmetros!$N$3:$O$8,2,0)*I210)</f>
        <v>0</v>
      </c>
      <c r="H210" s="305"/>
      <c r="I210" s="306"/>
      <c r="J210" s="306"/>
      <c r="K210" s="34" t="str">
        <f t="shared" si="9"/>
        <v/>
      </c>
      <c r="L210" s="384"/>
      <c r="M210" s="383"/>
    </row>
    <row r="211" spans="1:13" ht="45" customHeight="1" x14ac:dyDescent="0.2">
      <c r="A211" s="307" t="str">
        <f t="shared" si="8"/>
        <v>RQS081</v>
      </c>
      <c r="B211" s="633" t="s">
        <v>581</v>
      </c>
      <c r="C211" s="634" t="s">
        <v>581</v>
      </c>
      <c r="D211" s="634" t="s">
        <v>581</v>
      </c>
      <c r="E211" s="635" t="s">
        <v>581</v>
      </c>
      <c r="F211" s="305" t="s">
        <v>4</v>
      </c>
      <c r="G211" s="304">
        <f>IF(H211="",0,VLOOKUP(H211,Parâmetros!$N$3:$O$8,2,0)*I211)</f>
        <v>0</v>
      </c>
      <c r="H211" s="305"/>
      <c r="I211" s="306"/>
      <c r="J211" s="306"/>
      <c r="K211" s="34" t="str">
        <f t="shared" si="9"/>
        <v/>
      </c>
      <c r="L211" s="384"/>
      <c r="M211" s="383"/>
    </row>
    <row r="212" spans="1:13" ht="45" customHeight="1" x14ac:dyDescent="0.2">
      <c r="A212" s="307" t="str">
        <f t="shared" si="8"/>
        <v>RQS082</v>
      </c>
      <c r="B212" s="633" t="s">
        <v>582</v>
      </c>
      <c r="C212" s="634" t="s">
        <v>582</v>
      </c>
      <c r="D212" s="634" t="s">
        <v>582</v>
      </c>
      <c r="E212" s="635" t="s">
        <v>582</v>
      </c>
      <c r="F212" s="305" t="s">
        <v>4</v>
      </c>
      <c r="G212" s="304">
        <f>IF(H212="",0,VLOOKUP(H212,Parâmetros!$N$3:$O$8,2,0)*I212)</f>
        <v>0</v>
      </c>
      <c r="H212" s="305"/>
      <c r="I212" s="306"/>
      <c r="J212" s="306"/>
      <c r="K212" s="34" t="str">
        <f t="shared" si="9"/>
        <v/>
      </c>
      <c r="L212" s="384"/>
      <c r="M212" s="383"/>
    </row>
    <row r="213" spans="1:13" ht="45" customHeight="1" x14ac:dyDescent="0.2">
      <c r="A213" s="307" t="str">
        <f t="shared" si="8"/>
        <v>RQS083</v>
      </c>
      <c r="B213" s="633" t="s">
        <v>583</v>
      </c>
      <c r="C213" s="634" t="s">
        <v>583</v>
      </c>
      <c r="D213" s="634" t="s">
        <v>583</v>
      </c>
      <c r="E213" s="635" t="s">
        <v>583</v>
      </c>
      <c r="F213" s="305" t="s">
        <v>4</v>
      </c>
      <c r="G213" s="304">
        <f>IF(H213="",0,VLOOKUP(H213,Parâmetros!$N$3:$O$8,2,0)*I213)</f>
        <v>0</v>
      </c>
      <c r="H213" s="305"/>
      <c r="I213" s="306"/>
      <c r="J213" s="306"/>
      <c r="K213" s="34" t="str">
        <f t="shared" si="9"/>
        <v/>
      </c>
      <c r="L213" s="384"/>
      <c r="M213" s="383"/>
    </row>
    <row r="214" spans="1:13" ht="45" customHeight="1" x14ac:dyDescent="0.2">
      <c r="A214" s="307" t="str">
        <f t="shared" si="8"/>
        <v>RQS084</v>
      </c>
      <c r="B214" s="633" t="s">
        <v>531</v>
      </c>
      <c r="C214" s="634" t="s">
        <v>531</v>
      </c>
      <c r="D214" s="634" t="s">
        <v>531</v>
      </c>
      <c r="E214" s="635" t="s">
        <v>531</v>
      </c>
      <c r="F214" s="305" t="s">
        <v>4</v>
      </c>
      <c r="G214" s="304">
        <f>IF(H214="",0,VLOOKUP(H214,Parâmetros!$N$3:$O$8,2,0)*I214)</f>
        <v>0</v>
      </c>
      <c r="H214" s="305"/>
      <c r="I214" s="306"/>
      <c r="J214" s="306"/>
      <c r="K214" s="34" t="str">
        <f t="shared" si="9"/>
        <v/>
      </c>
      <c r="L214" s="384"/>
      <c r="M214" s="383"/>
    </row>
    <row r="215" spans="1:13" ht="45" customHeight="1" x14ac:dyDescent="0.2">
      <c r="A215" s="307" t="str">
        <f t="shared" si="8"/>
        <v>RQS085</v>
      </c>
      <c r="B215" s="633" t="s">
        <v>532</v>
      </c>
      <c r="C215" s="634" t="s">
        <v>532</v>
      </c>
      <c r="D215" s="634" t="s">
        <v>532</v>
      </c>
      <c r="E215" s="635" t="s">
        <v>532</v>
      </c>
      <c r="F215" s="305" t="s">
        <v>4</v>
      </c>
      <c r="G215" s="304">
        <f>IF(H215="",0,VLOOKUP(H215,Parâmetros!$N$3:$O$8,2,0)*I215)</f>
        <v>0</v>
      </c>
      <c r="H215" s="305"/>
      <c r="I215" s="306"/>
      <c r="J215" s="306"/>
      <c r="K215" s="34" t="str">
        <f t="shared" si="9"/>
        <v/>
      </c>
      <c r="L215" s="384"/>
      <c r="M215" s="383"/>
    </row>
    <row r="216" spans="1:13" ht="45" customHeight="1" x14ac:dyDescent="0.2">
      <c r="A216" s="307" t="str">
        <f t="shared" si="8"/>
        <v>RQS086</v>
      </c>
      <c r="B216" s="633" t="s">
        <v>584</v>
      </c>
      <c r="C216" s="634" t="s">
        <v>584</v>
      </c>
      <c r="D216" s="634" t="s">
        <v>584</v>
      </c>
      <c r="E216" s="635" t="s">
        <v>584</v>
      </c>
      <c r="F216" s="305" t="s">
        <v>4</v>
      </c>
      <c r="G216" s="304">
        <f>IF(H216="",0,VLOOKUP(H216,Parâmetros!$N$3:$O$8,2,0)*I216)</f>
        <v>0</v>
      </c>
      <c r="H216" s="305"/>
      <c r="I216" s="306"/>
      <c r="J216" s="306"/>
      <c r="K216" s="34" t="str">
        <f t="shared" si="9"/>
        <v/>
      </c>
      <c r="L216" s="384"/>
      <c r="M216" s="383"/>
    </row>
    <row r="217" spans="1:13" ht="45" customHeight="1" x14ac:dyDescent="0.2">
      <c r="A217" s="307" t="str">
        <f t="shared" si="8"/>
        <v>RQS087</v>
      </c>
      <c r="B217" s="633" t="s">
        <v>585</v>
      </c>
      <c r="C217" s="634" t="s">
        <v>585</v>
      </c>
      <c r="D217" s="634" t="s">
        <v>585</v>
      </c>
      <c r="E217" s="635" t="s">
        <v>585</v>
      </c>
      <c r="F217" s="305" t="s">
        <v>4</v>
      </c>
      <c r="G217" s="304">
        <f>IF(H217="",0,VLOOKUP(H217,Parâmetros!$N$3:$O$8,2,0)*I217)</f>
        <v>0</v>
      </c>
      <c r="H217" s="305"/>
      <c r="I217" s="306"/>
      <c r="J217" s="306"/>
      <c r="K217" s="34" t="str">
        <f t="shared" si="9"/>
        <v/>
      </c>
      <c r="L217" s="384"/>
      <c r="M217" s="383"/>
    </row>
    <row r="218" spans="1:13" ht="45" customHeight="1" x14ac:dyDescent="0.2">
      <c r="A218" s="307" t="str">
        <f t="shared" si="8"/>
        <v>RQS088</v>
      </c>
      <c r="B218" s="633" t="s">
        <v>586</v>
      </c>
      <c r="C218" s="634" t="s">
        <v>586</v>
      </c>
      <c r="D218" s="634" t="s">
        <v>586</v>
      </c>
      <c r="E218" s="635" t="s">
        <v>586</v>
      </c>
      <c r="F218" s="305" t="s">
        <v>4</v>
      </c>
      <c r="G218" s="304">
        <f>IF(H218="",0,VLOOKUP(H218,Parâmetros!$N$3:$O$8,2,0)*I218)</f>
        <v>0</v>
      </c>
      <c r="H218" s="305"/>
      <c r="I218" s="306"/>
      <c r="J218" s="306"/>
      <c r="K218" s="34" t="str">
        <f t="shared" si="9"/>
        <v/>
      </c>
      <c r="L218" s="384"/>
      <c r="M218" s="383"/>
    </row>
    <row r="219" spans="1:13" ht="45" customHeight="1" x14ac:dyDescent="0.2">
      <c r="A219" s="307" t="str">
        <f t="shared" si="8"/>
        <v>RQS089</v>
      </c>
      <c r="B219" s="633" t="s">
        <v>533</v>
      </c>
      <c r="C219" s="634" t="s">
        <v>533</v>
      </c>
      <c r="D219" s="634" t="s">
        <v>533</v>
      </c>
      <c r="E219" s="635" t="s">
        <v>533</v>
      </c>
      <c r="F219" s="305" t="s">
        <v>4</v>
      </c>
      <c r="G219" s="304">
        <f>IF(H219="",0,VLOOKUP(H219,Parâmetros!$N$3:$O$8,2,0)*I219)</f>
        <v>0</v>
      </c>
      <c r="H219" s="305"/>
      <c r="I219" s="306"/>
      <c r="J219" s="306"/>
      <c r="K219" s="34" t="str">
        <f t="shared" si="9"/>
        <v/>
      </c>
      <c r="L219" s="384"/>
      <c r="M219" s="383"/>
    </row>
    <row r="220" spans="1:13" ht="45" customHeight="1" x14ac:dyDescent="0.2">
      <c r="A220" s="307" t="str">
        <f t="shared" si="8"/>
        <v>RQS090</v>
      </c>
      <c r="B220" s="633" t="s">
        <v>534</v>
      </c>
      <c r="C220" s="634" t="s">
        <v>534</v>
      </c>
      <c r="D220" s="634" t="s">
        <v>534</v>
      </c>
      <c r="E220" s="635" t="s">
        <v>534</v>
      </c>
      <c r="F220" s="305" t="s">
        <v>4</v>
      </c>
      <c r="G220" s="304">
        <f>IF(H220="",0,VLOOKUP(H220,Parâmetros!$N$3:$O$8,2,0)*I220)</f>
        <v>0</v>
      </c>
      <c r="H220" s="305"/>
      <c r="I220" s="306"/>
      <c r="J220" s="306"/>
      <c r="K220" s="34" t="str">
        <f t="shared" si="9"/>
        <v/>
      </c>
      <c r="L220" s="384"/>
      <c r="M220" s="383"/>
    </row>
    <row r="221" spans="1:13" ht="45" customHeight="1" x14ac:dyDescent="0.2">
      <c r="A221" s="307" t="str">
        <f t="shared" si="8"/>
        <v>RQS091</v>
      </c>
      <c r="B221" s="633" t="s">
        <v>535</v>
      </c>
      <c r="C221" s="634" t="s">
        <v>535</v>
      </c>
      <c r="D221" s="634" t="s">
        <v>535</v>
      </c>
      <c r="E221" s="635" t="s">
        <v>535</v>
      </c>
      <c r="F221" s="305" t="s">
        <v>4</v>
      </c>
      <c r="G221" s="304">
        <f>IF(H221="",0,VLOOKUP(H221,Parâmetros!$N$3:$O$8,2,0)*I221)</f>
        <v>0</v>
      </c>
      <c r="H221" s="305"/>
      <c r="I221" s="306"/>
      <c r="J221" s="306"/>
      <c r="K221" s="34" t="str">
        <f t="shared" si="9"/>
        <v/>
      </c>
      <c r="L221" s="384"/>
      <c r="M221" s="383"/>
    </row>
    <row r="222" spans="1:13" ht="45" customHeight="1" x14ac:dyDescent="0.2">
      <c r="A222" s="307" t="str">
        <f t="shared" si="8"/>
        <v>RQS092</v>
      </c>
      <c r="B222" s="633" t="s">
        <v>536</v>
      </c>
      <c r="C222" s="634" t="s">
        <v>536</v>
      </c>
      <c r="D222" s="634" t="s">
        <v>536</v>
      </c>
      <c r="E222" s="635" t="s">
        <v>536</v>
      </c>
      <c r="F222" s="305" t="s">
        <v>4</v>
      </c>
      <c r="G222" s="304">
        <f>IF(H222="",0,VLOOKUP(H222,Parâmetros!$N$3:$O$8,2,0)*I222)</f>
        <v>0</v>
      </c>
      <c r="H222" s="305"/>
      <c r="I222" s="306"/>
      <c r="J222" s="306"/>
      <c r="K222" s="34" t="str">
        <f t="shared" si="9"/>
        <v/>
      </c>
      <c r="L222" s="384"/>
      <c r="M222" s="383"/>
    </row>
    <row r="223" spans="1:13" ht="45" customHeight="1" x14ac:dyDescent="0.2">
      <c r="A223" s="307" t="str">
        <f t="shared" si="8"/>
        <v>RQS093</v>
      </c>
      <c r="B223" s="633" t="s">
        <v>537</v>
      </c>
      <c r="C223" s="634" t="s">
        <v>537</v>
      </c>
      <c r="D223" s="634" t="s">
        <v>537</v>
      </c>
      <c r="E223" s="635" t="s">
        <v>537</v>
      </c>
      <c r="F223" s="305" t="s">
        <v>4</v>
      </c>
      <c r="G223" s="304">
        <f>IF(H223="",0,VLOOKUP(H223,Parâmetros!$N$3:$O$8,2,0)*I223)</f>
        <v>0</v>
      </c>
      <c r="H223" s="305"/>
      <c r="I223" s="306"/>
      <c r="J223" s="306"/>
      <c r="K223" s="34" t="str">
        <f t="shared" si="9"/>
        <v/>
      </c>
      <c r="L223" s="384"/>
      <c r="M223" s="383"/>
    </row>
    <row r="224" spans="1:13" ht="45" customHeight="1" x14ac:dyDescent="0.2">
      <c r="A224" s="307" t="str">
        <f t="shared" si="8"/>
        <v>RQS094</v>
      </c>
      <c r="B224" s="633" t="s">
        <v>538</v>
      </c>
      <c r="C224" s="634" t="s">
        <v>538</v>
      </c>
      <c r="D224" s="634" t="s">
        <v>538</v>
      </c>
      <c r="E224" s="635" t="s">
        <v>538</v>
      </c>
      <c r="F224" s="305" t="s">
        <v>4</v>
      </c>
      <c r="G224" s="304">
        <f>IF(H224="",0,VLOOKUP(H224,Parâmetros!$N$3:$O$8,2,0)*I224)</f>
        <v>0</v>
      </c>
      <c r="H224" s="305"/>
      <c r="I224" s="306"/>
      <c r="J224" s="306"/>
      <c r="K224" s="34" t="str">
        <f t="shared" si="9"/>
        <v/>
      </c>
      <c r="L224" s="384"/>
      <c r="M224" s="383"/>
    </row>
    <row r="225" spans="1:13" ht="45" customHeight="1" x14ac:dyDescent="0.2">
      <c r="A225" s="307" t="str">
        <f t="shared" si="8"/>
        <v>RQS095</v>
      </c>
      <c r="B225" s="633" t="s">
        <v>539</v>
      </c>
      <c r="C225" s="634" t="s">
        <v>539</v>
      </c>
      <c r="D225" s="634" t="s">
        <v>539</v>
      </c>
      <c r="E225" s="635" t="s">
        <v>539</v>
      </c>
      <c r="F225" s="305" t="s">
        <v>4</v>
      </c>
      <c r="G225" s="304">
        <f>IF(H225="",0,VLOOKUP(H225,Parâmetros!$N$3:$O$8,2,0)*I225)</f>
        <v>0</v>
      </c>
      <c r="H225" s="305"/>
      <c r="I225" s="306"/>
      <c r="J225" s="306"/>
      <c r="K225" s="34" t="str">
        <f t="shared" si="9"/>
        <v/>
      </c>
      <c r="L225" s="384"/>
      <c r="M225" s="383"/>
    </row>
    <row r="226" spans="1:13" ht="45" customHeight="1" x14ac:dyDescent="0.2">
      <c r="A226" s="307" t="str">
        <f t="shared" si="8"/>
        <v>RQS096</v>
      </c>
      <c r="B226" s="633" t="s">
        <v>540</v>
      </c>
      <c r="C226" s="634" t="s">
        <v>540</v>
      </c>
      <c r="D226" s="634" t="s">
        <v>540</v>
      </c>
      <c r="E226" s="635" t="s">
        <v>540</v>
      </c>
      <c r="F226" s="305" t="s">
        <v>4</v>
      </c>
      <c r="G226" s="304">
        <f>IF(H226="",0,VLOOKUP(H226,Parâmetros!$N$3:$O$8,2,0)*I226)</f>
        <v>0</v>
      </c>
      <c r="H226" s="305"/>
      <c r="I226" s="306"/>
      <c r="J226" s="306"/>
      <c r="K226" s="34" t="str">
        <f t="shared" si="9"/>
        <v/>
      </c>
      <c r="L226" s="384"/>
      <c r="M226" s="383"/>
    </row>
    <row r="227" spans="1:13" ht="45" customHeight="1" x14ac:dyDescent="0.2">
      <c r="A227" s="307" t="str">
        <f t="shared" si="8"/>
        <v>RQS097</v>
      </c>
      <c r="B227" s="633" t="s">
        <v>541</v>
      </c>
      <c r="C227" s="634" t="s">
        <v>541</v>
      </c>
      <c r="D227" s="634" t="s">
        <v>541</v>
      </c>
      <c r="E227" s="635" t="s">
        <v>541</v>
      </c>
      <c r="F227" s="305" t="s">
        <v>4</v>
      </c>
      <c r="G227" s="304">
        <f>IF(H227="",0,VLOOKUP(H227,Parâmetros!$N$3:$O$8,2,0)*I227)</f>
        <v>0</v>
      </c>
      <c r="H227" s="305"/>
      <c r="I227" s="306"/>
      <c r="J227" s="306"/>
      <c r="K227" s="34" t="str">
        <f t="shared" si="9"/>
        <v/>
      </c>
      <c r="L227" s="384"/>
      <c r="M227" s="383"/>
    </row>
    <row r="228" spans="1:13" ht="45" customHeight="1" x14ac:dyDescent="0.2">
      <c r="A228" s="307" t="str">
        <f t="shared" si="8"/>
        <v>RQS098</v>
      </c>
      <c r="B228" s="633" t="s">
        <v>542</v>
      </c>
      <c r="C228" s="634" t="s">
        <v>542</v>
      </c>
      <c r="D228" s="634" t="s">
        <v>542</v>
      </c>
      <c r="E228" s="635" t="s">
        <v>542</v>
      </c>
      <c r="F228" s="305" t="s">
        <v>4</v>
      </c>
      <c r="G228" s="304">
        <f>IF(H228="",0,VLOOKUP(H228,Parâmetros!$N$3:$O$8,2,0)*I228)</f>
        <v>0</v>
      </c>
      <c r="H228" s="305"/>
      <c r="I228" s="306"/>
      <c r="J228" s="306"/>
      <c r="K228" s="34" t="str">
        <f t="shared" si="9"/>
        <v/>
      </c>
      <c r="L228" s="384"/>
      <c r="M228" s="383"/>
    </row>
    <row r="229" spans="1:13" ht="45" customHeight="1" x14ac:dyDescent="0.2">
      <c r="A229" s="307" t="str">
        <f t="shared" si="8"/>
        <v>RQS099</v>
      </c>
      <c r="B229" s="633" t="s">
        <v>543</v>
      </c>
      <c r="C229" s="634" t="s">
        <v>543</v>
      </c>
      <c r="D229" s="634" t="s">
        <v>543</v>
      </c>
      <c r="E229" s="635" t="s">
        <v>543</v>
      </c>
      <c r="F229" s="305" t="s">
        <v>4</v>
      </c>
      <c r="G229" s="304">
        <f>IF(H229="",0,VLOOKUP(H229,Parâmetros!$N$3:$O$8,2,0)*I229)</f>
        <v>0</v>
      </c>
      <c r="H229" s="305"/>
      <c r="I229" s="306"/>
      <c r="J229" s="306"/>
      <c r="K229" s="34" t="str">
        <f t="shared" si="9"/>
        <v/>
      </c>
      <c r="L229" s="384"/>
      <c r="M229" s="383"/>
    </row>
    <row r="230" spans="1:13" ht="45" customHeight="1" x14ac:dyDescent="0.2">
      <c r="A230" s="307" t="str">
        <f t="shared" si="8"/>
        <v>RQS100</v>
      </c>
      <c r="B230" s="633" t="s">
        <v>544</v>
      </c>
      <c r="C230" s="634" t="s">
        <v>544</v>
      </c>
      <c r="D230" s="634" t="s">
        <v>544</v>
      </c>
      <c r="E230" s="635" t="s">
        <v>544</v>
      </c>
      <c r="F230" s="305" t="s">
        <v>4</v>
      </c>
      <c r="G230" s="304">
        <f>IF(H230="",0,VLOOKUP(H230,Parâmetros!$N$3:$O$8,2,0)*I230)</f>
        <v>0</v>
      </c>
      <c r="H230" s="305"/>
      <c r="I230" s="306"/>
      <c r="J230" s="306"/>
      <c r="K230" s="34" t="str">
        <f t="shared" si="9"/>
        <v/>
      </c>
      <c r="L230" s="384"/>
      <c r="M230" s="383"/>
    </row>
    <row r="231" spans="1:13" ht="45" customHeight="1" x14ac:dyDescent="0.2">
      <c r="A231" s="307" t="str">
        <f t="shared" si="8"/>
        <v>RQS101</v>
      </c>
      <c r="B231" s="633" t="s">
        <v>545</v>
      </c>
      <c r="C231" s="634" t="s">
        <v>545</v>
      </c>
      <c r="D231" s="634" t="s">
        <v>545</v>
      </c>
      <c r="E231" s="635" t="s">
        <v>545</v>
      </c>
      <c r="F231" s="305" t="s">
        <v>4</v>
      </c>
      <c r="G231" s="304">
        <f>IF(H231="",0,VLOOKUP(H231,Parâmetros!$N$3:$O$8,2,0)*I231)</f>
        <v>0</v>
      </c>
      <c r="H231" s="305"/>
      <c r="I231" s="306"/>
      <c r="J231" s="306"/>
      <c r="K231" s="34" t="str">
        <f t="shared" si="9"/>
        <v/>
      </c>
      <c r="L231" s="384"/>
      <c r="M231" s="383"/>
    </row>
    <row r="232" spans="1:13" ht="45" customHeight="1" x14ac:dyDescent="0.2">
      <c r="A232" s="307" t="str">
        <f t="shared" si="8"/>
        <v>RQS102</v>
      </c>
      <c r="B232" s="633" t="s">
        <v>546</v>
      </c>
      <c r="C232" s="634" t="s">
        <v>546</v>
      </c>
      <c r="D232" s="634" t="s">
        <v>546</v>
      </c>
      <c r="E232" s="635" t="s">
        <v>546</v>
      </c>
      <c r="F232" s="305" t="s">
        <v>4</v>
      </c>
      <c r="G232" s="304">
        <f>IF(H232="",0,VLOOKUP(H232,Parâmetros!$N$3:$O$8,2,0)*I232)</f>
        <v>0</v>
      </c>
      <c r="H232" s="305"/>
      <c r="I232" s="306"/>
      <c r="J232" s="306"/>
      <c r="K232" s="34" t="str">
        <f t="shared" si="9"/>
        <v/>
      </c>
      <c r="L232" s="384"/>
      <c r="M232" s="383"/>
    </row>
    <row r="233" spans="1:13" ht="45" customHeight="1" x14ac:dyDescent="0.2">
      <c r="A233" s="307" t="str">
        <f t="shared" si="8"/>
        <v>RQS103</v>
      </c>
      <c r="B233" s="633" t="s">
        <v>547</v>
      </c>
      <c r="C233" s="634" t="s">
        <v>547</v>
      </c>
      <c r="D233" s="634" t="s">
        <v>547</v>
      </c>
      <c r="E233" s="635" t="s">
        <v>547</v>
      </c>
      <c r="F233" s="305" t="s">
        <v>4</v>
      </c>
      <c r="G233" s="304">
        <f>IF(H233="",0,VLOOKUP(H233,Parâmetros!$N$3:$O$8,2,0)*I233)</f>
        <v>0</v>
      </c>
      <c r="H233" s="305"/>
      <c r="I233" s="306"/>
      <c r="J233" s="306"/>
      <c r="K233" s="34" t="str">
        <f t="shared" si="9"/>
        <v/>
      </c>
      <c r="L233" s="384"/>
      <c r="M233" s="383"/>
    </row>
    <row r="234" spans="1:13" ht="45" customHeight="1" x14ac:dyDescent="0.2">
      <c r="A234" s="307" t="str">
        <f t="shared" si="8"/>
        <v>RQS104</v>
      </c>
      <c r="B234" s="633" t="s">
        <v>548</v>
      </c>
      <c r="C234" s="634" t="s">
        <v>548</v>
      </c>
      <c r="D234" s="634" t="s">
        <v>548</v>
      </c>
      <c r="E234" s="635" t="s">
        <v>548</v>
      </c>
      <c r="F234" s="305" t="s">
        <v>4</v>
      </c>
      <c r="G234" s="304">
        <f>IF(H234="",0,VLOOKUP(H234,Parâmetros!$N$3:$O$8,2,0)*I234)</f>
        <v>0</v>
      </c>
      <c r="H234" s="305"/>
      <c r="I234" s="306"/>
      <c r="J234" s="306"/>
      <c r="K234" s="34" t="str">
        <f t="shared" si="9"/>
        <v/>
      </c>
      <c r="L234" s="384"/>
      <c r="M234" s="383"/>
    </row>
    <row r="235" spans="1:13" ht="45" customHeight="1" x14ac:dyDescent="0.2">
      <c r="A235" s="307" t="str">
        <f t="shared" si="8"/>
        <v>RQS105</v>
      </c>
      <c r="B235" s="633" t="s">
        <v>549</v>
      </c>
      <c r="C235" s="634" t="s">
        <v>549</v>
      </c>
      <c r="D235" s="634" t="s">
        <v>549</v>
      </c>
      <c r="E235" s="635" t="s">
        <v>549</v>
      </c>
      <c r="F235" s="305" t="s">
        <v>4</v>
      </c>
      <c r="G235" s="304">
        <f>IF(H235="",0,VLOOKUP(H235,Parâmetros!$N$3:$O$8,2,0)*I235)</f>
        <v>0</v>
      </c>
      <c r="H235" s="305"/>
      <c r="I235" s="306"/>
      <c r="J235" s="306"/>
      <c r="K235" s="34" t="str">
        <f t="shared" si="9"/>
        <v/>
      </c>
      <c r="L235" s="384"/>
      <c r="M235" s="383"/>
    </row>
    <row r="236" spans="1:13" ht="45" customHeight="1" x14ac:dyDescent="0.2">
      <c r="A236" s="307" t="str">
        <f t="shared" si="8"/>
        <v>RQS106</v>
      </c>
      <c r="B236" s="633" t="s">
        <v>550</v>
      </c>
      <c r="C236" s="634" t="s">
        <v>550</v>
      </c>
      <c r="D236" s="634" t="s">
        <v>550</v>
      </c>
      <c r="E236" s="635" t="s">
        <v>550</v>
      </c>
      <c r="F236" s="305" t="s">
        <v>4</v>
      </c>
      <c r="G236" s="304">
        <f>IF(H236="",0,VLOOKUP(H236,Parâmetros!$N$3:$O$8,2,0)*I236)</f>
        <v>0</v>
      </c>
      <c r="H236" s="305"/>
      <c r="I236" s="306"/>
      <c r="J236" s="306"/>
      <c r="K236" s="34" t="str">
        <f t="shared" si="9"/>
        <v/>
      </c>
      <c r="L236" s="384"/>
      <c r="M236" s="383"/>
    </row>
    <row r="237" spans="1:13" ht="45" customHeight="1" x14ac:dyDescent="0.2">
      <c r="A237" s="307" t="str">
        <f t="shared" si="8"/>
        <v>RQS107</v>
      </c>
      <c r="B237" s="633" t="s">
        <v>551</v>
      </c>
      <c r="C237" s="634" t="s">
        <v>551</v>
      </c>
      <c r="D237" s="634" t="s">
        <v>551</v>
      </c>
      <c r="E237" s="635" t="s">
        <v>551</v>
      </c>
      <c r="F237" s="305" t="s">
        <v>4</v>
      </c>
      <c r="G237" s="304">
        <f>IF(H237="",0,VLOOKUP(H237,Parâmetros!$N$3:$O$8,2,0)*I237)</f>
        <v>0</v>
      </c>
      <c r="H237" s="305"/>
      <c r="I237" s="306"/>
      <c r="J237" s="306"/>
      <c r="K237" s="34" t="str">
        <f t="shared" si="9"/>
        <v/>
      </c>
      <c r="L237" s="384"/>
      <c r="M237" s="383"/>
    </row>
    <row r="238" spans="1:13" ht="45" customHeight="1" x14ac:dyDescent="0.2">
      <c r="A238" s="307" t="str">
        <f t="shared" si="8"/>
        <v>RQS108</v>
      </c>
      <c r="B238" s="633" t="s">
        <v>552</v>
      </c>
      <c r="C238" s="634" t="s">
        <v>552</v>
      </c>
      <c r="D238" s="634" t="s">
        <v>552</v>
      </c>
      <c r="E238" s="635" t="s">
        <v>552</v>
      </c>
      <c r="F238" s="305" t="s">
        <v>4</v>
      </c>
      <c r="G238" s="304">
        <f>IF(H238="",0,VLOOKUP(H238,Parâmetros!$N$3:$O$8,2,0)*I238)</f>
        <v>0</v>
      </c>
      <c r="H238" s="305"/>
      <c r="I238" s="306"/>
      <c r="J238" s="306"/>
      <c r="K238" s="34" t="str">
        <f t="shared" si="9"/>
        <v/>
      </c>
      <c r="L238" s="384"/>
      <c r="M238" s="383"/>
    </row>
    <row r="239" spans="1:13" ht="45" customHeight="1" x14ac:dyDescent="0.2">
      <c r="A239" s="307" t="str">
        <f t="shared" si="8"/>
        <v>RQS109</v>
      </c>
      <c r="B239" s="633" t="s">
        <v>553</v>
      </c>
      <c r="C239" s="634" t="s">
        <v>553</v>
      </c>
      <c r="D239" s="634" t="s">
        <v>553</v>
      </c>
      <c r="E239" s="635" t="s">
        <v>553</v>
      </c>
      <c r="F239" s="305" t="s">
        <v>4</v>
      </c>
      <c r="G239" s="304">
        <f>IF(H239="",0,VLOOKUP(H239,Parâmetros!$N$3:$O$8,2,0)*I239)</f>
        <v>0</v>
      </c>
      <c r="H239" s="305"/>
      <c r="I239" s="306"/>
      <c r="J239" s="306"/>
      <c r="K239" s="34" t="str">
        <f t="shared" si="9"/>
        <v/>
      </c>
      <c r="L239" s="384"/>
      <c r="M239" s="383"/>
    </row>
    <row r="240" spans="1:13" ht="45" customHeight="1" x14ac:dyDescent="0.2">
      <c r="A240" s="307" t="str">
        <f t="shared" si="8"/>
        <v>RQS110</v>
      </c>
      <c r="B240" s="633" t="s">
        <v>554</v>
      </c>
      <c r="C240" s="634" t="s">
        <v>554</v>
      </c>
      <c r="D240" s="634" t="s">
        <v>554</v>
      </c>
      <c r="E240" s="635" t="s">
        <v>554</v>
      </c>
      <c r="F240" s="305" t="s">
        <v>4</v>
      </c>
      <c r="G240" s="304">
        <f>IF(H240="",0,VLOOKUP(H240,Parâmetros!$N$3:$O$8,2,0)*I240)</f>
        <v>0</v>
      </c>
      <c r="H240" s="305"/>
      <c r="I240" s="306"/>
      <c r="J240" s="306"/>
      <c r="K240" s="34" t="str">
        <f t="shared" si="9"/>
        <v/>
      </c>
      <c r="L240" s="384"/>
      <c r="M240" s="383"/>
    </row>
    <row r="241" spans="1:13" ht="45" customHeight="1" x14ac:dyDescent="0.2">
      <c r="A241" s="307" t="str">
        <f t="shared" si="8"/>
        <v>RQS111</v>
      </c>
      <c r="B241" s="633" t="s">
        <v>555</v>
      </c>
      <c r="C241" s="634" t="s">
        <v>555</v>
      </c>
      <c r="D241" s="634" t="s">
        <v>555</v>
      </c>
      <c r="E241" s="635" t="s">
        <v>555</v>
      </c>
      <c r="F241" s="305" t="s">
        <v>4</v>
      </c>
      <c r="G241" s="304">
        <f>IF(H241="",0,VLOOKUP(H241,Parâmetros!$N$3:$O$8,2,0)*I241)</f>
        <v>0</v>
      </c>
      <c r="H241" s="305"/>
      <c r="I241" s="306"/>
      <c r="J241" s="306"/>
      <c r="K241" s="34" t="str">
        <f t="shared" si="9"/>
        <v/>
      </c>
      <c r="L241" s="384"/>
      <c r="M241" s="383"/>
    </row>
    <row r="242" spans="1:13" ht="45" customHeight="1" x14ac:dyDescent="0.2">
      <c r="A242" s="307" t="str">
        <f t="shared" si="8"/>
        <v>RQS112</v>
      </c>
      <c r="B242" s="633" t="s">
        <v>556</v>
      </c>
      <c r="C242" s="634" t="s">
        <v>556</v>
      </c>
      <c r="D242" s="634" t="s">
        <v>556</v>
      </c>
      <c r="E242" s="635" t="s">
        <v>556</v>
      </c>
      <c r="F242" s="305" t="s">
        <v>4</v>
      </c>
      <c r="G242" s="304">
        <f>IF(H242="",0,VLOOKUP(H242,Parâmetros!$N$3:$O$8,2,0)*I242)</f>
        <v>0</v>
      </c>
      <c r="H242" s="305"/>
      <c r="I242" s="306"/>
      <c r="J242" s="306"/>
      <c r="K242" s="34" t="str">
        <f t="shared" si="9"/>
        <v/>
      </c>
      <c r="L242" s="384"/>
      <c r="M242" s="383"/>
    </row>
    <row r="243" spans="1:13" ht="45" customHeight="1" x14ac:dyDescent="0.2">
      <c r="A243" s="307" t="str">
        <f t="shared" si="8"/>
        <v>RQS113</v>
      </c>
      <c r="B243" s="633" t="s">
        <v>557</v>
      </c>
      <c r="C243" s="634" t="s">
        <v>557</v>
      </c>
      <c r="D243" s="634" t="s">
        <v>557</v>
      </c>
      <c r="E243" s="635" t="s">
        <v>557</v>
      </c>
      <c r="F243" s="305" t="s">
        <v>4</v>
      </c>
      <c r="G243" s="304">
        <f>IF(H243="",0,VLOOKUP(H243,Parâmetros!$N$3:$O$8,2,0)*I243)</f>
        <v>0</v>
      </c>
      <c r="H243" s="305"/>
      <c r="I243" s="306"/>
      <c r="J243" s="306"/>
      <c r="K243" s="34" t="str">
        <f t="shared" si="9"/>
        <v/>
      </c>
      <c r="L243" s="384"/>
      <c r="M243" s="383"/>
    </row>
    <row r="244" spans="1:13" ht="45" customHeight="1" x14ac:dyDescent="0.2">
      <c r="A244" s="307" t="str">
        <f t="shared" si="8"/>
        <v>RQS114</v>
      </c>
      <c r="B244" s="633" t="s">
        <v>558</v>
      </c>
      <c r="C244" s="634" t="s">
        <v>558</v>
      </c>
      <c r="D244" s="634" t="s">
        <v>558</v>
      </c>
      <c r="E244" s="635" t="s">
        <v>558</v>
      </c>
      <c r="F244" s="305" t="s">
        <v>4</v>
      </c>
      <c r="G244" s="304">
        <f>IF(H244="",0,VLOOKUP(H244,Parâmetros!$N$3:$O$8,2,0)*I244)</f>
        <v>0</v>
      </c>
      <c r="H244" s="305"/>
      <c r="I244" s="306"/>
      <c r="J244" s="306"/>
      <c r="K244" s="34" t="str">
        <f t="shared" si="9"/>
        <v/>
      </c>
      <c r="L244" s="384"/>
      <c r="M244" s="383"/>
    </row>
    <row r="245" spans="1:13" ht="45" customHeight="1" x14ac:dyDescent="0.2">
      <c r="A245" s="307" t="str">
        <f t="shared" si="8"/>
        <v>RQS115</v>
      </c>
      <c r="B245" s="633" t="s">
        <v>559</v>
      </c>
      <c r="C245" s="634" t="s">
        <v>559</v>
      </c>
      <c r="D245" s="634" t="s">
        <v>559</v>
      </c>
      <c r="E245" s="635" t="s">
        <v>559</v>
      </c>
      <c r="F245" s="305" t="s">
        <v>4</v>
      </c>
      <c r="G245" s="304">
        <f>IF(H245="",0,VLOOKUP(H245,Parâmetros!$N$3:$O$8,2,0)*I245)</f>
        <v>0</v>
      </c>
      <c r="H245" s="305"/>
      <c r="I245" s="306"/>
      <c r="J245" s="306"/>
      <c r="K245" s="34" t="str">
        <f t="shared" si="9"/>
        <v/>
      </c>
      <c r="L245" s="384"/>
      <c r="M245" s="383"/>
    </row>
    <row r="246" spans="1:13" ht="45" customHeight="1" x14ac:dyDescent="0.2">
      <c r="A246" s="307" t="str">
        <f t="shared" si="8"/>
        <v>RQS116</v>
      </c>
      <c r="B246" s="633" t="s">
        <v>560</v>
      </c>
      <c r="C246" s="634" t="s">
        <v>560</v>
      </c>
      <c r="D246" s="634" t="s">
        <v>560</v>
      </c>
      <c r="E246" s="635" t="s">
        <v>560</v>
      </c>
      <c r="F246" s="305" t="s">
        <v>4</v>
      </c>
      <c r="G246" s="304">
        <f>IF(H246="",0,VLOOKUP(H246,Parâmetros!$N$3:$O$8,2,0)*I246)</f>
        <v>0</v>
      </c>
      <c r="H246" s="305"/>
      <c r="I246" s="306"/>
      <c r="J246" s="306"/>
      <c r="K246" s="34" t="str">
        <f t="shared" si="9"/>
        <v/>
      </c>
      <c r="L246" s="384"/>
      <c r="M246" s="383"/>
    </row>
    <row r="247" spans="1:13" ht="45" customHeight="1" x14ac:dyDescent="0.2">
      <c r="A247" s="307" t="str">
        <f t="shared" si="8"/>
        <v>RQS117</v>
      </c>
      <c r="B247" s="633" t="s">
        <v>561</v>
      </c>
      <c r="C247" s="634" t="s">
        <v>561</v>
      </c>
      <c r="D247" s="634" t="s">
        <v>561</v>
      </c>
      <c r="E247" s="635" t="s">
        <v>561</v>
      </c>
      <c r="F247" s="305" t="s">
        <v>4</v>
      </c>
      <c r="G247" s="304">
        <f>IF(H247="",0,VLOOKUP(H247,Parâmetros!$N$3:$O$8,2,0)*I247)</f>
        <v>0</v>
      </c>
      <c r="H247" s="305"/>
      <c r="I247" s="306"/>
      <c r="J247" s="306"/>
      <c r="K247" s="34" t="str">
        <f t="shared" si="9"/>
        <v/>
      </c>
      <c r="L247" s="384"/>
      <c r="M247" s="383"/>
    </row>
    <row r="248" spans="1:13" ht="45" customHeight="1" x14ac:dyDescent="0.2">
      <c r="A248" s="307" t="str">
        <f t="shared" si="8"/>
        <v>RQS118</v>
      </c>
      <c r="B248" s="633" t="s">
        <v>562</v>
      </c>
      <c r="C248" s="634" t="s">
        <v>562</v>
      </c>
      <c r="D248" s="634" t="s">
        <v>562</v>
      </c>
      <c r="E248" s="635" t="s">
        <v>562</v>
      </c>
      <c r="F248" s="305" t="s">
        <v>4</v>
      </c>
      <c r="G248" s="304">
        <f>IF(H248="",0,VLOOKUP(H248,Parâmetros!$N$3:$O$8,2,0)*I248)</f>
        <v>0</v>
      </c>
      <c r="H248" s="305"/>
      <c r="I248" s="306"/>
      <c r="J248" s="306"/>
      <c r="K248" s="34" t="str">
        <f t="shared" si="9"/>
        <v/>
      </c>
      <c r="L248" s="384"/>
      <c r="M248" s="383"/>
    </row>
    <row r="249" spans="1:13" ht="45" customHeight="1" x14ac:dyDescent="0.2">
      <c r="A249" s="307" t="str">
        <f t="shared" si="8"/>
        <v>RQS119</v>
      </c>
      <c r="B249" s="633" t="s">
        <v>563</v>
      </c>
      <c r="C249" s="634" t="s">
        <v>563</v>
      </c>
      <c r="D249" s="634" t="s">
        <v>563</v>
      </c>
      <c r="E249" s="635" t="s">
        <v>563</v>
      </c>
      <c r="F249" s="305" t="s">
        <v>4</v>
      </c>
      <c r="G249" s="304">
        <f>IF(H249="",0,VLOOKUP(H249,Parâmetros!$N$3:$O$8,2,0)*I249)</f>
        <v>0</v>
      </c>
      <c r="H249" s="305"/>
      <c r="I249" s="306"/>
      <c r="J249" s="306"/>
      <c r="K249" s="34" t="str">
        <f t="shared" si="9"/>
        <v/>
      </c>
      <c r="L249" s="384"/>
      <c r="M249" s="383"/>
    </row>
    <row r="250" spans="1:13" ht="45" customHeight="1" x14ac:dyDescent="0.2">
      <c r="A250" s="307" t="str">
        <f t="shared" si="8"/>
        <v>RQS120</v>
      </c>
      <c r="B250" s="633" t="s">
        <v>564</v>
      </c>
      <c r="C250" s="634" t="s">
        <v>564</v>
      </c>
      <c r="D250" s="634" t="s">
        <v>564</v>
      </c>
      <c r="E250" s="635" t="s">
        <v>564</v>
      </c>
      <c r="F250" s="305" t="s">
        <v>4</v>
      </c>
      <c r="G250" s="304">
        <f>IF(H250="",0,VLOOKUP(H250,Parâmetros!$N$3:$O$8,2,0)*I250)</f>
        <v>0</v>
      </c>
      <c r="H250" s="305"/>
      <c r="I250" s="306"/>
      <c r="J250" s="306"/>
      <c r="K250" s="34" t="str">
        <f t="shared" si="9"/>
        <v/>
      </c>
      <c r="L250" s="384"/>
      <c r="M250" s="383"/>
    </row>
    <row r="251" spans="1:13" ht="45" customHeight="1" x14ac:dyDescent="0.2">
      <c r="A251" s="307" t="str">
        <f t="shared" si="8"/>
        <v>RQS121</v>
      </c>
      <c r="B251" s="633" t="s">
        <v>565</v>
      </c>
      <c r="C251" s="634" t="s">
        <v>565</v>
      </c>
      <c r="D251" s="634" t="s">
        <v>565</v>
      </c>
      <c r="E251" s="635" t="s">
        <v>565</v>
      </c>
      <c r="F251" s="305" t="s">
        <v>4</v>
      </c>
      <c r="G251" s="304">
        <f>IF(H251="",0,VLOOKUP(H251,Parâmetros!$N$3:$O$8,2,0)*I251)</f>
        <v>0</v>
      </c>
      <c r="H251" s="305"/>
      <c r="I251" s="306"/>
      <c r="J251" s="306"/>
      <c r="K251" s="34" t="str">
        <f t="shared" si="9"/>
        <v/>
      </c>
      <c r="L251" s="384"/>
      <c r="M251" s="383"/>
    </row>
    <row r="252" spans="1:13" ht="45" customHeight="1" x14ac:dyDescent="0.2">
      <c r="A252" s="307" t="str">
        <f t="shared" si="8"/>
        <v>RQS122</v>
      </c>
      <c r="B252" s="633" t="s">
        <v>566</v>
      </c>
      <c r="C252" s="634" t="s">
        <v>566</v>
      </c>
      <c r="D252" s="634" t="s">
        <v>566</v>
      </c>
      <c r="E252" s="635" t="s">
        <v>566</v>
      </c>
      <c r="F252" s="305" t="s">
        <v>4</v>
      </c>
      <c r="G252" s="304">
        <f>IF(H252="",0,VLOOKUP(H252,Parâmetros!$N$3:$O$8,2,0)*I252)</f>
        <v>0</v>
      </c>
      <c r="H252" s="305"/>
      <c r="I252" s="306"/>
      <c r="J252" s="306"/>
      <c r="K252" s="34" t="str">
        <f t="shared" si="9"/>
        <v/>
      </c>
      <c r="L252" s="384"/>
      <c r="M252" s="383"/>
    </row>
    <row r="253" spans="1:13" ht="45" customHeight="1" x14ac:dyDescent="0.2">
      <c r="A253" s="307" t="str">
        <f t="shared" si="8"/>
        <v>RQS123</v>
      </c>
      <c r="B253" s="633" t="s">
        <v>567</v>
      </c>
      <c r="C253" s="634" t="s">
        <v>567</v>
      </c>
      <c r="D253" s="634" t="s">
        <v>567</v>
      </c>
      <c r="E253" s="635" t="s">
        <v>567</v>
      </c>
      <c r="F253" s="305" t="s">
        <v>4</v>
      </c>
      <c r="G253" s="304">
        <f>IF(H253="",0,VLOOKUP(H253,Parâmetros!$N$3:$O$8,2,0)*I253)</f>
        <v>0</v>
      </c>
      <c r="H253" s="305"/>
      <c r="I253" s="306"/>
      <c r="J253" s="306"/>
      <c r="K253" s="34" t="str">
        <f t="shared" si="9"/>
        <v/>
      </c>
      <c r="L253" s="384"/>
      <c r="M253" s="383"/>
    </row>
    <row r="254" spans="1:13" ht="45" customHeight="1" x14ac:dyDescent="0.2">
      <c r="A254" s="307" t="str">
        <f t="shared" si="8"/>
        <v>RQS124</v>
      </c>
      <c r="B254" s="633" t="s">
        <v>568</v>
      </c>
      <c r="C254" s="634" t="s">
        <v>568</v>
      </c>
      <c r="D254" s="634" t="s">
        <v>568</v>
      </c>
      <c r="E254" s="635" t="s">
        <v>568</v>
      </c>
      <c r="F254" s="305" t="s">
        <v>4</v>
      </c>
      <c r="G254" s="304">
        <f>IF(H254="",0,VLOOKUP(H254,Parâmetros!$N$3:$O$8,2,0)*I254)</f>
        <v>0</v>
      </c>
      <c r="H254" s="305"/>
      <c r="I254" s="306"/>
      <c r="J254" s="306"/>
      <c r="K254" s="34" t="str">
        <f t="shared" si="9"/>
        <v/>
      </c>
      <c r="L254" s="384"/>
      <c r="M254" s="383"/>
    </row>
    <row r="255" spans="1:13" ht="45" customHeight="1" x14ac:dyDescent="0.2">
      <c r="A255" s="307" t="str">
        <f t="shared" si="8"/>
        <v>RQS125</v>
      </c>
      <c r="B255" s="633" t="s">
        <v>569</v>
      </c>
      <c r="C255" s="634" t="s">
        <v>569</v>
      </c>
      <c r="D255" s="634" t="s">
        <v>569</v>
      </c>
      <c r="E255" s="635" t="s">
        <v>569</v>
      </c>
      <c r="F255" s="305" t="s">
        <v>4</v>
      </c>
      <c r="G255" s="304">
        <f>IF(H255="",0,VLOOKUP(H255,Parâmetros!$N$3:$O$8,2,0)*I255)</f>
        <v>0</v>
      </c>
      <c r="H255" s="305"/>
      <c r="I255" s="306"/>
      <c r="J255" s="306"/>
      <c r="K255" s="34" t="str">
        <f t="shared" si="9"/>
        <v/>
      </c>
      <c r="L255" s="384"/>
      <c r="M255" s="383"/>
    </row>
    <row r="256" spans="1:13" ht="45" customHeight="1" x14ac:dyDescent="0.2">
      <c r="A256" s="307" t="str">
        <f t="shared" si="8"/>
        <v>RQS126</v>
      </c>
      <c r="B256" s="633" t="s">
        <v>570</v>
      </c>
      <c r="C256" s="634" t="s">
        <v>570</v>
      </c>
      <c r="D256" s="634" t="s">
        <v>570</v>
      </c>
      <c r="E256" s="635" t="s">
        <v>570</v>
      </c>
      <c r="F256" s="305" t="s">
        <v>4</v>
      </c>
      <c r="G256" s="304">
        <f>IF(H256="",0,VLOOKUP(H256,Parâmetros!$N$3:$O$8,2,0)*I256)</f>
        <v>0</v>
      </c>
      <c r="H256" s="305"/>
      <c r="I256" s="306"/>
      <c r="J256" s="306"/>
      <c r="K256" s="34" t="str">
        <f t="shared" si="9"/>
        <v/>
      </c>
      <c r="L256" s="384"/>
      <c r="M256" s="383"/>
    </row>
    <row r="257" spans="1:13" ht="45" customHeight="1" x14ac:dyDescent="0.2">
      <c r="A257" s="307" t="str">
        <f t="shared" si="8"/>
        <v>RQS127</v>
      </c>
      <c r="B257" s="633" t="s">
        <v>571</v>
      </c>
      <c r="C257" s="634" t="s">
        <v>571</v>
      </c>
      <c r="D257" s="634" t="s">
        <v>571</v>
      </c>
      <c r="E257" s="635" t="s">
        <v>571</v>
      </c>
      <c r="F257" s="305" t="s">
        <v>4</v>
      </c>
      <c r="G257" s="304">
        <f>IF(H257="",0,VLOOKUP(H257,Parâmetros!$N$3:$O$8,2,0)*I257)</f>
        <v>0</v>
      </c>
      <c r="H257" s="305"/>
      <c r="I257" s="306"/>
      <c r="J257" s="306"/>
      <c r="K257" s="34" t="str">
        <f t="shared" si="9"/>
        <v/>
      </c>
      <c r="L257" s="384"/>
      <c r="M257" s="383"/>
    </row>
    <row r="258" spans="1:13" ht="45" customHeight="1" x14ac:dyDescent="0.2">
      <c r="A258" s="307" t="str">
        <f t="shared" si="8"/>
        <v>RQS128</v>
      </c>
      <c r="B258" s="633" t="s">
        <v>572</v>
      </c>
      <c r="C258" s="634" t="s">
        <v>572</v>
      </c>
      <c r="D258" s="634" t="s">
        <v>572</v>
      </c>
      <c r="E258" s="635" t="s">
        <v>572</v>
      </c>
      <c r="F258" s="305" t="s">
        <v>4</v>
      </c>
      <c r="G258" s="304">
        <f>IF(H258="",0,VLOOKUP(H258,Parâmetros!$N$3:$O$8,2,0)*I258)</f>
        <v>0</v>
      </c>
      <c r="H258" s="305"/>
      <c r="I258" s="306"/>
      <c r="J258" s="306"/>
      <c r="K258" s="34" t="str">
        <f t="shared" si="9"/>
        <v/>
      </c>
      <c r="L258" s="384"/>
      <c r="M258" s="383"/>
    </row>
    <row r="259" spans="1:13" ht="45" customHeight="1" x14ac:dyDescent="0.2">
      <c r="A259" s="307" t="str">
        <f t="shared" ref="A259:A260" si="10">IF(LEFT(A258,2)="ID",CONCATENATE(MID($A$130,SEARCH(" ",$A$130)+1,10),"001"),CONCATENATE(MID($A$130,SEARCH(" ",$A$130)+1,10),TEXT(RIGHT(A258,3)+1,"000")))</f>
        <v>RQS129</v>
      </c>
      <c r="B259" s="633" t="s">
        <v>573</v>
      </c>
      <c r="C259" s="634" t="s">
        <v>573</v>
      </c>
      <c r="D259" s="634" t="s">
        <v>573</v>
      </c>
      <c r="E259" s="635" t="s">
        <v>573</v>
      </c>
      <c r="F259" s="305" t="s">
        <v>4</v>
      </c>
      <c r="G259" s="304">
        <f>IF(H259="",0,VLOOKUP(H259,Parâmetros!$N$3:$O$8,2,0)*I259)</f>
        <v>0</v>
      </c>
      <c r="H259" s="305"/>
      <c r="I259" s="306"/>
      <c r="J259" s="306"/>
      <c r="K259" s="34" t="str">
        <f t="shared" ref="K259:K260" si="11">IF(I259="","",I259*100)</f>
        <v/>
      </c>
      <c r="L259" s="384"/>
      <c r="M259" s="383"/>
    </row>
    <row r="260" spans="1:13" ht="45" customHeight="1" x14ac:dyDescent="0.2">
      <c r="A260" s="307" t="str">
        <f t="shared" si="10"/>
        <v>RQS130</v>
      </c>
      <c r="B260" s="633" t="s">
        <v>574</v>
      </c>
      <c r="C260" s="634" t="s">
        <v>574</v>
      </c>
      <c r="D260" s="634" t="s">
        <v>574</v>
      </c>
      <c r="E260" s="635" t="s">
        <v>574</v>
      </c>
      <c r="F260" s="305" t="s">
        <v>4</v>
      </c>
      <c r="G260" s="304">
        <f>IF(H260="",0,VLOOKUP(H260,Parâmetros!$N$3:$O$8,2,0)*I260)</f>
        <v>0</v>
      </c>
      <c r="H260" s="305"/>
      <c r="I260" s="306"/>
      <c r="J260" s="306"/>
      <c r="K260" s="34" t="str">
        <f t="shared" si="11"/>
        <v/>
      </c>
      <c r="L260" s="384"/>
      <c r="M260" s="383"/>
    </row>
    <row r="262" spans="1:13" ht="13.5" thickBot="1" x14ac:dyDescent="0.25">
      <c r="A262" s="278"/>
      <c r="B262" s="28" t="s">
        <v>52</v>
      </c>
      <c r="C262" s="28"/>
      <c r="D262" s="28"/>
      <c r="E262" s="28"/>
      <c r="F262" s="28" t="s">
        <v>53</v>
      </c>
      <c r="G262" s="28"/>
      <c r="H262" s="26"/>
      <c r="I262" s="26"/>
      <c r="J262" s="26"/>
    </row>
    <row r="263" spans="1:13" ht="26.25" thickBot="1" x14ac:dyDescent="0.25">
      <c r="A263" s="29" t="s">
        <v>217</v>
      </c>
      <c r="B263" s="31" t="s">
        <v>171</v>
      </c>
      <c r="C263" s="302"/>
      <c r="D263" s="302"/>
      <c r="E263" s="303"/>
      <c r="F263" s="30" t="s">
        <v>4</v>
      </c>
      <c r="G263" s="30" t="s">
        <v>57</v>
      </c>
      <c r="H263" s="30" t="s">
        <v>22</v>
      </c>
      <c r="I263" s="31" t="s">
        <v>55</v>
      </c>
      <c r="J263" s="30" t="s">
        <v>56</v>
      </c>
      <c r="K263" s="33" t="s">
        <v>58</v>
      </c>
      <c r="L263" s="364" t="s">
        <v>274</v>
      </c>
      <c r="M263" s="32" t="s">
        <v>275</v>
      </c>
    </row>
    <row r="264" spans="1:13" ht="45" customHeight="1" x14ac:dyDescent="0.2">
      <c r="A264" s="307" t="str">
        <f>IF(LEFT(A263,2)="ID",CONCATENATE(MID($A$263,SEARCH(" ",$A$263)+1,10),"001"),CONCATENATE(MID($A$263,SEARCH(" ",$A$263)+1,10),TEXT(RIGHT(A263,3)+1,"000")))</f>
        <v>RQMC001</v>
      </c>
      <c r="B264" s="639" t="s">
        <v>425</v>
      </c>
      <c r="C264" s="640" t="s">
        <v>425</v>
      </c>
      <c r="D264" s="640" t="s">
        <v>425</v>
      </c>
      <c r="E264" s="641" t="s">
        <v>425</v>
      </c>
      <c r="F264" s="395" t="s">
        <v>4</v>
      </c>
      <c r="G264" s="304"/>
      <c r="H264" s="395"/>
      <c r="I264" s="306"/>
      <c r="J264" s="306"/>
      <c r="K264" s="34" t="str">
        <f t="shared" ref="K264:K267" si="12">IF(I264="","",I264*100)</f>
        <v/>
      </c>
      <c r="L264" s="384"/>
      <c r="M264" s="383"/>
    </row>
    <row r="265" spans="1:13" ht="45" customHeight="1" x14ac:dyDescent="0.2">
      <c r="A265" s="307" t="str">
        <f>IF(LEFT(A264,2)="ID",CONCATENATE(MID($A$263,SEARCH(" ",$A$263)+1,10),"001"),CONCATENATE(MID($A$263,SEARCH(" ",$A$263)+1,10),TEXT(RIGHT(A264,3)+1,"000")))</f>
        <v>RQMC002</v>
      </c>
      <c r="B265" s="633" t="s">
        <v>426</v>
      </c>
      <c r="C265" s="634" t="s">
        <v>426</v>
      </c>
      <c r="D265" s="634" t="s">
        <v>426</v>
      </c>
      <c r="E265" s="635" t="s">
        <v>426</v>
      </c>
      <c r="F265" s="395" t="s">
        <v>4</v>
      </c>
      <c r="G265" s="304"/>
      <c r="H265" s="395"/>
      <c r="I265" s="306"/>
      <c r="J265" s="306"/>
      <c r="K265" s="34" t="str">
        <f t="shared" si="12"/>
        <v/>
      </c>
      <c r="L265" s="384"/>
      <c r="M265" s="383"/>
    </row>
    <row r="266" spans="1:13" ht="45" customHeight="1" x14ac:dyDescent="0.2">
      <c r="A266" s="307" t="str">
        <f>IF(LEFT(A265,2)="ID",CONCATENATE(MID($A$263,SEARCH(" ",$A$263)+1,10),"001"),CONCATENATE(MID($A$263,SEARCH(" ",$A$263)+1,10),TEXT(RIGHT(A265,3)+1,"000")))</f>
        <v>RQMC003</v>
      </c>
      <c r="B266" s="633" t="s">
        <v>427</v>
      </c>
      <c r="C266" s="634" t="s">
        <v>427</v>
      </c>
      <c r="D266" s="634" t="s">
        <v>427</v>
      </c>
      <c r="E266" s="635" t="s">
        <v>427</v>
      </c>
      <c r="F266" s="395" t="s">
        <v>4</v>
      </c>
      <c r="G266" s="304"/>
      <c r="H266" s="395"/>
      <c r="I266" s="306"/>
      <c r="J266" s="306"/>
      <c r="K266" s="34" t="str">
        <f t="shared" si="12"/>
        <v/>
      </c>
      <c r="L266" s="384"/>
      <c r="M266" s="383"/>
    </row>
    <row r="267" spans="1:13" ht="45" customHeight="1" x14ac:dyDescent="0.2">
      <c r="A267" s="307" t="str">
        <f>IF(LEFT(A266,2)="ID",CONCATENATE(MID($A$263,SEARCH(" ",$A$263)+1,10),"001"),CONCATENATE(MID($A$263,SEARCH(" ",$A$263)+1,10),TEXT(RIGHT(A266,3)+1,"000")))</f>
        <v>RQMC004</v>
      </c>
      <c r="B267" s="633" t="s">
        <v>428</v>
      </c>
      <c r="C267" s="634" t="s">
        <v>428</v>
      </c>
      <c r="D267" s="634" t="s">
        <v>428</v>
      </c>
      <c r="E267" s="635" t="s">
        <v>428</v>
      </c>
      <c r="F267" s="395" t="s">
        <v>4</v>
      </c>
      <c r="G267" s="304"/>
      <c r="H267" s="395"/>
      <c r="I267" s="306"/>
      <c r="J267" s="306"/>
      <c r="K267" s="34" t="str">
        <f t="shared" si="12"/>
        <v/>
      </c>
      <c r="L267" s="384"/>
      <c r="M267" s="383"/>
    </row>
    <row r="269" spans="1:13" ht="13.5" thickBot="1" x14ac:dyDescent="0.25">
      <c r="A269" s="278"/>
      <c r="B269" s="28" t="s">
        <v>52</v>
      </c>
      <c r="C269" s="28"/>
      <c r="D269" s="28"/>
      <c r="E269" s="28"/>
      <c r="F269" s="28" t="s">
        <v>53</v>
      </c>
      <c r="G269" s="28"/>
      <c r="H269" s="26"/>
      <c r="I269" s="26"/>
      <c r="J269" s="26"/>
    </row>
    <row r="270" spans="1:13" ht="26.25" thickBot="1" x14ac:dyDescent="0.25">
      <c r="A270" s="29" t="s">
        <v>218</v>
      </c>
      <c r="B270" s="31" t="s">
        <v>172</v>
      </c>
      <c r="C270" s="302"/>
      <c r="D270" s="302"/>
      <c r="E270" s="303"/>
      <c r="F270" s="30" t="s">
        <v>4</v>
      </c>
      <c r="G270" s="30" t="s">
        <v>57</v>
      </c>
      <c r="H270" s="30" t="s">
        <v>22</v>
      </c>
      <c r="I270" s="31" t="s">
        <v>55</v>
      </c>
      <c r="J270" s="30" t="s">
        <v>56</v>
      </c>
      <c r="K270" s="33" t="s">
        <v>58</v>
      </c>
      <c r="L270" s="364" t="s">
        <v>274</v>
      </c>
      <c r="M270" s="32" t="s">
        <v>275</v>
      </c>
    </row>
    <row r="271" spans="1:13" ht="45" customHeight="1" x14ac:dyDescent="0.2">
      <c r="A271" s="307" t="str">
        <f t="shared" ref="A271:A293" si="13">IF(LEFT(A270,2)="ID",CONCATENATE(MID($A$270,SEARCH(" ",$A$270)+1,10),"001"),CONCATENATE(MID($A$270,SEARCH(" ",$A$270)+1,10),TEXT(RIGHT(A270,3)+1,"000")))</f>
        <v>RQI001</v>
      </c>
      <c r="B271" s="639" t="s">
        <v>402</v>
      </c>
      <c r="C271" s="640" t="s">
        <v>402</v>
      </c>
      <c r="D271" s="640" t="s">
        <v>402</v>
      </c>
      <c r="E271" s="641" t="s">
        <v>402</v>
      </c>
      <c r="F271" s="395" t="s">
        <v>4</v>
      </c>
      <c r="G271" s="306"/>
      <c r="H271" s="306"/>
      <c r="I271" s="306"/>
      <c r="J271" s="306"/>
      <c r="K271" s="34" t="str">
        <f t="shared" ref="K271:K293" si="14">IF(I271="","",I271*100)</f>
        <v/>
      </c>
      <c r="L271" s="384"/>
      <c r="M271" s="383"/>
    </row>
    <row r="272" spans="1:13" ht="45" customHeight="1" x14ac:dyDescent="0.2">
      <c r="A272" s="307" t="str">
        <f t="shared" si="13"/>
        <v>RQI002</v>
      </c>
      <c r="B272" s="633" t="s">
        <v>403</v>
      </c>
      <c r="C272" s="634" t="s">
        <v>403</v>
      </c>
      <c r="D272" s="634" t="s">
        <v>403</v>
      </c>
      <c r="E272" s="635" t="s">
        <v>403</v>
      </c>
      <c r="F272" s="395" t="s">
        <v>4</v>
      </c>
      <c r="G272" s="306"/>
      <c r="H272" s="306"/>
      <c r="I272" s="306"/>
      <c r="J272" s="306"/>
      <c r="K272" s="34" t="str">
        <f t="shared" si="14"/>
        <v/>
      </c>
      <c r="L272" s="384"/>
      <c r="M272" s="383"/>
    </row>
    <row r="273" spans="1:13" ht="45" customHeight="1" x14ac:dyDescent="0.2">
      <c r="A273" s="307" t="str">
        <f t="shared" si="13"/>
        <v>RQI003</v>
      </c>
      <c r="B273" s="633" t="s">
        <v>404</v>
      </c>
      <c r="C273" s="634" t="s">
        <v>404</v>
      </c>
      <c r="D273" s="634" t="s">
        <v>404</v>
      </c>
      <c r="E273" s="635" t="s">
        <v>404</v>
      </c>
      <c r="F273" s="395" t="s">
        <v>4</v>
      </c>
      <c r="G273" s="306"/>
      <c r="H273" s="306"/>
      <c r="I273" s="306"/>
      <c r="J273" s="306"/>
      <c r="K273" s="34" t="str">
        <f t="shared" si="14"/>
        <v/>
      </c>
      <c r="L273" s="384"/>
      <c r="M273" s="383"/>
    </row>
    <row r="274" spans="1:13" ht="45" customHeight="1" x14ac:dyDescent="0.2">
      <c r="A274" s="307" t="str">
        <f t="shared" si="13"/>
        <v>RQI004</v>
      </c>
      <c r="B274" s="633" t="s">
        <v>405</v>
      </c>
      <c r="C274" s="634" t="s">
        <v>405</v>
      </c>
      <c r="D274" s="634" t="s">
        <v>405</v>
      </c>
      <c r="E274" s="635" t="s">
        <v>405</v>
      </c>
      <c r="F274" s="305" t="s">
        <v>4</v>
      </c>
      <c r="G274" s="306"/>
      <c r="H274" s="306"/>
      <c r="I274" s="306"/>
      <c r="J274" s="306"/>
      <c r="K274" s="34" t="str">
        <f t="shared" si="14"/>
        <v/>
      </c>
      <c r="L274" s="384"/>
      <c r="M274" s="383"/>
    </row>
    <row r="275" spans="1:13" ht="45" customHeight="1" x14ac:dyDescent="0.2">
      <c r="A275" s="307" t="str">
        <f t="shared" si="13"/>
        <v>RQI005</v>
      </c>
      <c r="B275" s="633" t="s">
        <v>406</v>
      </c>
      <c r="C275" s="634" t="s">
        <v>406</v>
      </c>
      <c r="D275" s="634" t="s">
        <v>406</v>
      </c>
      <c r="E275" s="635" t="s">
        <v>406</v>
      </c>
      <c r="F275" s="305" t="s">
        <v>4</v>
      </c>
      <c r="G275" s="306"/>
      <c r="H275" s="306"/>
      <c r="I275" s="306"/>
      <c r="J275" s="306"/>
      <c r="K275" s="34" t="str">
        <f t="shared" si="14"/>
        <v/>
      </c>
      <c r="L275" s="384"/>
      <c r="M275" s="383"/>
    </row>
    <row r="276" spans="1:13" ht="45" customHeight="1" x14ac:dyDescent="0.2">
      <c r="A276" s="307" t="str">
        <f t="shared" si="13"/>
        <v>RQI006</v>
      </c>
      <c r="B276" s="633" t="s">
        <v>407</v>
      </c>
      <c r="C276" s="634" t="s">
        <v>407</v>
      </c>
      <c r="D276" s="634" t="s">
        <v>407</v>
      </c>
      <c r="E276" s="635" t="s">
        <v>407</v>
      </c>
      <c r="F276" s="305" t="s">
        <v>17</v>
      </c>
      <c r="G276" s="306" t="s">
        <v>27</v>
      </c>
      <c r="H276" s="306" t="s">
        <v>27</v>
      </c>
      <c r="I276" s="306">
        <v>0.2</v>
      </c>
      <c r="J276" s="306"/>
      <c r="K276" s="34">
        <f t="shared" si="14"/>
        <v>20</v>
      </c>
      <c r="L276" s="384"/>
      <c r="M276" s="383"/>
    </row>
    <row r="277" spans="1:13" ht="45" customHeight="1" x14ac:dyDescent="0.2">
      <c r="A277" s="307" t="str">
        <f t="shared" si="13"/>
        <v>RQI007</v>
      </c>
      <c r="B277" s="633" t="s">
        <v>408</v>
      </c>
      <c r="C277" s="634" t="s">
        <v>408</v>
      </c>
      <c r="D277" s="634" t="s">
        <v>408</v>
      </c>
      <c r="E277" s="635" t="s">
        <v>408</v>
      </c>
      <c r="F277" s="305" t="s">
        <v>4</v>
      </c>
      <c r="G277" s="306"/>
      <c r="H277" s="306"/>
      <c r="I277" s="306"/>
      <c r="J277" s="306"/>
      <c r="K277" s="34" t="str">
        <f t="shared" si="14"/>
        <v/>
      </c>
      <c r="L277" s="384"/>
      <c r="M277" s="383"/>
    </row>
    <row r="278" spans="1:13" ht="45" customHeight="1" x14ac:dyDescent="0.2">
      <c r="A278" s="307" t="str">
        <f t="shared" si="13"/>
        <v>RQI008</v>
      </c>
      <c r="B278" s="633" t="s">
        <v>409</v>
      </c>
      <c r="C278" s="634" t="s">
        <v>409</v>
      </c>
      <c r="D278" s="634" t="s">
        <v>409</v>
      </c>
      <c r="E278" s="635" t="s">
        <v>409</v>
      </c>
      <c r="F278" s="305" t="s">
        <v>4</v>
      </c>
      <c r="G278" s="306"/>
      <c r="H278" s="306"/>
      <c r="I278" s="306"/>
      <c r="J278" s="306"/>
      <c r="K278" s="34" t="str">
        <f t="shared" si="14"/>
        <v/>
      </c>
      <c r="L278" s="384"/>
      <c r="M278" s="383"/>
    </row>
    <row r="279" spans="1:13" ht="45" customHeight="1" x14ac:dyDescent="0.2">
      <c r="A279" s="307" t="str">
        <f t="shared" si="13"/>
        <v>RQI009</v>
      </c>
      <c r="B279" s="633" t="s">
        <v>410</v>
      </c>
      <c r="C279" s="634" t="s">
        <v>410</v>
      </c>
      <c r="D279" s="634" t="s">
        <v>410</v>
      </c>
      <c r="E279" s="635" t="s">
        <v>410</v>
      </c>
      <c r="F279" s="305" t="s">
        <v>4</v>
      </c>
      <c r="G279" s="306"/>
      <c r="H279" s="306"/>
      <c r="I279" s="306"/>
      <c r="J279" s="306"/>
      <c r="K279" s="34" t="str">
        <f t="shared" si="14"/>
        <v/>
      </c>
      <c r="L279" s="384"/>
      <c r="M279" s="383"/>
    </row>
    <row r="280" spans="1:13" ht="45" customHeight="1" x14ac:dyDescent="0.2">
      <c r="A280" s="307" t="str">
        <f t="shared" si="13"/>
        <v>RQI010</v>
      </c>
      <c r="B280" s="633" t="s">
        <v>411</v>
      </c>
      <c r="C280" s="634" t="s">
        <v>411</v>
      </c>
      <c r="D280" s="634" t="s">
        <v>411</v>
      </c>
      <c r="E280" s="635" t="s">
        <v>411</v>
      </c>
      <c r="F280" s="305" t="s">
        <v>4</v>
      </c>
      <c r="G280" s="306"/>
      <c r="H280" s="306"/>
      <c r="I280" s="306"/>
      <c r="J280" s="306"/>
      <c r="K280" s="34" t="str">
        <f t="shared" si="14"/>
        <v/>
      </c>
      <c r="L280" s="384"/>
      <c r="M280" s="383"/>
    </row>
    <row r="281" spans="1:13" ht="45" customHeight="1" x14ac:dyDescent="0.2">
      <c r="A281" s="307" t="str">
        <f t="shared" si="13"/>
        <v>RQI011</v>
      </c>
      <c r="B281" s="633" t="s">
        <v>412</v>
      </c>
      <c r="C281" s="634" t="s">
        <v>412</v>
      </c>
      <c r="D281" s="634" t="s">
        <v>412</v>
      </c>
      <c r="E281" s="635" t="s">
        <v>412</v>
      </c>
      <c r="F281" s="305" t="s">
        <v>4</v>
      </c>
      <c r="G281" s="306"/>
      <c r="H281" s="306"/>
      <c r="I281" s="306"/>
      <c r="J281" s="306"/>
      <c r="K281" s="34" t="str">
        <f t="shared" si="14"/>
        <v/>
      </c>
      <c r="L281" s="384"/>
      <c r="M281" s="383"/>
    </row>
    <row r="282" spans="1:13" ht="45" customHeight="1" x14ac:dyDescent="0.2">
      <c r="A282" s="307" t="str">
        <f t="shared" si="13"/>
        <v>RQI012</v>
      </c>
      <c r="B282" s="633" t="s">
        <v>413</v>
      </c>
      <c r="C282" s="634" t="s">
        <v>413</v>
      </c>
      <c r="D282" s="634" t="s">
        <v>413</v>
      </c>
      <c r="E282" s="635" t="s">
        <v>413</v>
      </c>
      <c r="F282" s="305" t="s">
        <v>4</v>
      </c>
      <c r="G282" s="306"/>
      <c r="H282" s="306"/>
      <c r="I282" s="306"/>
      <c r="J282" s="306"/>
      <c r="K282" s="34" t="str">
        <f t="shared" si="14"/>
        <v/>
      </c>
      <c r="L282" s="384"/>
      <c r="M282" s="383"/>
    </row>
    <row r="283" spans="1:13" ht="45" customHeight="1" x14ac:dyDescent="0.2">
      <c r="A283" s="307" t="str">
        <f t="shared" si="13"/>
        <v>RQI013</v>
      </c>
      <c r="B283" s="633" t="s">
        <v>414</v>
      </c>
      <c r="C283" s="634" t="s">
        <v>414</v>
      </c>
      <c r="D283" s="634" t="s">
        <v>414</v>
      </c>
      <c r="E283" s="635" t="s">
        <v>414</v>
      </c>
      <c r="F283" s="305" t="s">
        <v>4</v>
      </c>
      <c r="G283" s="306"/>
      <c r="H283" s="306"/>
      <c r="I283" s="306"/>
      <c r="J283" s="306"/>
      <c r="K283" s="34" t="str">
        <f t="shared" si="14"/>
        <v/>
      </c>
      <c r="L283" s="384"/>
      <c r="M283" s="383"/>
    </row>
    <row r="284" spans="1:13" ht="45" customHeight="1" x14ac:dyDescent="0.2">
      <c r="A284" s="307" t="str">
        <f t="shared" si="13"/>
        <v>RQI014</v>
      </c>
      <c r="B284" s="633" t="s">
        <v>415</v>
      </c>
      <c r="C284" s="634" t="s">
        <v>415</v>
      </c>
      <c r="D284" s="634" t="s">
        <v>415</v>
      </c>
      <c r="E284" s="635" t="s">
        <v>415</v>
      </c>
      <c r="F284" s="305" t="s">
        <v>4</v>
      </c>
      <c r="G284" s="306"/>
      <c r="H284" s="306"/>
      <c r="I284" s="306"/>
      <c r="J284" s="306"/>
      <c r="K284" s="34" t="str">
        <f t="shared" si="14"/>
        <v/>
      </c>
      <c r="L284" s="384"/>
      <c r="M284" s="383"/>
    </row>
    <row r="285" spans="1:13" ht="45" customHeight="1" x14ac:dyDescent="0.2">
      <c r="A285" s="307" t="str">
        <f t="shared" si="13"/>
        <v>RQI015</v>
      </c>
      <c r="B285" s="633" t="s">
        <v>416</v>
      </c>
      <c r="C285" s="634" t="s">
        <v>416</v>
      </c>
      <c r="D285" s="634" t="s">
        <v>416</v>
      </c>
      <c r="E285" s="635" t="s">
        <v>416</v>
      </c>
      <c r="F285" s="305" t="s">
        <v>4</v>
      </c>
      <c r="G285" s="306"/>
      <c r="H285" s="306"/>
      <c r="I285" s="306"/>
      <c r="J285" s="306"/>
      <c r="K285" s="34" t="str">
        <f t="shared" si="14"/>
        <v/>
      </c>
      <c r="L285" s="384"/>
      <c r="M285" s="383"/>
    </row>
    <row r="286" spans="1:13" ht="45" customHeight="1" x14ac:dyDescent="0.2">
      <c r="A286" s="307" t="str">
        <f t="shared" si="13"/>
        <v>RQI016</v>
      </c>
      <c r="B286" s="633" t="s">
        <v>417</v>
      </c>
      <c r="C286" s="634" t="s">
        <v>417</v>
      </c>
      <c r="D286" s="634" t="s">
        <v>417</v>
      </c>
      <c r="E286" s="635" t="s">
        <v>417</v>
      </c>
      <c r="F286" s="305" t="s">
        <v>4</v>
      </c>
      <c r="G286" s="306"/>
      <c r="H286" s="306"/>
      <c r="I286" s="306"/>
      <c r="J286" s="306"/>
      <c r="K286" s="34" t="str">
        <f t="shared" si="14"/>
        <v/>
      </c>
      <c r="L286" s="384"/>
      <c r="M286" s="383"/>
    </row>
    <row r="287" spans="1:13" ht="45" customHeight="1" x14ac:dyDescent="0.2">
      <c r="A287" s="307" t="str">
        <f t="shared" si="13"/>
        <v>RQI017</v>
      </c>
      <c r="B287" s="633" t="s">
        <v>418</v>
      </c>
      <c r="C287" s="634" t="s">
        <v>418</v>
      </c>
      <c r="D287" s="634" t="s">
        <v>418</v>
      </c>
      <c r="E287" s="635" t="s">
        <v>418</v>
      </c>
      <c r="F287" s="305" t="s">
        <v>4</v>
      </c>
      <c r="G287" s="306"/>
      <c r="H287" s="306"/>
      <c r="I287" s="306"/>
      <c r="J287" s="306"/>
      <c r="K287" s="34" t="str">
        <f t="shared" si="14"/>
        <v/>
      </c>
      <c r="L287" s="384"/>
      <c r="M287" s="383"/>
    </row>
    <row r="288" spans="1:13" ht="45" customHeight="1" x14ac:dyDescent="0.2">
      <c r="A288" s="307" t="str">
        <f t="shared" si="13"/>
        <v>RQI018</v>
      </c>
      <c r="B288" s="633" t="s">
        <v>419</v>
      </c>
      <c r="C288" s="634" t="s">
        <v>419</v>
      </c>
      <c r="D288" s="634" t="s">
        <v>419</v>
      </c>
      <c r="E288" s="635" t="s">
        <v>419</v>
      </c>
      <c r="F288" s="305" t="s">
        <v>4</v>
      </c>
      <c r="G288" s="306"/>
      <c r="H288" s="306"/>
      <c r="I288" s="306"/>
      <c r="J288" s="306"/>
      <c r="K288" s="34" t="str">
        <f t="shared" si="14"/>
        <v/>
      </c>
      <c r="L288" s="384"/>
      <c r="M288" s="383"/>
    </row>
    <row r="289" spans="1:13" ht="45" customHeight="1" x14ac:dyDescent="0.2">
      <c r="A289" s="307" t="str">
        <f t="shared" si="13"/>
        <v>RQI019</v>
      </c>
      <c r="B289" s="633" t="s">
        <v>420</v>
      </c>
      <c r="C289" s="634" t="s">
        <v>420</v>
      </c>
      <c r="D289" s="634" t="s">
        <v>420</v>
      </c>
      <c r="E289" s="635" t="s">
        <v>420</v>
      </c>
      <c r="F289" s="305" t="s">
        <v>4</v>
      </c>
      <c r="G289" s="306"/>
      <c r="H289" s="306"/>
      <c r="I289" s="306"/>
      <c r="J289" s="306"/>
      <c r="K289" s="34" t="str">
        <f t="shared" si="14"/>
        <v/>
      </c>
      <c r="L289" s="384"/>
      <c r="M289" s="383"/>
    </row>
    <row r="290" spans="1:13" ht="45" customHeight="1" x14ac:dyDescent="0.2">
      <c r="A290" s="307" t="str">
        <f t="shared" si="13"/>
        <v>RQI020</v>
      </c>
      <c r="B290" s="633" t="s">
        <v>421</v>
      </c>
      <c r="C290" s="634" t="s">
        <v>421</v>
      </c>
      <c r="D290" s="634" t="s">
        <v>421</v>
      </c>
      <c r="E290" s="635" t="s">
        <v>421</v>
      </c>
      <c r="F290" s="305" t="s">
        <v>17</v>
      </c>
      <c r="G290" s="306" t="s">
        <v>28</v>
      </c>
      <c r="H290" s="306" t="s">
        <v>28</v>
      </c>
      <c r="I290" s="306">
        <v>0.4</v>
      </c>
      <c r="J290" s="306"/>
      <c r="K290" s="34">
        <f t="shared" si="14"/>
        <v>40</v>
      </c>
      <c r="L290" s="384"/>
      <c r="M290" s="383"/>
    </row>
    <row r="291" spans="1:13" ht="45" customHeight="1" x14ac:dyDescent="0.2">
      <c r="A291" s="307" t="str">
        <f t="shared" si="13"/>
        <v>RQI021</v>
      </c>
      <c r="B291" s="633" t="s">
        <v>422</v>
      </c>
      <c r="C291" s="634" t="s">
        <v>422</v>
      </c>
      <c r="D291" s="634" t="s">
        <v>422</v>
      </c>
      <c r="E291" s="635" t="s">
        <v>422</v>
      </c>
      <c r="F291" s="305" t="s">
        <v>4</v>
      </c>
      <c r="G291" s="306"/>
      <c r="H291" s="306"/>
      <c r="I291" s="306"/>
      <c r="J291" s="306"/>
      <c r="K291" s="34" t="str">
        <f t="shared" si="14"/>
        <v/>
      </c>
      <c r="L291" s="384"/>
      <c r="M291" s="383"/>
    </row>
    <row r="292" spans="1:13" ht="45" customHeight="1" x14ac:dyDescent="0.2">
      <c r="A292" s="307" t="str">
        <f t="shared" si="13"/>
        <v>RQI022</v>
      </c>
      <c r="B292" s="633" t="s">
        <v>423</v>
      </c>
      <c r="C292" s="634" t="s">
        <v>423</v>
      </c>
      <c r="D292" s="634" t="s">
        <v>423</v>
      </c>
      <c r="E292" s="635" t="s">
        <v>423</v>
      </c>
      <c r="F292" s="305" t="s">
        <v>4</v>
      </c>
      <c r="G292" s="306"/>
      <c r="H292" s="306"/>
      <c r="I292" s="306"/>
      <c r="J292" s="306"/>
      <c r="K292" s="34" t="str">
        <f t="shared" si="14"/>
        <v/>
      </c>
      <c r="L292" s="384"/>
      <c r="M292" s="383"/>
    </row>
    <row r="293" spans="1:13" ht="45" customHeight="1" x14ac:dyDescent="0.2">
      <c r="A293" s="307" t="str">
        <f t="shared" si="13"/>
        <v>RQI023</v>
      </c>
      <c r="B293" s="633" t="s">
        <v>424</v>
      </c>
      <c r="C293" s="634" t="s">
        <v>424</v>
      </c>
      <c r="D293" s="634" t="s">
        <v>424</v>
      </c>
      <c r="E293" s="635" t="s">
        <v>424</v>
      </c>
      <c r="F293" s="305" t="s">
        <v>4</v>
      </c>
      <c r="G293" s="306"/>
      <c r="H293" s="306"/>
      <c r="I293" s="306"/>
      <c r="J293" s="306"/>
      <c r="K293" s="34" t="str">
        <f t="shared" si="14"/>
        <v/>
      </c>
      <c r="L293" s="384"/>
      <c r="M293" s="383"/>
    </row>
  </sheetData>
  <mergeCells count="275">
    <mergeCell ref="B13:E13"/>
    <mergeCell ref="B14:E14"/>
    <mergeCell ref="B15:E15"/>
    <mergeCell ref="B16:E16"/>
    <mergeCell ref="B17:E17"/>
    <mergeCell ref="B18:E18"/>
    <mergeCell ref="F2:H2"/>
    <mergeCell ref="B8:E8"/>
    <mergeCell ref="B9:E9"/>
    <mergeCell ref="B10:E10"/>
    <mergeCell ref="B11:E11"/>
    <mergeCell ref="B12:E12"/>
    <mergeCell ref="B25:E25"/>
    <mergeCell ref="B26:E26"/>
    <mergeCell ref="B27:E27"/>
    <mergeCell ref="B28:E28"/>
    <mergeCell ref="B29:E29"/>
    <mergeCell ref="B30:E30"/>
    <mergeCell ref="B19:E19"/>
    <mergeCell ref="B20:E20"/>
    <mergeCell ref="B21:E21"/>
    <mergeCell ref="B22:E22"/>
    <mergeCell ref="B23:E23"/>
    <mergeCell ref="B24:E24"/>
    <mergeCell ref="B37:E37"/>
    <mergeCell ref="B38:E38"/>
    <mergeCell ref="B39:E39"/>
    <mergeCell ref="B40:E40"/>
    <mergeCell ref="B41:E41"/>
    <mergeCell ref="B42:E42"/>
    <mergeCell ref="B31:E31"/>
    <mergeCell ref="B32:E32"/>
    <mergeCell ref="B33:E33"/>
    <mergeCell ref="B34:E34"/>
    <mergeCell ref="B35:E35"/>
    <mergeCell ref="B36:E36"/>
    <mergeCell ref="B49:E49"/>
    <mergeCell ref="B50:E50"/>
    <mergeCell ref="B51:E51"/>
    <mergeCell ref="B52:E52"/>
    <mergeCell ref="B53:E53"/>
    <mergeCell ref="B54:E54"/>
    <mergeCell ref="B43:E43"/>
    <mergeCell ref="B44:E44"/>
    <mergeCell ref="B45:E45"/>
    <mergeCell ref="B46:E46"/>
    <mergeCell ref="B47:E47"/>
    <mergeCell ref="B48:E48"/>
    <mergeCell ref="B61:E61"/>
    <mergeCell ref="B62:E62"/>
    <mergeCell ref="B63:E63"/>
    <mergeCell ref="B64:E64"/>
    <mergeCell ref="B65:E65"/>
    <mergeCell ref="B66:E66"/>
    <mergeCell ref="B55:E55"/>
    <mergeCell ref="B56:E56"/>
    <mergeCell ref="B57:E57"/>
    <mergeCell ref="B58:E58"/>
    <mergeCell ref="B59:E59"/>
    <mergeCell ref="B60:E60"/>
    <mergeCell ref="B73:E73"/>
    <mergeCell ref="B74:E74"/>
    <mergeCell ref="B75:E75"/>
    <mergeCell ref="B76:E76"/>
    <mergeCell ref="B77:E77"/>
    <mergeCell ref="B78:E78"/>
    <mergeCell ref="B67:E67"/>
    <mergeCell ref="B68:E68"/>
    <mergeCell ref="B69:E69"/>
    <mergeCell ref="B70:E70"/>
    <mergeCell ref="B71:E71"/>
    <mergeCell ref="B72:E72"/>
    <mergeCell ref="B85:E85"/>
    <mergeCell ref="B86:E86"/>
    <mergeCell ref="B87:E87"/>
    <mergeCell ref="B88:E88"/>
    <mergeCell ref="B89:E89"/>
    <mergeCell ref="B90:E90"/>
    <mergeCell ref="B79:E79"/>
    <mergeCell ref="B80:E80"/>
    <mergeCell ref="B81:E81"/>
    <mergeCell ref="B82:E82"/>
    <mergeCell ref="B83:E83"/>
    <mergeCell ref="B84:E84"/>
    <mergeCell ref="B100:E100"/>
    <mergeCell ref="B101:E101"/>
    <mergeCell ref="B102:E102"/>
    <mergeCell ref="B103:E103"/>
    <mergeCell ref="B104:E104"/>
    <mergeCell ref="B105:E105"/>
    <mergeCell ref="B91:E91"/>
    <mergeCell ref="B92:E92"/>
    <mergeCell ref="B93:E93"/>
    <mergeCell ref="B94:E94"/>
    <mergeCell ref="B95:E95"/>
    <mergeCell ref="B96:E96"/>
    <mergeCell ref="B112:E112"/>
    <mergeCell ref="B113:E113"/>
    <mergeCell ref="B114:E114"/>
    <mergeCell ref="B115:E115"/>
    <mergeCell ref="B116:E116"/>
    <mergeCell ref="B117:E117"/>
    <mergeCell ref="B106:E106"/>
    <mergeCell ref="B107:E107"/>
    <mergeCell ref="B108:E108"/>
    <mergeCell ref="B109:E109"/>
    <mergeCell ref="B110:E110"/>
    <mergeCell ref="B111:E111"/>
    <mergeCell ref="B124:E124"/>
    <mergeCell ref="B125:E125"/>
    <mergeCell ref="B126:E126"/>
    <mergeCell ref="B127:E127"/>
    <mergeCell ref="B131:E131"/>
    <mergeCell ref="B132:E132"/>
    <mergeCell ref="B118:E118"/>
    <mergeCell ref="B119:E119"/>
    <mergeCell ref="B120:E120"/>
    <mergeCell ref="B121:E121"/>
    <mergeCell ref="B122:E122"/>
    <mergeCell ref="B123:E123"/>
    <mergeCell ref="B139:E139"/>
    <mergeCell ref="B140:E140"/>
    <mergeCell ref="B141:E141"/>
    <mergeCell ref="B142:E142"/>
    <mergeCell ref="B143:E143"/>
    <mergeCell ref="B144:E144"/>
    <mergeCell ref="B133:E133"/>
    <mergeCell ref="B134:E134"/>
    <mergeCell ref="B135:E135"/>
    <mergeCell ref="B136:E136"/>
    <mergeCell ref="B137:E137"/>
    <mergeCell ref="B138:E138"/>
    <mergeCell ref="B151:E151"/>
    <mergeCell ref="B152:E152"/>
    <mergeCell ref="B153:E153"/>
    <mergeCell ref="B154:E154"/>
    <mergeCell ref="B155:E155"/>
    <mergeCell ref="B156:E156"/>
    <mergeCell ref="B145:E145"/>
    <mergeCell ref="B146:E146"/>
    <mergeCell ref="B147:E147"/>
    <mergeCell ref="B148:E148"/>
    <mergeCell ref="B149:E149"/>
    <mergeCell ref="B150:E150"/>
    <mergeCell ref="B163:E163"/>
    <mergeCell ref="B164:E164"/>
    <mergeCell ref="B165:E165"/>
    <mergeCell ref="B166:E166"/>
    <mergeCell ref="B167:E167"/>
    <mergeCell ref="B168:E168"/>
    <mergeCell ref="B157:E157"/>
    <mergeCell ref="B158:E158"/>
    <mergeCell ref="B159:E159"/>
    <mergeCell ref="B160:E160"/>
    <mergeCell ref="B161:E161"/>
    <mergeCell ref="B162:E162"/>
    <mergeCell ref="B175:E175"/>
    <mergeCell ref="B176:E176"/>
    <mergeCell ref="B177:E177"/>
    <mergeCell ref="B178:E178"/>
    <mergeCell ref="B179:E179"/>
    <mergeCell ref="B180:E180"/>
    <mergeCell ref="B169:E169"/>
    <mergeCell ref="B170:E170"/>
    <mergeCell ref="B171:E171"/>
    <mergeCell ref="B172:E172"/>
    <mergeCell ref="B173:E173"/>
    <mergeCell ref="B174:E174"/>
    <mergeCell ref="B187:E187"/>
    <mergeCell ref="B188:E188"/>
    <mergeCell ref="B189:E189"/>
    <mergeCell ref="B190:E190"/>
    <mergeCell ref="B191:E191"/>
    <mergeCell ref="B192:E192"/>
    <mergeCell ref="B181:E181"/>
    <mergeCell ref="B182:E182"/>
    <mergeCell ref="B183:E183"/>
    <mergeCell ref="B184:E184"/>
    <mergeCell ref="B185:E185"/>
    <mergeCell ref="B186:E186"/>
    <mergeCell ref="B199:E199"/>
    <mergeCell ref="B200:E200"/>
    <mergeCell ref="B201:E201"/>
    <mergeCell ref="B202:E202"/>
    <mergeCell ref="B203:E203"/>
    <mergeCell ref="B204:E204"/>
    <mergeCell ref="B193:E193"/>
    <mergeCell ref="B194:E194"/>
    <mergeCell ref="B195:E195"/>
    <mergeCell ref="B196:E196"/>
    <mergeCell ref="B197:E197"/>
    <mergeCell ref="B198:E198"/>
    <mergeCell ref="B211:E211"/>
    <mergeCell ref="B212:E212"/>
    <mergeCell ref="B213:E213"/>
    <mergeCell ref="B214:E214"/>
    <mergeCell ref="B215:E215"/>
    <mergeCell ref="B216:E216"/>
    <mergeCell ref="B205:E205"/>
    <mergeCell ref="B206:E206"/>
    <mergeCell ref="B207:E207"/>
    <mergeCell ref="B208:E208"/>
    <mergeCell ref="B209:E209"/>
    <mergeCell ref="B210:E210"/>
    <mergeCell ref="B223:E223"/>
    <mergeCell ref="B224:E224"/>
    <mergeCell ref="B225:E225"/>
    <mergeCell ref="B226:E226"/>
    <mergeCell ref="B227:E227"/>
    <mergeCell ref="B228:E228"/>
    <mergeCell ref="B217:E217"/>
    <mergeCell ref="B218:E218"/>
    <mergeCell ref="B219:E219"/>
    <mergeCell ref="B220:E220"/>
    <mergeCell ref="B221:E221"/>
    <mergeCell ref="B222:E222"/>
    <mergeCell ref="B235:E235"/>
    <mergeCell ref="B236:E236"/>
    <mergeCell ref="B237:E237"/>
    <mergeCell ref="B238:E238"/>
    <mergeCell ref="B239:E239"/>
    <mergeCell ref="B240:E240"/>
    <mergeCell ref="B229:E229"/>
    <mergeCell ref="B230:E230"/>
    <mergeCell ref="B231:E231"/>
    <mergeCell ref="B232:E232"/>
    <mergeCell ref="B233:E233"/>
    <mergeCell ref="B234:E234"/>
    <mergeCell ref="B247:E247"/>
    <mergeCell ref="B248:E248"/>
    <mergeCell ref="B249:E249"/>
    <mergeCell ref="B250:E250"/>
    <mergeCell ref="B251:E251"/>
    <mergeCell ref="B252:E252"/>
    <mergeCell ref="B241:E241"/>
    <mergeCell ref="B242:E242"/>
    <mergeCell ref="B243:E243"/>
    <mergeCell ref="B244:E244"/>
    <mergeCell ref="B245:E245"/>
    <mergeCell ref="B246:E246"/>
    <mergeCell ref="B259:E259"/>
    <mergeCell ref="B260:E260"/>
    <mergeCell ref="B264:E264"/>
    <mergeCell ref="B265:E265"/>
    <mergeCell ref="B266:E266"/>
    <mergeCell ref="B267:E267"/>
    <mergeCell ref="B253:E253"/>
    <mergeCell ref="B254:E254"/>
    <mergeCell ref="B255:E255"/>
    <mergeCell ref="B256:E256"/>
    <mergeCell ref="B257:E257"/>
    <mergeCell ref="B258:E258"/>
    <mergeCell ref="B277:E277"/>
    <mergeCell ref="B278:E278"/>
    <mergeCell ref="B279:E279"/>
    <mergeCell ref="B280:E280"/>
    <mergeCell ref="B281:E281"/>
    <mergeCell ref="B282:E282"/>
    <mergeCell ref="B271:E271"/>
    <mergeCell ref="B272:E272"/>
    <mergeCell ref="B273:E273"/>
    <mergeCell ref="B274:E274"/>
    <mergeCell ref="B275:E275"/>
    <mergeCell ref="B276:E276"/>
    <mergeCell ref="B289:E289"/>
    <mergeCell ref="B290:E290"/>
    <mergeCell ref="B291:E291"/>
    <mergeCell ref="B292:E292"/>
    <mergeCell ref="B293:E293"/>
    <mergeCell ref="B283:E283"/>
    <mergeCell ref="B284:E284"/>
    <mergeCell ref="B285:E285"/>
    <mergeCell ref="B286:E286"/>
    <mergeCell ref="B287:E287"/>
    <mergeCell ref="B288:E288"/>
  </mergeCells>
  <dataValidations count="3">
    <dataValidation type="list" allowBlank="1" showInputMessage="1" showErrorMessage="1" sqref="H8:H96 H109 H264:H267 H119 F271:F273 F264:F267 F109 F119">
      <formula1>$O$2:$O$6</formula1>
    </dataValidation>
    <dataValidation type="list" allowBlank="1" showInputMessage="1" showErrorMessage="1" sqref="F8:F96">
      <formula1>$Q$2:$Q$5</formula1>
    </dataValidation>
    <dataValidation type="list" allowBlank="1" showInputMessage="1" showErrorMessage="1" sqref="H100:H108 H131:H260 H120:H127 H110:H118 F274:F293 F131:F260 F100:F108 F120:F127 F110:F118">
      <formula1>$P$2:$P$7</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0">
    <pageSetUpPr fitToPage="1"/>
  </sheetPr>
  <dimension ref="A2:P1018"/>
  <sheetViews>
    <sheetView showGridLines="0" topLeftCell="A2" zoomScale="80" zoomScaleNormal="80" workbookViewId="0">
      <selection activeCell="A2" sqref="A2:N5"/>
    </sheetView>
  </sheetViews>
  <sheetFormatPr defaultRowHeight="12.75" outlineLevelRow="1" x14ac:dyDescent="0.2"/>
  <cols>
    <col min="1" max="1" width="7.28515625" customWidth="1"/>
    <col min="2" max="2" width="31.42578125" customWidth="1"/>
    <col min="3" max="5" width="15.85546875" customWidth="1"/>
    <col min="6" max="6" width="7.42578125" style="5" customWidth="1"/>
    <col min="7" max="7" width="11.2851562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507" t="s">
        <v>91</v>
      </c>
      <c r="B2" s="507"/>
      <c r="C2" s="507"/>
      <c r="D2" s="507"/>
      <c r="E2" s="507"/>
      <c r="F2" s="507"/>
      <c r="G2" s="507"/>
      <c r="H2" s="507"/>
      <c r="I2" s="507"/>
      <c r="J2" s="507"/>
      <c r="K2" s="507"/>
      <c r="L2" s="507"/>
      <c r="M2" s="507"/>
      <c r="N2" s="507"/>
      <c r="O2" s="145"/>
      <c r="P2" s="145"/>
    </row>
    <row r="3" spans="1:16" ht="12.75" customHeight="1" x14ac:dyDescent="0.2">
      <c r="A3" s="507"/>
      <c r="B3" s="507"/>
      <c r="C3" s="507"/>
      <c r="D3" s="507"/>
      <c r="E3" s="507"/>
      <c r="F3" s="507"/>
      <c r="G3" s="507"/>
      <c r="H3" s="507"/>
      <c r="I3" s="507"/>
      <c r="J3" s="507"/>
      <c r="K3" s="507"/>
      <c r="L3" s="507"/>
      <c r="M3" s="507"/>
      <c r="N3" s="507"/>
      <c r="O3" s="145"/>
      <c r="P3" s="145"/>
    </row>
    <row r="4" spans="1:16" ht="12.75" customHeight="1" x14ac:dyDescent="0.2">
      <c r="A4" s="507"/>
      <c r="B4" s="507"/>
      <c r="C4" s="507"/>
      <c r="D4" s="507"/>
      <c r="E4" s="507"/>
      <c r="F4" s="507"/>
      <c r="G4" s="507"/>
      <c r="H4" s="507"/>
      <c r="I4" s="507"/>
      <c r="J4" s="507"/>
      <c r="K4" s="507"/>
      <c r="L4" s="507"/>
      <c r="M4" s="507"/>
      <c r="N4" s="507"/>
      <c r="O4" s="145"/>
      <c r="P4" s="145"/>
    </row>
    <row r="5" spans="1:16" ht="12.75" customHeight="1" x14ac:dyDescent="0.2">
      <c r="A5" s="507"/>
      <c r="B5" s="507"/>
      <c r="C5" s="507"/>
      <c r="D5" s="507"/>
      <c r="E5" s="507"/>
      <c r="F5" s="507"/>
      <c r="G5" s="507"/>
      <c r="H5" s="507"/>
      <c r="I5" s="507"/>
      <c r="J5" s="507"/>
      <c r="K5" s="507"/>
      <c r="L5" s="507"/>
      <c r="M5" s="507"/>
      <c r="N5" s="507"/>
      <c r="O5" s="145"/>
      <c r="P5" s="145"/>
    </row>
    <row r="7" spans="1:16" x14ac:dyDescent="0.2">
      <c r="F7"/>
      <c r="G7"/>
      <c r="K7"/>
      <c r="L7"/>
      <c r="M7"/>
      <c r="N7"/>
      <c r="O7"/>
    </row>
    <row r="8" spans="1:16" ht="15.75" x14ac:dyDescent="0.2">
      <c r="A8" s="5"/>
      <c r="B8" s="5"/>
      <c r="C8" s="5"/>
      <c r="D8" s="75" t="s">
        <v>3</v>
      </c>
      <c r="E8" s="508" t="str">
        <f>IF('Informações Gerais'!$F$20="","Prop D",'Informações Gerais'!$F$20)</f>
        <v>Telemont/HPE</v>
      </c>
      <c r="F8" s="509"/>
      <c r="G8" s="509"/>
      <c r="H8" s="509"/>
      <c r="I8" s="510"/>
      <c r="K8"/>
      <c r="L8" s="2"/>
    </row>
    <row r="9" spans="1:16" x14ac:dyDescent="0.2">
      <c r="A9" s="1"/>
      <c r="F9"/>
      <c r="G9"/>
      <c r="J9" s="1"/>
    </row>
    <row r="10" spans="1:16" ht="18" x14ac:dyDescent="0.25">
      <c r="A10" s="439" t="s">
        <v>103</v>
      </c>
      <c r="B10" s="439"/>
      <c r="C10" s="439"/>
      <c r="D10" s="439"/>
      <c r="E10" s="439"/>
      <c r="F10" s="439"/>
      <c r="G10" s="439"/>
      <c r="H10" s="439"/>
      <c r="I10" s="439"/>
      <c r="J10" s="439"/>
      <c r="K10" s="439"/>
      <c r="L10" s="439"/>
      <c r="M10" s="439"/>
      <c r="N10" s="439"/>
      <c r="O10" s="145"/>
      <c r="P10" s="145"/>
    </row>
    <row r="11" spans="1:16" x14ac:dyDescent="0.2">
      <c r="A11" s="1"/>
      <c r="F11"/>
      <c r="G11"/>
      <c r="J11" s="1"/>
    </row>
    <row r="12" spans="1:16" ht="38.25" x14ac:dyDescent="0.2">
      <c r="A12" s="224" t="s">
        <v>2</v>
      </c>
      <c r="B12" s="444" t="s">
        <v>1</v>
      </c>
      <c r="C12" s="444"/>
      <c r="D12" s="444"/>
      <c r="E12" s="444"/>
      <c r="F12" s="117" t="s">
        <v>20</v>
      </c>
      <c r="G12" s="118" t="s">
        <v>21</v>
      </c>
      <c r="H12" s="229" t="s">
        <v>59</v>
      </c>
      <c r="I12" s="229" t="s">
        <v>7</v>
      </c>
      <c r="J12" s="119" t="s">
        <v>0</v>
      </c>
      <c r="K12" s="120" t="s">
        <v>10</v>
      </c>
      <c r="L12" s="224" t="s">
        <v>92</v>
      </c>
      <c r="M12" s="224" t="s">
        <v>93</v>
      </c>
    </row>
    <row r="13" spans="1:16" ht="18" x14ac:dyDescent="0.2">
      <c r="A13" s="61">
        <f>Máximo!A13</f>
        <v>1</v>
      </c>
      <c r="B13" s="249" t="str">
        <f>Máximo!B13:E13</f>
        <v>Critérios de Inclusão</v>
      </c>
      <c r="C13" s="250"/>
      <c r="D13" s="250"/>
      <c r="E13" s="251"/>
      <c r="F13" s="62" t="s">
        <v>9</v>
      </c>
      <c r="G13" s="62" t="s">
        <v>9</v>
      </c>
      <c r="H13" s="63"/>
      <c r="I13" s="63"/>
      <c r="J13" s="63"/>
      <c r="K13" s="64" t="str">
        <f>IF(COUNTA(I14:I19)=0,"",IF(COUNTIF(I14:I19,"Não Atende")&gt;2,"Não Atende","Atende"))</f>
        <v>Atende</v>
      </c>
      <c r="L13" s="227"/>
      <c r="M13" s="228"/>
    </row>
    <row r="14" spans="1:16" ht="45.75" customHeight="1" outlineLevel="1" x14ac:dyDescent="0.2">
      <c r="A14" s="78" t="str">
        <f>Máximo!A14</f>
        <v>1.1</v>
      </c>
      <c r="B14" s="607" t="str">
        <f>Máximo!B14:E14</f>
        <v>Experiência comprovada em projetos de Telecom.</v>
      </c>
      <c r="C14" s="607"/>
      <c r="D14" s="607"/>
      <c r="E14" s="607"/>
      <c r="F14" s="68" t="s">
        <v>9</v>
      </c>
      <c r="G14" s="68" t="s">
        <v>9</v>
      </c>
      <c r="H14" s="69" t="s">
        <v>9</v>
      </c>
      <c r="I14" s="37" t="s">
        <v>4</v>
      </c>
      <c r="J14" s="69" t="s">
        <v>9</v>
      </c>
      <c r="K14" s="71" t="s">
        <v>9</v>
      </c>
      <c r="L14" s="3"/>
      <c r="M14" s="38"/>
    </row>
    <row r="15" spans="1:16" ht="45.75" customHeight="1" outlineLevel="1" x14ac:dyDescent="0.2">
      <c r="A15" s="78" t="str">
        <f>Máximo!A15</f>
        <v>1.2</v>
      </c>
      <c r="B15" s="608" t="str">
        <f>Máximo!B15:E15</f>
        <v>Demonstrar a capacidade, identificando estrutura e currículos, para projetos de grande porte.</v>
      </c>
      <c r="C15" s="609"/>
      <c r="D15" s="609"/>
      <c r="E15" s="610"/>
      <c r="F15" s="68" t="s">
        <v>9</v>
      </c>
      <c r="G15" s="68" t="s">
        <v>9</v>
      </c>
      <c r="H15" s="69" t="s">
        <v>9</v>
      </c>
      <c r="I15" s="37" t="s">
        <v>4</v>
      </c>
      <c r="J15" s="69" t="s">
        <v>9</v>
      </c>
      <c r="K15" s="71" t="s">
        <v>9</v>
      </c>
      <c r="L15" s="3"/>
      <c r="M15" s="38"/>
    </row>
    <row r="16" spans="1:16" ht="45.75" customHeight="1" outlineLevel="1" x14ac:dyDescent="0.2">
      <c r="A16" s="78" t="str">
        <f>Máximo!A16</f>
        <v>1.3</v>
      </c>
      <c r="B16" s="608" t="str">
        <f>Máximo!B16:E16</f>
        <v>A solução ofertada presente nos relatórios de mercado (Quadrante e reports Gartner ou Big Wave do Forrester, etc)</v>
      </c>
      <c r="C16" s="609"/>
      <c r="D16" s="609"/>
      <c r="E16" s="610"/>
      <c r="F16" s="68" t="s">
        <v>9</v>
      </c>
      <c r="G16" s="68" t="s">
        <v>9</v>
      </c>
      <c r="H16" s="69" t="s">
        <v>9</v>
      </c>
      <c r="I16" s="37" t="s">
        <v>4</v>
      </c>
      <c r="J16" s="69" t="s">
        <v>9</v>
      </c>
      <c r="K16" s="71" t="s">
        <v>9</v>
      </c>
      <c r="L16" s="3"/>
      <c r="M16" s="38"/>
    </row>
    <row r="17" spans="1:16" ht="45.75" customHeight="1" outlineLevel="1" x14ac:dyDescent="0.2">
      <c r="A17" s="78" t="str">
        <f>Máximo!A17</f>
        <v>1.4</v>
      </c>
      <c r="B17" s="608" t="str">
        <f>Máximo!B17:E17</f>
        <v>Proponente possui case(s) de sucesso na implementação de projetos de Gestão de Fraudes com a solução ofertada</v>
      </c>
      <c r="C17" s="609"/>
      <c r="D17" s="609"/>
      <c r="E17" s="610"/>
      <c r="F17" s="68" t="s">
        <v>9</v>
      </c>
      <c r="G17" s="68" t="s">
        <v>9</v>
      </c>
      <c r="H17" s="69" t="s">
        <v>9</v>
      </c>
      <c r="I17" s="37" t="s">
        <v>4</v>
      </c>
      <c r="J17" s="69" t="s">
        <v>9</v>
      </c>
      <c r="K17" s="71" t="s">
        <v>9</v>
      </c>
      <c r="L17" s="3"/>
      <c r="M17" s="38"/>
    </row>
    <row r="18" spans="1:16" ht="45.75" customHeight="1" outlineLevel="1" x14ac:dyDescent="0.2">
      <c r="A18" s="78" t="str">
        <f>Máximo!A18</f>
        <v>1.5</v>
      </c>
      <c r="B18" s="608" t="str">
        <f>Máximo!B18:E18</f>
        <v>Proponente deve possuir equipe com experiência comprovada na implementação de projetos de Gestão de Fraudes em Telecom no mercado nacional</v>
      </c>
      <c r="C18" s="609"/>
      <c r="D18" s="609"/>
      <c r="E18" s="610"/>
      <c r="F18" s="68" t="s">
        <v>9</v>
      </c>
      <c r="G18" s="68" t="s">
        <v>9</v>
      </c>
      <c r="H18" s="69" t="s">
        <v>9</v>
      </c>
      <c r="I18" s="37" t="s">
        <v>4</v>
      </c>
      <c r="J18" s="69" t="s">
        <v>9</v>
      </c>
      <c r="K18" s="71" t="s">
        <v>9</v>
      </c>
      <c r="L18" s="3"/>
      <c r="M18" s="38"/>
    </row>
    <row r="19" spans="1:16" outlineLevel="1" x14ac:dyDescent="0.2">
      <c r="A19" s="35"/>
      <c r="B19" s="35"/>
      <c r="C19" s="35"/>
      <c r="D19" s="35"/>
      <c r="E19" s="35"/>
      <c r="F19" s="115"/>
      <c r="G19" s="115"/>
      <c r="H19" s="35"/>
      <c r="I19" s="35"/>
      <c r="J19" s="35"/>
    </row>
    <row r="20" spans="1:16" outlineLevel="1" x14ac:dyDescent="0.2"/>
    <row r="21" spans="1:16" ht="18" outlineLevel="1" x14ac:dyDescent="0.25">
      <c r="A21" s="439" t="s">
        <v>140</v>
      </c>
      <c r="B21" s="439"/>
      <c r="C21" s="439"/>
      <c r="D21" s="439"/>
      <c r="E21" s="439"/>
      <c r="F21" s="439"/>
      <c r="G21" s="439"/>
      <c r="H21" s="439"/>
      <c r="I21" s="439"/>
      <c r="J21" s="439"/>
      <c r="K21" s="439"/>
      <c r="L21" s="439"/>
      <c r="M21" s="439"/>
      <c r="N21" s="145"/>
      <c r="O21" s="145"/>
      <c r="P21" s="145"/>
    </row>
    <row r="22" spans="1:16" outlineLevel="1" x14ac:dyDescent="0.2"/>
    <row r="23" spans="1:16" ht="38.25" outlineLevel="1" x14ac:dyDescent="0.2">
      <c r="A23" s="89" t="s">
        <v>2</v>
      </c>
      <c r="B23" s="670" t="s">
        <v>1</v>
      </c>
      <c r="C23" s="671"/>
      <c r="D23" s="671"/>
      <c r="E23" s="672"/>
      <c r="F23" s="90" t="s">
        <v>20</v>
      </c>
      <c r="G23" s="91" t="s">
        <v>21</v>
      </c>
      <c r="H23" s="92" t="s">
        <v>59</v>
      </c>
      <c r="I23" s="92" t="s">
        <v>7</v>
      </c>
      <c r="J23" s="93" t="s">
        <v>0</v>
      </c>
      <c r="K23" s="94" t="s">
        <v>10</v>
      </c>
      <c r="L23" s="89" t="s">
        <v>92</v>
      </c>
      <c r="M23" s="95" t="s">
        <v>93</v>
      </c>
    </row>
    <row r="24" spans="1:16" ht="18" customHeight="1" x14ac:dyDescent="0.2">
      <c r="A24" s="96">
        <f>Máximo!A24</f>
        <v>2</v>
      </c>
      <c r="B24" s="249" t="str">
        <f>Máximo!B24:E24</f>
        <v>Qualificação do Fornecedor</v>
      </c>
      <c r="C24" s="250"/>
      <c r="D24" s="250"/>
      <c r="E24" s="251"/>
      <c r="F24" s="65">
        <f>IF(Máximo!F24="","",Máximo!F24)</f>
        <v>0.25</v>
      </c>
      <c r="G24" s="65">
        <f>IF(Máximo!G24="","",Máximo!G24)</f>
        <v>1</v>
      </c>
      <c r="H24" s="97" t="str">
        <f>IF(Máximo!H24="","",Máximo!H24)</f>
        <v/>
      </c>
      <c r="I24" s="97"/>
      <c r="J24" s="100"/>
      <c r="K24" s="67">
        <f>SUM(K25:K30)-K30</f>
        <v>49.5</v>
      </c>
      <c r="L24" s="98"/>
      <c r="M24" s="77"/>
    </row>
    <row r="25" spans="1:16" ht="45.75" customHeight="1" outlineLevel="1" x14ac:dyDescent="0.2">
      <c r="A25" s="78" t="str">
        <f>Máximo!A25</f>
        <v>2.1</v>
      </c>
      <c r="B25" s="667" t="str">
        <f>Máximo!B25:E25</f>
        <v>Sizing (hardware) da solução otimizado</v>
      </c>
      <c r="C25" s="668"/>
      <c r="D25" s="668"/>
      <c r="E25" s="669"/>
      <c r="F25" s="99" t="str">
        <f>IF(Máximo!F25:I25="","",Máximo!F25:I25)</f>
        <v/>
      </c>
      <c r="G25" s="72">
        <f>Máximo!G25:J25</f>
        <v>0.05</v>
      </c>
      <c r="H25" s="70" t="str">
        <f>IF(Máximo!H25="","",Máximo!H25)</f>
        <v>Obrigatório</v>
      </c>
      <c r="I25" s="37" t="s">
        <v>4</v>
      </c>
      <c r="J25" s="73">
        <f>IF($K$13="Não Atende",0,IF(I25="","",IF(H25="",VLOOKUP(I25,Parâmetros!$B$3:$C$6,2,0),VLOOKUP(I25,Parâmetros!$B$3:$C$6,2,0)*VLOOKUP(H25,Parâmetros!$E$3:$G$5,2,0))))</f>
        <v>4</v>
      </c>
      <c r="K25" s="74">
        <f>IF(J25="",0,((G25*J25)*$F$24)*0.9*100)</f>
        <v>4.5000000000000009</v>
      </c>
      <c r="L25" s="3"/>
      <c r="M25" s="38"/>
    </row>
    <row r="26" spans="1:16" ht="45.75" customHeight="1" outlineLevel="1" x14ac:dyDescent="0.2">
      <c r="A26" s="170" t="str">
        <f>Máximo!A26</f>
        <v>2.2</v>
      </c>
      <c r="B26" s="667" t="str">
        <f>Máximo!B26:E26</f>
        <v>Aderência às Etapas do projeto previstas pela Oi</v>
      </c>
      <c r="C26" s="668"/>
      <c r="D26" s="668"/>
      <c r="E26" s="669"/>
      <c r="F26" s="99" t="str">
        <f>IF(Máximo!F26:I26="","",Máximo!F26:I26)</f>
        <v/>
      </c>
      <c r="G26" s="72">
        <f>Máximo!G26:J26</f>
        <v>0.05</v>
      </c>
      <c r="H26" s="70" t="str">
        <f>IF(Máximo!H26="","",Máximo!H26)</f>
        <v>Obrigatório</v>
      </c>
      <c r="I26" s="37" t="s">
        <v>17</v>
      </c>
      <c r="J26" s="73">
        <f>IF($K$13="Não Atende",0,IF(I26="","",IF(H26="",VLOOKUP(I26,Parâmetros!$B$3:$C$6,2,0),VLOOKUP(I26,Parâmetros!$B$3:$C$6,2,0)*VLOOKUP(H26,Parâmetros!$E$3:$G$5,2,0))))</f>
        <v>2</v>
      </c>
      <c r="K26" s="74">
        <f t="shared" ref="K26:K29" si="0">IF(J26="",0,((G26*J26)*$F$24)*0.9*100)</f>
        <v>2.2500000000000004</v>
      </c>
      <c r="L26" s="3" t="s">
        <v>1069</v>
      </c>
      <c r="M26" s="38"/>
    </row>
    <row r="27" spans="1:16" ht="45.75" customHeight="1" outlineLevel="1" x14ac:dyDescent="0.2">
      <c r="A27" s="78" t="str">
        <f>Máximo!A27</f>
        <v>2.3</v>
      </c>
      <c r="B27" s="667" t="str">
        <f>Máximo!B27:E27</f>
        <v>Disponibilizar de local próprio na região de prestação do serviço para alocação dos seus recursos.</v>
      </c>
      <c r="C27" s="668"/>
      <c r="D27" s="668"/>
      <c r="E27" s="669"/>
      <c r="F27" s="99" t="str">
        <f>IF(Máximo!F27:I27="","",Máximo!F27:I27)</f>
        <v/>
      </c>
      <c r="G27" s="72">
        <f>Máximo!G27:J27</f>
        <v>0.05</v>
      </c>
      <c r="H27" s="70" t="str">
        <f>IF(Máximo!H27="","",Máximo!H27)</f>
        <v>Obrigatório</v>
      </c>
      <c r="I27" s="37" t="s">
        <v>4</v>
      </c>
      <c r="J27" s="73">
        <f>IF($K$13="Não Atende",0,IF(I27="","",IF(H27="",VLOOKUP(I27,Parâmetros!$B$3:$C$6,2,0),VLOOKUP(I27,Parâmetros!$B$3:$C$6,2,0)*VLOOKUP(H27,Parâmetros!$E$3:$G$5,2,0))))</f>
        <v>4</v>
      </c>
      <c r="K27" s="74">
        <f t="shared" si="0"/>
        <v>4.5000000000000009</v>
      </c>
      <c r="L27" s="3"/>
      <c r="M27" s="38"/>
    </row>
    <row r="28" spans="1:16" ht="45.75" customHeight="1" outlineLevel="1" x14ac:dyDescent="0.2">
      <c r="A28" s="170" t="str">
        <f>Máximo!A28</f>
        <v>2.4</v>
      </c>
      <c r="B28" s="667" t="str">
        <f>Máximo!B28:E28</f>
        <v>Atendimento à provas de conceito da solução proposta</v>
      </c>
      <c r="C28" s="668"/>
      <c r="D28" s="668"/>
      <c r="E28" s="669"/>
      <c r="F28" s="99" t="str">
        <f>IF(Máximo!F28:I28="","",Máximo!F28:I28)</f>
        <v/>
      </c>
      <c r="G28" s="72">
        <f>Máximo!G28:J28</f>
        <v>0.5</v>
      </c>
      <c r="H28" s="70" t="str">
        <f>IF(Máximo!H28="","",Máximo!H28)</f>
        <v>Obrigatório</v>
      </c>
      <c r="I28" s="37" t="s">
        <v>17</v>
      </c>
      <c r="J28" s="73">
        <f>IF($K$13="Não Atende",0,IF(I28="","",IF(H28="",VLOOKUP(I28,Parâmetros!$B$3:$C$6,2,0),VLOOKUP(I28,Parâmetros!$B$3:$C$6,2,0)*VLOOKUP(H28,Parâmetros!$E$3:$G$5,2,0))))</f>
        <v>2</v>
      </c>
      <c r="K28" s="74">
        <f t="shared" si="0"/>
        <v>22.5</v>
      </c>
      <c r="L28" s="3" t="s">
        <v>1070</v>
      </c>
      <c r="M28" s="38"/>
    </row>
    <row r="29" spans="1:16" ht="45.75" customHeight="1" outlineLevel="1" x14ac:dyDescent="0.2">
      <c r="A29" s="78" t="str">
        <f>Máximo!A29</f>
        <v>2.5</v>
      </c>
      <c r="B29" s="667" t="str">
        <f>Máximo!B29:E29</f>
        <v>Especialistas da solução proposta em território nacional</v>
      </c>
      <c r="C29" s="668"/>
      <c r="D29" s="668"/>
      <c r="E29" s="669"/>
      <c r="F29" s="99" t="str">
        <f>IF(Máximo!F29:I29="","",Máximo!F29:I29)</f>
        <v/>
      </c>
      <c r="G29" s="72">
        <f>Máximo!G29:J29</f>
        <v>0.35</v>
      </c>
      <c r="H29" s="70" t="str">
        <f>IF(Máximo!H29="","",Máximo!H29)</f>
        <v>Obrigatório</v>
      </c>
      <c r="I29" s="37" t="s">
        <v>17</v>
      </c>
      <c r="J29" s="73">
        <f>IF($K$13="Não Atende",0,IF(I29="","",IF(H29="",VLOOKUP(I29,Parâmetros!$B$3:$C$6,2,0),VLOOKUP(I29,Parâmetros!$B$3:$C$6,2,0)*VLOOKUP(H29,Parâmetros!$E$3:$G$5,2,0))))</f>
        <v>2</v>
      </c>
      <c r="K29" s="74">
        <f t="shared" si="0"/>
        <v>15.75</v>
      </c>
      <c r="L29" s="3" t="s">
        <v>1071</v>
      </c>
      <c r="M29" s="38"/>
    </row>
    <row r="30" spans="1:16" ht="18" x14ac:dyDescent="0.2">
      <c r="A30" s="96">
        <f>Máximo!A30</f>
        <v>3</v>
      </c>
      <c r="B30" s="249" t="str">
        <f>Máximo!B30:E30</f>
        <v>Produto</v>
      </c>
      <c r="C30" s="250"/>
      <c r="D30" s="250"/>
      <c r="E30" s="251"/>
      <c r="F30" s="65">
        <f>IF(Máximo!F30="","",Máximo!F30)</f>
        <v>0.45</v>
      </c>
      <c r="G30" s="65">
        <f>IF(Máximo!G30="","",Máximo!G30)</f>
        <v>1</v>
      </c>
      <c r="H30" s="97" t="str">
        <f>IF(Máximo!H30="","",Máximo!H30)</f>
        <v/>
      </c>
      <c r="I30" s="63"/>
      <c r="J30" s="100"/>
      <c r="K30" s="67">
        <f>SUM(K31:K779)-K779</f>
        <v>105.56777843055454</v>
      </c>
      <c r="L30" s="98"/>
      <c r="M30" s="77"/>
    </row>
    <row r="31" spans="1:16" s="168" customFormat="1" ht="15" customHeight="1" outlineLevel="1" x14ac:dyDescent="0.2">
      <c r="A31" s="246"/>
      <c r="B31" s="244" t="s">
        <v>214</v>
      </c>
      <c r="C31" s="241"/>
      <c r="D31" s="241"/>
      <c r="E31" s="241"/>
      <c r="F31" s="247"/>
      <c r="G31" s="247"/>
      <c r="H31" s="247"/>
      <c r="I31" s="239"/>
      <c r="J31" s="247"/>
      <c r="K31" s="247"/>
      <c r="L31" s="247"/>
      <c r="M31" s="248"/>
      <c r="P31" s="5"/>
    </row>
    <row r="32" spans="1:16" ht="84.95" customHeight="1" outlineLevel="1" x14ac:dyDescent="0.2">
      <c r="A32" s="170" t="str">
        <f>Máximo!A32</f>
        <v>3.1</v>
      </c>
      <c r="B32" s="667" t="str">
        <f>Máximo!B32:E32</f>
        <v>Aderência aos níveis de customização da Oi (preenchimento a partir da aba "3. Req Produto")
Faixas
de 0 a 5% - Supera
de 6 a 10% - Atende
de 11 a 15% - Atende Parcialmente
a cima de 16% - Não atende</v>
      </c>
      <c r="C32" s="668"/>
      <c r="D32" s="668"/>
      <c r="E32" s="669"/>
      <c r="F32" s="68" t="str">
        <f>IF(Máximo!F32:I32="","",Máximo!F32:I32)</f>
        <v/>
      </c>
      <c r="G32" s="72">
        <f>Máximo!G32:J32</f>
        <v>5.0000002250017002E-2</v>
      </c>
      <c r="H32" s="70" t="str">
        <f>IF(Máximo!H32="","",Máximo!H32)</f>
        <v>Obrigatório</v>
      </c>
      <c r="I32" s="37" t="s">
        <v>16</v>
      </c>
      <c r="J32" s="73">
        <f>IF($K$13="Não Atende",0,IF(I32="","",IF(H32="",VLOOKUP(I32,Parâmetros!$B$3:$C$6,2,0),VLOOKUP(I32,Parâmetros!$B$3:$C$6,2,0)*VLOOKUP(H32,Parâmetros!$E$3:$G$5,2,0))))</f>
        <v>4</v>
      </c>
      <c r="K32" s="74">
        <f>IF(J32="",0,((G32*J32)*$F$30)*0.9*100)</f>
        <v>8.1000003645027547</v>
      </c>
      <c r="L32" s="3"/>
      <c r="M32" s="38"/>
    </row>
    <row r="33" spans="1:16" s="168" customFormat="1" ht="15" customHeight="1" outlineLevel="1" x14ac:dyDescent="0.2">
      <c r="A33" s="246"/>
      <c r="B33" s="244" t="s">
        <v>168</v>
      </c>
      <c r="C33" s="241"/>
      <c r="D33" s="241"/>
      <c r="E33" s="241"/>
      <c r="F33" s="247"/>
      <c r="G33" s="247"/>
      <c r="H33" s="247"/>
      <c r="I33" s="239"/>
      <c r="J33" s="247"/>
      <c r="K33" s="247"/>
      <c r="L33" s="247"/>
      <c r="M33" s="248"/>
      <c r="P33" s="5"/>
    </row>
    <row r="34" spans="1:16" ht="45.75" customHeight="1" outlineLevel="1" x14ac:dyDescent="0.2">
      <c r="A34" s="170" t="str">
        <f>Máximo!A34</f>
        <v>3.2</v>
      </c>
      <c r="B34" s="667" t="str">
        <f>Máximo!B34:E34</f>
        <v>A ferramenta deverá ser capaz de previnir cenários de fraudes de subscrição através de ações automáticas conforme regras parametrizáveis. Por exemplo, ações automáticas contra returning fraudsters</v>
      </c>
      <c r="C34" s="668"/>
      <c r="D34" s="668"/>
      <c r="E34" s="669"/>
      <c r="F34" s="68" t="str">
        <f>IF(Máximo!F34:I34="","",Máximo!F34:I34)</f>
        <v/>
      </c>
      <c r="G34" s="72">
        <f>Máximo!G34:J34</f>
        <v>7.4999999999999997E-3</v>
      </c>
      <c r="H34" s="70" t="str">
        <f>IF(Máximo!H34="","",Máximo!H34)</f>
        <v>Obrigatório</v>
      </c>
      <c r="I34" s="37" t="s">
        <v>5</v>
      </c>
      <c r="J34" s="73">
        <f>IF($K$13="Não Atende",0,IF(I34="","",IF(H34="",VLOOKUP(I34,Parâmetros!$B$3:$C$6,2,0),VLOOKUP(I34,Parâmetros!$B$3:$C$6,2,0)*VLOOKUP(H34,Parâmetros!$E$3:$G$5,2,0))))</f>
        <v>0</v>
      </c>
      <c r="K34" s="74">
        <f t="shared" ref="K34" si="1">IF(J34="",0,((G34*J34)*$F$30)*0.9*100)</f>
        <v>0</v>
      </c>
      <c r="L34" s="3" t="s">
        <v>1072</v>
      </c>
      <c r="M34" s="38"/>
    </row>
    <row r="35" spans="1:16" ht="45.75" customHeight="1" outlineLevel="1" x14ac:dyDescent="0.2">
      <c r="A35" s="170" t="str">
        <f>Máximo!A35</f>
        <v>3.3</v>
      </c>
      <c r="B35" s="667" t="str">
        <f>Máximo!B35:E35</f>
        <v>A ferramenta deve identificar no momento da venda o risco de fraude para bloqueio atumotático (negação da venda), derivação para análise humanda e aprovação automática</v>
      </c>
      <c r="C35" s="668"/>
      <c r="D35" s="668"/>
      <c r="E35" s="669"/>
      <c r="F35" s="68" t="str">
        <f>IF(Máximo!F35:I35="","",Máximo!F35:I35)</f>
        <v/>
      </c>
      <c r="G35" s="72">
        <f>Máximo!G35:J35</f>
        <v>7.4999999999999997E-3</v>
      </c>
      <c r="H35" s="70" t="str">
        <f>IF(Máximo!H35="","",Máximo!H35)</f>
        <v>Obrigatório</v>
      </c>
      <c r="I35" s="37" t="s">
        <v>4</v>
      </c>
      <c r="J35" s="73">
        <f>IF($K$13="Não Atende",0,IF(I35="","",IF(H35="",VLOOKUP(I35,Parâmetros!$B$3:$C$6,2,0),VLOOKUP(I35,Parâmetros!$B$3:$C$6,2,0)*VLOOKUP(H35,Parâmetros!$E$3:$G$5,2,0))))</f>
        <v>4</v>
      </c>
      <c r="K35" s="74">
        <f t="shared" ref="K35" si="2">IF(J35="",0,((G35*J35)*$F$30)*0.9*100)</f>
        <v>1.2149999999999999</v>
      </c>
      <c r="L35" s="3"/>
      <c r="M35" s="38"/>
    </row>
    <row r="36" spans="1:16" ht="45.75" customHeight="1" outlineLevel="1" x14ac:dyDescent="0.2">
      <c r="A36" s="170" t="str">
        <f>Máximo!A36</f>
        <v>3.4</v>
      </c>
      <c r="B36" s="667" t="str">
        <f>Máximo!B36:E36</f>
        <v xml:space="preserve">A ferramenta deverá disponibilizar uma interface para consulta de dados cadastrais (telefones de contatos, endereço, etc) dos clientes para tratativa da análise de crédito. </v>
      </c>
      <c r="C36" s="668"/>
      <c r="D36" s="668"/>
      <c r="E36" s="669"/>
      <c r="F36" s="68" t="str">
        <f>IF(Máximo!F36:I36="","",Máximo!F36:I36)</f>
        <v/>
      </c>
      <c r="G36" s="72">
        <f>Máximo!G36:J36</f>
        <v>7.4999999999999997E-3</v>
      </c>
      <c r="H36" s="70" t="str">
        <f>IF(Máximo!H36="","",Máximo!H36)</f>
        <v>Obrigatório</v>
      </c>
      <c r="I36" s="37" t="s">
        <v>4</v>
      </c>
      <c r="J36" s="73">
        <f>IF($K$13="Não Atende",0,IF(I36="","",IF(H36="",VLOOKUP(I36,Parâmetros!$B$3:$C$6,2,0),VLOOKUP(I36,Parâmetros!$B$3:$C$6,2,0)*VLOOKUP(H36,Parâmetros!$E$3:$G$5,2,0))))</f>
        <v>4</v>
      </c>
      <c r="K36" s="74">
        <f t="shared" ref="K36" si="3">IF(J36="",0,((G36*J36)*$F$30)*0.9*100)</f>
        <v>1.2149999999999999</v>
      </c>
      <c r="L36" s="3" t="s">
        <v>1073</v>
      </c>
      <c r="M36" s="38"/>
    </row>
    <row r="37" spans="1:16" ht="45.75" customHeight="1" outlineLevel="1" x14ac:dyDescent="0.2">
      <c r="A37" s="170" t="str">
        <f>Máximo!A37</f>
        <v>3.5</v>
      </c>
      <c r="B37" s="667" t="str">
        <f>Máximo!B37:E37</f>
        <v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v>
      </c>
      <c r="C37" s="668"/>
      <c r="D37" s="668"/>
      <c r="E37" s="669"/>
      <c r="F37" s="68" t="str">
        <f>IF(Máximo!F37:I37="","",Máximo!F37:I37)</f>
        <v/>
      </c>
      <c r="G37" s="72">
        <f>Máximo!G37:J37</f>
        <v>7.4999999999999997E-3</v>
      </c>
      <c r="H37" s="70" t="str">
        <f>IF(Máximo!H37="","",Máximo!H37)</f>
        <v>Obrigatório</v>
      </c>
      <c r="I37" s="37" t="s">
        <v>17</v>
      </c>
      <c r="J37" s="73">
        <f>IF($K$13="Não Atende",0,IF(I37="","",IF(H37="",VLOOKUP(I37,Parâmetros!$B$3:$C$6,2,0),VLOOKUP(I37,Parâmetros!$B$3:$C$6,2,0)*VLOOKUP(H37,Parâmetros!$E$3:$G$5,2,0))))</f>
        <v>2</v>
      </c>
      <c r="K37" s="74">
        <f t="shared" ref="K37" si="4">IF(J37="",0,((G37*J37)*$F$30)*0.9*100)</f>
        <v>0.60749999999999993</v>
      </c>
      <c r="L37" s="3" t="s">
        <v>1072</v>
      </c>
      <c r="M37" s="38"/>
    </row>
    <row r="38" spans="1:16" ht="45.75" customHeight="1" outlineLevel="1" x14ac:dyDescent="0.2">
      <c r="A38" s="170" t="str">
        <f>Máximo!A38</f>
        <v>3.6</v>
      </c>
      <c r="B38" s="667" t="str">
        <f>Máximo!B38:E38</f>
        <v>A ferramenta deverá ser capaz de emitir parecer/laudo com o score de risco de fraude no momento da venda (validando as informações passadas pelo cliente com dos dados cadastrais e/ou fazendo score com ferramentas de terceiros - integração webservice)</v>
      </c>
      <c r="C38" s="668"/>
      <c r="D38" s="668"/>
      <c r="E38" s="669"/>
      <c r="F38" s="68" t="str">
        <f>IF(Máximo!F38:I38="","",Máximo!F38:I38)</f>
        <v/>
      </c>
      <c r="G38" s="72">
        <f>Máximo!G38:J38</f>
        <v>7.4999999999999997E-3</v>
      </c>
      <c r="H38" s="70" t="str">
        <f>IF(Máximo!H38="","",Máximo!H38)</f>
        <v>Obrigatório</v>
      </c>
      <c r="I38" s="37" t="s">
        <v>4</v>
      </c>
      <c r="J38" s="73">
        <f>IF($K$13="Não Atende",0,IF(I38="","",IF(H38="",VLOOKUP(I38,Parâmetros!$B$3:$C$6,2,0),VLOOKUP(I38,Parâmetros!$B$3:$C$6,2,0)*VLOOKUP(H38,Parâmetros!$E$3:$G$5,2,0))))</f>
        <v>4</v>
      </c>
      <c r="K38" s="74">
        <f t="shared" ref="K38" si="5">IF(J38="",0,((G38*J38)*$F$30)*0.9*100)</f>
        <v>1.2149999999999999</v>
      </c>
      <c r="L38" s="3"/>
      <c r="M38" s="38"/>
    </row>
    <row r="39" spans="1:16" ht="45.75" customHeight="1" outlineLevel="1" x14ac:dyDescent="0.2">
      <c r="A39" s="170" t="str">
        <f>Máximo!A39</f>
        <v>3.7</v>
      </c>
      <c r="B39" s="667" t="str">
        <f>Máximo!B39:E39</f>
        <v>A ferramenta deverá permitir a configuração de regras para prevenir novas ativações de clientes Oi através da análise de dados cadastrais, tais como: CPF, RG, Nome, Endereço, Cidade, UF etc.</v>
      </c>
      <c r="C39" s="668"/>
      <c r="D39" s="668"/>
      <c r="E39" s="669"/>
      <c r="F39" s="68" t="str">
        <f>IF(Máximo!F39:I39="","",Máximo!F39:I39)</f>
        <v/>
      </c>
      <c r="G39" s="72">
        <f>Máximo!G39:J39</f>
        <v>7.4999999999999997E-3</v>
      </c>
      <c r="H39" s="70" t="str">
        <f>IF(Máximo!H39="","",Máximo!H39)</f>
        <v>Obrigatório</v>
      </c>
      <c r="I39" s="37" t="s">
        <v>4</v>
      </c>
      <c r="J39" s="73">
        <f>IF($K$13="Não Atende",0,IF(I39="","",IF(H39="",VLOOKUP(I39,Parâmetros!$B$3:$C$6,2,0),VLOOKUP(I39,Parâmetros!$B$3:$C$6,2,0)*VLOOKUP(H39,Parâmetros!$E$3:$G$5,2,0))))</f>
        <v>4</v>
      </c>
      <c r="K39" s="74">
        <f t="shared" ref="K39" si="6">IF(J39="",0,((G39*J39)*$F$30)*0.9*100)</f>
        <v>1.2149999999999999</v>
      </c>
      <c r="L39" s="3"/>
      <c r="M39" s="38"/>
    </row>
    <row r="40" spans="1:16" ht="45.75" customHeight="1" outlineLevel="1" x14ac:dyDescent="0.2">
      <c r="A40" s="170" t="str">
        <f>Máximo!A40</f>
        <v>3.8</v>
      </c>
      <c r="B40" s="667" t="str">
        <f>Máximo!B40:E40</f>
        <v>A ferramenta deverá permitir a configuração de regras para prevenir novas ativações de clientes Oi através da análise de tráfego (mal uso/margem negativa/baseado em volumede  dados, voz ou sms)</v>
      </c>
      <c r="C40" s="668"/>
      <c r="D40" s="668"/>
      <c r="E40" s="669"/>
      <c r="F40" s="68" t="str">
        <f>IF(Máximo!F40:I40="","",Máximo!F40:I40)</f>
        <v/>
      </c>
      <c r="G40" s="72">
        <f>Máximo!G40:J40</f>
        <v>7.4999999999999997E-3</v>
      </c>
      <c r="H40" s="70" t="str">
        <f>IF(Máximo!H40="","",Máximo!H40)</f>
        <v>Obrigatório</v>
      </c>
      <c r="I40" s="37" t="s">
        <v>17</v>
      </c>
      <c r="J40" s="73">
        <f>IF($K$13="Não Atende",0,IF(I40="","",IF(H40="",VLOOKUP(I40,Parâmetros!$B$3:$C$6,2,0),VLOOKUP(I40,Parâmetros!$B$3:$C$6,2,0)*VLOOKUP(H40,Parâmetros!$E$3:$G$5,2,0))))</f>
        <v>2</v>
      </c>
      <c r="K40" s="74">
        <f t="shared" ref="K40" si="7">IF(J40="",0,((G40*J40)*$F$30)*0.9*100)</f>
        <v>0.60749999999999993</v>
      </c>
      <c r="L40" s="3" t="s">
        <v>1072</v>
      </c>
      <c r="M40" s="38"/>
    </row>
    <row r="41" spans="1:16" ht="45.75" customHeight="1" outlineLevel="1" x14ac:dyDescent="0.2">
      <c r="A41" s="170" t="str">
        <f>Máximo!A41</f>
        <v>3.9</v>
      </c>
      <c r="B41" s="667" t="str">
        <f>Máximo!B41:E41</f>
        <v>Capacidade de adicionar informações (documentos, contatos, endereço, etc) dos assinantes e dealers em hotlists (graylists, whitelists e blacklists)</v>
      </c>
      <c r="C41" s="668"/>
      <c r="D41" s="668"/>
      <c r="E41" s="669"/>
      <c r="F41" s="68" t="str">
        <f>IF(Máximo!F41:I41="","",Máximo!F41:I41)</f>
        <v/>
      </c>
      <c r="G41" s="72">
        <f>Máximo!G41:J41</f>
        <v>7.4999999999999997E-3</v>
      </c>
      <c r="H41" s="70" t="str">
        <f>IF(Máximo!H41="","",Máximo!H41)</f>
        <v>Obrigatório</v>
      </c>
      <c r="I41" s="37" t="s">
        <v>4</v>
      </c>
      <c r="J41" s="73">
        <f>IF($K$13="Não Atende",0,IF(I41="","",IF(H41="",VLOOKUP(I41,Parâmetros!$B$3:$C$6,2,0),VLOOKUP(I41,Parâmetros!$B$3:$C$6,2,0)*VLOOKUP(H41,Parâmetros!$E$3:$G$5,2,0))))</f>
        <v>4</v>
      </c>
      <c r="K41" s="74">
        <f t="shared" ref="K41" si="8">IF(J41="",0,((G41*J41)*$F$30)*0.9*100)</f>
        <v>1.2149999999999999</v>
      </c>
      <c r="L41" s="3"/>
      <c r="M41" s="38"/>
    </row>
    <row r="42" spans="1:16" ht="45.75" customHeight="1" outlineLevel="1" x14ac:dyDescent="0.2">
      <c r="A42" s="170" t="str">
        <f>Máximo!A42</f>
        <v>3.10</v>
      </c>
      <c r="B42" s="667" t="str">
        <f>Máximo!B42:E42</f>
        <v>A ferramenta deverá ser capaz de previnir a fraude gerada pelo próprio vendedor ou dealers para ganho de comissionamento fraudulento (visando utilizar o histórico de vendas do próprio dealer/vendedor) com base em modelos estatísticos</v>
      </c>
      <c r="C42" s="668"/>
      <c r="D42" s="668"/>
      <c r="E42" s="669"/>
      <c r="F42" s="68" t="str">
        <f>IF(Máximo!F42:I42="","",Máximo!F42:I42)</f>
        <v/>
      </c>
      <c r="G42" s="72">
        <f>Máximo!G42:J42</f>
        <v>7.4999999999999997E-3</v>
      </c>
      <c r="H42" s="70" t="str">
        <f>IF(Máximo!H42="","",Máximo!H42)</f>
        <v>Obrigatório</v>
      </c>
      <c r="I42" s="37" t="s">
        <v>5</v>
      </c>
      <c r="J42" s="73">
        <f>IF($K$13="Não Atende",0,IF(I42="","",IF(H42="",VLOOKUP(I42,Parâmetros!$B$3:$C$6,2,0),VLOOKUP(I42,Parâmetros!$B$3:$C$6,2,0)*VLOOKUP(H42,Parâmetros!$E$3:$G$5,2,0))))</f>
        <v>0</v>
      </c>
      <c r="K42" s="74">
        <f t="shared" ref="K42" si="9">IF(J42="",0,((G42*J42)*$F$30)*0.9*100)</f>
        <v>0</v>
      </c>
      <c r="L42" s="3" t="s">
        <v>1074</v>
      </c>
      <c r="M42" s="38"/>
    </row>
    <row r="43" spans="1:16" ht="45.75" customHeight="1" outlineLevel="1" x14ac:dyDescent="0.2">
      <c r="A43" s="170" t="str">
        <f>Máximo!A43</f>
        <v>3.11</v>
      </c>
      <c r="B43" s="667" t="str">
        <f>Máximo!B43:E43</f>
        <v>A ferramenta deverá ser capaz de identificar fraude através de controles estatisticos dos processos através dos trâmites de OS's dos sistemas legados de cadastro (ex: Migração de Plano, Troca de CHIP, Troca de Número,  ativação, etc)</v>
      </c>
      <c r="C43" s="668"/>
      <c r="D43" s="668"/>
      <c r="E43" s="669"/>
      <c r="F43" s="68" t="str">
        <f>IF(Máximo!F43:I43="","",Máximo!F43:I43)</f>
        <v/>
      </c>
      <c r="G43" s="72">
        <f>Máximo!G43:J43</f>
        <v>7.4999999999999997E-3</v>
      </c>
      <c r="H43" s="70" t="str">
        <f>IF(Máximo!H43="","",Máximo!H43)</f>
        <v>Obrigatório</v>
      </c>
      <c r="I43" s="37" t="s">
        <v>5</v>
      </c>
      <c r="J43" s="73">
        <f>IF($K$13="Não Atende",0,IF(I43="","",IF(H43="",VLOOKUP(I43,Parâmetros!$B$3:$C$6,2,0),VLOOKUP(I43,Parâmetros!$B$3:$C$6,2,0)*VLOOKUP(H43,Parâmetros!$E$3:$G$5,2,0))))</f>
        <v>0</v>
      </c>
      <c r="K43" s="74">
        <f t="shared" ref="K43" si="10">IF(J43="",0,((G43*J43)*$F$30)*0.9*100)</f>
        <v>0</v>
      </c>
      <c r="L43" s="3" t="s">
        <v>1075</v>
      </c>
      <c r="M43" s="38"/>
    </row>
    <row r="44" spans="1:16" ht="69.75" customHeight="1" outlineLevel="1" x14ac:dyDescent="0.2">
      <c r="A44" s="170" t="str">
        <f>Máximo!A44</f>
        <v>3.12</v>
      </c>
      <c r="B44" s="667" t="str">
        <f>Máximo!B44:E44</f>
        <v>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v>
      </c>
      <c r="C44" s="668"/>
      <c r="D44" s="668"/>
      <c r="E44" s="669"/>
      <c r="F44" s="68" t="str">
        <f>IF(Máximo!F44:I44="","",Máximo!F44:I44)</f>
        <v/>
      </c>
      <c r="G44" s="72">
        <f>Máximo!G44:J44</f>
        <v>7.4999999999999997E-3</v>
      </c>
      <c r="H44" s="70" t="str">
        <f>IF(Máximo!H44="","",Máximo!H44)</f>
        <v>Obrigatório</v>
      </c>
      <c r="I44" s="37" t="s">
        <v>5</v>
      </c>
      <c r="J44" s="73">
        <f>IF($K$13="Não Atende",0,IF(I44="","",IF(H44="",VLOOKUP(I44,Parâmetros!$B$3:$C$6,2,0),VLOOKUP(I44,Parâmetros!$B$3:$C$6,2,0)*VLOOKUP(H44,Parâmetros!$E$3:$G$5,2,0))))</f>
        <v>0</v>
      </c>
      <c r="K44" s="74">
        <f t="shared" ref="K44" si="11">IF(J44="",0,((G44*J44)*$F$30)*0.9*100)</f>
        <v>0</v>
      </c>
      <c r="L44" s="3" t="s">
        <v>1072</v>
      </c>
      <c r="M44" s="38"/>
    </row>
    <row r="45" spans="1:16" ht="45.75" customHeight="1" outlineLevel="1" x14ac:dyDescent="0.2">
      <c r="A45" s="170" t="str">
        <f>Máximo!A45</f>
        <v>3.13</v>
      </c>
      <c r="B45" s="667" t="str">
        <f>Máximo!B45:E45</f>
        <v xml:space="preserve">A ferramenta deverá ser capaz de detectar cenários de fraudes de subscrição através de regras e alertas parametrizáveis </v>
      </c>
      <c r="C45" s="668"/>
      <c r="D45" s="668"/>
      <c r="E45" s="669"/>
      <c r="F45" s="68" t="str">
        <f>IF(Máximo!F45:I45="","",Máximo!F45:I45)</f>
        <v/>
      </c>
      <c r="G45" s="72">
        <f>Máximo!G45:J45</f>
        <v>3.69318182E-3</v>
      </c>
      <c r="H45" s="70" t="str">
        <f>IF(Máximo!H45="","",Máximo!H45)</f>
        <v>Obrigatório</v>
      </c>
      <c r="I45" s="37" t="s">
        <v>5</v>
      </c>
      <c r="J45" s="73">
        <f>IF($K$13="Não Atende",0,IF(I45="","",IF(H45="",VLOOKUP(I45,Parâmetros!$B$3:$C$6,2,0),VLOOKUP(I45,Parâmetros!$B$3:$C$6,2,0)*VLOOKUP(H45,Parâmetros!$E$3:$G$5,2,0))))</f>
        <v>0</v>
      </c>
      <c r="K45" s="74">
        <f t="shared" ref="K45" si="12">IF(J45="",0,((G45*J45)*$F$30)*0.9*100)</f>
        <v>0</v>
      </c>
      <c r="L45" s="3"/>
      <c r="M45" s="38"/>
    </row>
    <row r="46" spans="1:16" ht="45.75" customHeight="1" outlineLevel="1" x14ac:dyDescent="0.2">
      <c r="A46" s="170" t="str">
        <f>Máximo!A46</f>
        <v>3.14</v>
      </c>
      <c r="B46" s="667" t="str">
        <f>Máximo!B46:E46</f>
        <v>A ferramenta deverá ser capaz de detectar cenários de Spam (SMS) através de regras e alertas parametrizáveis, tais como: volumes de terminais distintos, volumes de CNs distintos, tipos de tráfego (on net ou off net), fingerprinting de tráfego, entre outros</v>
      </c>
      <c r="C46" s="668"/>
      <c r="D46" s="668"/>
      <c r="E46" s="669"/>
      <c r="F46" s="68" t="str">
        <f>IF(Máximo!F46:I46="","",Máximo!F46:I46)</f>
        <v/>
      </c>
      <c r="G46" s="72">
        <f>Máximo!G46:J46</f>
        <v>3.69318182E-3</v>
      </c>
      <c r="H46" s="70" t="str">
        <f>IF(Máximo!H46="","",Máximo!H46)</f>
        <v>Obrigatório</v>
      </c>
      <c r="I46" s="37" t="s">
        <v>17</v>
      </c>
      <c r="J46" s="73">
        <f>IF($K$13="Não Atende",0,IF(I46="","",IF(H46="",VLOOKUP(I46,Parâmetros!$B$3:$C$6,2,0),VLOOKUP(I46,Parâmetros!$B$3:$C$6,2,0)*VLOOKUP(H46,Parâmetros!$E$3:$G$5,2,0))))</f>
        <v>2</v>
      </c>
      <c r="K46" s="74">
        <f t="shared" ref="K46" si="13">IF(J46="",0,((G46*J46)*$F$30)*0.9*100)</f>
        <v>0.29914772742000001</v>
      </c>
      <c r="L46" s="3"/>
      <c r="M46" s="38"/>
    </row>
    <row r="47" spans="1:16" ht="45.75" customHeight="1" outlineLevel="1" x14ac:dyDescent="0.2">
      <c r="A47" s="170" t="str">
        <f>Máximo!A47</f>
        <v>3.15</v>
      </c>
      <c r="B47" s="667" t="str">
        <f>Máximo!B47:E47</f>
        <v>A ferramenta deverá ser capaz de detectar cenários de Tráfego Zero (assinantes que não realizam chamadas e consumo de dados) através de regras e alertas e alertas parametrizáveis</v>
      </c>
      <c r="C47" s="668"/>
      <c r="D47" s="668"/>
      <c r="E47" s="669"/>
      <c r="F47" s="68" t="str">
        <f>IF(Máximo!F47:I47="","",Máximo!F47:I47)</f>
        <v/>
      </c>
      <c r="G47" s="72">
        <f>Máximo!G47:J47</f>
        <v>3.69318182E-3</v>
      </c>
      <c r="H47" s="70" t="str">
        <f>IF(Máximo!H47="","",Máximo!H47)</f>
        <v>Obrigatório</v>
      </c>
      <c r="I47" s="37" t="s">
        <v>5</v>
      </c>
      <c r="J47" s="73">
        <f>IF($K$13="Não Atende",0,IF(I47="","",IF(H47="",VLOOKUP(I47,Parâmetros!$B$3:$C$6,2,0),VLOOKUP(I47,Parâmetros!$B$3:$C$6,2,0)*VLOOKUP(H47,Parâmetros!$E$3:$G$5,2,0))))</f>
        <v>0</v>
      </c>
      <c r="K47" s="74">
        <f t="shared" ref="K47" si="14">IF(J47="",0,((G47*J47)*$F$30)*0.9*100)</f>
        <v>0</v>
      </c>
      <c r="L47" s="3"/>
      <c r="M47" s="38"/>
    </row>
    <row r="48" spans="1:16" ht="45.75" customHeight="1" outlineLevel="1" x14ac:dyDescent="0.2">
      <c r="A48" s="170" t="str">
        <f>Máximo!A48</f>
        <v>3.16</v>
      </c>
      <c r="B48" s="667" t="str">
        <f>Máximo!B48:E48</f>
        <v>A ferramenta deverá ser capaz de detectar cenários de Recargas Fraudulentas (bônus concedidos manualmente - fraude interna) através de regras e alertas e alertas parametrizáveis</v>
      </c>
      <c r="C48" s="668"/>
      <c r="D48" s="668"/>
      <c r="E48" s="669"/>
      <c r="F48" s="68" t="str">
        <f>IF(Máximo!F48:I48="","",Máximo!F48:I48)</f>
        <v/>
      </c>
      <c r="G48" s="72">
        <f>Máximo!G48:J48</f>
        <v>3.69318182E-3</v>
      </c>
      <c r="H48" s="70" t="str">
        <f>IF(Máximo!H48="","",Máximo!H48)</f>
        <v>Obrigatório</v>
      </c>
      <c r="I48" s="37" t="s">
        <v>4</v>
      </c>
      <c r="J48" s="73">
        <f>IF($K$13="Não Atende",0,IF(I48="","",IF(H48="",VLOOKUP(I48,Parâmetros!$B$3:$C$6,2,0),VLOOKUP(I48,Parâmetros!$B$3:$C$6,2,0)*VLOOKUP(H48,Parâmetros!$E$3:$G$5,2,0))))</f>
        <v>4</v>
      </c>
      <c r="K48" s="74">
        <f t="shared" ref="K48" si="15">IF(J48="",0,((G48*J48)*$F$30)*0.9*100)</f>
        <v>0.59829545484000002</v>
      </c>
      <c r="L48" s="3"/>
      <c r="M48" s="38"/>
    </row>
    <row r="49" spans="1:13" ht="45.75" customHeight="1" outlineLevel="1" x14ac:dyDescent="0.2">
      <c r="A49" s="170" t="str">
        <f>Máximo!A49</f>
        <v>3.17</v>
      </c>
      <c r="B49" s="667" t="str">
        <f>Máximo!B49:E49</f>
        <v>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v>
      </c>
      <c r="C49" s="668"/>
      <c r="D49" s="668"/>
      <c r="E49" s="669"/>
      <c r="F49" s="68" t="str">
        <f>IF(Máximo!F49:I49="","",Máximo!F49:I49)</f>
        <v/>
      </c>
      <c r="G49" s="72">
        <f>Máximo!G49:J49</f>
        <v>3.69318182E-3</v>
      </c>
      <c r="H49" s="70" t="str">
        <f>IF(Máximo!H49="","",Máximo!H49)</f>
        <v>Obrigatório</v>
      </c>
      <c r="I49" s="37" t="s">
        <v>4</v>
      </c>
      <c r="J49" s="73">
        <f>IF($K$13="Não Atende",0,IF(I49="","",IF(H49="",VLOOKUP(I49,Parâmetros!$B$3:$C$6,2,0),VLOOKUP(I49,Parâmetros!$B$3:$C$6,2,0)*VLOOKUP(H49,Parâmetros!$E$3:$G$5,2,0))))</f>
        <v>4</v>
      </c>
      <c r="K49" s="74">
        <f t="shared" ref="K49" si="16">IF(J49="",0,((G49*J49)*$F$30)*0.9*100)</f>
        <v>0.59829545484000002</v>
      </c>
      <c r="L49" s="3"/>
      <c r="M49" s="38"/>
    </row>
    <row r="50" spans="1:13" ht="45.75" customHeight="1" outlineLevel="1" x14ac:dyDescent="0.2">
      <c r="A50" s="170" t="str">
        <f>Máximo!A50</f>
        <v>3.18</v>
      </c>
      <c r="B50" s="667" t="str">
        <f>Máximo!B50:E50</f>
        <v>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v>
      </c>
      <c r="C50" s="668"/>
      <c r="D50" s="668"/>
      <c r="E50" s="669"/>
      <c r="F50" s="68" t="str">
        <f>IF(Máximo!F50:I50="","",Máximo!F50:I50)</f>
        <v/>
      </c>
      <c r="G50" s="72">
        <f>Máximo!G50:J50</f>
        <v>3.69318182E-3</v>
      </c>
      <c r="H50" s="70" t="str">
        <f>IF(Máximo!H50="","",Máximo!H50)</f>
        <v>Obrigatório</v>
      </c>
      <c r="I50" s="37" t="s">
        <v>17</v>
      </c>
      <c r="J50" s="73">
        <f>IF($K$13="Não Atende",0,IF(I50="","",IF(H50="",VLOOKUP(I50,Parâmetros!$B$3:$C$6,2,0),VLOOKUP(I50,Parâmetros!$B$3:$C$6,2,0)*VLOOKUP(H50,Parâmetros!$E$3:$G$5,2,0))))</f>
        <v>2</v>
      </c>
      <c r="K50" s="74">
        <f t="shared" ref="K50" si="17">IF(J50="",0,((G50*J50)*$F$30)*0.9*100)</f>
        <v>0.29914772742000001</v>
      </c>
      <c r="L50" s="3" t="s">
        <v>1072</v>
      </c>
      <c r="M50" s="38"/>
    </row>
    <row r="51" spans="1:13" ht="45.75" customHeight="1" outlineLevel="1" x14ac:dyDescent="0.2">
      <c r="A51" s="170" t="str">
        <f>Máximo!A51</f>
        <v>3.19</v>
      </c>
      <c r="B51" s="667" t="str">
        <f>Máximo!B51:E51</f>
        <v>A ferramenta deverá ser capaz de detectar a fraude gerada pelo próprio vendedor ou dealers para ganho de comissionamento fraudulento (visando utilizar o histórico de vendas do próprio dealer/vendedor) através de regras e alertas parametrizáveis</v>
      </c>
      <c r="C51" s="668"/>
      <c r="D51" s="668"/>
      <c r="E51" s="669"/>
      <c r="F51" s="68" t="str">
        <f>IF(Máximo!F51:I51="","",Máximo!F51:I51)</f>
        <v/>
      </c>
      <c r="G51" s="72">
        <f>Máximo!G51:J51</f>
        <v>3.69318182E-3</v>
      </c>
      <c r="H51" s="70" t="str">
        <f>IF(Máximo!H51="","",Máximo!H51)</f>
        <v>Obrigatório</v>
      </c>
      <c r="I51" s="37" t="s">
        <v>4</v>
      </c>
      <c r="J51" s="73">
        <f>IF($K$13="Não Atende",0,IF(I51="","",IF(H51="",VLOOKUP(I51,Parâmetros!$B$3:$C$6,2,0),VLOOKUP(I51,Parâmetros!$B$3:$C$6,2,0)*VLOOKUP(H51,Parâmetros!$E$3:$G$5,2,0))))</f>
        <v>4</v>
      </c>
      <c r="K51" s="74">
        <f t="shared" ref="K51" si="18">IF(J51="",0,((G51*J51)*$F$30)*0.9*100)</f>
        <v>0.59829545484000002</v>
      </c>
      <c r="L51" s="3"/>
      <c r="M51" s="38"/>
    </row>
    <row r="52" spans="1:13" ht="45.75" customHeight="1" outlineLevel="1" x14ac:dyDescent="0.2">
      <c r="A52" s="170" t="str">
        <f>Máximo!A52</f>
        <v>3.20</v>
      </c>
      <c r="B52" s="667" t="str">
        <f>Máximo!B52:E52</f>
        <v>A ferramenta deverá ser capaz de detectar cenários de fraudes de Co-Billing (detectar terminais de outras operadoras utilizando CSP Oi) através de regras e alertas e alertas parametrizáveis e deverá integrar com os elementos de rede para bloqueio.</v>
      </c>
      <c r="C52" s="668"/>
      <c r="D52" s="668"/>
      <c r="E52" s="669"/>
      <c r="F52" s="68" t="str">
        <f>IF(Máximo!F52:I52="","",Máximo!F52:I52)</f>
        <v/>
      </c>
      <c r="G52" s="72">
        <f>Máximo!G52:J52</f>
        <v>3.69318182E-3</v>
      </c>
      <c r="H52" s="70" t="str">
        <f>IF(Máximo!H52="","",Máximo!H52)</f>
        <v>Obrigatório</v>
      </c>
      <c r="I52" s="37" t="s">
        <v>17</v>
      </c>
      <c r="J52" s="73">
        <f>IF($K$13="Não Atende",0,IF(I52="","",IF(H52="",VLOOKUP(I52,Parâmetros!$B$3:$C$6,2,0),VLOOKUP(I52,Parâmetros!$B$3:$C$6,2,0)*VLOOKUP(H52,Parâmetros!$E$3:$G$5,2,0))))</f>
        <v>2</v>
      </c>
      <c r="K52" s="74">
        <f t="shared" ref="K52" si="19">IF(J52="",0,((G52*J52)*$F$30)*0.9*100)</f>
        <v>0.29914772742000001</v>
      </c>
      <c r="L52" s="3" t="s">
        <v>1072</v>
      </c>
      <c r="M52" s="38"/>
    </row>
    <row r="53" spans="1:13" ht="45.75" customHeight="1" outlineLevel="1" x14ac:dyDescent="0.2">
      <c r="A53" s="170" t="str">
        <f>Máximo!A53</f>
        <v>3.21</v>
      </c>
      <c r="B53" s="667" t="str">
        <f>Máximo!B53:E53</f>
        <v>A ferramenta deverá ser capaz de detectar cenários de fraudes de Sequestro/Hijacking/Bypass (Siga-me/Call Foward) através de regras e alertas parametrizáveis e executar ações de bloqueios automáticos</v>
      </c>
      <c r="C53" s="668"/>
      <c r="D53" s="668"/>
      <c r="E53" s="669"/>
      <c r="F53" s="68" t="str">
        <f>IF(Máximo!F53:I53="","",Máximo!F53:I53)</f>
        <v/>
      </c>
      <c r="G53" s="72">
        <f>Máximo!G53:J53</f>
        <v>3.69318182E-3</v>
      </c>
      <c r="H53" s="70" t="str">
        <f>IF(Máximo!H53="","",Máximo!H53)</f>
        <v>Obrigatório</v>
      </c>
      <c r="I53" s="37" t="s">
        <v>17</v>
      </c>
      <c r="J53" s="73">
        <f>IF($K$13="Não Atende",0,IF(I53="","",IF(H53="",VLOOKUP(I53,Parâmetros!$B$3:$C$6,2,0),VLOOKUP(I53,Parâmetros!$B$3:$C$6,2,0)*VLOOKUP(H53,Parâmetros!$E$3:$G$5,2,0))))</f>
        <v>2</v>
      </c>
      <c r="K53" s="74">
        <f t="shared" ref="K53" si="20">IF(J53="",0,((G53*J53)*$F$30)*0.9*100)</f>
        <v>0.29914772742000001</v>
      </c>
      <c r="L53" s="3" t="s">
        <v>1072</v>
      </c>
      <c r="M53" s="38"/>
    </row>
    <row r="54" spans="1:13" ht="45.75" customHeight="1" outlineLevel="1" x14ac:dyDescent="0.2">
      <c r="A54" s="170" t="str">
        <f>Máximo!A54</f>
        <v>3.22</v>
      </c>
      <c r="B54" s="667" t="str">
        <f>Máximo!B54:E54</f>
        <v>A ferramenta deverá ser capaz de detectar cenários de fraudes de Wangiri/Fishing (chamadas "one-ring" para que o subscritor realize o retorno a números premium) através de regras e alertas parametrizáveis</v>
      </c>
      <c r="C54" s="668"/>
      <c r="D54" s="668"/>
      <c r="E54" s="669"/>
      <c r="F54" s="68" t="str">
        <f>IF(Máximo!F54:I54="","",Máximo!F54:I54)</f>
        <v/>
      </c>
      <c r="G54" s="72">
        <f>Máximo!G54:J54</f>
        <v>3.69318182E-3</v>
      </c>
      <c r="H54" s="70" t="str">
        <f>IF(Máximo!H54="","",Máximo!H54)</f>
        <v>Obrigatório</v>
      </c>
      <c r="I54" s="37" t="s">
        <v>17</v>
      </c>
      <c r="J54" s="73">
        <f>IF($K$13="Não Atende",0,IF(I54="","",IF(H54="",VLOOKUP(I54,Parâmetros!$B$3:$C$6,2,0),VLOOKUP(I54,Parâmetros!$B$3:$C$6,2,0)*VLOOKUP(H54,Parâmetros!$E$3:$G$5,2,0))))</f>
        <v>2</v>
      </c>
      <c r="K54" s="74">
        <f t="shared" ref="K54" si="21">IF(J54="",0,((G54*J54)*$F$30)*0.9*100)</f>
        <v>0.29914772742000001</v>
      </c>
      <c r="L54" s="3"/>
      <c r="M54" s="38"/>
    </row>
    <row r="55" spans="1:13" ht="45.75" customHeight="1" outlineLevel="1" x14ac:dyDescent="0.2">
      <c r="A55" s="170" t="str">
        <f>Máximo!A55</f>
        <v>3.23</v>
      </c>
      <c r="B55" s="667" t="str">
        <f>Máximo!B55:E55</f>
        <v>A ferramenta deverá ser capaz de detectar cenários de fraudes de IMSI Stuffing (quando 1 MSISDN/IMEI possui mais de 1 IMSI trafegando na rede) através de regras e alertas parametrizáveis e executar ações de bloqueios automáticos</v>
      </c>
      <c r="C55" s="668"/>
      <c r="D55" s="668"/>
      <c r="E55" s="669"/>
      <c r="F55" s="68" t="str">
        <f>IF(Máximo!F55:I55="","",Máximo!F55:I55)</f>
        <v/>
      </c>
      <c r="G55" s="72">
        <f>Máximo!G55:J55</f>
        <v>3.69318182E-3</v>
      </c>
      <c r="H55" s="70" t="str">
        <f>IF(Máximo!H55="","",Máximo!H55)</f>
        <v>Obrigatório</v>
      </c>
      <c r="I55" s="37" t="s">
        <v>4</v>
      </c>
      <c r="J55" s="73">
        <f>IF($K$13="Não Atende",0,IF(I55="","",IF(H55="",VLOOKUP(I55,Parâmetros!$B$3:$C$6,2,0),VLOOKUP(I55,Parâmetros!$B$3:$C$6,2,0)*VLOOKUP(H55,Parâmetros!$E$3:$G$5,2,0))))</f>
        <v>4</v>
      </c>
      <c r="K55" s="74">
        <f t="shared" ref="K55" si="22">IF(J55="",0,((G55*J55)*$F$30)*0.9*100)</f>
        <v>0.59829545484000002</v>
      </c>
      <c r="L55" s="3"/>
      <c r="M55" s="38"/>
    </row>
    <row r="56" spans="1:13" ht="45.75" customHeight="1" outlineLevel="1" x14ac:dyDescent="0.2">
      <c r="A56" s="170" t="str">
        <f>Máximo!A56</f>
        <v>3.24</v>
      </c>
      <c r="B56" s="667" t="str">
        <f>Máximo!B56:E56</f>
        <v>A ferramenta deverá ser capaz de detectar cenários de fraudes de Clonagem (tráfego ocorrendo em um mesmo MSIDN, IMEI, IMSI em locais diferentes e distantes ao mesmo tempo) através de regras e alertas parametrizáveis e executar ações de bloqueios automáticos</v>
      </c>
      <c r="C56" s="668"/>
      <c r="D56" s="668"/>
      <c r="E56" s="669"/>
      <c r="F56" s="68" t="str">
        <f>IF(Máximo!F56:I56="","",Máximo!F56:I56)</f>
        <v/>
      </c>
      <c r="G56" s="72">
        <f>Máximo!G56:J56</f>
        <v>3.69318182E-3</v>
      </c>
      <c r="H56" s="70" t="str">
        <f>IF(Máximo!H56="","",Máximo!H56)</f>
        <v>Obrigatório</v>
      </c>
      <c r="I56" s="37" t="s">
        <v>17</v>
      </c>
      <c r="J56" s="73">
        <f>IF($K$13="Não Atende",0,IF(I56="","",IF(H56="",VLOOKUP(I56,Parâmetros!$B$3:$C$6,2,0),VLOOKUP(I56,Parâmetros!$B$3:$C$6,2,0)*VLOOKUP(H56,Parâmetros!$E$3:$G$5,2,0))))</f>
        <v>2</v>
      </c>
      <c r="K56" s="74">
        <f t="shared" ref="K56" si="23">IF(J56="",0,((G56*J56)*$F$30)*0.9*100)</f>
        <v>0.29914772742000001</v>
      </c>
      <c r="L56" s="3"/>
      <c r="M56" s="38"/>
    </row>
    <row r="57" spans="1:13" ht="45.75" customHeight="1" outlineLevel="1" x14ac:dyDescent="0.2">
      <c r="A57" s="170" t="str">
        <f>Máximo!A57</f>
        <v>3.25</v>
      </c>
      <c r="B57" s="667" t="str">
        <f>Máximo!B57:E57</f>
        <v>A ferramenta deverá prover mecanismos para analisar cenários de fraudes de subscrição com flexibilidade de realizar cruzamento de informações pertinentes ao caso (gestão de casos) para balizar medidas de atuação</v>
      </c>
      <c r="C57" s="668"/>
      <c r="D57" s="668"/>
      <c r="E57" s="669"/>
      <c r="F57" s="68" t="str">
        <f>IF(Máximo!F57:I57="","",Máximo!F57:I57)</f>
        <v/>
      </c>
      <c r="G57" s="72">
        <f>Máximo!G57:J57</f>
        <v>3.69318182E-3</v>
      </c>
      <c r="H57" s="70" t="str">
        <f>IF(Máximo!H57="","",Máximo!H57)</f>
        <v>Obrigatório</v>
      </c>
      <c r="I57" s="37" t="s">
        <v>5</v>
      </c>
      <c r="J57" s="73">
        <f>IF($K$13="Não Atende",0,IF(I57="","",IF(H57="",VLOOKUP(I57,Parâmetros!$B$3:$C$6,2,0),VLOOKUP(I57,Parâmetros!$B$3:$C$6,2,0)*VLOOKUP(H57,Parâmetros!$E$3:$G$5,2,0))))</f>
        <v>0</v>
      </c>
      <c r="K57" s="74">
        <f t="shared" ref="K57" si="24">IF(J57="",0,((G57*J57)*$F$30)*0.9*100)</f>
        <v>0</v>
      </c>
      <c r="L57" s="3"/>
      <c r="M57" s="38"/>
    </row>
    <row r="58" spans="1:13" ht="45.75" customHeight="1" outlineLevel="1" x14ac:dyDescent="0.2">
      <c r="A58" s="170" t="str">
        <f>Máximo!A58</f>
        <v>3.26</v>
      </c>
      <c r="B58" s="667" t="str">
        <f>Máximo!B58:E58</f>
        <v>A ferramenta deverá prover mecanismos para analisar cenários de Spam (SMS) com flexibilidade de realizar cruzamento de informações pertinentes ao caso (gestão de casos) para balizar medidas de atuação e executar ações de bloqueios automáticos</v>
      </c>
      <c r="C58" s="668"/>
      <c r="D58" s="668"/>
      <c r="E58" s="669"/>
      <c r="F58" s="68" t="str">
        <f>IF(Máximo!F58:I58="","",Máximo!F58:I58)</f>
        <v/>
      </c>
      <c r="G58" s="72">
        <f>Máximo!G58:J58</f>
        <v>3.69318182E-3</v>
      </c>
      <c r="H58" s="70" t="str">
        <f>IF(Máximo!H58="","",Máximo!H58)</f>
        <v>Obrigatório</v>
      </c>
      <c r="I58" s="37" t="s">
        <v>5</v>
      </c>
      <c r="J58" s="73">
        <f>IF($K$13="Não Atende",0,IF(I58="","",IF(H58="",VLOOKUP(I58,Parâmetros!$B$3:$C$6,2,0),VLOOKUP(I58,Parâmetros!$B$3:$C$6,2,0)*VLOOKUP(H58,Parâmetros!$E$3:$G$5,2,0))))</f>
        <v>0</v>
      </c>
      <c r="K58" s="74">
        <f t="shared" ref="K58" si="25">IF(J58="",0,((G58*J58)*$F$30)*0.9*100)</f>
        <v>0</v>
      </c>
      <c r="L58" s="3"/>
      <c r="M58" s="38"/>
    </row>
    <row r="59" spans="1:13" ht="45.75" customHeight="1" outlineLevel="1" x14ac:dyDescent="0.2">
      <c r="A59" s="170" t="str">
        <f>Máximo!A59</f>
        <v>3.27</v>
      </c>
      <c r="B59" s="667" t="str">
        <f>Máximo!B59:E59</f>
        <v>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v>
      </c>
      <c r="C59" s="668"/>
      <c r="D59" s="668"/>
      <c r="E59" s="669"/>
      <c r="F59" s="68" t="str">
        <f>IF(Máximo!F59:I59="","",Máximo!F59:I59)</f>
        <v/>
      </c>
      <c r="G59" s="72">
        <f>Máximo!G59:J59</f>
        <v>3.69318182E-3</v>
      </c>
      <c r="H59" s="70" t="str">
        <f>IF(Máximo!H59="","",Máximo!H59)</f>
        <v>Obrigatório</v>
      </c>
      <c r="I59" s="37" t="s">
        <v>5</v>
      </c>
      <c r="J59" s="73">
        <f>IF($K$13="Não Atende",0,IF(I59="","",IF(H59="",VLOOKUP(I59,Parâmetros!$B$3:$C$6,2,0),VLOOKUP(I59,Parâmetros!$B$3:$C$6,2,0)*VLOOKUP(H59,Parâmetros!$E$3:$G$5,2,0))))</f>
        <v>0</v>
      </c>
      <c r="K59" s="74">
        <f t="shared" ref="K59" si="26">IF(J59="",0,((G59*J59)*$F$30)*0.9*100)</f>
        <v>0</v>
      </c>
      <c r="L59" s="3"/>
      <c r="M59" s="38"/>
    </row>
    <row r="60" spans="1:13" ht="45.75" customHeight="1" outlineLevel="1" x14ac:dyDescent="0.2">
      <c r="A60" s="170" t="str">
        <f>Máximo!A60</f>
        <v>3.28</v>
      </c>
      <c r="B60" s="667" t="str">
        <f>Máximo!B60:E60</f>
        <v>A ferramenta deverá prover mecanismos para analisar cenários de Recargas Fraudulentas (bônus concedidos manualmente - fraude interna) com flexibilidade de realizar cruzamento de informações pertinentes ao caso (gestão de casos) para balizar medidas de atuação e executar ações de bloqueios automáticos e remoção do crédito indevido</v>
      </c>
      <c r="C60" s="668"/>
      <c r="D60" s="668"/>
      <c r="E60" s="669"/>
      <c r="F60" s="68" t="str">
        <f>IF(Máximo!F60:I60="","",Máximo!F60:I60)</f>
        <v/>
      </c>
      <c r="G60" s="72">
        <f>Máximo!G60:J60</f>
        <v>3.69318182E-3</v>
      </c>
      <c r="H60" s="70" t="str">
        <f>IF(Máximo!H60="","",Máximo!H60)</f>
        <v>Obrigatório</v>
      </c>
      <c r="I60" s="37" t="s">
        <v>4</v>
      </c>
      <c r="J60" s="73">
        <f>IF($K$13="Não Atende",0,IF(I60="","",IF(H60="",VLOOKUP(I60,Parâmetros!$B$3:$C$6,2,0),VLOOKUP(I60,Parâmetros!$B$3:$C$6,2,0)*VLOOKUP(H60,Parâmetros!$E$3:$G$5,2,0))))</f>
        <v>4</v>
      </c>
      <c r="K60" s="74">
        <f t="shared" ref="K60" si="27">IF(J60="",0,((G60*J60)*$F$30)*0.9*100)</f>
        <v>0.59829545484000002</v>
      </c>
      <c r="L60" s="3"/>
      <c r="M60" s="38"/>
    </row>
    <row r="61" spans="1:13" ht="45.75" customHeight="1" outlineLevel="1" x14ac:dyDescent="0.2">
      <c r="A61" s="170" t="str">
        <f>Máximo!A61</f>
        <v>3.29</v>
      </c>
      <c r="B61" s="667" t="str">
        <f>Máximo!B61:E61</f>
        <v>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v>
      </c>
      <c r="C61" s="668"/>
      <c r="D61" s="668"/>
      <c r="E61" s="669"/>
      <c r="F61" s="68" t="str">
        <f>IF(Máximo!F61:I61="","",Máximo!F61:I61)</f>
        <v/>
      </c>
      <c r="G61" s="72">
        <f>Máximo!G61:J61</f>
        <v>3.69318182E-3</v>
      </c>
      <c r="H61" s="70" t="str">
        <f>IF(Máximo!H61="","",Máximo!H61)</f>
        <v>Obrigatório</v>
      </c>
      <c r="I61" s="37" t="s">
        <v>17</v>
      </c>
      <c r="J61" s="73">
        <f>IF($K$13="Não Atende",0,IF(I61="","",IF(H61="",VLOOKUP(I61,Parâmetros!$B$3:$C$6,2,0),VLOOKUP(I61,Parâmetros!$B$3:$C$6,2,0)*VLOOKUP(H61,Parâmetros!$E$3:$G$5,2,0))))</f>
        <v>2</v>
      </c>
      <c r="K61" s="74">
        <f t="shared" ref="K61" si="28">IF(J61="",0,((G61*J61)*$F$30)*0.9*100)</f>
        <v>0.29914772742000001</v>
      </c>
      <c r="L61" s="3"/>
      <c r="M61" s="38"/>
    </row>
    <row r="62" spans="1:13" ht="45.75" customHeight="1" outlineLevel="1" x14ac:dyDescent="0.2">
      <c r="A62" s="170" t="str">
        <f>Máximo!A62</f>
        <v>3.30</v>
      </c>
      <c r="B62" s="667" t="str">
        <f>Máximo!B62:E62</f>
        <v>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v>
      </c>
      <c r="C62" s="668"/>
      <c r="D62" s="668"/>
      <c r="E62" s="669"/>
      <c r="F62" s="68" t="str">
        <f>IF(Máximo!F62:I62="","",Máximo!F62:I62)</f>
        <v/>
      </c>
      <c r="G62" s="72">
        <f>Máximo!G62:J62</f>
        <v>3.69318182E-3</v>
      </c>
      <c r="H62" s="70" t="str">
        <f>IF(Máximo!H62="","",Máximo!H62)</f>
        <v>Obrigatório</v>
      </c>
      <c r="I62" s="37" t="s">
        <v>17</v>
      </c>
      <c r="J62" s="73">
        <f>IF($K$13="Não Atende",0,IF(I62="","",IF(H62="",VLOOKUP(I62,Parâmetros!$B$3:$C$6,2,0),VLOOKUP(I62,Parâmetros!$B$3:$C$6,2,0)*VLOOKUP(H62,Parâmetros!$E$3:$G$5,2,0))))</f>
        <v>2</v>
      </c>
      <c r="K62" s="74">
        <f t="shared" ref="K62" si="29">IF(J62="",0,((G62*J62)*$F$30)*0.9*100)</f>
        <v>0.29914772742000001</v>
      </c>
      <c r="L62" s="3"/>
      <c r="M62" s="38"/>
    </row>
    <row r="63" spans="1:13" ht="45.75" customHeight="1" outlineLevel="1" x14ac:dyDescent="0.2">
      <c r="A63" s="170" t="str">
        <f>Máximo!A63</f>
        <v>3.31</v>
      </c>
      <c r="B63" s="667" t="str">
        <f>Máximo!B63:E63</f>
        <v>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v>
      </c>
      <c r="C63" s="668"/>
      <c r="D63" s="668"/>
      <c r="E63" s="669"/>
      <c r="F63" s="68" t="str">
        <f>IF(Máximo!F63:I63="","",Máximo!F63:I63)</f>
        <v/>
      </c>
      <c r="G63" s="72">
        <f>Máximo!G63:J63</f>
        <v>3.69318182E-3</v>
      </c>
      <c r="H63" s="70" t="str">
        <f>IF(Máximo!H63="","",Máximo!H63)</f>
        <v>Obrigatório</v>
      </c>
      <c r="I63" s="37" t="s">
        <v>5</v>
      </c>
      <c r="J63" s="73">
        <f>IF($K$13="Não Atende",0,IF(I63="","",IF(H63="",VLOOKUP(I63,Parâmetros!$B$3:$C$6,2,0),VLOOKUP(I63,Parâmetros!$B$3:$C$6,2,0)*VLOOKUP(H63,Parâmetros!$E$3:$G$5,2,0))))</f>
        <v>0</v>
      </c>
      <c r="K63" s="74">
        <f t="shared" ref="K63" si="30">IF(J63="",0,((G63*J63)*$F$30)*0.9*100)</f>
        <v>0</v>
      </c>
      <c r="L63" s="3" t="s">
        <v>1076</v>
      </c>
      <c r="M63" s="38"/>
    </row>
    <row r="64" spans="1:13" ht="45.75" customHeight="1" outlineLevel="1" x14ac:dyDescent="0.2">
      <c r="A64" s="170" t="str">
        <f>Máximo!A64</f>
        <v>3.32</v>
      </c>
      <c r="B64" s="667" t="str">
        <f>Máximo!B64:E64</f>
        <v>A ferramenta deverá prover mecanismos para analisar cenários de fraudes de Co-Billing (detectar terminais de outras operadoras utilizando CSP Oi) com flexibilidade de realizar cruzamento de iinformações pertinentes ao caso (gestão de casos) para balizar medidas de atuação</v>
      </c>
      <c r="C64" s="668"/>
      <c r="D64" s="668"/>
      <c r="E64" s="669"/>
      <c r="F64" s="68" t="str">
        <f>IF(Máximo!F64:I64="","",Máximo!F64:I64)</f>
        <v/>
      </c>
      <c r="G64" s="72">
        <f>Máximo!G64:J64</f>
        <v>3.69318182E-3</v>
      </c>
      <c r="H64" s="70" t="str">
        <f>IF(Máximo!H64="","",Máximo!H64)</f>
        <v>Obrigatório</v>
      </c>
      <c r="I64" s="37" t="s">
        <v>5</v>
      </c>
      <c r="J64" s="73">
        <f>IF($K$13="Não Atende",0,IF(I64="","",IF(H64="",VLOOKUP(I64,Parâmetros!$B$3:$C$6,2,0),VLOOKUP(I64,Parâmetros!$B$3:$C$6,2,0)*VLOOKUP(H64,Parâmetros!$E$3:$G$5,2,0))))</f>
        <v>0</v>
      </c>
      <c r="K64" s="74">
        <f t="shared" ref="K64" si="31">IF(J64="",0,((G64*J64)*$F$30)*0.9*100)</f>
        <v>0</v>
      </c>
      <c r="L64" s="3"/>
      <c r="M64" s="38"/>
    </row>
    <row r="65" spans="1:13" ht="45.75" customHeight="1" outlineLevel="1" x14ac:dyDescent="0.2">
      <c r="A65" s="170" t="str">
        <f>Máximo!A65</f>
        <v>3.33</v>
      </c>
      <c r="B65" s="667" t="str">
        <f>Máximo!B65:E65</f>
        <v>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v>
      </c>
      <c r="C65" s="668"/>
      <c r="D65" s="668"/>
      <c r="E65" s="669"/>
      <c r="F65" s="68" t="str">
        <f>IF(Máximo!F65:I65="","",Máximo!F65:I65)</f>
        <v/>
      </c>
      <c r="G65" s="72">
        <f>Máximo!G65:J65</f>
        <v>3.69318182E-3</v>
      </c>
      <c r="H65" s="70" t="str">
        <f>IF(Máximo!H65="","",Máximo!H65)</f>
        <v>Obrigatório</v>
      </c>
      <c r="I65" s="37" t="s">
        <v>5</v>
      </c>
      <c r="J65" s="73">
        <f>IF($K$13="Não Atende",0,IF(I65="","",IF(H65="",VLOOKUP(I65,Parâmetros!$B$3:$C$6,2,0),VLOOKUP(I65,Parâmetros!$B$3:$C$6,2,0)*VLOOKUP(H65,Parâmetros!$E$3:$G$5,2,0))))</f>
        <v>0</v>
      </c>
      <c r="K65" s="74">
        <f t="shared" ref="K65" si="32">IF(J65="",0,((G65*J65)*$F$30)*0.9*100)</f>
        <v>0</v>
      </c>
      <c r="L65" s="3"/>
      <c r="M65" s="38"/>
    </row>
    <row r="66" spans="1:13" ht="45.75" customHeight="1" outlineLevel="1" x14ac:dyDescent="0.2">
      <c r="A66" s="170" t="str">
        <f>Máximo!A66</f>
        <v>3.34</v>
      </c>
      <c r="B66" s="667" t="str">
        <f>Máximo!B66:E66</f>
        <v>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v>
      </c>
      <c r="C66" s="668"/>
      <c r="D66" s="668"/>
      <c r="E66" s="669"/>
      <c r="F66" s="68" t="str">
        <f>IF(Máximo!F66:I66="","",Máximo!F66:I66)</f>
        <v/>
      </c>
      <c r="G66" s="72">
        <f>Máximo!G66:J66</f>
        <v>3.69318182E-3</v>
      </c>
      <c r="H66" s="70" t="str">
        <f>IF(Máximo!H66="","",Máximo!H66)</f>
        <v>Obrigatório</v>
      </c>
      <c r="I66" s="37" t="s">
        <v>5</v>
      </c>
      <c r="J66" s="73">
        <f>IF($K$13="Não Atende",0,IF(I66="","",IF(H66="",VLOOKUP(I66,Parâmetros!$B$3:$C$6,2,0),VLOOKUP(I66,Parâmetros!$B$3:$C$6,2,0)*VLOOKUP(H66,Parâmetros!$E$3:$G$5,2,0))))</f>
        <v>0</v>
      </c>
      <c r="K66" s="74">
        <f t="shared" ref="K66" si="33">IF(J66="",0,((G66*J66)*$F$30)*0.9*100)</f>
        <v>0</v>
      </c>
      <c r="L66" s="3"/>
      <c r="M66" s="38"/>
    </row>
    <row r="67" spans="1:13" ht="45.75" customHeight="1" outlineLevel="1" x14ac:dyDescent="0.2">
      <c r="A67" s="170" t="str">
        <f>Máximo!A67</f>
        <v>3.35</v>
      </c>
      <c r="B67" s="667" t="str">
        <f>Máximo!B67:E67</f>
        <v>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v>
      </c>
      <c r="C67" s="668"/>
      <c r="D67" s="668"/>
      <c r="E67" s="669"/>
      <c r="F67" s="68" t="str">
        <f>IF(Máximo!F67:I67="","",Máximo!F67:I67)</f>
        <v/>
      </c>
      <c r="G67" s="72">
        <f>Máximo!G67:J67</f>
        <v>3.69318182E-3</v>
      </c>
      <c r="H67" s="70" t="str">
        <f>IF(Máximo!H67="","",Máximo!H67)</f>
        <v>Obrigatório</v>
      </c>
      <c r="I67" s="37" t="s">
        <v>5</v>
      </c>
      <c r="J67" s="73">
        <f>IF($K$13="Não Atende",0,IF(I67="","",IF(H67="",VLOOKUP(I67,Parâmetros!$B$3:$C$6,2,0),VLOOKUP(I67,Parâmetros!$B$3:$C$6,2,0)*VLOOKUP(H67,Parâmetros!$E$3:$G$5,2,0))))</f>
        <v>0</v>
      </c>
      <c r="K67" s="74">
        <f t="shared" ref="K67" si="34">IF(J67="",0,((G67*J67)*$F$30)*0.9*100)</f>
        <v>0</v>
      </c>
      <c r="L67" s="3"/>
      <c r="M67" s="38"/>
    </row>
    <row r="68" spans="1:13" ht="45.75" customHeight="1" outlineLevel="1" x14ac:dyDescent="0.2">
      <c r="A68" s="170" t="str">
        <f>Máximo!A68</f>
        <v>3.36</v>
      </c>
      <c r="B68" s="667" t="str">
        <f>Máximo!B68:E68</f>
        <v>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v>
      </c>
      <c r="C68" s="668"/>
      <c r="D68" s="668"/>
      <c r="E68" s="669"/>
      <c r="F68" s="68" t="str">
        <f>IF(Máximo!F68:I68="","",Máximo!F68:I68)</f>
        <v/>
      </c>
      <c r="G68" s="72">
        <f>Máximo!G68:J68</f>
        <v>3.69318182E-3</v>
      </c>
      <c r="H68" s="70" t="str">
        <f>IF(Máximo!H68="","",Máximo!H68)</f>
        <v>Obrigatório</v>
      </c>
      <c r="I68" s="37" t="s">
        <v>5</v>
      </c>
      <c r="J68" s="73">
        <f>IF($K$13="Não Atende",0,IF(I68="","",IF(H68="",VLOOKUP(I68,Parâmetros!$B$3:$C$6,2,0),VLOOKUP(I68,Parâmetros!$B$3:$C$6,2,0)*VLOOKUP(H68,Parâmetros!$E$3:$G$5,2,0))))</f>
        <v>0</v>
      </c>
      <c r="K68" s="74">
        <f t="shared" ref="K68" si="35">IF(J68="",0,((G68*J68)*$F$30)*0.9*100)</f>
        <v>0</v>
      </c>
      <c r="L68" s="3"/>
      <c r="M68" s="38"/>
    </row>
    <row r="69" spans="1:13" ht="45.75" customHeight="1" outlineLevel="1" x14ac:dyDescent="0.2">
      <c r="A69" s="170" t="str">
        <f>Máximo!A69</f>
        <v>3.37</v>
      </c>
      <c r="B69" s="667" t="str">
        <f>Máximo!B69:E69</f>
        <v>A ferramenta deverá ser capaz de estimar a perda financeira gerada pelos casos de fraude através das variáveis existentes no banco (faturamento, inadimplência, custo de Interconexão, etc)</v>
      </c>
      <c r="C69" s="668"/>
      <c r="D69" s="668"/>
      <c r="E69" s="669"/>
      <c r="F69" s="68" t="str">
        <f>IF(Máximo!F69:I69="","",Máximo!F69:I69)</f>
        <v/>
      </c>
      <c r="G69" s="72">
        <f>Máximo!G69:J69</f>
        <v>3.69318182E-3</v>
      </c>
      <c r="H69" s="70" t="str">
        <f>IF(Máximo!H69="","",Máximo!H69)</f>
        <v>Obrigatório</v>
      </c>
      <c r="I69" s="37" t="s">
        <v>17</v>
      </c>
      <c r="J69" s="73">
        <f>IF($K$13="Não Atende",0,IF(I69="","",IF(H69="",VLOOKUP(I69,Parâmetros!$B$3:$C$6,2,0),VLOOKUP(I69,Parâmetros!$B$3:$C$6,2,0)*VLOOKUP(H69,Parâmetros!$E$3:$G$5,2,0))))</f>
        <v>2</v>
      </c>
      <c r="K69" s="74">
        <f t="shared" ref="K69" si="36">IF(J69="",0,((G69*J69)*$F$30)*0.9*100)</f>
        <v>0.29914772742000001</v>
      </c>
      <c r="L69" s="3"/>
      <c r="M69" s="38"/>
    </row>
    <row r="70" spans="1:13" ht="45.75" customHeight="1" outlineLevel="1" x14ac:dyDescent="0.2">
      <c r="A70" s="170" t="str">
        <f>Máximo!A70</f>
        <v>3.38</v>
      </c>
      <c r="B70" s="667" t="str">
        <f>Máximo!B70:E70</f>
        <v>A ferramenta deverá ser capaz de reportar (emitir parecer/laudo) cenários de fraudes de subscrição por tipificações/atributos parametrizáveis</v>
      </c>
      <c r="C70" s="668"/>
      <c r="D70" s="668"/>
      <c r="E70" s="669"/>
      <c r="F70" s="68" t="str">
        <f>IF(Máximo!F70:I70="","",Máximo!F70:I70)</f>
        <v/>
      </c>
      <c r="G70" s="72">
        <f>Máximo!G70:J70</f>
        <v>3.69318182E-3</v>
      </c>
      <c r="H70" s="70" t="str">
        <f>IF(Máximo!H70="","",Máximo!H70)</f>
        <v>Obrigatório</v>
      </c>
      <c r="I70" s="37" t="s">
        <v>5</v>
      </c>
      <c r="J70" s="73">
        <f>IF($K$13="Não Atende",0,IF(I70="","",IF(H70="",VLOOKUP(I70,Parâmetros!$B$3:$C$6,2,0),VLOOKUP(I70,Parâmetros!$B$3:$C$6,2,0)*VLOOKUP(H70,Parâmetros!$E$3:$G$5,2,0))))</f>
        <v>0</v>
      </c>
      <c r="K70" s="74">
        <f t="shared" ref="K70" si="37">IF(J70="",0,((G70*J70)*$F$30)*0.9*100)</f>
        <v>0</v>
      </c>
      <c r="L70" s="3"/>
      <c r="M70" s="38"/>
    </row>
    <row r="71" spans="1:13" ht="45.75" customHeight="1" outlineLevel="1" x14ac:dyDescent="0.2">
      <c r="A71" s="170" t="str">
        <f>Máximo!A71</f>
        <v>3.39</v>
      </c>
      <c r="B71" s="667" t="str">
        <f>Máximo!B71:E71</f>
        <v>A ferramenta deverá ser capaz de reportar (emitir parecer/laudo) cenários de Spam (SMS) por tipificações/atributos parametrizáveis</v>
      </c>
      <c r="C71" s="668"/>
      <c r="D71" s="668"/>
      <c r="E71" s="669"/>
      <c r="F71" s="68" t="str">
        <f>IF(Máximo!F71:I71="","",Máximo!F71:I71)</f>
        <v/>
      </c>
      <c r="G71" s="72">
        <f>Máximo!G71:J71</f>
        <v>3.69318182E-3</v>
      </c>
      <c r="H71" s="70" t="str">
        <f>IF(Máximo!H71="","",Máximo!H71)</f>
        <v>Obrigatório</v>
      </c>
      <c r="I71" s="37" t="s">
        <v>17</v>
      </c>
      <c r="J71" s="73">
        <f>IF($K$13="Não Atende",0,IF(I71="","",IF(H71="",VLOOKUP(I71,Parâmetros!$B$3:$C$6,2,0),VLOOKUP(I71,Parâmetros!$B$3:$C$6,2,0)*VLOOKUP(H71,Parâmetros!$E$3:$G$5,2,0))))</f>
        <v>2</v>
      </c>
      <c r="K71" s="74">
        <f t="shared" ref="K71" si="38">IF(J71="",0,((G71*J71)*$F$30)*0.9*100)</f>
        <v>0.29914772742000001</v>
      </c>
      <c r="L71" s="3"/>
      <c r="M71" s="38"/>
    </row>
    <row r="72" spans="1:13" ht="45.75" customHeight="1" outlineLevel="1" x14ac:dyDescent="0.2">
      <c r="A72" s="170" t="str">
        <f>Máximo!A72</f>
        <v>3.40</v>
      </c>
      <c r="B72" s="667" t="str">
        <f>Máximo!B72:E72</f>
        <v>A ferramenta deverá ser capaz de reportar (emitir parecer/laudo) cenários de Tráfego Zero (assinantes que não realizam chamadas e consumo de dados) por tipificações/atributos parametrizáveis</v>
      </c>
      <c r="C72" s="668"/>
      <c r="D72" s="668"/>
      <c r="E72" s="669"/>
      <c r="F72" s="68" t="str">
        <f>IF(Máximo!F72:I72="","",Máximo!F72:I72)</f>
        <v/>
      </c>
      <c r="G72" s="72">
        <f>Máximo!G72:J72</f>
        <v>3.69318182E-3</v>
      </c>
      <c r="H72" s="70" t="str">
        <f>IF(Máximo!H72="","",Máximo!H72)</f>
        <v>Obrigatório</v>
      </c>
      <c r="I72" s="37" t="s">
        <v>17</v>
      </c>
      <c r="J72" s="73">
        <f>IF($K$13="Não Atende",0,IF(I72="","",IF(H72="",VLOOKUP(I72,Parâmetros!$B$3:$C$6,2,0),VLOOKUP(I72,Parâmetros!$B$3:$C$6,2,0)*VLOOKUP(H72,Parâmetros!$E$3:$G$5,2,0))))</f>
        <v>2</v>
      </c>
      <c r="K72" s="74">
        <f t="shared" ref="K72" si="39">IF(J72="",0,((G72*J72)*$F$30)*0.9*100)</f>
        <v>0.29914772742000001</v>
      </c>
      <c r="L72" s="3"/>
      <c r="M72" s="38"/>
    </row>
    <row r="73" spans="1:13" ht="45.75" customHeight="1" outlineLevel="1" x14ac:dyDescent="0.2">
      <c r="A73" s="170" t="str">
        <f>Máximo!A73</f>
        <v>3.41</v>
      </c>
      <c r="B73" s="667" t="str">
        <f>Máximo!B73:E73</f>
        <v>A ferramenta deverá ser capaz de reportar (emitir parecer/laudo) cenários de Recargas Fraudulentas (bônus concedidos manualmente - fraude interna) por tipificações/atributos parametrizáveis</v>
      </c>
      <c r="C73" s="668"/>
      <c r="D73" s="668"/>
      <c r="E73" s="669"/>
      <c r="F73" s="68" t="str">
        <f>IF(Máximo!F73:I73="","",Máximo!F73:I73)</f>
        <v/>
      </c>
      <c r="G73" s="72">
        <f>Máximo!G73:J73</f>
        <v>3.69318182E-3</v>
      </c>
      <c r="H73" s="70" t="str">
        <f>IF(Máximo!H73="","",Máximo!H73)</f>
        <v>Obrigatório</v>
      </c>
      <c r="I73" s="37" t="s">
        <v>17</v>
      </c>
      <c r="J73" s="73">
        <f>IF($K$13="Não Atende",0,IF(I73="","",IF(H73="",VLOOKUP(I73,Parâmetros!$B$3:$C$6,2,0),VLOOKUP(I73,Parâmetros!$B$3:$C$6,2,0)*VLOOKUP(H73,Parâmetros!$E$3:$G$5,2,0))))</f>
        <v>2</v>
      </c>
      <c r="K73" s="74">
        <f t="shared" ref="K73" si="40">IF(J73="",0,((G73*J73)*$F$30)*0.9*100)</f>
        <v>0.29914772742000001</v>
      </c>
      <c r="L73" s="3"/>
      <c r="M73" s="38"/>
    </row>
    <row r="74" spans="1:13" ht="45.75" customHeight="1" outlineLevel="1" x14ac:dyDescent="0.2">
      <c r="A74" s="170" t="str">
        <f>Máximo!A74</f>
        <v>3.42</v>
      </c>
      <c r="B74" s="667" t="str">
        <f>Máximo!B74:E74</f>
        <v>A ferramenta deverá  ser capaz de reportar (emitir parecer/laudo) cenários de fraudes de PBX (Fraudadores invadem um sistema telefônico automatizado que lhes permite discar para o PBX e gerar tráfego de saída do PBX para qualquer número de telefone às custas das empresas) por tipificações/atributos parametrizáveis</v>
      </c>
      <c r="C74" s="668"/>
      <c r="D74" s="668"/>
      <c r="E74" s="669"/>
      <c r="F74" s="68" t="str">
        <f>IF(Máximo!F74:I74="","",Máximo!F74:I74)</f>
        <v/>
      </c>
      <c r="G74" s="72">
        <f>Máximo!G74:J74</f>
        <v>3.69318182E-3</v>
      </c>
      <c r="H74" s="70" t="str">
        <f>IF(Máximo!H74="","",Máximo!H74)</f>
        <v>Obrigatório</v>
      </c>
      <c r="I74" s="37" t="s">
        <v>17</v>
      </c>
      <c r="J74" s="73">
        <f>IF($K$13="Não Atende",0,IF(I74="","",IF(H74="",VLOOKUP(I74,Parâmetros!$B$3:$C$6,2,0),VLOOKUP(I74,Parâmetros!$B$3:$C$6,2,0)*VLOOKUP(H74,Parâmetros!$E$3:$G$5,2,0))))</f>
        <v>2</v>
      </c>
      <c r="K74" s="74">
        <f t="shared" ref="K74" si="41">IF(J74="",0,((G74*J74)*$F$30)*0.9*100)</f>
        <v>0.29914772742000001</v>
      </c>
      <c r="L74" s="3"/>
      <c r="M74" s="38"/>
    </row>
    <row r="75" spans="1:13" ht="45.75" customHeight="1" outlineLevel="1" x14ac:dyDescent="0.2">
      <c r="A75" s="170" t="str">
        <f>Máximo!A75</f>
        <v>3.43</v>
      </c>
      <c r="B75" s="667" t="str">
        <f>Máximo!B75:E75</f>
        <v>A ferramenta deverá ser capaz de reportar (emitir parecer/laudo) cenários de fraudes de LDI (Longa Distância Internacional - utilizando blacklists de países, parametrizações de minutagem por país ou por A number/B number) por tipificações/atributos parametrizáveis e executar ações de bloqueios automáticos</v>
      </c>
      <c r="C75" s="668"/>
      <c r="D75" s="668"/>
      <c r="E75" s="669"/>
      <c r="F75" s="68" t="str">
        <f>IF(Máximo!F75:I75="","",Máximo!F75:I75)</f>
        <v/>
      </c>
      <c r="G75" s="72">
        <f>Máximo!G75:J75</f>
        <v>3.69318182E-3</v>
      </c>
      <c r="H75" s="70" t="str">
        <f>IF(Máximo!H75="","",Máximo!H75)</f>
        <v>Obrigatório</v>
      </c>
      <c r="I75" s="37" t="s">
        <v>17</v>
      </c>
      <c r="J75" s="73">
        <f>IF($K$13="Não Atende",0,IF(I75="","",IF(H75="",VLOOKUP(I75,Parâmetros!$B$3:$C$6,2,0),VLOOKUP(I75,Parâmetros!$B$3:$C$6,2,0)*VLOOKUP(H75,Parâmetros!$E$3:$G$5,2,0))))</f>
        <v>2</v>
      </c>
      <c r="K75" s="74">
        <f t="shared" ref="K75" si="42">IF(J75="",0,((G75*J75)*$F$30)*0.9*100)</f>
        <v>0.29914772742000001</v>
      </c>
      <c r="L75" s="3"/>
      <c r="M75" s="38"/>
    </row>
    <row r="76" spans="1:13" ht="45.75" customHeight="1" outlineLevel="1" x14ac:dyDescent="0.2">
      <c r="A76" s="170" t="str">
        <f>Máximo!A76</f>
        <v>3.44</v>
      </c>
      <c r="B76" s="667" t="str">
        <f>Máximo!B76:E76</f>
        <v>A ferramenta deverá ser capaz de reportar (emitir parecer/laudo) a fraude gerada pelo próprio vendedor ou dealers para ganho de comissionamento fraudulento (visando utilizar o histórico de vendas do próprio dealer/vendedor) por tipificações/atributos parametrizáveis e executar ações de bloqueios automáticos</v>
      </c>
      <c r="C76" s="668"/>
      <c r="D76" s="668"/>
      <c r="E76" s="669"/>
      <c r="F76" s="68" t="str">
        <f>IF(Máximo!F76:I76="","",Máximo!F76:I76)</f>
        <v/>
      </c>
      <c r="G76" s="72">
        <f>Máximo!G76:J76</f>
        <v>3.69318182E-3</v>
      </c>
      <c r="H76" s="70" t="str">
        <f>IF(Máximo!H76="","",Máximo!H76)</f>
        <v>Obrigatório</v>
      </c>
      <c r="I76" s="37" t="s">
        <v>17</v>
      </c>
      <c r="J76" s="73">
        <f>IF($K$13="Não Atende",0,IF(I76="","",IF(H76="",VLOOKUP(I76,Parâmetros!$B$3:$C$6,2,0),VLOOKUP(I76,Parâmetros!$B$3:$C$6,2,0)*VLOOKUP(H76,Parâmetros!$E$3:$G$5,2,0))))</f>
        <v>2</v>
      </c>
      <c r="K76" s="74">
        <f t="shared" ref="K76" si="43">IF(J76="",0,((G76*J76)*$F$30)*0.9*100)</f>
        <v>0.29914772742000001</v>
      </c>
      <c r="L76" s="3"/>
      <c r="M76" s="38"/>
    </row>
    <row r="77" spans="1:13" ht="45.75" customHeight="1" outlineLevel="1" x14ac:dyDescent="0.2">
      <c r="A77" s="170" t="str">
        <f>Máximo!A77</f>
        <v>3.45</v>
      </c>
      <c r="B77" s="667" t="str">
        <f>Máximo!B77:E77</f>
        <v>A ferramenta deverá ser capaz de reportar (emitir parecer/laudo) cenários de fraudes de Co-Billing (detectar terminais de outras operadoras utilizando CSP Oi) por tipificações/atributos parametrizáveis e executar ações de bloqueios automáticos</v>
      </c>
      <c r="C77" s="668"/>
      <c r="D77" s="668"/>
      <c r="E77" s="669"/>
      <c r="F77" s="68" t="str">
        <f>IF(Máximo!F77:I77="","",Máximo!F77:I77)</f>
        <v/>
      </c>
      <c r="G77" s="72">
        <f>Máximo!G77:J77</f>
        <v>3.69318182E-3</v>
      </c>
      <c r="H77" s="70" t="str">
        <f>IF(Máximo!H77="","",Máximo!H77)</f>
        <v>Obrigatório</v>
      </c>
      <c r="I77" s="37" t="s">
        <v>17</v>
      </c>
      <c r="J77" s="73">
        <f>IF($K$13="Não Atende",0,IF(I77="","",IF(H77="",VLOOKUP(I77,Parâmetros!$B$3:$C$6,2,0),VLOOKUP(I77,Parâmetros!$B$3:$C$6,2,0)*VLOOKUP(H77,Parâmetros!$E$3:$G$5,2,0))))</f>
        <v>2</v>
      </c>
      <c r="K77" s="74">
        <f t="shared" ref="K77" si="44">IF(J77="",0,((G77*J77)*$F$30)*0.9*100)</f>
        <v>0.29914772742000001</v>
      </c>
      <c r="L77" s="3"/>
      <c r="M77" s="38"/>
    </row>
    <row r="78" spans="1:13" ht="45.75" customHeight="1" outlineLevel="1" x14ac:dyDescent="0.2">
      <c r="A78" s="170" t="str">
        <f>Máximo!A78</f>
        <v>3.46</v>
      </c>
      <c r="B78" s="667" t="str">
        <f>Máximo!B78:E78</f>
        <v>A ferramenta deverá ser capaz de reportar (emitir parecer/laudo) cenários de fraudes de Sequestro/Hijacking/Bypass (Siga-me/Call Foward) por tipificações/atributos parametrizáveis e executar ações de bloqueios automáticos</v>
      </c>
      <c r="C78" s="668"/>
      <c r="D78" s="668"/>
      <c r="E78" s="669"/>
      <c r="F78" s="68" t="str">
        <f>IF(Máximo!F78:I78="","",Máximo!F78:I78)</f>
        <v/>
      </c>
      <c r="G78" s="72">
        <f>Máximo!G78:J78</f>
        <v>3.69318182E-3</v>
      </c>
      <c r="H78" s="70" t="str">
        <f>IF(Máximo!H78="","",Máximo!H78)</f>
        <v>Obrigatório</v>
      </c>
      <c r="I78" s="37" t="s">
        <v>17</v>
      </c>
      <c r="J78" s="73">
        <f>IF($K$13="Não Atende",0,IF(I78="","",IF(H78="",VLOOKUP(I78,Parâmetros!$B$3:$C$6,2,0),VLOOKUP(I78,Parâmetros!$B$3:$C$6,2,0)*VLOOKUP(H78,Parâmetros!$E$3:$G$5,2,0))))</f>
        <v>2</v>
      </c>
      <c r="K78" s="74">
        <f t="shared" ref="K78" si="45">IF(J78="",0,((G78*J78)*$F$30)*0.9*100)</f>
        <v>0.29914772742000001</v>
      </c>
      <c r="L78" s="3"/>
      <c r="M78" s="38"/>
    </row>
    <row r="79" spans="1:13" ht="45.75" customHeight="1" outlineLevel="1" x14ac:dyDescent="0.2">
      <c r="A79" s="170" t="str">
        <f>Máximo!A79</f>
        <v>3.47</v>
      </c>
      <c r="B79" s="667" t="str">
        <f>Máximo!B79:E79</f>
        <v>A ferramenta deverá ser capaz de reportar (emitir parecer/laudo) cenários de fraudes de Wangiri/Fishing (chamadas "one-ring" para que o subscritor realize o retorno a números premium) por tipificações/atributos parametrizáveis</v>
      </c>
      <c r="C79" s="668"/>
      <c r="D79" s="668"/>
      <c r="E79" s="669"/>
      <c r="F79" s="68" t="str">
        <f>IF(Máximo!F79:I79="","",Máximo!F79:I79)</f>
        <v/>
      </c>
      <c r="G79" s="72">
        <f>Máximo!G79:J79</f>
        <v>3.69318182E-3</v>
      </c>
      <c r="H79" s="70" t="str">
        <f>IF(Máximo!H79="","",Máximo!H79)</f>
        <v>Obrigatório</v>
      </c>
      <c r="I79" s="37" t="s">
        <v>17</v>
      </c>
      <c r="J79" s="73">
        <f>IF($K$13="Não Atende",0,IF(I79="","",IF(H79="",VLOOKUP(I79,Parâmetros!$B$3:$C$6,2,0),VLOOKUP(I79,Parâmetros!$B$3:$C$6,2,0)*VLOOKUP(H79,Parâmetros!$E$3:$G$5,2,0))))</f>
        <v>2</v>
      </c>
      <c r="K79" s="74">
        <f t="shared" ref="K79" si="46">IF(J79="",0,((G79*J79)*$F$30)*0.9*100)</f>
        <v>0.29914772742000001</v>
      </c>
      <c r="L79" s="3"/>
      <c r="M79" s="38"/>
    </row>
    <row r="80" spans="1:13" ht="45.75" customHeight="1" outlineLevel="1" x14ac:dyDescent="0.2">
      <c r="A80" s="170" t="str">
        <f>Máximo!A80</f>
        <v>3.48</v>
      </c>
      <c r="B80" s="667" t="str">
        <f>Máximo!B80:E80</f>
        <v>A ferramenta deverá ser capaz de reportar (emitir parecer/laudo) cenários de fraudes de IMSI Stuffing (quando 1 MSISDN/IMEI possui mais de 1 IMSI trafegando na rede) por tipificações/atributos parametrizáveis</v>
      </c>
      <c r="C80" s="668"/>
      <c r="D80" s="668"/>
      <c r="E80" s="669"/>
      <c r="F80" s="68" t="str">
        <f>IF(Máximo!F80:I80="","",Máximo!F80:I80)</f>
        <v/>
      </c>
      <c r="G80" s="72">
        <f>Máximo!G80:J80</f>
        <v>3.69318182E-3</v>
      </c>
      <c r="H80" s="70" t="str">
        <f>IF(Máximo!H80="","",Máximo!H80)</f>
        <v>Obrigatório</v>
      </c>
      <c r="I80" s="37" t="s">
        <v>17</v>
      </c>
      <c r="J80" s="73">
        <f>IF($K$13="Não Atende",0,IF(I80="","",IF(H80="",VLOOKUP(I80,Parâmetros!$B$3:$C$6,2,0),VLOOKUP(I80,Parâmetros!$B$3:$C$6,2,0)*VLOOKUP(H80,Parâmetros!$E$3:$G$5,2,0))))</f>
        <v>2</v>
      </c>
      <c r="K80" s="74">
        <f t="shared" ref="K80" si="47">IF(J80="",0,((G80*J80)*$F$30)*0.9*100)</f>
        <v>0.29914772742000001</v>
      </c>
      <c r="L80" s="3"/>
      <c r="M80" s="38"/>
    </row>
    <row r="81" spans="1:13" ht="45.75" customHeight="1" outlineLevel="1" x14ac:dyDescent="0.2">
      <c r="A81" s="170" t="str">
        <f>Máximo!A81</f>
        <v>3.49</v>
      </c>
      <c r="B81" s="667" t="str">
        <f>Máximo!B81:E81</f>
        <v>A ferramenta deverá ser capaz de reportar (emitir parecer/laudo) cenários de fraudes de Clonagem (tráfego ocorrendo em um mesmo MSIDN, IMEI, IMSI em locais diferentes e distantes ao mesmo tempo) por tipificações/atributos parametrizáveis</v>
      </c>
      <c r="C81" s="668"/>
      <c r="D81" s="668"/>
      <c r="E81" s="669"/>
      <c r="F81" s="68" t="str">
        <f>IF(Máximo!F81:I81="","",Máximo!F81:I81)</f>
        <v/>
      </c>
      <c r="G81" s="72">
        <f>Máximo!G81:J81</f>
        <v>3.69318182E-3</v>
      </c>
      <c r="H81" s="70" t="str">
        <f>IF(Máximo!H81="","",Máximo!H81)</f>
        <v>Obrigatório</v>
      </c>
      <c r="I81" s="37" t="s">
        <v>17</v>
      </c>
      <c r="J81" s="73">
        <f>IF($K$13="Não Atende",0,IF(I81="","",IF(H81="",VLOOKUP(I81,Parâmetros!$B$3:$C$6,2,0),VLOOKUP(I81,Parâmetros!$B$3:$C$6,2,0)*VLOOKUP(H81,Parâmetros!$E$3:$G$5,2,0))))</f>
        <v>2</v>
      </c>
      <c r="K81" s="74">
        <f t="shared" ref="K81" si="48">IF(J81="",0,((G81*J81)*$F$30)*0.9*100)</f>
        <v>0.29914772742000001</v>
      </c>
      <c r="L81" s="3"/>
      <c r="M81" s="38"/>
    </row>
    <row r="82" spans="1:13" ht="45.75" customHeight="1" outlineLevel="1" x14ac:dyDescent="0.2">
      <c r="A82" s="170" t="str">
        <f>Máximo!A82</f>
        <v>3.50</v>
      </c>
      <c r="B82" s="667" t="str">
        <f>Máximo!B82:E82</f>
        <v>A ferramenta deverá ter capacidade de receber e ler (input na base de dados) os CDR's (binários) da Mediação, habilitando a detecção de fraudes de uso near real-time</v>
      </c>
      <c r="C82" s="668"/>
      <c r="D82" s="668"/>
      <c r="E82" s="669"/>
      <c r="F82" s="68" t="str">
        <f>IF(Máximo!F82:I82="","",Máximo!F82:I82)</f>
        <v/>
      </c>
      <c r="G82" s="72">
        <f>Máximo!G82:J82</f>
        <v>7.4999999999999997E-3</v>
      </c>
      <c r="H82" s="70" t="str">
        <f>IF(Máximo!H82="","",Máximo!H82)</f>
        <v>Obrigatório</v>
      </c>
      <c r="I82" s="37" t="s">
        <v>4</v>
      </c>
      <c r="J82" s="73">
        <f>IF($K$13="Não Atende",0,IF(I82="","",IF(H82="",VLOOKUP(I82,Parâmetros!$B$3:$C$6,2,0),VLOOKUP(I82,Parâmetros!$B$3:$C$6,2,0)*VLOOKUP(H82,Parâmetros!$E$3:$G$5,2,0))))</f>
        <v>4</v>
      </c>
      <c r="K82" s="74">
        <f t="shared" ref="K82" si="49">IF(J82="",0,((G82*J82)*$F$30)*0.9*100)</f>
        <v>1.2149999999999999</v>
      </c>
      <c r="L82" s="3"/>
      <c r="M82" s="38"/>
    </row>
    <row r="83" spans="1:13" ht="45.75" customHeight="1" outlineLevel="1" x14ac:dyDescent="0.2">
      <c r="A83" s="170" t="str">
        <f>Máximo!A83</f>
        <v>3.51</v>
      </c>
      <c r="B83" s="667" t="str">
        <f>Máximo!B83:E83</f>
        <v>A ferramenta deverá ter capacidade de receber periodicamente o cadastro full de clientes (e seus produtos/campanhas) dos CRM's (Siebel 6.3, Siebel 8, Oracle Service Cloud, SAC, STC e SINN) via Oracle SOA Suite, Informática Power Center ou integração ponto a ponto)</v>
      </c>
      <c r="C83" s="668"/>
      <c r="D83" s="668"/>
      <c r="E83" s="669"/>
      <c r="F83" s="68" t="str">
        <f>IF(Máximo!F83:I83="","",Máximo!F83:I83)</f>
        <v/>
      </c>
      <c r="G83" s="72">
        <f>Máximo!G83:J83</f>
        <v>7.4999999999999997E-3</v>
      </c>
      <c r="H83" s="70" t="str">
        <f>IF(Máximo!H83="","",Máximo!H83)</f>
        <v>Obrigatório</v>
      </c>
      <c r="I83" s="37" t="s">
        <v>4</v>
      </c>
      <c r="J83" s="73">
        <f>IF($K$13="Não Atende",0,IF(I83="","",IF(H83="",VLOOKUP(I83,Parâmetros!$B$3:$C$6,2,0),VLOOKUP(I83,Parâmetros!$B$3:$C$6,2,0)*VLOOKUP(H83,Parâmetros!$E$3:$G$5,2,0))))</f>
        <v>4</v>
      </c>
      <c r="K83" s="74">
        <f t="shared" ref="K83" si="50">IF(J83="",0,((G83*J83)*$F$30)*0.9*100)</f>
        <v>1.2149999999999999</v>
      </c>
      <c r="L83" s="3"/>
      <c r="M83" s="38"/>
    </row>
    <row r="84" spans="1:13" ht="45.75" customHeight="1" outlineLevel="1" x14ac:dyDescent="0.2">
      <c r="A84" s="170" t="str">
        <f>Máximo!A84</f>
        <v>3.52</v>
      </c>
      <c r="B84" s="667" t="str">
        <f>Máximo!B84:E84</f>
        <v>A ferramenta deverá ter capacidade de receber a atualização de cadastro de novos clientes (e seus produtos/campanhas) dos CRM's (Siebel 6.3, Siebel 8, Oracle Service Cloud, SAC, STC e SINN) via Oracle SOA Suite, Informática Power Center ou integração ponto a ponto)</v>
      </c>
      <c r="C84" s="668"/>
      <c r="D84" s="668"/>
      <c r="E84" s="669"/>
      <c r="F84" s="68" t="str">
        <f>IF(Máximo!F84:I84="","",Máximo!F84:I84)</f>
        <v/>
      </c>
      <c r="G84" s="72">
        <f>Máximo!G84:J84</f>
        <v>7.4999999999999997E-3</v>
      </c>
      <c r="H84" s="70" t="str">
        <f>IF(Máximo!H84="","",Máximo!H84)</f>
        <v>Obrigatório</v>
      </c>
      <c r="I84" s="37" t="s">
        <v>4</v>
      </c>
      <c r="J84" s="73">
        <f>IF($K$13="Não Atende",0,IF(I84="","",IF(H84="",VLOOKUP(I84,Parâmetros!$B$3:$C$6,2,0),VLOOKUP(I84,Parâmetros!$B$3:$C$6,2,0)*VLOOKUP(H84,Parâmetros!$E$3:$G$5,2,0))))</f>
        <v>4</v>
      </c>
      <c r="K84" s="74">
        <f t="shared" ref="K84" si="51">IF(J84="",0,((G84*J84)*$F$30)*0.9*100)</f>
        <v>1.2149999999999999</v>
      </c>
      <c r="L84" s="3"/>
      <c r="M84" s="38"/>
    </row>
    <row r="85" spans="1:13" ht="45.75" customHeight="1" outlineLevel="1" x14ac:dyDescent="0.2">
      <c r="A85" s="170" t="str">
        <f>Máximo!A85</f>
        <v>3.53</v>
      </c>
      <c r="B85" s="667" t="str">
        <f>Máximo!B85:E85</f>
        <v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v>
      </c>
      <c r="C85" s="668"/>
      <c r="D85" s="668"/>
      <c r="E85" s="669"/>
      <c r="F85" s="68" t="str">
        <f>IF(Máximo!F85:I85="","",Máximo!F85:I85)</f>
        <v/>
      </c>
      <c r="G85" s="72">
        <f>Máximo!G85:J85</f>
        <v>7.4999999999999997E-3</v>
      </c>
      <c r="H85" s="70" t="str">
        <f>IF(Máximo!H85="","",Máximo!H85)</f>
        <v>Obrigatório</v>
      </c>
      <c r="I85" s="37" t="s">
        <v>17</v>
      </c>
      <c r="J85" s="73">
        <f>IF($K$13="Não Atende",0,IF(I85="","",IF(H85="",VLOOKUP(I85,Parâmetros!$B$3:$C$6,2,0),VLOOKUP(I85,Parâmetros!$B$3:$C$6,2,0)*VLOOKUP(H85,Parâmetros!$E$3:$G$5,2,0))))</f>
        <v>2</v>
      </c>
      <c r="K85" s="74">
        <f t="shared" ref="K85" si="52">IF(J85="",0,((G85*J85)*$F$30)*0.9*100)</f>
        <v>0.60749999999999993</v>
      </c>
      <c r="L85" s="3" t="s">
        <v>1077</v>
      </c>
      <c r="M85" s="38"/>
    </row>
    <row r="86" spans="1:13" ht="45.75" customHeight="1" outlineLevel="1" x14ac:dyDescent="0.2">
      <c r="A86" s="170" t="str">
        <f>Máximo!A86</f>
        <v>3.54</v>
      </c>
      <c r="B86" s="667" t="str">
        <f>Máximo!B86:E86</f>
        <v>A ferramenta deverá prever e checar padrões de análise de comportamento dos clientes na base de dados gerando alertas e relatórios com base em tráfego e informações de cadastro</v>
      </c>
      <c r="C86" s="668"/>
      <c r="D86" s="668"/>
      <c r="E86" s="669"/>
      <c r="F86" s="68" t="str">
        <f>IF(Máximo!F86:I86="","",Máximo!F86:I86)</f>
        <v/>
      </c>
      <c r="G86" s="72">
        <f>Máximo!G86:J86</f>
        <v>7.4999999999999997E-3</v>
      </c>
      <c r="H86" s="70" t="str">
        <f>IF(Máximo!H86="","",Máximo!H86)</f>
        <v>Obrigatório</v>
      </c>
      <c r="I86" s="37" t="s">
        <v>4</v>
      </c>
      <c r="J86" s="73">
        <f>IF($K$13="Não Atende",0,IF(I86="","",IF(H86="",VLOOKUP(I86,Parâmetros!$B$3:$C$6,2,0),VLOOKUP(I86,Parâmetros!$B$3:$C$6,2,0)*VLOOKUP(H86,Parâmetros!$E$3:$G$5,2,0))))</f>
        <v>4</v>
      </c>
      <c r="K86" s="74">
        <f t="shared" ref="K86" si="53">IF(J86="",0,((G86*J86)*$F$30)*0.9*100)</f>
        <v>1.2149999999999999</v>
      </c>
      <c r="L86" s="3"/>
      <c r="M86" s="38"/>
    </row>
    <row r="87" spans="1:13" ht="45.75" customHeight="1" outlineLevel="1" x14ac:dyDescent="0.2">
      <c r="A87" s="170" t="str">
        <f>Máximo!A87</f>
        <v>3.55</v>
      </c>
      <c r="B87" s="667" t="str">
        <f>Máximo!B87:E87</f>
        <v>A ferramenta deverá prever e checar padrões de comportamento dos clientes através de todos os touchpoints (loja, mobile, web, mail, etc) cruzando com os seu perfis nas redes sociais (social footprint) gerando alertas e relatórios</v>
      </c>
      <c r="C87" s="668"/>
      <c r="D87" s="668"/>
      <c r="E87" s="669"/>
      <c r="F87" s="68" t="str">
        <f>IF(Máximo!F87:I87="","",Máximo!F87:I87)</f>
        <v/>
      </c>
      <c r="G87" s="72">
        <f>Máximo!G87:J87</f>
        <v>7.4999999999999997E-3</v>
      </c>
      <c r="H87" s="70" t="str">
        <f>IF(Máximo!H87="","",Máximo!H87)</f>
        <v>Desejável</v>
      </c>
      <c r="I87" s="37" t="s">
        <v>5</v>
      </c>
      <c r="J87" s="73">
        <f>IF($K$13="Não Atende",0,IF(I87="","",IF(H87="",VLOOKUP(I87,Parâmetros!$B$3:$C$6,2,0),VLOOKUP(I87,Parâmetros!$B$3:$C$6,2,0)*VLOOKUP(H87,Parâmetros!$E$3:$G$5,2,0))))</f>
        <v>0</v>
      </c>
      <c r="K87" s="74">
        <f t="shared" ref="K87" si="54">IF(J87="",0,((G87*J87)*$F$30)*0.9*100)</f>
        <v>0</v>
      </c>
      <c r="L87" s="3"/>
      <c r="M87" s="38"/>
    </row>
    <row r="88" spans="1:13" ht="45.75" customHeight="1" outlineLevel="1" x14ac:dyDescent="0.2">
      <c r="A88" s="170" t="str">
        <f>Máximo!A88</f>
        <v>3.56</v>
      </c>
      <c r="B88" s="667" t="str">
        <f>Máximo!B88:E88</f>
        <v>Capacidade de realizar análise de causa raiz da fraude através de drill down (data mining) das análises das regras e atributos</v>
      </c>
      <c r="C88" s="668"/>
      <c r="D88" s="668"/>
      <c r="E88" s="669"/>
      <c r="F88" s="68" t="str">
        <f>IF(Máximo!F88:I88="","",Máximo!F88:I88)</f>
        <v/>
      </c>
      <c r="G88" s="72">
        <f>Máximo!G88:J88</f>
        <v>7.4999999999999997E-3</v>
      </c>
      <c r="H88" s="70" t="str">
        <f>IF(Máximo!H88="","",Máximo!H88)</f>
        <v>Obrigatório</v>
      </c>
      <c r="I88" s="37" t="s">
        <v>5</v>
      </c>
      <c r="J88" s="73">
        <f>IF($K$13="Não Atende",0,IF(I88="","",IF(H88="",VLOOKUP(I88,Parâmetros!$B$3:$C$6,2,0),VLOOKUP(I88,Parâmetros!$B$3:$C$6,2,0)*VLOOKUP(H88,Parâmetros!$E$3:$G$5,2,0))))</f>
        <v>0</v>
      </c>
      <c r="K88" s="74">
        <f t="shared" ref="K88" si="55">IF(J88="",0,((G88*J88)*$F$30)*0.9*100)</f>
        <v>0</v>
      </c>
      <c r="L88" s="3"/>
      <c r="M88" s="38"/>
    </row>
    <row r="89" spans="1:13" ht="45.75" customHeight="1" outlineLevel="1" x14ac:dyDescent="0.2">
      <c r="A89" s="170" t="str">
        <f>Máximo!A89</f>
        <v>3.57</v>
      </c>
      <c r="B89" s="667" t="str">
        <f>Máximo!B89:E89</f>
        <v>Case Management colaborativo (com comentários e anexos) e adaptativo (podendo visualizar todas as informações relevantes sobre a entidade suspeita - investigation carts and workbenchs) para habilitar resoluções de casos de forma mais eficaz</v>
      </c>
      <c r="C89" s="668"/>
      <c r="D89" s="668"/>
      <c r="E89" s="669"/>
      <c r="F89" s="68" t="str">
        <f>IF(Máximo!F89:I89="","",Máximo!F89:I89)</f>
        <v/>
      </c>
      <c r="G89" s="72">
        <f>Máximo!G89:J89</f>
        <v>7.4999999999999997E-3</v>
      </c>
      <c r="H89" s="70" t="str">
        <f>IF(Máximo!H89="","",Máximo!H89)</f>
        <v>Obrigatório</v>
      </c>
      <c r="I89" s="37" t="s">
        <v>4</v>
      </c>
      <c r="J89" s="73">
        <f>IF($K$13="Não Atende",0,IF(I89="","",IF(H89="",VLOOKUP(I89,Parâmetros!$B$3:$C$6,2,0),VLOOKUP(I89,Parâmetros!$B$3:$C$6,2,0)*VLOOKUP(H89,Parâmetros!$E$3:$G$5,2,0))))</f>
        <v>4</v>
      </c>
      <c r="K89" s="74">
        <f t="shared" ref="K89" si="56">IF(J89="",0,((G89*J89)*$F$30)*0.9*100)</f>
        <v>1.2149999999999999</v>
      </c>
      <c r="L89" s="3"/>
      <c r="M89" s="38"/>
    </row>
    <row r="90" spans="1:13" ht="45.75" customHeight="1" outlineLevel="1" x14ac:dyDescent="0.2">
      <c r="A90" s="170" t="str">
        <f>Máximo!A90</f>
        <v>3.58</v>
      </c>
      <c r="B90" s="667" t="str">
        <f>Máximo!B90:E90</f>
        <v>A ferramenta deverá ser capaz de expandir a visibilidade dos dados relacionados ao caso investigado ao nível dos xDR's</v>
      </c>
      <c r="C90" s="668"/>
      <c r="D90" s="668"/>
      <c r="E90" s="669"/>
      <c r="F90" s="68" t="str">
        <f>IF(Máximo!F90:I90="","",Máximo!F90:I90)</f>
        <v/>
      </c>
      <c r="G90" s="72">
        <f>Máximo!G90:J90</f>
        <v>7.4999999999999997E-3</v>
      </c>
      <c r="H90" s="70" t="str">
        <f>IF(Máximo!H90="","",Máximo!H90)</f>
        <v>Obrigatório</v>
      </c>
      <c r="I90" s="37" t="s">
        <v>4</v>
      </c>
      <c r="J90" s="73">
        <f>IF($K$13="Não Atende",0,IF(I90="","",IF(H90="",VLOOKUP(I90,Parâmetros!$B$3:$C$6,2,0),VLOOKUP(I90,Parâmetros!$B$3:$C$6,2,0)*VLOOKUP(H90,Parâmetros!$E$3:$G$5,2,0))))</f>
        <v>4</v>
      </c>
      <c r="K90" s="74">
        <f t="shared" ref="K90" si="57">IF(J90="",0,((G90*J90)*$F$30)*0.9*100)</f>
        <v>1.2149999999999999</v>
      </c>
      <c r="L90" s="3"/>
      <c r="M90" s="38"/>
    </row>
    <row r="91" spans="1:13" ht="45.75" customHeight="1" outlineLevel="1" x14ac:dyDescent="0.2">
      <c r="A91" s="170" t="str">
        <f>Máximo!A91</f>
        <v>3.59</v>
      </c>
      <c r="B91" s="667" t="str">
        <f>Máximo!B91:E91</f>
        <v>Capacidade de adicionar subscribers em hotlists (graylists, whitelists e blacklists) de dealers e assinantes de acordo com a análise dos casos</v>
      </c>
      <c r="C91" s="668"/>
      <c r="D91" s="668"/>
      <c r="E91" s="669"/>
      <c r="F91" s="68" t="str">
        <f>IF(Máximo!F91:I91="","",Máximo!F91:I91)</f>
        <v/>
      </c>
      <c r="G91" s="72">
        <f>Máximo!G91:J91</f>
        <v>7.4999999999999997E-3</v>
      </c>
      <c r="H91" s="70" t="str">
        <f>IF(Máximo!H91="","",Máximo!H91)</f>
        <v>Obrigatório</v>
      </c>
      <c r="I91" s="37" t="s">
        <v>4</v>
      </c>
      <c r="J91" s="73">
        <f>IF($K$13="Não Atende",0,IF(I91="","",IF(H91="",VLOOKUP(I91,Parâmetros!$B$3:$C$6,2,0),VLOOKUP(I91,Parâmetros!$B$3:$C$6,2,0)*VLOOKUP(H91,Parâmetros!$E$3:$G$5,2,0))))</f>
        <v>4</v>
      </c>
      <c r="K91" s="74">
        <f t="shared" ref="K91" si="58">IF(J91="",0,((G91*J91)*$F$30)*0.9*100)</f>
        <v>1.2149999999999999</v>
      </c>
      <c r="L91" s="3"/>
      <c r="M91" s="38"/>
    </row>
    <row r="92" spans="1:13" ht="45.75" customHeight="1" outlineLevel="1" x14ac:dyDescent="0.2">
      <c r="A92" s="170" t="str">
        <f>Máximo!A92</f>
        <v>3.60</v>
      </c>
      <c r="B92" s="667" t="str">
        <f>Máximo!B92:E92</f>
        <v>A ferramenta deverá identificar padrões de novos cenários de fraude através de análise preditiva e machine learning (baseado em novas fontes de dados e base histórica)</v>
      </c>
      <c r="C92" s="668"/>
      <c r="D92" s="668"/>
      <c r="E92" s="669"/>
      <c r="F92" s="68" t="str">
        <f>IF(Máximo!F92:I92="","",Máximo!F92:I92)</f>
        <v/>
      </c>
      <c r="G92" s="72">
        <f>Máximo!G92:J92</f>
        <v>7.4999999999999997E-3</v>
      </c>
      <c r="H92" s="70" t="str">
        <f>IF(Máximo!H92="","",Máximo!H92)</f>
        <v>Obrigatório</v>
      </c>
      <c r="I92" s="37" t="s">
        <v>5</v>
      </c>
      <c r="J92" s="73">
        <f>IF($K$13="Não Atende",0,IF(I92="","",IF(H92="",VLOOKUP(I92,Parâmetros!$B$3:$C$6,2,0),VLOOKUP(I92,Parâmetros!$B$3:$C$6,2,0)*VLOOKUP(H92,Parâmetros!$E$3:$G$5,2,0))))</f>
        <v>0</v>
      </c>
      <c r="K92" s="74">
        <f t="shared" ref="K92" si="59">IF(J92="",0,((G92*J92)*$F$30)*0.9*100)</f>
        <v>0</v>
      </c>
      <c r="L92" s="3" t="s">
        <v>1078</v>
      </c>
      <c r="M92" s="38"/>
    </row>
    <row r="93" spans="1:13" ht="69" customHeight="1" outlineLevel="1" x14ac:dyDescent="0.2">
      <c r="A93" s="170" t="str">
        <f>Máximo!A93</f>
        <v>3.61</v>
      </c>
      <c r="B93" s="667" t="str">
        <f>Máximo!B93:E93</f>
        <v>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v>
      </c>
      <c r="C93" s="668"/>
      <c r="D93" s="668"/>
      <c r="E93" s="669"/>
      <c r="F93" s="68" t="str">
        <f>IF(Máximo!F93:I93="","",Máximo!F93:I93)</f>
        <v/>
      </c>
      <c r="G93" s="72">
        <f>Máximo!G93:J93</f>
        <v>7.4999999999999997E-3</v>
      </c>
      <c r="H93" s="70" t="str">
        <f>IF(Máximo!H93="","",Máximo!H93)</f>
        <v>Obrigatório</v>
      </c>
      <c r="I93" s="37" t="s">
        <v>5</v>
      </c>
      <c r="J93" s="73">
        <f>IF($K$13="Não Atende",0,IF(I93="","",IF(H93="",VLOOKUP(I93,Parâmetros!$B$3:$C$6,2,0),VLOOKUP(I93,Parâmetros!$B$3:$C$6,2,0)*VLOOKUP(H93,Parâmetros!$E$3:$G$5,2,0))))</f>
        <v>0</v>
      </c>
      <c r="K93" s="74">
        <f t="shared" ref="K93" si="60">IF(J93="",0,((G93*J93)*$F$30)*0.9*100)</f>
        <v>0</v>
      </c>
      <c r="L93" s="3"/>
      <c r="M93" s="38"/>
    </row>
    <row r="94" spans="1:13" ht="45.75" customHeight="1" outlineLevel="1" x14ac:dyDescent="0.2">
      <c r="A94" s="170" t="str">
        <f>Máximo!A94</f>
        <v>3.62</v>
      </c>
      <c r="B94" s="667" t="str">
        <f>Máximo!B94:E94</f>
        <v>Durante a analise humana se o caso é fraude ou não, a ferramenta deverá ser capaz de registrar uma nota explicativa com a tomada de decisão dentro do workflow definido (ações humanas no processo prevenção da venda, detectação da fraude, desbloqueio, fraude interna, etc)</v>
      </c>
      <c r="C94" s="668"/>
      <c r="D94" s="668"/>
      <c r="E94" s="669"/>
      <c r="F94" s="68" t="str">
        <f>IF(Máximo!F94:I94="","",Máximo!F94:I94)</f>
        <v/>
      </c>
      <c r="G94" s="72">
        <f>Máximo!G94:J94</f>
        <v>7.4999999999999997E-3</v>
      </c>
      <c r="H94" s="70" t="str">
        <f>IF(Máximo!H94="","",Máximo!H94)</f>
        <v>Obrigatório</v>
      </c>
      <c r="I94" s="37" t="s">
        <v>4</v>
      </c>
      <c r="J94" s="73">
        <f>IF($K$13="Não Atende",0,IF(I94="","",IF(H94="",VLOOKUP(I94,Parâmetros!$B$3:$C$6,2,0),VLOOKUP(I94,Parâmetros!$B$3:$C$6,2,0)*VLOOKUP(H94,Parâmetros!$E$3:$G$5,2,0))))</f>
        <v>4</v>
      </c>
      <c r="K94" s="74">
        <f t="shared" ref="K94" si="61">IF(J94="",0,((G94*J94)*$F$30)*0.9*100)</f>
        <v>1.2149999999999999</v>
      </c>
      <c r="L94" s="3"/>
      <c r="M94" s="38"/>
    </row>
    <row r="95" spans="1:13" ht="45.75" customHeight="1" outlineLevel="1" x14ac:dyDescent="0.2">
      <c r="A95" s="170" t="str">
        <f>Máximo!A95</f>
        <v>3.63</v>
      </c>
      <c r="B95" s="667" t="str">
        <f>Máximo!B95:E95</f>
        <v>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v>
      </c>
      <c r="C95" s="668"/>
      <c r="D95" s="668"/>
      <c r="E95" s="669"/>
      <c r="F95" s="68" t="str">
        <f>IF(Máximo!F95:I95="","",Máximo!F95:I95)</f>
        <v/>
      </c>
      <c r="G95" s="72">
        <f>Máximo!G95:J95</f>
        <v>7.4999999999999997E-3</v>
      </c>
      <c r="H95" s="70" t="str">
        <f>IF(Máximo!H95="","",Máximo!H95)</f>
        <v>Obrigatório</v>
      </c>
      <c r="I95" s="37" t="s">
        <v>4</v>
      </c>
      <c r="J95" s="73">
        <f>IF($K$13="Não Atende",0,IF(I95="","",IF(H95="",VLOOKUP(I95,Parâmetros!$B$3:$C$6,2,0),VLOOKUP(I95,Parâmetros!$B$3:$C$6,2,0)*VLOOKUP(H95,Parâmetros!$E$3:$G$5,2,0))))</f>
        <v>4</v>
      </c>
      <c r="K95" s="74">
        <f t="shared" ref="K95" si="62">IF(J95="",0,((G95*J95)*$F$30)*0.9*100)</f>
        <v>1.2149999999999999</v>
      </c>
      <c r="L95" s="3"/>
      <c r="M95" s="38"/>
    </row>
    <row r="96" spans="1:13" ht="45.75" customHeight="1" outlineLevel="1" x14ac:dyDescent="0.2">
      <c r="A96" s="170" t="str">
        <f>Máximo!A96</f>
        <v>3.64</v>
      </c>
      <c r="B96" s="667" t="str">
        <f>Máximo!B96:E96</f>
        <v>A ferramenta deverá disponibilizar acesso a usuários com diferentes perfis parametrizáveis no módulo de admnistração da ferramenta (Equipes de Crédito, RA, SI, Anti-fraude, Auditoria, Jurídico, etc)</v>
      </c>
      <c r="C96" s="668"/>
      <c r="D96" s="668"/>
      <c r="E96" s="669"/>
      <c r="F96" s="68" t="str">
        <f>IF(Máximo!F96:I96="","",Máximo!F96:I96)</f>
        <v/>
      </c>
      <c r="G96" s="72">
        <f>Máximo!G96:J96</f>
        <v>7.4999999999999997E-3</v>
      </c>
      <c r="H96" s="70" t="str">
        <f>IF(Máximo!H96="","",Máximo!H96)</f>
        <v>Obrigatório</v>
      </c>
      <c r="I96" s="37" t="s">
        <v>4</v>
      </c>
      <c r="J96" s="73">
        <f>IF($K$13="Não Atende",0,IF(I96="","",IF(H96="",VLOOKUP(I96,Parâmetros!$B$3:$C$6,2,0),VLOOKUP(I96,Parâmetros!$B$3:$C$6,2,0)*VLOOKUP(H96,Parâmetros!$E$3:$G$5,2,0))))</f>
        <v>4</v>
      </c>
      <c r="K96" s="74">
        <f t="shared" ref="K96" si="63">IF(J96="",0,((G96*J96)*$F$30)*0.9*100)</f>
        <v>1.2149999999999999</v>
      </c>
      <c r="L96" s="3"/>
      <c r="M96" s="38"/>
    </row>
    <row r="97" spans="1:13" ht="45.75" customHeight="1" outlineLevel="1" x14ac:dyDescent="0.2">
      <c r="A97" s="170" t="str">
        <f>Máximo!A97</f>
        <v>3.65</v>
      </c>
      <c r="B97" s="667" t="str">
        <f>Máximo!B97:E97</f>
        <v>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v>
      </c>
      <c r="C97" s="668"/>
      <c r="D97" s="668"/>
      <c r="E97" s="669"/>
      <c r="F97" s="68" t="str">
        <f>IF(Máximo!F97:I97="","",Máximo!F97:I97)</f>
        <v/>
      </c>
      <c r="G97" s="72">
        <f>Máximo!G97:J97</f>
        <v>7.4999999999999997E-3</v>
      </c>
      <c r="H97" s="70" t="str">
        <f>IF(Máximo!H97="","",Máximo!H97)</f>
        <v>Obrigatório</v>
      </c>
      <c r="I97" s="37" t="s">
        <v>4</v>
      </c>
      <c r="J97" s="73">
        <f>IF($K$13="Não Atende",0,IF(I97="","",IF(H97="",VLOOKUP(I97,Parâmetros!$B$3:$C$6,2,0),VLOOKUP(I97,Parâmetros!$B$3:$C$6,2,0)*VLOOKUP(H97,Parâmetros!$E$3:$G$5,2,0))))</f>
        <v>4</v>
      </c>
      <c r="K97" s="74">
        <f t="shared" ref="K97" si="64">IF(J97="",0,((G97*J97)*$F$30)*0.9*100)</f>
        <v>1.2149999999999999</v>
      </c>
      <c r="L97" s="3"/>
      <c r="M97" s="38"/>
    </row>
    <row r="98" spans="1:13" ht="45.75" customHeight="1" outlineLevel="1" x14ac:dyDescent="0.2">
      <c r="A98" s="170" t="str">
        <f>Máximo!A98</f>
        <v>3.66</v>
      </c>
      <c r="B98" s="667" t="str">
        <f>Máximo!B98:E98</f>
        <v>A ferramenta deve permitir que o usuário crie alertas para as regras criadas (sem limites de regras). Por exemplo, alarme para uma venda efetuada para um endereço conhecido como fraude.</v>
      </c>
      <c r="C98" s="668"/>
      <c r="D98" s="668"/>
      <c r="E98" s="669"/>
      <c r="F98" s="68" t="str">
        <f>IF(Máximo!F98:I98="","",Máximo!F98:I98)</f>
        <v/>
      </c>
      <c r="G98" s="72">
        <f>Máximo!G98:J98</f>
        <v>7.4999999999999997E-3</v>
      </c>
      <c r="H98" s="70" t="str">
        <f>IF(Máximo!H98="","",Máximo!H98)</f>
        <v>Obrigatório</v>
      </c>
      <c r="I98" s="37" t="s">
        <v>4</v>
      </c>
      <c r="J98" s="73">
        <f>IF($K$13="Não Atende",0,IF(I98="","",IF(H98="",VLOOKUP(I98,Parâmetros!$B$3:$C$6,2,0),VLOOKUP(I98,Parâmetros!$B$3:$C$6,2,0)*VLOOKUP(H98,Parâmetros!$E$3:$G$5,2,0))))</f>
        <v>4</v>
      </c>
      <c r="K98" s="74">
        <f t="shared" ref="K98" si="65">IF(J98="",0,((G98*J98)*$F$30)*0.9*100)</f>
        <v>1.2149999999999999</v>
      </c>
      <c r="L98" s="3"/>
      <c r="M98" s="38"/>
    </row>
    <row r="99" spans="1:13" ht="45.75" customHeight="1" outlineLevel="1" x14ac:dyDescent="0.2">
      <c r="A99" s="170" t="str">
        <f>Máximo!A99</f>
        <v>3.67</v>
      </c>
      <c r="B99" s="667" t="str">
        <f>Máximo!B99:E99</f>
        <v>A ferramenta deve permitir que o usuário crie dashboards para exposição dos casos</v>
      </c>
      <c r="C99" s="668"/>
      <c r="D99" s="668"/>
      <c r="E99" s="669"/>
      <c r="F99" s="68" t="str">
        <f>IF(Máximo!F99:I99="","",Máximo!F99:I99)</f>
        <v/>
      </c>
      <c r="G99" s="72">
        <f>Máximo!G99:J99</f>
        <v>3.69318182E-3</v>
      </c>
      <c r="H99" s="70" t="str">
        <f>IF(Máximo!H99="","",Máximo!H99)</f>
        <v>Obrigatório</v>
      </c>
      <c r="I99" s="37" t="s">
        <v>5</v>
      </c>
      <c r="J99" s="73">
        <f>IF($K$13="Não Atende",0,IF(I99="","",IF(H99="",VLOOKUP(I99,Parâmetros!$B$3:$C$6,2,0),VLOOKUP(I99,Parâmetros!$B$3:$C$6,2,0)*VLOOKUP(H99,Parâmetros!$E$3:$G$5,2,0))))</f>
        <v>0</v>
      </c>
      <c r="K99" s="74">
        <f t="shared" ref="K99" si="66">IF(J99="",0,((G99*J99)*$F$30)*0.9*100)</f>
        <v>0</v>
      </c>
      <c r="L99" s="3"/>
      <c r="M99" s="38"/>
    </row>
    <row r="100" spans="1:13" ht="45.75" customHeight="1" outlineLevel="1" x14ac:dyDescent="0.2">
      <c r="A100" s="170" t="str">
        <f>Máximo!A100</f>
        <v>3.68</v>
      </c>
      <c r="B100" s="667" t="str">
        <f>Máximo!B100:E100</f>
        <v>A ferramenta deve permitir que o usuário crie relatórios para report dos casos</v>
      </c>
      <c r="C100" s="668"/>
      <c r="D100" s="668"/>
      <c r="E100" s="669"/>
      <c r="F100" s="68" t="str">
        <f>IF(Máximo!F100:I100="","",Máximo!F100:I100)</f>
        <v/>
      </c>
      <c r="G100" s="72">
        <f>Máximo!G100:J100</f>
        <v>3.69318182E-3</v>
      </c>
      <c r="H100" s="70" t="str">
        <f>IF(Máximo!H100="","",Máximo!H100)</f>
        <v>Obrigatório</v>
      </c>
      <c r="I100" s="37" t="s">
        <v>5</v>
      </c>
      <c r="J100" s="73">
        <f>IF($K$13="Não Atende",0,IF(I100="","",IF(H100="",VLOOKUP(I100,Parâmetros!$B$3:$C$6,2,0),VLOOKUP(I100,Parâmetros!$B$3:$C$6,2,0)*VLOOKUP(H100,Parâmetros!$E$3:$G$5,2,0))))</f>
        <v>0</v>
      </c>
      <c r="K100" s="74">
        <f t="shared" ref="K100" si="67">IF(J100="",0,((G100*J100)*$F$30)*0.9*100)</f>
        <v>0</v>
      </c>
      <c r="L100" s="3"/>
      <c r="M100" s="38"/>
    </row>
    <row r="101" spans="1:13" ht="45.75" customHeight="1" outlineLevel="1" x14ac:dyDescent="0.2">
      <c r="A101" s="170" t="str">
        <f>Máximo!A101</f>
        <v>3.69</v>
      </c>
      <c r="B101" s="667" t="str">
        <f>Máximo!B101:E101</f>
        <v>A ferramenta deverá de ser capaz de enviar SMS diretamente para o cliente ou analista de fraude através de alarmes pre-definidos</v>
      </c>
      <c r="C101" s="668"/>
      <c r="D101" s="668"/>
      <c r="E101" s="669"/>
      <c r="F101" s="68" t="str">
        <f>IF(Máximo!F101:I101="","",Máximo!F101:I101)</f>
        <v/>
      </c>
      <c r="G101" s="72">
        <f>Máximo!G101:J101</f>
        <v>7.4999999999999997E-3</v>
      </c>
      <c r="H101" s="70" t="str">
        <f>IF(Máximo!H101="","",Máximo!H101)</f>
        <v>Obrigatório</v>
      </c>
      <c r="I101" s="37" t="s">
        <v>4</v>
      </c>
      <c r="J101" s="73">
        <f>IF($K$13="Não Atende",0,IF(I101="","",IF(H101="",VLOOKUP(I101,Parâmetros!$B$3:$C$6,2,0),VLOOKUP(I101,Parâmetros!$B$3:$C$6,2,0)*VLOOKUP(H101,Parâmetros!$E$3:$G$5,2,0))))</f>
        <v>4</v>
      </c>
      <c r="K101" s="74">
        <f t="shared" ref="K101" si="68">IF(J101="",0,((G101*J101)*$F$30)*0.9*100)</f>
        <v>1.2149999999999999</v>
      </c>
      <c r="L101" s="3"/>
      <c r="M101" s="38"/>
    </row>
    <row r="102" spans="1:13" ht="45.75" customHeight="1" outlineLevel="1" x14ac:dyDescent="0.2">
      <c r="A102" s="170" t="str">
        <f>Máximo!A102</f>
        <v>3.70</v>
      </c>
      <c r="B102" s="667" t="str">
        <f>Máximo!B102:E102</f>
        <v>A ferramenta deverá de ser capaz de enviar email diretamente para o cliente ou analista de fraude através de alarmes pre-definidos</v>
      </c>
      <c r="C102" s="668"/>
      <c r="D102" s="668"/>
      <c r="E102" s="669"/>
      <c r="F102" s="68" t="str">
        <f>IF(Máximo!F102:I102="","",Máximo!F102:I102)</f>
        <v/>
      </c>
      <c r="G102" s="72">
        <f>Máximo!G102:J102</f>
        <v>7.4999999999999997E-3</v>
      </c>
      <c r="H102" s="70" t="str">
        <f>IF(Máximo!H102="","",Máximo!H102)</f>
        <v>Obrigatório</v>
      </c>
      <c r="I102" s="37" t="s">
        <v>4</v>
      </c>
      <c r="J102" s="73">
        <f>IF($K$13="Não Atende",0,IF(I102="","",IF(H102="",VLOOKUP(I102,Parâmetros!$B$3:$C$6,2,0),VLOOKUP(I102,Parâmetros!$B$3:$C$6,2,0)*VLOOKUP(H102,Parâmetros!$E$3:$G$5,2,0))))</f>
        <v>4</v>
      </c>
      <c r="K102" s="74">
        <f t="shared" ref="K102" si="69">IF(J102="",0,((G102*J102)*$F$30)*0.9*100)</f>
        <v>1.2149999999999999</v>
      </c>
      <c r="L102" s="3"/>
      <c r="M102" s="38"/>
    </row>
    <row r="103" spans="1:13" ht="45.75" customHeight="1" outlineLevel="1" x14ac:dyDescent="0.2">
      <c r="A103" s="170" t="str">
        <f>Máximo!A103</f>
        <v>3.71</v>
      </c>
      <c r="B103" s="667" t="str">
        <f>Máximo!B103:E103</f>
        <v>A ferramenta deve permitir que o usuário crie simuladores de regras para teste</v>
      </c>
      <c r="C103" s="668"/>
      <c r="D103" s="668"/>
      <c r="E103" s="669"/>
      <c r="F103" s="68" t="str">
        <f>IF(Máximo!F103:I103="","",Máximo!F103:I103)</f>
        <v/>
      </c>
      <c r="G103" s="72">
        <f>Máximo!G103:J103</f>
        <v>7.4999999999999997E-3</v>
      </c>
      <c r="H103" s="70" t="str">
        <f>IF(Máximo!H103="","",Máximo!H103)</f>
        <v>Obrigatório</v>
      </c>
      <c r="I103" s="37" t="s">
        <v>5</v>
      </c>
      <c r="J103" s="73">
        <f>IF($K$13="Não Atende",0,IF(I103="","",IF(H103="",VLOOKUP(I103,Parâmetros!$B$3:$C$6,2,0),VLOOKUP(I103,Parâmetros!$B$3:$C$6,2,0)*VLOOKUP(H103,Parâmetros!$E$3:$G$5,2,0))))</f>
        <v>0</v>
      </c>
      <c r="K103" s="74">
        <f t="shared" ref="K103" si="70">IF(J103="",0,((G103*J103)*$F$30)*0.9*100)</f>
        <v>0</v>
      </c>
      <c r="L103" s="3"/>
      <c r="M103" s="38"/>
    </row>
    <row r="104" spans="1:13" ht="45.75" customHeight="1" outlineLevel="1" x14ac:dyDescent="0.2">
      <c r="A104" s="170" t="str">
        <f>Máximo!A104</f>
        <v>3.72</v>
      </c>
      <c r="B104" s="667" t="str">
        <f>Máximo!B104:E104</f>
        <v>A ferramenta deve permitir busca (Google-Like) de atributos e expressões na base de dados e exibí-los de acordo com a sua relevância e tipificação</v>
      </c>
      <c r="C104" s="668"/>
      <c r="D104" s="668"/>
      <c r="E104" s="669"/>
      <c r="F104" s="68" t="str">
        <f>IF(Máximo!F104:I104="","",Máximo!F104:I104)</f>
        <v/>
      </c>
      <c r="G104" s="72">
        <f>Máximo!G104:J104</f>
        <v>3.69318182E-3</v>
      </c>
      <c r="H104" s="70" t="str">
        <f>IF(Máximo!H104="","",Máximo!H104)</f>
        <v>Obrigatório</v>
      </c>
      <c r="I104" s="37" t="s">
        <v>5</v>
      </c>
      <c r="J104" s="73">
        <f>IF($K$13="Não Atende",0,IF(I104="","",IF(H104="",VLOOKUP(I104,Parâmetros!$B$3:$C$6,2,0),VLOOKUP(I104,Parâmetros!$B$3:$C$6,2,0)*VLOOKUP(H104,Parâmetros!$E$3:$G$5,2,0))))</f>
        <v>0</v>
      </c>
      <c r="K104" s="74">
        <f t="shared" ref="K104" si="71">IF(J104="",0,((G104*J104)*$F$30)*0.9*100)</f>
        <v>0</v>
      </c>
      <c r="L104" s="3"/>
      <c r="M104" s="38"/>
    </row>
    <row r="105" spans="1:13" ht="45.75" customHeight="1" outlineLevel="1" x14ac:dyDescent="0.2">
      <c r="A105" s="170" t="str">
        <f>Máximo!A105</f>
        <v>3.73</v>
      </c>
      <c r="B105" s="667" t="str">
        <f>Máximo!B105:E105</f>
        <v>Capacidade de bloquear subscribers nos CRM's via ação do analista (comunicação com Siebel 6.3, Siebel 8, Oracle Service Cloud, SAC, STC e SINN via Oracle SOA Suite ou Informática Power Center)</v>
      </c>
      <c r="C105" s="668"/>
      <c r="D105" s="668"/>
      <c r="E105" s="669"/>
      <c r="F105" s="68" t="str">
        <f>IF(Máximo!F105:I105="","",Máximo!F105:I105)</f>
        <v/>
      </c>
      <c r="G105" s="72">
        <f>Máximo!G105:J105</f>
        <v>7.4999999999999997E-3</v>
      </c>
      <c r="H105" s="70" t="str">
        <f>IF(Máximo!H105="","",Máximo!H105)</f>
        <v>Obrigatório</v>
      </c>
      <c r="I105" s="37" t="s">
        <v>4</v>
      </c>
      <c r="J105" s="73">
        <f>IF($K$13="Não Atende",0,IF(I105="","",IF(H105="",VLOOKUP(I105,Parâmetros!$B$3:$C$6,2,0),VLOOKUP(I105,Parâmetros!$B$3:$C$6,2,0)*VLOOKUP(H105,Parâmetros!$E$3:$G$5,2,0))))</f>
        <v>4</v>
      </c>
      <c r="K105" s="74">
        <f t="shared" ref="K105" si="72">IF(J105="",0,((G105*J105)*$F$30)*0.9*100)</f>
        <v>1.2149999999999999</v>
      </c>
      <c r="L105" s="3"/>
      <c r="M105" s="38"/>
    </row>
    <row r="106" spans="1:13" ht="45.75" customHeight="1" outlineLevel="1" x14ac:dyDescent="0.2">
      <c r="A106" s="170" t="str">
        <f>Máximo!A106</f>
        <v>3.74</v>
      </c>
      <c r="B106" s="667" t="str">
        <f>Máximo!B106:E106</f>
        <v>Capacidade de bloquear subscribers na Rede da Oi via ação do analista (comunicação com HLR via protocolo SSH, Telnet e comunicação com a rede fixa através do loader)</v>
      </c>
      <c r="C106" s="668"/>
      <c r="D106" s="668"/>
      <c r="E106" s="669"/>
      <c r="F106" s="68" t="str">
        <f>IF(Máximo!F106:I106="","",Máximo!F106:I106)</f>
        <v/>
      </c>
      <c r="G106" s="72">
        <f>Máximo!G106:J106</f>
        <v>7.4999999999999997E-3</v>
      </c>
      <c r="H106" s="70" t="str">
        <f>IF(Máximo!H106="","",Máximo!H106)</f>
        <v>Obrigatório</v>
      </c>
      <c r="I106" s="37" t="s">
        <v>4</v>
      </c>
      <c r="J106" s="73">
        <f>IF($K$13="Não Atende",0,IF(I106="","",IF(H106="",VLOOKUP(I106,Parâmetros!$B$3:$C$6,2,0),VLOOKUP(I106,Parâmetros!$B$3:$C$6,2,0)*VLOOKUP(H106,Parâmetros!$E$3:$G$5,2,0))))</f>
        <v>4</v>
      </c>
      <c r="K106" s="74">
        <f t="shared" ref="K106" si="73">IF(J106="",0,((G106*J106)*$F$30)*0.9*100)</f>
        <v>1.2149999999999999</v>
      </c>
      <c r="L106" s="3"/>
      <c r="M106" s="38"/>
    </row>
    <row r="107" spans="1:13" ht="45.75" customHeight="1" outlineLevel="1" x14ac:dyDescent="0.2">
      <c r="A107" s="170" t="str">
        <f>Máximo!A107</f>
        <v>3.75</v>
      </c>
      <c r="B107" s="667" t="str">
        <f>Máximo!B107:E107</f>
        <v>A ferramenta deverá reconhecer assiantes bloqueados na rede e nos CRM's para não alarmar mais as regras cujo esteja no caso</v>
      </c>
      <c r="C107" s="668"/>
      <c r="D107" s="668"/>
      <c r="E107" s="669"/>
      <c r="F107" s="68" t="str">
        <f>IF(Máximo!F107:I107="","",Máximo!F107:I107)</f>
        <v/>
      </c>
      <c r="G107" s="72">
        <f>Máximo!G107:J107</f>
        <v>7.4999999999999997E-3</v>
      </c>
      <c r="H107" s="70" t="str">
        <f>IF(Máximo!H107="","",Máximo!H107)</f>
        <v>Obrigatório</v>
      </c>
      <c r="I107" s="37" t="s">
        <v>5</v>
      </c>
      <c r="J107" s="73">
        <f>IF($K$13="Não Atende",0,IF(I107="","",IF(H107="",VLOOKUP(I107,Parâmetros!$B$3:$C$6,2,0),VLOOKUP(I107,Parâmetros!$B$3:$C$6,2,0)*VLOOKUP(H107,Parâmetros!$E$3:$G$5,2,0))))</f>
        <v>0</v>
      </c>
      <c r="K107" s="74">
        <f t="shared" ref="K107" si="74">IF(J107="",0,((G107*J107)*$F$30)*0.9*100)</f>
        <v>0</v>
      </c>
      <c r="L107" s="3"/>
      <c r="M107" s="38"/>
    </row>
    <row r="108" spans="1:13" ht="45.75" customHeight="1" outlineLevel="1" x14ac:dyDescent="0.2">
      <c r="A108" s="170" t="str">
        <f>Máximo!A108</f>
        <v>3.76</v>
      </c>
      <c r="B108" s="667" t="str">
        <f>Máximo!B108:E108</f>
        <v>A ferramenta deverá ser extensível às premissas dos dealers concetando com POS's para verificar as credenciais do cliente antes da ativação do(s) produto(s)</v>
      </c>
      <c r="C108" s="668"/>
      <c r="D108" s="668"/>
      <c r="E108" s="669"/>
      <c r="F108" s="68" t="str">
        <f>IF(Máximo!F108:I108="","",Máximo!F108:I108)</f>
        <v/>
      </c>
      <c r="G108" s="72">
        <f>Máximo!G108:J108</f>
        <v>3.69318182E-3</v>
      </c>
      <c r="H108" s="70" t="str">
        <f>IF(Máximo!H108="","",Máximo!H108)</f>
        <v>Obrigatório</v>
      </c>
      <c r="I108" s="37" t="s">
        <v>5</v>
      </c>
      <c r="J108" s="73">
        <f>IF($K$13="Não Atende",0,IF(I108="","",IF(H108="",VLOOKUP(I108,Parâmetros!$B$3:$C$6,2,0),VLOOKUP(I108,Parâmetros!$B$3:$C$6,2,0)*VLOOKUP(H108,Parâmetros!$E$3:$G$5,2,0))))</f>
        <v>0</v>
      </c>
      <c r="K108" s="74">
        <f t="shared" ref="K108" si="75">IF(J108="",0,((G108*J108)*$F$30)*0.9*100)</f>
        <v>0</v>
      </c>
      <c r="L108" s="3"/>
      <c r="M108" s="38"/>
    </row>
    <row r="109" spans="1:13" ht="45.75" customHeight="1" outlineLevel="1" x14ac:dyDescent="0.2">
      <c r="A109" s="170" t="str">
        <f>Máximo!A109</f>
        <v>3.77</v>
      </c>
      <c r="B109" s="667" t="str">
        <f>Máximo!B109:E109</f>
        <v>A ferramenta deverá prover de mecanismos de georeferenciamento dos casos analisados</v>
      </c>
      <c r="C109" s="668"/>
      <c r="D109" s="668"/>
      <c r="E109" s="669"/>
      <c r="F109" s="68" t="str">
        <f>IF(Máximo!F109:I109="","",Máximo!F109:I109)</f>
        <v/>
      </c>
      <c r="G109" s="72">
        <f>Máximo!G109:J109</f>
        <v>7.4999999999999997E-3</v>
      </c>
      <c r="H109" s="70" t="str">
        <f>IF(Máximo!H109="","",Máximo!H109)</f>
        <v>Obrigatório</v>
      </c>
      <c r="I109" s="37" t="s">
        <v>4</v>
      </c>
      <c r="J109" s="73">
        <f>IF($K$13="Não Atende",0,IF(I109="","",IF(H109="",VLOOKUP(I109,Parâmetros!$B$3:$C$6,2,0),VLOOKUP(I109,Parâmetros!$B$3:$C$6,2,0)*VLOOKUP(H109,Parâmetros!$E$3:$G$5,2,0))))</f>
        <v>4</v>
      </c>
      <c r="K109" s="74">
        <f t="shared" ref="K109" si="76">IF(J109="",0,((G109*J109)*$F$30)*0.9*100)</f>
        <v>1.2149999999999999</v>
      </c>
      <c r="L109" s="3"/>
      <c r="M109" s="38"/>
    </row>
    <row r="110" spans="1:13" ht="45.75" customHeight="1" outlineLevel="1" x14ac:dyDescent="0.2">
      <c r="A110" s="170" t="str">
        <f>Máximo!A110</f>
        <v>3.78</v>
      </c>
      <c r="B110" s="667" t="str">
        <f>Máximo!B110:E110</f>
        <v>Capacidade de leitura biométrica para cruzamento de reconhecimento biométrico (facial, iris, digitais, etc) para as iniciativas de anti-fraude de frente de loja e cruzamento com perfil de mídias sociais (reconhecimento facial)</v>
      </c>
      <c r="C110" s="668"/>
      <c r="D110" s="668"/>
      <c r="E110" s="669"/>
      <c r="F110" s="68" t="str">
        <f>IF(Máximo!F110:I110="","",Máximo!F110:I110)</f>
        <v/>
      </c>
      <c r="G110" s="72">
        <f>Máximo!G110:J110</f>
        <v>3.69318182E-3</v>
      </c>
      <c r="H110" s="70" t="str">
        <f>IF(Máximo!H110="","",Máximo!H110)</f>
        <v>Obrigatório</v>
      </c>
      <c r="I110" s="37" t="s">
        <v>5</v>
      </c>
      <c r="J110" s="73">
        <f>IF($K$13="Não Atende",0,IF(I110="","",IF(H110="",VLOOKUP(I110,Parâmetros!$B$3:$C$6,2,0),VLOOKUP(I110,Parâmetros!$B$3:$C$6,2,0)*VLOOKUP(H110,Parâmetros!$E$3:$G$5,2,0))))</f>
        <v>0</v>
      </c>
      <c r="K110" s="74">
        <f t="shared" ref="K110" si="77">IF(J110="",0,((G110*J110)*$F$30)*0.9*100)</f>
        <v>0</v>
      </c>
      <c r="L110" s="3"/>
      <c r="M110" s="38"/>
    </row>
    <row r="111" spans="1:13" ht="45.75" customHeight="1" outlineLevel="1" x14ac:dyDescent="0.2">
      <c r="A111" s="170" t="str">
        <f>Máximo!A111</f>
        <v>3.79</v>
      </c>
      <c r="B111" s="667" t="str">
        <f>Máximo!B111:E111</f>
        <v>Capacidade de leitura biométrica para reconhecimento biométrico (facial, iris, digitais, etc) em documentos digitalizados.</v>
      </c>
      <c r="C111" s="668"/>
      <c r="D111" s="668"/>
      <c r="E111" s="669"/>
      <c r="F111" s="68" t="str">
        <f>IF(Máximo!F111:I111="","",Máximo!F111:I111)</f>
        <v/>
      </c>
      <c r="G111" s="72">
        <f>Máximo!G111:J111</f>
        <v>3.69318182E-3</v>
      </c>
      <c r="H111" s="70" t="str">
        <f>IF(Máximo!H111="","",Máximo!H111)</f>
        <v>Obrigatório</v>
      </c>
      <c r="I111" s="37" t="s">
        <v>5</v>
      </c>
      <c r="J111" s="73">
        <f>IF($K$13="Não Atende",0,IF(I111="","",IF(H111="",VLOOKUP(I111,Parâmetros!$B$3:$C$6,2,0),VLOOKUP(I111,Parâmetros!$B$3:$C$6,2,0)*VLOOKUP(H111,Parâmetros!$E$3:$G$5,2,0))))</f>
        <v>0</v>
      </c>
      <c r="K111" s="74">
        <f t="shared" ref="K111" si="78">IF(J111="",0,((G111*J111)*$F$30)*0.9*100)</f>
        <v>0</v>
      </c>
      <c r="L111" s="3"/>
      <c r="M111" s="38"/>
    </row>
    <row r="112" spans="1:13" ht="45.75" customHeight="1" outlineLevel="1" x14ac:dyDescent="0.2">
      <c r="A112" s="170" t="str">
        <f>Máximo!A112</f>
        <v>3.80</v>
      </c>
      <c r="B112" s="667" t="str">
        <f>Máximo!B112:E112</f>
        <v>Capacidade de leitura OCR (para habilitar checagem de assinatura e leitura de contratos)</v>
      </c>
      <c r="C112" s="668"/>
      <c r="D112" s="668"/>
      <c r="E112" s="669"/>
      <c r="F112" s="68" t="str">
        <f>IF(Máximo!F112:I112="","",Máximo!F112:I112)</f>
        <v/>
      </c>
      <c r="G112" s="72">
        <f>Máximo!G112:J112</f>
        <v>3.69318182E-3</v>
      </c>
      <c r="H112" s="70" t="str">
        <f>IF(Máximo!H112="","",Máximo!H112)</f>
        <v>Obrigatório</v>
      </c>
      <c r="I112" s="37" t="s">
        <v>5</v>
      </c>
      <c r="J112" s="73">
        <f>IF($K$13="Não Atende",0,IF(I112="","",IF(H112="",VLOOKUP(I112,Parâmetros!$B$3:$C$6,2,0),VLOOKUP(I112,Parâmetros!$B$3:$C$6,2,0)*VLOOKUP(H112,Parâmetros!$E$3:$G$5,2,0))))</f>
        <v>0</v>
      </c>
      <c r="K112" s="74">
        <f t="shared" ref="K112" si="79">IF(J112="",0,((G112*J112)*$F$30)*0.9*100)</f>
        <v>0</v>
      </c>
      <c r="L112" s="3"/>
      <c r="M112" s="38"/>
    </row>
    <row r="113" spans="1:16" ht="45.75" customHeight="1" outlineLevel="1" x14ac:dyDescent="0.2">
      <c r="A113" s="170" t="str">
        <f>Máximo!A113</f>
        <v>3.81</v>
      </c>
      <c r="B113" s="667" t="str">
        <f>Máximo!B113:E113</f>
        <v>Capacidade de conectar com scores externos (ClearSale, M4U Serasa, ABR, Receita Federal, etc) via webservices</v>
      </c>
      <c r="C113" s="668"/>
      <c r="D113" s="668"/>
      <c r="E113" s="669"/>
      <c r="F113" s="68" t="str">
        <f>IF(Máximo!F113:I113="","",Máximo!F113:I113)</f>
        <v/>
      </c>
      <c r="G113" s="72">
        <f>Máximo!G113:J113</f>
        <v>7.4999999999999997E-3</v>
      </c>
      <c r="H113" s="70" t="str">
        <f>IF(Máximo!H113="","",Máximo!H113)</f>
        <v>Obrigatório</v>
      </c>
      <c r="I113" s="37" t="s">
        <v>4</v>
      </c>
      <c r="J113" s="73">
        <f>IF($K$13="Não Atende",0,IF(I113="","",IF(H113="",VLOOKUP(I113,Parâmetros!$B$3:$C$6,2,0),VLOOKUP(I113,Parâmetros!$B$3:$C$6,2,0)*VLOOKUP(H113,Parâmetros!$E$3:$G$5,2,0))))</f>
        <v>4</v>
      </c>
      <c r="K113" s="74">
        <f t="shared" ref="K113" si="80">IF(J113="",0,((G113*J113)*$F$30)*0.9*100)</f>
        <v>1.2149999999999999</v>
      </c>
      <c r="L113" s="3"/>
      <c r="M113" s="38"/>
    </row>
    <row r="114" spans="1:16" ht="45.75" customHeight="1" outlineLevel="1" x14ac:dyDescent="0.2">
      <c r="A114" s="170" t="str">
        <f>Máximo!A114</f>
        <v>3.82</v>
      </c>
      <c r="B114" s="667" t="str">
        <f>Máximo!B114:E114</f>
        <v>A ferramenta deverá permitir ao analista e ao adminstrador do sistema a configuração e desenvolvimento de procedures para transformação dos dados (flexibilizando a criação de novas regras)</v>
      </c>
      <c r="C114" s="668"/>
      <c r="D114" s="668"/>
      <c r="E114" s="669"/>
      <c r="F114" s="68" t="str">
        <f>IF(Máximo!F114:I114="","",Máximo!F114:I114)</f>
        <v/>
      </c>
      <c r="G114" s="72">
        <f>Máximo!G114:J114</f>
        <v>7.4999999999999997E-3</v>
      </c>
      <c r="H114" s="70" t="str">
        <f>IF(Máximo!H114="","",Máximo!H114)</f>
        <v>Obrigatório</v>
      </c>
      <c r="I114" s="37" t="s">
        <v>5</v>
      </c>
      <c r="J114" s="73">
        <f>IF($K$13="Não Atende",0,IF(I114="","",IF(H114="",VLOOKUP(I114,Parâmetros!$B$3:$C$6,2,0),VLOOKUP(I114,Parâmetros!$B$3:$C$6,2,0)*VLOOKUP(H114,Parâmetros!$E$3:$G$5,2,0))))</f>
        <v>0</v>
      </c>
      <c r="K114" s="74">
        <f t="shared" ref="K114" si="81">IF(J114="",0,((G114*J114)*$F$30)*0.9*100)</f>
        <v>0</v>
      </c>
      <c r="L114" s="3"/>
      <c r="M114" s="38"/>
    </row>
    <row r="115" spans="1:16" ht="45.75" customHeight="1" outlineLevel="1" x14ac:dyDescent="0.2">
      <c r="A115" s="170" t="str">
        <f>Máximo!A115</f>
        <v>3.83</v>
      </c>
      <c r="B115" s="667" t="str">
        <f>Máximo!B115:E115</f>
        <v>A ferramenta deverá permitir ao analista e ao administrador do sistema o input de dados de diversas fontes (configuração de dblink's, construção de etl's, etc)</v>
      </c>
      <c r="C115" s="668"/>
      <c r="D115" s="668"/>
      <c r="E115" s="669"/>
      <c r="F115" s="68" t="str">
        <f>IF(Máximo!F115:I115="","",Máximo!F115:I115)</f>
        <v/>
      </c>
      <c r="G115" s="72">
        <f>Máximo!G115:J115</f>
        <v>7.4999999999999997E-3</v>
      </c>
      <c r="H115" s="70" t="str">
        <f>IF(Máximo!H115="","",Máximo!H115)</f>
        <v>Obrigatório</v>
      </c>
      <c r="I115" s="37" t="s">
        <v>17</v>
      </c>
      <c r="J115" s="73">
        <f>IF($K$13="Não Atende",0,IF(I115="","",IF(H115="",VLOOKUP(I115,Parâmetros!$B$3:$C$6,2,0),VLOOKUP(I115,Parâmetros!$B$3:$C$6,2,0)*VLOOKUP(H115,Parâmetros!$E$3:$G$5,2,0))))</f>
        <v>2</v>
      </c>
      <c r="K115" s="74">
        <f t="shared" ref="K115" si="82">IF(J115="",0,((G115*J115)*$F$30)*0.9*100)</f>
        <v>0.60749999999999993</v>
      </c>
      <c r="L115" s="3"/>
      <c r="M115" s="38"/>
    </row>
    <row r="116" spans="1:16" ht="45.75" customHeight="1" outlineLevel="1" x14ac:dyDescent="0.2">
      <c r="A116" s="170" t="str">
        <f>Máximo!A116</f>
        <v>3.84</v>
      </c>
      <c r="B116" s="667" t="str">
        <f>Máximo!B116:E116</f>
        <v>A ferramenta deverá permitir ao administrador do sistema a configuração dos perfis de acesso e criação de usuários</v>
      </c>
      <c r="C116" s="668"/>
      <c r="D116" s="668"/>
      <c r="E116" s="669"/>
      <c r="F116" s="68" t="str">
        <f>IF(Máximo!F116:I116="","",Máximo!F116:I116)</f>
        <v/>
      </c>
      <c r="G116" s="72">
        <f>Máximo!G116:J116</f>
        <v>7.4999999999999997E-3</v>
      </c>
      <c r="H116" s="70" t="str">
        <f>IF(Máximo!H116="","",Máximo!H116)</f>
        <v>Obrigatório</v>
      </c>
      <c r="I116" s="37" t="s">
        <v>4</v>
      </c>
      <c r="J116" s="73">
        <f>IF($K$13="Não Atende",0,IF(I116="","",IF(H116="",VLOOKUP(I116,Parâmetros!$B$3:$C$6,2,0),VLOOKUP(I116,Parâmetros!$B$3:$C$6,2,0)*VLOOKUP(H116,Parâmetros!$E$3:$G$5,2,0))))</f>
        <v>4</v>
      </c>
      <c r="K116" s="74">
        <f t="shared" ref="K116" si="83">IF(J116="",0,((G116*J116)*$F$30)*0.9*100)</f>
        <v>1.2149999999999999</v>
      </c>
      <c r="L116" s="3"/>
      <c r="M116" s="38"/>
    </row>
    <row r="117" spans="1:16" ht="45.75" customHeight="1" outlineLevel="1" x14ac:dyDescent="0.2">
      <c r="A117" s="170" t="str">
        <f>Máximo!A117</f>
        <v>3.85</v>
      </c>
      <c r="B117" s="667" t="str">
        <f>Máximo!B117:E117</f>
        <v>A ferramenta deverá permitir ao analista e ao administrador do sistema a configuração de novas telas e fluxos de informação e aprovação dos casos (derivação, detecção e desbloqueio)</v>
      </c>
      <c r="C117" s="668"/>
      <c r="D117" s="668"/>
      <c r="E117" s="669"/>
      <c r="F117" s="68" t="str">
        <f>IF(Máximo!F117:I117="","",Máximo!F117:I117)</f>
        <v/>
      </c>
      <c r="G117" s="72">
        <f>Máximo!G117:J117</f>
        <v>7.4999999999999997E-3</v>
      </c>
      <c r="H117" s="70" t="str">
        <f>IF(Máximo!H117="","",Máximo!H117)</f>
        <v>Obrigatório</v>
      </c>
      <c r="I117" s="37" t="s">
        <v>5</v>
      </c>
      <c r="J117" s="73">
        <f>IF($K$13="Não Atende",0,IF(I117="","",IF(H117="",VLOOKUP(I117,Parâmetros!$B$3:$C$6,2,0),VLOOKUP(I117,Parâmetros!$B$3:$C$6,2,0)*VLOOKUP(H117,Parâmetros!$E$3:$G$5,2,0))))</f>
        <v>0</v>
      </c>
      <c r="K117" s="74">
        <f t="shared" ref="K117" si="84">IF(J117="",0,((G117*J117)*$F$30)*0.9*100)</f>
        <v>0</v>
      </c>
      <c r="L117" s="3"/>
      <c r="M117" s="38"/>
    </row>
    <row r="118" spans="1:16" ht="45.75" customHeight="1" outlineLevel="1" x14ac:dyDescent="0.2">
      <c r="A118" s="170" t="str">
        <f>Máximo!A118</f>
        <v>3.86</v>
      </c>
      <c r="B118" s="667" t="str">
        <f>Máximo!B118:E118</f>
        <v>A ferramenta deverá permitir ao analista e ao administrador do sistema a configuração dos relatórios e suas fontes de dados</v>
      </c>
      <c r="C118" s="668"/>
      <c r="D118" s="668"/>
      <c r="E118" s="669"/>
      <c r="F118" s="68" t="str">
        <f>IF(Máximo!F118:I118="","",Máximo!F118:I118)</f>
        <v/>
      </c>
      <c r="G118" s="72">
        <f>Máximo!G118:J118</f>
        <v>7.4999999999999997E-3</v>
      </c>
      <c r="H118" s="70" t="str">
        <f>IF(Máximo!H118="","",Máximo!H118)</f>
        <v>Obrigatório</v>
      </c>
      <c r="I118" s="37" t="s">
        <v>5</v>
      </c>
      <c r="J118" s="73">
        <f>IF($K$13="Não Atende",0,IF(I118="","",IF(H118="",VLOOKUP(I118,Parâmetros!$B$3:$C$6,2,0),VLOOKUP(I118,Parâmetros!$B$3:$C$6,2,0)*VLOOKUP(H118,Parâmetros!$E$3:$G$5,2,0))))</f>
        <v>0</v>
      </c>
      <c r="K118" s="74">
        <f t="shared" ref="K118" si="85">IF(J118="",0,((G118*J118)*$F$30)*0.9*100)</f>
        <v>0</v>
      </c>
      <c r="L118" s="3"/>
      <c r="M118" s="38"/>
    </row>
    <row r="119" spans="1:16" ht="45.75" customHeight="1" outlineLevel="1" x14ac:dyDescent="0.2">
      <c r="A119" s="170" t="str">
        <f>Máximo!A119</f>
        <v>3.87</v>
      </c>
      <c r="B119" s="667" t="str">
        <f>Máximo!B119:E119</f>
        <v>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v>
      </c>
      <c r="C119" s="668"/>
      <c r="D119" s="668"/>
      <c r="E119" s="669"/>
      <c r="F119" s="68" t="str">
        <f>IF(Máximo!F119:I119="","",Máximo!F119:I119)</f>
        <v/>
      </c>
      <c r="G119" s="72">
        <f>Máximo!G119:J119</f>
        <v>7.4999999999999997E-3</v>
      </c>
      <c r="H119" s="70" t="str">
        <f>IF(Máximo!H119="","",Máximo!H119)</f>
        <v>Obrigatório</v>
      </c>
      <c r="I119" s="37" t="s">
        <v>4</v>
      </c>
      <c r="J119" s="73">
        <f>IF($K$13="Não Atende",0,IF(I119="","",IF(H119="",VLOOKUP(I119,Parâmetros!$B$3:$C$6,2,0),VLOOKUP(I119,Parâmetros!$B$3:$C$6,2,0)*VLOOKUP(H119,Parâmetros!$E$3:$G$5,2,0))))</f>
        <v>4</v>
      </c>
      <c r="K119" s="74">
        <f t="shared" ref="K119" si="86">IF(J119="",0,((G119*J119)*$F$30)*0.9*100)</f>
        <v>1.2149999999999999</v>
      </c>
      <c r="L119" s="3"/>
      <c r="M119" s="38"/>
    </row>
    <row r="120" spans="1:16" ht="45.75" customHeight="1" outlineLevel="1" x14ac:dyDescent="0.2">
      <c r="A120" s="170" t="str">
        <f>Máximo!A120</f>
        <v>3.88</v>
      </c>
      <c r="B120" s="667" t="str">
        <f>Máximo!B120:E120</f>
        <v>A ferramenta deverá ser capaz de identificar cenários de suppressed usage e missing usage nos dados através dos switches/ERB's (configurações de rede fraudulentas), emitindo alertas e relatórios</v>
      </c>
      <c r="C120" s="668"/>
      <c r="D120" s="668"/>
      <c r="E120" s="669"/>
      <c r="F120" s="68" t="str">
        <f>IF(Máximo!F120:I120="","",Máximo!F120:I120)</f>
        <v/>
      </c>
      <c r="G120" s="72">
        <f>Máximo!G120:J120</f>
        <v>7.4999999999999997E-3</v>
      </c>
      <c r="H120" s="70" t="str">
        <f>IF(Máximo!H120="","",Máximo!H120)</f>
        <v>Obrigatório</v>
      </c>
      <c r="I120" s="37" t="s">
        <v>17</v>
      </c>
      <c r="J120" s="73">
        <f>IF($K$13="Não Atende",0,IF(I120="","",IF(H120="",VLOOKUP(I120,Parâmetros!$B$3:$C$6,2,0),VLOOKUP(I120,Parâmetros!$B$3:$C$6,2,0)*VLOOKUP(H120,Parâmetros!$E$3:$G$5,2,0))))</f>
        <v>2</v>
      </c>
      <c r="K120" s="74">
        <f t="shared" ref="K120" si="87">IF(J120="",0,((G120*J120)*$F$30)*0.9*100)</f>
        <v>0.60749999999999993</v>
      </c>
      <c r="L120" s="3"/>
      <c r="M120" s="38"/>
    </row>
    <row r="121" spans="1:16" ht="45.75" customHeight="1" outlineLevel="1" x14ac:dyDescent="0.2">
      <c r="A121" s="170" t="str">
        <f>Máximo!A121</f>
        <v>3.89</v>
      </c>
      <c r="B121" s="667" t="str">
        <f>Máximo!B121:E121</f>
        <v>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v>
      </c>
      <c r="C121" s="668"/>
      <c r="D121" s="668"/>
      <c r="E121" s="669"/>
      <c r="F121" s="68" t="str">
        <f>IF(Máximo!F121:I121="","",Máximo!F121:I121)</f>
        <v/>
      </c>
      <c r="G121" s="72">
        <f>Máximo!G121:J121</f>
        <v>7.4999999999999997E-3</v>
      </c>
      <c r="H121" s="70" t="str">
        <f>IF(Máximo!H121="","",Máximo!H121)</f>
        <v>Obrigatório</v>
      </c>
      <c r="I121" s="37" t="s">
        <v>5</v>
      </c>
      <c r="J121" s="73">
        <f>IF($K$13="Não Atende",0,IF(I121="","",IF(H121="",VLOOKUP(I121,Parâmetros!$B$3:$C$6,2,0),VLOOKUP(I121,Parâmetros!$B$3:$C$6,2,0)*VLOOKUP(H121,Parâmetros!$E$3:$G$5,2,0))))</f>
        <v>0</v>
      </c>
      <c r="K121" s="74">
        <f t="shared" ref="K121" si="88">IF(J121="",0,((G121*J121)*$F$30)*0.9*100)</f>
        <v>0</v>
      </c>
      <c r="L121" s="3"/>
      <c r="M121" s="38"/>
    </row>
    <row r="122" spans="1:16" ht="45.75" customHeight="1" outlineLevel="1" x14ac:dyDescent="0.2">
      <c r="A122" s="170" t="str">
        <f>Máximo!A122</f>
        <v>3.90</v>
      </c>
      <c r="B122" s="667" t="str">
        <f>Máximo!B122:E122</f>
        <v>No momento da conclusão da análise do caso (ação do analista) a ferramenta deverá possuir workflow para o sistema de tarifação e faturamento (SIN, Sisraf, SFA e Arbor) enviando comando para cancelamento da fatura e de chamadas (No Bill)</v>
      </c>
      <c r="C122" s="668"/>
      <c r="D122" s="668"/>
      <c r="E122" s="669"/>
      <c r="F122" s="68" t="str">
        <f>IF(Máximo!F122:I122="","",Máximo!F122:I122)</f>
        <v/>
      </c>
      <c r="G122" s="72">
        <f>Máximo!G122:J122</f>
        <v>7.4999999999999997E-3</v>
      </c>
      <c r="H122" s="70" t="str">
        <f>IF(Máximo!H122="","",Máximo!H122)</f>
        <v>Obrigatório</v>
      </c>
      <c r="I122" s="37" t="s">
        <v>4</v>
      </c>
      <c r="J122" s="73">
        <f>IF($K$13="Não Atende",0,IF(I122="","",IF(H122="",VLOOKUP(I122,Parâmetros!$B$3:$C$6,2,0),VLOOKUP(I122,Parâmetros!$B$3:$C$6,2,0)*VLOOKUP(H122,Parâmetros!$E$3:$G$5,2,0))))</f>
        <v>4</v>
      </c>
      <c r="K122" s="74">
        <f t="shared" ref="K122" si="89">IF(J122="",0,((G122*J122)*$F$30)*0.9*100)</f>
        <v>1.2149999999999999</v>
      </c>
      <c r="L122" s="409">
        <v>3.9176890955268402E-3</v>
      </c>
      <c r="M122" s="38"/>
    </row>
    <row r="123" spans="1:16" s="168" customFormat="1" ht="15" customHeight="1" outlineLevel="1" x14ac:dyDescent="0.2">
      <c r="A123" s="246"/>
      <c r="B123" s="244" t="s">
        <v>169</v>
      </c>
      <c r="C123" s="241"/>
      <c r="D123" s="241"/>
      <c r="E123" s="241"/>
      <c r="F123" s="247"/>
      <c r="G123" s="247"/>
      <c r="H123" s="247"/>
      <c r="I123" s="239"/>
      <c r="J123" s="247"/>
      <c r="K123" s="247"/>
      <c r="L123" s="247"/>
      <c r="M123" s="248"/>
      <c r="P123" s="5"/>
    </row>
    <row r="124" spans="1:16" ht="45.75" customHeight="1" outlineLevel="1" x14ac:dyDescent="0.2">
      <c r="A124" s="170" t="str">
        <f>Máximo!A124</f>
        <v>3.91</v>
      </c>
      <c r="B124" s="667" t="str">
        <f>Máximo!B124:E124</f>
        <v>A ferramenta deverá armazenar o histórico de transações de análise de crédito dos últimos 8 meses (histórico de fraude e alarmes) e de forma consolidado por 5 anos para permitir reports</v>
      </c>
      <c r="C124" s="668"/>
      <c r="D124" s="668"/>
      <c r="E124" s="669"/>
      <c r="F124" s="68" t="str">
        <f>IF(Máximo!F124:I124="","",Máximo!F124:I124)</f>
        <v/>
      </c>
      <c r="G124" s="72">
        <f>Máximo!G124:J124</f>
        <v>5.3571428599999997E-3</v>
      </c>
      <c r="H124" s="70" t="str">
        <f>IF(Máximo!H124="","",Máximo!H124)</f>
        <v>Obrigatório</v>
      </c>
      <c r="I124" s="37" t="s">
        <v>4</v>
      </c>
      <c r="J124" s="73">
        <f>IF($K$13="Não Atende",0,IF(I124="","",IF(H124="",VLOOKUP(I124,Parâmetros!$B$3:$C$6,2,0),VLOOKUP(I124,Parâmetros!$B$3:$C$6,2,0)*VLOOKUP(H124,Parâmetros!$E$3:$G$5,2,0))))</f>
        <v>4</v>
      </c>
      <c r="K124" s="74">
        <f t="shared" ref="K124" si="90">IF(J124="",0,((G124*J124)*$F$30)*0.9*100)</f>
        <v>0.86785714331999997</v>
      </c>
      <c r="L124" s="3"/>
      <c r="M124" s="38"/>
    </row>
    <row r="125" spans="1:16" ht="45.75" customHeight="1" outlineLevel="1" x14ac:dyDescent="0.2">
      <c r="A125" s="170" t="str">
        <f>Máximo!A125</f>
        <v>3.92</v>
      </c>
      <c r="B125" s="667" t="str">
        <f>Máximo!B125:E125</f>
        <v>A ferramenta deverá armazenar a base histórica de tráfego (Voz, Gprs, SMS, MMS, recarga, VOIP) detalhado CDR a CDR dos últimos 3 meses e de forma consolidado por 5 anos para permitir reports</v>
      </c>
      <c r="C125" s="668"/>
      <c r="D125" s="668"/>
      <c r="E125" s="669"/>
      <c r="F125" s="68" t="str">
        <f>IF(Máximo!F125:I125="","",Máximo!F125:I125)</f>
        <v/>
      </c>
      <c r="G125" s="72">
        <f>Máximo!G125:J125</f>
        <v>5.3571428599999997E-3</v>
      </c>
      <c r="H125" s="70" t="str">
        <f>IF(Máximo!H125="","",Máximo!H125)</f>
        <v>Obrigatório</v>
      </c>
      <c r="I125" s="37" t="s">
        <v>4</v>
      </c>
      <c r="J125" s="73">
        <f>IF($K$13="Não Atende",0,IF(I125="","",IF(H125="",VLOOKUP(I125,Parâmetros!$B$3:$C$6,2,0),VLOOKUP(I125,Parâmetros!$B$3:$C$6,2,0)*VLOOKUP(H125,Parâmetros!$E$3:$G$5,2,0))))</f>
        <v>4</v>
      </c>
      <c r="K125" s="74">
        <f t="shared" ref="K125" si="91">IF(J125="",0,((G125*J125)*$F$30)*0.9*100)</f>
        <v>0.86785714331999997</v>
      </c>
      <c r="L125" s="3"/>
      <c r="M125" s="38"/>
    </row>
    <row r="126" spans="1:16" ht="45.75" customHeight="1" outlineLevel="1" x14ac:dyDescent="0.2">
      <c r="A126" s="170" t="str">
        <f>Máximo!A126</f>
        <v>3.93</v>
      </c>
      <c r="B126" s="667" t="str">
        <f>Máximo!B126:E126</f>
        <v>A ferramenta deverá possibilitar o backup das bases históricas e acesso de consulta</v>
      </c>
      <c r="C126" s="668"/>
      <c r="D126" s="668"/>
      <c r="E126" s="669"/>
      <c r="F126" s="68" t="str">
        <f>IF(Máximo!F126:I126="","",Máximo!F126:I126)</f>
        <v/>
      </c>
      <c r="G126" s="72">
        <f>Máximo!G126:J126</f>
        <v>5.3571428599999997E-3</v>
      </c>
      <c r="H126" s="70" t="str">
        <f>IF(Máximo!H126="","",Máximo!H126)</f>
        <v>Obrigatório</v>
      </c>
      <c r="I126" s="37" t="s">
        <v>4</v>
      </c>
      <c r="J126" s="73">
        <f>IF($K$13="Não Atende",0,IF(I126="","",IF(H126="",VLOOKUP(I126,Parâmetros!$B$3:$C$6,2,0),VLOOKUP(I126,Parâmetros!$B$3:$C$6,2,0)*VLOOKUP(H126,Parâmetros!$E$3:$G$5,2,0))))</f>
        <v>4</v>
      </c>
      <c r="K126" s="74">
        <f t="shared" ref="K126" si="92">IF(J126="",0,((G126*J126)*$F$30)*0.9*100)</f>
        <v>0.86785714331999997</v>
      </c>
      <c r="L126" s="3"/>
      <c r="M126" s="38"/>
    </row>
    <row r="127" spans="1:16" ht="45.75" customHeight="1" outlineLevel="1" x14ac:dyDescent="0.2">
      <c r="A127" s="170" t="str">
        <f>Máximo!A127</f>
        <v>3.94</v>
      </c>
      <c r="B127" s="667" t="str">
        <f>Máximo!B127:E127</f>
        <v>A ferramenta deverá armazenar os dados cadastrais da base de assiantes Oi (aproximadamente 70 milhões, com estimativa de crescimento de 5 milhões nos próximos 3 anos)</v>
      </c>
      <c r="C127" s="668"/>
      <c r="D127" s="668"/>
      <c r="E127" s="669"/>
      <c r="F127" s="68" t="str">
        <f>IF(Máximo!F127:I127="","",Máximo!F127:I127)</f>
        <v/>
      </c>
      <c r="G127" s="72">
        <f>Máximo!G127:J127</f>
        <v>5.3571428599999997E-3</v>
      </c>
      <c r="H127" s="70" t="str">
        <f>IF(Máximo!H127="","",Máximo!H127)</f>
        <v>Obrigatório</v>
      </c>
      <c r="I127" s="37" t="s">
        <v>4</v>
      </c>
      <c r="J127" s="73">
        <f>IF($K$13="Não Atende",0,IF(I127="","",IF(H127="",VLOOKUP(I127,Parâmetros!$B$3:$C$6,2,0),VLOOKUP(I127,Parâmetros!$B$3:$C$6,2,0)*VLOOKUP(H127,Parâmetros!$E$3:$G$5,2,0))))</f>
        <v>4</v>
      </c>
      <c r="K127" s="74">
        <f t="shared" ref="K127" si="93">IF(J127="",0,((G127*J127)*$F$30)*0.9*100)</f>
        <v>0.86785714331999997</v>
      </c>
      <c r="L127" s="3"/>
      <c r="M127" s="38"/>
    </row>
    <row r="128" spans="1:16" ht="45.75" customHeight="1" outlineLevel="1" x14ac:dyDescent="0.2">
      <c r="A128" s="170" t="str">
        <f>Máximo!A128</f>
        <v>3.95</v>
      </c>
      <c r="B128" s="667" t="str">
        <f>Máximo!B128:E128</f>
        <v>A ferramenta deverá possuir um repositório central de fraude com todas as informações das análises de casos, com capacidade de armazenamento de histórico de 5 anos para consultas (via interface)</v>
      </c>
      <c r="C128" s="668"/>
      <c r="D128" s="668"/>
      <c r="E128" s="669"/>
      <c r="F128" s="68" t="str">
        <f>IF(Máximo!F128:I128="","",Máximo!F128:I128)</f>
        <v/>
      </c>
      <c r="G128" s="72">
        <f>Máximo!G128:J128</f>
        <v>5.3571428599999997E-3</v>
      </c>
      <c r="H128" s="70" t="str">
        <f>IF(Máximo!H128="","",Máximo!H128)</f>
        <v>Obrigatório</v>
      </c>
      <c r="I128" s="37" t="s">
        <v>4</v>
      </c>
      <c r="J128" s="73">
        <f>IF($K$13="Não Atende",0,IF(I128="","",IF(H128="",VLOOKUP(I128,Parâmetros!$B$3:$C$6,2,0),VLOOKUP(I128,Parâmetros!$B$3:$C$6,2,0)*VLOOKUP(H128,Parâmetros!$E$3:$G$5,2,0))))</f>
        <v>4</v>
      </c>
      <c r="K128" s="74">
        <f t="shared" ref="K128" si="94">IF(J128="",0,((G128*J128)*$F$30)*0.9*100)</f>
        <v>0.86785714331999997</v>
      </c>
      <c r="L128" s="3"/>
      <c r="M128" s="38"/>
    </row>
    <row r="129" spans="1:13" ht="45.75" customHeight="1" outlineLevel="1" x14ac:dyDescent="0.2">
      <c r="A129" s="170" t="str">
        <f>Máximo!A129</f>
        <v>3.96</v>
      </c>
      <c r="B129" s="667" t="str">
        <f>Máximo!B129:E129</f>
        <v>Ser compatível com ferramentas e frameworks Big Data de mercado, como Hadoop e Spark</v>
      </c>
      <c r="C129" s="668"/>
      <c r="D129" s="668"/>
      <c r="E129" s="669"/>
      <c r="F129" s="68" t="str">
        <f>IF(Máximo!F129:I129="","",Máximo!F129:I129)</f>
        <v/>
      </c>
      <c r="G129" s="72">
        <f>Máximo!G129:J129</f>
        <v>5.3571428599999997E-3</v>
      </c>
      <c r="H129" s="70" t="str">
        <f>IF(Máximo!H129="","",Máximo!H129)</f>
        <v>Obrigatório</v>
      </c>
      <c r="I129" s="37" t="s">
        <v>4</v>
      </c>
      <c r="J129" s="73">
        <f>IF($K$13="Não Atende",0,IF(I129="","",IF(H129="",VLOOKUP(I129,Parâmetros!$B$3:$C$6,2,0),VLOOKUP(I129,Parâmetros!$B$3:$C$6,2,0)*VLOOKUP(H129,Parâmetros!$E$3:$G$5,2,0))))</f>
        <v>4</v>
      </c>
      <c r="K129" s="74">
        <f t="shared" ref="K129" si="95">IF(J129="",0,((G129*J129)*$F$30)*0.9*100)</f>
        <v>0.86785714331999997</v>
      </c>
      <c r="L129" s="3"/>
      <c r="M129" s="38"/>
    </row>
    <row r="130" spans="1:13" ht="45.75" customHeight="1" outlineLevel="1" x14ac:dyDescent="0.2">
      <c r="A130" s="170" t="str">
        <f>Máximo!A130</f>
        <v>3.97</v>
      </c>
      <c r="B130" s="667" t="str">
        <f>Máximo!B130:E130</f>
        <v>Possibilitar data loading e data connection via DBLink com BDs Oracle</v>
      </c>
      <c r="C130" s="668"/>
      <c r="D130" s="668"/>
      <c r="E130" s="669"/>
      <c r="F130" s="68" t="str">
        <f>IF(Máximo!F130:I130="","",Máximo!F130:I130)</f>
        <v/>
      </c>
      <c r="G130" s="72">
        <f>Máximo!G130:J130</f>
        <v>5.3571428599999997E-3</v>
      </c>
      <c r="H130" s="70" t="str">
        <f>IF(Máximo!H130="","",Máximo!H130)</f>
        <v>Obrigatório</v>
      </c>
      <c r="I130" s="37" t="s">
        <v>4</v>
      </c>
      <c r="J130" s="73">
        <f>IF($K$13="Não Atende",0,IF(I130="","",IF(H130="",VLOOKUP(I130,Parâmetros!$B$3:$C$6,2,0),VLOOKUP(I130,Parâmetros!$B$3:$C$6,2,0)*VLOOKUP(H130,Parâmetros!$E$3:$G$5,2,0))))</f>
        <v>4</v>
      </c>
      <c r="K130" s="74">
        <f t="shared" ref="K130" si="96">IF(J130="",0,((G130*J130)*$F$30)*0.9*100)</f>
        <v>0.86785714331999997</v>
      </c>
      <c r="L130" s="3"/>
      <c r="M130" s="38"/>
    </row>
    <row r="131" spans="1:13" ht="45.75" customHeight="1" outlineLevel="1" x14ac:dyDescent="0.2">
      <c r="A131" s="170" t="str">
        <f>Máximo!A131</f>
        <v>3.98</v>
      </c>
      <c r="B131" s="667" t="str">
        <f>Máximo!B131:E131</f>
        <v>Possibilitar data loading e data connection via DBLink com BDs SQL Server</v>
      </c>
      <c r="C131" s="668"/>
      <c r="D131" s="668"/>
      <c r="E131" s="669"/>
      <c r="F131" s="68" t="str">
        <f>IF(Máximo!F131:I131="","",Máximo!F131:I131)</f>
        <v/>
      </c>
      <c r="G131" s="72">
        <f>Máximo!G131:J131</f>
        <v>5.3571428599999997E-3</v>
      </c>
      <c r="H131" s="70" t="str">
        <f>IF(Máximo!H131="","",Máximo!H131)</f>
        <v>Obrigatório</v>
      </c>
      <c r="I131" s="37" t="s">
        <v>4</v>
      </c>
      <c r="J131" s="73">
        <f>IF($K$13="Não Atende",0,IF(I131="","",IF(H131="",VLOOKUP(I131,Parâmetros!$B$3:$C$6,2,0),VLOOKUP(I131,Parâmetros!$B$3:$C$6,2,0)*VLOOKUP(H131,Parâmetros!$E$3:$G$5,2,0))))</f>
        <v>4</v>
      </c>
      <c r="K131" s="74">
        <f t="shared" ref="K131" si="97">IF(J131="",0,((G131*J131)*$F$30)*0.9*100)</f>
        <v>0.86785714331999997</v>
      </c>
      <c r="L131" s="3"/>
      <c r="M131" s="38"/>
    </row>
    <row r="132" spans="1:13" ht="45.75" customHeight="1" outlineLevel="1" x14ac:dyDescent="0.2">
      <c r="A132" s="170" t="str">
        <f>Máximo!A132</f>
        <v>3.99</v>
      </c>
      <c r="B132" s="667" t="str">
        <f>Máximo!B132:E132</f>
        <v>Possibilitar data loading e data connection via DBLink com BDs PostGree</v>
      </c>
      <c r="C132" s="668"/>
      <c r="D132" s="668"/>
      <c r="E132" s="669"/>
      <c r="F132" s="68" t="str">
        <f>IF(Máximo!F132:I132="","",Máximo!F132:I132)</f>
        <v/>
      </c>
      <c r="G132" s="72">
        <f>Máximo!G132:J132</f>
        <v>5.3571428599999997E-3</v>
      </c>
      <c r="H132" s="70" t="str">
        <f>IF(Máximo!H132="","",Máximo!H132)</f>
        <v>Obrigatório</v>
      </c>
      <c r="I132" s="37" t="s">
        <v>4</v>
      </c>
      <c r="J132" s="73">
        <f>IF($K$13="Não Atende",0,IF(I132="","",IF(H132="",VLOOKUP(I132,Parâmetros!$B$3:$C$6,2,0),VLOOKUP(I132,Parâmetros!$B$3:$C$6,2,0)*VLOOKUP(H132,Parâmetros!$E$3:$G$5,2,0))))</f>
        <v>4</v>
      </c>
      <c r="K132" s="74">
        <f t="shared" ref="K132" si="98">IF(J132="",0,((G132*J132)*$F$30)*0.9*100)</f>
        <v>0.86785714331999997</v>
      </c>
      <c r="L132" s="3"/>
      <c r="M132" s="38"/>
    </row>
    <row r="133" spans="1:13" ht="45.75" customHeight="1" outlineLevel="1" x14ac:dyDescent="0.2">
      <c r="A133" s="170" t="str">
        <f>Máximo!A133</f>
        <v>3.100</v>
      </c>
      <c r="B133" s="667" t="str">
        <f>Máximo!B133:E133</f>
        <v>Todas as funcionalidades, telas, ajuda (manual), relatório e outros deverão estar em português.</v>
      </c>
      <c r="C133" s="668"/>
      <c r="D133" s="668"/>
      <c r="E133" s="669"/>
      <c r="F133" s="68" t="str">
        <f>IF(Máximo!F133:I133="","",Máximo!F133:I133)</f>
        <v/>
      </c>
      <c r="G133" s="72">
        <f>Máximo!G133:J133</f>
        <v>5.3571428599999997E-3</v>
      </c>
      <c r="H133" s="70" t="str">
        <f>IF(Máximo!H133="","",Máximo!H133)</f>
        <v>Obrigatório</v>
      </c>
      <c r="I133" s="37" t="s">
        <v>4</v>
      </c>
      <c r="J133" s="73">
        <f>IF($K$13="Não Atende",0,IF(I133="","",IF(H133="",VLOOKUP(I133,Parâmetros!$B$3:$C$6,2,0),VLOOKUP(I133,Parâmetros!$B$3:$C$6,2,0)*VLOOKUP(H133,Parâmetros!$E$3:$G$5,2,0))))</f>
        <v>4</v>
      </c>
      <c r="K133" s="74">
        <f t="shared" ref="K133" si="99">IF(J133="",0,((G133*J133)*$F$30)*0.9*100)</f>
        <v>0.86785714331999997</v>
      </c>
      <c r="L133" s="3"/>
      <c r="M133" s="38"/>
    </row>
    <row r="134" spans="1:13" ht="45.75" customHeight="1" outlineLevel="1" x14ac:dyDescent="0.2">
      <c r="A134" s="170" t="str">
        <f>Máximo!A134</f>
        <v>3.101</v>
      </c>
      <c r="B134" s="667" t="str">
        <f>Máximo!B134:E134</f>
        <v>Front-end (telas) com botões de help/auto-ajuda.</v>
      </c>
      <c r="C134" s="668"/>
      <c r="D134" s="668"/>
      <c r="E134" s="669"/>
      <c r="F134" s="68" t="str">
        <f>IF(Máximo!F134:I134="","",Máximo!F134:I134)</f>
        <v/>
      </c>
      <c r="G134" s="72">
        <f>Máximo!G134:J134</f>
        <v>5.3571428599999997E-3</v>
      </c>
      <c r="H134" s="70" t="str">
        <f>IF(Máximo!H134="","",Máximo!H134)</f>
        <v>Obrigatório</v>
      </c>
      <c r="I134" s="37" t="s">
        <v>4</v>
      </c>
      <c r="J134" s="73">
        <f>IF($K$13="Não Atende",0,IF(I134="","",IF(H134="",VLOOKUP(I134,Parâmetros!$B$3:$C$6,2,0),VLOOKUP(I134,Parâmetros!$B$3:$C$6,2,0)*VLOOKUP(H134,Parâmetros!$E$3:$G$5,2,0))))</f>
        <v>4</v>
      </c>
      <c r="K134" s="74">
        <f t="shared" ref="K134" si="100">IF(J134="",0,((G134*J134)*$F$30)*0.9*100)</f>
        <v>0.86785714331999997</v>
      </c>
      <c r="L134" s="3"/>
      <c r="M134" s="38"/>
    </row>
    <row r="135" spans="1:13" ht="45.75" customHeight="1" outlineLevel="1" x14ac:dyDescent="0.2">
      <c r="A135" s="170" t="str">
        <f>Máximo!A135</f>
        <v>3.102</v>
      </c>
      <c r="B135" s="667" t="str">
        <f>Máximo!B135:E135</f>
        <v>A aplicação deverá ter a identidade visual dos padrões de sistemas da Oi (logomarca, aparência, etc.)</v>
      </c>
      <c r="C135" s="668"/>
      <c r="D135" s="668"/>
      <c r="E135" s="669"/>
      <c r="F135" s="68" t="str">
        <f>IF(Máximo!F135:I135="","",Máximo!F135:I135)</f>
        <v/>
      </c>
      <c r="G135" s="72">
        <f>Máximo!G135:J135</f>
        <v>5.3571428599999997E-3</v>
      </c>
      <c r="H135" s="70" t="str">
        <f>IF(Máximo!H135="","",Máximo!H135)</f>
        <v>Obrigatório</v>
      </c>
      <c r="I135" s="37" t="s">
        <v>5</v>
      </c>
      <c r="J135" s="73">
        <f>IF($K$13="Não Atende",0,IF(I135="","",IF(H135="",VLOOKUP(I135,Parâmetros!$B$3:$C$6,2,0),VLOOKUP(I135,Parâmetros!$B$3:$C$6,2,0)*VLOOKUP(H135,Parâmetros!$E$3:$G$5,2,0))))</f>
        <v>0</v>
      </c>
      <c r="K135" s="74">
        <f t="shared" ref="K135" si="101">IF(J135="",0,((G135*J135)*$F$30)*0.9*100)</f>
        <v>0</v>
      </c>
      <c r="L135" s="3"/>
      <c r="M135" s="38"/>
    </row>
    <row r="136" spans="1:13" ht="45.75" customHeight="1" outlineLevel="1" x14ac:dyDescent="0.2">
      <c r="A136" s="170" t="str">
        <f>Máximo!A136</f>
        <v>3.103</v>
      </c>
      <c r="B136" s="667" t="str">
        <f>Máximo!B136:E136</f>
        <v>A solução deverá ter front end web com design responsivo usando HTML 5 de forma que possa ser multidevices executado em Web Browser e dispositivos móveis</v>
      </c>
      <c r="C136" s="668"/>
      <c r="D136" s="668"/>
      <c r="E136" s="669"/>
      <c r="F136" s="68" t="str">
        <f>IF(Máximo!F136:I136="","",Máximo!F136:I136)</f>
        <v/>
      </c>
      <c r="G136" s="72">
        <f>Máximo!G136:J136</f>
        <v>5.3571428599999997E-3</v>
      </c>
      <c r="H136" s="70" t="str">
        <f>IF(Máximo!H136="","",Máximo!H136)</f>
        <v>Obrigatório</v>
      </c>
      <c r="I136" s="37" t="s">
        <v>5</v>
      </c>
      <c r="J136" s="73">
        <f>IF($K$13="Não Atende",0,IF(I136="","",IF(H136="",VLOOKUP(I136,Parâmetros!$B$3:$C$6,2,0),VLOOKUP(I136,Parâmetros!$B$3:$C$6,2,0)*VLOOKUP(H136,Parâmetros!$E$3:$G$5,2,0))))</f>
        <v>0</v>
      </c>
      <c r="K136" s="74">
        <f t="shared" ref="K136" si="102">IF(J136="",0,((G136*J136)*$F$30)*0.9*100)</f>
        <v>0</v>
      </c>
      <c r="L136" s="3"/>
      <c r="M136" s="38"/>
    </row>
    <row r="137" spans="1:13" ht="45.75" customHeight="1" outlineLevel="1" x14ac:dyDescent="0.2">
      <c r="A137" s="170" t="str">
        <f>Máximo!A137</f>
        <v>3.104</v>
      </c>
      <c r="B137" s="667" t="str">
        <f>Máximo!B137:E137</f>
        <v>Criação/alteração de workflows e formulários deve ser possível de ser realizada sem a necessidade de conhecimento de linguagem de programação ou codificada (Ex: PHP, Java Script)</v>
      </c>
      <c r="C137" s="668"/>
      <c r="D137" s="668"/>
      <c r="E137" s="669"/>
      <c r="F137" s="68" t="str">
        <f>IF(Máximo!F137:I137="","",Máximo!F137:I137)</f>
        <v/>
      </c>
      <c r="G137" s="72">
        <f>Máximo!G137:J137</f>
        <v>5.3571428599999997E-3</v>
      </c>
      <c r="H137" s="70" t="str">
        <f>IF(Máximo!H137="","",Máximo!H137)</f>
        <v>Obrigatório</v>
      </c>
      <c r="I137" s="37" t="s">
        <v>5</v>
      </c>
      <c r="J137" s="73">
        <f>IF($K$13="Não Atende",0,IF(I137="","",IF(H137="",VLOOKUP(I137,Parâmetros!$B$3:$C$6,2,0),VLOOKUP(I137,Parâmetros!$B$3:$C$6,2,0)*VLOOKUP(H137,Parâmetros!$E$3:$G$5,2,0))))</f>
        <v>0</v>
      </c>
      <c r="K137" s="74">
        <f t="shared" ref="K137" si="103">IF(J137="",0,((G137*J137)*$F$30)*0.9*100)</f>
        <v>0</v>
      </c>
      <c r="L137" s="3"/>
      <c r="M137" s="38"/>
    </row>
    <row r="138" spans="1:13" ht="45.75" customHeight="1" outlineLevel="1" x14ac:dyDescent="0.2">
      <c r="A138" s="170" t="str">
        <f>Máximo!A138</f>
        <v>3.105</v>
      </c>
      <c r="B138" s="667" t="str">
        <f>Máximo!B138:E138</f>
        <v>Demonstrar habilidade para configurar novas regras, lógicas e fluxos de negócio usando ferramentas drag and drop (interfaces de consultas, dashboards, etc.)</v>
      </c>
      <c r="C138" s="668"/>
      <c r="D138" s="668"/>
      <c r="E138" s="669"/>
      <c r="F138" s="68" t="str">
        <f>IF(Máximo!F138:I138="","",Máximo!F138:I138)</f>
        <v/>
      </c>
      <c r="G138" s="72">
        <f>Máximo!G138:J138</f>
        <v>5.3571428599999997E-3</v>
      </c>
      <c r="H138" s="70" t="str">
        <f>IF(Máximo!H138="","",Máximo!H138)</f>
        <v>Obrigatório</v>
      </c>
      <c r="I138" s="37" t="s">
        <v>5</v>
      </c>
      <c r="J138" s="73">
        <f>IF($K$13="Não Atende",0,IF(I138="","",IF(H138="",VLOOKUP(I138,Parâmetros!$B$3:$C$6,2,0),VLOOKUP(I138,Parâmetros!$B$3:$C$6,2,0)*VLOOKUP(H138,Parâmetros!$E$3:$G$5,2,0))))</f>
        <v>0</v>
      </c>
      <c r="K138" s="74">
        <f t="shared" ref="K138" si="104">IF(J138="",0,((G138*J138)*$F$30)*0.9*100)</f>
        <v>0</v>
      </c>
      <c r="L138" s="3"/>
      <c r="M138" s="38"/>
    </row>
    <row r="139" spans="1:13" ht="45.75" customHeight="1" outlineLevel="1" x14ac:dyDescent="0.2">
      <c r="A139" s="170" t="str">
        <f>Máximo!A139</f>
        <v>3.106</v>
      </c>
      <c r="B139" s="667" t="str">
        <f>Máximo!B139:E139</f>
        <v xml:space="preserve">Demonstrar habilidade para trabalhar com dados estruturados e não estruturados (SQL and No-SQL)
</v>
      </c>
      <c r="C139" s="668"/>
      <c r="D139" s="668"/>
      <c r="E139" s="669"/>
      <c r="F139" s="68" t="str">
        <f>IF(Máximo!F139:I139="","",Máximo!F139:I139)</f>
        <v/>
      </c>
      <c r="G139" s="72">
        <f>Máximo!G139:J139</f>
        <v>5.3571428599999997E-3</v>
      </c>
      <c r="H139" s="70" t="str">
        <f>IF(Máximo!H139="","",Máximo!H139)</f>
        <v>Obrigatório</v>
      </c>
      <c r="I139" s="37" t="s">
        <v>4</v>
      </c>
      <c r="J139" s="73">
        <f>IF($K$13="Não Atende",0,IF(I139="","",IF(H139="",VLOOKUP(I139,Parâmetros!$B$3:$C$6,2,0),VLOOKUP(I139,Parâmetros!$B$3:$C$6,2,0)*VLOOKUP(H139,Parâmetros!$E$3:$G$5,2,0))))</f>
        <v>4</v>
      </c>
      <c r="K139" s="74">
        <f t="shared" ref="K139" si="105">IF(J139="",0,((G139*J139)*$F$30)*0.9*100)</f>
        <v>0.86785714331999997</v>
      </c>
      <c r="L139" s="3"/>
      <c r="M139" s="38"/>
    </row>
    <row r="140" spans="1:13" ht="45.75" customHeight="1" outlineLevel="1" x14ac:dyDescent="0.2">
      <c r="A140" s="170" t="str">
        <f>Máximo!A140</f>
        <v>3.107</v>
      </c>
      <c r="B140" s="667" t="str">
        <f>Máximo!B140:E140</f>
        <v>Habilitar machine learning para aplicação em métodos, algorítimos e modelos de Gestão de Fraudes</v>
      </c>
      <c r="C140" s="668"/>
      <c r="D140" s="668"/>
      <c r="E140" s="669"/>
      <c r="F140" s="68" t="str">
        <f>IF(Máximo!F140:I140="","",Máximo!F140:I140)</f>
        <v/>
      </c>
      <c r="G140" s="72">
        <f>Máximo!G140:J140</f>
        <v>5.3571428599999997E-3</v>
      </c>
      <c r="H140" s="70" t="str">
        <f>IF(Máximo!H140="","",Máximo!H140)</f>
        <v>Obrigatório</v>
      </c>
      <c r="I140" s="37" t="s">
        <v>5</v>
      </c>
      <c r="J140" s="73">
        <f>IF($K$13="Não Atende",0,IF(I140="","",IF(H140="",VLOOKUP(I140,Parâmetros!$B$3:$C$6,2,0),VLOOKUP(I140,Parâmetros!$B$3:$C$6,2,0)*VLOOKUP(H140,Parâmetros!$E$3:$G$5,2,0))))</f>
        <v>0</v>
      </c>
      <c r="K140" s="74">
        <f t="shared" ref="K140" si="106">IF(J140="",0,((G140*J140)*$F$30)*0.9*100)</f>
        <v>0</v>
      </c>
      <c r="L140" s="3"/>
      <c r="M140" s="38"/>
    </row>
    <row r="141" spans="1:13" ht="45.75" customHeight="1" outlineLevel="1" x14ac:dyDescent="0.2">
      <c r="A141" s="170" t="str">
        <f>Máximo!A141</f>
        <v>3.108</v>
      </c>
      <c r="B141" s="667" t="str">
        <f>Máximo!B141:E141</f>
        <v>Habilitar análise preditiva para aplicação em métodos, algorítimos e modelos de Gestão de Fraudes</v>
      </c>
      <c r="C141" s="668"/>
      <c r="D141" s="668"/>
      <c r="E141" s="669"/>
      <c r="F141" s="68" t="str">
        <f>IF(Máximo!F141:I141="","",Máximo!F141:I141)</f>
        <v/>
      </c>
      <c r="G141" s="72">
        <f>Máximo!G141:J141</f>
        <v>5.3571428599999997E-3</v>
      </c>
      <c r="H141" s="70" t="str">
        <f>IF(Máximo!H141="","",Máximo!H141)</f>
        <v>Obrigatório</v>
      </c>
      <c r="I141" s="37" t="s">
        <v>4</v>
      </c>
      <c r="J141" s="73">
        <f>IF($K$13="Não Atende",0,IF(I141="","",IF(H141="",VLOOKUP(I141,Parâmetros!$B$3:$C$6,2,0),VLOOKUP(I141,Parâmetros!$B$3:$C$6,2,0)*VLOOKUP(H141,Parâmetros!$E$3:$G$5,2,0))))</f>
        <v>4</v>
      </c>
      <c r="K141" s="74">
        <f t="shared" ref="K141" si="107">IF(J141="",0,((G141*J141)*$F$30)*0.9*100)</f>
        <v>0.86785714331999997</v>
      </c>
      <c r="L141" s="3"/>
      <c r="M141" s="38"/>
    </row>
    <row r="142" spans="1:13" ht="45.75" customHeight="1" outlineLevel="1" x14ac:dyDescent="0.2">
      <c r="A142" s="170" t="str">
        <f>Máximo!A142</f>
        <v>3.109</v>
      </c>
      <c r="B142" s="667" t="str">
        <f>Máximo!B142:E142</f>
        <v>Criação/alteração de relatórios, dashboards e indicadores deve ser possível de ser realizada sem a necessidade de conhecimento de linguagem de programação ou codificada (Ex: PHP, Java Script</v>
      </c>
      <c r="C142" s="668"/>
      <c r="D142" s="668"/>
      <c r="E142" s="669"/>
      <c r="F142" s="68" t="str">
        <f>IF(Máximo!F142:I142="","",Máximo!F142:I142)</f>
        <v/>
      </c>
      <c r="G142" s="72">
        <f>Máximo!G142:J142</f>
        <v>5.3571428599999997E-3</v>
      </c>
      <c r="H142" s="70" t="str">
        <f>IF(Máximo!H142="","",Máximo!H142)</f>
        <v>Obrigatório</v>
      </c>
      <c r="I142" s="37" t="s">
        <v>5</v>
      </c>
      <c r="J142" s="73">
        <f>IF($K$13="Não Atende",0,IF(I142="","",IF(H142="",VLOOKUP(I142,Parâmetros!$B$3:$C$6,2,0),VLOOKUP(I142,Parâmetros!$B$3:$C$6,2,0)*VLOOKUP(H142,Parâmetros!$E$3:$G$5,2,0))))</f>
        <v>0</v>
      </c>
      <c r="K142" s="74">
        <f t="shared" ref="K142" si="108">IF(J142="",0,((G142*J142)*$F$30)*0.9*100)</f>
        <v>0</v>
      </c>
      <c r="L142" s="3"/>
      <c r="M142" s="38"/>
    </row>
    <row r="143" spans="1:13" ht="45.75" customHeight="1" outlineLevel="1" x14ac:dyDescent="0.2">
      <c r="A143" s="170" t="str">
        <f>Máximo!A143</f>
        <v>3.110</v>
      </c>
      <c r="B143" s="667" t="str">
        <f>Máximo!B143:E143</f>
        <v>A análise da proposta na venda (comunicação/integração com o Transact) deverá ser near real time, com um delay máximo de 5 segundos</v>
      </c>
      <c r="C143" s="668"/>
      <c r="D143" s="668"/>
      <c r="E143" s="669"/>
      <c r="F143" s="68" t="str">
        <f>IF(Máximo!F143:I143="","",Máximo!F143:I143)</f>
        <v/>
      </c>
      <c r="G143" s="72">
        <f>Máximo!G143:J143</f>
        <v>5.3571428599999997E-3</v>
      </c>
      <c r="H143" s="70" t="str">
        <f>IF(Máximo!H143="","",Máximo!H143)</f>
        <v>Obrigatório</v>
      </c>
      <c r="I143" s="37" t="s">
        <v>4</v>
      </c>
      <c r="J143" s="73">
        <f>IF($K$13="Não Atende",0,IF(I143="","",IF(H143="",VLOOKUP(I143,Parâmetros!$B$3:$C$6,2,0),VLOOKUP(I143,Parâmetros!$B$3:$C$6,2,0)*VLOOKUP(H143,Parâmetros!$E$3:$G$5,2,0))))</f>
        <v>4</v>
      </c>
      <c r="K143" s="74">
        <f t="shared" ref="K143" si="109">IF(J143="",0,((G143*J143)*$F$30)*0.9*100)</f>
        <v>0.86785714331999997</v>
      </c>
      <c r="L143" s="3"/>
      <c r="M143" s="38"/>
    </row>
    <row r="144" spans="1:13" ht="45.75" customHeight="1" outlineLevel="1" x14ac:dyDescent="0.2">
      <c r="A144" s="170" t="str">
        <f>Máximo!A144</f>
        <v>3.111</v>
      </c>
      <c r="B144" s="667" t="str">
        <f>Máximo!B144:E144</f>
        <v>Habilidade para trabalhar com processamento de dados in-memory</v>
      </c>
      <c r="C144" s="668"/>
      <c r="D144" s="668"/>
      <c r="E144" s="669"/>
      <c r="F144" s="68" t="str">
        <f>IF(Máximo!F144:I144="","",Máximo!F144:I144)</f>
        <v/>
      </c>
      <c r="G144" s="72">
        <f>Máximo!G144:J144</f>
        <v>5.3571428599999997E-3</v>
      </c>
      <c r="H144" s="70" t="str">
        <f>IF(Máximo!H144="","",Máximo!H144)</f>
        <v>Obrigatório</v>
      </c>
      <c r="I144" s="37" t="s">
        <v>4</v>
      </c>
      <c r="J144" s="73">
        <f>IF($K$13="Não Atende",0,IF(I144="","",IF(H144="",VLOOKUP(I144,Parâmetros!$B$3:$C$6,2,0),VLOOKUP(I144,Parâmetros!$B$3:$C$6,2,0)*VLOOKUP(H144,Parâmetros!$E$3:$G$5,2,0))))</f>
        <v>4</v>
      </c>
      <c r="K144" s="74">
        <f t="shared" ref="K144" si="110">IF(J144="",0,((G144*J144)*$F$30)*0.9*100)</f>
        <v>0.86785714331999997</v>
      </c>
      <c r="L144" s="3"/>
      <c r="M144" s="38"/>
    </row>
    <row r="145" spans="1:16" ht="45.75" customHeight="1" outlineLevel="1" x14ac:dyDescent="0.2">
      <c r="A145" s="170" t="str">
        <f>Máximo!A145</f>
        <v>3.112</v>
      </c>
      <c r="B145" s="667" t="str">
        <f>Máximo!B145:E145</f>
        <v>A ferramenta deverá ser capaz de processar aproximadamente 200 mil transações/requisições de cadastro de assiantes por dia</v>
      </c>
      <c r="C145" s="668"/>
      <c r="D145" s="668"/>
      <c r="E145" s="669"/>
      <c r="F145" s="68" t="str">
        <f>IF(Máximo!F145:I145="","",Máximo!F145:I145)</f>
        <v/>
      </c>
      <c r="G145" s="72">
        <f>Máximo!G145:J145</f>
        <v>5.3571428599999997E-3</v>
      </c>
      <c r="H145" s="70" t="str">
        <f>IF(Máximo!H145="","",Máximo!H145)</f>
        <v>Obrigatório</v>
      </c>
      <c r="I145" s="37" t="s">
        <v>4</v>
      </c>
      <c r="J145" s="73">
        <f>IF($K$13="Não Atende",0,IF(I145="","",IF(H145="",VLOOKUP(I145,Parâmetros!$B$3:$C$6,2,0),VLOOKUP(I145,Parâmetros!$B$3:$C$6,2,0)*VLOOKUP(H145,Parâmetros!$E$3:$G$5,2,0))))</f>
        <v>4</v>
      </c>
      <c r="K145" s="74">
        <f t="shared" ref="K145" si="111">IF(J145="",0,((G145*J145)*$F$30)*0.9*100)</f>
        <v>0.86785714331999997</v>
      </c>
      <c r="L145" s="3"/>
      <c r="M145" s="38"/>
    </row>
    <row r="146" spans="1:16" ht="45.75" customHeight="1" outlineLevel="1" x14ac:dyDescent="0.2">
      <c r="A146" s="170" t="str">
        <f>Máximo!A146</f>
        <v>3.113</v>
      </c>
      <c r="B146" s="667" t="str">
        <f>Máximo!B146:E146</f>
        <v>A ferramenta deverá ser capaz de processar aproximadamente 500 milhões de xDR's por dia</v>
      </c>
      <c r="C146" s="668"/>
      <c r="D146" s="668"/>
      <c r="E146" s="669"/>
      <c r="F146" s="68" t="str">
        <f>IF(Máximo!F146:I146="","",Máximo!F146:I146)</f>
        <v/>
      </c>
      <c r="G146" s="72">
        <f>Máximo!G146:J146</f>
        <v>5.3571428599999997E-3</v>
      </c>
      <c r="H146" s="70" t="str">
        <f>IF(Máximo!H146="","",Máximo!H146)</f>
        <v>Obrigatório</v>
      </c>
      <c r="I146" s="37" t="s">
        <v>4</v>
      </c>
      <c r="J146" s="73">
        <f>IF($K$13="Não Atende",0,IF(I146="","",IF(H146="",VLOOKUP(I146,Parâmetros!$B$3:$C$6,2,0),VLOOKUP(I146,Parâmetros!$B$3:$C$6,2,0)*VLOOKUP(H146,Parâmetros!$E$3:$G$5,2,0))))</f>
        <v>4</v>
      </c>
      <c r="K146" s="74">
        <f t="shared" ref="K146" si="112">IF(J146="",0,((G146*J146)*$F$30)*0.9*100)</f>
        <v>0.86785714331999997</v>
      </c>
      <c r="L146" s="3"/>
      <c r="M146" s="38"/>
    </row>
    <row r="147" spans="1:16" ht="45.75" customHeight="1" outlineLevel="1" x14ac:dyDescent="0.2">
      <c r="A147" s="170" t="str">
        <f>Máximo!A147</f>
        <v>3.114</v>
      </c>
      <c r="B147" s="667" t="str">
        <f>Máximo!B147:E147</f>
        <v>A ferramenta deverá ser capaz de processar altos volumes (casa de milhões) de transações/requisições de update de dados de assinantes por dia (alterações de dados, produtos, serviços, etc) dos legados Oi por dia</v>
      </c>
      <c r="C147" s="668"/>
      <c r="D147" s="668"/>
      <c r="E147" s="669"/>
      <c r="F147" s="68" t="str">
        <f>IF(Máximo!F147:I147="","",Máximo!F147:I147)</f>
        <v/>
      </c>
      <c r="G147" s="72">
        <f>Máximo!G147:J147</f>
        <v>5.3571428599999997E-3</v>
      </c>
      <c r="H147" s="70" t="str">
        <f>IF(Máximo!H147="","",Máximo!H147)</f>
        <v>Obrigatório</v>
      </c>
      <c r="I147" s="37" t="s">
        <v>4</v>
      </c>
      <c r="J147" s="73">
        <f>IF($K$13="Não Atende",0,IF(I147="","",IF(H147="",VLOOKUP(I147,Parâmetros!$B$3:$C$6,2,0),VLOOKUP(I147,Parâmetros!$B$3:$C$6,2,0)*VLOOKUP(H147,Parâmetros!$E$3:$G$5,2,0))))</f>
        <v>4</v>
      </c>
      <c r="K147" s="74">
        <f t="shared" ref="K147" si="113">IF(J147="",0,((G147*J147)*$F$30)*0.9*100)</f>
        <v>0.86785714331999997</v>
      </c>
      <c r="L147" s="3"/>
      <c r="M147" s="38"/>
    </row>
    <row r="148" spans="1:16" ht="45.75" customHeight="1" outlineLevel="1" x14ac:dyDescent="0.2">
      <c r="A148" s="170" t="str">
        <f>Máximo!A148</f>
        <v>3.115</v>
      </c>
      <c r="B148" s="667" t="str">
        <f>Máximo!B148:E148</f>
        <v>A ferramenta deverá ser capaz de processar aproximadamente 17 mil transações de crédito (POS, M4U, Transact, etc) por dia</v>
      </c>
      <c r="C148" s="668"/>
      <c r="D148" s="668"/>
      <c r="E148" s="669"/>
      <c r="F148" s="68" t="str">
        <f>IF(Máximo!F148:I148="","",Máximo!F148:I148)</f>
        <v/>
      </c>
      <c r="G148" s="72">
        <f>Máximo!G148:J148</f>
        <v>5.3571428599999997E-3</v>
      </c>
      <c r="H148" s="70" t="str">
        <f>IF(Máximo!H148="","",Máximo!H148)</f>
        <v>Obrigatório</v>
      </c>
      <c r="I148" s="37" t="s">
        <v>4</v>
      </c>
      <c r="J148" s="73">
        <f>IF($K$13="Não Atende",0,IF(I148="","",IF(H148="",VLOOKUP(I148,Parâmetros!$B$3:$C$6,2,0),VLOOKUP(I148,Parâmetros!$B$3:$C$6,2,0)*VLOOKUP(H148,Parâmetros!$E$3:$G$5,2,0))))</f>
        <v>4</v>
      </c>
      <c r="K148" s="74">
        <f t="shared" ref="K148" si="114">IF(J148="",0,((G148*J148)*$F$30)*0.9*100)</f>
        <v>0.86785714331999997</v>
      </c>
      <c r="L148" s="3"/>
      <c r="M148" s="38"/>
    </row>
    <row r="149" spans="1:16" ht="45.75" customHeight="1" outlineLevel="1" x14ac:dyDescent="0.2">
      <c r="A149" s="170" t="str">
        <f>Máximo!A149</f>
        <v>3.116</v>
      </c>
      <c r="B149" s="667" t="str">
        <f>Máximo!B149:E149</f>
        <v>Ser possível realizar automação de rotinas como teste de performance e teste unitário</v>
      </c>
      <c r="C149" s="668"/>
      <c r="D149" s="668"/>
      <c r="E149" s="669"/>
      <c r="F149" s="68" t="str">
        <f>IF(Máximo!F149:I149="","",Máximo!F149:I149)</f>
        <v/>
      </c>
      <c r="G149" s="72">
        <f>Máximo!G149:J149</f>
        <v>5.3571428599999997E-3</v>
      </c>
      <c r="H149" s="70" t="str">
        <f>IF(Máximo!H149="","",Máximo!H149)</f>
        <v>Obrigatório</v>
      </c>
      <c r="I149" s="37" t="s">
        <v>4</v>
      </c>
      <c r="J149" s="73">
        <f>IF($K$13="Não Atende",0,IF(I149="","",IF(H149="",VLOOKUP(I149,Parâmetros!$B$3:$C$6,2,0),VLOOKUP(I149,Parâmetros!$B$3:$C$6,2,0)*VLOOKUP(H149,Parâmetros!$E$3:$G$5,2,0))))</f>
        <v>4</v>
      </c>
      <c r="K149" s="74">
        <f t="shared" ref="K149" si="115">IF(J149="",0,((G149*J149)*$F$30)*0.9*100)</f>
        <v>0.86785714331999997</v>
      </c>
      <c r="L149" s="3"/>
      <c r="M149" s="38"/>
    </row>
    <row r="150" spans="1:16" ht="45.75" customHeight="1" outlineLevel="1" x14ac:dyDescent="0.2">
      <c r="A150" s="170" t="str">
        <f>Máximo!A150</f>
        <v>3.117</v>
      </c>
      <c r="B150" s="667" t="str">
        <f>Máximo!B150:E150</f>
        <v>Coletar, processar e disponibilizar em tempo real, os eventos e dados de uso e interação dos cenários que envolvem os requsitos de tráfego e cadastro</v>
      </c>
      <c r="C150" s="668"/>
      <c r="D150" s="668"/>
      <c r="E150" s="669"/>
      <c r="F150" s="68" t="str">
        <f>IF(Máximo!F150:I150="","",Máximo!F150:I150)</f>
        <v/>
      </c>
      <c r="G150" s="72">
        <f>Máximo!G150:J150</f>
        <v>5.3571428599999997E-3</v>
      </c>
      <c r="H150" s="70" t="str">
        <f>IF(Máximo!H150="","",Máximo!H150)</f>
        <v>Obrigatório</v>
      </c>
      <c r="I150" s="37" t="s">
        <v>4</v>
      </c>
      <c r="J150" s="73">
        <f>IF($K$13="Não Atende",0,IF(I150="","",IF(H150="",VLOOKUP(I150,Parâmetros!$B$3:$C$6,2,0),VLOOKUP(I150,Parâmetros!$B$3:$C$6,2,0)*VLOOKUP(H150,Parâmetros!$E$3:$G$5,2,0))))</f>
        <v>4</v>
      </c>
      <c r="K150" s="74">
        <f t="shared" ref="K150" si="116">IF(J150="",0,((G150*J150)*$F$30)*0.9*100)</f>
        <v>0.86785714331999997</v>
      </c>
      <c r="L150" s="3"/>
      <c r="M150" s="38"/>
    </row>
    <row r="151" spans="1:16" ht="45.75" customHeight="1" outlineLevel="1" x14ac:dyDescent="0.2">
      <c r="A151" s="170" t="str">
        <f>Máximo!A151</f>
        <v>3.118</v>
      </c>
      <c r="B151" s="667" t="str">
        <f>Máximo!B151:E151</f>
        <v>Guiar e suportar ações em tempo real para atuar nos problemas identificados na análise de alarmes, casos e tickets diversos</v>
      </c>
      <c r="C151" s="668"/>
      <c r="D151" s="668"/>
      <c r="E151" s="669"/>
      <c r="F151" s="68" t="str">
        <f>IF(Máximo!F151:I151="","",Máximo!F151:I151)</f>
        <v/>
      </c>
      <c r="G151" s="72">
        <f>Máximo!G151:J151</f>
        <v>5.3571428599999997E-3</v>
      </c>
      <c r="H151" s="70" t="str">
        <f>IF(Máximo!H151="","",Máximo!H151)</f>
        <v>Obrigatório</v>
      </c>
      <c r="I151" s="37" t="s">
        <v>4</v>
      </c>
      <c r="J151" s="73">
        <f>IF($K$13="Não Atende",0,IF(I151="","",IF(H151="",VLOOKUP(I151,Parâmetros!$B$3:$C$6,2,0),VLOOKUP(I151,Parâmetros!$B$3:$C$6,2,0)*VLOOKUP(H151,Parâmetros!$E$3:$G$5,2,0))))</f>
        <v>4</v>
      </c>
      <c r="K151" s="74">
        <f t="shared" ref="K151" si="117">IF(J151="",0,((G151*J151)*$F$30)*0.9*100)</f>
        <v>0.86785714331999997</v>
      </c>
      <c r="L151" s="3"/>
      <c r="M151" s="38"/>
    </row>
    <row r="152" spans="1:16" s="168" customFormat="1" ht="15" customHeight="1" outlineLevel="1" x14ac:dyDescent="0.2">
      <c r="A152" s="246"/>
      <c r="B152" s="244" t="s">
        <v>170</v>
      </c>
      <c r="C152" s="244"/>
      <c r="D152" s="244"/>
      <c r="E152" s="244"/>
      <c r="F152" s="247"/>
      <c r="G152" s="247"/>
      <c r="H152" s="247"/>
      <c r="I152" s="239"/>
      <c r="J152" s="247"/>
      <c r="K152" s="247"/>
      <c r="L152" s="247"/>
      <c r="M152" s="248"/>
      <c r="P152" s="5"/>
    </row>
    <row r="153" spans="1:16" ht="45.75" customHeight="1" outlineLevel="1" x14ac:dyDescent="0.2">
      <c r="A153" s="170" t="str">
        <f>Máximo!A153</f>
        <v>3.119</v>
      </c>
      <c r="B153" s="667" t="str">
        <f>Máximo!B153:E153</f>
        <v>A solução deve ser capaz de garantir o sigilo e integridade na transmissão de dados.</v>
      </c>
      <c r="C153" s="668"/>
      <c r="D153" s="668"/>
      <c r="E153" s="669"/>
      <c r="F153" s="68" t="str">
        <f>IF(Máximo!F153:I153="","",Máximo!F153:I153)</f>
        <v/>
      </c>
      <c r="G153" s="72">
        <f>Máximo!G153:J153</f>
        <v>6.9230769000000003E-4</v>
      </c>
      <c r="H153" s="70" t="str">
        <f>IF(Máximo!H153="","",Máximo!H153)</f>
        <v>Obrigatório</v>
      </c>
      <c r="I153" s="37" t="s">
        <v>4</v>
      </c>
      <c r="J153" s="73">
        <f>IF($K$13="Não Atende",0,IF(I153="","",IF(H153="",VLOOKUP(I153,Parâmetros!$B$3:$C$6,2,0),VLOOKUP(I153,Parâmetros!$B$3:$C$6,2,0)*VLOOKUP(H153,Parâmetros!$E$3:$G$5,2,0))))</f>
        <v>4</v>
      </c>
      <c r="K153" s="74">
        <f t="shared" ref="K153" si="118">IF(J153="",0,((G153*J153)*$F$30)*0.9*100)</f>
        <v>0.11215384578000002</v>
      </c>
      <c r="L153" s="3"/>
      <c r="M153" s="38"/>
    </row>
    <row r="154" spans="1:16" ht="45.75" customHeight="1" outlineLevel="1" x14ac:dyDescent="0.2">
      <c r="A154" s="170" t="str">
        <f>Máximo!A154</f>
        <v>3.120</v>
      </c>
      <c r="B154" s="667" t="str">
        <f>Máximo!B154:E154</f>
        <v xml:space="preserve">As soluções que estejam disponíveis na Internet e trafeguem informações deverão utilizar mecanismos criptográficos (TLS 1.2 OU SUPERIOR) para a proteção das mesmas. A classificação de confiabilidade das informações será definida durante o projeto (no mínimo, todas as senhas de usuários são dados confidenciais). </v>
      </c>
      <c r="C154" s="668"/>
      <c r="D154" s="668"/>
      <c r="E154" s="669"/>
      <c r="F154" s="68" t="str">
        <f>IF(Máximo!F154:I154="","",Máximo!F154:I154)</f>
        <v/>
      </c>
      <c r="G154" s="72">
        <f>Máximo!G154:J154</f>
        <v>6.9230769000000003E-4</v>
      </c>
      <c r="H154" s="70" t="str">
        <f>IF(Máximo!H154="","",Máximo!H154)</f>
        <v>Obrigatório</v>
      </c>
      <c r="I154" s="37" t="s">
        <v>4</v>
      </c>
      <c r="J154" s="73">
        <f>IF($K$13="Não Atende",0,IF(I154="","",IF(H154="",VLOOKUP(I154,Parâmetros!$B$3:$C$6,2,0),VLOOKUP(I154,Parâmetros!$B$3:$C$6,2,0)*VLOOKUP(H154,Parâmetros!$E$3:$G$5,2,0))))</f>
        <v>4</v>
      </c>
      <c r="K154" s="74">
        <f t="shared" ref="K154" si="119">IF(J154="",0,((G154*J154)*$F$30)*0.9*100)</f>
        <v>0.11215384578000002</v>
      </c>
      <c r="L154" s="3"/>
      <c r="M154" s="38"/>
    </row>
    <row r="155" spans="1:16" ht="45.75" customHeight="1" outlineLevel="1" x14ac:dyDescent="0.2">
      <c r="A155" s="170" t="str">
        <f>Máximo!A155</f>
        <v>3.121</v>
      </c>
      <c r="B155" s="667" t="str">
        <f>Máximo!B155:E155</f>
        <v>A solução deverá utilizar mecanismos criptográficos para transmissão e armazenamento de dados, baseados em padrões provados matematicamente, atualizados e reconhecidos publicamente pelo mercado. Ex.: Hash: SHA2-512, Simétrico: AES-256, Assimétrico: RSA-2048.</v>
      </c>
      <c r="C155" s="668"/>
      <c r="D155" s="668"/>
      <c r="E155" s="669"/>
      <c r="F155" s="68" t="str">
        <f>IF(Máximo!F155:I155="","",Máximo!F155:I155)</f>
        <v/>
      </c>
      <c r="G155" s="72">
        <f>Máximo!G155:J155</f>
        <v>6.9230769000000003E-4</v>
      </c>
      <c r="H155" s="70" t="str">
        <f>IF(Máximo!H155="","",Máximo!H155)</f>
        <v>Obrigatório</v>
      </c>
      <c r="I155" s="37" t="s">
        <v>4</v>
      </c>
      <c r="J155" s="73">
        <f>IF($K$13="Não Atende",0,IF(I155="","",IF(H155="",VLOOKUP(I155,Parâmetros!$B$3:$C$6,2,0),VLOOKUP(I155,Parâmetros!$B$3:$C$6,2,0)*VLOOKUP(H155,Parâmetros!$E$3:$G$5,2,0))))</f>
        <v>4</v>
      </c>
      <c r="K155" s="74">
        <f t="shared" ref="K155" si="120">IF(J155="",0,((G155*J155)*$F$30)*0.9*100)</f>
        <v>0.11215384578000002</v>
      </c>
      <c r="L155" s="3"/>
      <c r="M155" s="38"/>
    </row>
    <row r="156" spans="1:16" ht="45.75" customHeight="1" outlineLevel="1" x14ac:dyDescent="0.2">
      <c r="A156" s="170" t="str">
        <f>Máximo!A156</f>
        <v>3.122</v>
      </c>
      <c r="B156" s="667" t="str">
        <f>Máximo!B156:E156</f>
        <v>Garantir transmissão segura de dados de alta confidencialidade dos sistemas disponíveis na internet, utilizando protocolos seguros (Ex.: HTTPS, SSH, SCP, SFTP, LDAPS, POP3-SSL, SMTP-SSL, IMAP-SSL e etc.) para ações/telas de entrada e/ou saída de dados.</v>
      </c>
      <c r="C156" s="668"/>
      <c r="D156" s="668"/>
      <c r="E156" s="669"/>
      <c r="F156" s="68" t="str">
        <f>IF(Máximo!F156:I156="","",Máximo!F156:I156)</f>
        <v/>
      </c>
      <c r="G156" s="72">
        <f>Máximo!G156:J156</f>
        <v>6.9230769000000003E-4</v>
      </c>
      <c r="H156" s="70" t="str">
        <f>IF(Máximo!H156="","",Máximo!H156)</f>
        <v>Obrigatório</v>
      </c>
      <c r="I156" s="37" t="s">
        <v>4</v>
      </c>
      <c r="J156" s="73">
        <f>IF($K$13="Não Atende",0,IF(I156="","",IF(H156="",VLOOKUP(I156,Parâmetros!$B$3:$C$6,2,0),VLOOKUP(I156,Parâmetros!$B$3:$C$6,2,0)*VLOOKUP(H156,Parâmetros!$E$3:$G$5,2,0))))</f>
        <v>4</v>
      </c>
      <c r="K156" s="74">
        <f t="shared" ref="K156" si="121">IF(J156="",0,((G156*J156)*$F$30)*0.9*100)</f>
        <v>0.11215384578000002</v>
      </c>
      <c r="L156" s="3"/>
      <c r="M156" s="38"/>
    </row>
    <row r="157" spans="1:16" ht="45.75" customHeight="1" outlineLevel="1" x14ac:dyDescent="0.2">
      <c r="A157" s="170" t="str">
        <f>Máximo!A157</f>
        <v>3.123</v>
      </c>
      <c r="B157" s="667" t="str">
        <f>Máximo!B157:E157</f>
        <v>As chaves criptográficas utilizadas não devem ser armazenadas diretamente no código do aplicativo, devendo ser dada preferência ao uso de dispositivos de segurança externos (HSM) para armazenamento e gerenciamento das mesmas.</v>
      </c>
      <c r="C157" s="668"/>
      <c r="D157" s="668"/>
      <c r="E157" s="669"/>
      <c r="F157" s="68" t="str">
        <f>IF(Máximo!F157:I157="","",Máximo!F157:I157)</f>
        <v/>
      </c>
      <c r="G157" s="72">
        <f>Máximo!G157:J157</f>
        <v>6.9230769000000003E-4</v>
      </c>
      <c r="H157" s="70" t="str">
        <f>IF(Máximo!H157="","",Máximo!H157)</f>
        <v>Obrigatório</v>
      </c>
      <c r="I157" s="37" t="s">
        <v>4</v>
      </c>
      <c r="J157" s="73">
        <f>IF($K$13="Não Atende",0,IF(I157="","",IF(H157="",VLOOKUP(I157,Parâmetros!$B$3:$C$6,2,0),VLOOKUP(I157,Parâmetros!$B$3:$C$6,2,0)*VLOOKUP(H157,Parâmetros!$E$3:$G$5,2,0))))</f>
        <v>4</v>
      </c>
      <c r="K157" s="74">
        <f t="shared" ref="K157" si="122">IF(J157="",0,((G157*J157)*$F$30)*0.9*100)</f>
        <v>0.11215384578000002</v>
      </c>
      <c r="L157" s="3"/>
      <c r="M157" s="38"/>
    </row>
    <row r="158" spans="1:16" ht="45.75" customHeight="1" outlineLevel="1" x14ac:dyDescent="0.2">
      <c r="A158" s="170" t="str">
        <f>Máximo!A158</f>
        <v>3.124</v>
      </c>
      <c r="B158" s="667" t="str">
        <f>Máximo!B158:E158</f>
        <v>As senhas devem ser armazenadas sempre como hash não reversível com salt, para impedir a leitura das senhas por quem tiver acesso à base com credenciais de acesso.</v>
      </c>
      <c r="C158" s="668"/>
      <c r="D158" s="668"/>
      <c r="E158" s="669"/>
      <c r="F158" s="68" t="str">
        <f>IF(Máximo!F158:I158="","",Máximo!F158:I158)</f>
        <v/>
      </c>
      <c r="G158" s="72">
        <f>Máximo!G158:J158</f>
        <v>6.9230769000000003E-4</v>
      </c>
      <c r="H158" s="70" t="str">
        <f>IF(Máximo!H158="","",Máximo!H158)</f>
        <v>Obrigatório</v>
      </c>
      <c r="I158" s="37" t="s">
        <v>4</v>
      </c>
      <c r="J158" s="73">
        <f>IF($K$13="Não Atende",0,IF(I158="","",IF(H158="",VLOOKUP(I158,Parâmetros!$B$3:$C$6,2,0),VLOOKUP(I158,Parâmetros!$B$3:$C$6,2,0)*VLOOKUP(H158,Parâmetros!$E$3:$G$5,2,0))))</f>
        <v>4</v>
      </c>
      <c r="K158" s="74">
        <f t="shared" ref="K158" si="123">IF(J158="",0,((G158*J158)*$F$30)*0.9*100)</f>
        <v>0.11215384578000002</v>
      </c>
      <c r="L158" s="3"/>
      <c r="M158" s="38"/>
    </row>
    <row r="159" spans="1:16" ht="45.75" customHeight="1" outlineLevel="1" x14ac:dyDescent="0.2">
      <c r="A159" s="170" t="str">
        <f>Máximo!A159</f>
        <v>3.125</v>
      </c>
      <c r="B159" s="667" t="str">
        <f>Máximo!B159:E159</f>
        <v>A extração massiva de dados (Ex.: toda a base de clientes, toda a base de funcionários, todas as transações realizadas, etc.) necessita de aprovação prévia e formal pela área de Segurança da Informação.</v>
      </c>
      <c r="C159" s="668"/>
      <c r="D159" s="668"/>
      <c r="E159" s="669"/>
      <c r="F159" s="68" t="str">
        <f>IF(Máximo!F159:I159="","",Máximo!F159:I159)</f>
        <v/>
      </c>
      <c r="G159" s="72">
        <f>Máximo!G159:J159</f>
        <v>6.9230769000000003E-4</v>
      </c>
      <c r="H159" s="70" t="str">
        <f>IF(Máximo!H159="","",Máximo!H159)</f>
        <v>Obrigatório</v>
      </c>
      <c r="I159" s="37" t="s">
        <v>4</v>
      </c>
      <c r="J159" s="73">
        <f>IF($K$13="Não Atende",0,IF(I159="","",IF(H159="",VLOOKUP(I159,Parâmetros!$B$3:$C$6,2,0),VLOOKUP(I159,Parâmetros!$B$3:$C$6,2,0)*VLOOKUP(H159,Parâmetros!$E$3:$G$5,2,0))))</f>
        <v>4</v>
      </c>
      <c r="K159" s="74">
        <f t="shared" ref="K159" si="124">IF(J159="",0,((G159*J159)*$F$30)*0.9*100)</f>
        <v>0.11215384578000002</v>
      </c>
      <c r="L159" s="3"/>
      <c r="M159" s="38"/>
    </row>
    <row r="160" spans="1:16" ht="45.75" customHeight="1" outlineLevel="1" x14ac:dyDescent="0.2">
      <c r="A160" s="170" t="str">
        <f>Máximo!A160</f>
        <v>3.126</v>
      </c>
      <c r="B160" s="667" t="str">
        <f>Máximo!B160:E160</f>
        <v>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v>
      </c>
      <c r="C160" s="668"/>
      <c r="D160" s="668"/>
      <c r="E160" s="669"/>
      <c r="F160" s="68" t="str">
        <f>IF(Máximo!F160:I160="","",Máximo!F160:I160)</f>
        <v/>
      </c>
      <c r="G160" s="72">
        <f>Máximo!G160:J160</f>
        <v>6.9230769000000003E-4</v>
      </c>
      <c r="H160" s="70" t="str">
        <f>IF(Máximo!H160="","",Máximo!H160)</f>
        <v>Obrigatório</v>
      </c>
      <c r="I160" s="37" t="s">
        <v>4</v>
      </c>
      <c r="J160" s="73">
        <f>IF($K$13="Não Atende",0,IF(I160="","",IF(H160="",VLOOKUP(I160,Parâmetros!$B$3:$C$6,2,0),VLOOKUP(I160,Parâmetros!$B$3:$C$6,2,0)*VLOOKUP(H160,Parâmetros!$E$3:$G$5,2,0))))</f>
        <v>4</v>
      </c>
      <c r="K160" s="74">
        <f t="shared" ref="K160" si="125">IF(J160="",0,((G160*J160)*$F$30)*0.9*100)</f>
        <v>0.11215384578000002</v>
      </c>
      <c r="L160" s="3"/>
      <c r="M160" s="38"/>
    </row>
    <row r="161" spans="1:13" ht="45.75" customHeight="1" outlineLevel="1" x14ac:dyDescent="0.2">
      <c r="A161" s="170" t="str">
        <f>Máximo!A161</f>
        <v>3.127</v>
      </c>
      <c r="B161" s="667" t="str">
        <f>Máximo!B161:E161</f>
        <v>Caso haja necessidade de armazenamento de senhas em arquivos de sistema operacional, estes arquivos não deverão ser alocados em diretórios de servidores web, FTP e similares. O acesso a esses arquivos deve ser restrito para acesso apenas pela aplicação e pelos usuários de sistema operacional que efetivamente tenham necessidade de acessá-los para manutenção da solução, não devendo haver privilégios nem mesmo de leitura sobre eles para outros usuários.</v>
      </c>
      <c r="C161" s="668"/>
      <c r="D161" s="668"/>
      <c r="E161" s="669"/>
      <c r="F161" s="68" t="str">
        <f>IF(Máximo!F161:I161="","",Máximo!F161:I161)</f>
        <v/>
      </c>
      <c r="G161" s="72">
        <f>Máximo!G161:J161</f>
        <v>6.9230769000000003E-4</v>
      </c>
      <c r="H161" s="70" t="str">
        <f>IF(Máximo!H161="","",Máximo!H161)</f>
        <v>Obrigatório</v>
      </c>
      <c r="I161" s="37" t="s">
        <v>4</v>
      </c>
      <c r="J161" s="73">
        <f>IF($K$13="Não Atende",0,IF(I161="","",IF(H161="",VLOOKUP(I161,Parâmetros!$B$3:$C$6,2,0),VLOOKUP(I161,Parâmetros!$B$3:$C$6,2,0)*VLOOKUP(H161,Parâmetros!$E$3:$G$5,2,0))))</f>
        <v>4</v>
      </c>
      <c r="K161" s="74">
        <f t="shared" ref="K161" si="126">IF(J161="",0,((G161*J161)*$F$30)*0.9*100)</f>
        <v>0.11215384578000002</v>
      </c>
      <c r="L161" s="3"/>
      <c r="M161" s="38"/>
    </row>
    <row r="162" spans="1:13" ht="45.75" customHeight="1" outlineLevel="1" x14ac:dyDescent="0.2">
      <c r="A162" s="170" t="str">
        <f>Máximo!A162</f>
        <v>3.128</v>
      </c>
      <c r="B162" s="667" t="str">
        <f>Máximo!B162:E162</f>
        <v>Toda solução deve ser desenvolvida de forma componentizada, permitindo a distribuição destes componentes (ex.: front-end, aplicativo e banco de dados) por diferentes áreas da rede da Oi (ex.: DMZ, rede interna).</v>
      </c>
      <c r="C162" s="668"/>
      <c r="D162" s="668"/>
      <c r="E162" s="669"/>
      <c r="F162" s="68" t="str">
        <f>IF(Máximo!F162:I162="","",Máximo!F162:I162)</f>
        <v/>
      </c>
      <c r="G162" s="72">
        <f>Máximo!G162:J162</f>
        <v>6.9230769000000003E-4</v>
      </c>
      <c r="H162" s="70" t="str">
        <f>IF(Máximo!H162="","",Máximo!H162)</f>
        <v>Obrigatório</v>
      </c>
      <c r="I162" s="37" t="s">
        <v>4</v>
      </c>
      <c r="J162" s="73">
        <f>IF($K$13="Não Atende",0,IF(I162="","",IF(H162="",VLOOKUP(I162,Parâmetros!$B$3:$C$6,2,0),VLOOKUP(I162,Parâmetros!$B$3:$C$6,2,0)*VLOOKUP(H162,Parâmetros!$E$3:$G$5,2,0))))</f>
        <v>4</v>
      </c>
      <c r="K162" s="74">
        <f t="shared" ref="K162" si="127">IF(J162="",0,((G162*J162)*$F$30)*0.9*100)</f>
        <v>0.11215384578000002</v>
      </c>
      <c r="L162" s="3"/>
      <c r="M162" s="38"/>
    </row>
    <row r="163" spans="1:13" ht="45.75" customHeight="1" outlineLevel="1" x14ac:dyDescent="0.2">
      <c r="A163" s="170" t="str">
        <f>Máximo!A163</f>
        <v>3.129</v>
      </c>
      <c r="B163" s="667" t="str">
        <f>Máximo!B163:E163</f>
        <v>Nos casos em que seja obrigatória a garantia de privacidade dos dados manipulados pela solução, a mesma deve permitir que uma política de privacidade seja publicada e exibida aos usuários, devendo ser observados os aspectos legais e de negócio envolvidos.</v>
      </c>
      <c r="C163" s="668"/>
      <c r="D163" s="668"/>
      <c r="E163" s="669"/>
      <c r="F163" s="68" t="str">
        <f>IF(Máximo!F163:I163="","",Máximo!F163:I163)</f>
        <v/>
      </c>
      <c r="G163" s="72">
        <f>Máximo!G163:J163</f>
        <v>6.9230769000000003E-4</v>
      </c>
      <c r="H163" s="70" t="str">
        <f>IF(Máximo!H163="","",Máximo!H163)</f>
        <v>Obrigatório</v>
      </c>
      <c r="I163" s="37" t="s">
        <v>4</v>
      </c>
      <c r="J163" s="73">
        <f>IF($K$13="Não Atende",0,IF(I163="","",IF(H163="",VLOOKUP(I163,Parâmetros!$B$3:$C$6,2,0),VLOOKUP(I163,Parâmetros!$B$3:$C$6,2,0)*VLOOKUP(H163,Parâmetros!$E$3:$G$5,2,0))))</f>
        <v>4</v>
      </c>
      <c r="K163" s="74">
        <f t="shared" ref="K163" si="128">IF(J163="",0,((G163*J163)*$F$30)*0.9*100)</f>
        <v>0.11215384578000002</v>
      </c>
      <c r="L163" s="3"/>
      <c r="M163" s="38"/>
    </row>
    <row r="164" spans="1:13" ht="45.75" customHeight="1" outlineLevel="1" x14ac:dyDescent="0.2">
      <c r="A164" s="170" t="str">
        <f>Máximo!A164</f>
        <v>3.130</v>
      </c>
      <c r="B164" s="667" t="str">
        <f>Máximo!B164:E164</f>
        <v>Nos casos em que ocorram armazenamento de informações a respeito dos usuários (incluindo informações fornecidas por eles e dados de navegação), principalmente quando forem de clientes da Oi, a solução deve permitir que sejam incluídos avisos ao usuário a respeito desse armazenamento de informações, devendo ser observados os aspectos legais e de negócio envolvidos.</v>
      </c>
      <c r="C164" s="668"/>
      <c r="D164" s="668"/>
      <c r="E164" s="669"/>
      <c r="F164" s="68" t="str">
        <f>IF(Máximo!F164:I164="","",Máximo!F164:I164)</f>
        <v/>
      </c>
      <c r="G164" s="72">
        <f>Máximo!G164:J164</f>
        <v>6.9230769000000003E-4</v>
      </c>
      <c r="H164" s="70" t="str">
        <f>IF(Máximo!H164="","",Máximo!H164)</f>
        <v>Obrigatório</v>
      </c>
      <c r="I164" s="37" t="s">
        <v>4</v>
      </c>
      <c r="J164" s="73">
        <f>IF($K$13="Não Atende",0,IF(I164="","",IF(H164="",VLOOKUP(I164,Parâmetros!$B$3:$C$6,2,0),VLOOKUP(I164,Parâmetros!$B$3:$C$6,2,0)*VLOOKUP(H164,Parâmetros!$E$3:$G$5,2,0))))</f>
        <v>4</v>
      </c>
      <c r="K164" s="74">
        <f t="shared" ref="K164" si="129">IF(J164="",0,((G164*J164)*$F$30)*0.9*100)</f>
        <v>0.11215384578000002</v>
      </c>
      <c r="L164" s="3"/>
      <c r="M164" s="38"/>
    </row>
    <row r="165" spans="1:13" ht="45.75" customHeight="1" outlineLevel="1" x14ac:dyDescent="0.2">
      <c r="A165" s="170" t="str">
        <f>Máximo!A165</f>
        <v>3.131</v>
      </c>
      <c r="B165" s="667" t="str">
        <f>Máximo!B165:E165</f>
        <v>As mensagens para o usuário final devem restringir-se ao indispensável para a perfeita utilização do mesmo, atentando para as seguintes situações: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v>
      </c>
      <c r="C165" s="668"/>
      <c r="D165" s="668"/>
      <c r="E165" s="669"/>
      <c r="F165" s="68" t="str">
        <f>IF(Máximo!F165:I165="","",Máximo!F165:I165)</f>
        <v/>
      </c>
      <c r="G165" s="72">
        <f>Máximo!G165:J165</f>
        <v>6.9230769000000003E-4</v>
      </c>
      <c r="H165" s="70" t="str">
        <f>IF(Máximo!H165="","",Máximo!H165)</f>
        <v>Obrigatório</v>
      </c>
      <c r="I165" s="37" t="s">
        <v>4</v>
      </c>
      <c r="J165" s="73">
        <f>IF($K$13="Não Atende",0,IF(I165="","",IF(H165="",VLOOKUP(I165,Parâmetros!$B$3:$C$6,2,0),VLOOKUP(I165,Parâmetros!$B$3:$C$6,2,0)*VLOOKUP(H165,Parâmetros!$E$3:$G$5,2,0))))</f>
        <v>4</v>
      </c>
      <c r="K165" s="74">
        <f t="shared" ref="K165" si="130">IF(J165="",0,((G165*J165)*$F$30)*0.9*100)</f>
        <v>0.11215384578000002</v>
      </c>
      <c r="L165" s="3"/>
      <c r="M165" s="38"/>
    </row>
    <row r="166" spans="1:13" ht="45.75" customHeight="1" outlineLevel="1" x14ac:dyDescent="0.2">
      <c r="A166" s="170" t="str">
        <f>Máximo!A166</f>
        <v>3.132</v>
      </c>
      <c r="B166" s="667" t="str">
        <f>Máximo!B166:E166</f>
        <v>Toda transmissão de arquivos deve utilizar os softwares homologados pela Oi. A saber: ConnectDirect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da Fábrica ou do fornecedor da aplicação.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a responsabilidade será do CSOL, da Fábrica ou do fornecedor da aplicação, essa responsabilidade deve estar formalmente definida bem como os processos inerentes.</v>
      </c>
      <c r="C166" s="668"/>
      <c r="D166" s="668"/>
      <c r="E166" s="669"/>
      <c r="F166" s="68" t="str">
        <f>IF(Máximo!F166:I166="","",Máximo!F166:I166)</f>
        <v/>
      </c>
      <c r="G166" s="72">
        <f>Máximo!G166:J166</f>
        <v>6.9230769000000003E-4</v>
      </c>
      <c r="H166" s="70" t="str">
        <f>IF(Máximo!H166="","",Máximo!H166)</f>
        <v>Obrigatório</v>
      </c>
      <c r="I166" s="37" t="s">
        <v>4</v>
      </c>
      <c r="J166" s="73">
        <f>IF($K$13="Não Atende",0,IF(I166="","",IF(H166="",VLOOKUP(I166,Parâmetros!$B$3:$C$6,2,0),VLOOKUP(I166,Parâmetros!$B$3:$C$6,2,0)*VLOOKUP(H166,Parâmetros!$E$3:$G$5,2,0))))</f>
        <v>4</v>
      </c>
      <c r="K166" s="74">
        <f t="shared" ref="K166" si="131">IF(J166="",0,((G166*J166)*$F$30)*0.9*100)</f>
        <v>0.11215384578000002</v>
      </c>
      <c r="L166" s="3"/>
      <c r="M166" s="38"/>
    </row>
    <row r="167" spans="1:13" ht="45.75" customHeight="1" outlineLevel="1" x14ac:dyDescent="0.2">
      <c r="A167" s="170" t="str">
        <f>Máximo!A167</f>
        <v>3.133</v>
      </c>
      <c r="B167" s="667" t="str">
        <f>Máximo!B167:E167</f>
        <v>O envio de e-mail deve utilizar exclusivamente os relays de e-mail oficiais da empresa.</v>
      </c>
      <c r="C167" s="668"/>
      <c r="D167" s="668"/>
      <c r="E167" s="669"/>
      <c r="F167" s="68" t="str">
        <f>IF(Máximo!F167:I167="","",Máximo!F167:I167)</f>
        <v/>
      </c>
      <c r="G167" s="72">
        <f>Máximo!G167:J167</f>
        <v>6.9230769000000003E-4</v>
      </c>
      <c r="H167" s="70" t="str">
        <f>IF(Máximo!H167="","",Máximo!H167)</f>
        <v>Obrigatório</v>
      </c>
      <c r="I167" s="37" t="s">
        <v>4</v>
      </c>
      <c r="J167" s="73">
        <f>IF($K$13="Não Atende",0,IF(I167="","",IF(H167="",VLOOKUP(I167,Parâmetros!$B$3:$C$6,2,0),VLOOKUP(I167,Parâmetros!$B$3:$C$6,2,0)*VLOOKUP(H167,Parâmetros!$E$3:$G$5,2,0))))</f>
        <v>4</v>
      </c>
      <c r="K167" s="74">
        <f t="shared" ref="K167" si="132">IF(J167="",0,((G167*J167)*$F$30)*0.9*100)</f>
        <v>0.11215384578000002</v>
      </c>
      <c r="L167" s="3"/>
      <c r="M167" s="38"/>
    </row>
    <row r="168" spans="1:13" ht="45.75" customHeight="1" outlineLevel="1" x14ac:dyDescent="0.2">
      <c r="A168" s="170" t="str">
        <f>Máximo!A168</f>
        <v>3.134</v>
      </c>
      <c r="B168" s="667" t="str">
        <f>Máximo!B168:E168</f>
        <v>Toda solução desenvolvida ou adquirida pela Oi deve possuir mecanismos de validação de todas as entradas e saídas de dados (de usuários e/ou interfaces com outros sistemas) quanto ao formato dos dados e valores/caracteres esperados.</v>
      </c>
      <c r="C168" s="668"/>
      <c r="D168" s="668"/>
      <c r="E168" s="669"/>
      <c r="F168" s="68" t="str">
        <f>IF(Máximo!F168:I168="","",Máximo!F168:I168)</f>
        <v/>
      </c>
      <c r="G168" s="72">
        <f>Máximo!G168:J168</f>
        <v>6.9230769000000003E-4</v>
      </c>
      <c r="H168" s="70" t="str">
        <f>IF(Máximo!H168="","",Máximo!H168)</f>
        <v>Obrigatório</v>
      </c>
      <c r="I168" s="37" t="s">
        <v>5</v>
      </c>
      <c r="J168" s="73">
        <f>IF($K$13="Não Atende",0,IF(I168="","",IF(H168="",VLOOKUP(I168,Parâmetros!$B$3:$C$6,2,0),VLOOKUP(I168,Parâmetros!$B$3:$C$6,2,0)*VLOOKUP(H168,Parâmetros!$E$3:$G$5,2,0))))</f>
        <v>0</v>
      </c>
      <c r="K168" s="74">
        <f t="shared" ref="K168" si="133">IF(J168="",0,((G168*J168)*$F$30)*0.9*100)</f>
        <v>0</v>
      </c>
      <c r="L168" s="3"/>
      <c r="M168" s="38"/>
    </row>
    <row r="169" spans="1:13" ht="45.75" customHeight="1" outlineLevel="1" x14ac:dyDescent="0.2">
      <c r="A169" s="170" t="str">
        <f>Máximo!A169</f>
        <v>3.135</v>
      </c>
      <c r="B169" s="667" t="str">
        <f>Máximo!B169:E169</f>
        <v>Em soluções que possuam múltiplas camadas, todas as validações de permissões e regras de negócio devem ser realizadas pela camada de aplicação e apresentação.</v>
      </c>
      <c r="C169" s="668"/>
      <c r="D169" s="668"/>
      <c r="E169" s="669"/>
      <c r="F169" s="68" t="str">
        <f>IF(Máximo!F169:I169="","",Máximo!F169:I169)</f>
        <v/>
      </c>
      <c r="G169" s="72">
        <f>Máximo!G169:J169</f>
        <v>6.9230769000000003E-4</v>
      </c>
      <c r="H169" s="70" t="str">
        <f>IF(Máximo!H169="","",Máximo!H169)</f>
        <v>Obrigatório</v>
      </c>
      <c r="I169" s="37" t="s">
        <v>5</v>
      </c>
      <c r="J169" s="73">
        <f>IF($K$13="Não Atende",0,IF(I169="","",IF(H169="",VLOOKUP(I169,Parâmetros!$B$3:$C$6,2,0),VLOOKUP(I169,Parâmetros!$B$3:$C$6,2,0)*VLOOKUP(H169,Parâmetros!$E$3:$G$5,2,0))))</f>
        <v>0</v>
      </c>
      <c r="K169" s="74">
        <f t="shared" ref="K169" si="134">IF(J169="",0,((G169*J169)*$F$30)*0.9*100)</f>
        <v>0</v>
      </c>
      <c r="L169" s="3"/>
      <c r="M169" s="38"/>
    </row>
    <row r="170" spans="1:13" ht="45.75" customHeight="1" outlineLevel="1" x14ac:dyDescent="0.2">
      <c r="A170" s="170" t="str">
        <f>Máximo!A170</f>
        <v>3.136</v>
      </c>
      <c r="B170" s="667" t="str">
        <f>Máximo!B170:E170</f>
        <v>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e/ou falha de acesso de usuário. Em caso de falha, será necessária informação adicional de número de tentativas inválidas desde a última tentativa válida;
- Sucesso e/ou falha na alteração em dados confidenciais (vide  regulamento de Classificação da Informação) utilizados pelos sistemas;
- Sucesso e/ou falha na criação ou remoção de usuários;
- Sucesso e/ou falha na atribuição ou remoção de direitos (perfis) do usuário;
- Sucesso e/ou falha na concessão, remoção, alteração de valores financeiros (créditos, alçadas, benefícios, bônus, orçamentos, salários, etc.) relativos a clientes, colaboradores, fornecedores ou a própria Oi;
- Sucesso e/ou falha na alteração de informações de usuários, inclusive senha;
- Término da utilização do ambiente ou sistema pelo usuário.</v>
      </c>
      <c r="C170" s="668"/>
      <c r="D170" s="668"/>
      <c r="E170" s="669"/>
      <c r="F170" s="68" t="str">
        <f>IF(Máximo!F170:I170="","",Máximo!F170:I170)</f>
        <v/>
      </c>
      <c r="G170" s="72">
        <f>Máximo!G170:J170</f>
        <v>6.9230769000000003E-4</v>
      </c>
      <c r="H170" s="70" t="str">
        <f>IF(Máximo!H170="","",Máximo!H170)</f>
        <v>Obrigatório</v>
      </c>
      <c r="I170" s="37" t="s">
        <v>5</v>
      </c>
      <c r="J170" s="73">
        <f>IF($K$13="Não Atende",0,IF(I170="","",IF(H170="",VLOOKUP(I170,Parâmetros!$B$3:$C$6,2,0),VLOOKUP(I170,Parâmetros!$B$3:$C$6,2,0)*VLOOKUP(H170,Parâmetros!$E$3:$G$5,2,0))))</f>
        <v>0</v>
      </c>
      <c r="K170" s="74">
        <f t="shared" ref="K170" si="135">IF(J170="",0,((G170*J170)*$F$30)*0.9*100)</f>
        <v>0</v>
      </c>
      <c r="L170" s="3"/>
      <c r="M170" s="38"/>
    </row>
    <row r="171" spans="1:13" ht="45.75" customHeight="1" outlineLevel="1" x14ac:dyDescent="0.2">
      <c r="A171" s="170" t="str">
        <f>Máximo!A171</f>
        <v>3.137</v>
      </c>
      <c r="B171" s="667" t="str">
        <f>Máximo!B171:E171</f>
        <v>Deve haver uma interface amigável para consulta dos logs e permitir consulta em tempo real. </v>
      </c>
      <c r="C171" s="668"/>
      <c r="D171" s="668"/>
      <c r="E171" s="669"/>
      <c r="F171" s="68" t="str">
        <f>IF(Máximo!F171:I171="","",Máximo!F171:I171)</f>
        <v/>
      </c>
      <c r="G171" s="72">
        <f>Máximo!G171:J171</f>
        <v>6.9230769000000003E-4</v>
      </c>
      <c r="H171" s="70" t="str">
        <f>IF(Máximo!H171="","",Máximo!H171)</f>
        <v>Obrigatório</v>
      </c>
      <c r="I171" s="37" t="s">
        <v>5</v>
      </c>
      <c r="J171" s="73">
        <f>IF($K$13="Não Atende",0,IF(I171="","",IF(H171="",VLOOKUP(I171,Parâmetros!$B$3:$C$6,2,0),VLOOKUP(I171,Parâmetros!$B$3:$C$6,2,0)*VLOOKUP(H171,Parâmetros!$E$3:$G$5,2,0))))</f>
        <v>0</v>
      </c>
      <c r="K171" s="74">
        <f t="shared" ref="K171" si="136">IF(J171="",0,((G171*J171)*$F$30)*0.9*100)</f>
        <v>0</v>
      </c>
      <c r="L171" s="3"/>
      <c r="M171" s="38"/>
    </row>
    <row r="172" spans="1:13" ht="45.75" customHeight="1" outlineLevel="1" x14ac:dyDescent="0.2">
      <c r="A172" s="170" t="str">
        <f>Máximo!A172</f>
        <v>3.138</v>
      </c>
      <c r="B172" s="667" t="str">
        <f>Máximo!B172:E172</f>
        <v>Todos os logs devem ser protegidos, cabendo apenas a usuários com perfis específicos e restritos a deleção destes dados.</v>
      </c>
      <c r="C172" s="668"/>
      <c r="D172" s="668"/>
      <c r="E172" s="669"/>
      <c r="F172" s="68" t="str">
        <f>IF(Máximo!F172:I172="","",Máximo!F172:I172)</f>
        <v/>
      </c>
      <c r="G172" s="72">
        <f>Máximo!G172:J172</f>
        <v>6.9230769000000003E-4</v>
      </c>
      <c r="H172" s="70" t="str">
        <f>IF(Máximo!H172="","",Máximo!H172)</f>
        <v>Obrigatório</v>
      </c>
      <c r="I172" s="37" t="s">
        <v>5</v>
      </c>
      <c r="J172" s="73">
        <f>IF($K$13="Não Atende",0,IF(I172="","",IF(H172="",VLOOKUP(I172,Parâmetros!$B$3:$C$6,2,0),VLOOKUP(I172,Parâmetros!$B$3:$C$6,2,0)*VLOOKUP(H172,Parâmetros!$E$3:$G$5,2,0))))</f>
        <v>0</v>
      </c>
      <c r="K172" s="74">
        <f t="shared" ref="K172" si="137">IF(J172="",0,((G172*J172)*$F$30)*0.9*100)</f>
        <v>0</v>
      </c>
      <c r="L172" s="3"/>
      <c r="M172" s="38"/>
    </row>
    <row r="173" spans="1:13" ht="45.75" customHeight="1" outlineLevel="1" x14ac:dyDescent="0.2">
      <c r="A173" s="170" t="str">
        <f>Máximo!A173</f>
        <v>3.139</v>
      </c>
      <c r="B173" s="667" t="str">
        <f>Máximo!B173:E173</f>
        <v>Preferencialmente, somente a solução poderá gravar informações nos registros de log. Os mesmos não podem ser alterados por usuários, independente de seu perfil.</v>
      </c>
      <c r="C173" s="668"/>
      <c r="D173" s="668"/>
      <c r="E173" s="669"/>
      <c r="F173" s="68" t="str">
        <f>IF(Máximo!F173:I173="","",Máximo!F173:I173)</f>
        <v/>
      </c>
      <c r="G173" s="72">
        <f>Máximo!G173:J173</f>
        <v>6.9230769000000003E-4</v>
      </c>
      <c r="H173" s="70" t="str">
        <f>IF(Máximo!H173="","",Máximo!H173)</f>
        <v>Obrigatório</v>
      </c>
      <c r="I173" s="37" t="s">
        <v>4</v>
      </c>
      <c r="J173" s="73">
        <f>IF($K$13="Não Atende",0,IF(I173="","",IF(H173="",VLOOKUP(I173,Parâmetros!$B$3:$C$6,2,0),VLOOKUP(I173,Parâmetros!$B$3:$C$6,2,0)*VLOOKUP(H173,Parâmetros!$E$3:$G$5,2,0))))</f>
        <v>4</v>
      </c>
      <c r="K173" s="74">
        <f t="shared" ref="K173" si="138">IF(J173="",0,((G173*J173)*$F$30)*0.9*100)</f>
        <v>0.11215384578000002</v>
      </c>
      <c r="L173" s="3"/>
      <c r="M173" s="38"/>
    </row>
    <row r="174" spans="1:13" ht="45.75" customHeight="1" outlineLevel="1" x14ac:dyDescent="0.2">
      <c r="A174" s="170" t="str">
        <f>Máximo!A174</f>
        <v>3.140</v>
      </c>
      <c r="B174" s="667" t="str">
        <f>Máximo!B174:E174</f>
        <v>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v>
      </c>
      <c r="C174" s="668"/>
      <c r="D174" s="668"/>
      <c r="E174" s="669"/>
      <c r="F174" s="68" t="str">
        <f>IF(Máximo!F174:I174="","",Máximo!F174:I174)</f>
        <v/>
      </c>
      <c r="G174" s="72">
        <f>Máximo!G174:J174</f>
        <v>6.9230769000000003E-4</v>
      </c>
      <c r="H174" s="70" t="str">
        <f>IF(Máximo!H174="","",Máximo!H174)</f>
        <v>Obrigatório</v>
      </c>
      <c r="I174" s="37" t="s">
        <v>4</v>
      </c>
      <c r="J174" s="73">
        <f>IF($K$13="Não Atende",0,IF(I174="","",IF(H174="",VLOOKUP(I174,Parâmetros!$B$3:$C$6,2,0),VLOOKUP(I174,Parâmetros!$B$3:$C$6,2,0)*VLOOKUP(H174,Parâmetros!$E$3:$G$5,2,0))))</f>
        <v>4</v>
      </c>
      <c r="K174" s="74">
        <f t="shared" ref="K174" si="139">IF(J174="",0,((G174*J174)*$F$30)*0.9*100)</f>
        <v>0.11215384578000002</v>
      </c>
      <c r="L174" s="3"/>
      <c r="M174" s="38"/>
    </row>
    <row r="175" spans="1:13" ht="45.75" customHeight="1" outlineLevel="1" x14ac:dyDescent="0.2">
      <c r="A175" s="170" t="str">
        <f>Máximo!A175</f>
        <v>3.141</v>
      </c>
      <c r="B175" s="667" t="str">
        <f>Máximo!B175:E175</f>
        <v>Os logs, preferencialmente, não devem ser armazenados somente em ativos segregados a fim de evitar a perda dos mesmos. Já a exportação dos logs para ambientes externos (Syslog Server, SIEM, Big Data, etc.) é obrigatória, independente se exista armazenamento local ou segregado.</v>
      </c>
      <c r="C175" s="668"/>
      <c r="D175" s="668"/>
      <c r="E175" s="669"/>
      <c r="F175" s="68" t="str">
        <f>IF(Máximo!F175:I175="","",Máximo!F175:I175)</f>
        <v/>
      </c>
      <c r="G175" s="72">
        <f>Máximo!G175:J175</f>
        <v>6.9230769000000003E-4</v>
      </c>
      <c r="H175" s="70" t="str">
        <f>IF(Máximo!H175="","",Máximo!H175)</f>
        <v>Obrigatório</v>
      </c>
      <c r="I175" s="37" t="s">
        <v>4</v>
      </c>
      <c r="J175" s="73">
        <f>IF($K$13="Não Atende",0,IF(I175="","",IF(H175="",VLOOKUP(I175,Parâmetros!$B$3:$C$6,2,0),VLOOKUP(I175,Parâmetros!$B$3:$C$6,2,0)*VLOOKUP(H175,Parâmetros!$E$3:$G$5,2,0))))</f>
        <v>4</v>
      </c>
      <c r="K175" s="74">
        <f t="shared" ref="K175" si="140">IF(J175="",0,((G175*J175)*$F$30)*0.9*100)</f>
        <v>0.11215384578000002</v>
      </c>
      <c r="L175" s="3"/>
      <c r="M175" s="38"/>
    </row>
    <row r="176" spans="1:13" ht="45.75" customHeight="1" outlineLevel="1" x14ac:dyDescent="0.2">
      <c r="A176" s="170" t="str">
        <f>Máximo!A176</f>
        <v>3.142</v>
      </c>
      <c r="B176" s="667" t="str">
        <f>Máximo!B176:E176</f>
        <v>Todo acesso aos componentes da solução deve ser realizado através de identificação de usuário individual e deve obrigatoriamente utilizar senha. A identificação e a senha são pessoais e intransferíveis.</v>
      </c>
      <c r="C176" s="668"/>
      <c r="D176" s="668"/>
      <c r="E176" s="669"/>
      <c r="F176" s="68" t="str">
        <f>IF(Máximo!F176:I176="","",Máximo!F176:I176)</f>
        <v/>
      </c>
      <c r="G176" s="72">
        <f>Máximo!G176:J176</f>
        <v>6.9230769000000003E-4</v>
      </c>
      <c r="H176" s="70" t="str">
        <f>IF(Máximo!H176="","",Máximo!H176)</f>
        <v>Obrigatório</v>
      </c>
      <c r="I176" s="37" t="s">
        <v>4</v>
      </c>
      <c r="J176" s="73">
        <f>IF($K$13="Não Atende",0,IF(I176="","",IF(H176="",VLOOKUP(I176,Parâmetros!$B$3:$C$6,2,0),VLOOKUP(I176,Parâmetros!$B$3:$C$6,2,0)*VLOOKUP(H176,Parâmetros!$E$3:$G$5,2,0))))</f>
        <v>4</v>
      </c>
      <c r="K176" s="74">
        <f t="shared" ref="K176" si="141">IF(J176="",0,((G176*J176)*$F$30)*0.9*100)</f>
        <v>0.11215384578000002</v>
      </c>
      <c r="L176" s="3"/>
      <c r="M176" s="38"/>
    </row>
    <row r="177" spans="1:13" ht="45.75" customHeight="1" outlineLevel="1" x14ac:dyDescent="0.2">
      <c r="A177" s="170" t="str">
        <f>Máximo!A177</f>
        <v>3.143</v>
      </c>
      <c r="B177" s="667" t="str">
        <f>Máximo!B177:E177</f>
        <v>O controle de acesso deve ser uniforme em toda a solução, utilizando-se uma única rotina de verificação e gerenciamento centralizado.</v>
      </c>
      <c r="C177" s="668"/>
      <c r="D177" s="668"/>
      <c r="E177" s="669"/>
      <c r="F177" s="68" t="str">
        <f>IF(Máximo!F177:I177="","",Máximo!F177:I177)</f>
        <v/>
      </c>
      <c r="G177" s="72">
        <f>Máximo!G177:J177</f>
        <v>6.9230769000000003E-4</v>
      </c>
      <c r="H177" s="70" t="str">
        <f>IF(Máximo!H177="","",Máximo!H177)</f>
        <v>Obrigatório</v>
      </c>
      <c r="I177" s="37" t="s">
        <v>4</v>
      </c>
      <c r="J177" s="73">
        <f>IF($K$13="Não Atende",0,IF(I177="","",IF(H177="",VLOOKUP(I177,Parâmetros!$B$3:$C$6,2,0),VLOOKUP(I177,Parâmetros!$B$3:$C$6,2,0)*VLOOKUP(H177,Parâmetros!$E$3:$G$5,2,0))))</f>
        <v>4</v>
      </c>
      <c r="K177" s="74">
        <f t="shared" ref="K177" si="142">IF(J177="",0,((G177*J177)*$F$30)*0.9*100)</f>
        <v>0.11215384578000002</v>
      </c>
      <c r="L177" s="3"/>
      <c r="M177" s="38"/>
    </row>
    <row r="178" spans="1:13" ht="45.75" customHeight="1" outlineLevel="1" x14ac:dyDescent="0.2">
      <c r="A178" s="170" t="str">
        <f>Máximo!A178</f>
        <v>3.144</v>
      </c>
      <c r="B178" s="667" t="str">
        <f>Máximo!B178:E178</f>
        <v>As contas com privilégios administrativos nos sistemas, aplicativos ou bases de dados devem ser concedidas apenas aos usuários com perfil de suporte técnico e/ou administração, devendo haver distinção entre usuários com perfil administrativo e de gestão de perfis.</v>
      </c>
      <c r="C178" s="668"/>
      <c r="D178" s="668"/>
      <c r="E178" s="669"/>
      <c r="F178" s="68" t="str">
        <f>IF(Máximo!F178:I178="","",Máximo!F178:I178)</f>
        <v/>
      </c>
      <c r="G178" s="72">
        <f>Máximo!G178:J178</f>
        <v>6.9230769000000003E-4</v>
      </c>
      <c r="H178" s="70" t="str">
        <f>IF(Máximo!H178="","",Máximo!H178)</f>
        <v>Obrigatório</v>
      </c>
      <c r="I178" s="37" t="s">
        <v>4</v>
      </c>
      <c r="J178" s="73">
        <f>IF($K$13="Não Atende",0,IF(I178="","",IF(H178="",VLOOKUP(I178,Parâmetros!$B$3:$C$6,2,0),VLOOKUP(I178,Parâmetros!$B$3:$C$6,2,0)*VLOOKUP(H178,Parâmetros!$E$3:$G$5,2,0))))</f>
        <v>4</v>
      </c>
      <c r="K178" s="74">
        <f t="shared" ref="K178" si="143">IF(J178="",0,((G178*J178)*$F$30)*0.9*100)</f>
        <v>0.11215384578000002</v>
      </c>
      <c r="L178" s="3"/>
      <c r="M178" s="38"/>
    </row>
    <row r="179" spans="1:13" ht="45.75" customHeight="1" outlineLevel="1" x14ac:dyDescent="0.2">
      <c r="A179" s="170" t="str">
        <f>Máximo!A179</f>
        <v>3.145</v>
      </c>
      <c r="B179" s="667" t="str">
        <f>Máximo!B179:E179</f>
        <v>Toda solução desenvolvida ou adquirida pela Oi deverá ter o Gerenciamento de Contas de usuários integrado ao serviço de diretório Novell da Oi (IDM/NDS). Caso a integração seja feita através do protocolo LDAP nativo, a comunicação deve ser criptografada (LDAPS) e a mesma deverá ser capaz realizar a autenticação, autorização e obtenção de perfil de usuários diretamente do NDS. Nenhum dado crítico de usuários deve ser replicado para a base local da aplicação especialmente a senha, ainda que criptografada.</v>
      </c>
      <c r="C179" s="668"/>
      <c r="D179" s="668"/>
      <c r="E179" s="669"/>
      <c r="F179" s="68" t="str">
        <f>IF(Máximo!F179:I179="","",Máximo!F179:I179)</f>
        <v/>
      </c>
      <c r="G179" s="72">
        <f>Máximo!G179:J179</f>
        <v>6.9230769000000003E-4</v>
      </c>
      <c r="H179" s="70" t="str">
        <f>IF(Máximo!H179="","",Máximo!H179)</f>
        <v>Obrigatório</v>
      </c>
      <c r="I179" s="37" t="s">
        <v>4</v>
      </c>
      <c r="J179" s="73">
        <f>IF($K$13="Não Atende",0,IF(I179="","",IF(H179="",VLOOKUP(I179,Parâmetros!$B$3:$C$6,2,0),VLOOKUP(I179,Parâmetros!$B$3:$C$6,2,0)*VLOOKUP(H179,Parâmetros!$E$3:$G$5,2,0))))</f>
        <v>4</v>
      </c>
      <c r="K179" s="74">
        <f t="shared" ref="K179" si="144">IF(J179="",0,((G179*J179)*$F$30)*0.9*100)</f>
        <v>0.11215384578000002</v>
      </c>
      <c r="L179" s="3"/>
      <c r="M179" s="38"/>
    </row>
    <row r="180" spans="1:13" ht="45.75" customHeight="1" outlineLevel="1" x14ac:dyDescent="0.2">
      <c r="A180" s="170" t="str">
        <f>Máximo!A180</f>
        <v>3.146</v>
      </c>
      <c r="B180" s="667" t="str">
        <f>Máximo!B180:E180</f>
        <v>Todo elemento de rede adquirido pela Oi deverá obrigatoriamente suportar os protocolos TACACS+ e RADIUS e deve ser integrado ao NDS (base de usuários única) para realizar autenticação, autorização e auditoria dos acessos utilizando um desses um desses protocolos.</v>
      </c>
      <c r="C180" s="668"/>
      <c r="D180" s="668"/>
      <c r="E180" s="669"/>
      <c r="F180" s="68" t="str">
        <f>IF(Máximo!F180:I180="","",Máximo!F180:I180)</f>
        <v/>
      </c>
      <c r="G180" s="72">
        <f>Máximo!G180:J180</f>
        <v>6.9230769000000003E-4</v>
      </c>
      <c r="H180" s="70" t="str">
        <f>IF(Máximo!H180="","",Máximo!H180)</f>
        <v>Obrigatório</v>
      </c>
      <c r="I180" s="37" t="s">
        <v>4</v>
      </c>
      <c r="J180" s="73">
        <f>IF($K$13="Não Atende",0,IF(I180="","",IF(H180="",VLOOKUP(I180,Parâmetros!$B$3:$C$6,2,0),VLOOKUP(I180,Parâmetros!$B$3:$C$6,2,0)*VLOOKUP(H180,Parâmetros!$E$3:$G$5,2,0))))</f>
        <v>4</v>
      </c>
      <c r="K180" s="74">
        <f t="shared" ref="K180" si="145">IF(J180="",0,((G180*J180)*$F$30)*0.9*100)</f>
        <v>0.11215384578000002</v>
      </c>
      <c r="L180" s="3"/>
      <c r="M180" s="38"/>
    </row>
    <row r="181" spans="1:13" ht="45.75" customHeight="1" outlineLevel="1" x14ac:dyDescent="0.2">
      <c r="A181" s="170" t="str">
        <f>Máximo!A181</f>
        <v>3.147</v>
      </c>
      <c r="B181" s="667" t="str">
        <f>Máximo!B181:E181</f>
        <v>Soluções Web devem ser protegidas, autenticadas e autorizadas pelo Proxy reverso Novell Access Manager.</v>
      </c>
      <c r="C181" s="668"/>
      <c r="D181" s="668"/>
      <c r="E181" s="669"/>
      <c r="F181" s="68" t="str">
        <f>IF(Máximo!F181:I181="","",Máximo!F181:I181)</f>
        <v/>
      </c>
      <c r="G181" s="72">
        <f>Máximo!G181:J181</f>
        <v>6.9230769000000003E-4</v>
      </c>
      <c r="H181" s="70" t="str">
        <f>IF(Máximo!H181="","",Máximo!H181)</f>
        <v>Obrigatório</v>
      </c>
      <c r="I181" s="37" t="s">
        <v>4</v>
      </c>
      <c r="J181" s="73">
        <f>IF($K$13="Não Atende",0,IF(I181="","",IF(H181="",VLOOKUP(I181,Parâmetros!$B$3:$C$6,2,0),VLOOKUP(I181,Parâmetros!$B$3:$C$6,2,0)*VLOOKUP(H181,Parâmetros!$E$3:$G$5,2,0))))</f>
        <v>4</v>
      </c>
      <c r="K181" s="74">
        <f t="shared" ref="K181" si="146">IF(J181="",0,((G181*J181)*$F$30)*0.9*100)</f>
        <v>0.11215384578000002</v>
      </c>
      <c r="L181" s="3"/>
      <c r="M181" s="38"/>
    </row>
    <row r="182" spans="1:13" ht="45.75" customHeight="1" outlineLevel="1" x14ac:dyDescent="0.2">
      <c r="A182" s="170" t="str">
        <f>Máximo!A182</f>
        <v>3.148</v>
      </c>
      <c r="B182" s="667" t="str">
        <f>Máximo!B182:E182</f>
        <v>As contas de sistema (usuários de serviço ou de aplicação-nativa) devem ser cadastradas no serviço de diretório Novell da Oi (IDM/NDS).</v>
      </c>
      <c r="C182" s="668"/>
      <c r="D182" s="668"/>
      <c r="E182" s="669"/>
      <c r="F182" s="68" t="str">
        <f>IF(Máximo!F182:I182="","",Máximo!F182:I182)</f>
        <v/>
      </c>
      <c r="G182" s="72">
        <f>Máximo!G182:J182</f>
        <v>6.9230769000000003E-4</v>
      </c>
      <c r="H182" s="70" t="str">
        <f>IF(Máximo!H182="","",Máximo!H182)</f>
        <v>Obrigatório</v>
      </c>
      <c r="I182" s="37" t="s">
        <v>4</v>
      </c>
      <c r="J182" s="73">
        <f>IF($K$13="Não Atende",0,IF(I182="","",IF(H182="",VLOOKUP(I182,Parâmetros!$B$3:$C$6,2,0),VLOOKUP(I182,Parâmetros!$B$3:$C$6,2,0)*VLOOKUP(H182,Parâmetros!$E$3:$G$5,2,0))))</f>
        <v>4</v>
      </c>
      <c r="K182" s="74">
        <f t="shared" ref="K182" si="147">IF(J182="",0,((G182*J182)*$F$30)*0.9*100)</f>
        <v>0.11215384578000002</v>
      </c>
      <c r="L182" s="3"/>
      <c r="M182" s="38"/>
    </row>
    <row r="183" spans="1:13" ht="45.75" customHeight="1" outlineLevel="1" x14ac:dyDescent="0.2">
      <c r="A183" s="170" t="str">
        <f>Máximo!A183</f>
        <v>3.149</v>
      </c>
      <c r="B183" s="667" t="str">
        <f>Máximo!B183:E183</f>
        <v>As contas de sistema não devem permitir conexão de usuários.</v>
      </c>
      <c r="C183" s="668"/>
      <c r="D183" s="668"/>
      <c r="E183" s="669"/>
      <c r="F183" s="68" t="str">
        <f>IF(Máximo!F183:I183="","",Máximo!F183:I183)</f>
        <v/>
      </c>
      <c r="G183" s="72">
        <f>Máximo!G183:J183</f>
        <v>6.9230769000000003E-4</v>
      </c>
      <c r="H183" s="70" t="str">
        <f>IF(Máximo!H183="","",Máximo!H183)</f>
        <v>Obrigatório</v>
      </c>
      <c r="I183" s="37" t="s">
        <v>4</v>
      </c>
      <c r="J183" s="73">
        <f>IF($K$13="Não Atende",0,IF(I183="","",IF(H183="",VLOOKUP(I183,Parâmetros!$B$3:$C$6,2,0),VLOOKUP(I183,Parâmetros!$B$3:$C$6,2,0)*VLOOKUP(H183,Parâmetros!$E$3:$G$5,2,0))))</f>
        <v>4</v>
      </c>
      <c r="K183" s="74">
        <f t="shared" ref="K183" si="148">IF(J183="",0,((G183*J183)*$F$30)*0.9*100)</f>
        <v>0.11215384578000002</v>
      </c>
      <c r="L183" s="3"/>
      <c r="M183" s="38"/>
    </row>
    <row r="184" spans="1:13" ht="45.75" customHeight="1" outlineLevel="1" x14ac:dyDescent="0.2">
      <c r="A184" s="170" t="str">
        <f>Máximo!A184</f>
        <v>3.150</v>
      </c>
      <c r="B184" s="667" t="str">
        <f>Máximo!B184:E184</f>
        <v>As soluções desenvolvidas ou adquiridas pela Oi não devem utilizar contas administrativas ou privilegiadas (Ex.: root, administrators, power users, dba, etc.) em sistemas operacionais, servidores web ou bancos de dados.</v>
      </c>
      <c r="C184" s="668"/>
      <c r="D184" s="668"/>
      <c r="E184" s="669"/>
      <c r="F184" s="68" t="str">
        <f>IF(Máximo!F184:I184="","",Máximo!F184:I184)</f>
        <v/>
      </c>
      <c r="G184" s="72">
        <f>Máximo!G184:J184</f>
        <v>6.9230769000000003E-4</v>
      </c>
      <c r="H184" s="70" t="str">
        <f>IF(Máximo!H184="","",Máximo!H184)</f>
        <v>Obrigatório</v>
      </c>
      <c r="I184" s="37" t="s">
        <v>4</v>
      </c>
      <c r="J184" s="73">
        <f>IF($K$13="Não Atende",0,IF(I184="","",IF(H184="",VLOOKUP(I184,Parâmetros!$B$3:$C$6,2,0),VLOOKUP(I184,Parâmetros!$B$3:$C$6,2,0)*VLOOKUP(H184,Parâmetros!$E$3:$G$5,2,0))))</f>
        <v>4</v>
      </c>
      <c r="K184" s="74">
        <f t="shared" ref="K184" si="149">IF(J184="",0,((G184*J184)*$F$30)*0.9*100)</f>
        <v>0.11215384578000002</v>
      </c>
      <c r="L184" s="3"/>
      <c r="M184" s="38"/>
    </row>
    <row r="185" spans="1:13" ht="45.75" customHeight="1" outlineLevel="1" x14ac:dyDescent="0.2">
      <c r="A185" s="170" t="str">
        <f>Máximo!A185</f>
        <v>3.151</v>
      </c>
      <c r="B185" s="667" t="str">
        <f>Máximo!B185:E185</f>
        <v>A solução deve impossibilitar conexões simultâneas efetuadas um único login.</v>
      </c>
      <c r="C185" s="668"/>
      <c r="D185" s="668"/>
      <c r="E185" s="669"/>
      <c r="F185" s="68" t="str">
        <f>IF(Máximo!F185:I185="","",Máximo!F185:I185)</f>
        <v/>
      </c>
      <c r="G185" s="72">
        <f>Máximo!G185:J185</f>
        <v>6.9230769000000003E-4</v>
      </c>
      <c r="H185" s="70" t="str">
        <f>IF(Máximo!H185="","",Máximo!H185)</f>
        <v>Obrigatório</v>
      </c>
      <c r="I185" s="37" t="s">
        <v>4</v>
      </c>
      <c r="J185" s="73">
        <f>IF($K$13="Não Atende",0,IF(I185="","",IF(H185="",VLOOKUP(I185,Parâmetros!$B$3:$C$6,2,0),VLOOKUP(I185,Parâmetros!$B$3:$C$6,2,0)*VLOOKUP(H185,Parâmetros!$E$3:$G$5,2,0))))</f>
        <v>4</v>
      </c>
      <c r="K185" s="74">
        <f t="shared" ref="K185" si="150">IF(J185="",0,((G185*J185)*$F$30)*0.9*100)</f>
        <v>0.11215384578000002</v>
      </c>
      <c r="L185" s="3"/>
      <c r="M185" s="38"/>
    </row>
    <row r="186" spans="1:13" ht="45.75" customHeight="1" outlineLevel="1" x14ac:dyDescent="0.2">
      <c r="A186" s="170" t="str">
        <f>Máximo!A186</f>
        <v>3.152</v>
      </c>
      <c r="B186" s="667" t="str">
        <f>Máximo!B186:E186</f>
        <v xml:space="preserve"> A solução deve desconectar o usuário por tempo de inatividade configurável na solução.</v>
      </c>
      <c r="C186" s="668"/>
      <c r="D186" s="668"/>
      <c r="E186" s="669"/>
      <c r="F186" s="68" t="str">
        <f>IF(Máximo!F186:I186="","",Máximo!F186:I186)</f>
        <v/>
      </c>
      <c r="G186" s="72">
        <f>Máximo!G186:J186</f>
        <v>6.9230769000000003E-4</v>
      </c>
      <c r="H186" s="70" t="str">
        <f>IF(Máximo!H186="","",Máximo!H186)</f>
        <v>Obrigatório</v>
      </c>
      <c r="I186" s="37" t="s">
        <v>4</v>
      </c>
      <c r="J186" s="73">
        <f>IF($K$13="Não Atende",0,IF(I186="","",IF(H186="",VLOOKUP(I186,Parâmetros!$B$3:$C$6,2,0),VLOOKUP(I186,Parâmetros!$B$3:$C$6,2,0)*VLOOKUP(H186,Parâmetros!$E$3:$G$5,2,0))))</f>
        <v>4</v>
      </c>
      <c r="K186" s="74">
        <f t="shared" ref="K186" si="151">IF(J186="",0,((G186*J186)*$F$30)*0.9*100)</f>
        <v>0.11215384578000002</v>
      </c>
      <c r="L186" s="3"/>
      <c r="M186" s="38"/>
    </row>
    <row r="187" spans="1:13" ht="45.75" customHeight="1" outlineLevel="1" x14ac:dyDescent="0.2">
      <c r="A187" s="170" t="str">
        <f>Máximo!A187</f>
        <v>3.153</v>
      </c>
      <c r="B187" s="667" t="str">
        <f>Máximo!B187:E187</f>
        <v>Os usuários devem ter acessos concedidos apenas através de perfil e, preferencialmente, nenhum usuário deve pertencer a mais de um perfil. A necessidade de usuário multiperfil deverá ser previamente justificada e aprovada pela equipe de Segurança da Informação.</v>
      </c>
      <c r="C187" s="668"/>
      <c r="D187" s="668"/>
      <c r="E187" s="669"/>
      <c r="F187" s="68" t="str">
        <f>IF(Máximo!F187:I187="","",Máximo!F187:I187)</f>
        <v/>
      </c>
      <c r="G187" s="72">
        <f>Máximo!G187:J187</f>
        <v>6.9230769000000003E-4</v>
      </c>
      <c r="H187" s="70" t="str">
        <f>IF(Máximo!H187="","",Máximo!H187)</f>
        <v>Obrigatório</v>
      </c>
      <c r="I187" s="37" t="s">
        <v>5</v>
      </c>
      <c r="J187" s="73">
        <f>IF($K$13="Não Atende",0,IF(I187="","",IF(H187="",VLOOKUP(I187,Parâmetros!$B$3:$C$6,2,0),VLOOKUP(I187,Parâmetros!$B$3:$C$6,2,0)*VLOOKUP(H187,Parâmetros!$E$3:$G$5,2,0))))</f>
        <v>0</v>
      </c>
      <c r="K187" s="74">
        <f t="shared" ref="K187" si="152">IF(J187="",0,((G187*J187)*$F$30)*0.9*100)</f>
        <v>0</v>
      </c>
      <c r="L187" s="3"/>
      <c r="M187" s="38"/>
    </row>
    <row r="188" spans="1:13" ht="45.75" customHeight="1" outlineLevel="1" x14ac:dyDescent="0.2">
      <c r="A188" s="170" t="str">
        <f>Máximo!A188</f>
        <v>3.154</v>
      </c>
      <c r="B188" s="667" t="str">
        <f>Máximo!B188:E188</f>
        <v>Ao alterar as permissões de um perfil esta deve ser aplicada para todos os usuários deste perfil.</v>
      </c>
      <c r="C188" s="668"/>
      <c r="D188" s="668"/>
      <c r="E188" s="669"/>
      <c r="F188" s="68" t="str">
        <f>IF(Máximo!F188:I188="","",Máximo!F188:I188)</f>
        <v/>
      </c>
      <c r="G188" s="72">
        <f>Máximo!G188:J188</f>
        <v>6.9230769000000003E-4</v>
      </c>
      <c r="H188" s="70" t="str">
        <f>IF(Máximo!H188="","",Máximo!H188)</f>
        <v>Obrigatório</v>
      </c>
      <c r="I188" s="37" t="s">
        <v>4</v>
      </c>
      <c r="J188" s="73">
        <f>IF($K$13="Não Atende",0,IF(I188="","",IF(H188="",VLOOKUP(I188,Parâmetros!$B$3:$C$6,2,0),VLOOKUP(I188,Parâmetros!$B$3:$C$6,2,0)*VLOOKUP(H188,Parâmetros!$E$3:$G$5,2,0))))</f>
        <v>4</v>
      </c>
      <c r="K188" s="74">
        <f t="shared" ref="K188" si="153">IF(J188="",0,((G188*J188)*$F$30)*0.9*100)</f>
        <v>0.11215384578000002</v>
      </c>
      <c r="L188" s="3"/>
      <c r="M188" s="38"/>
    </row>
    <row r="189" spans="1:13" ht="45.75" customHeight="1" outlineLevel="1" x14ac:dyDescent="0.2">
      <c r="A189" s="170" t="str">
        <f>Máximo!A189</f>
        <v>3.155</v>
      </c>
      <c r="B189" s="667" t="str">
        <f>Máximo!B189:E189</f>
        <v>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com a Oi.</v>
      </c>
      <c r="C189" s="668"/>
      <c r="D189" s="668"/>
      <c r="E189" s="669"/>
      <c r="F189" s="68" t="str">
        <f>IF(Máximo!F189:I189="","",Máximo!F189:I189)</f>
        <v/>
      </c>
      <c r="G189" s="72">
        <f>Máximo!G189:J189</f>
        <v>6.9230769000000003E-4</v>
      </c>
      <c r="H189" s="70" t="str">
        <f>IF(Máximo!H189="","",Máximo!H189)</f>
        <v>Obrigatório</v>
      </c>
      <c r="I189" s="37" t="s">
        <v>5</v>
      </c>
      <c r="J189" s="73">
        <f>IF($K$13="Não Atende",0,IF(I189="","",IF(H189="",VLOOKUP(I189,Parâmetros!$B$3:$C$6,2,0),VLOOKUP(I189,Parâmetros!$B$3:$C$6,2,0)*VLOOKUP(H189,Parâmetros!$E$3:$G$5,2,0))))</f>
        <v>0</v>
      </c>
      <c r="K189" s="74">
        <f t="shared" ref="K189" si="154">IF(J189="",0,((G189*J189)*$F$30)*0.9*100)</f>
        <v>0</v>
      </c>
      <c r="L189" s="3"/>
      <c r="M189" s="38"/>
    </row>
    <row r="190" spans="1:13" ht="45.75" customHeight="1" outlineLevel="1" x14ac:dyDescent="0.2">
      <c r="A190" s="170" t="str">
        <f>Máximo!A190</f>
        <v>3.156</v>
      </c>
      <c r="B190" s="667" t="str">
        <f>Máximo!B190:E190</f>
        <v>Os desenvolvedores e testadores devem ser autenticados lógica e fisicamente ao acessar os ambientes de desenvolvimento e homologação. Não é permitido, mesmo nestes ambientes, acesso não identificado, com conta genérica e/ou com conta compartilhada.</v>
      </c>
      <c r="C190" s="668"/>
      <c r="D190" s="668"/>
      <c r="E190" s="669"/>
      <c r="F190" s="68" t="str">
        <f>IF(Máximo!F190:I190="","",Máximo!F190:I190)</f>
        <v/>
      </c>
      <c r="G190" s="72">
        <f>Máximo!G190:J190</f>
        <v>6.9230769000000003E-4</v>
      </c>
      <c r="H190" s="70" t="str">
        <f>IF(Máximo!H190="","",Máximo!H190)</f>
        <v>Obrigatório</v>
      </c>
      <c r="I190" s="37" t="s">
        <v>5</v>
      </c>
      <c r="J190" s="73">
        <f>IF($K$13="Não Atende",0,IF(I190="","",IF(H190="",VLOOKUP(I190,Parâmetros!$B$3:$C$6,2,0),VLOOKUP(I190,Parâmetros!$B$3:$C$6,2,0)*VLOOKUP(H190,Parâmetros!$E$3:$G$5,2,0))))</f>
        <v>0</v>
      </c>
      <c r="K190" s="74">
        <f t="shared" ref="K190" si="155">IF(J190="",0,((G190*J190)*$F$30)*0.9*100)</f>
        <v>0</v>
      </c>
      <c r="L190" s="3"/>
      <c r="M190" s="38"/>
    </row>
    <row r="191" spans="1:13" ht="45.75" customHeight="1" outlineLevel="1" x14ac:dyDescent="0.2">
      <c r="A191" s="170" t="str">
        <f>Máximo!A191</f>
        <v>3.157</v>
      </c>
      <c r="B191" s="667" t="str">
        <f>Máximo!B191:E191</f>
        <v>Aplicações Cliente Servidor devem sempre autenticar as entidades com as quais se comunicam. Ex.: Cliente -&gt; Servidor -&gt; Banco de dados.</v>
      </c>
      <c r="C191" s="668"/>
      <c r="D191" s="668"/>
      <c r="E191" s="669"/>
      <c r="F191" s="68" t="str">
        <f>IF(Máximo!F191:I191="","",Máximo!F191:I191)</f>
        <v/>
      </c>
      <c r="G191" s="72">
        <f>Máximo!G191:J191</f>
        <v>6.9230769000000003E-4</v>
      </c>
      <c r="H191" s="70" t="str">
        <f>IF(Máximo!H191="","",Máximo!H191)</f>
        <v>Obrigatório</v>
      </c>
      <c r="I191" s="37" t="s">
        <v>5</v>
      </c>
      <c r="J191" s="73">
        <f>IF($K$13="Não Atende",0,IF(I191="","",IF(H191="",VLOOKUP(I191,Parâmetros!$B$3:$C$6,2,0),VLOOKUP(I191,Parâmetros!$B$3:$C$6,2,0)*VLOOKUP(H191,Parâmetros!$E$3:$G$5,2,0))))</f>
        <v>0</v>
      </c>
      <c r="K191" s="74">
        <f t="shared" ref="K191" si="156">IF(J191="",0,((G191*J191)*$F$30)*0.9*100)</f>
        <v>0</v>
      </c>
      <c r="L191" s="3"/>
      <c r="M191" s="38"/>
    </row>
    <row r="192" spans="1:13" ht="45.75" customHeight="1" outlineLevel="1" x14ac:dyDescent="0.2">
      <c r="A192" s="170" t="str">
        <f>Máximo!A192</f>
        <v>3.158</v>
      </c>
      <c r="B192" s="667" t="str">
        <f>Máximo!B192:E192</f>
        <v>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gerados novamente antes da realização de transações sensíveis, sempre que o framework utilizado permitir.</v>
      </c>
      <c r="C192" s="668"/>
      <c r="D192" s="668"/>
      <c r="E192" s="669"/>
      <c r="F192" s="68" t="str">
        <f>IF(Máximo!F192:I192="","",Máximo!F192:I192)</f>
        <v/>
      </c>
      <c r="G192" s="72">
        <f>Máximo!G192:J192</f>
        <v>6.9230769000000003E-4</v>
      </c>
      <c r="H192" s="70" t="str">
        <f>IF(Máximo!H192="","",Máximo!H192)</f>
        <v>Obrigatório</v>
      </c>
      <c r="I192" s="37" t="s">
        <v>4</v>
      </c>
      <c r="J192" s="73">
        <f>IF($K$13="Não Atende",0,IF(I192="","",IF(H192="",VLOOKUP(I192,Parâmetros!$B$3:$C$6,2,0),VLOOKUP(I192,Parâmetros!$B$3:$C$6,2,0)*VLOOKUP(H192,Parâmetros!$E$3:$G$5,2,0))))</f>
        <v>4</v>
      </c>
      <c r="K192" s="74">
        <f t="shared" ref="K192" si="157">IF(J192="",0,((G192*J192)*$F$30)*0.9*100)</f>
        <v>0.11215384578000002</v>
      </c>
      <c r="L192" s="3"/>
      <c r="M192" s="38"/>
    </row>
    <row r="193" spans="1:13" ht="45.75" customHeight="1" outlineLevel="1" x14ac:dyDescent="0.2">
      <c r="A193" s="170" t="str">
        <f>Máximo!A193</f>
        <v>3.159</v>
      </c>
      <c r="B193" s="667" t="str">
        <f>Máximo!B193:E193</f>
        <v>Toda solução que implemente captcha deve ser validada  pela equipe de segurança da informação.</v>
      </c>
      <c r="C193" s="668"/>
      <c r="D193" s="668"/>
      <c r="E193" s="669"/>
      <c r="F193" s="68" t="str">
        <f>IF(Máximo!F193:I193="","",Máximo!F193:I193)</f>
        <v/>
      </c>
      <c r="G193" s="72">
        <f>Máximo!G193:J193</f>
        <v>6.9230769000000003E-4</v>
      </c>
      <c r="H193" s="70" t="str">
        <f>IF(Máximo!H193="","",Máximo!H193)</f>
        <v>Obrigatório</v>
      </c>
      <c r="I193" s="37" t="s">
        <v>4</v>
      </c>
      <c r="J193" s="73">
        <f>IF($K$13="Não Atende",0,IF(I193="","",IF(H193="",VLOOKUP(I193,Parâmetros!$B$3:$C$6,2,0),VLOOKUP(I193,Parâmetros!$B$3:$C$6,2,0)*VLOOKUP(H193,Parâmetros!$E$3:$G$5,2,0))))</f>
        <v>4</v>
      </c>
      <c r="K193" s="74">
        <f t="shared" ref="K193" si="158">IF(J193="",0,((G193*J193)*$F$30)*0.9*100)</f>
        <v>0.11215384578000002</v>
      </c>
      <c r="L193" s="3"/>
      <c r="M193" s="38"/>
    </row>
    <row r="194" spans="1:13" ht="45.75" customHeight="1" outlineLevel="1" x14ac:dyDescent="0.2">
      <c r="A194" s="170" t="str">
        <f>Máximo!A194</f>
        <v>3.160</v>
      </c>
      <c r="B194" s="667" t="str">
        <f>Máximo!B194:E194</f>
        <v>Toda solução desenvolvida ou adquirida pela Oi deverá garantir que perfis administrativos só serão usados em situações específicas que necessitem desse privilégio.</v>
      </c>
      <c r="C194" s="668"/>
      <c r="D194" s="668"/>
      <c r="E194" s="669"/>
      <c r="F194" s="68" t="str">
        <f>IF(Máximo!F194:I194="","",Máximo!F194:I194)</f>
        <v/>
      </c>
      <c r="G194" s="72">
        <f>Máximo!G194:J194</f>
        <v>6.9230769000000003E-4</v>
      </c>
      <c r="H194" s="70" t="str">
        <f>IF(Máximo!H194="","",Máximo!H194)</f>
        <v>Obrigatório</v>
      </c>
      <c r="I194" s="37" t="s">
        <v>4</v>
      </c>
      <c r="J194" s="73">
        <f>IF($K$13="Não Atende",0,IF(I194="","",IF(H194="",VLOOKUP(I194,Parâmetros!$B$3:$C$6,2,0),VLOOKUP(I194,Parâmetros!$B$3:$C$6,2,0)*VLOOKUP(H194,Parâmetros!$E$3:$G$5,2,0))))</f>
        <v>4</v>
      </c>
      <c r="K194" s="74">
        <f t="shared" ref="K194" si="159">IF(J194="",0,((G194*J194)*$F$30)*0.9*100)</f>
        <v>0.11215384578000002</v>
      </c>
      <c r="L194" s="3"/>
      <c r="M194" s="38"/>
    </row>
    <row r="195" spans="1:13" ht="45.75" customHeight="1" outlineLevel="1" x14ac:dyDescent="0.2">
      <c r="A195" s="170" t="str">
        <f>Máximo!A195</f>
        <v>3.161</v>
      </c>
      <c r="B195" s="667" t="str">
        <f>Máximo!B195:E195</f>
        <v>Todas as soluções desenvolvidas ou adquiridas pela Oi deverão seguir o Regulamento de Senhas de Acesso registrado no IBPMS (sistema utilizado para gestão dos regulamentos da Oi).</v>
      </c>
      <c r="C195" s="668"/>
      <c r="D195" s="668"/>
      <c r="E195" s="669"/>
      <c r="F195" s="68" t="str">
        <f>IF(Máximo!F195:I195="","",Máximo!F195:I195)</f>
        <v/>
      </c>
      <c r="G195" s="72">
        <f>Máximo!G195:J195</f>
        <v>6.9230769000000003E-4</v>
      </c>
      <c r="H195" s="70" t="str">
        <f>IF(Máximo!H195="","",Máximo!H195)</f>
        <v>Obrigatório</v>
      </c>
      <c r="I195" s="37" t="s">
        <v>4</v>
      </c>
      <c r="J195" s="73">
        <f>IF($K$13="Não Atende",0,IF(I195="","",IF(H195="",VLOOKUP(I195,Parâmetros!$B$3:$C$6,2,0),VLOOKUP(I195,Parâmetros!$B$3:$C$6,2,0)*VLOOKUP(H195,Parâmetros!$E$3:$G$5,2,0))))</f>
        <v>4</v>
      </c>
      <c r="K195" s="74">
        <f t="shared" ref="K195" si="160">IF(J195="",0,((G195*J195)*$F$30)*0.9*100)</f>
        <v>0.11215384578000002</v>
      </c>
      <c r="L195" s="3"/>
      <c r="M195" s="38"/>
    </row>
    <row r="196" spans="1:13" ht="45.75" customHeight="1" outlineLevel="1" x14ac:dyDescent="0.2">
      <c r="A196" s="170" t="str">
        <f>Máximo!A196</f>
        <v>3.162</v>
      </c>
      <c r="B196" s="667" t="str">
        <f>Máximo!B196:E196</f>
        <v>A criação de usuários deverá prever a associação de perfis e alçadas (restrições em privilégios/limites de operações), definindo a abrangência de transações críticas permitidas para cada perfil. Determinar especificamente para cada solução os níveis de alçadas sob a avaliação da segurança da informação.</v>
      </c>
      <c r="C196" s="668"/>
      <c r="D196" s="668"/>
      <c r="E196" s="669"/>
      <c r="F196" s="68" t="str">
        <f>IF(Máximo!F196:I196="","",Máximo!F196:I196)</f>
        <v/>
      </c>
      <c r="G196" s="72">
        <f>Máximo!G196:J196</f>
        <v>6.9230769000000003E-4</v>
      </c>
      <c r="H196" s="70" t="str">
        <f>IF(Máximo!H196="","",Máximo!H196)</f>
        <v>Obrigatório</v>
      </c>
      <c r="I196" s="37" t="s">
        <v>4</v>
      </c>
      <c r="J196" s="73">
        <f>IF($K$13="Não Atende",0,IF(I196="","",IF(H196="",VLOOKUP(I196,Parâmetros!$B$3:$C$6,2,0),VLOOKUP(I196,Parâmetros!$B$3:$C$6,2,0)*VLOOKUP(H196,Parâmetros!$E$3:$G$5,2,0))))</f>
        <v>4</v>
      </c>
      <c r="K196" s="74">
        <f t="shared" ref="K196" si="161">IF(J196="",0,((G196*J196)*$F$30)*0.9*100)</f>
        <v>0.11215384578000002</v>
      </c>
      <c r="L196" s="3"/>
      <c r="M196" s="38"/>
    </row>
    <row r="197" spans="1:13" ht="45.75" customHeight="1" outlineLevel="1" x14ac:dyDescent="0.2">
      <c r="A197" s="170" t="str">
        <f>Máximo!A197</f>
        <v>3.163</v>
      </c>
      <c r="B197" s="667" t="str">
        <f>Máximo!B197:E197</f>
        <v>Nos casos em que a solução não esteja integrada com o Sistema de Gestão de Acessos / NDS deve ser garantida a politica de senha alinhada com a politica definida para todos os sistemas da Oi.</v>
      </c>
      <c r="C197" s="668"/>
      <c r="D197" s="668"/>
      <c r="E197" s="669"/>
      <c r="F197" s="68" t="str">
        <f>IF(Máximo!F197:I197="","",Máximo!F197:I197)</f>
        <v/>
      </c>
      <c r="G197" s="72">
        <f>Máximo!G197:J197</f>
        <v>6.9230769000000003E-4</v>
      </c>
      <c r="H197" s="70" t="str">
        <f>IF(Máximo!H197="","",Máximo!H197)</f>
        <v>Obrigatório</v>
      </c>
      <c r="I197" s="37" t="s">
        <v>4</v>
      </c>
      <c r="J197" s="73">
        <f>IF($K$13="Não Atende",0,IF(I197="","",IF(H197="",VLOOKUP(I197,Parâmetros!$B$3:$C$6,2,0),VLOOKUP(I197,Parâmetros!$B$3:$C$6,2,0)*VLOOKUP(H197,Parâmetros!$E$3:$G$5,2,0))))</f>
        <v>4</v>
      </c>
      <c r="K197" s="74">
        <f t="shared" ref="K197" si="162">IF(J197="",0,((G197*J197)*$F$30)*0.9*100)</f>
        <v>0.11215384578000002</v>
      </c>
      <c r="L197" s="3"/>
      <c r="M197" s="38"/>
    </row>
    <row r="198" spans="1:13" ht="45.75" customHeight="1" outlineLevel="1" x14ac:dyDescent="0.2">
      <c r="A198" s="170" t="str">
        <f>Máximo!A198</f>
        <v>3.164</v>
      </c>
      <c r="B198" s="667" t="str">
        <f>Máximo!B198:E198</f>
        <v>Não deverá haver portas lógicas ou meios alternativos (ex: backdoors, maintenance hooks) de acesso às soluções desenvolvidas ou adquiridas pela Oi.</v>
      </c>
      <c r="C198" s="668"/>
      <c r="D198" s="668"/>
      <c r="E198" s="669"/>
      <c r="F198" s="68" t="str">
        <f>IF(Máximo!F198:I198="","",Máximo!F198:I198)</f>
        <v/>
      </c>
      <c r="G198" s="72">
        <f>Máximo!G198:J198</f>
        <v>6.9230769000000003E-4</v>
      </c>
      <c r="H198" s="70" t="str">
        <f>IF(Máximo!H198="","",Máximo!H198)</f>
        <v>Obrigatório</v>
      </c>
      <c r="I198" s="37" t="s">
        <v>4</v>
      </c>
      <c r="J198" s="73">
        <f>IF($K$13="Não Atende",0,IF(I198="","",IF(H198="",VLOOKUP(I198,Parâmetros!$B$3:$C$6,2,0),VLOOKUP(I198,Parâmetros!$B$3:$C$6,2,0)*VLOOKUP(H198,Parâmetros!$E$3:$G$5,2,0))))</f>
        <v>4</v>
      </c>
      <c r="K198" s="74">
        <f t="shared" ref="K198" si="163">IF(J198="",0,((G198*J198)*$F$30)*0.9*100)</f>
        <v>0.11215384578000002</v>
      </c>
      <c r="L198" s="3"/>
      <c r="M198" s="38"/>
    </row>
    <row r="199" spans="1:13" ht="45.75" customHeight="1" outlineLevel="1" x14ac:dyDescent="0.2">
      <c r="A199" s="170" t="str">
        <f>Máximo!A199</f>
        <v>3.165</v>
      </c>
      <c r="B199" s="667" t="str">
        <f>Máximo!B199:E199</f>
        <v>Caso o parceiro ou fornecedor tenha necessidade de realizar conectividade com a OI através de links ou similares deverá atender aos requisitos do documento de conectividade de Parceiros.</v>
      </c>
      <c r="C199" s="668"/>
      <c r="D199" s="668"/>
      <c r="E199" s="669"/>
      <c r="F199" s="68" t="str">
        <f>IF(Máximo!F199:I199="","",Máximo!F199:I199)</f>
        <v/>
      </c>
      <c r="G199" s="72">
        <f>Máximo!G199:J199</f>
        <v>6.9230769000000003E-4</v>
      </c>
      <c r="H199" s="70" t="str">
        <f>IF(Máximo!H199="","",Máximo!H199)</f>
        <v>Obrigatório</v>
      </c>
      <c r="I199" s="37" t="s">
        <v>4</v>
      </c>
      <c r="J199" s="73">
        <f>IF($K$13="Não Atende",0,IF(I199="","",IF(H199="",VLOOKUP(I199,Parâmetros!$B$3:$C$6,2,0),VLOOKUP(I199,Parâmetros!$B$3:$C$6,2,0)*VLOOKUP(H199,Parâmetros!$E$3:$G$5,2,0))))</f>
        <v>4</v>
      </c>
      <c r="K199" s="74">
        <f t="shared" ref="K199" si="164">IF(J199="",0,((G199*J199)*$F$30)*0.9*100)</f>
        <v>0.11215384578000002</v>
      </c>
      <c r="L199" s="3"/>
      <c r="M199" s="38"/>
    </row>
    <row r="200" spans="1:13" ht="45.75" customHeight="1" outlineLevel="1" x14ac:dyDescent="0.2">
      <c r="A200" s="170" t="str">
        <f>Máximo!A200</f>
        <v>3.166</v>
      </c>
      <c r="B200" s="667" t="str">
        <f>Máximo!B200:E200</f>
        <v>Os acessos realizados à Oi através de VPN client-to-site devem ser realizados somente por pessoas previamente autorizadas pela Oi e adotando os mecanismos de segurança exigidos pela mesma. A credencial para o acesso deve ser individual e intransferível, sendo proibido compartilhamento do mesmo para acesso de múltiplas pessoas.</v>
      </c>
      <c r="C200" s="668"/>
      <c r="D200" s="668"/>
      <c r="E200" s="669"/>
      <c r="F200" s="68" t="str">
        <f>IF(Máximo!F200:I200="","",Máximo!F200:I200)</f>
        <v/>
      </c>
      <c r="G200" s="72">
        <f>Máximo!G200:J200</f>
        <v>6.9230769000000003E-4</v>
      </c>
      <c r="H200" s="70" t="str">
        <f>IF(Máximo!H200="","",Máximo!H200)</f>
        <v>Obrigatório</v>
      </c>
      <c r="I200" s="37" t="s">
        <v>4</v>
      </c>
      <c r="J200" s="73">
        <f>IF($K$13="Não Atende",0,IF(I200="","",IF(H200="",VLOOKUP(I200,Parâmetros!$B$3:$C$6,2,0),VLOOKUP(I200,Parâmetros!$B$3:$C$6,2,0)*VLOOKUP(H200,Parâmetros!$E$3:$G$5,2,0))))</f>
        <v>4</v>
      </c>
      <c r="K200" s="74">
        <f t="shared" ref="K200" si="165">IF(J200="",0,((G200*J200)*$F$30)*0.9*100)</f>
        <v>0.11215384578000002</v>
      </c>
      <c r="L200" s="3"/>
      <c r="M200" s="38"/>
    </row>
    <row r="201" spans="1:13" ht="45.75" customHeight="1" outlineLevel="1" x14ac:dyDescent="0.2">
      <c r="A201" s="170" t="str">
        <f>Máximo!A201</f>
        <v>3.167</v>
      </c>
      <c r="B201" s="667" t="str">
        <f>Máximo!B201:E201</f>
        <v>O desenvolvedor, parceiro ou fornecedor não deve ter acesso ao ambiente de produção dos sistemas, ficando restrito somente aos ambientes de desenvolvimento ou homologação. Se, excepcionalmente em caso de troubleshooting, for necessário o acesso do fornecedor ao ambiente de produção, este deve ser necessariamente assistido por colaborador OI, com as credenciais para o fornecedor/parceiro sendo criadas no início da atividade e removidas ao final da mesma.</v>
      </c>
      <c r="C201" s="668"/>
      <c r="D201" s="668"/>
      <c r="E201" s="669"/>
      <c r="F201" s="68" t="str">
        <f>IF(Máximo!F201:I201="","",Máximo!F201:I201)</f>
        <v/>
      </c>
      <c r="G201" s="72">
        <f>Máximo!G201:J201</f>
        <v>6.9230769000000003E-4</v>
      </c>
      <c r="H201" s="70" t="str">
        <f>IF(Máximo!H201="","",Máximo!H201)</f>
        <v>Obrigatório</v>
      </c>
      <c r="I201" s="37" t="s">
        <v>4</v>
      </c>
      <c r="J201" s="73">
        <f>IF($K$13="Não Atende",0,IF(I201="","",IF(H201="",VLOOKUP(I201,Parâmetros!$B$3:$C$6,2,0),VLOOKUP(I201,Parâmetros!$B$3:$C$6,2,0)*VLOOKUP(H201,Parâmetros!$E$3:$G$5,2,0))))</f>
        <v>4</v>
      </c>
      <c r="K201" s="74">
        <f t="shared" ref="K201" si="166">IF(J201="",0,((G201*J201)*$F$30)*0.9*100)</f>
        <v>0.11215384578000002</v>
      </c>
      <c r="L201" s="3"/>
      <c r="M201" s="38"/>
    </row>
    <row r="202" spans="1:13" ht="45.75" customHeight="1" outlineLevel="1" x14ac:dyDescent="0.2">
      <c r="A202" s="170" t="str">
        <f>Máximo!A202</f>
        <v>3.168</v>
      </c>
      <c r="B202" s="667" t="str">
        <f>Máximo!B202:E202</f>
        <v>O desenvolvimento de software, ainda que terceirizado, deve ser realizado em conformidade com os controles definidos nas Políticas de Segurança da Oi e nos 3P's.</v>
      </c>
      <c r="C202" s="668"/>
      <c r="D202" s="668"/>
      <c r="E202" s="669"/>
      <c r="F202" s="68" t="str">
        <f>IF(Máximo!F202:I202="","",Máximo!F202:I202)</f>
        <v/>
      </c>
      <c r="G202" s="72">
        <f>Máximo!G202:J202</f>
        <v>6.9230769000000003E-4</v>
      </c>
      <c r="H202" s="70" t="str">
        <f>IF(Máximo!H202="","",Máximo!H202)</f>
        <v>Obrigatório</v>
      </c>
      <c r="I202" s="37" t="s">
        <v>4</v>
      </c>
      <c r="J202" s="73">
        <f>IF($K$13="Não Atende",0,IF(I202="","",IF(H202="",VLOOKUP(I202,Parâmetros!$B$3:$C$6,2,0),VLOOKUP(I202,Parâmetros!$B$3:$C$6,2,0)*VLOOKUP(H202,Parâmetros!$E$3:$G$5,2,0))))</f>
        <v>4</v>
      </c>
      <c r="K202" s="74">
        <f t="shared" ref="K202" si="167">IF(J202="",0,((G202*J202)*$F$30)*0.9*100)</f>
        <v>0.11215384578000002</v>
      </c>
      <c r="L202" s="3"/>
      <c r="M202" s="38"/>
    </row>
    <row r="203" spans="1:13" ht="45.75" customHeight="1" outlineLevel="1" x14ac:dyDescent="0.2">
      <c r="A203" s="170" t="str">
        <f>Máximo!A203</f>
        <v>3.169</v>
      </c>
      <c r="B203" s="667" t="str">
        <f>Máximo!B203:E203</f>
        <v>Toda solução desenvolvida ou adquirida pela Oi deverá ser aderente aos padrões de hardening estabelecidos pela Segurança da Informação.</v>
      </c>
      <c r="C203" s="668"/>
      <c r="D203" s="668"/>
      <c r="E203" s="669"/>
      <c r="F203" s="68" t="str">
        <f>IF(Máximo!F203:I203="","",Máximo!F203:I203)</f>
        <v/>
      </c>
      <c r="G203" s="72">
        <f>Máximo!G203:J203</f>
        <v>6.9230769000000003E-4</v>
      </c>
      <c r="H203" s="70" t="str">
        <f>IF(Máximo!H203="","",Máximo!H203)</f>
        <v>Obrigatório</v>
      </c>
      <c r="I203" s="37" t="s">
        <v>4</v>
      </c>
      <c r="J203" s="73">
        <f>IF($K$13="Não Atende",0,IF(I203="","",IF(H203="",VLOOKUP(I203,Parâmetros!$B$3:$C$6,2,0),VLOOKUP(I203,Parâmetros!$B$3:$C$6,2,0)*VLOOKUP(H203,Parâmetros!$E$3:$G$5,2,0))))</f>
        <v>4</v>
      </c>
      <c r="K203" s="74">
        <f t="shared" ref="K203" si="168">IF(J203="",0,((G203*J203)*$F$30)*0.9*100)</f>
        <v>0.11215384578000002</v>
      </c>
      <c r="L203" s="3"/>
      <c r="M203" s="38"/>
    </row>
    <row r="204" spans="1:13" ht="45.75" customHeight="1" outlineLevel="1" x14ac:dyDescent="0.2">
      <c r="A204" s="170" t="str">
        <f>Máximo!A204</f>
        <v>3.170</v>
      </c>
      <c r="B204" s="667" t="str">
        <f>Máximo!B204:E204</f>
        <v>Nos casos em que a aplicação necessite estar conectada diretamente à Internet (ex: portais web), a mesma deve estar segregada da rede corporativa (ex.: através de firewall).</v>
      </c>
      <c r="C204" s="668"/>
      <c r="D204" s="668"/>
      <c r="E204" s="669"/>
      <c r="F204" s="68" t="str">
        <f>IF(Máximo!F204:I204="","",Máximo!F204:I204)</f>
        <v/>
      </c>
      <c r="G204" s="72">
        <f>Máximo!G204:J204</f>
        <v>6.9230769000000003E-4</v>
      </c>
      <c r="H204" s="70" t="str">
        <f>IF(Máximo!H204="","",Máximo!H204)</f>
        <v>Obrigatório</v>
      </c>
      <c r="I204" s="37" t="s">
        <v>4</v>
      </c>
      <c r="J204" s="73">
        <f>IF($K$13="Não Atende",0,IF(I204="","",IF(H204="",VLOOKUP(I204,Parâmetros!$B$3:$C$6,2,0),VLOOKUP(I204,Parâmetros!$B$3:$C$6,2,0)*VLOOKUP(H204,Parâmetros!$E$3:$G$5,2,0))))</f>
        <v>4</v>
      </c>
      <c r="K204" s="74">
        <f t="shared" ref="K204" si="169">IF(J204="",0,((G204*J204)*$F$30)*0.9*100)</f>
        <v>0.11215384578000002</v>
      </c>
      <c r="L204" s="3"/>
      <c r="M204" s="38"/>
    </row>
    <row r="205" spans="1:13" ht="45.75" customHeight="1" outlineLevel="1" x14ac:dyDescent="0.2">
      <c r="A205" s="170" t="str">
        <f>Máximo!A205</f>
        <v>3.171</v>
      </c>
      <c r="B205" s="667" t="str">
        <f>Máximo!B205:E205</f>
        <v>Toda solução desenvolvida ou adquirida pela Oi deve ter o mapeamento do fluxo de comunicações, incluindo IPs e portas (origem e destino), além de protocolos e serviços. Este mapeamento deverá ser encaminhado para área de Segurança da Informação para validação.</v>
      </c>
      <c r="C205" s="668"/>
      <c r="D205" s="668"/>
      <c r="E205" s="669"/>
      <c r="F205" s="68" t="str">
        <f>IF(Máximo!F205:I205="","",Máximo!F205:I205)</f>
        <v/>
      </c>
      <c r="G205" s="72">
        <f>Máximo!G205:J205</f>
        <v>6.9230769000000003E-4</v>
      </c>
      <c r="H205" s="70" t="str">
        <f>IF(Máximo!H205="","",Máximo!H205)</f>
        <v>Obrigatório</v>
      </c>
      <c r="I205" s="37" t="s">
        <v>4</v>
      </c>
      <c r="J205" s="73">
        <f>IF($K$13="Não Atende",0,IF(I205="","",IF(H205="",VLOOKUP(I205,Parâmetros!$B$3:$C$6,2,0),VLOOKUP(I205,Parâmetros!$B$3:$C$6,2,0)*VLOOKUP(H205,Parâmetros!$E$3:$G$5,2,0))))</f>
        <v>4</v>
      </c>
      <c r="K205" s="74">
        <f t="shared" ref="K205" si="170">IF(J205="",0,((G205*J205)*$F$30)*0.9*100)</f>
        <v>0.11215384578000002</v>
      </c>
      <c r="L205" s="3"/>
      <c r="M205" s="38"/>
    </row>
    <row r="206" spans="1:13" ht="45.75" customHeight="1" outlineLevel="1" x14ac:dyDescent="0.2">
      <c r="A206" s="170" t="str">
        <f>Máximo!A206</f>
        <v>3.172</v>
      </c>
      <c r="B206" s="667" t="str">
        <f>Máximo!B206:E206</f>
        <v>Todas as soluções a serem disponibilizadas deverão sofrer análise de vulnerabilidades e teste de invasão na fase de homologação. Esta análise será realizada pela Equipe de Segurança da Informação e o fornecedor deverá corrigir todas as não conformidades encontradas, sem custo adicional, antes da solução passar para o ambiente de produção.</v>
      </c>
      <c r="C206" s="668"/>
      <c r="D206" s="668"/>
      <c r="E206" s="669"/>
      <c r="F206" s="68" t="str">
        <f>IF(Máximo!F206:I206="","",Máximo!F206:I206)</f>
        <v/>
      </c>
      <c r="G206" s="72">
        <f>Máximo!G206:J206</f>
        <v>6.9230769000000003E-4</v>
      </c>
      <c r="H206" s="70" t="str">
        <f>IF(Máximo!H206="","",Máximo!H206)</f>
        <v>Obrigatório</v>
      </c>
      <c r="I206" s="37" t="s">
        <v>4</v>
      </c>
      <c r="J206" s="73">
        <f>IF($K$13="Não Atende",0,IF(I206="","",IF(H206="",VLOOKUP(I206,Parâmetros!$B$3:$C$6,2,0),VLOOKUP(I206,Parâmetros!$B$3:$C$6,2,0)*VLOOKUP(H206,Parâmetros!$E$3:$G$5,2,0))))</f>
        <v>4</v>
      </c>
      <c r="K206" s="74">
        <f t="shared" ref="K206" si="171">IF(J206="",0,((G206*J206)*$F$30)*0.9*100)</f>
        <v>0.11215384578000002</v>
      </c>
      <c r="L206" s="3"/>
      <c r="M206" s="38"/>
    </row>
    <row r="207" spans="1:13" ht="45.75" customHeight="1" outlineLevel="1" x14ac:dyDescent="0.2">
      <c r="A207" s="170" t="str">
        <f>Máximo!A207</f>
        <v>3.173</v>
      </c>
      <c r="B207" s="667" t="str">
        <f>Máximo!B207:E207</f>
        <v>Toda solução desenvolvido ou adquirido pela Oi deverá possuir manual de administração, contendo:
. Procedimentos de instalação que contenham, no mínimo:
-  Garantia da origem do pacote de instalação (ex: hash do pacote de instalação);
-  Requisitos mínimos para instalação (ex: espaço mínimo em disco, memória, etc.);
-  Definições de configuração e primeiro uso (ex: parâmetros alteráveis/configuráveis para primeira utilização do sistema).
-  Detalhamento dos perfis utilizados;
. Procedimentos de Segurança que contenham, no mínimo:
-  Informações para recuperação em casos de erro, falhas ou incidentes;
-  Informações sobre como atualizar o SO sem afetar a aplicação.
-  Definições sobre atualização, backup, auditoria e monitoração (caso não atendam ao padrão estabelecido pela área de TI).</v>
      </c>
      <c r="C207" s="668"/>
      <c r="D207" s="668"/>
      <c r="E207" s="669"/>
      <c r="F207" s="68" t="str">
        <f>IF(Máximo!F207:I207="","",Máximo!F207:I207)</f>
        <v/>
      </c>
      <c r="G207" s="72">
        <f>Máximo!G207:J207</f>
        <v>6.9230769000000003E-4</v>
      </c>
      <c r="H207" s="70" t="str">
        <f>IF(Máximo!H207="","",Máximo!H207)</f>
        <v>Obrigatório</v>
      </c>
      <c r="I207" s="37" t="s">
        <v>4</v>
      </c>
      <c r="J207" s="73">
        <f>IF($K$13="Não Atende",0,IF(I207="","",IF(H207="",VLOOKUP(I207,Parâmetros!$B$3:$C$6,2,0),VLOOKUP(I207,Parâmetros!$B$3:$C$6,2,0)*VLOOKUP(H207,Parâmetros!$E$3:$G$5,2,0))))</f>
        <v>4</v>
      </c>
      <c r="K207" s="74">
        <f t="shared" ref="K207" si="172">IF(J207="",0,((G207*J207)*$F$30)*0.9*100)</f>
        <v>0.11215384578000002</v>
      </c>
      <c r="L207" s="3"/>
      <c r="M207" s="38"/>
    </row>
    <row r="208" spans="1:13" ht="45.75" customHeight="1" outlineLevel="1" x14ac:dyDescent="0.2">
      <c r="A208" s="170" t="str">
        <f>Máximo!A208</f>
        <v>3.174</v>
      </c>
      <c r="B208" s="667" t="str">
        <f>Máximo!B208:E208</f>
        <v>A solução deve ser passada do ambiente de homologação para produção somente após a conclusão bem sucedida de todos os testes funcionais e de segurança, sem a necessidade de correção.</v>
      </c>
      <c r="C208" s="668"/>
      <c r="D208" s="668"/>
      <c r="E208" s="669"/>
      <c r="F208" s="68" t="str">
        <f>IF(Máximo!F208:I208="","",Máximo!F208:I208)</f>
        <v/>
      </c>
      <c r="G208" s="72">
        <f>Máximo!G208:J208</f>
        <v>6.9230769000000003E-4</v>
      </c>
      <c r="H208" s="70" t="str">
        <f>IF(Máximo!H208="","",Máximo!H208)</f>
        <v>Obrigatório</v>
      </c>
      <c r="I208" s="37" t="s">
        <v>4</v>
      </c>
      <c r="J208" s="73">
        <f>IF($K$13="Não Atende",0,IF(I208="","",IF(H208="",VLOOKUP(I208,Parâmetros!$B$3:$C$6,2,0),VLOOKUP(I208,Parâmetros!$B$3:$C$6,2,0)*VLOOKUP(H208,Parâmetros!$E$3:$G$5,2,0))))</f>
        <v>4</v>
      </c>
      <c r="K208" s="74">
        <f t="shared" ref="K208" si="173">IF(J208="",0,((G208*J208)*$F$30)*0.9*100)</f>
        <v>0.11215384578000002</v>
      </c>
      <c r="L208" s="3"/>
      <c r="M208" s="38"/>
    </row>
    <row r="209" spans="1:13" ht="45.75" customHeight="1" outlineLevel="1" x14ac:dyDescent="0.2">
      <c r="A209" s="170" t="str">
        <f>Máximo!A209</f>
        <v>3.175</v>
      </c>
      <c r="B209" s="667" t="str">
        <f>Máximo!B209:E209</f>
        <v>Toda solução desenvolvida ou adquirida pela Oi deve conter mecanismos de backup e restauração dos dados processados, além de possuir capacidade de tolerância a falhas e retorno à operação.</v>
      </c>
      <c r="C209" s="668"/>
      <c r="D209" s="668"/>
      <c r="E209" s="669"/>
      <c r="F209" s="68" t="str">
        <f>IF(Máximo!F209:I209="","",Máximo!F209:I209)</f>
        <v/>
      </c>
      <c r="G209" s="72">
        <f>Máximo!G209:J209</f>
        <v>6.9230769000000003E-4</v>
      </c>
      <c r="H209" s="70" t="str">
        <f>IF(Máximo!H209="","",Máximo!H209)</f>
        <v>Obrigatório</v>
      </c>
      <c r="I209" s="37" t="s">
        <v>4</v>
      </c>
      <c r="J209" s="73">
        <f>IF($K$13="Não Atende",0,IF(I209="","",IF(H209="",VLOOKUP(I209,Parâmetros!$B$3:$C$6,2,0),VLOOKUP(I209,Parâmetros!$B$3:$C$6,2,0)*VLOOKUP(H209,Parâmetros!$E$3:$G$5,2,0))))</f>
        <v>4</v>
      </c>
      <c r="K209" s="74">
        <f t="shared" ref="K209" si="174">IF(J209="",0,((G209*J209)*$F$30)*0.9*100)</f>
        <v>0.11215384578000002</v>
      </c>
      <c r="L209" s="3"/>
      <c r="M209" s="38"/>
    </row>
    <row r="210" spans="1:13" ht="45.75" customHeight="1" outlineLevel="1" x14ac:dyDescent="0.2">
      <c r="A210" s="170" t="str">
        <f>Máximo!A210</f>
        <v>3.176</v>
      </c>
      <c r="B210" s="667" t="str">
        <f>Máximo!B210:E210</f>
        <v>O ambiente de produção deve ser configurado seguindo os padrões de segurança da informação da Oi, e deve ser atualizado sempre que uma nova atualização estiver disponível, atentando-se ao tempo de suporte do sistema operacional (EOL), garantindo assim o seu ciclo de vida, evitando a exposição as vulnerabilidades.</v>
      </c>
      <c r="C210" s="668"/>
      <c r="D210" s="668"/>
      <c r="E210" s="669"/>
      <c r="F210" s="68" t="str">
        <f>IF(Máximo!F210:I210="","",Máximo!F210:I210)</f>
        <v/>
      </c>
      <c r="G210" s="72">
        <f>Máximo!G210:J210</f>
        <v>6.9230769000000003E-4</v>
      </c>
      <c r="H210" s="70" t="str">
        <f>IF(Máximo!H210="","",Máximo!H210)</f>
        <v>Obrigatório</v>
      </c>
      <c r="I210" s="37" t="s">
        <v>4</v>
      </c>
      <c r="J210" s="73">
        <f>IF($K$13="Não Atende",0,IF(I210="","",IF(H210="",VLOOKUP(I210,Parâmetros!$B$3:$C$6,2,0),VLOOKUP(I210,Parâmetros!$B$3:$C$6,2,0)*VLOOKUP(H210,Parâmetros!$E$3:$G$5,2,0))))</f>
        <v>4</v>
      </c>
      <c r="K210" s="74">
        <f t="shared" ref="K210" si="175">IF(J210="",0,((G210*J210)*$F$30)*0.9*100)</f>
        <v>0.11215384578000002</v>
      </c>
      <c r="L210" s="3"/>
      <c r="M210" s="38"/>
    </row>
    <row r="211" spans="1:13" ht="45.75" customHeight="1" outlineLevel="1" x14ac:dyDescent="0.2">
      <c r="A211" s="170" t="str">
        <f>Máximo!A211</f>
        <v>3.177</v>
      </c>
      <c r="B211" s="667" t="str">
        <f>Máximo!B211:E211</f>
        <v>Deve haver uma documentação informando métodos de medida e avaliação do bom funcionamento do sistema, para que possa ser utilizado por ferramentas de monitoração (ITOC).</v>
      </c>
      <c r="C211" s="668"/>
      <c r="D211" s="668"/>
      <c r="E211" s="669"/>
      <c r="F211" s="68" t="str">
        <f>IF(Máximo!F211:I211="","",Máximo!F211:I211)</f>
        <v/>
      </c>
      <c r="G211" s="72">
        <f>Máximo!G211:J211</f>
        <v>6.9230769000000003E-4</v>
      </c>
      <c r="H211" s="70" t="str">
        <f>IF(Máximo!H211="","",Máximo!H211)</f>
        <v>Obrigatório</v>
      </c>
      <c r="I211" s="37" t="s">
        <v>4</v>
      </c>
      <c r="J211" s="73">
        <f>IF($K$13="Não Atende",0,IF(I211="","",IF(H211="",VLOOKUP(I211,Parâmetros!$B$3:$C$6,2,0),VLOOKUP(I211,Parâmetros!$B$3:$C$6,2,0)*VLOOKUP(H211,Parâmetros!$E$3:$G$5,2,0))))</f>
        <v>4</v>
      </c>
      <c r="K211" s="74">
        <f t="shared" ref="K211" si="176">IF(J211="",0,((G211*J211)*$F$30)*0.9*100)</f>
        <v>0.11215384578000002</v>
      </c>
      <c r="L211" s="3"/>
      <c r="M211" s="38"/>
    </row>
    <row r="212" spans="1:13" ht="45.75" customHeight="1" outlineLevel="1" x14ac:dyDescent="0.2">
      <c r="A212" s="170" t="str">
        <f>Máximo!A212</f>
        <v>3.178</v>
      </c>
      <c r="B212" s="667" t="str">
        <f>Máximo!B212:E212</f>
        <v xml:space="preserve">Deve haver na documentação a especificação dos(as):
.        Componentes Críticos (Hardware e Software);
.        Informações importantes e sensíveis ao sistema;
.        Possíveis ameaças ao sistema ;
.        Mecanismos de controles e mitigação de risco.
</v>
      </c>
      <c r="C212" s="668"/>
      <c r="D212" s="668"/>
      <c r="E212" s="669"/>
      <c r="F212" s="68" t="str">
        <f>IF(Máximo!F212:I212="","",Máximo!F212:I212)</f>
        <v/>
      </c>
      <c r="G212" s="72">
        <f>Máximo!G212:J212</f>
        <v>6.9230769000000003E-4</v>
      </c>
      <c r="H212" s="70" t="str">
        <f>IF(Máximo!H212="","",Máximo!H212)</f>
        <v>Obrigatório</v>
      </c>
      <c r="I212" s="37" t="s">
        <v>4</v>
      </c>
      <c r="J212" s="73">
        <f>IF($K$13="Não Atende",0,IF(I212="","",IF(H212="",VLOOKUP(I212,Parâmetros!$B$3:$C$6,2,0),VLOOKUP(I212,Parâmetros!$B$3:$C$6,2,0)*VLOOKUP(H212,Parâmetros!$E$3:$G$5,2,0))))</f>
        <v>4</v>
      </c>
      <c r="K212" s="74">
        <f t="shared" ref="K212" si="177">IF(J212="",0,((G212*J212)*$F$30)*0.9*100)</f>
        <v>0.11215384578000002</v>
      </c>
      <c r="L212" s="3"/>
      <c r="M212" s="38"/>
    </row>
    <row r="213" spans="1:13" ht="45.75" customHeight="1" outlineLevel="1" x14ac:dyDescent="0.2">
      <c r="A213" s="170" t="str">
        <f>Máximo!A213</f>
        <v>3.179</v>
      </c>
      <c r="B213" s="667" t="str">
        <f>Máximo!B213:E213</f>
        <v>O roteador deverá ser capaz de implementar filtros de pacotes em qualquer interface lógica do equipamento, nas direções de entrada e saída, simultaneamente, sem perda de pacotes, em qualquer condição de carga (de 0 a 100% de utilização da interface física). Esses filtros não devem utilizar o processador central do equipamento. Os filtros deverão ser construídos sobre inspeção dos seguintes campos do pacote:
. Protocolo
. Endereço IPv4 origem
. Endereço IPv4 destino
. Endereço IPv6 origem
. Endereço IPv6 destino
. Porta TCP/UDP de origem
. Porta TCP/UDP de destino
. Flags TCP
. Tipos de pacote ICMP
.  Flags de fragmentação
.  MPLS EXP bits
.  IPv4 DSCP bits
.  IPv4 Precedence
. IPv6 Traffic Class
. IPv6 next header type</v>
      </c>
      <c r="C213" s="668"/>
      <c r="D213" s="668"/>
      <c r="E213" s="669"/>
      <c r="F213" s="68" t="str">
        <f>IF(Máximo!F213:I213="","",Máximo!F213:I213)</f>
        <v/>
      </c>
      <c r="G213" s="72">
        <f>Máximo!G213:J213</f>
        <v>6.9230769000000003E-4</v>
      </c>
      <c r="H213" s="70" t="str">
        <f>IF(Máximo!H213="","",Máximo!H213)</f>
        <v>Obrigatório</v>
      </c>
      <c r="I213" s="37" t="s">
        <v>4</v>
      </c>
      <c r="J213" s="73">
        <f>IF($K$13="Não Atende",0,IF(I213="","",IF(H213="",VLOOKUP(I213,Parâmetros!$B$3:$C$6,2,0),VLOOKUP(I213,Parâmetros!$B$3:$C$6,2,0)*VLOOKUP(H213,Parâmetros!$E$3:$G$5,2,0))))</f>
        <v>4</v>
      </c>
      <c r="K213" s="74">
        <f t="shared" ref="K213" si="178">IF(J213="",0,((G213*J213)*$F$30)*0.9*100)</f>
        <v>0.11215384578000002</v>
      </c>
      <c r="L213" s="3"/>
      <c r="M213" s="38"/>
    </row>
    <row r="214" spans="1:13" ht="45.75" customHeight="1" outlineLevel="1" x14ac:dyDescent="0.2">
      <c r="A214" s="170" t="str">
        <f>Máximo!A214</f>
        <v>3.180</v>
      </c>
      <c r="B214" s="667" t="str">
        <f>Máximo!B214:E214</f>
        <v>O roteador deverá implementar contadores específicos para cada filtro, de forma que seja possível inspecionar a quantidade de pacotes que se encaixaram na regra do filtro. Esses contadores deverão ser únicos por interface lógica e os seus valores deverão ser visíveis através de interface de linha de comando.</v>
      </c>
      <c r="C214" s="668"/>
      <c r="D214" s="668"/>
      <c r="E214" s="669"/>
      <c r="F214" s="68" t="str">
        <f>IF(Máximo!F214:I214="","",Máximo!F214:I214)</f>
        <v/>
      </c>
      <c r="G214" s="72">
        <f>Máximo!G214:J214</f>
        <v>6.9230769000000003E-4</v>
      </c>
      <c r="H214" s="70" t="str">
        <f>IF(Máximo!H214="","",Máximo!H214)</f>
        <v>Obrigatório</v>
      </c>
      <c r="I214" s="37" t="s">
        <v>5</v>
      </c>
      <c r="J214" s="73">
        <f>IF($K$13="Não Atende",0,IF(I214="","",IF(H214="",VLOOKUP(I214,Parâmetros!$B$3:$C$6,2,0),VLOOKUP(I214,Parâmetros!$B$3:$C$6,2,0)*VLOOKUP(H214,Parâmetros!$E$3:$G$5,2,0))))</f>
        <v>0</v>
      </c>
      <c r="K214" s="74">
        <f t="shared" ref="K214" si="179">IF(J214="",0,((G214*J214)*$F$30)*0.9*100)</f>
        <v>0</v>
      </c>
      <c r="L214" s="3"/>
      <c r="M214" s="38"/>
    </row>
    <row r="215" spans="1:13" ht="45.75" customHeight="1" outlineLevel="1" x14ac:dyDescent="0.2">
      <c r="A215" s="170" t="str">
        <f>Máximo!A215</f>
        <v>3.181</v>
      </c>
      <c r="B215" s="667" t="str">
        <f>Máximo!B215:E215</f>
        <v xml:space="preserve">Os roteadores devem ser capazes de verificar a validade da origem do pacote via mecanismo uRPF (Unicast Reverse Path Forwarding – RFC 2827 Network Ingress Filtering: Defeating Denial of Service Attacks Which Employ IP Source Address Spoofing). </v>
      </c>
      <c r="C215" s="668"/>
      <c r="D215" s="668"/>
      <c r="E215" s="669"/>
      <c r="F215" s="68" t="str">
        <f>IF(Máximo!F215:I215="","",Máximo!F215:I215)</f>
        <v/>
      </c>
      <c r="G215" s="72">
        <f>Máximo!G215:J215</f>
        <v>6.9230769000000003E-4</v>
      </c>
      <c r="H215" s="70" t="str">
        <f>IF(Máximo!H215="","",Máximo!H215)</f>
        <v>Obrigatório</v>
      </c>
      <c r="I215" s="37" t="s">
        <v>4</v>
      </c>
      <c r="J215" s="73">
        <f>IF($K$13="Não Atende",0,IF(I215="","",IF(H215="",VLOOKUP(I215,Parâmetros!$B$3:$C$6,2,0),VLOOKUP(I215,Parâmetros!$B$3:$C$6,2,0)*VLOOKUP(H215,Parâmetros!$E$3:$G$5,2,0))))</f>
        <v>4</v>
      </c>
      <c r="K215" s="74">
        <f t="shared" ref="K215" si="180">IF(J215="",0,((G215*J215)*$F$30)*0.9*100)</f>
        <v>0.11215384578000002</v>
      </c>
      <c r="L215" s="3"/>
      <c r="M215" s="38"/>
    </row>
    <row r="216" spans="1:13" ht="45.75" customHeight="1" outlineLevel="1" x14ac:dyDescent="0.2">
      <c r="A216" s="170" t="str">
        <f>Máximo!A216</f>
        <v>3.182</v>
      </c>
      <c r="B216" s="667" t="str">
        <f>Máximo!B216:E216</f>
        <v>O equipamento deverá ter algum mecanismo para limitar o número de pacotes enviados para placa processadora para proteger a caixa contra ataques de DDoS.</v>
      </c>
      <c r="C216" s="668"/>
      <c r="D216" s="668"/>
      <c r="E216" s="669"/>
      <c r="F216" s="68" t="str">
        <f>IF(Máximo!F216:I216="","",Máximo!F216:I216)</f>
        <v/>
      </c>
      <c r="G216" s="72">
        <f>Máximo!G216:J216</f>
        <v>6.9230769000000003E-4</v>
      </c>
      <c r="H216" s="70" t="str">
        <f>IF(Máximo!H216="","",Máximo!H216)</f>
        <v>Obrigatório</v>
      </c>
      <c r="I216" s="37" t="s">
        <v>5</v>
      </c>
      <c r="J216" s="73">
        <f>IF($K$13="Não Atende",0,IF(I216="","",IF(H216="",VLOOKUP(I216,Parâmetros!$B$3:$C$6,2,0),VLOOKUP(I216,Parâmetros!$B$3:$C$6,2,0)*VLOOKUP(H216,Parâmetros!$E$3:$G$5,2,0))))</f>
        <v>0</v>
      </c>
      <c r="K216" s="74">
        <f t="shared" ref="K216" si="181">IF(J216="",0,((G216*J216)*$F$30)*0.9*100)</f>
        <v>0</v>
      </c>
      <c r="L216" s="3"/>
      <c r="M216" s="38"/>
    </row>
    <row r="217" spans="1:13" ht="45.75" customHeight="1" outlineLevel="1" x14ac:dyDescent="0.2">
      <c r="A217" s="170" t="str">
        <f>Máximo!A217</f>
        <v>3.183</v>
      </c>
      <c r="B217" s="667" t="str">
        <f>Máximo!B217:E217</f>
        <v>O equipamento deverá permitir associar uma lista de acesso aos pacotes que são enviados para a placa processadora e informar sua taxa.</v>
      </c>
      <c r="C217" s="668"/>
      <c r="D217" s="668"/>
      <c r="E217" s="669"/>
      <c r="F217" s="68" t="str">
        <f>IF(Máximo!F217:I217="","",Máximo!F217:I217)</f>
        <v/>
      </c>
      <c r="G217" s="72">
        <f>Máximo!G217:J217</f>
        <v>6.9230769000000003E-4</v>
      </c>
      <c r="H217" s="70" t="str">
        <f>IF(Máximo!H217="","",Máximo!H217)</f>
        <v>Obrigatório</v>
      </c>
      <c r="I217" s="37" t="s">
        <v>5</v>
      </c>
      <c r="J217" s="73">
        <f>IF($K$13="Não Atende",0,IF(I217="","",IF(H217="",VLOOKUP(I217,Parâmetros!$B$3:$C$6,2,0),VLOOKUP(I217,Parâmetros!$B$3:$C$6,2,0)*VLOOKUP(H217,Parâmetros!$E$3:$G$5,2,0))))</f>
        <v>0</v>
      </c>
      <c r="K217" s="74">
        <f t="shared" ref="K217" si="182">IF(J217="",0,((G217*J217)*$F$30)*0.9*100)</f>
        <v>0</v>
      </c>
      <c r="L217" s="3"/>
      <c r="M217" s="38"/>
    </row>
    <row r="218" spans="1:13" ht="45.75" customHeight="1" outlineLevel="1" x14ac:dyDescent="0.2">
      <c r="A218" s="170" t="str">
        <f>Máximo!A218</f>
        <v>3.184</v>
      </c>
      <c r="B218" s="667" t="str">
        <f>Máximo!B218:E218</f>
        <v>O equipamento deverá possuir mecanismos de detecção e/ou proteção contra syn-floods, pacotes mal formados, com excesso de fragmentação e smurf-attacks;</v>
      </c>
      <c r="C218" s="668"/>
      <c r="D218" s="668"/>
      <c r="E218" s="669"/>
      <c r="F218" s="68" t="str">
        <f>IF(Máximo!F218:I218="","",Máximo!F218:I218)</f>
        <v/>
      </c>
      <c r="G218" s="72">
        <f>Máximo!G218:J218</f>
        <v>6.9230769000000003E-4</v>
      </c>
      <c r="H218" s="70" t="str">
        <f>IF(Máximo!H218="","",Máximo!H218)</f>
        <v>Obrigatório</v>
      </c>
      <c r="I218" s="37" t="s">
        <v>5</v>
      </c>
      <c r="J218" s="73">
        <f>IF($K$13="Não Atende",0,IF(I218="","",IF(H218="",VLOOKUP(I218,Parâmetros!$B$3:$C$6,2,0),VLOOKUP(I218,Parâmetros!$B$3:$C$6,2,0)*VLOOKUP(H218,Parâmetros!$E$3:$G$5,2,0))))</f>
        <v>0</v>
      </c>
      <c r="K218" s="74">
        <f t="shared" ref="K218" si="183">IF(J218="",0,((G218*J218)*$F$30)*0.9*100)</f>
        <v>0</v>
      </c>
      <c r="L218" s="3"/>
      <c r="M218" s="38"/>
    </row>
    <row r="219" spans="1:13" ht="45.75" customHeight="1" outlineLevel="1" x14ac:dyDescent="0.2">
      <c r="A219" s="170" t="str">
        <f>Máximo!A219</f>
        <v>3.185</v>
      </c>
      <c r="B219" s="667" t="str">
        <f>Máximo!B219:E219</f>
        <v>Implementar autenticação, via MD5, para sessões OSPF, BGP-4 e LDP.</v>
      </c>
      <c r="C219" s="668"/>
      <c r="D219" s="668"/>
      <c r="E219" s="669"/>
      <c r="F219" s="68" t="str">
        <f>IF(Máximo!F219:I219="","",Máximo!F219:I219)</f>
        <v/>
      </c>
      <c r="G219" s="72">
        <f>Máximo!G219:J219</f>
        <v>6.9230769000000003E-4</v>
      </c>
      <c r="H219" s="70" t="str">
        <f>IF(Máximo!H219="","",Máximo!H219)</f>
        <v>Obrigatório</v>
      </c>
      <c r="I219" s="37" t="s">
        <v>5</v>
      </c>
      <c r="J219" s="73">
        <f>IF($K$13="Não Atende",0,IF(I219="","",IF(H219="",VLOOKUP(I219,Parâmetros!$B$3:$C$6,2,0),VLOOKUP(I219,Parâmetros!$B$3:$C$6,2,0)*VLOOKUP(H219,Parâmetros!$E$3:$G$5,2,0))))</f>
        <v>0</v>
      </c>
      <c r="K219" s="74">
        <f t="shared" ref="K219" si="184">IF(J219="",0,((G219*J219)*$F$30)*0.9*100)</f>
        <v>0</v>
      </c>
      <c r="L219" s="3"/>
      <c r="M219" s="38"/>
    </row>
    <row r="220" spans="1:13" ht="45.75" customHeight="1" outlineLevel="1" x14ac:dyDescent="0.2">
      <c r="A220" s="170" t="str">
        <f>Máximo!A220</f>
        <v>3.186</v>
      </c>
      <c r="B220" s="667" t="str">
        <f>Máximo!B220:E220</f>
        <v>Deverá ser possível criar filtros com no mínimo 2000 regras e aplicar em qualquer tipo de interface lógica.</v>
      </c>
      <c r="C220" s="668"/>
      <c r="D220" s="668"/>
      <c r="E220" s="669"/>
      <c r="F220" s="68" t="str">
        <f>IF(Máximo!F220:I220="","",Máximo!F220:I220)</f>
        <v/>
      </c>
      <c r="G220" s="72">
        <f>Máximo!G220:J220</f>
        <v>6.9230769000000003E-4</v>
      </c>
      <c r="H220" s="70" t="str">
        <f>IF(Máximo!H220="","",Máximo!H220)</f>
        <v>Obrigatório</v>
      </c>
      <c r="I220" s="37" t="s">
        <v>5</v>
      </c>
      <c r="J220" s="73">
        <f>IF($K$13="Não Atende",0,IF(I220="","",IF(H220="",VLOOKUP(I220,Parâmetros!$B$3:$C$6,2,0),VLOOKUP(I220,Parâmetros!$B$3:$C$6,2,0)*VLOOKUP(H220,Parâmetros!$E$3:$G$5,2,0))))</f>
        <v>0</v>
      </c>
      <c r="K220" s="74">
        <f t="shared" ref="K220" si="185">IF(J220="",0,((G220*J220)*$F$30)*0.9*100)</f>
        <v>0</v>
      </c>
      <c r="L220" s="3"/>
      <c r="M220" s="38"/>
    </row>
    <row r="221" spans="1:13" ht="45.75" customHeight="1" outlineLevel="1" x14ac:dyDescent="0.2">
      <c r="A221" s="170" t="str">
        <f>Máximo!A221</f>
        <v>3.187</v>
      </c>
      <c r="B221" s="667" t="str">
        <f>Máximo!B221:E221</f>
        <v>Aplicar controle de acesso, através de listas de acesso ou similar, baseadas em critérios de layer 3 e 4, em todas as interfaces lógicas.</v>
      </c>
      <c r="C221" s="668"/>
      <c r="D221" s="668"/>
      <c r="E221" s="669"/>
      <c r="F221" s="68" t="str">
        <f>IF(Máximo!F221:I221="","",Máximo!F221:I221)</f>
        <v/>
      </c>
      <c r="G221" s="72">
        <f>Máximo!G221:J221</f>
        <v>6.9230769000000003E-4</v>
      </c>
      <c r="H221" s="70" t="str">
        <f>IF(Máximo!H221="","",Máximo!H221)</f>
        <v>Obrigatório</v>
      </c>
      <c r="I221" s="37" t="s">
        <v>5</v>
      </c>
      <c r="J221" s="73">
        <f>IF($K$13="Não Atende",0,IF(I221="","",IF(H221="",VLOOKUP(I221,Parâmetros!$B$3:$C$6,2,0),VLOOKUP(I221,Parâmetros!$B$3:$C$6,2,0)*VLOOKUP(H221,Parâmetros!$E$3:$G$5,2,0))))</f>
        <v>0</v>
      </c>
      <c r="K221" s="74">
        <f t="shared" ref="K221" si="186">IF(J221="",0,((G221*J221)*$F$30)*0.9*100)</f>
        <v>0</v>
      </c>
      <c r="L221" s="3"/>
      <c r="M221" s="38"/>
    </row>
    <row r="222" spans="1:13" ht="45.75" customHeight="1" outlineLevel="1" x14ac:dyDescent="0.2">
      <c r="A222" s="170" t="str">
        <f>Máximo!A222</f>
        <v>3.188</v>
      </c>
      <c r="B222" s="667" t="str">
        <f>Máximo!B222:E222</f>
        <v>Permitir o monitoramento de tentativas de violação de listas de acesso em um syslog server.</v>
      </c>
      <c r="C222" s="668"/>
      <c r="D222" s="668"/>
      <c r="E222" s="669"/>
      <c r="F222" s="68" t="str">
        <f>IF(Máximo!F222:I222="","",Máximo!F222:I222)</f>
        <v/>
      </c>
      <c r="G222" s="72">
        <f>Máximo!G222:J222</f>
        <v>6.9230769000000003E-4</v>
      </c>
      <c r="H222" s="70" t="str">
        <f>IF(Máximo!H222="","",Máximo!H222)</f>
        <v>Obrigatório</v>
      </c>
      <c r="I222" s="37" t="s">
        <v>5</v>
      </c>
      <c r="J222" s="73">
        <f>IF($K$13="Não Atende",0,IF(I222="","",IF(H222="",VLOOKUP(I222,Parâmetros!$B$3:$C$6,2,0),VLOOKUP(I222,Parâmetros!$B$3:$C$6,2,0)*VLOOKUP(H222,Parâmetros!$E$3:$G$5,2,0))))</f>
        <v>0</v>
      </c>
      <c r="K222" s="74">
        <f t="shared" ref="K222" si="187">IF(J222="",0,((G222*J222)*$F$30)*0.9*100)</f>
        <v>0</v>
      </c>
      <c r="L222" s="3"/>
      <c r="M222" s="38"/>
    </row>
    <row r="223" spans="1:13" ht="45.75" customHeight="1" outlineLevel="1" x14ac:dyDescent="0.2">
      <c r="A223" s="170" t="str">
        <f>Máximo!A223</f>
        <v>3.189</v>
      </c>
      <c r="B223" s="667" t="str">
        <f>Máximo!B223:E223</f>
        <v>Exceto para informações classificadas como pública, deve haver mecanismos criptográficos para proteger a transmissão de dados com a nuvem pública, ou seja, data in transit (Ex.: TLS, VPN, SSH etc.).</v>
      </c>
      <c r="C223" s="668"/>
      <c r="D223" s="668"/>
      <c r="E223" s="669"/>
      <c r="F223" s="68" t="str">
        <f>IF(Máximo!F223:I223="","",Máximo!F223:I223)</f>
        <v/>
      </c>
      <c r="G223" s="72">
        <f>Máximo!G223:J223</f>
        <v>6.9230769000000003E-4</v>
      </c>
      <c r="H223" s="70" t="str">
        <f>IF(Máximo!H223="","",Máximo!H223)</f>
        <v>Obrigatório</v>
      </c>
      <c r="I223" s="37" t="s">
        <v>5</v>
      </c>
      <c r="J223" s="73">
        <f>IF($K$13="Não Atende",0,IF(I223="","",IF(H223="",VLOOKUP(I223,Parâmetros!$B$3:$C$6,2,0),VLOOKUP(I223,Parâmetros!$B$3:$C$6,2,0)*VLOOKUP(H223,Parâmetros!$E$3:$G$5,2,0))))</f>
        <v>0</v>
      </c>
      <c r="K223" s="74">
        <f t="shared" ref="K223" si="188">IF(J223="",0,((G223*J223)*$F$30)*0.9*100)</f>
        <v>0</v>
      </c>
      <c r="L223" s="3"/>
      <c r="M223" s="38"/>
    </row>
    <row r="224" spans="1:13" ht="45.75" customHeight="1" outlineLevel="1" x14ac:dyDescent="0.2">
      <c r="A224" s="170" t="str">
        <f>Máximo!A224</f>
        <v>3.190</v>
      </c>
      <c r="B224" s="667" t="str">
        <f>Máximo!B224:E224</f>
        <v>As soluções hospedadas em nuvem pública devem estar isoladas em uma VPC (Virtual Private Cloud) de forma a segregar o tráfego de rede dos demais clientes do provedor. Além disso, deve-se isolar o tráfego dos ambientes de desenvolvimento, homologação e produção na nuvem em sub-redes específicas.</v>
      </c>
      <c r="C224" s="668"/>
      <c r="D224" s="668"/>
      <c r="E224" s="669"/>
      <c r="F224" s="68" t="str">
        <f>IF(Máximo!F224:I224="","",Máximo!F224:I224)</f>
        <v/>
      </c>
      <c r="G224" s="72">
        <f>Máximo!G224:J224</f>
        <v>6.9230769000000003E-4</v>
      </c>
      <c r="H224" s="70" t="str">
        <f>IF(Máximo!H224="","",Máximo!H224)</f>
        <v>Obrigatório</v>
      </c>
      <c r="I224" s="37" t="s">
        <v>5</v>
      </c>
      <c r="J224" s="73">
        <f>IF($K$13="Não Atende",0,IF(I224="","",IF(H224="",VLOOKUP(I224,Parâmetros!$B$3:$C$6,2,0),VLOOKUP(I224,Parâmetros!$B$3:$C$6,2,0)*VLOOKUP(H224,Parâmetros!$E$3:$G$5,2,0))))</f>
        <v>0</v>
      </c>
      <c r="K224" s="74">
        <f t="shared" ref="K224" si="189">IF(J224="",0,((G224*J224)*$F$30)*0.9*100)</f>
        <v>0</v>
      </c>
      <c r="L224" s="3"/>
      <c r="M224" s="38"/>
    </row>
    <row r="225" spans="1:13" ht="45.75" customHeight="1" outlineLevel="1" x14ac:dyDescent="0.2">
      <c r="A225" s="170" t="str">
        <f>Máximo!A225</f>
        <v>3.191</v>
      </c>
      <c r="B225" s="667" t="str">
        <f>Máximo!B225:E225</f>
        <v>Os provedores de cloud pública deverão garantir um meio seguro para descarte de dados de forma a eliminar os riscos de vazamento por meio de recuperação indevida.</v>
      </c>
      <c r="C225" s="668"/>
      <c r="D225" s="668"/>
      <c r="E225" s="669"/>
      <c r="F225" s="68" t="str">
        <f>IF(Máximo!F225:I225="","",Máximo!F225:I225)</f>
        <v/>
      </c>
      <c r="G225" s="72">
        <f>Máximo!G225:J225</f>
        <v>6.9230769000000003E-4</v>
      </c>
      <c r="H225" s="70" t="str">
        <f>IF(Máximo!H225="","",Máximo!H225)</f>
        <v>Obrigatório</v>
      </c>
      <c r="I225" s="37" t="s">
        <v>5</v>
      </c>
      <c r="J225" s="73">
        <f>IF($K$13="Não Atende",0,IF(I225="","",IF(H225="",VLOOKUP(I225,Parâmetros!$B$3:$C$6,2,0),VLOOKUP(I225,Parâmetros!$B$3:$C$6,2,0)*VLOOKUP(H225,Parâmetros!$E$3:$G$5,2,0))))</f>
        <v>0</v>
      </c>
      <c r="K225" s="74">
        <f t="shared" ref="K225" si="190">IF(J225="",0,((G225*J225)*$F$30)*0.9*100)</f>
        <v>0</v>
      </c>
      <c r="L225" s="3"/>
      <c r="M225" s="38"/>
    </row>
    <row r="226" spans="1:13" ht="45.75" customHeight="1" outlineLevel="1" x14ac:dyDescent="0.2">
      <c r="A226" s="170" t="str">
        <f>Máximo!A226</f>
        <v>3.192</v>
      </c>
      <c r="B226" s="667" t="str">
        <f>Máximo!B226:E226</f>
        <v>Deve haver filtragem de tráfego para os serviços hospedados em nuvem pública, de forma a permitir comunicação apenas aos serviços oferecidos (portas e protocolos) e as origens (endereços IP) permitidas.</v>
      </c>
      <c r="C226" s="668"/>
      <c r="D226" s="668"/>
      <c r="E226" s="669"/>
      <c r="F226" s="68" t="str">
        <f>IF(Máximo!F226:I226="","",Máximo!F226:I226)</f>
        <v/>
      </c>
      <c r="G226" s="72">
        <f>Máximo!G226:J226</f>
        <v>6.9230769000000003E-4</v>
      </c>
      <c r="H226" s="70" t="str">
        <f>IF(Máximo!H226="","",Máximo!H226)</f>
        <v>Obrigatório</v>
      </c>
      <c r="I226" s="37" t="s">
        <v>5</v>
      </c>
      <c r="J226" s="73">
        <f>IF($K$13="Não Atende",0,IF(I226="","",IF(H226="",VLOOKUP(I226,Parâmetros!$B$3:$C$6,2,0),VLOOKUP(I226,Parâmetros!$B$3:$C$6,2,0)*VLOOKUP(H226,Parâmetros!$E$3:$G$5,2,0))))</f>
        <v>0</v>
      </c>
      <c r="K226" s="74">
        <f t="shared" ref="K226" si="191">IF(J226="",0,((G226*J226)*$F$30)*0.9*100)</f>
        <v>0</v>
      </c>
      <c r="L226" s="3"/>
      <c r="M226" s="38"/>
    </row>
    <row r="227" spans="1:13" ht="45.75" customHeight="1" outlineLevel="1" x14ac:dyDescent="0.2">
      <c r="A227" s="170" t="str">
        <f>Máximo!A227</f>
        <v>3.193</v>
      </c>
      <c r="B227" s="667" t="str">
        <f>Máximo!B227:E227</f>
        <v>As aplicações e serviços hospedados em nuvem pública devem estar expostas na Internet apenas se houver tal necessidade.</v>
      </c>
      <c r="C227" s="668"/>
      <c r="D227" s="668"/>
      <c r="E227" s="669"/>
      <c r="F227" s="68" t="str">
        <f>IF(Máximo!F227:I227="","",Máximo!F227:I227)</f>
        <v/>
      </c>
      <c r="G227" s="72">
        <f>Máximo!G227:J227</f>
        <v>6.9230769000000003E-4</v>
      </c>
      <c r="H227" s="70" t="str">
        <f>IF(Máximo!H227="","",Máximo!H227)</f>
        <v>Obrigatório</v>
      </c>
      <c r="I227" s="37" t="s">
        <v>5</v>
      </c>
      <c r="J227" s="73">
        <f>IF($K$13="Não Atende",0,IF(I227="","",IF(H227="",VLOOKUP(I227,Parâmetros!$B$3:$C$6,2,0),VLOOKUP(I227,Parâmetros!$B$3:$C$6,2,0)*VLOOKUP(H227,Parâmetros!$E$3:$G$5,2,0))))</f>
        <v>0</v>
      </c>
      <c r="K227" s="74">
        <f t="shared" ref="K227" si="192">IF(J227="",0,((G227*J227)*$F$30)*0.9*100)</f>
        <v>0</v>
      </c>
      <c r="L227" s="3"/>
      <c r="M227" s="38"/>
    </row>
    <row r="228" spans="1:13" ht="45.75" customHeight="1" outlineLevel="1" x14ac:dyDescent="0.2">
      <c r="A228" s="170" t="str">
        <f>Máximo!A228</f>
        <v>3.194</v>
      </c>
      <c r="B228" s="667" t="str">
        <f>Máximo!B228:E228</f>
        <v>Para aplicações internas, o acesso deve estar limitados a rede corporativa estabelecendo-se um link dedicado ou VPN com a VPC (Virtual Private Cloud).</v>
      </c>
      <c r="C228" s="668"/>
      <c r="D228" s="668"/>
      <c r="E228" s="669"/>
      <c r="F228" s="68" t="str">
        <f>IF(Máximo!F228:I228="","",Máximo!F228:I228)</f>
        <v/>
      </c>
      <c r="G228" s="72">
        <f>Máximo!G228:J228</f>
        <v>6.9230769000000003E-4</v>
      </c>
      <c r="H228" s="70" t="str">
        <f>IF(Máximo!H228="","",Máximo!H228)</f>
        <v>Obrigatório</v>
      </c>
      <c r="I228" s="37" t="s">
        <v>5</v>
      </c>
      <c r="J228" s="73">
        <f>IF($K$13="Não Atende",0,IF(I228="","",IF(H228="",VLOOKUP(I228,Parâmetros!$B$3:$C$6,2,0),VLOOKUP(I228,Parâmetros!$B$3:$C$6,2,0)*VLOOKUP(H228,Parâmetros!$E$3:$G$5,2,0))))</f>
        <v>0</v>
      </c>
      <c r="K228" s="74">
        <f t="shared" ref="K228" si="193">IF(J228="",0,((G228*J228)*$F$30)*0.9*100)</f>
        <v>0</v>
      </c>
      <c r="L228" s="3"/>
      <c r="M228" s="38"/>
    </row>
    <row r="229" spans="1:13" ht="45.75" customHeight="1" outlineLevel="1" x14ac:dyDescent="0.2">
      <c r="A229" s="170" t="str">
        <f>Máximo!A229</f>
        <v>3.195</v>
      </c>
      <c r="B229" s="667" t="str">
        <f>Máximo!B229:E229</f>
        <v>Aplicações e serviços hospedados em nuvem pública só poderão compartilhar infraestrutura com outros clientes do provedor (multi-tenancy) caso haja um mecanismo de segurança de isolamento baseado em hypervisor.</v>
      </c>
      <c r="C229" s="668"/>
      <c r="D229" s="668"/>
      <c r="E229" s="669"/>
      <c r="F229" s="68" t="str">
        <f>IF(Máximo!F229:I229="","",Máximo!F229:I229)</f>
        <v/>
      </c>
      <c r="G229" s="72">
        <f>Máximo!G229:J229</f>
        <v>6.9230769000000003E-4</v>
      </c>
      <c r="H229" s="70" t="str">
        <f>IF(Máximo!H229="","",Máximo!H229)</f>
        <v>Obrigatório</v>
      </c>
      <c r="I229" s="37" t="s">
        <v>5</v>
      </c>
      <c r="J229" s="73">
        <f>IF($K$13="Não Atende",0,IF(I229="","",IF(H229="",VLOOKUP(I229,Parâmetros!$B$3:$C$6,2,0),VLOOKUP(I229,Parâmetros!$B$3:$C$6,2,0)*VLOOKUP(H229,Parâmetros!$E$3:$G$5,2,0))))</f>
        <v>0</v>
      </c>
      <c r="K229" s="74">
        <f t="shared" ref="K229" si="194">IF(J229="",0,((G229*J229)*$F$30)*0.9*100)</f>
        <v>0</v>
      </c>
      <c r="L229" s="3"/>
      <c r="M229" s="38"/>
    </row>
    <row r="230" spans="1:13" ht="45.75" customHeight="1" outlineLevel="1" x14ac:dyDescent="0.2">
      <c r="A230" s="170" t="str">
        <f>Máximo!A230</f>
        <v>3.196</v>
      </c>
      <c r="B230" s="667" t="str">
        <f>Máximo!B230:E230</f>
        <v>Os provedores de cloud pública devem implementar controles de segurança física e lógica em conformidade com as melhores práticas e normas internacionais.</v>
      </c>
      <c r="C230" s="668"/>
      <c r="D230" s="668"/>
      <c r="E230" s="669"/>
      <c r="F230" s="68" t="str">
        <f>IF(Máximo!F230:I230="","",Máximo!F230:I230)</f>
        <v/>
      </c>
      <c r="G230" s="72">
        <f>Máximo!G230:J230</f>
        <v>6.9230769000000003E-4</v>
      </c>
      <c r="H230" s="70" t="str">
        <f>IF(Máximo!H230="","",Máximo!H230)</f>
        <v>Obrigatório</v>
      </c>
      <c r="I230" s="37" t="s">
        <v>5</v>
      </c>
      <c r="J230" s="73">
        <f>IF($K$13="Não Atende",0,IF(I230="","",IF(H230="",VLOOKUP(I230,Parâmetros!$B$3:$C$6,2,0),VLOOKUP(I230,Parâmetros!$B$3:$C$6,2,0)*VLOOKUP(H230,Parâmetros!$E$3:$G$5,2,0))))</f>
        <v>0</v>
      </c>
      <c r="K230" s="74">
        <f t="shared" ref="K230" si="195">IF(J230="",0,((G230*J230)*$F$30)*0.9*100)</f>
        <v>0</v>
      </c>
      <c r="L230" s="3"/>
      <c r="M230" s="38"/>
    </row>
    <row r="231" spans="1:13" ht="45.75" customHeight="1" outlineLevel="1" x14ac:dyDescent="0.2">
      <c r="A231" s="170" t="str">
        <f>Máximo!A231</f>
        <v>3.197</v>
      </c>
      <c r="B231" s="667" t="str">
        <f>Máximo!B231:E231</f>
        <v>As aplicações e serviços hospedados em nuvem pública devem estar integradas ao repositório de identidade da Oi (NDS) por meio de federação SAML2 de forma a garantir a utilização de tais serviços com as credenciais da Oi.</v>
      </c>
      <c r="C231" s="668"/>
      <c r="D231" s="668"/>
      <c r="E231" s="669"/>
      <c r="F231" s="68" t="str">
        <f>IF(Máximo!F231:I231="","",Máximo!F231:I231)</f>
        <v/>
      </c>
      <c r="G231" s="72">
        <f>Máximo!G231:J231</f>
        <v>6.9230769000000003E-4</v>
      </c>
      <c r="H231" s="70" t="str">
        <f>IF(Máximo!H231="","",Máximo!H231)</f>
        <v>Obrigatório</v>
      </c>
      <c r="I231" s="37" t="s">
        <v>5</v>
      </c>
      <c r="J231" s="73">
        <f>IF($K$13="Não Atende",0,IF(I231="","",IF(H231="",VLOOKUP(I231,Parâmetros!$B$3:$C$6,2,0),VLOOKUP(I231,Parâmetros!$B$3:$C$6,2,0)*VLOOKUP(H231,Parâmetros!$E$3:$G$5,2,0))))</f>
        <v>0</v>
      </c>
      <c r="K231" s="74">
        <f t="shared" ref="K231" si="196">IF(J231="",0,((G231*J231)*$F$30)*0.9*100)</f>
        <v>0</v>
      </c>
      <c r="L231" s="3"/>
      <c r="M231" s="38"/>
    </row>
    <row r="232" spans="1:13" ht="45.75" customHeight="1" outlineLevel="1" x14ac:dyDescent="0.2">
      <c r="A232" s="170" t="str">
        <f>Máximo!A232</f>
        <v>3.198</v>
      </c>
      <c r="B232" s="667" t="str">
        <f>Máximo!B232:E232</f>
        <v>As credenciais utilizadas para administração e operação dos ativos em nuvem pública devem estar integradas ao repositório de identidade da Oi (NDS) por meio de federação SAML2 de forma a garantir a utilização das credenciais da Oi.</v>
      </c>
      <c r="C232" s="668"/>
      <c r="D232" s="668"/>
      <c r="E232" s="669"/>
      <c r="F232" s="68" t="str">
        <f>IF(Máximo!F232:I232="","",Máximo!F232:I232)</f>
        <v/>
      </c>
      <c r="G232" s="72">
        <f>Máximo!G232:J232</f>
        <v>6.9230769000000003E-4</v>
      </c>
      <c r="H232" s="70" t="str">
        <f>IF(Máximo!H232="","",Máximo!H232)</f>
        <v>Obrigatório</v>
      </c>
      <c r="I232" s="37" t="s">
        <v>5</v>
      </c>
      <c r="J232" s="73">
        <f>IF($K$13="Não Atende",0,IF(I232="","",IF(H232="",VLOOKUP(I232,Parâmetros!$B$3:$C$6,2,0),VLOOKUP(I232,Parâmetros!$B$3:$C$6,2,0)*VLOOKUP(H232,Parâmetros!$E$3:$G$5,2,0))))</f>
        <v>0</v>
      </c>
      <c r="K232" s="74">
        <f t="shared" ref="K232" si="197">IF(J232="",0,((G232*J232)*$F$30)*0.9*100)</f>
        <v>0</v>
      </c>
      <c r="L232" s="3"/>
      <c r="M232" s="38"/>
    </row>
    <row r="233" spans="1:13" ht="45.75" customHeight="1" outlineLevel="1" x14ac:dyDescent="0.2">
      <c r="A233" s="170" t="str">
        <f>Máximo!A233</f>
        <v>3.199</v>
      </c>
      <c r="B233" s="667" t="str">
        <f>Máximo!B233:E233</f>
        <v>Os ativos em nuvem pública devem estar em conformidade com as políticas, procedimentos, padrões e requisitos estabelecidos para os ativos on premise como, por exemplo, a definição de um dono do ativo.</v>
      </c>
      <c r="C233" s="668"/>
      <c r="D233" s="668"/>
      <c r="E233" s="669"/>
      <c r="F233" s="68" t="str">
        <f>IF(Máximo!F233:I233="","",Máximo!F233:I233)</f>
        <v/>
      </c>
      <c r="G233" s="72">
        <f>Máximo!G233:J233</f>
        <v>6.9230769000000003E-4</v>
      </c>
      <c r="H233" s="70" t="str">
        <f>IF(Máximo!H233="","",Máximo!H233)</f>
        <v>Obrigatório</v>
      </c>
      <c r="I233" s="37" t="s">
        <v>5</v>
      </c>
      <c r="J233" s="73">
        <f>IF($K$13="Não Atende",0,IF(I233="","",IF(H233="",VLOOKUP(I233,Parâmetros!$B$3:$C$6,2,0),VLOOKUP(I233,Parâmetros!$B$3:$C$6,2,0)*VLOOKUP(H233,Parâmetros!$E$3:$G$5,2,0))))</f>
        <v>0</v>
      </c>
      <c r="K233" s="74">
        <f t="shared" ref="K233" si="198">IF(J233="",0,((G233*J233)*$F$30)*0.9*100)</f>
        <v>0</v>
      </c>
      <c r="L233" s="3"/>
      <c r="M233" s="38"/>
    </row>
    <row r="234" spans="1:13" ht="45.75" customHeight="1" outlineLevel="1" x14ac:dyDescent="0.2">
      <c r="A234" s="170" t="str">
        <f>Máximo!A234</f>
        <v>3.200</v>
      </c>
      <c r="B234" s="667" t="str">
        <f>Máximo!B234:E234</f>
        <v>Deve haver hardening na infraestrutura em nuvem pública, tal qual acontece on premise, de forma a garantir a mitigação de riscos por meio de baseline de segurança, atualização de softwares, aplicação de patches de segurança e etc.</v>
      </c>
      <c r="C234" s="668"/>
      <c r="D234" s="668"/>
      <c r="E234" s="669"/>
      <c r="F234" s="68" t="str">
        <f>IF(Máximo!F234:I234="","",Máximo!F234:I234)</f>
        <v/>
      </c>
      <c r="G234" s="72">
        <f>Máximo!G234:J234</f>
        <v>6.9230769000000003E-4</v>
      </c>
      <c r="H234" s="70" t="str">
        <f>IF(Máximo!H234="","",Máximo!H234)</f>
        <v>Obrigatório</v>
      </c>
      <c r="I234" s="37" t="s">
        <v>5</v>
      </c>
      <c r="J234" s="73">
        <f>IF($K$13="Não Atende",0,IF(I234="","",IF(H234="",VLOOKUP(I234,Parâmetros!$B$3:$C$6,2,0),VLOOKUP(I234,Parâmetros!$B$3:$C$6,2,0)*VLOOKUP(H234,Parâmetros!$E$3:$G$5,2,0))))</f>
        <v>0</v>
      </c>
      <c r="K234" s="74">
        <f t="shared" ref="K234" si="199">IF(J234="",0,((G234*J234)*$F$30)*0.9*100)</f>
        <v>0</v>
      </c>
      <c r="L234" s="3"/>
      <c r="M234" s="38"/>
    </row>
    <row r="235" spans="1:13" ht="45.75" customHeight="1" outlineLevel="1" x14ac:dyDescent="0.2">
      <c r="A235" s="170" t="str">
        <f>Máximo!A235</f>
        <v>3.201</v>
      </c>
      <c r="B235" s="667" t="str">
        <f>Máximo!B235:E235</f>
        <v>As contas de serviços utilizadas por aplicações e serviços em nuvem pública devem estar em conformidade com os mesmos padrões, políticas, procedimento e requisitos para as contas de serviços on premise como, por exemplo, ter um custodiante definido.</v>
      </c>
      <c r="C235" s="668"/>
      <c r="D235" s="668"/>
      <c r="E235" s="669"/>
      <c r="F235" s="68" t="str">
        <f>IF(Máximo!F235:I235="","",Máximo!F235:I235)</f>
        <v/>
      </c>
      <c r="G235" s="72">
        <f>Máximo!G235:J235</f>
        <v>6.9230769000000003E-4</v>
      </c>
      <c r="H235" s="70" t="str">
        <f>IF(Máximo!H235="","",Máximo!H235)</f>
        <v>Obrigatório</v>
      </c>
      <c r="I235" s="37" t="s">
        <v>5</v>
      </c>
      <c r="J235" s="73">
        <f>IF($K$13="Não Atende",0,IF(I235="","",IF(H235="",VLOOKUP(I235,Parâmetros!$B$3:$C$6,2,0),VLOOKUP(I235,Parâmetros!$B$3:$C$6,2,0)*VLOOKUP(H235,Parâmetros!$E$3:$G$5,2,0))))</f>
        <v>0</v>
      </c>
      <c r="K235" s="74">
        <f t="shared" ref="K235" si="200">IF(J235="",0,((G235*J235)*$F$30)*0.9*100)</f>
        <v>0</v>
      </c>
      <c r="L235" s="3"/>
      <c r="M235" s="38"/>
    </row>
    <row r="236" spans="1:13" ht="45.75" customHeight="1" outlineLevel="1" x14ac:dyDescent="0.2">
      <c r="A236" s="170" t="str">
        <f>Máximo!A236</f>
        <v>3.202</v>
      </c>
      <c r="B236" s="667" t="str">
        <f>Máximo!B236:E236</f>
        <v>Para consumo de serviços (REST, SOAP etc.) em nuvem pública, devem ser implementados mecanismos de proteção criptográficos na transmissão dos dados (TLS v.1.2 ou superior) e mecanismos de autenticação, controle de acesso e segregação de funções (WS-Security, OAUTH2) de forma a respeitar o princípio do privilégio mínimo. O mesmo vale para o consumo dos serviços expostos no barramento de serviços da Oi pelos aplicativos e serviços em nuvem ou mobile.</v>
      </c>
      <c r="C236" s="668"/>
      <c r="D236" s="668"/>
      <c r="E236" s="669"/>
      <c r="F236" s="68" t="str">
        <f>IF(Máximo!F236:I236="","",Máximo!F236:I236)</f>
        <v/>
      </c>
      <c r="G236" s="72">
        <f>Máximo!G236:J236</f>
        <v>6.9230769000000003E-4</v>
      </c>
      <c r="H236" s="70" t="str">
        <f>IF(Máximo!H236="","",Máximo!H236)</f>
        <v>Obrigatório</v>
      </c>
      <c r="I236" s="37" t="s">
        <v>5</v>
      </c>
      <c r="J236" s="73">
        <f>IF($K$13="Não Atende",0,IF(I236="","",IF(H236="",VLOOKUP(I236,Parâmetros!$B$3:$C$6,2,0),VLOOKUP(I236,Parâmetros!$B$3:$C$6,2,0)*VLOOKUP(H236,Parâmetros!$E$3:$G$5,2,0))))</f>
        <v>0</v>
      </c>
      <c r="K236" s="74">
        <f t="shared" ref="K236" si="201">IF(J236="",0,((G236*J236)*$F$30)*0.9*100)</f>
        <v>0</v>
      </c>
      <c r="L236" s="3"/>
      <c r="M236" s="38"/>
    </row>
    <row r="237" spans="1:13" ht="45.75" customHeight="1" outlineLevel="1" x14ac:dyDescent="0.2">
      <c r="A237" s="170" t="str">
        <f>Máximo!A237</f>
        <v>3.203</v>
      </c>
      <c r="B237" s="667" t="str">
        <f>Máximo!B237:E237</f>
        <v>Os dados em nuvem públicas devem ser armazenados preferencialmente em datacenters no Brasil e, caso não seja possível, em países cuja legislação não conflitem ou ponham em risco os interesses da Oi.</v>
      </c>
      <c r="C237" s="668"/>
      <c r="D237" s="668"/>
      <c r="E237" s="669"/>
      <c r="F237" s="68" t="str">
        <f>IF(Máximo!F237:I237="","",Máximo!F237:I237)</f>
        <v/>
      </c>
      <c r="G237" s="72">
        <f>Máximo!G237:J237</f>
        <v>6.9230769000000003E-4</v>
      </c>
      <c r="H237" s="70" t="str">
        <f>IF(Máximo!H237="","",Máximo!H237)</f>
        <v>Obrigatório</v>
      </c>
      <c r="I237" s="37" t="s">
        <v>5</v>
      </c>
      <c r="J237" s="73">
        <f>IF($K$13="Não Atende",0,IF(I237="","",IF(H237="",VLOOKUP(I237,Parâmetros!$B$3:$C$6,2,0),VLOOKUP(I237,Parâmetros!$B$3:$C$6,2,0)*VLOOKUP(H237,Parâmetros!$E$3:$G$5,2,0))))</f>
        <v>0</v>
      </c>
      <c r="K237" s="74">
        <f t="shared" ref="K237" si="202">IF(J237="",0,((G237*J237)*$F$30)*0.9*100)</f>
        <v>0</v>
      </c>
      <c r="L237" s="3"/>
      <c r="M237" s="38"/>
    </row>
    <row r="238" spans="1:13" ht="45.75" customHeight="1" outlineLevel="1" x14ac:dyDescent="0.2">
      <c r="A238" s="170" t="str">
        <f>Máximo!A238</f>
        <v>3.204</v>
      </c>
      <c r="B238" s="667" t="str">
        <f>Máximo!B238:E238</f>
        <v>Para as informações sensíveis armazenadas em nuvem pública (data at rest) devem ser implementados controles de segurança por meio de criptografia com algoritmos fortes e padrões de mercado. Para informações sensíveis de maior criticidade a gestão das chaves criptográficas deve ser realizada pela Oi e para uma menor criticidade é admissível a gestão das chaves pelo provedor de cloud, desde que sejam realizados por meio de HSM (Hardware Security Module) que estejam em conformidade com os padrões internacionais.</v>
      </c>
      <c r="C238" s="668"/>
      <c r="D238" s="668"/>
      <c r="E238" s="669"/>
      <c r="F238" s="68" t="str">
        <f>IF(Máximo!F238:I238="","",Máximo!F238:I238)</f>
        <v/>
      </c>
      <c r="G238" s="72">
        <f>Máximo!G238:J238</f>
        <v>6.9230769000000003E-4</v>
      </c>
      <c r="H238" s="70" t="str">
        <f>IF(Máximo!H238="","",Máximo!H238)</f>
        <v>Obrigatório</v>
      </c>
      <c r="I238" s="37" t="s">
        <v>5</v>
      </c>
      <c r="J238" s="73">
        <f>IF($K$13="Não Atende",0,IF(I238="","",IF(H238="",VLOOKUP(I238,Parâmetros!$B$3:$C$6,2,0),VLOOKUP(I238,Parâmetros!$B$3:$C$6,2,0)*VLOOKUP(H238,Parâmetros!$E$3:$G$5,2,0))))</f>
        <v>0</v>
      </c>
      <c r="K238" s="74">
        <f t="shared" ref="K238" si="203">IF(J238="",0,((G238*J238)*$F$30)*0.9*100)</f>
        <v>0</v>
      </c>
      <c r="L238" s="3"/>
      <c r="M238" s="38"/>
    </row>
    <row r="239" spans="1:13" ht="45.75" customHeight="1" outlineLevel="1" x14ac:dyDescent="0.2">
      <c r="A239" s="170" t="str">
        <f>Máximo!A239</f>
        <v>3.205</v>
      </c>
      <c r="B239" s="667" t="str">
        <f>Máximo!B239:E239</f>
        <v>Os dados armazenados em nuvem pública devem possuir uma política de backup segura de forma a garantir a confidencialidade das informações, sua integridade e recuperabilidade. Além disto, a política de backup definida deve suportar o RTO (Recovery Time Objective), RPO (Recovery Point Objective) e o SLA acordados com o negócio.</v>
      </c>
      <c r="C239" s="668"/>
      <c r="D239" s="668"/>
      <c r="E239" s="669"/>
      <c r="F239" s="68" t="str">
        <f>IF(Máximo!F239:I239="","",Máximo!F239:I239)</f>
        <v/>
      </c>
      <c r="G239" s="72">
        <f>Máximo!G239:J239</f>
        <v>6.9230769000000003E-4</v>
      </c>
      <c r="H239" s="70" t="str">
        <f>IF(Máximo!H239="","",Máximo!H239)</f>
        <v>Obrigatório</v>
      </c>
      <c r="I239" s="37" t="s">
        <v>5</v>
      </c>
      <c r="J239" s="73">
        <f>IF($K$13="Não Atende",0,IF(I239="","",IF(H239="",VLOOKUP(I239,Parâmetros!$B$3:$C$6,2,0),VLOOKUP(I239,Parâmetros!$B$3:$C$6,2,0)*VLOOKUP(H239,Parâmetros!$E$3:$G$5,2,0))))</f>
        <v>0</v>
      </c>
      <c r="K239" s="74">
        <f t="shared" ref="K239" si="204">IF(J239="",0,((G239*J239)*$F$30)*0.9*100)</f>
        <v>0</v>
      </c>
      <c r="L239" s="3"/>
      <c r="M239" s="38"/>
    </row>
    <row r="240" spans="1:13" ht="45.75" customHeight="1" outlineLevel="1" x14ac:dyDescent="0.2">
      <c r="A240" s="170" t="str">
        <f>Máximo!A240</f>
        <v>3.206</v>
      </c>
      <c r="B240" s="667" t="str">
        <f>Máximo!B240:E240</f>
        <v>Os serviços e aplicações hospedados em nuvem pública ou mobile devem estar em conformidade com as políticas, padrões e requisitos de segurança estabelecidos para sistemas on premise (controle e gestão de acesso, gestão de identidade, segregação de função, segurança de aplicação e infraestrutura) sempre respeitando o princípio do privilégio mínimo.</v>
      </c>
      <c r="C240" s="668"/>
      <c r="D240" s="668"/>
      <c r="E240" s="669"/>
      <c r="F240" s="68" t="str">
        <f>IF(Máximo!F240:I240="","",Máximo!F240:I240)</f>
        <v/>
      </c>
      <c r="G240" s="72">
        <f>Máximo!G240:J240</f>
        <v>6.9230769000000003E-4</v>
      </c>
      <c r="H240" s="70" t="str">
        <f>IF(Máximo!H240="","",Máximo!H240)</f>
        <v>Obrigatório</v>
      </c>
      <c r="I240" s="37" t="s">
        <v>5</v>
      </c>
      <c r="J240" s="73">
        <f>IF($K$13="Não Atende",0,IF(I240="","",IF(H240="",VLOOKUP(I240,Parâmetros!$B$3:$C$6,2,0),VLOOKUP(I240,Parâmetros!$B$3:$C$6,2,0)*VLOOKUP(H240,Parâmetros!$E$3:$G$5,2,0))))</f>
        <v>0</v>
      </c>
      <c r="K240" s="74">
        <f t="shared" ref="K240" si="205">IF(J240="",0,((G240*J240)*$F$30)*0.9*100)</f>
        <v>0</v>
      </c>
      <c r="L240" s="3"/>
      <c r="M240" s="38"/>
    </row>
    <row r="241" spans="1:13" ht="45.75" customHeight="1" outlineLevel="1" x14ac:dyDescent="0.2">
      <c r="A241" s="170" t="str">
        <f>Máximo!A241</f>
        <v>3.207</v>
      </c>
      <c r="B241" s="667" t="str">
        <f>Máximo!B241:E241</f>
        <v>Aplicações mobile não devem armazenar informações sensíveis no dispositivo móvel.</v>
      </c>
      <c r="C241" s="668"/>
      <c r="D241" s="668"/>
      <c r="E241" s="669"/>
      <c r="F241" s="68" t="str">
        <f>IF(Máximo!F241:I241="","",Máximo!F241:I241)</f>
        <v/>
      </c>
      <c r="G241" s="72">
        <f>Máximo!G241:J241</f>
        <v>6.9230769000000003E-4</v>
      </c>
      <c r="H241" s="70" t="str">
        <f>IF(Máximo!H241="","",Máximo!H241)</f>
        <v>Obrigatório</v>
      </c>
      <c r="I241" s="37" t="s">
        <v>5</v>
      </c>
      <c r="J241" s="73">
        <f>IF($K$13="Não Atende",0,IF(I241="","",IF(H241="",VLOOKUP(I241,Parâmetros!$B$3:$C$6,2,0),VLOOKUP(I241,Parâmetros!$B$3:$C$6,2,0)*VLOOKUP(H241,Parâmetros!$E$3:$G$5,2,0))))</f>
        <v>0</v>
      </c>
      <c r="K241" s="74">
        <f t="shared" ref="K241" si="206">IF(J241="",0,((G241*J241)*$F$30)*0.9*100)</f>
        <v>0</v>
      </c>
      <c r="L241" s="3"/>
      <c r="M241" s="38"/>
    </row>
    <row r="242" spans="1:13" ht="45.75" customHeight="1" outlineLevel="1" x14ac:dyDescent="0.2">
      <c r="A242" s="170" t="str">
        <f>Máximo!A242</f>
        <v>3.208</v>
      </c>
      <c r="B242" s="667" t="str">
        <f>Máximo!B242:E242</f>
        <v>As aplicações mobile devem estar em conformidade com as mesmas políticas, padrões e procedimento definidos para sistemas web ou cliente/servidor, quando aplicáveis.</v>
      </c>
      <c r="C242" s="668"/>
      <c r="D242" s="668"/>
      <c r="E242" s="669"/>
      <c r="F242" s="68" t="str">
        <f>IF(Máximo!F242:I242="","",Máximo!F242:I242)</f>
        <v/>
      </c>
      <c r="G242" s="72">
        <f>Máximo!G242:J242</f>
        <v>6.9230769000000003E-4</v>
      </c>
      <c r="H242" s="70" t="str">
        <f>IF(Máximo!H242="","",Máximo!H242)</f>
        <v>Obrigatório</v>
      </c>
      <c r="I242" s="37" t="s">
        <v>5</v>
      </c>
      <c r="J242" s="73">
        <f>IF($K$13="Não Atende",0,IF(I242="","",IF(H242="",VLOOKUP(I242,Parâmetros!$B$3:$C$6,2,0),VLOOKUP(I242,Parâmetros!$B$3:$C$6,2,0)*VLOOKUP(H242,Parâmetros!$E$3:$G$5,2,0))))</f>
        <v>0</v>
      </c>
      <c r="K242" s="74">
        <f t="shared" ref="K242" si="207">IF(J242="",0,((G242*J242)*$F$30)*0.9*100)</f>
        <v>0</v>
      </c>
      <c r="L242" s="3"/>
      <c r="M242" s="38"/>
    </row>
    <row r="243" spans="1:13" ht="45.75" customHeight="1" outlineLevel="1" x14ac:dyDescent="0.2">
      <c r="A243" s="170" t="str">
        <f>Máximo!A243</f>
        <v>3.209</v>
      </c>
      <c r="B243" s="667" t="str">
        <f>Máximo!B243:E243</f>
        <v>Para automação de rotinas operacionais por DevOps devem ser utilizados os mecanismos de segurança em termos de autenticação, confidencialidade, integridade por meio contas de serviços ou chaves públicas.</v>
      </c>
      <c r="C243" s="668"/>
      <c r="D243" s="668"/>
      <c r="E243" s="669"/>
      <c r="F243" s="68" t="str">
        <f>IF(Máximo!F243:I243="","",Máximo!F243:I243)</f>
        <v/>
      </c>
      <c r="G243" s="72">
        <f>Máximo!G243:J243</f>
        <v>6.9230769000000003E-4</v>
      </c>
      <c r="H243" s="70" t="str">
        <f>IF(Máximo!H243="","",Máximo!H243)</f>
        <v>Obrigatório</v>
      </c>
      <c r="I243" s="37" t="s">
        <v>5</v>
      </c>
      <c r="J243" s="73">
        <f>IF($K$13="Não Atende",0,IF(I243="","",IF(H243="",VLOOKUP(I243,Parâmetros!$B$3:$C$6,2,0),VLOOKUP(I243,Parâmetros!$B$3:$C$6,2,0)*VLOOKUP(H243,Parâmetros!$E$3:$G$5,2,0))))</f>
        <v>0</v>
      </c>
      <c r="K243" s="74">
        <f t="shared" ref="K243" si="208">IF(J243="",0,((G243*J243)*$F$30)*0.9*100)</f>
        <v>0</v>
      </c>
      <c r="L243" s="3"/>
      <c r="M243" s="38"/>
    </row>
    <row r="244" spans="1:13" ht="45.75" customHeight="1" outlineLevel="1" x14ac:dyDescent="0.2">
      <c r="A244" s="170" t="str">
        <f>Máximo!A244</f>
        <v>3.210</v>
      </c>
      <c r="B244" s="667" t="str">
        <f>Máximo!B244:E244</f>
        <v>Para automação de rotinas operacionais DevOps que requerem a autenticação por chave pública, devem ser utilizadas chaves RSA de no mínimo 2048 bits.</v>
      </c>
      <c r="C244" s="668"/>
      <c r="D244" s="668"/>
      <c r="E244" s="669"/>
      <c r="F244" s="68" t="str">
        <f>IF(Máximo!F244:I244="","",Máximo!F244:I244)</f>
        <v/>
      </c>
      <c r="G244" s="72">
        <f>Máximo!G244:J244</f>
        <v>6.9230769000000003E-4</v>
      </c>
      <c r="H244" s="70" t="str">
        <f>IF(Máximo!H244="","",Máximo!H244)</f>
        <v>Obrigatório</v>
      </c>
      <c r="I244" s="37" t="s">
        <v>5</v>
      </c>
      <c r="J244" s="73">
        <f>IF($K$13="Não Atende",0,IF(I244="","",IF(H244="",VLOOKUP(I244,Parâmetros!$B$3:$C$6,2,0),VLOOKUP(I244,Parâmetros!$B$3:$C$6,2,0)*VLOOKUP(H244,Parâmetros!$E$3:$G$5,2,0))))</f>
        <v>0</v>
      </c>
      <c r="K244" s="74">
        <f t="shared" ref="K244" si="209">IF(J244="",0,((G244*J244)*$F$30)*0.9*100)</f>
        <v>0</v>
      </c>
      <c r="L244" s="3"/>
      <c r="M244" s="38"/>
    </row>
    <row r="245" spans="1:13" ht="45.75" customHeight="1" outlineLevel="1" x14ac:dyDescent="0.2">
      <c r="A245" s="170" t="str">
        <f>Máximo!A245</f>
        <v>3.211</v>
      </c>
      <c r="B245" s="667" t="str">
        <f>Máximo!B245:E245</f>
        <v>Deve-se implementar a segregação de funções de forma a respeitar o princípio do privilégio mínimo.</v>
      </c>
      <c r="C245" s="668"/>
      <c r="D245" s="668"/>
      <c r="E245" s="669"/>
      <c r="F245" s="68" t="str">
        <f>IF(Máximo!F245:I245="","",Máximo!F245:I245)</f>
        <v/>
      </c>
      <c r="G245" s="72">
        <f>Máximo!G245:J245</f>
        <v>6.9230769000000003E-4</v>
      </c>
      <c r="H245" s="70" t="str">
        <f>IF(Máximo!H245="","",Máximo!H245)</f>
        <v>Obrigatório</v>
      </c>
      <c r="I245" s="37" t="s">
        <v>5</v>
      </c>
      <c r="J245" s="73">
        <f>IF($K$13="Não Atende",0,IF(I245="","",IF(H245="",VLOOKUP(I245,Parâmetros!$B$3:$C$6,2,0),VLOOKUP(I245,Parâmetros!$B$3:$C$6,2,0)*VLOOKUP(H245,Parâmetros!$E$3:$G$5,2,0))))</f>
        <v>0</v>
      </c>
      <c r="K245" s="74">
        <f t="shared" ref="K245" si="210">IF(J245="",0,((G245*J245)*$F$30)*0.9*100)</f>
        <v>0</v>
      </c>
      <c r="L245" s="3"/>
      <c r="M245" s="38"/>
    </row>
    <row r="246" spans="1:13" ht="45.75" customHeight="1" outlineLevel="1" x14ac:dyDescent="0.2">
      <c r="A246" s="170" t="str">
        <f>Máximo!A246</f>
        <v>3.212</v>
      </c>
      <c r="B246" s="667" t="str">
        <f>Máximo!B246:E246</f>
        <v>Auditoria deve ser integrável com SIEM corporativo</v>
      </c>
      <c r="C246" s="668"/>
      <c r="D246" s="668"/>
      <c r="E246" s="669"/>
      <c r="F246" s="68" t="str">
        <f>IF(Máximo!F246:I246="","",Máximo!F246:I246)</f>
        <v/>
      </c>
      <c r="G246" s="72">
        <f>Máximo!G246:J246</f>
        <v>6.9230769000000003E-4</v>
      </c>
      <c r="H246" s="70" t="str">
        <f>IF(Máximo!H246="","",Máximo!H246)</f>
        <v>Obrigatório</v>
      </c>
      <c r="I246" s="37" t="s">
        <v>5</v>
      </c>
      <c r="J246" s="73">
        <f>IF($K$13="Não Atende",0,IF(I246="","",IF(H246="",VLOOKUP(I246,Parâmetros!$B$3:$C$6,2,0),VLOOKUP(I246,Parâmetros!$B$3:$C$6,2,0)*VLOOKUP(H246,Parâmetros!$E$3:$G$5,2,0))))</f>
        <v>0</v>
      </c>
      <c r="K246" s="74">
        <f t="shared" ref="K246" si="211">IF(J246="",0,((G246*J246)*$F$30)*0.9*100)</f>
        <v>0</v>
      </c>
      <c r="L246" s="3"/>
      <c r="M246" s="38"/>
    </row>
    <row r="247" spans="1:13" ht="45.75" customHeight="1" outlineLevel="1" x14ac:dyDescent="0.2">
      <c r="A247" s="170" t="str">
        <f>Máximo!A247</f>
        <v>3.213</v>
      </c>
      <c r="B247" s="667" t="str">
        <f>Máximo!B247:E247</f>
        <v>Suporte a Autenticação em todos os cenarios OAUTH2 e OpenId Connect</v>
      </c>
      <c r="C247" s="668"/>
      <c r="D247" s="668"/>
      <c r="E247" s="669"/>
      <c r="F247" s="68" t="str">
        <f>IF(Máximo!F247:I247="","",Máximo!F247:I247)</f>
        <v/>
      </c>
      <c r="G247" s="72">
        <f>Máximo!G247:J247</f>
        <v>6.9230769000000003E-4</v>
      </c>
      <c r="H247" s="70" t="str">
        <f>IF(Máximo!H247="","",Máximo!H247)</f>
        <v>Obrigatório</v>
      </c>
      <c r="I247" s="37" t="s">
        <v>5</v>
      </c>
      <c r="J247" s="73">
        <f>IF($K$13="Não Atende",0,IF(I247="","",IF(H247="",VLOOKUP(I247,Parâmetros!$B$3:$C$6,2,0),VLOOKUP(I247,Parâmetros!$B$3:$C$6,2,0)*VLOOKUP(H247,Parâmetros!$E$3:$G$5,2,0))))</f>
        <v>0</v>
      </c>
      <c r="K247" s="74">
        <f t="shared" ref="K247" si="212">IF(J247="",0,((G247*J247)*$F$30)*0.9*100)</f>
        <v>0</v>
      </c>
      <c r="L247" s="3"/>
      <c r="M247" s="38"/>
    </row>
    <row r="248" spans="1:13" ht="45.75" customHeight="1" outlineLevel="1" x14ac:dyDescent="0.2">
      <c r="A248" s="170" t="str">
        <f>Máximo!A248</f>
        <v>3.214</v>
      </c>
      <c r="B248" s="667" t="str">
        <f>Máximo!B248:E248</f>
        <v>Suporte a Autenticação via SAML 2</v>
      </c>
      <c r="C248" s="668"/>
      <c r="D248" s="668"/>
      <c r="E248" s="669"/>
      <c r="F248" s="68" t="str">
        <f>IF(Máximo!F248:I248="","",Máximo!F248:I248)</f>
        <v/>
      </c>
      <c r="G248" s="72">
        <f>Máximo!G248:J248</f>
        <v>6.9230769000000003E-4</v>
      </c>
      <c r="H248" s="70" t="str">
        <f>IF(Máximo!H248="","",Máximo!H248)</f>
        <v>Obrigatório</v>
      </c>
      <c r="I248" s="37" t="s">
        <v>5</v>
      </c>
      <c r="J248" s="73">
        <f>IF($K$13="Não Atende",0,IF(I248="","",IF(H248="",VLOOKUP(I248,Parâmetros!$B$3:$C$6,2,0),VLOOKUP(I248,Parâmetros!$B$3:$C$6,2,0)*VLOOKUP(H248,Parâmetros!$E$3:$G$5,2,0))))</f>
        <v>0</v>
      </c>
      <c r="K248" s="74">
        <f t="shared" ref="K248" si="213">IF(J248="",0,((G248*J248)*$F$30)*0.9*100)</f>
        <v>0</v>
      </c>
      <c r="L248" s="3"/>
      <c r="M248" s="38"/>
    </row>
    <row r="249" spans="1:13" ht="45.75" customHeight="1" outlineLevel="1" x14ac:dyDescent="0.2">
      <c r="A249" s="170" t="str">
        <f>Máximo!A249</f>
        <v>3.215</v>
      </c>
      <c r="B249" s="667" t="str">
        <f>Máximo!B249:E249</f>
        <v xml:space="preserve">Compativel para Segundo Fator de autenticação </v>
      </c>
      <c r="C249" s="668"/>
      <c r="D249" s="668"/>
      <c r="E249" s="669"/>
      <c r="F249" s="68" t="str">
        <f>IF(Máximo!F249:I249="","",Máximo!F249:I249)</f>
        <v/>
      </c>
      <c r="G249" s="72">
        <f>Máximo!G249:J249</f>
        <v>6.9230769000000003E-4</v>
      </c>
      <c r="H249" s="70" t="str">
        <f>IF(Máximo!H249="","",Máximo!H249)</f>
        <v>Obrigatório</v>
      </c>
      <c r="I249" s="37" t="s">
        <v>5</v>
      </c>
      <c r="J249" s="73">
        <f>IF($K$13="Não Atende",0,IF(I249="","",IF(H249="",VLOOKUP(I249,Parâmetros!$B$3:$C$6,2,0),VLOOKUP(I249,Parâmetros!$B$3:$C$6,2,0)*VLOOKUP(H249,Parâmetros!$E$3:$G$5,2,0))))</f>
        <v>0</v>
      </c>
      <c r="K249" s="74">
        <f t="shared" ref="K249" si="214">IF(J249="",0,((G249*J249)*$F$30)*0.9*100)</f>
        <v>0</v>
      </c>
      <c r="L249" s="3"/>
      <c r="M249" s="38"/>
    </row>
    <row r="250" spans="1:13" ht="45.75" customHeight="1" outlineLevel="1" x14ac:dyDescent="0.2">
      <c r="A250" s="170" t="str">
        <f>Máximo!A250</f>
        <v>3.216</v>
      </c>
      <c r="B250" s="667" t="str">
        <f>Máximo!B250:E250</f>
        <v>Todas as chamadas a serviços a Oi, deve garantir o acesso apenas às informações/operações autorizadas (Validação de contexto de parametros)</v>
      </c>
      <c r="C250" s="668"/>
      <c r="D250" s="668"/>
      <c r="E250" s="669"/>
      <c r="F250" s="68" t="str">
        <f>IF(Máximo!F250:I250="","",Máximo!F250:I250)</f>
        <v/>
      </c>
      <c r="G250" s="72">
        <f>Máximo!G250:J250</f>
        <v>6.9230769000000003E-4</v>
      </c>
      <c r="H250" s="70" t="str">
        <f>IF(Máximo!H250="","",Máximo!H250)</f>
        <v>Obrigatório</v>
      </c>
      <c r="I250" s="37" t="s">
        <v>5</v>
      </c>
      <c r="J250" s="73">
        <f>IF($K$13="Não Atende",0,IF(I250="","",IF(H250="",VLOOKUP(I250,Parâmetros!$B$3:$C$6,2,0),VLOOKUP(I250,Parâmetros!$B$3:$C$6,2,0)*VLOOKUP(H250,Parâmetros!$E$3:$G$5,2,0))))</f>
        <v>0</v>
      </c>
      <c r="K250" s="74">
        <f t="shared" ref="K250" si="215">IF(J250="",0,((G250*J250)*$F$30)*0.9*100)</f>
        <v>0</v>
      </c>
      <c r="L250" s="3"/>
      <c r="M250" s="38"/>
    </row>
    <row r="251" spans="1:13" ht="45.75" customHeight="1" outlineLevel="1" x14ac:dyDescent="0.2">
      <c r="A251" s="170" t="str">
        <f>Máximo!A251</f>
        <v>3.217</v>
      </c>
      <c r="B251" s="667" t="str">
        <f>Máximo!B251:E251</f>
        <v>Consoles, aplicações e serviços administrativos não podem ser acessados na internet.</v>
      </c>
      <c r="C251" s="668"/>
      <c r="D251" s="668"/>
      <c r="E251" s="669"/>
      <c r="F251" s="68" t="str">
        <f>IF(Máximo!F251:I251="","",Máximo!F251:I251)</f>
        <v/>
      </c>
      <c r="G251" s="72">
        <f>Máximo!G251:J251</f>
        <v>6.9230769000000003E-4</v>
      </c>
      <c r="H251" s="70" t="str">
        <f>IF(Máximo!H251="","",Máximo!H251)</f>
        <v>Obrigatório</v>
      </c>
      <c r="I251" s="37" t="s">
        <v>5</v>
      </c>
      <c r="J251" s="73">
        <f>IF($K$13="Não Atende",0,IF(I251="","",IF(H251="",VLOOKUP(I251,Parâmetros!$B$3:$C$6,2,0),VLOOKUP(I251,Parâmetros!$B$3:$C$6,2,0)*VLOOKUP(H251,Parâmetros!$E$3:$G$5,2,0))))</f>
        <v>0</v>
      </c>
      <c r="K251" s="74">
        <f t="shared" ref="K251" si="216">IF(J251="",0,((G251*J251)*$F$30)*0.9*100)</f>
        <v>0</v>
      </c>
      <c r="L251" s="3"/>
      <c r="M251" s="38"/>
    </row>
    <row r="252" spans="1:13" ht="45.75" customHeight="1" outlineLevel="1" x14ac:dyDescent="0.2">
      <c r="A252" s="170" t="str">
        <f>Máximo!A252</f>
        <v>3.218</v>
      </c>
      <c r="B252" s="667" t="str">
        <f>Máximo!B252:E252</f>
        <v>O aprovisionamento de acessos e perfis, excluindo as credenciais, deve ser automatizado e integrado ao diretório corporativo preferencialmente via ASSERTIONS / CLAIMS do padrão de federação utilizado</v>
      </c>
      <c r="C252" s="668"/>
      <c r="D252" s="668"/>
      <c r="E252" s="669"/>
      <c r="F252" s="68" t="str">
        <f>IF(Máximo!F252:I252="","",Máximo!F252:I252)</f>
        <v/>
      </c>
      <c r="G252" s="72">
        <f>Máximo!G252:J252</f>
        <v>6.9230769000000003E-4</v>
      </c>
      <c r="H252" s="70" t="str">
        <f>IF(Máximo!H252="","",Máximo!H252)</f>
        <v>Obrigatório</v>
      </c>
      <c r="I252" s="37" t="s">
        <v>5</v>
      </c>
      <c r="J252" s="73">
        <f>IF($K$13="Não Atende",0,IF(I252="","",IF(H252="",VLOOKUP(I252,Parâmetros!$B$3:$C$6,2,0),VLOOKUP(I252,Parâmetros!$B$3:$C$6,2,0)*VLOOKUP(H252,Parâmetros!$E$3:$G$5,2,0))))</f>
        <v>0</v>
      </c>
      <c r="K252" s="74">
        <f t="shared" ref="K252" si="217">IF(J252="",0,((G252*J252)*$F$30)*0.9*100)</f>
        <v>0</v>
      </c>
      <c r="L252" s="3"/>
      <c r="M252" s="38"/>
    </row>
    <row r="253" spans="1:13" ht="45.75" customHeight="1" outlineLevel="1" x14ac:dyDescent="0.2">
      <c r="A253" s="170" t="str">
        <f>Máximo!A253</f>
        <v>3.219</v>
      </c>
      <c r="B253" s="667" t="str">
        <f>Máximo!B253:E253</f>
        <v>Garantia a Não Repúdio nas ações do usuário</v>
      </c>
      <c r="C253" s="668"/>
      <c r="D253" s="668"/>
      <c r="E253" s="669"/>
      <c r="F253" s="68" t="str">
        <f>IF(Máximo!F253:I253="","",Máximo!F253:I253)</f>
        <v/>
      </c>
      <c r="G253" s="72">
        <f>Máximo!G253:J253</f>
        <v>6.9230769000000003E-4</v>
      </c>
      <c r="H253" s="70" t="str">
        <f>IF(Máximo!H253="","",Máximo!H253)</f>
        <v>Obrigatório</v>
      </c>
      <c r="I253" s="37" t="s">
        <v>5</v>
      </c>
      <c r="J253" s="73">
        <f>IF($K$13="Não Atende",0,IF(I253="","",IF(H253="",VLOOKUP(I253,Parâmetros!$B$3:$C$6,2,0),VLOOKUP(I253,Parâmetros!$B$3:$C$6,2,0)*VLOOKUP(H253,Parâmetros!$E$3:$G$5,2,0))))</f>
        <v>0</v>
      </c>
      <c r="K253" s="74">
        <f t="shared" ref="K253" si="218">IF(J253="",0,((G253*J253)*$F$30)*0.9*100)</f>
        <v>0</v>
      </c>
      <c r="L253" s="3"/>
      <c r="M253" s="38"/>
    </row>
    <row r="254" spans="1:13" ht="45.75" customHeight="1" outlineLevel="1" x14ac:dyDescent="0.2">
      <c r="A254" s="170" t="str">
        <f>Máximo!A254</f>
        <v>3.220</v>
      </c>
      <c r="B254" s="667" t="str">
        <f>Máximo!B254:E254</f>
        <v>A nuvem deve possuir certificação TIER 2 ou superior</v>
      </c>
      <c r="C254" s="668"/>
      <c r="D254" s="668"/>
      <c r="E254" s="669"/>
      <c r="F254" s="68" t="str">
        <f>IF(Máximo!F254:I254="","",Máximo!F254:I254)</f>
        <v/>
      </c>
      <c r="G254" s="72">
        <f>Máximo!G254:J254</f>
        <v>6.9230769000000003E-4</v>
      </c>
      <c r="H254" s="70" t="str">
        <f>IF(Máximo!H254="","",Máximo!H254)</f>
        <v>Obrigatório</v>
      </c>
      <c r="I254" s="37" t="s">
        <v>5</v>
      </c>
      <c r="J254" s="73">
        <f>IF($K$13="Não Atende",0,IF(I254="","",IF(H254="",VLOOKUP(I254,Parâmetros!$B$3:$C$6,2,0),VLOOKUP(I254,Parâmetros!$B$3:$C$6,2,0)*VLOOKUP(H254,Parâmetros!$E$3:$G$5,2,0))))</f>
        <v>0</v>
      </c>
      <c r="K254" s="74">
        <f t="shared" ref="K254" si="219">IF(J254="",0,((G254*J254)*$F$30)*0.9*100)</f>
        <v>0</v>
      </c>
      <c r="L254" s="3"/>
      <c r="M254" s="38"/>
    </row>
    <row r="255" spans="1:13" ht="45.75" customHeight="1" outlineLevel="1" x14ac:dyDescent="0.2">
      <c r="A255" s="170" t="str">
        <f>Máximo!A255</f>
        <v>3.221</v>
      </c>
      <c r="B255" s="667" t="str">
        <f>Máximo!B255:E255</f>
        <v>A solução deve garantir, prover e evidenciar integridade e confidencialidade no armazenamento (data in transit) e transmissao de informações (data at rest)</v>
      </c>
      <c r="C255" s="668"/>
      <c r="D255" s="668"/>
      <c r="E255" s="669"/>
      <c r="F255" s="68" t="str">
        <f>IF(Máximo!F255:I255="","",Máximo!F255:I255)</f>
        <v/>
      </c>
      <c r="G255" s="72">
        <f>Máximo!G255:J255</f>
        <v>6.9230769000000003E-4</v>
      </c>
      <c r="H255" s="70" t="str">
        <f>IF(Máximo!H255="","",Máximo!H255)</f>
        <v>Obrigatório</v>
      </c>
      <c r="I255" s="37" t="s">
        <v>5</v>
      </c>
      <c r="J255" s="73">
        <f>IF($K$13="Não Atende",0,IF(I255="","",IF(H255="",VLOOKUP(I255,Parâmetros!$B$3:$C$6,2,0),VLOOKUP(I255,Parâmetros!$B$3:$C$6,2,0)*VLOOKUP(H255,Parâmetros!$E$3:$G$5,2,0))))</f>
        <v>0</v>
      </c>
      <c r="K255" s="74">
        <f t="shared" ref="K255" si="220">IF(J255="",0,((G255*J255)*$F$30)*0.9*100)</f>
        <v>0</v>
      </c>
      <c r="L255" s="3"/>
      <c r="M255" s="38"/>
    </row>
    <row r="256" spans="1:13" ht="45.75" customHeight="1" outlineLevel="1" x14ac:dyDescent="0.2">
      <c r="A256" s="170" t="str">
        <f>Máximo!A256</f>
        <v>3.222</v>
      </c>
      <c r="B256" s="667" t="str">
        <f>Máximo!B256:E256</f>
        <v>O contratado deve garantir minimio privilegio para uso/gestão do ambiente</v>
      </c>
      <c r="C256" s="668"/>
      <c r="D256" s="668"/>
      <c r="E256" s="669"/>
      <c r="F256" s="68" t="str">
        <f>IF(Máximo!F256:I256="","",Máximo!F256:I256)</f>
        <v/>
      </c>
      <c r="G256" s="72">
        <f>Máximo!G256:J256</f>
        <v>6.9230769000000003E-4</v>
      </c>
      <c r="H256" s="70" t="str">
        <f>IF(Máximo!H256="","",Máximo!H256)</f>
        <v>Obrigatório</v>
      </c>
      <c r="I256" s="37" t="s">
        <v>5</v>
      </c>
      <c r="J256" s="73">
        <f>IF($K$13="Não Atende",0,IF(I256="","",IF(H256="",VLOOKUP(I256,Parâmetros!$B$3:$C$6,2,0),VLOOKUP(I256,Parâmetros!$B$3:$C$6,2,0)*VLOOKUP(H256,Parâmetros!$E$3:$G$5,2,0))))</f>
        <v>0</v>
      </c>
      <c r="K256" s="74">
        <f t="shared" ref="K256" si="221">IF(J256="",0,((G256*J256)*$F$30)*0.9*100)</f>
        <v>0</v>
      </c>
      <c r="L256" s="3"/>
      <c r="M256" s="38"/>
    </row>
    <row r="257" spans="1:13" ht="45.75" customHeight="1" outlineLevel="1" x14ac:dyDescent="0.2">
      <c r="A257" s="170" t="str">
        <f>Máximo!A257</f>
        <v>3.223</v>
      </c>
      <c r="B257" s="667" t="str">
        <f>Máximo!B257:E257</f>
        <v>O contratado deve garantir, prover e evidenciar  controle de acesso fisico ao ambiente</v>
      </c>
      <c r="C257" s="668"/>
      <c r="D257" s="668"/>
      <c r="E257" s="669"/>
      <c r="F257" s="68" t="str">
        <f>IF(Máximo!F257:I257="","",Máximo!F257:I257)</f>
        <v/>
      </c>
      <c r="G257" s="72">
        <f>Máximo!G257:J257</f>
        <v>6.9230769000000003E-4</v>
      </c>
      <c r="H257" s="70" t="str">
        <f>IF(Máximo!H257="","",Máximo!H257)</f>
        <v>Obrigatório</v>
      </c>
      <c r="I257" s="37" t="s">
        <v>5</v>
      </c>
      <c r="J257" s="73">
        <f>IF($K$13="Não Atende",0,IF(I257="","",IF(H257="",VLOOKUP(I257,Parâmetros!$B$3:$C$6,2,0),VLOOKUP(I257,Parâmetros!$B$3:$C$6,2,0)*VLOOKUP(H257,Parâmetros!$E$3:$G$5,2,0))))</f>
        <v>0</v>
      </c>
      <c r="K257" s="74">
        <f t="shared" ref="K257" si="222">IF(J257="",0,((G257*J257)*$F$30)*0.9*100)</f>
        <v>0</v>
      </c>
      <c r="L257" s="3"/>
      <c r="M257" s="38"/>
    </row>
    <row r="258" spans="1:13" ht="45.75" customHeight="1" outlineLevel="1" x14ac:dyDescent="0.2">
      <c r="A258" s="170" t="str">
        <f>Máximo!A258</f>
        <v>3.224</v>
      </c>
      <c r="B258" s="667" t="str">
        <f>Máximo!B258:E258</f>
        <v>Separação logica dos dados de produção,  homologação e desenvolvimento</v>
      </c>
      <c r="C258" s="668"/>
      <c r="D258" s="668"/>
      <c r="E258" s="669"/>
      <c r="F258" s="68" t="str">
        <f>IF(Máximo!F258:I258="","",Máximo!F258:I258)</f>
        <v/>
      </c>
      <c r="G258" s="72">
        <f>Máximo!G258:J258</f>
        <v>6.9230769000000003E-4</v>
      </c>
      <c r="H258" s="70" t="str">
        <f>IF(Máximo!H258="","",Máximo!H258)</f>
        <v>Obrigatório</v>
      </c>
      <c r="I258" s="37" t="s">
        <v>5</v>
      </c>
      <c r="J258" s="73">
        <f>IF($K$13="Não Atende",0,IF(I258="","",IF(H258="",VLOOKUP(I258,Parâmetros!$B$3:$C$6,2,0),VLOOKUP(I258,Parâmetros!$B$3:$C$6,2,0)*VLOOKUP(H258,Parâmetros!$E$3:$G$5,2,0))))</f>
        <v>0</v>
      </c>
      <c r="K258" s="74">
        <f t="shared" ref="K258" si="223">IF(J258="",0,((G258*J258)*$F$30)*0.9*100)</f>
        <v>0</v>
      </c>
      <c r="L258" s="3"/>
      <c r="M258" s="38"/>
    </row>
    <row r="259" spans="1:13" ht="45.75" customHeight="1" outlineLevel="1" x14ac:dyDescent="0.2">
      <c r="A259" s="170" t="str">
        <f>Máximo!A259</f>
        <v>3.225</v>
      </c>
      <c r="B259" s="667" t="str">
        <f>Máximo!B259:E259</f>
        <v>O serviço, ambiente e aplicações devem estar em compliance com os controles SOX, quando aplicável</v>
      </c>
      <c r="C259" s="668"/>
      <c r="D259" s="668"/>
      <c r="E259" s="669"/>
      <c r="F259" s="68" t="str">
        <f>IF(Máximo!F259:I259="","",Máximo!F259:I259)</f>
        <v/>
      </c>
      <c r="G259" s="72">
        <f>Máximo!G259:J259</f>
        <v>6.9230769000000003E-4</v>
      </c>
      <c r="H259" s="70" t="str">
        <f>IF(Máximo!H259="","",Máximo!H259)</f>
        <v>Obrigatório</v>
      </c>
      <c r="I259" s="37" t="s">
        <v>5</v>
      </c>
      <c r="J259" s="73">
        <f>IF($K$13="Não Atende",0,IF(I259="","",IF(H259="",VLOOKUP(I259,Parâmetros!$B$3:$C$6,2,0),VLOOKUP(I259,Parâmetros!$B$3:$C$6,2,0)*VLOOKUP(H259,Parâmetros!$E$3:$G$5,2,0))))</f>
        <v>0</v>
      </c>
      <c r="K259" s="74">
        <f t="shared" ref="K259" si="224">IF(J259="",0,((G259*J259)*$F$30)*0.9*100)</f>
        <v>0</v>
      </c>
      <c r="L259" s="3"/>
      <c r="M259" s="38"/>
    </row>
    <row r="260" spans="1:13" ht="45.75" customHeight="1" outlineLevel="1" x14ac:dyDescent="0.2">
      <c r="A260" s="170" t="str">
        <f>Máximo!A260</f>
        <v>3.226</v>
      </c>
      <c r="B260" s="667" t="str">
        <f>Máximo!B260:E260</f>
        <v>O provedor de nuvem deve possuir certificações vigentes da família ISO27000 nos datacenters e serviços os quais estejam sendo utilizados pela Oi</v>
      </c>
      <c r="C260" s="668"/>
      <c r="D260" s="668"/>
      <c r="E260" s="669"/>
      <c r="F260" s="68" t="str">
        <f>IF(Máximo!F260:I260="","",Máximo!F260:I260)</f>
        <v/>
      </c>
      <c r="G260" s="72">
        <f>Máximo!G260:J260</f>
        <v>6.9230769000000003E-4</v>
      </c>
      <c r="H260" s="70" t="str">
        <f>IF(Máximo!H260="","",Máximo!H260)</f>
        <v>Obrigatório</v>
      </c>
      <c r="I260" s="37" t="s">
        <v>5</v>
      </c>
      <c r="J260" s="73">
        <f>IF($K$13="Não Atende",0,IF(I260="","",IF(H260="",VLOOKUP(I260,Parâmetros!$B$3:$C$6,2,0),VLOOKUP(I260,Parâmetros!$B$3:$C$6,2,0)*VLOOKUP(H260,Parâmetros!$E$3:$G$5,2,0))))</f>
        <v>0</v>
      </c>
      <c r="K260" s="74">
        <f t="shared" ref="K260" si="225">IF(J260="",0,((G260*J260)*$F$30)*0.9*100)</f>
        <v>0</v>
      </c>
      <c r="L260" s="3"/>
      <c r="M260" s="38"/>
    </row>
    <row r="261" spans="1:13" ht="45.75" customHeight="1" outlineLevel="1" x14ac:dyDescent="0.2">
      <c r="A261" s="170" t="str">
        <f>Máximo!A261</f>
        <v>3.227</v>
      </c>
      <c r="B261" s="667" t="str">
        <f>Máximo!B261:E261</f>
        <v>Caso se utilize transações financeiras, o provedor de nuvem deve ser Certificado PCI DSS e PA DSS</v>
      </c>
      <c r="C261" s="668"/>
      <c r="D261" s="668"/>
      <c r="E261" s="669"/>
      <c r="F261" s="68" t="str">
        <f>IF(Máximo!F261:I261="","",Máximo!F261:I261)</f>
        <v/>
      </c>
      <c r="G261" s="72">
        <f>Máximo!G261:J261</f>
        <v>6.9230769000000003E-4</v>
      </c>
      <c r="H261" s="70" t="str">
        <f>IF(Máximo!H261="","",Máximo!H261)</f>
        <v>Obrigatório</v>
      </c>
      <c r="I261" s="37" t="s">
        <v>5</v>
      </c>
      <c r="J261" s="73">
        <f>IF($K$13="Não Atende",0,IF(I261="","",IF(H261="",VLOOKUP(I261,Parâmetros!$B$3:$C$6,2,0),VLOOKUP(I261,Parâmetros!$B$3:$C$6,2,0)*VLOOKUP(H261,Parâmetros!$E$3:$G$5,2,0))))</f>
        <v>0</v>
      </c>
      <c r="K261" s="74">
        <f t="shared" ref="K261" si="226">IF(J261="",0,((G261*J261)*$F$30)*0.9*100)</f>
        <v>0</v>
      </c>
      <c r="L261" s="3"/>
      <c r="M261" s="38"/>
    </row>
    <row r="262" spans="1:13" ht="45.75" customHeight="1" outlineLevel="1" x14ac:dyDescent="0.2">
      <c r="A262" s="170" t="str">
        <f>Máximo!A262</f>
        <v>3.228</v>
      </c>
      <c r="B262" s="667" t="str">
        <f>Máximo!B262:E262</f>
        <v>Compromisso contratual a apoio, suporte e disponibilização de informações em caso de investigações/auditoria. Garantia de entrega das informações para investições, como LOGS.</v>
      </c>
      <c r="C262" s="668"/>
      <c r="D262" s="668"/>
      <c r="E262" s="669"/>
      <c r="F262" s="68" t="str">
        <f>IF(Máximo!F262:I262="","",Máximo!F262:I262)</f>
        <v/>
      </c>
      <c r="G262" s="72">
        <f>Máximo!G262:J262</f>
        <v>6.9230769000000003E-4</v>
      </c>
      <c r="H262" s="70" t="str">
        <f>IF(Máximo!H262="","",Máximo!H262)</f>
        <v>Obrigatório</v>
      </c>
      <c r="I262" s="37" t="s">
        <v>5</v>
      </c>
      <c r="J262" s="73">
        <f>IF($K$13="Não Atende",0,IF(I262="","",IF(H262="",VLOOKUP(I262,Parâmetros!$B$3:$C$6,2,0),VLOOKUP(I262,Parâmetros!$B$3:$C$6,2,0)*VLOOKUP(H262,Parâmetros!$E$3:$G$5,2,0))))</f>
        <v>0</v>
      </c>
      <c r="K262" s="74">
        <f t="shared" ref="K262" si="227">IF(J262="",0,((G262*J262)*$F$30)*0.9*100)</f>
        <v>0</v>
      </c>
      <c r="L262" s="3"/>
      <c r="M262" s="38"/>
    </row>
    <row r="263" spans="1:13" ht="45.75" customHeight="1" outlineLevel="1" x14ac:dyDescent="0.2">
      <c r="A263" s="170" t="str">
        <f>Máximo!A263</f>
        <v>3.229</v>
      </c>
      <c r="B263" s="667" t="str">
        <f>Máximo!B263:E263</f>
        <v xml:space="preserve">O serviço de cloud deve estar totalmente hospedado no território nacional </v>
      </c>
      <c r="C263" s="668"/>
      <c r="D263" s="668"/>
      <c r="E263" s="669"/>
      <c r="F263" s="68" t="str">
        <f>IF(Máximo!F263:I263="","",Máximo!F263:I263)</f>
        <v/>
      </c>
      <c r="G263" s="72">
        <f>Máximo!G263:J263</f>
        <v>6.9230769000000003E-4</v>
      </c>
      <c r="H263" s="70" t="str">
        <f>IF(Máximo!H263="","",Máximo!H263)</f>
        <v>Obrigatório</v>
      </c>
      <c r="I263" s="37" t="s">
        <v>5</v>
      </c>
      <c r="J263" s="73">
        <f>IF($K$13="Não Atende",0,IF(I263="","",IF(H263="",VLOOKUP(I263,Parâmetros!$B$3:$C$6,2,0),VLOOKUP(I263,Parâmetros!$B$3:$C$6,2,0)*VLOOKUP(H263,Parâmetros!$E$3:$G$5,2,0))))</f>
        <v>0</v>
      </c>
      <c r="K263" s="74">
        <f t="shared" ref="K263" si="228">IF(J263="",0,((G263*J263)*$F$30)*0.9*100)</f>
        <v>0</v>
      </c>
      <c r="L263" s="3"/>
      <c r="M263" s="38"/>
    </row>
    <row r="264" spans="1:13" ht="45.75" customHeight="1" outlineLevel="1" x14ac:dyDescent="0.2">
      <c r="A264" s="170" t="str">
        <f>Máximo!A264</f>
        <v>3.230</v>
      </c>
      <c r="B264" s="667" t="str">
        <f>Máximo!B264:E264</f>
        <v>Deve estar com compativel com a leis e regulamentação brasileira vigente</v>
      </c>
      <c r="C264" s="668"/>
      <c r="D264" s="668"/>
      <c r="E264" s="669"/>
      <c r="F264" s="68" t="str">
        <f>IF(Máximo!F264:I264="","",Máximo!F264:I264)</f>
        <v/>
      </c>
      <c r="G264" s="72">
        <f>Máximo!G264:J264</f>
        <v>6.9230769000000003E-4</v>
      </c>
      <c r="H264" s="70" t="str">
        <f>IF(Máximo!H264="","",Máximo!H264)</f>
        <v>Obrigatório</v>
      </c>
      <c r="I264" s="37" t="s">
        <v>5</v>
      </c>
      <c r="J264" s="73">
        <f>IF($K$13="Não Atende",0,IF(I264="","",IF(H264="",VLOOKUP(I264,Parâmetros!$B$3:$C$6,2,0),VLOOKUP(I264,Parâmetros!$B$3:$C$6,2,0)*VLOOKUP(H264,Parâmetros!$E$3:$G$5,2,0))))</f>
        <v>0</v>
      </c>
      <c r="K264" s="74">
        <f t="shared" ref="K264" si="229">IF(J264="",0,((G264*J264)*$F$30)*0.9*100)</f>
        <v>0</v>
      </c>
      <c r="L264" s="3"/>
      <c r="M264" s="38"/>
    </row>
    <row r="265" spans="1:13" ht="45.75" customHeight="1" outlineLevel="1" x14ac:dyDescent="0.2">
      <c r="A265" s="170" t="str">
        <f>Máximo!A265</f>
        <v>3.231</v>
      </c>
      <c r="B265" s="667" t="str">
        <f>Máximo!B265:E265</f>
        <v>Todo dado migrado de ambiente produtivo para ambiente não produtivo deve ser descaracterizado / mascarado</v>
      </c>
      <c r="C265" s="668"/>
      <c r="D265" s="668"/>
      <c r="E265" s="669"/>
      <c r="F265" s="68" t="str">
        <f>IF(Máximo!F265:I265="","",Máximo!F265:I265)</f>
        <v/>
      </c>
      <c r="G265" s="72">
        <f>Máximo!G265:J265</f>
        <v>6.9230769000000003E-4</v>
      </c>
      <c r="H265" s="70" t="str">
        <f>IF(Máximo!H265="","",Máximo!H265)</f>
        <v>Obrigatório</v>
      </c>
      <c r="I265" s="37" t="s">
        <v>5</v>
      </c>
      <c r="J265" s="73">
        <f>IF($K$13="Não Atende",0,IF(I265="","",IF(H265="",VLOOKUP(I265,Parâmetros!$B$3:$C$6,2,0),VLOOKUP(I265,Parâmetros!$B$3:$C$6,2,0)*VLOOKUP(H265,Parâmetros!$E$3:$G$5,2,0))))</f>
        <v>0</v>
      </c>
      <c r="K265" s="74">
        <f t="shared" ref="K265" si="230">IF(J265="",0,((G265*J265)*$F$30)*0.9*100)</f>
        <v>0</v>
      </c>
      <c r="L265" s="3"/>
      <c r="M265" s="38"/>
    </row>
    <row r="266" spans="1:13" ht="45.75" customHeight="1" outlineLevel="1" x14ac:dyDescent="0.2">
      <c r="A266" s="170" t="str">
        <f>Máximo!A266</f>
        <v>3.232</v>
      </c>
      <c r="B266" s="667" t="str">
        <f>Máximo!B266:E266</f>
        <v>Solução deve ter proteção a ataque DOS, DDOS e ataques de força bruta</v>
      </c>
      <c r="C266" s="668"/>
      <c r="D266" s="668"/>
      <c r="E266" s="669"/>
      <c r="F266" s="68" t="str">
        <f>IF(Máximo!F266:I266="","",Máximo!F266:I266)</f>
        <v/>
      </c>
      <c r="G266" s="72">
        <f>Máximo!G266:J266</f>
        <v>6.9230769000000003E-4</v>
      </c>
      <c r="H266" s="70" t="str">
        <f>IF(Máximo!H266="","",Máximo!H266)</f>
        <v>Obrigatório</v>
      </c>
      <c r="I266" s="37" t="s">
        <v>5</v>
      </c>
      <c r="J266" s="73">
        <f>IF($K$13="Não Atende",0,IF(I266="","",IF(H266="",VLOOKUP(I266,Parâmetros!$B$3:$C$6,2,0),VLOOKUP(I266,Parâmetros!$B$3:$C$6,2,0)*VLOOKUP(H266,Parâmetros!$E$3:$G$5,2,0))))</f>
        <v>0</v>
      </c>
      <c r="K266" s="74">
        <f t="shared" ref="K266" si="231">IF(J266="",0,((G266*J266)*$F$30)*0.9*100)</f>
        <v>0</v>
      </c>
      <c r="L266" s="3"/>
      <c r="M266" s="38"/>
    </row>
    <row r="267" spans="1:13" ht="45.75" customHeight="1" outlineLevel="1" x14ac:dyDescent="0.2">
      <c r="A267" s="170" t="str">
        <f>Máximo!A267</f>
        <v>3.233</v>
      </c>
      <c r="B267" s="667" t="str">
        <f>Máximo!B267:E267</f>
        <v>Solução deve ter proteção IPS e IDS</v>
      </c>
      <c r="C267" s="668"/>
      <c r="D267" s="668"/>
      <c r="E267" s="669"/>
      <c r="F267" s="68" t="str">
        <f>IF(Máximo!F267:I267="","",Máximo!F267:I267)</f>
        <v/>
      </c>
      <c r="G267" s="72">
        <f>Máximo!G267:J267</f>
        <v>6.9230769000000003E-4</v>
      </c>
      <c r="H267" s="70" t="str">
        <f>IF(Máximo!H267="","",Máximo!H267)</f>
        <v>Obrigatório</v>
      </c>
      <c r="I267" s="37" t="s">
        <v>5</v>
      </c>
      <c r="J267" s="73">
        <f>IF($K$13="Não Atende",0,IF(I267="","",IF(H267="",VLOOKUP(I267,Parâmetros!$B$3:$C$6,2,0),VLOOKUP(I267,Parâmetros!$B$3:$C$6,2,0)*VLOOKUP(H267,Parâmetros!$E$3:$G$5,2,0))))</f>
        <v>0</v>
      </c>
      <c r="K267" s="74">
        <f t="shared" ref="K267" si="232">IF(J267="",0,((G267*J267)*$F$30)*0.9*100)</f>
        <v>0</v>
      </c>
      <c r="L267" s="3"/>
      <c r="M267" s="38"/>
    </row>
    <row r="268" spans="1:13" ht="45.75" customHeight="1" outlineLevel="1" x14ac:dyDescent="0.2">
      <c r="A268" s="170" t="str">
        <f>Máximo!A268</f>
        <v>3.234</v>
      </c>
      <c r="B268" s="667" t="str">
        <f>Máximo!B268:E268</f>
        <v>A solução deve implementar filttragem de tráfego de rede L7</v>
      </c>
      <c r="C268" s="668"/>
      <c r="D268" s="668"/>
      <c r="E268" s="669"/>
      <c r="F268" s="68" t="str">
        <f>IF(Máximo!F268:I268="","",Máximo!F268:I268)</f>
        <v/>
      </c>
      <c r="G268" s="72">
        <f>Máximo!G268:J268</f>
        <v>6.9230769000000003E-4</v>
      </c>
      <c r="H268" s="70" t="str">
        <f>IF(Máximo!H268="","",Máximo!H268)</f>
        <v>Obrigatório</v>
      </c>
      <c r="I268" s="37" t="s">
        <v>5</v>
      </c>
      <c r="J268" s="73">
        <f>IF($K$13="Não Atende",0,IF(I268="","",IF(H268="",VLOOKUP(I268,Parâmetros!$B$3:$C$6,2,0),VLOOKUP(I268,Parâmetros!$B$3:$C$6,2,0)*VLOOKUP(H268,Parâmetros!$E$3:$G$5,2,0))))</f>
        <v>0</v>
      </c>
      <c r="K268" s="74">
        <f t="shared" ref="K268" si="233">IF(J268="",0,((G268*J268)*$F$30)*0.9*100)</f>
        <v>0</v>
      </c>
      <c r="L268" s="3"/>
      <c r="M268" s="38"/>
    </row>
    <row r="269" spans="1:13" ht="45.75" customHeight="1" outlineLevel="1" x14ac:dyDescent="0.2">
      <c r="A269" s="170" t="str">
        <f>Máximo!A269</f>
        <v>3.235</v>
      </c>
      <c r="B269" s="667" t="str">
        <f>Máximo!B269:E269</f>
        <v>As integrações ou conectividade entre parceiros, a Oi e o provedor de cloud deve ser realizado através de link dedicado ou de algum protocolo que implemente autenticação das duas pontas (Ex.: VPN, 2-WAY SSL etc)</v>
      </c>
      <c r="C269" s="668"/>
      <c r="D269" s="668"/>
      <c r="E269" s="669"/>
      <c r="F269" s="68" t="str">
        <f>IF(Máximo!F269:I269="","",Máximo!F269:I269)</f>
        <v/>
      </c>
      <c r="G269" s="72">
        <f>Máximo!G269:J269</f>
        <v>6.9230769000000003E-4</v>
      </c>
      <c r="H269" s="70" t="str">
        <f>IF(Máximo!H269="","",Máximo!H269)</f>
        <v>Obrigatório</v>
      </c>
      <c r="I269" s="37" t="s">
        <v>5</v>
      </c>
      <c r="J269" s="73">
        <f>IF($K$13="Não Atende",0,IF(I269="","",IF(H269="",VLOOKUP(I269,Parâmetros!$B$3:$C$6,2,0),VLOOKUP(I269,Parâmetros!$B$3:$C$6,2,0)*VLOOKUP(H269,Parâmetros!$E$3:$G$5,2,0))))</f>
        <v>0</v>
      </c>
      <c r="K269" s="74">
        <f t="shared" ref="K269" si="234">IF(J269="",0,((G269*J269)*$F$30)*0.9*100)</f>
        <v>0</v>
      </c>
      <c r="L269" s="3"/>
      <c r="M269" s="38"/>
    </row>
    <row r="270" spans="1:13" ht="45.75" customHeight="1" outlineLevel="1" x14ac:dyDescent="0.2">
      <c r="A270" s="170" t="str">
        <f>Máximo!A270</f>
        <v>3.236</v>
      </c>
      <c r="B270" s="667" t="str">
        <f>Máximo!B270:E270</f>
        <v>Soluções SaaS devem ser single tenant</v>
      </c>
      <c r="C270" s="668"/>
      <c r="D270" s="668"/>
      <c r="E270" s="669"/>
      <c r="F270" s="68" t="str">
        <f>IF(Máximo!F270:I270="","",Máximo!F270:I270)</f>
        <v/>
      </c>
      <c r="G270" s="72">
        <f>Máximo!G270:J270</f>
        <v>6.9230769000000003E-4</v>
      </c>
      <c r="H270" s="70" t="str">
        <f>IF(Máximo!H270="","",Máximo!H270)</f>
        <v>Obrigatório</v>
      </c>
      <c r="I270" s="37" t="s">
        <v>5</v>
      </c>
      <c r="J270" s="73">
        <f>IF($K$13="Não Atende",0,IF(I270="","",IF(H270="",VLOOKUP(I270,Parâmetros!$B$3:$C$6,2,0),VLOOKUP(I270,Parâmetros!$B$3:$C$6,2,0)*VLOOKUP(H270,Parâmetros!$E$3:$G$5,2,0))))</f>
        <v>0</v>
      </c>
      <c r="K270" s="74">
        <f t="shared" ref="K270" si="235">IF(J270="",0,((G270*J270)*$F$30)*0.9*100)</f>
        <v>0</v>
      </c>
      <c r="L270" s="3"/>
      <c r="M270" s="38"/>
    </row>
    <row r="271" spans="1:13" ht="45.75" customHeight="1" outlineLevel="1" x14ac:dyDescent="0.2">
      <c r="A271" s="170" t="str">
        <f>Máximo!A271</f>
        <v>3.237</v>
      </c>
      <c r="B271" s="667" t="str">
        <f>Máximo!B271:E271</f>
        <v>Para SaaS, o provedor deve ter plano de Disaster Recovery testado regularmente</v>
      </c>
      <c r="C271" s="668"/>
      <c r="D271" s="668"/>
      <c r="E271" s="669"/>
      <c r="F271" s="68" t="str">
        <f>IF(Máximo!F271:I271="","",Máximo!F271:I271)</f>
        <v/>
      </c>
      <c r="G271" s="72">
        <f>Máximo!G271:J271</f>
        <v>6.9230769000000003E-4</v>
      </c>
      <c r="H271" s="70" t="str">
        <f>IF(Máximo!H271="","",Máximo!H271)</f>
        <v>Obrigatório</v>
      </c>
      <c r="I271" s="37" t="s">
        <v>5</v>
      </c>
      <c r="J271" s="73">
        <f>IF($K$13="Não Atende",0,IF(I271="","",IF(H271="",VLOOKUP(I271,Parâmetros!$B$3:$C$6,2,0),VLOOKUP(I271,Parâmetros!$B$3:$C$6,2,0)*VLOOKUP(H271,Parâmetros!$E$3:$G$5,2,0))))</f>
        <v>0</v>
      </c>
      <c r="K271" s="74">
        <f t="shared" ref="K271" si="236">IF(J271="",0,((G271*J271)*$F$30)*0.9*100)</f>
        <v>0</v>
      </c>
      <c r="L271" s="3"/>
      <c r="M271" s="38"/>
    </row>
    <row r="272" spans="1:13" ht="45.75" customHeight="1" outlineLevel="1" x14ac:dyDescent="0.2">
      <c r="A272" s="170" t="str">
        <f>Máximo!A272</f>
        <v>3.238</v>
      </c>
      <c r="B272" s="667" t="str">
        <f>Máximo!B272:E272</f>
        <v>Deve haver mecanismos de recuperação / migração de dados para caso de migração de empresa ou recisão de contratual</v>
      </c>
      <c r="C272" s="668"/>
      <c r="D272" s="668"/>
      <c r="E272" s="669"/>
      <c r="F272" s="68" t="str">
        <f>IF(Máximo!F272:I272="","",Máximo!F272:I272)</f>
        <v/>
      </c>
      <c r="G272" s="72">
        <f>Máximo!G272:J272</f>
        <v>6.9230769000000003E-4</v>
      </c>
      <c r="H272" s="70" t="str">
        <f>IF(Máximo!H272="","",Máximo!H272)</f>
        <v>Obrigatório</v>
      </c>
      <c r="I272" s="37" t="s">
        <v>5</v>
      </c>
      <c r="J272" s="73">
        <f>IF($K$13="Não Atende",0,IF(I272="","",IF(H272="",VLOOKUP(I272,Parâmetros!$B$3:$C$6,2,0),VLOOKUP(I272,Parâmetros!$B$3:$C$6,2,0)*VLOOKUP(H272,Parâmetros!$E$3:$G$5,2,0))))</f>
        <v>0</v>
      </c>
      <c r="K272" s="74">
        <f t="shared" ref="K272" si="237">IF(J272="",0,((G272*J272)*$F$30)*0.9*100)</f>
        <v>0</v>
      </c>
      <c r="L272" s="3"/>
      <c r="M272" s="38"/>
    </row>
    <row r="273" spans="1:16" ht="45.75" customHeight="1" outlineLevel="1" x14ac:dyDescent="0.2">
      <c r="A273" s="170" t="str">
        <f>Máximo!A273</f>
        <v>3.239</v>
      </c>
      <c r="B273" s="667" t="str">
        <f>Máximo!B273:E273</f>
        <v xml:space="preserve">O fornecedor deve apresentar um plano de mapeamento e contenção de suas maiores ameaças </v>
      </c>
      <c r="C273" s="668"/>
      <c r="D273" s="668"/>
      <c r="E273" s="669"/>
      <c r="F273" s="68" t="str">
        <f>IF(Máximo!F273:I273="","",Máximo!F273:I273)</f>
        <v/>
      </c>
      <c r="G273" s="72">
        <f>Máximo!G273:J273</f>
        <v>6.9230769000000003E-4</v>
      </c>
      <c r="H273" s="70" t="str">
        <f>IF(Máximo!H273="","",Máximo!H273)</f>
        <v>Obrigatório</v>
      </c>
      <c r="I273" s="37" t="s">
        <v>5</v>
      </c>
      <c r="J273" s="73">
        <f>IF($K$13="Não Atende",0,IF(I273="","",IF(H273="",VLOOKUP(I273,Parâmetros!$B$3:$C$6,2,0),VLOOKUP(I273,Parâmetros!$B$3:$C$6,2,0)*VLOOKUP(H273,Parâmetros!$E$3:$G$5,2,0))))</f>
        <v>0</v>
      </c>
      <c r="K273" s="74">
        <f t="shared" ref="K273" si="238">IF(J273="",0,((G273*J273)*$F$30)*0.9*100)</f>
        <v>0</v>
      </c>
      <c r="L273" s="3"/>
      <c r="M273" s="38"/>
    </row>
    <row r="274" spans="1:16" ht="45.75" customHeight="1" outlineLevel="1" x14ac:dyDescent="0.2">
      <c r="A274" s="170" t="str">
        <f>Máximo!A274</f>
        <v>3.240</v>
      </c>
      <c r="B274" s="667" t="str">
        <f>Máximo!B274:E274</f>
        <v>Deve ser possivel fazer teste de segurança no serviço/ambiente</v>
      </c>
      <c r="C274" s="668"/>
      <c r="D274" s="668"/>
      <c r="E274" s="669"/>
      <c r="F274" s="68" t="str">
        <f>IF(Máximo!F274:I274="","",Máximo!F274:I274)</f>
        <v/>
      </c>
      <c r="G274" s="72">
        <f>Máximo!G274:J274</f>
        <v>6.9230769000000003E-4</v>
      </c>
      <c r="H274" s="70" t="str">
        <f>IF(Máximo!H274="","",Máximo!H274)</f>
        <v>Obrigatório</v>
      </c>
      <c r="I274" s="37" t="s">
        <v>5</v>
      </c>
      <c r="J274" s="73">
        <f>IF($K$13="Não Atende",0,IF(I274="","",IF(H274="",VLOOKUP(I274,Parâmetros!$B$3:$C$6,2,0),VLOOKUP(I274,Parâmetros!$B$3:$C$6,2,0)*VLOOKUP(H274,Parâmetros!$E$3:$G$5,2,0))))</f>
        <v>0</v>
      </c>
      <c r="K274" s="74">
        <f t="shared" ref="K274" si="239">IF(J274="",0,((G274*J274)*$F$30)*0.9*100)</f>
        <v>0</v>
      </c>
      <c r="L274" s="3"/>
      <c r="M274" s="38"/>
    </row>
    <row r="275" spans="1:16" ht="45.75" customHeight="1" outlineLevel="1" x14ac:dyDescent="0.2">
      <c r="A275" s="170" t="str">
        <f>Máximo!A275</f>
        <v>3.241</v>
      </c>
      <c r="B275" s="667" t="str">
        <f>Máximo!B275:E275</f>
        <v>Garantia de correção sem custos de vulnerabilidade de segurança E hardening</v>
      </c>
      <c r="C275" s="668"/>
      <c r="D275" s="668"/>
      <c r="E275" s="669"/>
      <c r="F275" s="68" t="str">
        <f>IF(Máximo!F275:I275="","",Máximo!F275:I275)</f>
        <v/>
      </c>
      <c r="G275" s="72">
        <f>Máximo!G275:J275</f>
        <v>6.9230769000000003E-4</v>
      </c>
      <c r="H275" s="70" t="str">
        <f>IF(Máximo!H275="","",Máximo!H275)</f>
        <v>Obrigatório</v>
      </c>
      <c r="I275" s="37" t="s">
        <v>5</v>
      </c>
      <c r="J275" s="73">
        <f>IF($K$13="Não Atende",0,IF(I275="","",IF(H275="",VLOOKUP(I275,Parâmetros!$B$3:$C$6,2,0),VLOOKUP(I275,Parâmetros!$B$3:$C$6,2,0)*VLOOKUP(H275,Parâmetros!$E$3:$G$5,2,0))))</f>
        <v>0</v>
      </c>
      <c r="K275" s="74">
        <f t="shared" ref="K275" si="240">IF(J275="",0,((G275*J275)*$F$30)*0.9*100)</f>
        <v>0</v>
      </c>
      <c r="L275" s="3"/>
      <c r="M275" s="38"/>
    </row>
    <row r="276" spans="1:16" ht="45.75" customHeight="1" outlineLevel="1" x14ac:dyDescent="0.2">
      <c r="A276" s="170" t="str">
        <f>Máximo!A276</f>
        <v>3.242</v>
      </c>
      <c r="B276" s="667" t="str">
        <f>Máximo!B276:E276</f>
        <v>O consumo de informações corporativas deve ser feito através do API Gateway Corporativo.</v>
      </c>
      <c r="C276" s="668"/>
      <c r="D276" s="668"/>
      <c r="E276" s="669"/>
      <c r="F276" s="68" t="str">
        <f>IF(Máximo!F276:I276="","",Máximo!F276:I276)</f>
        <v/>
      </c>
      <c r="G276" s="72">
        <f>Máximo!G276:J276</f>
        <v>6.9230769000000003E-4</v>
      </c>
      <c r="H276" s="70" t="str">
        <f>IF(Máximo!H276="","",Máximo!H276)</f>
        <v>Obrigatório</v>
      </c>
      <c r="I276" s="37" t="s">
        <v>5</v>
      </c>
      <c r="J276" s="73">
        <f>IF($K$13="Não Atende",0,IF(I276="","",IF(H276="",VLOOKUP(I276,Parâmetros!$B$3:$C$6,2,0),VLOOKUP(I276,Parâmetros!$B$3:$C$6,2,0)*VLOOKUP(H276,Parâmetros!$E$3:$G$5,2,0))))</f>
        <v>0</v>
      </c>
      <c r="K276" s="74">
        <f t="shared" ref="K276" si="241">IF(J276="",0,((G276*J276)*$F$30)*0.9*100)</f>
        <v>0</v>
      </c>
      <c r="L276" s="3"/>
      <c r="M276" s="38"/>
    </row>
    <row r="277" spans="1:16" ht="45.75" customHeight="1" outlineLevel="1" x14ac:dyDescent="0.2">
      <c r="A277" s="170" t="str">
        <f>Máximo!A277</f>
        <v>3.243</v>
      </c>
      <c r="B277" s="667" t="str">
        <f>Máximo!B277:E277</f>
        <v>Deve ser possivel de acesso a todos os logs da solução em tempo real</v>
      </c>
      <c r="C277" s="668"/>
      <c r="D277" s="668"/>
      <c r="E277" s="669"/>
      <c r="F277" s="68" t="str">
        <f>IF(Máximo!F277:I277="","",Máximo!F277:I277)</f>
        <v/>
      </c>
      <c r="G277" s="72">
        <f>Máximo!G277:J277</f>
        <v>6.9230769000000003E-4</v>
      </c>
      <c r="H277" s="70" t="str">
        <f>IF(Máximo!H277="","",Máximo!H277)</f>
        <v>Obrigatório</v>
      </c>
      <c r="I277" s="37" t="s">
        <v>5</v>
      </c>
      <c r="J277" s="73">
        <f>IF($K$13="Não Atende",0,IF(I277="","",IF(H277="",VLOOKUP(I277,Parâmetros!$B$3:$C$6,2,0),VLOOKUP(I277,Parâmetros!$B$3:$C$6,2,0)*VLOOKUP(H277,Parâmetros!$E$3:$G$5,2,0))))</f>
        <v>0</v>
      </c>
      <c r="K277" s="74">
        <f t="shared" ref="K277" si="242">IF(J277="",0,((G277*J277)*$F$30)*0.9*100)</f>
        <v>0</v>
      </c>
      <c r="L277" s="3"/>
      <c r="M277" s="38"/>
    </row>
    <row r="278" spans="1:16" ht="45.75" customHeight="1" outlineLevel="1" x14ac:dyDescent="0.2">
      <c r="A278" s="170" t="str">
        <f>Máximo!A278</f>
        <v>3.244</v>
      </c>
      <c r="B278" s="667" t="str">
        <f>Máximo!B278:E278</f>
        <v>Proponente deve ter area responsavel por seguranca da informação com staff certificado ( CISPP, CISA, CEH, CSPA, CSSLP e etc )</v>
      </c>
      <c r="C278" s="668"/>
      <c r="D278" s="668"/>
      <c r="E278" s="669"/>
      <c r="F278" s="68" t="str">
        <f>IF(Máximo!F278:I278="","",Máximo!F278:I278)</f>
        <v/>
      </c>
      <c r="G278" s="72">
        <f>Máximo!G278:J278</f>
        <v>6.9230769000000003E-4</v>
      </c>
      <c r="H278" s="70" t="str">
        <f>IF(Máximo!H278="","",Máximo!H278)</f>
        <v>Obrigatório</v>
      </c>
      <c r="I278" s="37" t="s">
        <v>5</v>
      </c>
      <c r="J278" s="73">
        <f>IF($K$13="Não Atende",0,IF(I278="","",IF(H278="",VLOOKUP(I278,Parâmetros!$B$3:$C$6,2,0),VLOOKUP(I278,Parâmetros!$B$3:$C$6,2,0)*VLOOKUP(H278,Parâmetros!$E$3:$G$5,2,0))))</f>
        <v>0</v>
      </c>
      <c r="K278" s="74">
        <f t="shared" ref="K278" si="243">IF(J278="",0,((G278*J278)*$F$30)*0.9*100)</f>
        <v>0</v>
      </c>
      <c r="L278" s="3"/>
      <c r="M278" s="38"/>
    </row>
    <row r="279" spans="1:16" ht="45.75" customHeight="1" outlineLevel="1" x14ac:dyDescent="0.2">
      <c r="A279" s="170" t="str">
        <f>Máximo!A279</f>
        <v>3.245</v>
      </c>
      <c r="B279" s="667" t="str">
        <f>Máximo!B279:E279</f>
        <v>O provedor deve ser capaz de atender as necessidades da Oi em termos de RPO (Recovery Point Objective) e RTO (Recovery Time Objective)</v>
      </c>
      <c r="C279" s="668"/>
      <c r="D279" s="668"/>
      <c r="E279" s="669"/>
      <c r="F279" s="68" t="str">
        <f>IF(Máximo!F279:I279="","",Máximo!F279:I279)</f>
        <v/>
      </c>
      <c r="G279" s="72">
        <f>Máximo!G279:J279</f>
        <v>6.9230769000000003E-4</v>
      </c>
      <c r="H279" s="70" t="str">
        <f>IF(Máximo!H279="","",Máximo!H279)</f>
        <v>Obrigatório</v>
      </c>
      <c r="I279" s="37" t="s">
        <v>5</v>
      </c>
      <c r="J279" s="73">
        <f>IF($K$13="Não Atende",0,IF(I279="","",IF(H279="",VLOOKUP(I279,Parâmetros!$B$3:$C$6,2,0),VLOOKUP(I279,Parâmetros!$B$3:$C$6,2,0)*VLOOKUP(H279,Parâmetros!$E$3:$G$5,2,0))))</f>
        <v>0</v>
      </c>
      <c r="K279" s="74">
        <f t="shared" ref="K279" si="244">IF(J279="",0,((G279*J279)*$F$30)*0.9*100)</f>
        <v>0</v>
      </c>
      <c r="L279" s="3"/>
      <c r="M279" s="38"/>
    </row>
    <row r="280" spans="1:16" ht="45.75" customHeight="1" outlineLevel="1" x14ac:dyDescent="0.2">
      <c r="A280" s="170" t="str">
        <f>Máximo!A280</f>
        <v>3.246</v>
      </c>
      <c r="B280" s="667" t="str">
        <f>Máximo!B280:E280</f>
        <v>Deve ser possível restringir o acesso por localidade (IP) às aplicações / serviços em nuvem para determinados usuários</v>
      </c>
      <c r="C280" s="668"/>
      <c r="D280" s="668"/>
      <c r="E280" s="669"/>
      <c r="F280" s="68" t="str">
        <f>IF(Máximo!F280:I280="","",Máximo!F280:I280)</f>
        <v/>
      </c>
      <c r="G280" s="72">
        <f>Máximo!G280:J280</f>
        <v>6.9230769000000003E-4</v>
      </c>
      <c r="H280" s="70" t="str">
        <f>IF(Máximo!H280="","",Máximo!H280)</f>
        <v>Obrigatório</v>
      </c>
      <c r="I280" s="37" t="s">
        <v>5</v>
      </c>
      <c r="J280" s="73">
        <f>IF($K$13="Não Atende",0,IF(I280="","",IF(H280="",VLOOKUP(I280,Parâmetros!$B$3:$C$6,2,0),VLOOKUP(I280,Parâmetros!$B$3:$C$6,2,0)*VLOOKUP(H280,Parâmetros!$E$3:$G$5,2,0))))</f>
        <v>0</v>
      </c>
      <c r="K280" s="74">
        <f t="shared" ref="K280" si="245">IF(J280="",0,((G280*J280)*$F$30)*0.9*100)</f>
        <v>0</v>
      </c>
      <c r="L280" s="3"/>
      <c r="M280" s="38"/>
    </row>
    <row r="281" spans="1:16" ht="45.75" customHeight="1" outlineLevel="1" x14ac:dyDescent="0.2">
      <c r="A281" s="170" t="str">
        <f>Máximo!A281</f>
        <v>3.247</v>
      </c>
      <c r="B281" s="667" t="str">
        <f>Máximo!B281:E281</f>
        <v>Serviços ou aplicações hospedados em nuvem pública só devem ser expostos para Internet caso seja estritamente necessário</v>
      </c>
      <c r="C281" s="668"/>
      <c r="D281" s="668"/>
      <c r="E281" s="669"/>
      <c r="F281" s="68" t="str">
        <f>IF(Máximo!F281:I281="","",Máximo!F281:I281)</f>
        <v/>
      </c>
      <c r="G281" s="72">
        <f>Máximo!G281:J281</f>
        <v>6.9230769000000003E-4</v>
      </c>
      <c r="H281" s="70" t="str">
        <f>IF(Máximo!H281="","",Máximo!H281)</f>
        <v>Obrigatório</v>
      </c>
      <c r="I281" s="37" t="s">
        <v>5</v>
      </c>
      <c r="J281" s="73">
        <f>IF($K$13="Não Atende",0,IF(I281="","",IF(H281="",VLOOKUP(I281,Parâmetros!$B$3:$C$6,2,0),VLOOKUP(I281,Parâmetros!$B$3:$C$6,2,0)*VLOOKUP(H281,Parâmetros!$E$3:$G$5,2,0))))</f>
        <v>0</v>
      </c>
      <c r="K281" s="74">
        <f t="shared" ref="K281" si="246">IF(J281="",0,((G281*J281)*$F$30)*0.9*100)</f>
        <v>0</v>
      </c>
      <c r="L281" s="3"/>
      <c r="M281" s="38"/>
    </row>
    <row r="282" spans="1:16" ht="45.75" customHeight="1" outlineLevel="1" x14ac:dyDescent="0.2">
      <c r="A282" s="170" t="str">
        <f>Máximo!A282</f>
        <v>3.248</v>
      </c>
      <c r="B282" s="667" t="str">
        <f>Máximo!B282:E282</f>
        <v>Deve ser implementado DMZ na nuvem pública de forma a isolar aqueles nós que estarão acessíveis na Internet</v>
      </c>
      <c r="C282" s="668"/>
      <c r="D282" s="668"/>
      <c r="E282" s="669"/>
      <c r="F282" s="68" t="str">
        <f>IF(Máximo!F282:I282="","",Máximo!F282:I282)</f>
        <v/>
      </c>
      <c r="G282" s="72">
        <f>Máximo!G282:J282</f>
        <v>6.9230769000000003E-4</v>
      </c>
      <c r="H282" s="70" t="str">
        <f>IF(Máximo!H282="","",Máximo!H282)</f>
        <v>Obrigatório</v>
      </c>
      <c r="I282" s="37" t="s">
        <v>5</v>
      </c>
      <c r="J282" s="73">
        <f>IF($K$13="Não Atende",0,IF(I282="","",IF(H282="",VLOOKUP(I282,Parâmetros!$B$3:$C$6,2,0),VLOOKUP(I282,Parâmetros!$B$3:$C$6,2,0)*VLOOKUP(H282,Parâmetros!$E$3:$G$5,2,0))))</f>
        <v>0</v>
      </c>
      <c r="K282" s="74">
        <f t="shared" ref="K282" si="247">IF(J282="",0,((G282*J282)*$F$30)*0.9*100)</f>
        <v>0</v>
      </c>
      <c r="L282" s="3"/>
      <c r="M282" s="38"/>
    </row>
    <row r="283" spans="1:16" s="168" customFormat="1" ht="15" customHeight="1" outlineLevel="1" x14ac:dyDescent="0.2">
      <c r="A283" s="246"/>
      <c r="B283" s="244" t="s">
        <v>171</v>
      </c>
      <c r="C283" s="244"/>
      <c r="D283" s="244"/>
      <c r="E283" s="244"/>
      <c r="F283" s="247"/>
      <c r="G283" s="247"/>
      <c r="H283" s="247"/>
      <c r="I283" s="239"/>
      <c r="J283" s="247"/>
      <c r="K283" s="247"/>
      <c r="L283" s="247"/>
      <c r="M283" s="248"/>
      <c r="P283" s="5"/>
    </row>
    <row r="284" spans="1:16" ht="45.75" customHeight="1" outlineLevel="1" x14ac:dyDescent="0.2">
      <c r="A284" s="170" t="str">
        <f>Máximo!A284</f>
        <v>3.249</v>
      </c>
      <c r="B284" s="667" t="str">
        <f>Máximo!B284:E284</f>
        <v>Para processos e interfaces baseados em arquivos ou batch deve-se projetar na solução a capacidade de gerar arquivos específicos de erros, além de gravar em LOG na camada ofendida o seu detalhamento, mantendo a persistência e disponibilidade do processamento</v>
      </c>
      <c r="C284" s="668"/>
      <c r="D284" s="668"/>
      <c r="E284" s="669"/>
      <c r="F284" s="68" t="str">
        <f>IF(Máximo!F284:I284="","",Máximo!F284:I284)</f>
        <v/>
      </c>
      <c r="G284" s="72">
        <f>Máximo!G284:J284</f>
        <v>2.5000000000000001E-3</v>
      </c>
      <c r="H284" s="70" t="str">
        <f>IF(Máximo!H284="","",Máximo!H284)</f>
        <v>Obrigatório</v>
      </c>
      <c r="I284" s="37" t="s">
        <v>4</v>
      </c>
      <c r="J284" s="73">
        <f>IF($K$13="Não Atende",0,IF(I284="","",IF(H284="",VLOOKUP(I284,Parâmetros!$B$3:$C$6,2,0),VLOOKUP(I284,Parâmetros!$B$3:$C$6,2,0)*VLOOKUP(H284,Parâmetros!$E$3:$G$5,2,0))))</f>
        <v>4</v>
      </c>
      <c r="K284" s="74">
        <f>IF(J284="",0,((G284*J284)*$F$30)*0.9*100)</f>
        <v>0.40500000000000008</v>
      </c>
      <c r="L284" s="3"/>
      <c r="M284" s="38"/>
    </row>
    <row r="285" spans="1:16" ht="45.75" customHeight="1" outlineLevel="1" x14ac:dyDescent="0.2">
      <c r="A285" s="170" t="str">
        <f>Máximo!A285</f>
        <v>3.250</v>
      </c>
      <c r="B285" s="667" t="str">
        <f>Máximo!B285:E285</f>
        <v>Demonstrar habilidade para controles de versão da solução</v>
      </c>
      <c r="C285" s="668"/>
      <c r="D285" s="668"/>
      <c r="E285" s="669"/>
      <c r="F285" s="68" t="str">
        <f>IF(Máximo!F285:I285="","",Máximo!F285:I285)</f>
        <v/>
      </c>
      <c r="G285" s="72">
        <f>Máximo!G285:J285</f>
        <v>2.5000000000000001E-3</v>
      </c>
      <c r="H285" s="70" t="str">
        <f>IF(Máximo!H285="","",Máximo!H285)</f>
        <v>Obrigatório</v>
      </c>
      <c r="I285" s="37" t="s">
        <v>4</v>
      </c>
      <c r="J285" s="73">
        <f>IF($K$13="Não Atende",0,IF(I285="","",IF(H285="",VLOOKUP(I285,Parâmetros!$B$3:$C$6,2,0),VLOOKUP(I285,Parâmetros!$B$3:$C$6,2,0)*VLOOKUP(H285,Parâmetros!$E$3:$G$5,2,0))))</f>
        <v>4</v>
      </c>
      <c r="K285" s="74">
        <f>IF(J285="",0,((G285*J285)*$F$30)*0.9*100)</f>
        <v>0.40500000000000008</v>
      </c>
      <c r="L285" s="3"/>
      <c r="M285" s="38"/>
    </row>
    <row r="286" spans="1:16" ht="45.75" customHeight="1" outlineLevel="1" x14ac:dyDescent="0.2">
      <c r="A286" s="170" t="str">
        <f>Máximo!A286</f>
        <v>3.251</v>
      </c>
      <c r="B286" s="667" t="str">
        <f>Máximo!B286:E286</f>
        <v>Todos os serviços e integrações da solução devem ser capazes de ser monitorados, controlados e gerenciados</v>
      </c>
      <c r="C286" s="668"/>
      <c r="D286" s="668"/>
      <c r="E286" s="669"/>
      <c r="F286" s="68" t="str">
        <f>IF(Máximo!F286:I286="","",Máximo!F286:I286)</f>
        <v/>
      </c>
      <c r="G286" s="72">
        <f>Máximo!G286:J286</f>
        <v>2.5000000000000001E-3</v>
      </c>
      <c r="H286" s="70" t="str">
        <f>IF(Máximo!H286="","",Máximo!H286)</f>
        <v>Obrigatório</v>
      </c>
      <c r="I286" s="37" t="s">
        <v>4</v>
      </c>
      <c r="J286" s="73">
        <f>IF($K$13="Não Atende",0,IF(I286="","",IF(H286="",VLOOKUP(I286,Parâmetros!$B$3:$C$6,2,0),VLOOKUP(I286,Parâmetros!$B$3:$C$6,2,0)*VLOOKUP(H286,Parâmetros!$E$3:$G$5,2,0))))</f>
        <v>4</v>
      </c>
      <c r="K286" s="74">
        <f>IF(J286="",0,((G286*J286)*$F$30)*0.9*100)</f>
        <v>0.40500000000000008</v>
      </c>
      <c r="L286" s="3"/>
      <c r="M286" s="38"/>
    </row>
    <row r="287" spans="1:16" ht="45.75" customHeight="1" outlineLevel="1" x14ac:dyDescent="0.2">
      <c r="A287" s="170" t="str">
        <f>Máximo!A287</f>
        <v>3.252</v>
      </c>
      <c r="B287" s="667" t="str">
        <f>Máximo!B287:E287</f>
        <v>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v>
      </c>
      <c r="C287" s="668"/>
      <c r="D287" s="668"/>
      <c r="E287" s="669"/>
      <c r="F287" s="68" t="str">
        <f>IF(Máximo!F287:I287="","",Máximo!F287:I287)</f>
        <v/>
      </c>
      <c r="G287" s="72">
        <f>Máximo!G287:J287</f>
        <v>2.5000000000000001E-3</v>
      </c>
      <c r="H287" s="70" t="str">
        <f>IF(Máximo!H287="","",Máximo!H287)</f>
        <v>Obrigatório</v>
      </c>
      <c r="I287" s="37" t="s">
        <v>4</v>
      </c>
      <c r="J287" s="73">
        <f>IF($K$13="Não Atende",0,IF(I287="","",IF(H287="",VLOOKUP(I287,Parâmetros!$B$3:$C$6,2,0),VLOOKUP(I287,Parâmetros!$B$3:$C$6,2,0)*VLOOKUP(H287,Parâmetros!$E$3:$G$5,2,0))))</f>
        <v>4</v>
      </c>
      <c r="K287" s="74">
        <f>IF(J287="",0,((G287*J287)*$F$30)*0.9*100)</f>
        <v>0.40500000000000008</v>
      </c>
      <c r="L287" s="3"/>
      <c r="M287" s="38"/>
    </row>
    <row r="288" spans="1:16" s="168" customFormat="1" ht="15" customHeight="1" outlineLevel="1" x14ac:dyDescent="0.2">
      <c r="A288" s="246"/>
      <c r="B288" s="244" t="s">
        <v>172</v>
      </c>
      <c r="C288" s="244"/>
      <c r="D288" s="244"/>
      <c r="E288" s="244"/>
      <c r="F288" s="247"/>
      <c r="G288" s="247"/>
      <c r="H288" s="247"/>
      <c r="I288" s="239"/>
      <c r="J288" s="247"/>
      <c r="K288" s="247"/>
      <c r="L288" s="247"/>
      <c r="M288" s="248"/>
      <c r="P288" s="5"/>
    </row>
    <row r="289" spans="1:13" ht="45.75" customHeight="1" outlineLevel="1" x14ac:dyDescent="0.2">
      <c r="A289" s="170" t="str">
        <f>Máximo!A289</f>
        <v>3.253</v>
      </c>
      <c r="B289" s="667" t="str">
        <f>Máximo!B289:E289</f>
        <v>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v>
      </c>
      <c r="C289" s="668"/>
      <c r="D289" s="668"/>
      <c r="E289" s="669"/>
      <c r="F289" s="68" t="str">
        <f>IF(Máximo!F289:I289="","",Máximo!F289:I289)</f>
        <v/>
      </c>
      <c r="G289" s="72">
        <f>Máximo!G289:J289</f>
        <v>4.3478260899999996E-3</v>
      </c>
      <c r="H289" s="70" t="str">
        <f>IF(Máximo!H289="","",Máximo!H289)</f>
        <v>Obrigatório</v>
      </c>
      <c r="I289" s="37" t="s">
        <v>4</v>
      </c>
      <c r="J289" s="73">
        <f>IF($K$13="Não Atende",0,IF(I289="","",IF(H289="",VLOOKUP(I289,Parâmetros!$B$3:$C$6,2,0),VLOOKUP(I289,Parâmetros!$B$3:$C$6,2,0)*VLOOKUP(H289,Parâmetros!$E$3:$G$5,2,0))))</f>
        <v>4</v>
      </c>
      <c r="K289" s="74">
        <f t="shared" ref="K289" si="248">IF(J289="",0,((G289*J289)*$F$30)*0.9*100)</f>
        <v>0.70434782657999995</v>
      </c>
      <c r="L289" s="3"/>
      <c r="M289" s="38"/>
    </row>
    <row r="290" spans="1:13" ht="45.75" customHeight="1" outlineLevel="1" x14ac:dyDescent="0.2">
      <c r="A290" s="170" t="str">
        <f>Máximo!A290</f>
        <v>3.254</v>
      </c>
      <c r="B290" s="667" t="str">
        <f>Máximo!B290:E290</f>
        <v>A ferramenta deverá enviar scores de risco (com pontuação e recomendação) para o sistema Transact da Oi para análise de crédito (via webservices - xml's) dentro dos SLA's acordados (tempo de resposta e acertividade de todas as propostas de análise de crédito)</v>
      </c>
      <c r="C290" s="668"/>
      <c r="D290" s="668"/>
      <c r="E290" s="669"/>
      <c r="F290" s="68" t="str">
        <f>IF(Máximo!F290:I290="","",Máximo!F290:I290)</f>
        <v/>
      </c>
      <c r="G290" s="72">
        <f>Máximo!G290:J290</f>
        <v>4.3478260899999996E-3</v>
      </c>
      <c r="H290" s="70" t="str">
        <f>IF(Máximo!H290="","",Máximo!H290)</f>
        <v>Obrigatório</v>
      </c>
      <c r="I290" s="37" t="s">
        <v>4</v>
      </c>
      <c r="J290" s="73">
        <f>IF($K$13="Não Atende",0,IF(I290="","",IF(H290="",VLOOKUP(I290,Parâmetros!$B$3:$C$6,2,0),VLOOKUP(I290,Parâmetros!$B$3:$C$6,2,0)*VLOOKUP(H290,Parâmetros!$E$3:$G$5,2,0))))</f>
        <v>4</v>
      </c>
      <c r="K290" s="74">
        <f t="shared" ref="K290" si="249">IF(J290="",0,((G290*J290)*$F$30)*0.9*100)</f>
        <v>0.70434782657999995</v>
      </c>
      <c r="L290" s="3"/>
      <c r="M290" s="38"/>
    </row>
    <row r="291" spans="1:13" ht="45.75" customHeight="1" outlineLevel="1" x14ac:dyDescent="0.2">
      <c r="A291" s="170" t="str">
        <f>Máximo!A291</f>
        <v>3.255</v>
      </c>
      <c r="B291" s="667" t="str">
        <f>Máximo!B291:E291</f>
        <v>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v>
      </c>
      <c r="C291" s="668"/>
      <c r="D291" s="668"/>
      <c r="E291" s="669"/>
      <c r="F291" s="68" t="str">
        <f>IF(Máximo!F291:I291="","",Máximo!F291:I291)</f>
        <v/>
      </c>
      <c r="G291" s="72">
        <f>Máximo!G291:J291</f>
        <v>4.3478260899999996E-3</v>
      </c>
      <c r="H291" s="70" t="str">
        <f>IF(Máximo!H291="","",Máximo!H291)</f>
        <v>Obrigatório</v>
      </c>
      <c r="I291" s="37" t="s">
        <v>4</v>
      </c>
      <c r="J291" s="73">
        <f>IF($K$13="Não Atende",0,IF(I291="","",IF(H291="",VLOOKUP(I291,Parâmetros!$B$3:$C$6,2,0),VLOOKUP(I291,Parâmetros!$B$3:$C$6,2,0)*VLOOKUP(H291,Parâmetros!$E$3:$G$5,2,0))))</f>
        <v>4</v>
      </c>
      <c r="K291" s="74">
        <f t="shared" ref="K291" si="250">IF(J291="",0,((G291*J291)*$F$30)*0.9*100)</f>
        <v>0.70434782657999995</v>
      </c>
      <c r="L291" s="3"/>
      <c r="M291" s="38"/>
    </row>
    <row r="292" spans="1:13" ht="45.75" customHeight="1" outlineLevel="1" x14ac:dyDescent="0.2">
      <c r="A292" s="170" t="str">
        <f>Máximo!A292</f>
        <v>3.256</v>
      </c>
      <c r="B292" s="667" t="str">
        <f>Máximo!B292:E292</f>
        <v>A ferramenta deverá ser capaz de se conectar com o SIAF (sistema responsável por compartilhar informações de fraudes de subscrição entre as operadoras afiliadas e a ABRT).</v>
      </c>
      <c r="C292" s="668"/>
      <c r="D292" s="668"/>
      <c r="E292" s="669"/>
      <c r="F292" s="68" t="str">
        <f>IF(Máximo!F292:I292="","",Máximo!F292:I292)</f>
        <v/>
      </c>
      <c r="G292" s="72">
        <f>Máximo!G292:J292</f>
        <v>4.3478260899999996E-3</v>
      </c>
      <c r="H292" s="70" t="str">
        <f>IF(Máximo!H292="","",Máximo!H292)</f>
        <v>Obrigatório</v>
      </c>
      <c r="I292" s="37" t="s">
        <v>4</v>
      </c>
      <c r="J292" s="73">
        <f>IF($K$13="Não Atende",0,IF(I292="","",IF(H292="",VLOOKUP(I292,Parâmetros!$B$3:$C$6,2,0),VLOOKUP(I292,Parâmetros!$B$3:$C$6,2,0)*VLOOKUP(H292,Parâmetros!$E$3:$G$5,2,0))))</f>
        <v>4</v>
      </c>
      <c r="K292" s="74">
        <f t="shared" ref="K292" si="251">IF(J292="",0,((G292*J292)*$F$30)*0.9*100)</f>
        <v>0.70434782657999995</v>
      </c>
      <c r="L292" s="3"/>
      <c r="M292" s="38"/>
    </row>
    <row r="293" spans="1:13" ht="45.75" customHeight="1" outlineLevel="1" x14ac:dyDescent="0.2">
      <c r="A293" s="170" t="str">
        <f>Máximo!A293</f>
        <v>3.257</v>
      </c>
      <c r="B293" s="667" t="str">
        <f>Máximo!B293:E293</f>
        <v xml:space="preserve">Suportar interação com plataformas digitais omni-channel de pagamento para o cliente (credit card, pay pal, bitcoin, etc)
</v>
      </c>
      <c r="C293" s="668"/>
      <c r="D293" s="668"/>
      <c r="E293" s="669"/>
      <c r="F293" s="68" t="str">
        <f>IF(Máximo!F293:I293="","",Máximo!F293:I293)</f>
        <v/>
      </c>
      <c r="G293" s="72">
        <f>Máximo!G293:J293</f>
        <v>4.3478260899999996E-3</v>
      </c>
      <c r="H293" s="70" t="str">
        <f>IF(Máximo!H293="","",Máximo!H293)</f>
        <v>Obrigatório</v>
      </c>
      <c r="I293" s="37" t="s">
        <v>5</v>
      </c>
      <c r="J293" s="73">
        <f>IF($K$13="Não Atende",0,IF(I293="","",IF(H293="",VLOOKUP(I293,Parâmetros!$B$3:$C$6,2,0),VLOOKUP(I293,Parâmetros!$B$3:$C$6,2,0)*VLOOKUP(H293,Parâmetros!$E$3:$G$5,2,0))))</f>
        <v>0</v>
      </c>
      <c r="K293" s="74">
        <f t="shared" ref="K293" si="252">IF(J293="",0,((G293*J293)*$F$30)*0.9*100)</f>
        <v>0</v>
      </c>
      <c r="L293" s="3"/>
      <c r="M293" s="38"/>
    </row>
    <row r="294" spans="1:13" ht="45.75" customHeight="1" outlineLevel="1" x14ac:dyDescent="0.2">
      <c r="A294" s="170" t="str">
        <f>Máximo!A294</f>
        <v>3.258</v>
      </c>
      <c r="B294" s="667" t="str">
        <f>Máximo!B294:E294</f>
        <v>Demonstrar habilidade de se conectar com elementos de rede e sensores - M2M</v>
      </c>
      <c r="C294" s="668"/>
      <c r="D294" s="668"/>
      <c r="E294" s="669"/>
      <c r="F294" s="68" t="str">
        <f>IF(Máximo!F294:I294="","",Máximo!F294:I294)</f>
        <v/>
      </c>
      <c r="G294" s="72">
        <f>Máximo!G294:J294</f>
        <v>4.3478260899999996E-3</v>
      </c>
      <c r="H294" s="70" t="str">
        <f>IF(Máximo!H294="","",Máximo!H294)</f>
        <v>Obrigatório</v>
      </c>
      <c r="I294" s="37" t="s">
        <v>4</v>
      </c>
      <c r="J294" s="73">
        <f>IF($K$13="Não Atende",0,IF(I294="","",IF(H294="",VLOOKUP(I294,Parâmetros!$B$3:$C$6,2,0),VLOOKUP(I294,Parâmetros!$B$3:$C$6,2,0)*VLOOKUP(H294,Parâmetros!$E$3:$G$5,2,0))))</f>
        <v>4</v>
      </c>
      <c r="K294" s="74">
        <f t="shared" ref="K294" si="253">IF(J294="",0,((G294*J294)*$F$30)*0.9*100)</f>
        <v>0.70434782657999995</v>
      </c>
      <c r="L294" s="3"/>
      <c r="M294" s="38"/>
    </row>
    <row r="295" spans="1:13" ht="45.75" customHeight="1" outlineLevel="1" x14ac:dyDescent="0.2">
      <c r="A295" s="170" t="str">
        <f>Máximo!A295</f>
        <v>3.259</v>
      </c>
      <c r="B295" s="667" t="str">
        <f>Máximo!B295:E295</f>
        <v>O sistema poderá disponibilizar e receber dados gerados via FTP e SFTP</v>
      </c>
      <c r="C295" s="668"/>
      <c r="D295" s="668"/>
      <c r="E295" s="669"/>
      <c r="F295" s="68" t="str">
        <f>IF(Máximo!F295:I295="","",Máximo!F295:I295)</f>
        <v/>
      </c>
      <c r="G295" s="72">
        <f>Máximo!G295:J295</f>
        <v>4.3478260899999996E-3</v>
      </c>
      <c r="H295" s="70" t="str">
        <f>IF(Máximo!H295="","",Máximo!H295)</f>
        <v>Obrigatório</v>
      </c>
      <c r="I295" s="37" t="s">
        <v>4</v>
      </c>
      <c r="J295" s="73">
        <f>IF($K$13="Não Atende",0,IF(I295="","",IF(H295="",VLOOKUP(I295,Parâmetros!$B$3:$C$6,2,0),VLOOKUP(I295,Parâmetros!$B$3:$C$6,2,0)*VLOOKUP(H295,Parâmetros!$E$3:$G$5,2,0))))</f>
        <v>4</v>
      </c>
      <c r="K295" s="74">
        <f t="shared" ref="K295" si="254">IF(J295="",0,((G295*J295)*$F$30)*0.9*100)</f>
        <v>0.70434782657999995</v>
      </c>
      <c r="L295" s="3"/>
      <c r="M295" s="38"/>
    </row>
    <row r="296" spans="1:13" ht="45.75" customHeight="1" outlineLevel="1" x14ac:dyDescent="0.2">
      <c r="A296" s="170" t="str">
        <f>Máximo!A296</f>
        <v>3.260</v>
      </c>
      <c r="B296" s="667" t="str">
        <f>Máximo!B296:E296</f>
        <v>Habilidade de integrar com outras interfaces utilizando Oracle Soa Suite</v>
      </c>
      <c r="C296" s="668"/>
      <c r="D296" s="668"/>
      <c r="E296" s="669"/>
      <c r="F296" s="68" t="str">
        <f>IF(Máximo!F296:I296="","",Máximo!F296:I296)</f>
        <v/>
      </c>
      <c r="G296" s="72">
        <f>Máximo!G296:J296</f>
        <v>4.3478260899999996E-3</v>
      </c>
      <c r="H296" s="70" t="str">
        <f>IF(Máximo!H296="","",Máximo!H296)</f>
        <v>Obrigatório</v>
      </c>
      <c r="I296" s="37" t="s">
        <v>4</v>
      </c>
      <c r="J296" s="73">
        <f>IF($K$13="Não Atende",0,IF(I296="","",IF(H296="",VLOOKUP(I296,Parâmetros!$B$3:$C$6,2,0),VLOOKUP(I296,Parâmetros!$B$3:$C$6,2,0)*VLOOKUP(H296,Parâmetros!$E$3:$G$5,2,0))))</f>
        <v>4</v>
      </c>
      <c r="K296" s="74">
        <f t="shared" ref="K296" si="255">IF(J296="",0,((G296*J296)*$F$30)*0.9*100)</f>
        <v>0.70434782657999995</v>
      </c>
      <c r="L296" s="3"/>
      <c r="M296" s="38"/>
    </row>
    <row r="297" spans="1:13" ht="45.75" customHeight="1" outlineLevel="1" x14ac:dyDescent="0.2">
      <c r="A297" s="170" t="str">
        <f>Máximo!A297</f>
        <v>3.261</v>
      </c>
      <c r="B297" s="667" t="str">
        <f>Máximo!B297:E297</f>
        <v>Habilidade de integrar com outras interfaces utilizando Informática Power Center</v>
      </c>
      <c r="C297" s="668"/>
      <c r="D297" s="668"/>
      <c r="E297" s="669"/>
      <c r="F297" s="68" t="str">
        <f>IF(Máximo!F297:I297="","",Máximo!F297:I297)</f>
        <v/>
      </c>
      <c r="G297" s="72">
        <f>Máximo!G297:J297</f>
        <v>4.3478260899999996E-3</v>
      </c>
      <c r="H297" s="70" t="str">
        <f>IF(Máximo!H297="","",Máximo!H297)</f>
        <v>Obrigatório</v>
      </c>
      <c r="I297" s="37" t="s">
        <v>4</v>
      </c>
      <c r="J297" s="73">
        <f>IF($K$13="Não Atende",0,IF(I297="","",IF(H297="",VLOOKUP(I297,Parâmetros!$B$3:$C$6,2,0),VLOOKUP(I297,Parâmetros!$B$3:$C$6,2,0)*VLOOKUP(H297,Parâmetros!$E$3:$G$5,2,0))))</f>
        <v>4</v>
      </c>
      <c r="K297" s="74">
        <f t="shared" ref="K297" si="256">IF(J297="",0,((G297*J297)*$F$30)*0.9*100)</f>
        <v>0.70434782657999995</v>
      </c>
      <c r="L297" s="3"/>
      <c r="M297" s="38"/>
    </row>
    <row r="298" spans="1:13" ht="45.75" customHeight="1" outlineLevel="1" x14ac:dyDescent="0.2">
      <c r="A298" s="170" t="str">
        <f>Máximo!A298</f>
        <v>3.262</v>
      </c>
      <c r="B298" s="667" t="str">
        <f>Máximo!B298:E298</f>
        <v>Suportar mensagens orientadas a API’s (considerando protocolos SOAP e REST)</v>
      </c>
      <c r="C298" s="668"/>
      <c r="D298" s="668"/>
      <c r="E298" s="669"/>
      <c r="F298" s="68" t="str">
        <f>IF(Máximo!F298:I298="","",Máximo!F298:I298)</f>
        <v/>
      </c>
      <c r="G298" s="72">
        <f>Máximo!G298:J298</f>
        <v>4.3478260899999996E-3</v>
      </c>
      <c r="H298" s="70" t="str">
        <f>IF(Máximo!H298="","",Máximo!H298)</f>
        <v>Obrigatório</v>
      </c>
      <c r="I298" s="37" t="s">
        <v>4</v>
      </c>
      <c r="J298" s="73">
        <f>IF($K$13="Não Atende",0,IF(I298="","",IF(H298="",VLOOKUP(I298,Parâmetros!$B$3:$C$6,2,0),VLOOKUP(I298,Parâmetros!$B$3:$C$6,2,0)*VLOOKUP(H298,Parâmetros!$E$3:$G$5,2,0))))</f>
        <v>4</v>
      </c>
      <c r="K298" s="74">
        <f t="shared" ref="K298" si="257">IF(J298="",0,((G298*J298)*$F$30)*0.9*100)</f>
        <v>0.70434782657999995</v>
      </c>
      <c r="L298" s="3"/>
      <c r="M298" s="38"/>
    </row>
    <row r="299" spans="1:13" ht="45.75" customHeight="1" outlineLevel="1" x14ac:dyDescent="0.2">
      <c r="A299" s="170" t="str">
        <f>Máximo!A299</f>
        <v>3.263</v>
      </c>
      <c r="B299" s="667" t="str">
        <f>Máximo!B299:E299</f>
        <v>Demonstrar habilidade para se integrar com NDS (Novel Directory Services) para Single Sign On e user and profile management</v>
      </c>
      <c r="C299" s="668"/>
      <c r="D299" s="668"/>
      <c r="E299" s="669"/>
      <c r="F299" s="68" t="str">
        <f>IF(Máximo!F299:I299="","",Máximo!F299:I299)</f>
        <v/>
      </c>
      <c r="G299" s="72">
        <f>Máximo!G299:J299</f>
        <v>4.3478260899999996E-3</v>
      </c>
      <c r="H299" s="70" t="str">
        <f>IF(Máximo!H299="","",Máximo!H299)</f>
        <v>Obrigatório</v>
      </c>
      <c r="I299" s="37" t="s">
        <v>5</v>
      </c>
      <c r="J299" s="73">
        <f>IF($K$13="Não Atende",0,IF(I299="","",IF(H299="",VLOOKUP(I299,Parâmetros!$B$3:$C$6,2,0),VLOOKUP(I299,Parâmetros!$B$3:$C$6,2,0)*VLOOKUP(H299,Parâmetros!$E$3:$G$5,2,0))))</f>
        <v>0</v>
      </c>
      <c r="K299" s="74">
        <f t="shared" ref="K299" si="258">IF(J299="",0,((G299*J299)*$F$30)*0.9*100)</f>
        <v>0</v>
      </c>
      <c r="L299" s="3"/>
      <c r="M299" s="38"/>
    </row>
    <row r="300" spans="1:13" ht="45.75" customHeight="1" outlineLevel="1" x14ac:dyDescent="0.2">
      <c r="A300" s="170" t="str">
        <f>Máximo!A300</f>
        <v>3.264</v>
      </c>
      <c r="B300" s="667" t="str">
        <f>Máximo!B300:E300</f>
        <v>A solução proposta deve suportar integrações de natureza síncrona e assíncrona com quaisquer sistemas, bases, ou serviços externos, conforme necessidade da Oi, e possuir tratamento automático e configurável para tratar as eventuais exceções</v>
      </c>
      <c r="C300" s="668"/>
      <c r="D300" s="668"/>
      <c r="E300" s="669"/>
      <c r="F300" s="68" t="str">
        <f>IF(Máximo!F300:I300="","",Máximo!F300:I300)</f>
        <v/>
      </c>
      <c r="G300" s="72">
        <f>Máximo!G300:J300</f>
        <v>4.3478260899999996E-3</v>
      </c>
      <c r="H300" s="70" t="str">
        <f>IF(Máximo!H300="","",Máximo!H300)</f>
        <v>Obrigatório</v>
      </c>
      <c r="I300" s="37" t="s">
        <v>4</v>
      </c>
      <c r="J300" s="73">
        <f>IF($K$13="Não Atende",0,IF(I300="","",IF(H300="",VLOOKUP(I300,Parâmetros!$B$3:$C$6,2,0),VLOOKUP(I300,Parâmetros!$B$3:$C$6,2,0)*VLOOKUP(H300,Parâmetros!$E$3:$G$5,2,0))))</f>
        <v>4</v>
      </c>
      <c r="K300" s="74">
        <f t="shared" ref="K300" si="259">IF(J300="",0,((G300*J300)*$F$30)*0.9*100)</f>
        <v>0.70434782657999995</v>
      </c>
      <c r="L300" s="3"/>
      <c r="M300" s="38"/>
    </row>
    <row r="301" spans="1:13" ht="45.75" customHeight="1" outlineLevel="1" x14ac:dyDescent="0.2">
      <c r="A301" s="170" t="str">
        <f>Máximo!A301</f>
        <v>3.265</v>
      </c>
      <c r="B301" s="667" t="str">
        <f>Máximo!B301:E301</f>
        <v>Ser compatível com Docker (microserviços) para automação de deploy</v>
      </c>
      <c r="C301" s="668"/>
      <c r="D301" s="668"/>
      <c r="E301" s="669"/>
      <c r="F301" s="68" t="str">
        <f>IF(Máximo!F301:I301="","",Máximo!F301:I301)</f>
        <v/>
      </c>
      <c r="G301" s="72">
        <f>Máximo!G301:J301</f>
        <v>4.3478260899999996E-3</v>
      </c>
      <c r="H301" s="70" t="str">
        <f>IF(Máximo!H301="","",Máximo!H301)</f>
        <v>Obrigatório</v>
      </c>
      <c r="I301" s="37" t="s">
        <v>5</v>
      </c>
      <c r="J301" s="73">
        <f>IF($K$13="Não Atende",0,IF(I301="","",IF(H301="",VLOOKUP(I301,Parâmetros!$B$3:$C$6,2,0),VLOOKUP(I301,Parâmetros!$B$3:$C$6,2,0)*VLOOKUP(H301,Parâmetros!$E$3:$G$5,2,0))))</f>
        <v>0</v>
      </c>
      <c r="K301" s="74">
        <f t="shared" ref="K301" si="260">IF(J301="",0,((G301*J301)*$F$30)*0.9*100)</f>
        <v>0</v>
      </c>
      <c r="L301" s="3"/>
      <c r="M301" s="38"/>
    </row>
    <row r="302" spans="1:13" ht="45.75" customHeight="1" outlineLevel="1" x14ac:dyDescent="0.2">
      <c r="A302" s="170" t="str">
        <f>Máximo!A302</f>
        <v>3.266</v>
      </c>
      <c r="B302" s="667" t="str">
        <f>Máximo!B302:E302</f>
        <v>Ser compatível com ferramentas de automação como: puppet e chef</v>
      </c>
      <c r="C302" s="668"/>
      <c r="D302" s="668"/>
      <c r="E302" s="669"/>
      <c r="F302" s="68" t="str">
        <f>IF(Máximo!F302:I302="","",Máximo!F302:I302)</f>
        <v/>
      </c>
      <c r="G302" s="72">
        <f>Máximo!G302:J302</f>
        <v>4.3478260899999996E-3</v>
      </c>
      <c r="H302" s="70" t="str">
        <f>IF(Máximo!H302="","",Máximo!H302)</f>
        <v>Obrigatório</v>
      </c>
      <c r="I302" s="37" t="s">
        <v>5</v>
      </c>
      <c r="J302" s="73">
        <f>IF($K$13="Não Atende",0,IF(I302="","",IF(H302="",VLOOKUP(I302,Parâmetros!$B$3:$C$6,2,0),VLOOKUP(I302,Parâmetros!$B$3:$C$6,2,0)*VLOOKUP(H302,Parâmetros!$E$3:$G$5,2,0))))</f>
        <v>0</v>
      </c>
      <c r="K302" s="74">
        <f t="shared" ref="K302" si="261">IF(J302="",0,((G302*J302)*$F$30)*0.9*100)</f>
        <v>0</v>
      </c>
      <c r="L302" s="3"/>
      <c r="M302" s="38"/>
    </row>
    <row r="303" spans="1:13" ht="45.75" customHeight="1" outlineLevel="1" x14ac:dyDescent="0.2">
      <c r="A303" s="170" t="str">
        <f>Máximo!A303</f>
        <v>3.267</v>
      </c>
      <c r="B303" s="667" t="str">
        <f>Máximo!B303:E303</f>
        <v>Ser compatível com web servers como: apache e nginx</v>
      </c>
      <c r="C303" s="668"/>
      <c r="D303" s="668"/>
      <c r="E303" s="669"/>
      <c r="F303" s="68" t="str">
        <f>IF(Máximo!F303:I303="","",Máximo!F303:I303)</f>
        <v/>
      </c>
      <c r="G303" s="72">
        <f>Máximo!G303:J303</f>
        <v>4.3478260899999996E-3</v>
      </c>
      <c r="H303" s="70" t="str">
        <f>IF(Máximo!H303="","",Máximo!H303)</f>
        <v>Obrigatório</v>
      </c>
      <c r="I303" s="37" t="s">
        <v>5</v>
      </c>
      <c r="J303" s="73">
        <f>IF($K$13="Não Atende",0,IF(I303="","",IF(H303="",VLOOKUP(I303,Parâmetros!$B$3:$C$6,2,0),VLOOKUP(I303,Parâmetros!$B$3:$C$6,2,0)*VLOOKUP(H303,Parâmetros!$E$3:$G$5,2,0))))</f>
        <v>0</v>
      </c>
      <c r="K303" s="74">
        <f t="shared" ref="K303" si="262">IF(J303="",0,((G303*J303)*$F$30)*0.9*100)</f>
        <v>0</v>
      </c>
      <c r="L303" s="3"/>
      <c r="M303" s="38"/>
    </row>
    <row r="304" spans="1:13" ht="45.75" customHeight="1" outlineLevel="1" x14ac:dyDescent="0.2">
      <c r="A304" s="170" t="str">
        <f>Máximo!A304</f>
        <v>3.268</v>
      </c>
      <c r="B304" s="667" t="str">
        <f>Máximo!B304:E304</f>
        <v>Ser compatível com application servers como: weblogic e jboss</v>
      </c>
      <c r="C304" s="668"/>
      <c r="D304" s="668"/>
      <c r="E304" s="669"/>
      <c r="F304" s="68" t="str">
        <f>IF(Máximo!F304:I304="","",Máximo!F304:I304)</f>
        <v/>
      </c>
      <c r="G304" s="72">
        <f>Máximo!G304:J304</f>
        <v>4.3478260899999996E-3</v>
      </c>
      <c r="H304" s="70" t="str">
        <f>IF(Máximo!H304="","",Máximo!H304)</f>
        <v>Obrigatório</v>
      </c>
      <c r="I304" s="37" t="s">
        <v>4</v>
      </c>
      <c r="J304" s="73">
        <f>IF($K$13="Não Atende",0,IF(I304="","",IF(H304="",VLOOKUP(I304,Parâmetros!$B$3:$C$6,2,0),VLOOKUP(I304,Parâmetros!$B$3:$C$6,2,0)*VLOOKUP(H304,Parâmetros!$E$3:$G$5,2,0))))</f>
        <v>4</v>
      </c>
      <c r="K304" s="74">
        <f t="shared" ref="K304" si="263">IF(J304="",0,((G304*J304)*$F$30)*0.9*100)</f>
        <v>0.70434782657999995</v>
      </c>
      <c r="L304" s="3"/>
      <c r="M304" s="38"/>
    </row>
    <row r="305" spans="1:16" ht="45.75" customHeight="1" outlineLevel="1" x14ac:dyDescent="0.2">
      <c r="A305" s="170" t="str">
        <f>Máximo!A305</f>
        <v>3.269</v>
      </c>
      <c r="B305" s="667" t="str">
        <f>Máximo!B305:E305</f>
        <v>Habilidade para se conectar com protocolos de redes inteligentes como SS7, ISUP and MAP para monitoramento de tráfego em redes LTE 4G e VoIP</v>
      </c>
      <c r="C305" s="668"/>
      <c r="D305" s="668"/>
      <c r="E305" s="669"/>
      <c r="F305" s="68" t="str">
        <f>IF(Máximo!F305:I305="","",Máximo!F305:I305)</f>
        <v/>
      </c>
      <c r="G305" s="72">
        <f>Máximo!G305:J305</f>
        <v>4.3478260899999996E-3</v>
      </c>
      <c r="H305" s="70" t="str">
        <f>IF(Máximo!H305="","",Máximo!H305)</f>
        <v>Obrigatório</v>
      </c>
      <c r="I305" s="37" t="s">
        <v>4</v>
      </c>
      <c r="J305" s="73">
        <f>IF($K$13="Não Atende",0,IF(I305="","",IF(H305="",VLOOKUP(I305,Parâmetros!$B$3:$C$6,2,0),VLOOKUP(I305,Parâmetros!$B$3:$C$6,2,0)*VLOOKUP(H305,Parâmetros!$E$3:$G$5,2,0))))</f>
        <v>4</v>
      </c>
      <c r="K305" s="74">
        <f t="shared" ref="K305" si="264">IF(J305="",0,((G305*J305)*$F$30)*0.9*100)</f>
        <v>0.70434782657999995</v>
      </c>
      <c r="L305" s="3"/>
      <c r="M305" s="38"/>
    </row>
    <row r="306" spans="1:16" ht="45.75" customHeight="1" outlineLevel="1" x14ac:dyDescent="0.2">
      <c r="A306" s="170" t="str">
        <f>Máximo!A306</f>
        <v>3.270</v>
      </c>
      <c r="B306" s="667" t="str">
        <f>Máximo!B306:E306</f>
        <v>Habilidade para se conectar com ERP's de mercado como SAP, EBS e Totvs</v>
      </c>
      <c r="C306" s="668"/>
      <c r="D306" s="668"/>
      <c r="E306" s="669"/>
      <c r="F306" s="68" t="str">
        <f>IF(Máximo!F306:I306="","",Máximo!F306:I306)</f>
        <v/>
      </c>
      <c r="G306" s="72">
        <f>Máximo!G306:J306</f>
        <v>4.3478260899999996E-3</v>
      </c>
      <c r="H306" s="70" t="str">
        <f>IF(Máximo!H306="","",Máximo!H306)</f>
        <v>Obrigatório</v>
      </c>
      <c r="I306" s="37" t="s">
        <v>4</v>
      </c>
      <c r="J306" s="73">
        <f>IF($K$13="Não Atende",0,IF(I306="","",IF(H306="",VLOOKUP(I306,Parâmetros!$B$3:$C$6,2,0),VLOOKUP(I306,Parâmetros!$B$3:$C$6,2,0)*VLOOKUP(H306,Parâmetros!$E$3:$G$5,2,0))))</f>
        <v>4</v>
      </c>
      <c r="K306" s="74">
        <f t="shared" ref="K306" si="265">IF(J306="",0,((G306*J306)*$F$30)*0.9*100)</f>
        <v>0.70434782657999995</v>
      </c>
      <c r="L306" s="3"/>
      <c r="M306" s="38"/>
    </row>
    <row r="307" spans="1:16" ht="45.75" customHeight="1" outlineLevel="1" x14ac:dyDescent="0.2">
      <c r="A307" s="170" t="str">
        <f>Máximo!A307</f>
        <v>3.271</v>
      </c>
      <c r="B307" s="667" t="str">
        <f>Máximo!B307:E307</f>
        <v>Ser compatível com sistemas operacioanis de mercado como Windows, Linux e Red Hat</v>
      </c>
      <c r="C307" s="668"/>
      <c r="D307" s="668"/>
      <c r="E307" s="669"/>
      <c r="F307" s="68" t="str">
        <f>IF(Máximo!F307:I307="","",Máximo!F307:I307)</f>
        <v/>
      </c>
      <c r="G307" s="72">
        <f>Máximo!G307:J307</f>
        <v>4.3478260899999996E-3</v>
      </c>
      <c r="H307" s="70" t="str">
        <f>IF(Máximo!H307="","",Máximo!H307)</f>
        <v>Obrigatório</v>
      </c>
      <c r="I307" s="37" t="s">
        <v>4</v>
      </c>
      <c r="J307" s="73">
        <f>IF($K$13="Não Atende",0,IF(I307="","",IF(H307="",VLOOKUP(I307,Parâmetros!$B$3:$C$6,2,0),VLOOKUP(I307,Parâmetros!$B$3:$C$6,2,0)*VLOOKUP(H307,Parâmetros!$E$3:$G$5,2,0))))</f>
        <v>4</v>
      </c>
      <c r="K307" s="74">
        <f t="shared" ref="K307" si="266">IF(J307="",0,((G307*J307)*$F$30)*0.9*100)</f>
        <v>0.70434782657999995</v>
      </c>
      <c r="L307" s="3"/>
      <c r="M307" s="38"/>
    </row>
    <row r="308" spans="1:16" ht="45.75" customHeight="1" outlineLevel="1" x14ac:dyDescent="0.2">
      <c r="A308" s="170" t="str">
        <f>Máximo!A308</f>
        <v>3.272</v>
      </c>
      <c r="B308" s="667" t="str">
        <f>Máximo!B308:E308</f>
        <v>Integrar-se com o sistema de digitalização de documentos de venda (documentos dos clientes, contratos, etc) da Oi (BRSCAN) para permitir a geração de alarmes de fraudes pela imagem do documento (OCR)</v>
      </c>
      <c r="C308" s="668"/>
      <c r="D308" s="668"/>
      <c r="E308" s="669"/>
      <c r="F308" s="68" t="str">
        <f>IF(Máximo!F308:I308="","",Máximo!F308:I308)</f>
        <v/>
      </c>
      <c r="G308" s="72">
        <f>Máximo!G308:J308</f>
        <v>4.3478260899999996E-3</v>
      </c>
      <c r="H308" s="70" t="str">
        <f>IF(Máximo!H308="","",Máximo!H308)</f>
        <v>Obrigatório</v>
      </c>
      <c r="I308" s="37" t="s">
        <v>5</v>
      </c>
      <c r="J308" s="73">
        <f>IF($K$13="Não Atende",0,IF(I308="","",IF(H308="",VLOOKUP(I308,Parâmetros!$B$3:$C$6,2,0),VLOOKUP(I308,Parâmetros!$B$3:$C$6,2,0)*VLOOKUP(H308,Parâmetros!$E$3:$G$5,2,0))))</f>
        <v>0</v>
      </c>
      <c r="K308" s="74">
        <f t="shared" ref="K308" si="267">IF(J308="",0,((G308*J308)*$F$30)*0.9*100)</f>
        <v>0</v>
      </c>
      <c r="L308" s="3"/>
      <c r="M308" s="38"/>
    </row>
    <row r="309" spans="1:16" ht="45.75" customHeight="1" outlineLevel="1" x14ac:dyDescent="0.2">
      <c r="A309" s="170" t="str">
        <f>Máximo!A309</f>
        <v>3.273</v>
      </c>
      <c r="B309" s="667" t="str">
        <f>Máximo!B309:E309</f>
        <v>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v>
      </c>
      <c r="C309" s="668"/>
      <c r="D309" s="668"/>
      <c r="E309" s="669"/>
      <c r="F309" s="68" t="str">
        <f>IF(Máximo!F309:I309="","",Máximo!F309:I309)</f>
        <v/>
      </c>
      <c r="G309" s="72">
        <f>Máximo!G309:J309</f>
        <v>4.3478260899999996E-3</v>
      </c>
      <c r="H309" s="70" t="str">
        <f>IF(Máximo!H309="","",Máximo!H309)</f>
        <v>Obrigatório</v>
      </c>
      <c r="I309" s="37" t="s">
        <v>4</v>
      </c>
      <c r="J309" s="73">
        <f>IF($K$13="Não Atende",0,IF(I309="","",IF(H309="",VLOOKUP(I309,Parâmetros!$B$3:$C$6,2,0),VLOOKUP(I309,Parâmetros!$B$3:$C$6,2,0)*VLOOKUP(H309,Parâmetros!$E$3:$G$5,2,0))))</f>
        <v>4</v>
      </c>
      <c r="K309" s="74">
        <f t="shared" ref="K309" si="268">IF(J309="",0,((G309*J309)*$F$30)*0.9*100)</f>
        <v>0.70434782657999995</v>
      </c>
      <c r="L309" s="3"/>
      <c r="M309" s="38"/>
    </row>
    <row r="310" spans="1:16" ht="45.75" customHeight="1" outlineLevel="1" x14ac:dyDescent="0.2">
      <c r="A310" s="170" t="str">
        <f>Máximo!A310</f>
        <v>3.274</v>
      </c>
      <c r="B310" s="667" t="str">
        <f>Máximo!B310:E310</f>
        <v>Compatível com os principais os browsers do mercado:
Opera, Google Chrome, Mozilla Firefox, Internet Explorer, Safari</v>
      </c>
      <c r="C310" s="668"/>
      <c r="D310" s="668"/>
      <c r="E310" s="669"/>
      <c r="F310" s="68" t="str">
        <f>IF(Máximo!F310:I310="","",Máximo!F310:I310)</f>
        <v/>
      </c>
      <c r="G310" s="72">
        <f>Máximo!G310:J310</f>
        <v>4.3478260899999996E-3</v>
      </c>
      <c r="H310" s="70" t="str">
        <f>IF(Máximo!H310="","",Máximo!H310)</f>
        <v>Obrigatório</v>
      </c>
      <c r="I310" s="37" t="s">
        <v>4</v>
      </c>
      <c r="J310" s="73">
        <f>IF($K$13="Não Atende",0,IF(I310="","",IF(H310="",VLOOKUP(I310,Parâmetros!$B$3:$C$6,2,0),VLOOKUP(I310,Parâmetros!$B$3:$C$6,2,0)*VLOOKUP(H310,Parâmetros!$E$3:$G$5,2,0))))</f>
        <v>4</v>
      </c>
      <c r="K310" s="74">
        <f t="shared" ref="K310" si="269">IF(J310="",0,((G310*J310)*$F$30)*0.9*100)</f>
        <v>0.70434782657999995</v>
      </c>
      <c r="L310" s="3"/>
      <c r="M310" s="38"/>
    </row>
    <row r="311" spans="1:16" ht="45.75" customHeight="1" outlineLevel="1" x14ac:dyDescent="0.2">
      <c r="A311" s="170" t="str">
        <f>Máximo!A311</f>
        <v>3.275</v>
      </c>
      <c r="B311" s="667" t="str">
        <f>Máximo!B311:E311</f>
        <v>Compativel com os princicpais sistemas operacionais para dispositivos móveis, como Windows Phone (Microsoft), iOS (Apple) e Android (Google Inc./Open Handset Alliance)</v>
      </c>
      <c r="C311" s="668"/>
      <c r="D311" s="668"/>
      <c r="E311" s="669"/>
      <c r="F311" s="68" t="str">
        <f>IF(Máximo!F311:I311="","",Máximo!F311:I311)</f>
        <v/>
      </c>
      <c r="G311" s="72">
        <f>Máximo!G311:J311</f>
        <v>4.3478260899999996E-3</v>
      </c>
      <c r="H311" s="70" t="str">
        <f>IF(Máximo!H311="","",Máximo!H311)</f>
        <v>Obrigatório</v>
      </c>
      <c r="I311" s="37" t="s">
        <v>5</v>
      </c>
      <c r="J311" s="73">
        <f>IF($K$13="Não Atende",0,IF(I311="","",IF(H311="",VLOOKUP(I311,Parâmetros!$B$3:$C$6,2,0),VLOOKUP(I311,Parâmetros!$B$3:$C$6,2,0)*VLOOKUP(H311,Parâmetros!$E$3:$G$5,2,0))))</f>
        <v>0</v>
      </c>
      <c r="K311" s="74">
        <f t="shared" ref="K311" si="270">IF(J311="",0,((G311*J311)*$F$30)*0.9*100)</f>
        <v>0</v>
      </c>
      <c r="L311" s="3"/>
      <c r="M311" s="38"/>
    </row>
    <row r="312" spans="1:16" s="168" customFormat="1" ht="15" customHeight="1" outlineLevel="1" x14ac:dyDescent="0.2">
      <c r="A312" s="246"/>
      <c r="B312" s="244" t="s">
        <v>173</v>
      </c>
      <c r="C312" s="244"/>
      <c r="D312" s="244"/>
      <c r="E312" s="244"/>
      <c r="F312" s="247"/>
      <c r="G312" s="247"/>
      <c r="H312" s="247"/>
      <c r="I312" s="239"/>
      <c r="J312" s="247"/>
      <c r="K312" s="247"/>
      <c r="L312" s="247"/>
      <c r="M312" s="248"/>
      <c r="P312" s="5"/>
    </row>
    <row r="313" spans="1:16" ht="45.75" customHeight="1" outlineLevel="1" x14ac:dyDescent="0.2">
      <c r="A313" s="170" t="str">
        <f>Máximo!A313</f>
        <v>3.276</v>
      </c>
      <c r="B313" s="667" t="str">
        <f>Máximo!B313:E313</f>
        <v>1.  Informações Gerais</v>
      </c>
      <c r="C313" s="668"/>
      <c r="D313" s="668"/>
      <c r="E313" s="669"/>
      <c r="F313" s="68" t="str">
        <f>IF(Máximo!F313:I313="","",Máximo!F313:I313)</f>
        <v/>
      </c>
      <c r="G313" s="72">
        <f>Máximo!G313:J313</f>
        <v>2.1459227E-4</v>
      </c>
      <c r="H313" s="70" t="str">
        <f>IF(Máximo!H313="","",Máximo!H313)</f>
        <v>Obrigatório</v>
      </c>
      <c r="I313" s="37" t="s">
        <v>4</v>
      </c>
      <c r="J313" s="73">
        <f>IF($K$13="Não Atende",0,IF(I313="","",IF(H313="",VLOOKUP(I313,Parâmetros!$B$3:$C$6,2,0),VLOOKUP(I313,Parâmetros!$B$3:$C$6,2,0)*VLOOKUP(H313,Parâmetros!$E$3:$G$5,2,0))))</f>
        <v>4</v>
      </c>
      <c r="K313" s="74">
        <f t="shared" ref="K313:K376" si="271">IF(J313="",0,((G313*J313)*$F$30)*0.9*100)</f>
        <v>3.4763947740000002E-2</v>
      </c>
      <c r="L313" s="3"/>
      <c r="M313" s="38"/>
    </row>
    <row r="314" spans="1:16" ht="45.75" customHeight="1" outlineLevel="1" x14ac:dyDescent="0.2">
      <c r="A314" s="170" t="str">
        <f>Máximo!A314</f>
        <v>3.277</v>
      </c>
      <c r="B314" s="667" t="str">
        <f>Máximo!B314:E314</f>
        <v>1.1.   Este documento apresenta os requisitos mínimos de infraestrutura de TI, buscando abranger todos os aspectos e dimensões dos diversos equipamentos, ambientes operacionais e processos destinados à operação, administração e manutenção da solução de TI, objeto da RFP da qual este documento faz parte;</v>
      </c>
      <c r="C314" s="668"/>
      <c r="D314" s="668"/>
      <c r="E314" s="669"/>
      <c r="F314" s="68" t="str">
        <f>IF(Máximo!F314:I314="","",Máximo!F314:I314)</f>
        <v/>
      </c>
      <c r="G314" s="72">
        <f>Máximo!G314:J314</f>
        <v>2.1459227E-4</v>
      </c>
      <c r="H314" s="70" t="str">
        <f>IF(Máximo!H314="","",Máximo!H314)</f>
        <v>Obrigatório</v>
      </c>
      <c r="I314" s="37" t="s">
        <v>4</v>
      </c>
      <c r="J314" s="73">
        <f>IF($K$13="Não Atende",0,IF(I314="","",IF(H314="",VLOOKUP(I314,Parâmetros!$B$3:$C$6,2,0),VLOOKUP(I314,Parâmetros!$B$3:$C$6,2,0)*VLOOKUP(H314,Parâmetros!$E$3:$G$5,2,0))))</f>
        <v>4</v>
      </c>
      <c r="K314" s="74">
        <f t="shared" si="271"/>
        <v>3.4763947740000002E-2</v>
      </c>
      <c r="L314" s="3"/>
      <c r="M314" s="38"/>
    </row>
    <row r="315" spans="1:16" ht="45.75" customHeight="1" outlineLevel="1" x14ac:dyDescent="0.2">
      <c r="A315" s="170" t="str">
        <f>Máximo!A315</f>
        <v>3.278</v>
      </c>
      <c r="B315" s="667" t="str">
        <f>Máximo!B315:E315</f>
        <v>1.2.   Resposta Ponto a Ponto: o PROPONENTE deverá responder a planilha Excel do Anexo C – Resposta Ponto a Ponto - Requisitos de Infraestrutura e Operações de TIv22 - FMS.xlsx que contém a reprodução exata de todos os itens do Capítulo 1 em diante.</v>
      </c>
      <c r="C315" s="668"/>
      <c r="D315" s="668"/>
      <c r="E315" s="669"/>
      <c r="F315" s="68" t="str">
        <f>IF(Máximo!F315:I315="","",Máximo!F315:I315)</f>
        <v/>
      </c>
      <c r="G315" s="72">
        <f>Máximo!G315:J315</f>
        <v>2.1459227E-4</v>
      </c>
      <c r="H315" s="70" t="str">
        <f>IF(Máximo!H315="","",Máximo!H315)</f>
        <v>Obrigatório</v>
      </c>
      <c r="I315" s="37" t="s">
        <v>4</v>
      </c>
      <c r="J315" s="73">
        <f>IF($K$13="Não Atende",0,IF(I315="","",IF(H315="",VLOOKUP(I315,Parâmetros!$B$3:$C$6,2,0),VLOOKUP(I315,Parâmetros!$B$3:$C$6,2,0)*VLOOKUP(H315,Parâmetros!$E$3:$G$5,2,0))))</f>
        <v>4</v>
      </c>
      <c r="K315" s="74">
        <f t="shared" si="271"/>
        <v>3.4763947740000002E-2</v>
      </c>
      <c r="L315" s="3"/>
      <c r="M315" s="38"/>
    </row>
    <row r="316" spans="1:16" ht="45.75" customHeight="1" outlineLevel="1" x14ac:dyDescent="0.2">
      <c r="A316" s="170" t="str">
        <f>Máximo!A316</f>
        <v>3.279</v>
      </c>
      <c r="B316" s="667" t="str">
        <f>Máximo!B316:E316</f>
        <v>1.3.     A planilha preenchida deverá ser um Anexo da Proposta Técnica, informando o seu atendimento conforme instruções contidas na planilha.</v>
      </c>
      <c r="C316" s="668"/>
      <c r="D316" s="668"/>
      <c r="E316" s="669"/>
      <c r="F316" s="68" t="str">
        <f>IF(Máximo!F316:I316="","",Máximo!F316:I316)</f>
        <v/>
      </c>
      <c r="G316" s="72">
        <f>Máximo!G316:J316</f>
        <v>2.1459227E-4</v>
      </c>
      <c r="H316" s="70" t="str">
        <f>IF(Máximo!H316="","",Máximo!H316)</f>
        <v>Obrigatório</v>
      </c>
      <c r="I316" s="37" t="s">
        <v>4</v>
      </c>
      <c r="J316" s="73">
        <f>IF($K$13="Não Atende",0,IF(I316="","",IF(H316="",VLOOKUP(I316,Parâmetros!$B$3:$C$6,2,0),VLOOKUP(I316,Parâmetros!$B$3:$C$6,2,0)*VLOOKUP(H316,Parâmetros!$E$3:$G$5,2,0))))</f>
        <v>4</v>
      </c>
      <c r="K316" s="74">
        <f t="shared" si="271"/>
        <v>3.4763947740000002E-2</v>
      </c>
      <c r="L316" s="3"/>
      <c r="M316" s="38"/>
    </row>
    <row r="317" spans="1:16" ht="45.75" customHeight="1" outlineLevel="1" x14ac:dyDescent="0.2">
      <c r="A317" s="170" t="str">
        <f>Máximo!A317</f>
        <v>3.280</v>
      </c>
      <c r="B317" s="667" t="str">
        <f>Máximo!B317:E317</f>
        <v>1.4.    Na coluna “Declaração de Conformidade” o PROPONENTE deverá formalizar o atendimento ao solicitado utilizando os termos “ATENDE INTEGRALMENTE” (AI), “ATENDE PARCIALMENTE” (AP) ou “NÃO ATENDE” (NA). Devido às características específicas dos equipamentos e sistemas, alguns dos itens desse anexo, não serão aplicáveis. Nestes casos, as PROPONENTES deverão responder, ao item, com o texto "Não Aplicável" (NAPLIC), com as devidas justificativas desse entendimento. Não serão aceitas outras respostas que não essas 4 (quatro) opções;</v>
      </c>
      <c r="C317" s="668"/>
      <c r="D317" s="668"/>
      <c r="E317" s="669"/>
      <c r="F317" s="68" t="str">
        <f>IF(Máximo!F317:I317="","",Máximo!F317:I317)</f>
        <v/>
      </c>
      <c r="G317" s="72">
        <f>Máximo!G317:J317</f>
        <v>2.1459227E-4</v>
      </c>
      <c r="H317" s="70" t="str">
        <f>IF(Máximo!H317="","",Máximo!H317)</f>
        <v>Obrigatório</v>
      </c>
      <c r="I317" s="37" t="s">
        <v>4</v>
      </c>
      <c r="J317" s="73">
        <f>IF($K$13="Não Atende",0,IF(I317="","",IF(H317="",VLOOKUP(I317,Parâmetros!$B$3:$C$6,2,0),VLOOKUP(I317,Parâmetros!$B$3:$C$6,2,0)*VLOOKUP(H317,Parâmetros!$E$3:$G$5,2,0))))</f>
        <v>4</v>
      </c>
      <c r="K317" s="74">
        <f t="shared" si="271"/>
        <v>3.4763947740000002E-2</v>
      </c>
      <c r="L317" s="3"/>
      <c r="M317" s="38"/>
    </row>
    <row r="318" spans="1:16" ht="45.75" customHeight="1" outlineLevel="1" x14ac:dyDescent="0.2">
      <c r="A318" s="170" t="str">
        <f>Máximo!A318</f>
        <v>3.281</v>
      </c>
      <c r="B318" s="667" t="str">
        <f>Máximo!B318:E318</f>
        <v>1.5.    Para cada item respondido como “ATENDE PARCIALMENTE” deverá ser detalhado o que será atendido, e o que não será, e os impactos associados na coluna “Motivo”;</v>
      </c>
      <c r="C318" s="668"/>
      <c r="D318" s="668"/>
      <c r="E318" s="669"/>
      <c r="F318" s="68" t="str">
        <f>IF(Máximo!F318:I318="","",Máximo!F318:I318)</f>
        <v/>
      </c>
      <c r="G318" s="72">
        <f>Máximo!G318:J318</f>
        <v>2.1459227E-4</v>
      </c>
      <c r="H318" s="70" t="str">
        <f>IF(Máximo!H318="","",Máximo!H318)</f>
        <v>Obrigatório</v>
      </c>
      <c r="I318" s="37" t="s">
        <v>4</v>
      </c>
      <c r="J318" s="73">
        <f>IF($K$13="Não Atende",0,IF(I318="","",IF(H318="",VLOOKUP(I318,Parâmetros!$B$3:$C$6,2,0),VLOOKUP(I318,Parâmetros!$B$3:$C$6,2,0)*VLOOKUP(H318,Parâmetros!$E$3:$G$5,2,0))))</f>
        <v>4</v>
      </c>
      <c r="K318" s="74">
        <f t="shared" si="271"/>
        <v>3.4763947740000002E-2</v>
      </c>
      <c r="L318" s="3"/>
      <c r="M318" s="38"/>
    </row>
    <row r="319" spans="1:16" ht="45.75" customHeight="1" outlineLevel="1" x14ac:dyDescent="0.2">
      <c r="A319" s="170" t="str">
        <f>Máximo!A319</f>
        <v>3.282</v>
      </c>
      <c r="B319" s="667" t="str">
        <f>Máximo!B319:E319</f>
        <v>1.6.    Os itens respondidos pela PROPONENTE como atendidos são passíveis de comprovação em laboratórios a critério único e exclusivo da OI. O não atendimento desses itens poderá incorrer na desclassificação sumária do PROPONENTE, a qualquer tempo, sem ônus para a OI;</v>
      </c>
      <c r="C319" s="668"/>
      <c r="D319" s="668"/>
      <c r="E319" s="669"/>
      <c r="F319" s="68" t="str">
        <f>IF(Máximo!F319:I319="","",Máximo!F319:I319)</f>
        <v/>
      </c>
      <c r="G319" s="72">
        <f>Máximo!G319:J319</f>
        <v>2.1459227E-4</v>
      </c>
      <c r="H319" s="70" t="str">
        <f>IF(Máximo!H319="","",Máximo!H319)</f>
        <v>Obrigatório</v>
      </c>
      <c r="I319" s="37" t="s">
        <v>4</v>
      </c>
      <c r="J319" s="73">
        <f>IF($K$13="Não Atende",0,IF(I319="","",IF(H319="",VLOOKUP(I319,Parâmetros!$B$3:$C$6,2,0),VLOOKUP(I319,Parâmetros!$B$3:$C$6,2,0)*VLOOKUP(H319,Parâmetros!$E$3:$G$5,2,0))))</f>
        <v>4</v>
      </c>
      <c r="K319" s="74">
        <f t="shared" si="271"/>
        <v>3.4763947740000002E-2</v>
      </c>
      <c r="L319" s="3"/>
      <c r="M319" s="38"/>
    </row>
    <row r="320" spans="1:16" ht="45.75" customHeight="1" outlineLevel="1" x14ac:dyDescent="0.2">
      <c r="A320" s="170" t="str">
        <f>Máximo!A320</f>
        <v>3.283</v>
      </c>
      <c r="B320" s="667" t="str">
        <f>Máximo!B320:E320</f>
        <v>1.7.    A coluna “Link para maiores detalhes” deverá ser utilizada, quando aplicável, para identificar link para documento ou anexo da proposta técnica que provê maiores detalhes sobre o solicitado. Se utilizada, essa coluna deverá informar, pelo menos, o nome completo do documento ou anexo, o capítulo, subcapítulo e número da página;</v>
      </c>
      <c r="C320" s="668"/>
      <c r="D320" s="668"/>
      <c r="E320" s="669"/>
      <c r="F320" s="68" t="str">
        <f>IF(Máximo!F320:I320="","",Máximo!F320:I320)</f>
        <v/>
      </c>
      <c r="G320" s="72">
        <f>Máximo!G320:J320</f>
        <v>2.1459227E-4</v>
      </c>
      <c r="H320" s="70" t="str">
        <f>IF(Máximo!H320="","",Máximo!H320)</f>
        <v>Obrigatório</v>
      </c>
      <c r="I320" s="37" t="s">
        <v>4</v>
      </c>
      <c r="J320" s="73">
        <f>IF($K$13="Não Atende",0,IF(I320="","",IF(H320="",VLOOKUP(I320,Parâmetros!$B$3:$C$6,2,0),VLOOKUP(I320,Parâmetros!$B$3:$C$6,2,0)*VLOOKUP(H320,Parâmetros!$E$3:$G$5,2,0))))</f>
        <v>4</v>
      </c>
      <c r="K320" s="74">
        <f t="shared" si="271"/>
        <v>3.4763947740000002E-2</v>
      </c>
      <c r="L320" s="3"/>
      <c r="M320" s="38"/>
    </row>
    <row r="321" spans="1:13" ht="45.75" customHeight="1" outlineLevel="1" x14ac:dyDescent="0.2">
      <c r="A321" s="170" t="str">
        <f>Máximo!A321</f>
        <v>3.284</v>
      </c>
      <c r="B321" s="667" t="str">
        <f>Máximo!B321:E321</f>
        <v>1.8.    Todos os itens respondidos pelo PROPONENTE como atendidos deverão obrigatoriamente ser fornecidos e seu custo de instalação deverá estar incluso nos valores dos pedidos de compra iniciais;</v>
      </c>
      <c r="C321" s="668"/>
      <c r="D321" s="668"/>
      <c r="E321" s="669"/>
      <c r="F321" s="68" t="str">
        <f>IF(Máximo!F321:I321="","",Máximo!F321:I321)</f>
        <v/>
      </c>
      <c r="G321" s="72">
        <f>Máximo!G321:J321</f>
        <v>2.1459227E-4</v>
      </c>
      <c r="H321" s="70" t="str">
        <f>IF(Máximo!H321="","",Máximo!H321)</f>
        <v>Obrigatório</v>
      </c>
      <c r="I321" s="37" t="s">
        <v>4</v>
      </c>
      <c r="J321" s="73">
        <f>IF($K$13="Não Atende",0,IF(I321="","",IF(H321="",VLOOKUP(I321,Parâmetros!$B$3:$C$6,2,0),VLOOKUP(I321,Parâmetros!$B$3:$C$6,2,0)*VLOOKUP(H321,Parâmetros!$E$3:$G$5,2,0))))</f>
        <v>4</v>
      </c>
      <c r="K321" s="74">
        <f t="shared" si="271"/>
        <v>3.4763947740000002E-2</v>
      </c>
      <c r="L321" s="3"/>
      <c r="M321" s="38"/>
    </row>
    <row r="322" spans="1:13" ht="45.75" customHeight="1" outlineLevel="1" x14ac:dyDescent="0.2">
      <c r="A322" s="170" t="str">
        <f>Máximo!A322</f>
        <v>3.285</v>
      </c>
      <c r="B322" s="667" t="str">
        <f>Máximo!B322:E322</f>
        <v>1.9.    Quando houver inconsistência entre a Resposta Ponto a Ponto de um determinado item e o documento que a suporte ou outros documentos integrantes à proposta, será considerada a resposta mais interessante à OI;</v>
      </c>
      <c r="C322" s="668"/>
      <c r="D322" s="668"/>
      <c r="E322" s="669"/>
      <c r="F322" s="68" t="str">
        <f>IF(Máximo!F322:I322="","",Máximo!F322:I322)</f>
        <v/>
      </c>
      <c r="G322" s="72">
        <f>Máximo!G322:J322</f>
        <v>2.1459227E-4</v>
      </c>
      <c r="H322" s="70" t="str">
        <f>IF(Máximo!H322="","",Máximo!H322)</f>
        <v>Obrigatório</v>
      </c>
      <c r="I322" s="37" t="s">
        <v>5</v>
      </c>
      <c r="J322" s="73">
        <f>IF($K$13="Não Atende",0,IF(I322="","",IF(H322="",VLOOKUP(I322,Parâmetros!$B$3:$C$6,2,0),VLOOKUP(I322,Parâmetros!$B$3:$C$6,2,0)*VLOOKUP(H322,Parâmetros!$E$3:$G$5,2,0))))</f>
        <v>0</v>
      </c>
      <c r="K322" s="74">
        <f t="shared" si="271"/>
        <v>0</v>
      </c>
      <c r="L322" s="3"/>
      <c r="M322" s="38"/>
    </row>
    <row r="323" spans="1:13" ht="45.75" customHeight="1" outlineLevel="1" x14ac:dyDescent="0.2">
      <c r="A323" s="170" t="str">
        <f>Máximo!A323</f>
        <v>3.286</v>
      </c>
      <c r="B323" s="667" t="str">
        <f>Máximo!B323:E323</f>
        <v>2.  Requisitos Gerais</v>
      </c>
      <c r="C323" s="668"/>
      <c r="D323" s="668"/>
      <c r="E323" s="669"/>
      <c r="F323" s="68" t="str">
        <f>IF(Máximo!F323:I323="","",Máximo!F323:I323)</f>
        <v/>
      </c>
      <c r="G323" s="72">
        <f>Máximo!G323:J323</f>
        <v>2.1459227E-4</v>
      </c>
      <c r="H323" s="70" t="str">
        <f>IF(Máximo!H323="","",Máximo!H323)</f>
        <v>Obrigatório</v>
      </c>
      <c r="I323" s="37" t="s">
        <v>4</v>
      </c>
      <c r="J323" s="73">
        <f>IF($K$13="Não Atende",0,IF(I323="","",IF(H323="",VLOOKUP(I323,Parâmetros!$B$3:$C$6,2,0),VLOOKUP(I323,Parâmetros!$B$3:$C$6,2,0)*VLOOKUP(H323,Parâmetros!$E$3:$G$5,2,0))))</f>
        <v>4</v>
      </c>
      <c r="K323" s="74">
        <f t="shared" si="271"/>
        <v>3.4763947740000002E-2</v>
      </c>
      <c r="L323" s="3"/>
      <c r="M323" s="38"/>
    </row>
    <row r="324" spans="1:13" ht="45.75" customHeight="1" outlineLevel="1" x14ac:dyDescent="0.2">
      <c r="A324" s="170" t="str">
        <f>Máximo!A324</f>
        <v>3.287</v>
      </c>
      <c r="B324" s="667" t="str">
        <f>Máximo!B324:E324</f>
        <v>2.1.   O PROPONENTE deve especificar e dimensionar os recursos de infraestrutura de TI (servidores, armazenamento e rede), os softwares básicos (sistema operacional, servidores de aplicação e banco de dados), os softwares de monitoração e automação, bem como aqueles voltados para as funções operacionais e administrativas, necessários ao adequado funcionamento da solução.</v>
      </c>
      <c r="C324" s="668"/>
      <c r="D324" s="668"/>
      <c r="E324" s="669"/>
      <c r="F324" s="68" t="str">
        <f>IF(Máximo!F324:I324="","",Máximo!F324:I324)</f>
        <v/>
      </c>
      <c r="G324" s="72">
        <f>Máximo!G324:J324</f>
        <v>2.1459227E-4</v>
      </c>
      <c r="H324" s="70" t="str">
        <f>IF(Máximo!H324="","",Máximo!H324)</f>
        <v>Obrigatório</v>
      </c>
      <c r="I324" s="37" t="s">
        <v>4</v>
      </c>
      <c r="J324" s="73">
        <f>IF($K$13="Não Atende",0,IF(I324="","",IF(H324="",VLOOKUP(I324,Parâmetros!$B$3:$C$6,2,0),VLOOKUP(I324,Parâmetros!$B$3:$C$6,2,0)*VLOOKUP(H324,Parâmetros!$E$3:$G$5,2,0))))</f>
        <v>4</v>
      </c>
      <c r="K324" s="74">
        <f t="shared" si="271"/>
        <v>3.4763947740000002E-2</v>
      </c>
      <c r="L324" s="3"/>
      <c r="M324" s="38"/>
    </row>
    <row r="325" spans="1:13" ht="45.75" customHeight="1" outlineLevel="1" x14ac:dyDescent="0.2">
      <c r="A325" s="170" t="str">
        <f>Máximo!A325</f>
        <v>3.288</v>
      </c>
      <c r="B325" s="667" t="str">
        <f>Máximo!B325:E325</f>
        <v>2.2.   O PROPONENTE é responsável pelo desempenho associado ao dimensionamento proposto. Se o desempenho quando em operação não for satisfatório, de acordo com os itens deste documento, o PROPONENTE assumirá automaticamente os custos adicionais para adequação ou upgrade de hardware e software que eventualmente se fizer necessário.</v>
      </c>
      <c r="C325" s="668"/>
      <c r="D325" s="668"/>
      <c r="E325" s="669"/>
      <c r="F325" s="68" t="str">
        <f>IF(Máximo!F325:I325="","",Máximo!F325:I325)</f>
        <v/>
      </c>
      <c r="G325" s="72">
        <f>Máximo!G325:J325</f>
        <v>2.1459227E-4</v>
      </c>
      <c r="H325" s="70" t="str">
        <f>IF(Máximo!H325="","",Máximo!H325)</f>
        <v>Obrigatório</v>
      </c>
      <c r="I325" s="37" t="s">
        <v>4</v>
      </c>
      <c r="J325" s="73">
        <f>IF($K$13="Não Atende",0,IF(I325="","",IF(H325="",VLOOKUP(I325,Parâmetros!$B$3:$C$6,2,0),VLOOKUP(I325,Parâmetros!$B$3:$C$6,2,0)*VLOOKUP(H325,Parâmetros!$E$3:$G$5,2,0))))</f>
        <v>4</v>
      </c>
      <c r="K325" s="74">
        <f t="shared" si="271"/>
        <v>3.4763947740000002E-2</v>
      </c>
      <c r="L325" s="3"/>
      <c r="M325" s="38"/>
    </row>
    <row r="326" spans="1:13" ht="45.75" customHeight="1" outlineLevel="1" x14ac:dyDescent="0.2">
      <c r="A326" s="170" t="str">
        <f>Máximo!A326</f>
        <v>3.289</v>
      </c>
      <c r="B326" s="667" t="str">
        <f>Máximo!B326:E326</f>
        <v>2.2.1. Apresentar todo o dimensionamento necessário para suportar esta solução nos seguintes ambientes:</v>
      </c>
      <c r="C326" s="668"/>
      <c r="D326" s="668"/>
      <c r="E326" s="669"/>
      <c r="F326" s="68" t="str">
        <f>IF(Máximo!F326:I326="","",Máximo!F326:I326)</f>
        <v/>
      </c>
      <c r="G326" s="72">
        <f>Máximo!G326:J326</f>
        <v>2.1459227E-4</v>
      </c>
      <c r="H326" s="70" t="str">
        <f>IF(Máximo!H326="","",Máximo!H326)</f>
        <v>Obrigatório</v>
      </c>
      <c r="I326" s="37" t="s">
        <v>4</v>
      </c>
      <c r="J326" s="73">
        <f>IF($K$13="Não Atende",0,IF(I326="","",IF(H326="",VLOOKUP(I326,Parâmetros!$B$3:$C$6,2,0),VLOOKUP(I326,Parâmetros!$B$3:$C$6,2,0)*VLOOKUP(H326,Parâmetros!$E$3:$G$5,2,0))))</f>
        <v>4</v>
      </c>
      <c r="K326" s="74">
        <f t="shared" si="271"/>
        <v>3.4763947740000002E-2</v>
      </c>
      <c r="L326" s="3"/>
      <c r="M326" s="38"/>
    </row>
    <row r="327" spans="1:13" ht="45.75" customHeight="1" outlineLevel="1" x14ac:dyDescent="0.2">
      <c r="A327" s="170" t="str">
        <f>Máximo!A327</f>
        <v>3.290</v>
      </c>
      <c r="B327" s="667" t="str">
        <f>Máximo!B327:E327</f>
        <v>2.2.1.1.              Desenvolvimento;</v>
      </c>
      <c r="C327" s="668"/>
      <c r="D327" s="668"/>
      <c r="E327" s="669"/>
      <c r="F327" s="68" t="str">
        <f>IF(Máximo!F327:I327="","",Máximo!F327:I327)</f>
        <v/>
      </c>
      <c r="G327" s="72">
        <f>Máximo!G327:J327</f>
        <v>2.1459227E-4</v>
      </c>
      <c r="H327" s="70" t="str">
        <f>IF(Máximo!H327="","",Máximo!H327)</f>
        <v>Obrigatório</v>
      </c>
      <c r="I327" s="37" t="s">
        <v>4</v>
      </c>
      <c r="J327" s="73">
        <f>IF($K$13="Não Atende",0,IF(I327="","",IF(H327="",VLOOKUP(I327,Parâmetros!$B$3:$C$6,2,0),VLOOKUP(I327,Parâmetros!$B$3:$C$6,2,0)*VLOOKUP(H327,Parâmetros!$E$3:$G$5,2,0))))</f>
        <v>4</v>
      </c>
      <c r="K327" s="74">
        <f t="shared" si="271"/>
        <v>3.4763947740000002E-2</v>
      </c>
      <c r="L327" s="3"/>
      <c r="M327" s="38"/>
    </row>
    <row r="328" spans="1:13" ht="45.75" customHeight="1" outlineLevel="1" x14ac:dyDescent="0.2">
      <c r="A328" s="170" t="str">
        <f>Máximo!A328</f>
        <v>3.291</v>
      </c>
      <c r="B328" s="667" t="str">
        <f>Máximo!B328:E328</f>
        <v>2.2.1.2.              Homologação;</v>
      </c>
      <c r="C328" s="668"/>
      <c r="D328" s="668"/>
      <c r="E328" s="669"/>
      <c r="F328" s="68" t="str">
        <f>IF(Máximo!F328:I328="","",Máximo!F328:I328)</f>
        <v/>
      </c>
      <c r="G328" s="72">
        <f>Máximo!G328:J328</f>
        <v>2.1459227E-4</v>
      </c>
      <c r="H328" s="70" t="str">
        <f>IF(Máximo!H328="","",Máximo!H328)</f>
        <v>Obrigatório</v>
      </c>
      <c r="I328" s="37" t="s">
        <v>4</v>
      </c>
      <c r="J328" s="73">
        <f>IF($K$13="Não Atende",0,IF(I328="","",IF(H328="",VLOOKUP(I328,Parâmetros!$B$3:$C$6,2,0),VLOOKUP(I328,Parâmetros!$B$3:$C$6,2,0)*VLOOKUP(H328,Parâmetros!$E$3:$G$5,2,0))))</f>
        <v>4</v>
      </c>
      <c r="K328" s="74">
        <f t="shared" si="271"/>
        <v>3.4763947740000002E-2</v>
      </c>
      <c r="L328" s="3"/>
      <c r="M328" s="38"/>
    </row>
    <row r="329" spans="1:13" ht="45.75" customHeight="1" outlineLevel="1" x14ac:dyDescent="0.2">
      <c r="A329" s="170" t="str">
        <f>Máximo!A329</f>
        <v>3.292</v>
      </c>
      <c r="B329" s="667" t="str">
        <f>Máximo!B329:E329</f>
        <v>2.2.1.3.              Produção;</v>
      </c>
      <c r="C329" s="668"/>
      <c r="D329" s="668"/>
      <c r="E329" s="669"/>
      <c r="F329" s="68" t="str">
        <f>IF(Máximo!F329:I329="","",Máximo!F329:I329)</f>
        <v/>
      </c>
      <c r="G329" s="72">
        <f>Máximo!G329:J329</f>
        <v>2.1459227E-4</v>
      </c>
      <c r="H329" s="70" t="str">
        <f>IF(Máximo!H329="","",Máximo!H329)</f>
        <v>Obrigatório</v>
      </c>
      <c r="I329" s="37" t="s">
        <v>4</v>
      </c>
      <c r="J329" s="73">
        <f>IF($K$13="Não Atende",0,IF(I329="","",IF(H329="",VLOOKUP(I329,Parâmetros!$B$3:$C$6,2,0),VLOOKUP(I329,Parâmetros!$B$3:$C$6,2,0)*VLOOKUP(H329,Parâmetros!$E$3:$G$5,2,0))))</f>
        <v>4</v>
      </c>
      <c r="K329" s="74">
        <f t="shared" si="271"/>
        <v>3.4763947740000002E-2</v>
      </c>
      <c r="L329" s="3"/>
      <c r="M329" s="38"/>
    </row>
    <row r="330" spans="1:13" ht="45.75" customHeight="1" outlineLevel="1" x14ac:dyDescent="0.2">
      <c r="A330" s="170" t="str">
        <f>Máximo!A330</f>
        <v>3.293</v>
      </c>
      <c r="B330" s="667" t="str">
        <f>Máximo!B330:E330</f>
        <v>2.2.1.4.              Outros ambientes caso aplicável.</v>
      </c>
      <c r="C330" s="668"/>
      <c r="D330" s="668"/>
      <c r="E330" s="669"/>
      <c r="F330" s="68" t="str">
        <f>IF(Máximo!F330:I330="","",Máximo!F330:I330)</f>
        <v/>
      </c>
      <c r="G330" s="72">
        <f>Máximo!G330:J330</f>
        <v>2.1459227E-4</v>
      </c>
      <c r="H330" s="70" t="str">
        <f>IF(Máximo!H330="","",Máximo!H330)</f>
        <v>Obrigatório</v>
      </c>
      <c r="I330" s="37" t="s">
        <v>4</v>
      </c>
      <c r="J330" s="73">
        <f>IF($K$13="Não Atende",0,IF(I330="","",IF(H330="",VLOOKUP(I330,Parâmetros!$B$3:$C$6,2,0),VLOOKUP(I330,Parâmetros!$B$3:$C$6,2,0)*VLOOKUP(H330,Parâmetros!$E$3:$G$5,2,0))))</f>
        <v>4</v>
      </c>
      <c r="K330" s="74">
        <f t="shared" si="271"/>
        <v>3.4763947740000002E-2</v>
      </c>
      <c r="L330" s="3"/>
      <c r="M330" s="38"/>
    </row>
    <row r="331" spans="1:13" ht="45.75" customHeight="1" outlineLevel="1" x14ac:dyDescent="0.2">
      <c r="A331" s="170" t="str">
        <f>Máximo!A331</f>
        <v>3.294</v>
      </c>
      <c r="B331" s="667" t="str">
        <f>Máximo!B331:E331</f>
        <v>2.3.   O PROPONENTE deve apresentar solução que utilize componentes padrão de mercado. Caso sejam apresentadas soluções proprietárias, o PROPONENTE deve apresentar também alternativas equivalentes utilizando componentes padrão de mercado.</v>
      </c>
      <c r="C331" s="668"/>
      <c r="D331" s="668"/>
      <c r="E331" s="669"/>
      <c r="F331" s="68" t="str">
        <f>IF(Máximo!F331:I331="","",Máximo!F331:I331)</f>
        <v/>
      </c>
      <c r="G331" s="72">
        <f>Máximo!G331:J331</f>
        <v>2.1459227E-4</v>
      </c>
      <c r="H331" s="70" t="str">
        <f>IF(Máximo!H331="","",Máximo!H331)</f>
        <v>Obrigatório</v>
      </c>
      <c r="I331" s="37" t="s">
        <v>4</v>
      </c>
      <c r="J331" s="73">
        <f>IF($K$13="Não Atende",0,IF(I331="","",IF(H331="",VLOOKUP(I331,Parâmetros!$B$3:$C$6,2,0),VLOOKUP(I331,Parâmetros!$B$3:$C$6,2,0)*VLOOKUP(H331,Parâmetros!$E$3:$G$5,2,0))))</f>
        <v>4</v>
      </c>
      <c r="K331" s="74">
        <f t="shared" si="271"/>
        <v>3.4763947740000002E-2</v>
      </c>
      <c r="L331" s="3"/>
      <c r="M331" s="38"/>
    </row>
    <row r="332" spans="1:13" ht="45.75" customHeight="1" outlineLevel="1" x14ac:dyDescent="0.2">
      <c r="A332" s="170" t="str">
        <f>Máximo!A332</f>
        <v>3.295</v>
      </c>
      <c r="B332" s="667" t="str">
        <f>Máximo!B332:E332</f>
        <v>2.4.   A solução deve adotar componentes em configuração preferencialmente ativo/ativo, ou, caso não seja possível, ativo/passivo, que permitam a distribuição de carga através de balanceadores de carga local e geograficamente distribuídos (balanceador de carga global).</v>
      </c>
      <c r="C332" s="668"/>
      <c r="D332" s="668"/>
      <c r="E332" s="669"/>
      <c r="F332" s="68" t="str">
        <f>IF(Máximo!F332:I332="","",Máximo!F332:I332)</f>
        <v/>
      </c>
      <c r="G332" s="72">
        <f>Máximo!G332:J332</f>
        <v>2.1459227E-4</v>
      </c>
      <c r="H332" s="70" t="str">
        <f>IF(Máximo!H332="","",Máximo!H332)</f>
        <v>Obrigatório</v>
      </c>
      <c r="I332" s="37" t="s">
        <v>4</v>
      </c>
      <c r="J332" s="73">
        <f>IF($K$13="Não Atende",0,IF(I332="","",IF(H332="",VLOOKUP(I332,Parâmetros!$B$3:$C$6,2,0),VLOOKUP(I332,Parâmetros!$B$3:$C$6,2,0)*VLOOKUP(H332,Parâmetros!$E$3:$G$5,2,0))))</f>
        <v>4</v>
      </c>
      <c r="K332" s="74">
        <f t="shared" si="271"/>
        <v>3.4763947740000002E-2</v>
      </c>
      <c r="L332" s="3"/>
      <c r="M332" s="38"/>
    </row>
    <row r="333" spans="1:13" ht="45.75" customHeight="1" outlineLevel="1" x14ac:dyDescent="0.2">
      <c r="A333" s="170" t="str">
        <f>Máximo!A333</f>
        <v>3.296</v>
      </c>
      <c r="B333" s="667" t="str">
        <f>Máximo!B333:E333</f>
        <v>2.5.   O PROPONENTE deve apresentar o detalhamento técnico da solução, a saber:</v>
      </c>
      <c r="C333" s="668"/>
      <c r="D333" s="668"/>
      <c r="E333" s="669"/>
      <c r="F333" s="68" t="str">
        <f>IF(Máximo!F333:I333="","",Máximo!F333:I333)</f>
        <v/>
      </c>
      <c r="G333" s="72">
        <f>Máximo!G333:J333</f>
        <v>2.1459227E-4</v>
      </c>
      <c r="H333" s="70" t="str">
        <f>IF(Máximo!H333="","",Máximo!H333)</f>
        <v>Obrigatório</v>
      </c>
      <c r="I333" s="37" t="s">
        <v>4</v>
      </c>
      <c r="J333" s="73">
        <f>IF($K$13="Não Atende",0,IF(I333="","",IF(H333="",VLOOKUP(I333,Parâmetros!$B$3:$C$6,2,0),VLOOKUP(I333,Parâmetros!$B$3:$C$6,2,0)*VLOOKUP(H333,Parâmetros!$E$3:$G$5,2,0))))</f>
        <v>4</v>
      </c>
      <c r="K333" s="74">
        <f t="shared" si="271"/>
        <v>3.4763947740000002E-2</v>
      </c>
      <c r="L333" s="3"/>
      <c r="M333" s="38"/>
    </row>
    <row r="334" spans="1:13" ht="45.75" customHeight="1" outlineLevel="1" x14ac:dyDescent="0.2">
      <c r="A334" s="170" t="str">
        <f>Máximo!A334</f>
        <v>3.297</v>
      </c>
      <c r="B334" s="667" t="str">
        <f>Máximo!B334:E334</f>
        <v>2.5.1. Apresentar todos os componentes de infraestrutura de TI integrantes da solução ofertada;</v>
      </c>
      <c r="C334" s="668"/>
      <c r="D334" s="668"/>
      <c r="E334" s="669"/>
      <c r="F334" s="68" t="str">
        <f>IF(Máximo!F334:I334="","",Máximo!F334:I334)</f>
        <v/>
      </c>
      <c r="G334" s="72">
        <f>Máximo!G334:J334</f>
        <v>2.1459227E-4</v>
      </c>
      <c r="H334" s="70" t="str">
        <f>IF(Máximo!H334="","",Máximo!H334)</f>
        <v>Obrigatório</v>
      </c>
      <c r="I334" s="37" t="s">
        <v>4</v>
      </c>
      <c r="J334" s="73">
        <f>IF($K$13="Não Atende",0,IF(I334="","",IF(H334="",VLOOKUP(I334,Parâmetros!$B$3:$C$6,2,0),VLOOKUP(I334,Parâmetros!$B$3:$C$6,2,0)*VLOOKUP(H334,Parâmetros!$E$3:$G$5,2,0))))</f>
        <v>4</v>
      </c>
      <c r="K334" s="74">
        <f t="shared" si="271"/>
        <v>3.4763947740000002E-2</v>
      </c>
      <c r="L334" s="3"/>
      <c r="M334" s="38"/>
    </row>
    <row r="335" spans="1:13" ht="45.75" customHeight="1" outlineLevel="1" x14ac:dyDescent="0.2">
      <c r="A335" s="170" t="str">
        <f>Máximo!A335</f>
        <v>3.298</v>
      </c>
      <c r="B335" s="667" t="str">
        <f>Máximo!B335:E335</f>
        <v>2.5.2. Dimensionamento dos servidores de cada componente da solução;</v>
      </c>
      <c r="C335" s="668"/>
      <c r="D335" s="668"/>
      <c r="E335" s="669"/>
      <c r="F335" s="68" t="str">
        <f>IF(Máximo!F335:I335="","",Máximo!F335:I335)</f>
        <v/>
      </c>
      <c r="G335" s="72">
        <f>Máximo!G335:J335</f>
        <v>2.1459227E-4</v>
      </c>
      <c r="H335" s="70" t="str">
        <f>IF(Máximo!H335="","",Máximo!H335)</f>
        <v>Obrigatório</v>
      </c>
      <c r="I335" s="37" t="s">
        <v>4</v>
      </c>
      <c r="J335" s="73">
        <f>IF($K$13="Não Atende",0,IF(I335="","",IF(H335="",VLOOKUP(I335,Parâmetros!$B$3:$C$6,2,0),VLOOKUP(I335,Parâmetros!$B$3:$C$6,2,0)*VLOOKUP(H335,Parâmetros!$E$3:$G$5,2,0))))</f>
        <v>4</v>
      </c>
      <c r="K335" s="74">
        <f t="shared" si="271"/>
        <v>3.4763947740000002E-2</v>
      </c>
      <c r="L335" s="3"/>
      <c r="M335" s="38"/>
    </row>
    <row r="336" spans="1:13" ht="45.75" customHeight="1" outlineLevel="1" x14ac:dyDescent="0.2">
      <c r="A336" s="170" t="str">
        <f>Máximo!A336</f>
        <v>3.299</v>
      </c>
      <c r="B336" s="667" t="str">
        <f>Máximo!B336:E336</f>
        <v>2.5.3. Plataformas e sistemas operacionais homologadas;</v>
      </c>
      <c r="C336" s="668"/>
      <c r="D336" s="668"/>
      <c r="E336" s="669"/>
      <c r="F336" s="68" t="str">
        <f>IF(Máximo!F336:I336="","",Máximo!F336:I336)</f>
        <v/>
      </c>
      <c r="G336" s="72">
        <f>Máximo!G336:J336</f>
        <v>2.1459227E-4</v>
      </c>
      <c r="H336" s="70" t="str">
        <f>IF(Máximo!H336="","",Máximo!H336)</f>
        <v>Obrigatório</v>
      </c>
      <c r="I336" s="37" t="s">
        <v>4</v>
      </c>
      <c r="J336" s="73">
        <f>IF($K$13="Não Atende",0,IF(I336="","",IF(H336="",VLOOKUP(I336,Parâmetros!$B$3:$C$6,2,0),VLOOKUP(I336,Parâmetros!$B$3:$C$6,2,0)*VLOOKUP(H336,Parâmetros!$E$3:$G$5,2,0))))</f>
        <v>4</v>
      </c>
      <c r="K336" s="74">
        <f t="shared" si="271"/>
        <v>3.4763947740000002E-2</v>
      </c>
      <c r="L336" s="3"/>
      <c r="M336" s="38"/>
    </row>
    <row r="337" spans="1:13" ht="45.75" customHeight="1" outlineLevel="1" x14ac:dyDescent="0.2">
      <c r="A337" s="170" t="str">
        <f>Máximo!A337</f>
        <v>3.300</v>
      </c>
      <c r="B337" s="667" t="str">
        <f>Máximo!B337:E337</f>
        <v>2.5.4. Pré-requisitos de software básicos;</v>
      </c>
      <c r="C337" s="668"/>
      <c r="D337" s="668"/>
      <c r="E337" s="669"/>
      <c r="F337" s="68" t="str">
        <f>IF(Máximo!F337:I337="","",Máximo!F337:I337)</f>
        <v/>
      </c>
      <c r="G337" s="72">
        <f>Máximo!G337:J337</f>
        <v>2.1459227E-4</v>
      </c>
      <c r="H337" s="70" t="str">
        <f>IF(Máximo!H337="","",Máximo!H337)</f>
        <v>Obrigatório</v>
      </c>
      <c r="I337" s="37" t="s">
        <v>4</v>
      </c>
      <c r="J337" s="73">
        <f>IF($K$13="Não Atende",0,IF(I337="","",IF(H337="",VLOOKUP(I337,Parâmetros!$B$3:$C$6,2,0),VLOOKUP(I337,Parâmetros!$B$3:$C$6,2,0)*VLOOKUP(H337,Parâmetros!$E$3:$G$5,2,0))))</f>
        <v>4</v>
      </c>
      <c r="K337" s="74">
        <f t="shared" si="271"/>
        <v>3.4763947740000002E-2</v>
      </c>
      <c r="L337" s="3"/>
      <c r="M337" s="38"/>
    </row>
    <row r="338" spans="1:13" ht="45.75" customHeight="1" outlineLevel="1" x14ac:dyDescent="0.2">
      <c r="A338" s="170" t="str">
        <f>Máximo!A338</f>
        <v>3.301</v>
      </c>
      <c r="B338" s="667" t="str">
        <f>Máximo!B338:E338</f>
        <v>2.5.5. Recursos de Alta Disponibilidade;</v>
      </c>
      <c r="C338" s="668"/>
      <c r="D338" s="668"/>
      <c r="E338" s="669"/>
      <c r="F338" s="68" t="str">
        <f>IF(Máximo!F338:I338="","",Máximo!F338:I338)</f>
        <v/>
      </c>
      <c r="G338" s="72">
        <f>Máximo!G338:J338</f>
        <v>2.1459227E-4</v>
      </c>
      <c r="H338" s="70" t="str">
        <f>IF(Máximo!H338="","",Máximo!H338)</f>
        <v>Obrigatório</v>
      </c>
      <c r="I338" s="37" t="s">
        <v>4</v>
      </c>
      <c r="J338" s="73">
        <f>IF($K$13="Não Atende",0,IF(I338="","",IF(H338="",VLOOKUP(I338,Parâmetros!$B$3:$C$6,2,0),VLOOKUP(I338,Parâmetros!$B$3:$C$6,2,0)*VLOOKUP(H338,Parâmetros!$E$3:$G$5,2,0))))</f>
        <v>4</v>
      </c>
      <c r="K338" s="74">
        <f t="shared" si="271"/>
        <v>3.4763947740000002E-2</v>
      </c>
      <c r="L338" s="3"/>
      <c r="M338" s="38"/>
    </row>
    <row r="339" spans="1:13" ht="45.75" customHeight="1" outlineLevel="1" x14ac:dyDescent="0.2">
      <c r="A339" s="170" t="str">
        <f>Máximo!A339</f>
        <v>3.302</v>
      </c>
      <c r="B339" s="667" t="str">
        <f>Máximo!B339:E339</f>
        <v>2.5.6. Necessidades de área em disco interno para todos os servidores, separados por componentes da solução:</v>
      </c>
      <c r="C339" s="668"/>
      <c r="D339" s="668"/>
      <c r="E339" s="669"/>
      <c r="F339" s="68" t="str">
        <f>IF(Máximo!F339:I339="","",Máximo!F339:I339)</f>
        <v/>
      </c>
      <c r="G339" s="72">
        <f>Máximo!G339:J339</f>
        <v>2.1459227E-4</v>
      </c>
      <c r="H339" s="70" t="str">
        <f>IF(Máximo!H339="","",Máximo!H339)</f>
        <v>Obrigatório</v>
      </c>
      <c r="I339" s="37" t="s">
        <v>4</v>
      </c>
      <c r="J339" s="73">
        <f>IF($K$13="Não Atende",0,IF(I339="","",IF(H339="",VLOOKUP(I339,Parâmetros!$B$3:$C$6,2,0),VLOOKUP(I339,Parâmetros!$B$3:$C$6,2,0)*VLOOKUP(H339,Parâmetros!$E$3:$G$5,2,0))))</f>
        <v>4</v>
      </c>
      <c r="K339" s="74">
        <f t="shared" si="271"/>
        <v>3.4763947740000002E-2</v>
      </c>
      <c r="L339" s="3"/>
      <c r="M339" s="38"/>
    </row>
    <row r="340" spans="1:13" ht="45.75" customHeight="1" outlineLevel="1" x14ac:dyDescent="0.2">
      <c r="A340" s="170" t="str">
        <f>Máximo!A340</f>
        <v>3.303</v>
      </c>
      <c r="B340" s="667" t="str">
        <f>Máximo!B340:E340</f>
        <v>2.5.6.1.              As áreas em disco interno devem ser protegidas em RAID1 via controladora de hardware dos servidores;</v>
      </c>
      <c r="C340" s="668"/>
      <c r="D340" s="668"/>
      <c r="E340" s="669"/>
      <c r="F340" s="68" t="str">
        <f>IF(Máximo!F340:I340="","",Máximo!F340:I340)</f>
        <v/>
      </c>
      <c r="G340" s="72">
        <f>Máximo!G340:J340</f>
        <v>2.1459227E-4</v>
      </c>
      <c r="H340" s="70" t="str">
        <f>IF(Máximo!H340="","",Máximo!H340)</f>
        <v>Obrigatório</v>
      </c>
      <c r="I340" s="37" t="s">
        <v>4</v>
      </c>
      <c r="J340" s="73">
        <f>IF($K$13="Não Atende",0,IF(I340="","",IF(H340="",VLOOKUP(I340,Parâmetros!$B$3:$C$6,2,0),VLOOKUP(I340,Parâmetros!$B$3:$C$6,2,0)*VLOOKUP(H340,Parâmetros!$E$3:$G$5,2,0))))</f>
        <v>4</v>
      </c>
      <c r="K340" s="74">
        <f t="shared" si="271"/>
        <v>3.4763947740000002E-2</v>
      </c>
      <c r="L340" s="3"/>
      <c r="M340" s="38"/>
    </row>
    <row r="341" spans="1:13" ht="45.75" customHeight="1" outlineLevel="1" x14ac:dyDescent="0.2">
      <c r="A341" s="170" t="str">
        <f>Máximo!A341</f>
        <v>3.304</v>
      </c>
      <c r="B341" s="667" t="str">
        <f>Máximo!B341:E341</f>
        <v>2.5.6.2.              Caso exista a necessidade de utilização de placas aceleradoras de IO ou discos SSD, o PROPONENTE deve detalhar estes requisitos.</v>
      </c>
      <c r="C341" s="668"/>
      <c r="D341" s="668"/>
      <c r="E341" s="669"/>
      <c r="F341" s="68" t="str">
        <f>IF(Máximo!F341:I341="","",Máximo!F341:I341)</f>
        <v/>
      </c>
      <c r="G341" s="72">
        <f>Máximo!G341:J341</f>
        <v>2.1459227E-4</v>
      </c>
      <c r="H341" s="70" t="str">
        <f>IF(Máximo!H341="","",Máximo!H341)</f>
        <v>Obrigatório</v>
      </c>
      <c r="I341" s="37" t="s">
        <v>4</v>
      </c>
      <c r="J341" s="73">
        <f>IF($K$13="Não Atende",0,IF(I341="","",IF(H341="",VLOOKUP(I341,Parâmetros!$B$3:$C$6,2,0),VLOOKUP(I341,Parâmetros!$B$3:$C$6,2,0)*VLOOKUP(H341,Parâmetros!$E$3:$G$5,2,0))))</f>
        <v>4</v>
      </c>
      <c r="K341" s="74">
        <f t="shared" si="271"/>
        <v>3.4763947740000002E-2</v>
      </c>
      <c r="L341" s="3"/>
      <c r="M341" s="38"/>
    </row>
    <row r="342" spans="1:13" ht="45.75" customHeight="1" outlineLevel="1" x14ac:dyDescent="0.2">
      <c r="A342" s="170" t="str">
        <f>Máximo!A342</f>
        <v>3.305</v>
      </c>
      <c r="B342" s="667" t="str">
        <f>Máximo!B342:E342</f>
        <v>2.5.7. Necessidades de área em disco externo para todos os servidores, separados por componentes da solução:</v>
      </c>
      <c r="C342" s="668"/>
      <c r="D342" s="668"/>
      <c r="E342" s="669"/>
      <c r="F342" s="68" t="str">
        <f>IF(Máximo!F342:I342="","",Máximo!F342:I342)</f>
        <v/>
      </c>
      <c r="G342" s="72">
        <f>Máximo!G342:J342</f>
        <v>2.1459227E-4</v>
      </c>
      <c r="H342" s="70" t="str">
        <f>IF(Máximo!H342="","",Máximo!H342)</f>
        <v>Obrigatório</v>
      </c>
      <c r="I342" s="37" t="s">
        <v>4</v>
      </c>
      <c r="J342" s="73">
        <f>IF($K$13="Não Atende",0,IF(I342="","",IF(H342="",VLOOKUP(I342,Parâmetros!$B$3:$C$6,2,0),VLOOKUP(I342,Parâmetros!$B$3:$C$6,2,0)*VLOOKUP(H342,Parâmetros!$E$3:$G$5,2,0))))</f>
        <v>4</v>
      </c>
      <c r="K342" s="74">
        <f t="shared" si="271"/>
        <v>3.4763947740000002E-2</v>
      </c>
      <c r="L342" s="3"/>
      <c r="M342" s="38"/>
    </row>
    <row r="343" spans="1:13" ht="45.75" customHeight="1" outlineLevel="1" x14ac:dyDescent="0.2">
      <c r="A343" s="170" t="str">
        <f>Máximo!A343</f>
        <v>3.306</v>
      </c>
      <c r="B343" s="667" t="str">
        <f>Máximo!B343:E343</f>
        <v>2.5.7.1.              De acordo com a volumetria e necessidade de I/O, devem ser dimensionadas as quantidades de interfaces necessárias para suportar software de balanceamento de carga e failover:</v>
      </c>
      <c r="C343" s="668"/>
      <c r="D343" s="668"/>
      <c r="E343" s="669"/>
      <c r="F343" s="68" t="str">
        <f>IF(Máximo!F343:I343="","",Máximo!F343:I343)</f>
        <v/>
      </c>
      <c r="G343" s="72">
        <f>Máximo!G343:J343</f>
        <v>2.1459227E-4</v>
      </c>
      <c r="H343" s="70" t="str">
        <f>IF(Máximo!H343="","",Máximo!H343)</f>
        <v>Obrigatório</v>
      </c>
      <c r="I343" s="37" t="s">
        <v>4</v>
      </c>
      <c r="J343" s="73">
        <f>IF($K$13="Não Atende",0,IF(I343="","",IF(H343="",VLOOKUP(I343,Parâmetros!$B$3:$C$6,2,0),VLOOKUP(I343,Parâmetros!$B$3:$C$6,2,0)*VLOOKUP(H343,Parâmetros!$E$3:$G$5,2,0))))</f>
        <v>4</v>
      </c>
      <c r="K343" s="74">
        <f t="shared" si="271"/>
        <v>3.4763947740000002E-2</v>
      </c>
      <c r="L343" s="3"/>
      <c r="M343" s="38"/>
    </row>
    <row r="344" spans="1:13" ht="45.75" customHeight="1" outlineLevel="1" x14ac:dyDescent="0.2">
      <c r="A344" s="170" t="str">
        <f>Máximo!A344</f>
        <v>3.307</v>
      </c>
      <c r="B344" s="667" t="str">
        <f>Máximo!B344:E344</f>
        <v>2.5.7.2.              Detalhamento dos critérios utilizados para dimensionamento dos componentes da solução;</v>
      </c>
      <c r="C344" s="668"/>
      <c r="D344" s="668"/>
      <c r="E344" s="669"/>
      <c r="F344" s="68" t="str">
        <f>IF(Máximo!F344:I344="","",Máximo!F344:I344)</f>
        <v/>
      </c>
      <c r="G344" s="72">
        <f>Máximo!G344:J344</f>
        <v>2.1459227E-4</v>
      </c>
      <c r="H344" s="70" t="str">
        <f>IF(Máximo!H344="","",Máximo!H344)</f>
        <v>Obrigatório</v>
      </c>
      <c r="I344" s="37" t="s">
        <v>4</v>
      </c>
      <c r="J344" s="73">
        <f>IF($K$13="Não Atende",0,IF(I344="","",IF(H344="",VLOOKUP(I344,Parâmetros!$B$3:$C$6,2,0),VLOOKUP(I344,Parâmetros!$B$3:$C$6,2,0)*VLOOKUP(H344,Parâmetros!$E$3:$G$5,2,0))))</f>
        <v>4</v>
      </c>
      <c r="K344" s="74">
        <f t="shared" si="271"/>
        <v>3.4763947740000002E-2</v>
      </c>
      <c r="L344" s="3"/>
      <c r="M344" s="38"/>
    </row>
    <row r="345" spans="1:13" ht="45.75" customHeight="1" outlineLevel="1" x14ac:dyDescent="0.2">
      <c r="A345" s="170" t="str">
        <f>Máximo!A345</f>
        <v>3.308</v>
      </c>
      <c r="B345" s="667" t="str">
        <f>Máximo!B345:E345</f>
        <v>2.5.7.3.              Escalabilidade dos componentes ofertados (capacidade de crescimento), sem a necessidade de investimentos adicionais.</v>
      </c>
      <c r="C345" s="668"/>
      <c r="D345" s="668"/>
      <c r="E345" s="669"/>
      <c r="F345" s="68" t="str">
        <f>IF(Máximo!F345:I345="","",Máximo!F345:I345)</f>
        <v/>
      </c>
      <c r="G345" s="72">
        <f>Máximo!G345:J345</f>
        <v>2.1459227E-4</v>
      </c>
      <c r="H345" s="70" t="str">
        <f>IF(Máximo!H345="","",Máximo!H345)</f>
        <v>Obrigatório</v>
      </c>
      <c r="I345" s="37" t="s">
        <v>4</v>
      </c>
      <c r="J345" s="73">
        <f>IF($K$13="Não Atende",0,IF(I345="","",IF(H345="",VLOOKUP(I345,Parâmetros!$B$3:$C$6,2,0),VLOOKUP(I345,Parâmetros!$B$3:$C$6,2,0)*VLOOKUP(H345,Parâmetros!$E$3:$G$5,2,0))))</f>
        <v>4</v>
      </c>
      <c r="K345" s="74">
        <f t="shared" si="271"/>
        <v>3.4763947740000002E-2</v>
      </c>
      <c r="L345" s="3"/>
      <c r="M345" s="38"/>
    </row>
    <row r="346" spans="1:13" ht="45.75" customHeight="1" outlineLevel="1" x14ac:dyDescent="0.2">
      <c r="A346" s="170" t="str">
        <f>Máximo!A346</f>
        <v>3.309</v>
      </c>
      <c r="B346" s="667" t="str">
        <f>Máximo!B346:E346</f>
        <v>2.5.8. O PROPONENTE deve detalhar a solução de conectividade e arquitetura de rede, conforme requisitos do Capítulo 6, incluindo:</v>
      </c>
      <c r="C346" s="668"/>
      <c r="D346" s="668"/>
      <c r="E346" s="669"/>
      <c r="F346" s="68" t="str">
        <f>IF(Máximo!F346:I346="","",Máximo!F346:I346)</f>
        <v/>
      </c>
      <c r="G346" s="72">
        <f>Máximo!G346:J346</f>
        <v>2.1459227E-4</v>
      </c>
      <c r="H346" s="70" t="str">
        <f>IF(Máximo!H346="","",Máximo!H346)</f>
        <v>Obrigatório</v>
      </c>
      <c r="I346" s="37" t="s">
        <v>4</v>
      </c>
      <c r="J346" s="73">
        <f>IF($K$13="Não Atende",0,IF(I346="","",IF(H346="",VLOOKUP(I346,Parâmetros!$B$3:$C$6,2,0),VLOOKUP(I346,Parâmetros!$B$3:$C$6,2,0)*VLOOKUP(H346,Parâmetros!$E$3:$G$5,2,0))))</f>
        <v>4</v>
      </c>
      <c r="K346" s="74">
        <f t="shared" si="271"/>
        <v>3.4763947740000002E-2</v>
      </c>
      <c r="L346" s="3"/>
      <c r="M346" s="38"/>
    </row>
    <row r="347" spans="1:13" ht="45.75" customHeight="1" outlineLevel="1" x14ac:dyDescent="0.2">
      <c r="A347" s="170" t="str">
        <f>Máximo!A347</f>
        <v>3.310</v>
      </c>
      <c r="B347" s="667" t="str">
        <f>Máximo!B347:E347</f>
        <v>2.5.8.1.              Topologia de rede;</v>
      </c>
      <c r="C347" s="668"/>
      <c r="D347" s="668"/>
      <c r="E347" s="669"/>
      <c r="F347" s="68" t="str">
        <f>IF(Máximo!F347:I347="","",Máximo!F347:I347)</f>
        <v/>
      </c>
      <c r="G347" s="72">
        <f>Máximo!G347:J347</f>
        <v>2.1459227E-4</v>
      </c>
      <c r="H347" s="70" t="str">
        <f>IF(Máximo!H347="","",Máximo!H347)</f>
        <v>Obrigatório</v>
      </c>
      <c r="I347" s="37" t="s">
        <v>4</v>
      </c>
      <c r="J347" s="73">
        <f>IF($K$13="Não Atende",0,IF(I347="","",IF(H347="",VLOOKUP(I347,Parâmetros!$B$3:$C$6,2,0),VLOOKUP(I347,Parâmetros!$B$3:$C$6,2,0)*VLOOKUP(H347,Parâmetros!$E$3:$G$5,2,0))))</f>
        <v>4</v>
      </c>
      <c r="K347" s="74">
        <f t="shared" si="271"/>
        <v>3.4763947740000002E-2</v>
      </c>
      <c r="L347" s="3"/>
      <c r="M347" s="38"/>
    </row>
    <row r="348" spans="1:13" ht="45.75" customHeight="1" outlineLevel="1" x14ac:dyDescent="0.2">
      <c r="A348" s="170" t="str">
        <f>Máximo!A348</f>
        <v>3.311</v>
      </c>
      <c r="B348" s="667" t="str">
        <f>Máximo!B348:E348</f>
        <v>2.5.8.2.              Quantidade e tipos de interfaces de rede;</v>
      </c>
      <c r="C348" s="668"/>
      <c r="D348" s="668"/>
      <c r="E348" s="669"/>
      <c r="F348" s="68" t="str">
        <f>IF(Máximo!F348:I348="","",Máximo!F348:I348)</f>
        <v/>
      </c>
      <c r="G348" s="72">
        <f>Máximo!G348:J348</f>
        <v>2.1459227E-4</v>
      </c>
      <c r="H348" s="70" t="str">
        <f>IF(Máximo!H348="","",Máximo!H348)</f>
        <v>Obrigatório</v>
      </c>
      <c r="I348" s="37" t="s">
        <v>4</v>
      </c>
      <c r="J348" s="73">
        <f>IF($K$13="Não Atende",0,IF(I348="","",IF(H348="",VLOOKUP(I348,Parâmetros!$B$3:$C$6,2,0),VLOOKUP(I348,Parâmetros!$B$3:$C$6,2,0)*VLOOKUP(H348,Parâmetros!$E$3:$G$5,2,0))))</f>
        <v>4</v>
      </c>
      <c r="K348" s="74">
        <f t="shared" si="271"/>
        <v>3.4763947740000002E-2</v>
      </c>
      <c r="L348" s="3"/>
      <c r="M348" s="38"/>
    </row>
    <row r="349" spans="1:13" ht="45.75" customHeight="1" outlineLevel="1" x14ac:dyDescent="0.2">
      <c r="A349" s="170" t="str">
        <f>Máximo!A349</f>
        <v>3.312</v>
      </c>
      <c r="B349" s="667" t="str">
        <f>Máximo!B349:E349</f>
        <v>2.5.8.3.              Deve ser especificado o fluxo de tráfego estimado entre os servidores que compõem a solução, baseado nos dados de dimensionamento apresentados;</v>
      </c>
      <c r="C349" s="668"/>
      <c r="D349" s="668"/>
      <c r="E349" s="669"/>
      <c r="F349" s="68" t="str">
        <f>IF(Máximo!F349:I349="","",Máximo!F349:I349)</f>
        <v/>
      </c>
      <c r="G349" s="72">
        <f>Máximo!G349:J349</f>
        <v>2.1459227E-4</v>
      </c>
      <c r="H349" s="70" t="str">
        <f>IF(Máximo!H349="","",Máximo!H349)</f>
        <v>Obrigatório</v>
      </c>
      <c r="I349" s="37" t="s">
        <v>4</v>
      </c>
      <c r="J349" s="73">
        <f>IF($K$13="Não Atende",0,IF(I349="","",IF(H349="",VLOOKUP(I349,Parâmetros!$B$3:$C$6,2,0),VLOOKUP(I349,Parâmetros!$B$3:$C$6,2,0)*VLOOKUP(H349,Parâmetros!$E$3:$G$5,2,0))))</f>
        <v>4</v>
      </c>
      <c r="K349" s="74">
        <f t="shared" si="271"/>
        <v>3.4763947740000002E-2</v>
      </c>
      <c r="L349" s="3"/>
      <c r="M349" s="38"/>
    </row>
    <row r="350" spans="1:13" ht="45.75" customHeight="1" outlineLevel="1" x14ac:dyDescent="0.2">
      <c r="A350" s="170" t="str">
        <f>Máximo!A350</f>
        <v>3.313</v>
      </c>
      <c r="B350" s="667" t="str">
        <f>Máximo!B350:E350</f>
        <v>2.5.8.4.              Latência máxima de rede entre os componentes suportada pela solução;</v>
      </c>
      <c r="C350" s="668"/>
      <c r="D350" s="668"/>
      <c r="E350" s="669"/>
      <c r="F350" s="68" t="str">
        <f>IF(Máximo!F350:I350="","",Máximo!F350:I350)</f>
        <v/>
      </c>
      <c r="G350" s="72">
        <f>Máximo!G350:J350</f>
        <v>2.1459227E-4</v>
      </c>
      <c r="H350" s="70" t="str">
        <f>IF(Máximo!H350="","",Máximo!H350)</f>
        <v>Obrigatório</v>
      </c>
      <c r="I350" s="37" t="s">
        <v>4</v>
      </c>
      <c r="J350" s="73">
        <f>IF($K$13="Não Atende",0,IF(I350="","",IF(H350="",VLOOKUP(I350,Parâmetros!$B$3:$C$6,2,0),VLOOKUP(I350,Parâmetros!$B$3:$C$6,2,0)*VLOOKUP(H350,Parâmetros!$E$3:$G$5,2,0))))</f>
        <v>4</v>
      </c>
      <c r="K350" s="74">
        <f t="shared" si="271"/>
        <v>3.4763947740000002E-2</v>
      </c>
      <c r="L350" s="3"/>
      <c r="M350" s="38"/>
    </row>
    <row r="351" spans="1:13" ht="45.75" customHeight="1" outlineLevel="1" x14ac:dyDescent="0.2">
      <c r="A351" s="170" t="str">
        <f>Máximo!A351</f>
        <v>3.314</v>
      </c>
      <c r="B351" s="667" t="str">
        <f>Máximo!B351:E351</f>
        <v>2.5.8.5.              Requisitos e topologia de balanceamento de carga local e global;</v>
      </c>
      <c r="C351" s="668"/>
      <c r="D351" s="668"/>
      <c r="E351" s="669"/>
      <c r="F351" s="68" t="str">
        <f>IF(Máximo!F351:I351="","",Máximo!F351:I351)</f>
        <v/>
      </c>
      <c r="G351" s="72">
        <f>Máximo!G351:J351</f>
        <v>2.1459227E-4</v>
      </c>
      <c r="H351" s="70" t="str">
        <f>IF(Máximo!H351="","",Máximo!H351)</f>
        <v>Obrigatório</v>
      </c>
      <c r="I351" s="37" t="s">
        <v>4</v>
      </c>
      <c r="J351" s="73">
        <f>IF($K$13="Não Atende",0,IF(I351="","",IF(H351="",VLOOKUP(I351,Parâmetros!$B$3:$C$6,2,0),VLOOKUP(I351,Parâmetros!$B$3:$C$6,2,0)*VLOOKUP(H351,Parâmetros!$E$3:$G$5,2,0))))</f>
        <v>4</v>
      </c>
      <c r="K351" s="74">
        <f t="shared" si="271"/>
        <v>3.4763947740000002E-2</v>
      </c>
      <c r="L351" s="3"/>
      <c r="M351" s="38"/>
    </row>
    <row r="352" spans="1:13" ht="45.75" customHeight="1" outlineLevel="1" x14ac:dyDescent="0.2">
      <c r="A352" s="170" t="str">
        <f>Máximo!A352</f>
        <v>3.315</v>
      </c>
      <c r="B352" s="667" t="str">
        <f>Máximo!B352:E352</f>
        <v>2.6.   A solução ofertada deve ser escalável mantendo a mesma arquitetura inicialmente proposta. Caso haja limite de escalabilidade na solução ofertada, o mesmo deverá ser informado;</v>
      </c>
      <c r="C352" s="668"/>
      <c r="D352" s="668"/>
      <c r="E352" s="669"/>
      <c r="F352" s="68" t="str">
        <f>IF(Máximo!F352:I352="","",Máximo!F352:I352)</f>
        <v/>
      </c>
      <c r="G352" s="72">
        <f>Máximo!G352:J352</f>
        <v>2.1459227E-4</v>
      </c>
      <c r="H352" s="70" t="str">
        <f>IF(Máximo!H352="","",Máximo!H352)</f>
        <v>Obrigatório</v>
      </c>
      <c r="I352" s="37" t="s">
        <v>4</v>
      </c>
      <c r="J352" s="73">
        <f>IF($K$13="Não Atende",0,IF(I352="","",IF(H352="",VLOOKUP(I352,Parâmetros!$B$3:$C$6,2,0),VLOOKUP(I352,Parâmetros!$B$3:$C$6,2,0)*VLOOKUP(H352,Parâmetros!$E$3:$G$5,2,0))))</f>
        <v>4</v>
      </c>
      <c r="K352" s="74">
        <f t="shared" si="271"/>
        <v>3.4763947740000002E-2</v>
      </c>
      <c r="L352" s="3"/>
      <c r="M352" s="38"/>
    </row>
    <row r="353" spans="1:13" ht="45.75" customHeight="1" outlineLevel="1" x14ac:dyDescent="0.2">
      <c r="A353" s="170" t="str">
        <f>Máximo!A353</f>
        <v>3.316</v>
      </c>
      <c r="B353" s="667" t="str">
        <f>Máximo!B353:E353</f>
        <v>2.7.   A escalabilidade dos componentes deve ser preferencialmente horizontal;</v>
      </c>
      <c r="C353" s="668"/>
      <c r="D353" s="668"/>
      <c r="E353" s="669"/>
      <c r="F353" s="68" t="str">
        <f>IF(Máximo!F353:I353="","",Máximo!F353:I353)</f>
        <v/>
      </c>
      <c r="G353" s="72">
        <f>Máximo!G353:J353</f>
        <v>2.1459227E-4</v>
      </c>
      <c r="H353" s="70" t="str">
        <f>IF(Máximo!H353="","",Máximo!H353)</f>
        <v>Obrigatório</v>
      </c>
      <c r="I353" s="37" t="s">
        <v>4</v>
      </c>
      <c r="J353" s="73">
        <f>IF($K$13="Não Atende",0,IF(I353="","",IF(H353="",VLOOKUP(I353,Parâmetros!$B$3:$C$6,2,0),VLOOKUP(I353,Parâmetros!$B$3:$C$6,2,0)*VLOOKUP(H353,Parâmetros!$E$3:$G$5,2,0))))</f>
        <v>4</v>
      </c>
      <c r="K353" s="74">
        <f t="shared" si="271"/>
        <v>3.4763947740000002E-2</v>
      </c>
      <c r="L353" s="3"/>
      <c r="M353" s="38"/>
    </row>
    <row r="354" spans="1:13" ht="45.75" customHeight="1" outlineLevel="1" x14ac:dyDescent="0.2">
      <c r="A354" s="170" t="str">
        <f>Máximo!A354</f>
        <v>3.317</v>
      </c>
      <c r="B354" s="667" t="str">
        <f>Máximo!B354:E354</f>
        <v>2.8.   A solução em hipótese alguma deve privar a evolução dos componentes de infraestrutura;</v>
      </c>
      <c r="C354" s="668"/>
      <c r="D354" s="668"/>
      <c r="E354" s="669"/>
      <c r="F354" s="68" t="str">
        <f>IF(Máximo!F354:I354="","",Máximo!F354:I354)</f>
        <v/>
      </c>
      <c r="G354" s="72">
        <f>Máximo!G354:J354</f>
        <v>2.1459227E-4</v>
      </c>
      <c r="H354" s="70" t="str">
        <f>IF(Máximo!H354="","",Máximo!H354)</f>
        <v>Obrigatório</v>
      </c>
      <c r="I354" s="37" t="s">
        <v>4</v>
      </c>
      <c r="J354" s="73">
        <f>IF($K$13="Não Atende",0,IF(I354="","",IF(H354="",VLOOKUP(I354,Parâmetros!$B$3:$C$6,2,0),VLOOKUP(I354,Parâmetros!$B$3:$C$6,2,0)*VLOOKUP(H354,Parâmetros!$E$3:$G$5,2,0))))</f>
        <v>4</v>
      </c>
      <c r="K354" s="74">
        <f t="shared" si="271"/>
        <v>3.4763947740000002E-2</v>
      </c>
      <c r="L354" s="3"/>
      <c r="M354" s="38"/>
    </row>
    <row r="355" spans="1:13" ht="45.75" customHeight="1" outlineLevel="1" x14ac:dyDescent="0.2">
      <c r="A355" s="170" t="str">
        <f>Máximo!A355</f>
        <v>3.318</v>
      </c>
      <c r="B355" s="667" t="str">
        <f>Máximo!B355:E355</f>
        <v>3.  Requisitos de Infraestrutura de Servidores e Virtualização</v>
      </c>
      <c r="C355" s="668"/>
      <c r="D355" s="668"/>
      <c r="E355" s="669"/>
      <c r="F355" s="68" t="str">
        <f>IF(Máximo!F355:I355="","",Máximo!F355:I355)</f>
        <v/>
      </c>
      <c r="G355" s="72">
        <f>Máximo!G355:J355</f>
        <v>2.1459227E-4</v>
      </c>
      <c r="H355" s="70" t="str">
        <f>IF(Máximo!H355="","",Máximo!H355)</f>
        <v>Obrigatório</v>
      </c>
      <c r="I355" s="37" t="s">
        <v>4</v>
      </c>
      <c r="J355" s="73">
        <f>IF($K$13="Não Atende",0,IF(I355="","",IF(H355="",VLOOKUP(I355,Parâmetros!$B$3:$C$6,2,0),VLOOKUP(I355,Parâmetros!$B$3:$C$6,2,0)*VLOOKUP(H355,Parâmetros!$E$3:$G$5,2,0))))</f>
        <v>4</v>
      </c>
      <c r="K355" s="74">
        <f t="shared" si="271"/>
        <v>3.4763947740000002E-2</v>
      </c>
      <c r="L355" s="3"/>
      <c r="M355" s="38"/>
    </row>
    <row r="356" spans="1:13" ht="45.75" customHeight="1" outlineLevel="1" x14ac:dyDescent="0.2">
      <c r="A356" s="170" t="str">
        <f>Máximo!A356</f>
        <v>3.319</v>
      </c>
      <c r="B356" s="667" t="str">
        <f>Máximo!B356:E356</f>
        <v>3.1.   Requisitos Gerais:</v>
      </c>
      <c r="C356" s="668"/>
      <c r="D356" s="668"/>
      <c r="E356" s="669"/>
      <c r="F356" s="68" t="str">
        <f>IF(Máximo!F356:I356="","",Máximo!F356:I356)</f>
        <v/>
      </c>
      <c r="G356" s="72">
        <f>Máximo!G356:J356</f>
        <v>2.1459227E-4</v>
      </c>
      <c r="H356" s="70" t="str">
        <f>IF(Máximo!H356="","",Máximo!H356)</f>
        <v>Obrigatório</v>
      </c>
      <c r="I356" s="37" t="s">
        <v>4</v>
      </c>
      <c r="J356" s="73">
        <f>IF($K$13="Não Atende",0,IF(I356="","",IF(H356="",VLOOKUP(I356,Parâmetros!$B$3:$C$6,2,0),VLOOKUP(I356,Parâmetros!$B$3:$C$6,2,0)*VLOOKUP(H356,Parâmetros!$E$3:$G$5,2,0))))</f>
        <v>4</v>
      </c>
      <c r="K356" s="74">
        <f t="shared" si="271"/>
        <v>3.4763947740000002E-2</v>
      </c>
      <c r="L356" s="3"/>
      <c r="M356" s="38"/>
    </row>
    <row r="357" spans="1:13" ht="45.75" customHeight="1" outlineLevel="1" x14ac:dyDescent="0.2">
      <c r="A357" s="170" t="str">
        <f>Máximo!A357</f>
        <v>3.320</v>
      </c>
      <c r="B357" s="667" t="str">
        <f>Máximo!B357:E357</f>
        <v>3.1.1. A arquitetura X86 é para utilização em todos os servidores (Low End, Mid Range e High End). Caso haja incompatibilidade da aplicação, a mesma deve ser justificada na resposta a este material;</v>
      </c>
      <c r="C357" s="668"/>
      <c r="D357" s="668"/>
      <c r="E357" s="669"/>
      <c r="F357" s="68" t="str">
        <f>IF(Máximo!F357:I357="","",Máximo!F357:I357)</f>
        <v/>
      </c>
      <c r="G357" s="72">
        <f>Máximo!G357:J357</f>
        <v>2.1459227E-4</v>
      </c>
      <c r="H357" s="70" t="str">
        <f>IF(Máximo!H357="","",Máximo!H357)</f>
        <v>Obrigatório</v>
      </c>
      <c r="I357" s="37" t="s">
        <v>4</v>
      </c>
      <c r="J357" s="73">
        <f>IF($K$13="Não Atende",0,IF(I357="","",IF(H357="",VLOOKUP(I357,Parâmetros!$B$3:$C$6,2,0),VLOOKUP(I357,Parâmetros!$B$3:$C$6,2,0)*VLOOKUP(H357,Parâmetros!$E$3:$G$5,2,0))))</f>
        <v>4</v>
      </c>
      <c r="K357" s="74">
        <f t="shared" si="271"/>
        <v>3.4763947740000002E-2</v>
      </c>
      <c r="L357" s="3"/>
      <c r="M357" s="38"/>
    </row>
    <row r="358" spans="1:13" ht="45.75" customHeight="1" outlineLevel="1" x14ac:dyDescent="0.2">
      <c r="A358" s="170" t="str">
        <f>Máximo!A358</f>
        <v>3.321</v>
      </c>
      <c r="B358" s="667" t="str">
        <f>Máximo!B358:E358</f>
        <v>3.1.2. A solução proposta deve possuir compatibilidade com soluções de virtualização. Caso haja incompatibilidade da aplicação, a mesma deve ser justificada na resposta a este material;</v>
      </c>
      <c r="C358" s="668"/>
      <c r="D358" s="668"/>
      <c r="E358" s="669"/>
      <c r="F358" s="68" t="str">
        <f>IF(Máximo!F358:I358="","",Máximo!F358:I358)</f>
        <v/>
      </c>
      <c r="G358" s="72">
        <f>Máximo!G358:J358</f>
        <v>2.1459227E-4</v>
      </c>
      <c r="H358" s="70" t="str">
        <f>IF(Máximo!H358="","",Máximo!H358)</f>
        <v>Obrigatório</v>
      </c>
      <c r="I358" s="37" t="s">
        <v>4</v>
      </c>
      <c r="J358" s="73">
        <f>IF($K$13="Não Atende",0,IF(I358="","",IF(H358="",VLOOKUP(I358,Parâmetros!$B$3:$C$6,2,0),VLOOKUP(I358,Parâmetros!$B$3:$C$6,2,0)*VLOOKUP(H358,Parâmetros!$E$3:$G$5,2,0))))</f>
        <v>4</v>
      </c>
      <c r="K358" s="74">
        <f t="shared" si="271"/>
        <v>3.4763947740000002E-2</v>
      </c>
      <c r="L358" s="3"/>
      <c r="M358" s="38"/>
    </row>
    <row r="359" spans="1:13" ht="45.75" customHeight="1" outlineLevel="1" x14ac:dyDescent="0.2">
      <c r="A359" s="170" t="str">
        <f>Máximo!A359</f>
        <v>3.322</v>
      </c>
      <c r="B359" s="667" t="str">
        <f>Máximo!B359:E359</f>
        <v>3.1.2.1.              A solução de virtualização deve ser preferencialmente VMware;</v>
      </c>
      <c r="C359" s="668"/>
      <c r="D359" s="668"/>
      <c r="E359" s="669"/>
      <c r="F359" s="68" t="str">
        <f>IF(Máximo!F359:I359="","",Máximo!F359:I359)</f>
        <v/>
      </c>
      <c r="G359" s="72">
        <f>Máximo!G359:J359</f>
        <v>2.1459227E-4</v>
      </c>
      <c r="H359" s="70" t="str">
        <f>IF(Máximo!H359="","",Máximo!H359)</f>
        <v>Obrigatório</v>
      </c>
      <c r="I359" s="37" t="s">
        <v>4</v>
      </c>
      <c r="J359" s="73">
        <f>IF($K$13="Não Atende",0,IF(I359="","",IF(H359="",VLOOKUP(I359,Parâmetros!$B$3:$C$6,2,0),VLOOKUP(I359,Parâmetros!$B$3:$C$6,2,0)*VLOOKUP(H359,Parâmetros!$E$3:$G$5,2,0))))</f>
        <v>4</v>
      </c>
      <c r="K359" s="74">
        <f t="shared" si="271"/>
        <v>3.4763947740000002E-2</v>
      </c>
      <c r="L359" s="3"/>
      <c r="M359" s="38"/>
    </row>
    <row r="360" spans="1:13" ht="45.75" customHeight="1" outlineLevel="1" x14ac:dyDescent="0.2">
      <c r="A360" s="170" t="str">
        <f>Máximo!A360</f>
        <v>3.323</v>
      </c>
      <c r="B360" s="667" t="str">
        <f>Máximo!B360:E360</f>
        <v>3.1.2.2.              O PROPONENTE deve apresentar documento que informe a compatibilidade dos componentes da solução com ambiente virtualizado (VMware, Hyper-V, etc.), informando adicionalmente:</v>
      </c>
      <c r="C360" s="668"/>
      <c r="D360" s="668"/>
      <c r="E360" s="669"/>
      <c r="F360" s="68" t="str">
        <f>IF(Máximo!F360:I360="","",Máximo!F360:I360)</f>
        <v/>
      </c>
      <c r="G360" s="72">
        <f>Máximo!G360:J360</f>
        <v>2.1459227E-4</v>
      </c>
      <c r="H360" s="70" t="str">
        <f>IF(Máximo!H360="","",Máximo!H360)</f>
        <v>Obrigatório</v>
      </c>
      <c r="I360" s="37" t="s">
        <v>4</v>
      </c>
      <c r="J360" s="73">
        <f>IF($K$13="Não Atende",0,IF(I360="","",IF(H360="",VLOOKUP(I360,Parâmetros!$B$3:$C$6,2,0),VLOOKUP(I360,Parâmetros!$B$3:$C$6,2,0)*VLOOKUP(H360,Parâmetros!$E$3:$G$5,2,0))))</f>
        <v>4</v>
      </c>
      <c r="K360" s="74">
        <f t="shared" si="271"/>
        <v>3.4763947740000002E-2</v>
      </c>
      <c r="L360" s="3"/>
      <c r="M360" s="38"/>
    </row>
    <row r="361" spans="1:13" ht="45.75" customHeight="1" outlineLevel="1" x14ac:dyDescent="0.2">
      <c r="A361" s="170" t="str">
        <f>Máximo!A361</f>
        <v>3.324</v>
      </c>
      <c r="B361" s="667" t="str">
        <f>Máximo!B361:E361</f>
        <v>3.1.2.2.1.   Para quais componentes são homologados;</v>
      </c>
      <c r="C361" s="668"/>
      <c r="D361" s="668"/>
      <c r="E361" s="669"/>
      <c r="F361" s="68" t="str">
        <f>IF(Máximo!F361:I361="","",Máximo!F361:I361)</f>
        <v/>
      </c>
      <c r="G361" s="72">
        <f>Máximo!G361:J361</f>
        <v>2.1459227E-4</v>
      </c>
      <c r="H361" s="70" t="str">
        <f>IF(Máximo!H361="","",Máximo!H361)</f>
        <v>Obrigatório</v>
      </c>
      <c r="I361" s="37" t="s">
        <v>4</v>
      </c>
      <c r="J361" s="73">
        <f>IF($K$13="Não Atende",0,IF(I361="","",IF(H361="",VLOOKUP(I361,Parâmetros!$B$3:$C$6,2,0),VLOOKUP(I361,Parâmetros!$B$3:$C$6,2,0)*VLOOKUP(H361,Parâmetros!$E$3:$G$5,2,0))))</f>
        <v>4</v>
      </c>
      <c r="K361" s="74">
        <f t="shared" si="271"/>
        <v>3.4763947740000002E-2</v>
      </c>
      <c r="L361" s="3"/>
      <c r="M361" s="38"/>
    </row>
    <row r="362" spans="1:13" ht="45.75" customHeight="1" outlineLevel="1" x14ac:dyDescent="0.2">
      <c r="A362" s="170" t="str">
        <f>Máximo!A362</f>
        <v>3.325</v>
      </c>
      <c r="B362" s="667" t="str">
        <f>Máximo!B362:E362</f>
        <v>3.1.2.2.2.   Qual a degradação de desempenho prevista para cada componente utilizando-se ambiente virtualizado;</v>
      </c>
      <c r="C362" s="668"/>
      <c r="D362" s="668"/>
      <c r="E362" s="669"/>
      <c r="F362" s="68" t="str">
        <f>IF(Máximo!F362:I362="","",Máximo!F362:I362)</f>
        <v/>
      </c>
      <c r="G362" s="72">
        <f>Máximo!G362:J362</f>
        <v>2.1459227E-4</v>
      </c>
      <c r="H362" s="70" t="str">
        <f>IF(Máximo!H362="","",Máximo!H362)</f>
        <v>Obrigatório</v>
      </c>
      <c r="I362" s="37" t="s">
        <v>4</v>
      </c>
      <c r="J362" s="73">
        <f>IF($K$13="Não Atende",0,IF(I362="","",IF(H362="",VLOOKUP(I362,Parâmetros!$B$3:$C$6,2,0),VLOOKUP(I362,Parâmetros!$B$3:$C$6,2,0)*VLOOKUP(H362,Parâmetros!$E$3:$G$5,2,0))))</f>
        <v>4</v>
      </c>
      <c r="K362" s="74">
        <f t="shared" si="271"/>
        <v>3.4763947740000002E-2</v>
      </c>
      <c r="L362" s="3"/>
      <c r="M362" s="38"/>
    </row>
    <row r="363" spans="1:13" ht="45.75" customHeight="1" outlineLevel="1" x14ac:dyDescent="0.2">
      <c r="A363" s="170" t="str">
        <f>Máximo!A363</f>
        <v>3.326</v>
      </c>
      <c r="B363" s="667" t="str">
        <f>Máximo!B363:E363</f>
        <v>3.1.2.2.3.    </v>
      </c>
      <c r="C363" s="668"/>
      <c r="D363" s="668"/>
      <c r="E363" s="669"/>
      <c r="F363" s="68" t="str">
        <f>IF(Máximo!F363:I363="","",Máximo!F363:I363)</f>
        <v/>
      </c>
      <c r="G363" s="72">
        <f>Máximo!G363:J363</f>
        <v>2.1459227E-4</v>
      </c>
      <c r="H363" s="70" t="str">
        <f>IF(Máximo!H363="","",Máximo!H363)</f>
        <v>Obrigatório</v>
      </c>
      <c r="I363" s="37" t="s">
        <v>4</v>
      </c>
      <c r="J363" s="73">
        <f>IF($K$13="Não Atende",0,IF(I363="","",IF(H363="",VLOOKUP(I363,Parâmetros!$B$3:$C$6,2,0),VLOOKUP(I363,Parâmetros!$B$3:$C$6,2,0)*VLOOKUP(H363,Parâmetros!$E$3:$G$5,2,0))))</f>
        <v>4</v>
      </c>
      <c r="K363" s="74">
        <f t="shared" si="271"/>
        <v>3.4763947740000002E-2</v>
      </c>
      <c r="L363" s="3"/>
      <c r="M363" s="38"/>
    </row>
    <row r="364" spans="1:13" ht="45.75" customHeight="1" outlineLevel="1" x14ac:dyDescent="0.2">
      <c r="A364" s="170" t="str">
        <f>Máximo!A364</f>
        <v>3.327</v>
      </c>
      <c r="B364" s="667" t="str">
        <f>Máximo!B364:E364</f>
        <v>3.1.3. O PROPONENTE deve considerar sempre o máximo de virtualização possível para a sua proposta em todos os ambientes (produção, desenvolvimento, etc.);</v>
      </c>
      <c r="C364" s="668"/>
      <c r="D364" s="668"/>
      <c r="E364" s="669"/>
      <c r="F364" s="68" t="str">
        <f>IF(Máximo!F364:I364="","",Máximo!F364:I364)</f>
        <v/>
      </c>
      <c r="G364" s="72">
        <f>Máximo!G364:J364</f>
        <v>2.1459227E-4</v>
      </c>
      <c r="H364" s="70" t="str">
        <f>IF(Máximo!H364="","",Máximo!H364)</f>
        <v>Obrigatório</v>
      </c>
      <c r="I364" s="37" t="s">
        <v>4</v>
      </c>
      <c r="J364" s="73">
        <f>IF($K$13="Não Atende",0,IF(I364="","",IF(H364="",VLOOKUP(I364,Parâmetros!$B$3:$C$6,2,0),VLOOKUP(I364,Parâmetros!$B$3:$C$6,2,0)*VLOOKUP(H364,Parâmetros!$E$3:$G$5,2,0))))</f>
        <v>4</v>
      </c>
      <c r="K364" s="74">
        <f t="shared" si="271"/>
        <v>3.4763947740000002E-2</v>
      </c>
      <c r="L364" s="3"/>
      <c r="M364" s="38"/>
    </row>
    <row r="365" spans="1:13" ht="45.75" customHeight="1" outlineLevel="1" x14ac:dyDescent="0.2">
      <c r="A365" s="170" t="str">
        <f>Máximo!A365</f>
        <v>3.328</v>
      </c>
      <c r="B365" s="667" t="str">
        <f>Máximo!B365:E365</f>
        <v>3.1.4. Todos os servidores utilizados deverão ter arquitetura 64 bits e suporte a no mínimo 4 cores por processador;</v>
      </c>
      <c r="C365" s="668"/>
      <c r="D365" s="668"/>
      <c r="E365" s="669"/>
      <c r="F365" s="68" t="str">
        <f>IF(Máximo!F365:I365="","",Máximo!F365:I365)</f>
        <v/>
      </c>
      <c r="G365" s="72">
        <f>Máximo!G365:J365</f>
        <v>2.1459227E-4</v>
      </c>
      <c r="H365" s="70" t="str">
        <f>IF(Máximo!H365="","",Máximo!H365)</f>
        <v>Obrigatório</v>
      </c>
      <c r="I365" s="37" t="s">
        <v>4</v>
      </c>
      <c r="J365" s="73">
        <f>IF($K$13="Não Atende",0,IF(I365="","",IF(H365="",VLOOKUP(I365,Parâmetros!$B$3:$C$6,2,0),VLOOKUP(I365,Parâmetros!$B$3:$C$6,2,0)*VLOOKUP(H365,Parâmetros!$E$3:$G$5,2,0))))</f>
        <v>4</v>
      </c>
      <c r="K365" s="74">
        <f t="shared" si="271"/>
        <v>3.4763947740000002E-2</v>
      </c>
      <c r="L365" s="3"/>
      <c r="M365" s="38"/>
    </row>
    <row r="366" spans="1:13" ht="45.75" customHeight="1" outlineLevel="1" x14ac:dyDescent="0.2">
      <c r="A366" s="170" t="str">
        <f>Máximo!A366</f>
        <v>3.329</v>
      </c>
      <c r="B366" s="667" t="str">
        <f>Máximo!B366:E366</f>
        <v>3.1.5. No caso de servidores Linux, deve ser utilizada a distribuição Oracle Linux.6.5 ou superior.</v>
      </c>
      <c r="C366" s="668"/>
      <c r="D366" s="668"/>
      <c r="E366" s="669"/>
      <c r="F366" s="68" t="str">
        <f>IF(Máximo!F366:I366="","",Máximo!F366:I366)</f>
        <v/>
      </c>
      <c r="G366" s="72">
        <f>Máximo!G366:J366</f>
        <v>2.1459227E-4</v>
      </c>
      <c r="H366" s="70" t="str">
        <f>IF(Máximo!H366="","",Máximo!H366)</f>
        <v>Obrigatório</v>
      </c>
      <c r="I366" s="37" t="s">
        <v>4</v>
      </c>
      <c r="J366" s="73">
        <f>IF($K$13="Não Atende",0,IF(I366="","",IF(H366="",VLOOKUP(I366,Parâmetros!$B$3:$C$6,2,0),VLOOKUP(I366,Parâmetros!$B$3:$C$6,2,0)*VLOOKUP(H366,Parâmetros!$E$3:$G$5,2,0))))</f>
        <v>4</v>
      </c>
      <c r="K366" s="74">
        <f t="shared" si="271"/>
        <v>3.4763947740000002E-2</v>
      </c>
      <c r="L366" s="3"/>
      <c r="M366" s="38"/>
    </row>
    <row r="367" spans="1:13" ht="45.75" customHeight="1" outlineLevel="1" x14ac:dyDescent="0.2">
      <c r="A367" s="170" t="str">
        <f>Máximo!A367</f>
        <v>3.330</v>
      </c>
      <c r="B367" s="667" t="str">
        <f>Máximo!B367:E367</f>
        <v>3.1.5.1.              O PROPONENTE deve informar também a compatibilidade com Red Hat versão 6.5 ou superior.</v>
      </c>
      <c r="C367" s="668"/>
      <c r="D367" s="668"/>
      <c r="E367" s="669"/>
      <c r="F367" s="68" t="str">
        <f>IF(Máximo!F367:I367="","",Máximo!F367:I367)</f>
        <v/>
      </c>
      <c r="G367" s="72">
        <f>Máximo!G367:J367</f>
        <v>2.1459227E-4</v>
      </c>
      <c r="H367" s="70" t="str">
        <f>IF(Máximo!H367="","",Máximo!H367)</f>
        <v>Obrigatório</v>
      </c>
      <c r="I367" s="37" t="s">
        <v>4</v>
      </c>
      <c r="J367" s="73">
        <f>IF($K$13="Não Atende",0,IF(I367="","",IF(H367="",VLOOKUP(I367,Parâmetros!$B$3:$C$6,2,0),VLOOKUP(I367,Parâmetros!$B$3:$C$6,2,0)*VLOOKUP(H367,Parâmetros!$E$3:$G$5,2,0))))</f>
        <v>4</v>
      </c>
      <c r="K367" s="74">
        <f t="shared" si="271"/>
        <v>3.4763947740000002E-2</v>
      </c>
      <c r="L367" s="3"/>
      <c r="M367" s="38"/>
    </row>
    <row r="368" spans="1:13" ht="45.75" customHeight="1" outlineLevel="1" x14ac:dyDescent="0.2">
      <c r="A368" s="170" t="str">
        <f>Máximo!A368</f>
        <v>3.331</v>
      </c>
      <c r="B368" s="667" t="str">
        <f>Máximo!B368:E368</f>
        <v>4.  Requisitos de Infraestrutura de Armazenamento</v>
      </c>
      <c r="C368" s="668"/>
      <c r="D368" s="668"/>
      <c r="E368" s="669"/>
      <c r="F368" s="68" t="str">
        <f>IF(Máximo!F368:I368="","",Máximo!F368:I368)</f>
        <v/>
      </c>
      <c r="G368" s="72">
        <f>Máximo!G368:J368</f>
        <v>2.1459227E-4</v>
      </c>
      <c r="H368" s="70" t="str">
        <f>IF(Máximo!H368="","",Máximo!H368)</f>
        <v>Obrigatório</v>
      </c>
      <c r="I368" s="37" t="s">
        <v>4</v>
      </c>
      <c r="J368" s="73">
        <f>IF($K$13="Não Atende",0,IF(I368="","",IF(H368="",VLOOKUP(I368,Parâmetros!$B$3:$C$6,2,0),VLOOKUP(I368,Parâmetros!$B$3:$C$6,2,0)*VLOOKUP(H368,Parâmetros!$E$3:$G$5,2,0))))</f>
        <v>4</v>
      </c>
      <c r="K368" s="74">
        <f t="shared" si="271"/>
        <v>3.4763947740000002E-2</v>
      </c>
      <c r="L368" s="3"/>
      <c r="M368" s="38"/>
    </row>
    <row r="369" spans="1:13" ht="45.75" customHeight="1" outlineLevel="1" x14ac:dyDescent="0.2">
      <c r="A369" s="170" t="str">
        <f>Máximo!A369</f>
        <v>3.332</v>
      </c>
      <c r="B369" s="667" t="str">
        <f>Máximo!B369:E369</f>
        <v>4.1.   O PROPONENTE deve detalhar o memorial de cálculo aplicado para o dimensionamento de cada um dos componentes de armazenamento que compõe a solução proposta;</v>
      </c>
      <c r="C369" s="668"/>
      <c r="D369" s="668"/>
      <c r="E369" s="669"/>
      <c r="F369" s="68" t="str">
        <f>IF(Máximo!F369:I369="","",Máximo!F369:I369)</f>
        <v/>
      </c>
      <c r="G369" s="72">
        <f>Máximo!G369:J369</f>
        <v>2.1459227E-4</v>
      </c>
      <c r="H369" s="70" t="str">
        <f>IF(Máximo!H369="","",Máximo!H369)</f>
        <v>Obrigatório</v>
      </c>
      <c r="I369" s="37" t="s">
        <v>4</v>
      </c>
      <c r="J369" s="73">
        <f>IF($K$13="Não Atende",0,IF(I369="","",IF(H369="",VLOOKUP(I369,Parâmetros!$B$3:$C$6,2,0),VLOOKUP(I369,Parâmetros!$B$3:$C$6,2,0)*VLOOKUP(H369,Parâmetros!$E$3:$G$5,2,0))))</f>
        <v>4</v>
      </c>
      <c r="K369" s="74">
        <f t="shared" si="271"/>
        <v>3.4763947740000002E-2</v>
      </c>
      <c r="L369" s="3"/>
      <c r="M369" s="38"/>
    </row>
    <row r="370" spans="1:13" ht="45.75" customHeight="1" outlineLevel="1" x14ac:dyDescent="0.2">
      <c r="A370" s="170" t="str">
        <f>Máximo!A370</f>
        <v>3.333</v>
      </c>
      <c r="B370" s="667" t="str">
        <f>Máximo!B370:E370</f>
        <v>4.2.   O PROPONENTE deve detalhar os seguintes requerimentos que devem ser atendidos por cada componente de armazenamento externo que compõe a solução proposta:</v>
      </c>
      <c r="C370" s="668"/>
      <c r="D370" s="668"/>
      <c r="E370" s="669"/>
      <c r="F370" s="68" t="str">
        <f>IF(Máximo!F370:I370="","",Máximo!F370:I370)</f>
        <v/>
      </c>
      <c r="G370" s="72">
        <f>Máximo!G370:J370</f>
        <v>2.1459227E-4</v>
      </c>
      <c r="H370" s="70" t="str">
        <f>IF(Máximo!H370="","",Máximo!H370)</f>
        <v>Obrigatório</v>
      </c>
      <c r="I370" s="37" t="s">
        <v>4</v>
      </c>
      <c r="J370" s="73">
        <f>IF($K$13="Não Atende",0,IF(I370="","",IF(H370="",VLOOKUP(I370,Parâmetros!$B$3:$C$6,2,0),VLOOKUP(I370,Parâmetros!$B$3:$C$6,2,0)*VLOOKUP(H370,Parâmetros!$E$3:$G$5,2,0))))</f>
        <v>4</v>
      </c>
      <c r="K370" s="74">
        <f t="shared" si="271"/>
        <v>3.4763947740000002E-2</v>
      </c>
      <c r="L370" s="3"/>
      <c r="M370" s="38"/>
    </row>
    <row r="371" spans="1:13" ht="45.75" customHeight="1" outlineLevel="1" x14ac:dyDescent="0.2">
      <c r="A371" s="170" t="str">
        <f>Máximo!A371</f>
        <v>3.334</v>
      </c>
      <c r="B371" s="667" t="str">
        <f>Máximo!B371:E371</f>
        <v>4.2.1.  IOPS;</v>
      </c>
      <c r="C371" s="668"/>
      <c r="D371" s="668"/>
      <c r="E371" s="669"/>
      <c r="F371" s="68" t="str">
        <f>IF(Máximo!F371:I371="","",Máximo!F371:I371)</f>
        <v/>
      </c>
      <c r="G371" s="72">
        <f>Máximo!G371:J371</f>
        <v>2.1459227E-4</v>
      </c>
      <c r="H371" s="70" t="str">
        <f>IF(Máximo!H371="","",Máximo!H371)</f>
        <v>Obrigatório</v>
      </c>
      <c r="I371" s="37" t="s">
        <v>4</v>
      </c>
      <c r="J371" s="73">
        <f>IF($K$13="Não Atende",0,IF(I371="","",IF(H371="",VLOOKUP(I371,Parâmetros!$B$3:$C$6,2,0),VLOOKUP(I371,Parâmetros!$B$3:$C$6,2,0)*VLOOKUP(H371,Parâmetros!$E$3:$G$5,2,0))))</f>
        <v>4</v>
      </c>
      <c r="K371" s="74">
        <f t="shared" si="271"/>
        <v>3.4763947740000002E-2</v>
      </c>
      <c r="L371" s="3"/>
      <c r="M371" s="38"/>
    </row>
    <row r="372" spans="1:13" ht="45.75" customHeight="1" outlineLevel="1" x14ac:dyDescent="0.2">
      <c r="A372" s="170" t="str">
        <f>Máximo!A372</f>
        <v>3.335</v>
      </c>
      <c r="B372" s="667" t="str">
        <f>Máximo!B372:E372</f>
        <v>4.2.2.  Latência;</v>
      </c>
      <c r="C372" s="668"/>
      <c r="D372" s="668"/>
      <c r="E372" s="669"/>
      <c r="F372" s="68" t="str">
        <f>IF(Máximo!F372:I372="","",Máximo!F372:I372)</f>
        <v/>
      </c>
      <c r="G372" s="72">
        <f>Máximo!G372:J372</f>
        <v>2.1459227E-4</v>
      </c>
      <c r="H372" s="70" t="str">
        <f>IF(Máximo!H372="","",Máximo!H372)</f>
        <v>Obrigatório</v>
      </c>
      <c r="I372" s="37" t="s">
        <v>4</v>
      </c>
      <c r="J372" s="73">
        <f>IF($K$13="Não Atende",0,IF(I372="","",IF(H372="",VLOOKUP(I372,Parâmetros!$B$3:$C$6,2,0),VLOOKUP(I372,Parâmetros!$B$3:$C$6,2,0)*VLOOKUP(H372,Parâmetros!$E$3:$G$5,2,0))))</f>
        <v>4</v>
      </c>
      <c r="K372" s="74">
        <f t="shared" si="271"/>
        <v>3.4763947740000002E-2</v>
      </c>
      <c r="L372" s="3"/>
      <c r="M372" s="38"/>
    </row>
    <row r="373" spans="1:13" ht="45.75" customHeight="1" outlineLevel="1" x14ac:dyDescent="0.2">
      <c r="A373" s="170" t="str">
        <f>Máximo!A373</f>
        <v>3.336</v>
      </c>
      <c r="B373" s="667" t="str">
        <f>Máximo!B373:E373</f>
        <v>4.2.3.  Throughput.</v>
      </c>
      <c r="C373" s="668"/>
      <c r="D373" s="668"/>
      <c r="E373" s="669"/>
      <c r="F373" s="68" t="str">
        <f>IF(Máximo!F373:I373="","",Máximo!F373:I373)</f>
        <v/>
      </c>
      <c r="G373" s="72">
        <f>Máximo!G373:J373</f>
        <v>2.1459227E-4</v>
      </c>
      <c r="H373" s="70" t="str">
        <f>IF(Máximo!H373="","",Máximo!H373)</f>
        <v>Obrigatório</v>
      </c>
      <c r="I373" s="37" t="s">
        <v>4</v>
      </c>
      <c r="J373" s="73">
        <f>IF($K$13="Não Atende",0,IF(I373="","",IF(H373="",VLOOKUP(I373,Parâmetros!$B$3:$C$6,2,0),VLOOKUP(I373,Parâmetros!$B$3:$C$6,2,0)*VLOOKUP(H373,Parâmetros!$E$3:$G$5,2,0))))</f>
        <v>4</v>
      </c>
      <c r="K373" s="74">
        <f t="shared" si="271"/>
        <v>3.4763947740000002E-2</v>
      </c>
      <c r="L373" s="3"/>
      <c r="M373" s="38"/>
    </row>
    <row r="374" spans="1:13" ht="45.75" customHeight="1" outlineLevel="1" x14ac:dyDescent="0.2">
      <c r="A374" s="170" t="str">
        <f>Máximo!A374</f>
        <v>3.337</v>
      </c>
      <c r="B374" s="667" t="str">
        <f>Máximo!B374:E374</f>
        <v>4.3.   Adicionalmente, o PROPONENTE deve informar no mínimo os seguintes dados para cada um dos componentes de armazenamento da solução:</v>
      </c>
      <c r="C374" s="668"/>
      <c r="D374" s="668"/>
      <c r="E374" s="669"/>
      <c r="F374" s="68" t="str">
        <f>IF(Máximo!F374:I374="","",Máximo!F374:I374)</f>
        <v/>
      </c>
      <c r="G374" s="72">
        <f>Máximo!G374:J374</f>
        <v>2.1459227E-4</v>
      </c>
      <c r="H374" s="70" t="str">
        <f>IF(Máximo!H374="","",Máximo!H374)</f>
        <v>Obrigatório</v>
      </c>
      <c r="I374" s="37" t="s">
        <v>4</v>
      </c>
      <c r="J374" s="73">
        <f>IF($K$13="Não Atende",0,IF(I374="","",IF(H374="",VLOOKUP(I374,Parâmetros!$B$3:$C$6,2,0),VLOOKUP(I374,Parâmetros!$B$3:$C$6,2,0)*VLOOKUP(H374,Parâmetros!$E$3:$G$5,2,0))))</f>
        <v>4</v>
      </c>
      <c r="K374" s="74">
        <f t="shared" si="271"/>
        <v>3.4763947740000002E-2</v>
      </c>
      <c r="L374" s="3"/>
      <c r="M374" s="38"/>
    </row>
    <row r="375" spans="1:13" ht="45.75" customHeight="1" outlineLevel="1" x14ac:dyDescent="0.2">
      <c r="A375" s="170" t="str">
        <f>Máximo!A375</f>
        <v>3.338</v>
      </c>
      <c r="B375" s="667" t="str">
        <f>Máximo!B375:E375</f>
        <v>4.3.1.  Configuração de cache mínimo do subsistema de armazenamento;</v>
      </c>
      <c r="C375" s="668"/>
      <c r="D375" s="668"/>
      <c r="E375" s="669"/>
      <c r="F375" s="68" t="str">
        <f>IF(Máximo!F375:I375="","",Máximo!F375:I375)</f>
        <v/>
      </c>
      <c r="G375" s="72">
        <f>Máximo!G375:J375</f>
        <v>2.1459227E-4</v>
      </c>
      <c r="H375" s="70" t="str">
        <f>IF(Máximo!H375="","",Máximo!H375)</f>
        <v>Obrigatório</v>
      </c>
      <c r="I375" s="37" t="s">
        <v>4</v>
      </c>
      <c r="J375" s="73">
        <f>IF($K$13="Não Atende",0,IF(I375="","",IF(H375="",VLOOKUP(I375,Parâmetros!$B$3:$C$6,2,0),VLOOKUP(I375,Parâmetros!$B$3:$C$6,2,0)*VLOOKUP(H375,Parâmetros!$E$3:$G$5,2,0))))</f>
        <v>4</v>
      </c>
      <c r="K375" s="74">
        <f t="shared" si="271"/>
        <v>3.4763947740000002E-2</v>
      </c>
      <c r="L375" s="3"/>
      <c r="M375" s="38"/>
    </row>
    <row r="376" spans="1:13" ht="45.75" customHeight="1" outlineLevel="1" x14ac:dyDescent="0.2">
      <c r="A376" s="170" t="str">
        <f>Máximo!A376</f>
        <v>3.339</v>
      </c>
      <c r="B376" s="667" t="str">
        <f>Máximo!B376:E376</f>
        <v>4.3.2.  Necessidade de área liquida;</v>
      </c>
      <c r="C376" s="668"/>
      <c r="D376" s="668"/>
      <c r="E376" s="669"/>
      <c r="F376" s="68" t="str">
        <f>IF(Máximo!F376:I376="","",Máximo!F376:I376)</f>
        <v/>
      </c>
      <c r="G376" s="72">
        <f>Máximo!G376:J376</f>
        <v>2.1459227E-4</v>
      </c>
      <c r="H376" s="70" t="str">
        <f>IF(Máximo!H376="","",Máximo!H376)</f>
        <v>Obrigatório</v>
      </c>
      <c r="I376" s="37" t="s">
        <v>4</v>
      </c>
      <c r="J376" s="73">
        <f>IF($K$13="Não Atende",0,IF(I376="","",IF(H376="",VLOOKUP(I376,Parâmetros!$B$3:$C$6,2,0),VLOOKUP(I376,Parâmetros!$B$3:$C$6,2,0)*VLOOKUP(H376,Parâmetros!$E$3:$G$5,2,0))))</f>
        <v>4</v>
      </c>
      <c r="K376" s="74">
        <f t="shared" si="271"/>
        <v>3.4763947740000002E-2</v>
      </c>
      <c r="L376" s="3"/>
      <c r="M376" s="38"/>
    </row>
    <row r="377" spans="1:13" ht="45.75" customHeight="1" outlineLevel="1" x14ac:dyDescent="0.2">
      <c r="A377" s="170" t="str">
        <f>Máximo!A377</f>
        <v>3.340</v>
      </c>
      <c r="B377" s="667" t="str">
        <f>Máximo!B377:E377</f>
        <v>4.3.3.     Tipo de proteção de discos considerada para definição da área liquida (RAID-5, RAID-6, etc.);</v>
      </c>
      <c r="C377" s="668"/>
      <c r="D377" s="668"/>
      <c r="E377" s="669"/>
      <c r="F377" s="68" t="str">
        <f>IF(Máximo!F377:I377="","",Máximo!F377:I377)</f>
        <v/>
      </c>
      <c r="G377" s="72">
        <f>Máximo!G377:J377</f>
        <v>2.1459227E-4</v>
      </c>
      <c r="H377" s="70" t="str">
        <f>IF(Máximo!H377="","",Máximo!H377)</f>
        <v>Obrigatório</v>
      </c>
      <c r="I377" s="37" t="s">
        <v>4</v>
      </c>
      <c r="J377" s="73">
        <f>IF($K$13="Não Atende",0,IF(I377="","",IF(H377="",VLOOKUP(I377,Parâmetros!$B$3:$C$6,2,0),VLOOKUP(I377,Parâmetros!$B$3:$C$6,2,0)*VLOOKUP(H377,Parâmetros!$E$3:$G$5,2,0))))</f>
        <v>4</v>
      </c>
      <c r="K377" s="74">
        <f t="shared" ref="K377:K440" si="272">IF(J377="",0,((G377*J377)*$F$30)*0.9*100)</f>
        <v>3.4763947740000002E-2</v>
      </c>
      <c r="L377" s="3"/>
      <c r="M377" s="38"/>
    </row>
    <row r="378" spans="1:13" ht="45.75" customHeight="1" outlineLevel="1" x14ac:dyDescent="0.2">
      <c r="A378" s="170" t="str">
        <f>Máximo!A378</f>
        <v>3.341</v>
      </c>
      <c r="B378" s="667" t="str">
        <f>Máximo!B378:E378</f>
        <v>4.3.4.     Apresentar tipo (SSD, SAS, SATA ou NLSAS), capacidade e desempenho dos discos considerados na proposta;</v>
      </c>
      <c r="C378" s="668"/>
      <c r="D378" s="668"/>
      <c r="E378" s="669"/>
      <c r="F378" s="68" t="str">
        <f>IF(Máximo!F378:I378="","",Máximo!F378:I378)</f>
        <v/>
      </c>
      <c r="G378" s="72">
        <f>Máximo!G378:J378</f>
        <v>2.1459227E-4</v>
      </c>
      <c r="H378" s="70" t="str">
        <f>IF(Máximo!H378="","",Máximo!H378)</f>
        <v>Obrigatório</v>
      </c>
      <c r="I378" s="37" t="s">
        <v>4</v>
      </c>
      <c r="J378" s="73">
        <f>IF($K$13="Não Atende",0,IF(I378="","",IF(H378="",VLOOKUP(I378,Parâmetros!$B$3:$C$6,2,0),VLOOKUP(I378,Parâmetros!$B$3:$C$6,2,0)*VLOOKUP(H378,Parâmetros!$E$3:$G$5,2,0))))</f>
        <v>4</v>
      </c>
      <c r="K378" s="74">
        <f t="shared" si="272"/>
        <v>3.4763947740000002E-2</v>
      </c>
      <c r="L378" s="3"/>
      <c r="M378" s="38"/>
    </row>
    <row r="379" spans="1:13" ht="45.75" customHeight="1" outlineLevel="1" x14ac:dyDescent="0.2">
      <c r="A379" s="170" t="str">
        <f>Máximo!A379</f>
        <v>3.342</v>
      </c>
      <c r="B379" s="667" t="str">
        <f>Máximo!B379:E379</f>
        <v>4.3.5.     Tipo e quantidade de interfaces de conectividade (iSCSI ou Fiber Channel) requeridas.</v>
      </c>
      <c r="C379" s="668"/>
      <c r="D379" s="668"/>
      <c r="E379" s="669"/>
      <c r="F379" s="68" t="str">
        <f>IF(Máximo!F379:I379="","",Máximo!F379:I379)</f>
        <v/>
      </c>
      <c r="G379" s="72">
        <f>Máximo!G379:J379</f>
        <v>2.1459227E-4</v>
      </c>
      <c r="H379" s="70" t="str">
        <f>IF(Máximo!H379="","",Máximo!H379)</f>
        <v>Obrigatório</v>
      </c>
      <c r="I379" s="37" t="s">
        <v>4</v>
      </c>
      <c r="J379" s="73">
        <f>IF($K$13="Não Atende",0,IF(I379="","",IF(H379="",VLOOKUP(I379,Parâmetros!$B$3:$C$6,2,0),VLOOKUP(I379,Parâmetros!$B$3:$C$6,2,0)*VLOOKUP(H379,Parâmetros!$E$3:$G$5,2,0))))</f>
        <v>4</v>
      </c>
      <c r="K379" s="74">
        <f t="shared" si="272"/>
        <v>3.4763947740000002E-2</v>
      </c>
      <c r="L379" s="3"/>
      <c r="M379" s="38"/>
    </row>
    <row r="380" spans="1:13" ht="45.75" customHeight="1" outlineLevel="1" x14ac:dyDescent="0.2">
      <c r="A380" s="170" t="str">
        <f>Máximo!A380</f>
        <v>3.343</v>
      </c>
      <c r="B380" s="667" t="str">
        <f>Máximo!B380:E380</f>
        <v>4.4.   O valor do dado das plataformas OPEN deverá estar devidamente alinhado ao custo da infraestrutura de armazenamento. Neste sentido as seguintes diretrizes devem ser observadas:</v>
      </c>
      <c r="C380" s="668"/>
      <c r="D380" s="668"/>
      <c r="E380" s="669"/>
      <c r="F380" s="68" t="str">
        <f>IF(Máximo!F380:I380="","",Máximo!F380:I380)</f>
        <v/>
      </c>
      <c r="G380" s="72">
        <f>Máximo!G380:J380</f>
        <v>2.1459227E-4</v>
      </c>
      <c r="H380" s="70" t="str">
        <f>IF(Máximo!H380="","",Máximo!H380)</f>
        <v>Obrigatório</v>
      </c>
      <c r="I380" s="37" t="s">
        <v>4</v>
      </c>
      <c r="J380" s="73">
        <f>IF($K$13="Não Atende",0,IF(I380="","",IF(H380="",VLOOKUP(I380,Parâmetros!$B$3:$C$6,2,0),VLOOKUP(I380,Parâmetros!$B$3:$C$6,2,0)*VLOOKUP(H380,Parâmetros!$E$3:$G$5,2,0))))</f>
        <v>4</v>
      </c>
      <c r="K380" s="74">
        <f t="shared" si="272"/>
        <v>3.4763947740000002E-2</v>
      </c>
      <c r="L380" s="3"/>
      <c r="M380" s="38"/>
    </row>
    <row r="381" spans="1:13" ht="45.75" customHeight="1" outlineLevel="1" x14ac:dyDescent="0.2">
      <c r="A381" s="170" t="str">
        <f>Máximo!A381</f>
        <v>3.344</v>
      </c>
      <c r="B381" s="667" t="str">
        <f>Máximo!B381:E381</f>
        <v>4.4.1.     Os ambientes de produção que exijam alta taxa de I/O ou atendam aplicações de missão crítica devem utilizar subsistemas de categoria Enterprise. Para os demais casos devem-se utilizar subsistemas de categoria Modular e/ou NAS;</v>
      </c>
      <c r="C381" s="668"/>
      <c r="D381" s="668"/>
      <c r="E381" s="669"/>
      <c r="F381" s="68" t="str">
        <f>IF(Máximo!F381:I381="","",Máximo!F381:I381)</f>
        <v/>
      </c>
      <c r="G381" s="72">
        <f>Máximo!G381:J381</f>
        <v>2.1459227E-4</v>
      </c>
      <c r="H381" s="70" t="str">
        <f>IF(Máximo!H381="","",Máximo!H381)</f>
        <v>Obrigatório</v>
      </c>
      <c r="I381" s="37" t="s">
        <v>4</v>
      </c>
      <c r="J381" s="73">
        <f>IF($K$13="Não Atende",0,IF(I381="","",IF(H381="",VLOOKUP(I381,Parâmetros!$B$3:$C$6,2,0),VLOOKUP(I381,Parâmetros!$B$3:$C$6,2,0)*VLOOKUP(H381,Parâmetros!$E$3:$G$5,2,0))))</f>
        <v>4</v>
      </c>
      <c r="K381" s="74">
        <f t="shared" si="272"/>
        <v>3.4763947740000002E-2</v>
      </c>
      <c r="L381" s="3"/>
      <c r="M381" s="38"/>
    </row>
    <row r="382" spans="1:13" ht="45.75" customHeight="1" outlineLevel="1" x14ac:dyDescent="0.2">
      <c r="A382" s="170" t="str">
        <f>Máximo!A382</f>
        <v>3.345</v>
      </c>
      <c r="B382" s="667" t="str">
        <f>Máximo!B382:E382</f>
        <v>4.4.2.     Os ambientes de homologação, desenvolvimento e testes integrados devem utilizar preferencialmente subsistemas de categoria Modular ou NAS;</v>
      </c>
      <c r="C382" s="668"/>
      <c r="D382" s="668"/>
      <c r="E382" s="669"/>
      <c r="F382" s="68" t="str">
        <f>IF(Máximo!F382:I382="","",Máximo!F382:I382)</f>
        <v/>
      </c>
      <c r="G382" s="72">
        <f>Máximo!G382:J382</f>
        <v>2.1459227E-4</v>
      </c>
      <c r="H382" s="70" t="str">
        <f>IF(Máximo!H382="","",Máximo!H382)</f>
        <v>Obrigatório</v>
      </c>
      <c r="I382" s="37" t="s">
        <v>4</v>
      </c>
      <c r="J382" s="73">
        <f>IF($K$13="Não Atende",0,IF(I382="","",IF(H382="",VLOOKUP(I382,Parâmetros!$B$3:$C$6,2,0),VLOOKUP(I382,Parâmetros!$B$3:$C$6,2,0)*VLOOKUP(H382,Parâmetros!$E$3:$G$5,2,0))))</f>
        <v>4</v>
      </c>
      <c r="K382" s="74">
        <f t="shared" si="272"/>
        <v>3.4763947740000002E-2</v>
      </c>
      <c r="L382" s="3"/>
      <c r="M382" s="38"/>
    </row>
    <row r="383" spans="1:13" ht="45.75" customHeight="1" outlineLevel="1" x14ac:dyDescent="0.2">
      <c r="A383" s="170" t="str">
        <f>Máximo!A383</f>
        <v>3.346</v>
      </c>
      <c r="B383" s="667" t="str">
        <f>Máximo!B383:E383</f>
        <v>4.4.3.     Não deve ser utilizada formatação RAID-1 nos novos subsistemas de discos. Deve ser adotada formatação RAID-5 ou RAID-6. Caso haja alguma recomendação da aplicação pelo uso de formatação RAID-1, deve ser justificada.</v>
      </c>
      <c r="C383" s="668"/>
      <c r="D383" s="668"/>
      <c r="E383" s="669"/>
      <c r="F383" s="68" t="str">
        <f>IF(Máximo!F383:I383="","",Máximo!F383:I383)</f>
        <v/>
      </c>
      <c r="G383" s="72">
        <f>Máximo!G383:J383</f>
        <v>2.1459227E-4</v>
      </c>
      <c r="H383" s="70" t="str">
        <f>IF(Máximo!H383="","",Máximo!H383)</f>
        <v>Obrigatório</v>
      </c>
      <c r="I383" s="37" t="s">
        <v>4</v>
      </c>
      <c r="J383" s="73">
        <f>IF($K$13="Não Atende",0,IF(I383="","",IF(H383="",VLOOKUP(I383,Parâmetros!$B$3:$C$6,2,0),VLOOKUP(I383,Parâmetros!$B$3:$C$6,2,0)*VLOOKUP(H383,Parâmetros!$E$3:$G$5,2,0))))</f>
        <v>4</v>
      </c>
      <c r="K383" s="74">
        <f t="shared" si="272"/>
        <v>3.4763947740000002E-2</v>
      </c>
      <c r="L383" s="3"/>
      <c r="M383" s="38"/>
    </row>
    <row r="384" spans="1:13" ht="45.75" customHeight="1" outlineLevel="1" x14ac:dyDescent="0.2">
      <c r="A384" s="170" t="str">
        <f>Máximo!A384</f>
        <v>3.347</v>
      </c>
      <c r="B384" s="667" t="str">
        <f>Máximo!B384:E384</f>
        <v>5.  Requisitos de Infraestrutura de Rede</v>
      </c>
      <c r="C384" s="668"/>
      <c r="D384" s="668"/>
      <c r="E384" s="669"/>
      <c r="F384" s="68" t="str">
        <f>IF(Máximo!F384:I384="","",Máximo!F384:I384)</f>
        <v/>
      </c>
      <c r="G384" s="72">
        <f>Máximo!G384:J384</f>
        <v>2.1459227E-4</v>
      </c>
      <c r="H384" s="70" t="str">
        <f>IF(Máximo!H384="","",Máximo!H384)</f>
        <v>Obrigatório</v>
      </c>
      <c r="I384" s="37" t="s">
        <v>4</v>
      </c>
      <c r="J384" s="73">
        <f>IF($K$13="Não Atende",0,IF(I384="","",IF(H384="",VLOOKUP(I384,Parâmetros!$B$3:$C$6,2,0),VLOOKUP(I384,Parâmetros!$B$3:$C$6,2,0)*VLOOKUP(H384,Parâmetros!$E$3:$G$5,2,0))))</f>
        <v>4</v>
      </c>
      <c r="K384" s="74">
        <f t="shared" si="272"/>
        <v>3.4763947740000002E-2</v>
      </c>
      <c r="L384" s="3"/>
      <c r="M384" s="38"/>
    </row>
    <row r="385" spans="1:13" ht="45.75" customHeight="1" outlineLevel="1" x14ac:dyDescent="0.2">
      <c r="A385" s="170" t="str">
        <f>Máximo!A385</f>
        <v>3.348</v>
      </c>
      <c r="B385" s="667" t="str">
        <f>Máximo!B385:E385</f>
        <v>5.1.   A solução contratada será implementada no Datacenter Oi cuja topologia simplificada é apresentada na figura abaixo e suas principais características são:</v>
      </c>
      <c r="C385" s="668"/>
      <c r="D385" s="668"/>
      <c r="E385" s="669"/>
      <c r="F385" s="68" t="str">
        <f>IF(Máximo!F385:I385="","",Máximo!F385:I385)</f>
        <v/>
      </c>
      <c r="G385" s="72">
        <f>Máximo!G385:J385</f>
        <v>2.1459227E-4</v>
      </c>
      <c r="H385" s="70" t="str">
        <f>IF(Máximo!H385="","",Máximo!H385)</f>
        <v>Obrigatório</v>
      </c>
      <c r="I385" s="37" t="s">
        <v>4</v>
      </c>
      <c r="J385" s="73">
        <f>IF($K$13="Não Atende",0,IF(I385="","",IF(H385="",VLOOKUP(I385,Parâmetros!$B$3:$C$6,2,0),VLOOKUP(I385,Parâmetros!$B$3:$C$6,2,0)*VLOOKUP(H385,Parâmetros!$E$3:$G$5,2,0))))</f>
        <v>4</v>
      </c>
      <c r="K385" s="74">
        <f t="shared" si="272"/>
        <v>3.4763947740000002E-2</v>
      </c>
      <c r="L385" s="3"/>
      <c r="M385" s="38"/>
    </row>
    <row r="386" spans="1:13" ht="45.75" customHeight="1" outlineLevel="1" x14ac:dyDescent="0.2">
      <c r="A386" s="170" t="str">
        <f>Máximo!A386</f>
        <v>3.349</v>
      </c>
      <c r="B386" s="667" t="str">
        <f>Máximo!B386:E386</f>
        <v>5.2.   A solução deve ser compatível e integrável com os equipamentos/tecnologias em uso no Datacenter Oi:</v>
      </c>
      <c r="C386" s="668"/>
      <c r="D386" s="668"/>
      <c r="E386" s="669"/>
      <c r="F386" s="68" t="str">
        <f>IF(Máximo!F386:I386="","",Máximo!F386:I386)</f>
        <v/>
      </c>
      <c r="G386" s="72">
        <f>Máximo!G386:J386</f>
        <v>2.1459227E-4</v>
      </c>
      <c r="H386" s="70" t="str">
        <f>IF(Máximo!H386="","",Máximo!H386)</f>
        <v>Obrigatório</v>
      </c>
      <c r="I386" s="37" t="s">
        <v>4</v>
      </c>
      <c r="J386" s="73">
        <f>IF($K$13="Não Atende",0,IF(I386="","",IF(H386="",VLOOKUP(I386,Parâmetros!$B$3:$C$6,2,0),VLOOKUP(I386,Parâmetros!$B$3:$C$6,2,0)*VLOOKUP(H386,Parâmetros!$E$3:$G$5,2,0))))</f>
        <v>4</v>
      </c>
      <c r="K386" s="74">
        <f t="shared" si="272"/>
        <v>3.4763947740000002E-2</v>
      </c>
      <c r="L386" s="3"/>
      <c r="M386" s="38"/>
    </row>
    <row r="387" spans="1:13" ht="45.75" customHeight="1" outlineLevel="1" x14ac:dyDescent="0.2">
      <c r="A387" s="170" t="str">
        <f>Máximo!A387</f>
        <v>3.350</v>
      </c>
      <c r="B387" s="667" t="str">
        <f>Máximo!B387:E387</f>
        <v>5.2.1.     Switches e roteadores de rede da CISCO System Inc;</v>
      </c>
      <c r="C387" s="668"/>
      <c r="D387" s="668"/>
      <c r="E387" s="669"/>
      <c r="F387" s="68" t="str">
        <f>IF(Máximo!F387:I387="","",Máximo!F387:I387)</f>
        <v/>
      </c>
      <c r="G387" s="72">
        <f>Máximo!G387:J387</f>
        <v>2.1459227E-4</v>
      </c>
      <c r="H387" s="70" t="str">
        <f>IF(Máximo!H387="","",Máximo!H387)</f>
        <v>Obrigatório</v>
      </c>
      <c r="I387" s="37" t="s">
        <v>4</v>
      </c>
      <c r="J387" s="73">
        <f>IF($K$13="Não Atende",0,IF(I387="","",IF(H387="",VLOOKUP(I387,Parâmetros!$B$3:$C$6,2,0),VLOOKUP(I387,Parâmetros!$B$3:$C$6,2,0)*VLOOKUP(H387,Parâmetros!$E$3:$G$5,2,0))))</f>
        <v>4</v>
      </c>
      <c r="K387" s="74">
        <f t="shared" si="272"/>
        <v>3.4763947740000002E-2</v>
      </c>
      <c r="L387" s="3"/>
      <c r="M387" s="38"/>
    </row>
    <row r="388" spans="1:13" ht="45.75" customHeight="1" outlineLevel="1" x14ac:dyDescent="0.2">
      <c r="A388" s="170" t="str">
        <f>Máximo!A388</f>
        <v>3.351</v>
      </c>
      <c r="B388" s="667" t="str">
        <f>Máximo!B388:E388</f>
        <v>5.2.2.     Firewall Check Point Software Technologies Ltd;</v>
      </c>
      <c r="C388" s="668"/>
      <c r="D388" s="668"/>
      <c r="E388" s="669"/>
      <c r="F388" s="68" t="str">
        <f>IF(Máximo!F388:I388="","",Máximo!F388:I388)</f>
        <v/>
      </c>
      <c r="G388" s="72">
        <f>Máximo!G388:J388</f>
        <v>2.1459227E-4</v>
      </c>
      <c r="H388" s="70" t="str">
        <f>IF(Máximo!H388="","",Máximo!H388)</f>
        <v>Obrigatório</v>
      </c>
      <c r="I388" s="37" t="s">
        <v>4</v>
      </c>
      <c r="J388" s="73">
        <f>IF($K$13="Não Atende",0,IF(I388="","",IF(H388="",VLOOKUP(I388,Parâmetros!$B$3:$C$6,2,0),VLOOKUP(I388,Parâmetros!$B$3:$C$6,2,0)*VLOOKUP(H388,Parâmetros!$E$3:$G$5,2,0))))</f>
        <v>4</v>
      </c>
      <c r="K388" s="74">
        <f t="shared" si="272"/>
        <v>3.4763947740000002E-2</v>
      </c>
      <c r="L388" s="3"/>
      <c r="M388" s="38"/>
    </row>
    <row r="389" spans="1:13" ht="45.75" customHeight="1" outlineLevel="1" x14ac:dyDescent="0.2">
      <c r="A389" s="170" t="str">
        <f>Máximo!A389</f>
        <v>3.352</v>
      </c>
      <c r="B389" s="667" t="str">
        <f>Máximo!B389:E389</f>
        <v>5.2.3.     Balanceamento Local e Global da F5 Networks.</v>
      </c>
      <c r="C389" s="668"/>
      <c r="D389" s="668"/>
      <c r="E389" s="669"/>
      <c r="F389" s="68" t="str">
        <f>IF(Máximo!F389:I389="","",Máximo!F389:I389)</f>
        <v/>
      </c>
      <c r="G389" s="72">
        <f>Máximo!G389:J389</f>
        <v>2.1459227E-4</v>
      </c>
      <c r="H389" s="70" t="str">
        <f>IF(Máximo!H389="","",Máximo!H389)</f>
        <v>Obrigatório</v>
      </c>
      <c r="I389" s="37" t="s">
        <v>4</v>
      </c>
      <c r="J389" s="73">
        <f>IF($K$13="Não Atende",0,IF(I389="","",IF(H389="",VLOOKUP(I389,Parâmetros!$B$3:$C$6,2,0),VLOOKUP(I389,Parâmetros!$B$3:$C$6,2,0)*VLOOKUP(H389,Parâmetros!$E$3:$G$5,2,0))))</f>
        <v>4</v>
      </c>
      <c r="K389" s="74">
        <f t="shared" si="272"/>
        <v>3.4763947740000002E-2</v>
      </c>
      <c r="L389" s="3"/>
      <c r="M389" s="38"/>
    </row>
    <row r="390" spans="1:13" ht="45.75" customHeight="1" outlineLevel="1" x14ac:dyDescent="0.2">
      <c r="A390" s="170" t="str">
        <f>Máximo!A390</f>
        <v>3.353</v>
      </c>
      <c r="B390" s="667" t="str">
        <f>Máximo!B390:E390</f>
        <v>5.3.   Para o balanceamento global e local de carga o PROPONENTE é responsável por:</v>
      </c>
      <c r="C390" s="668"/>
      <c r="D390" s="668"/>
      <c r="E390" s="669"/>
      <c r="F390" s="68" t="str">
        <f>IF(Máximo!F390:I390="","",Máximo!F390:I390)</f>
        <v/>
      </c>
      <c r="G390" s="72">
        <f>Máximo!G390:J390</f>
        <v>2.1459227E-4</v>
      </c>
      <c r="H390" s="70" t="str">
        <f>IF(Máximo!H390="","",Máximo!H390)</f>
        <v>Obrigatório</v>
      </c>
      <c r="I390" s="37" t="s">
        <v>4</v>
      </c>
      <c r="J390" s="73">
        <f>IF($K$13="Não Atende",0,IF(I390="","",IF(H390="",VLOOKUP(I390,Parâmetros!$B$3:$C$6,2,0),VLOOKUP(I390,Parâmetros!$B$3:$C$6,2,0)*VLOOKUP(H390,Parâmetros!$E$3:$G$5,2,0))))</f>
        <v>4</v>
      </c>
      <c r="K390" s="74">
        <f t="shared" si="272"/>
        <v>3.4763947740000002E-2</v>
      </c>
      <c r="L390" s="3"/>
      <c r="M390" s="38"/>
    </row>
    <row r="391" spans="1:13" ht="45.75" customHeight="1" outlineLevel="1" x14ac:dyDescent="0.2">
      <c r="A391" s="170" t="str">
        <f>Máximo!A391</f>
        <v>3.354</v>
      </c>
      <c r="B391" s="667" t="str">
        <f>Máximo!B391:E391</f>
        <v>5.3.1. Fornecer a Oi todas as configurações necessárias, melhores prática e modelos, de forma a possibilitar o melhor cenário de integração e aderência ao ambiente de LLB e GLB na versão em produção na data da implantação.</v>
      </c>
      <c r="C391" s="668"/>
      <c r="D391" s="668"/>
      <c r="E391" s="669"/>
      <c r="F391" s="68" t="str">
        <f>IF(Máximo!F391:I391="","",Máximo!F391:I391)</f>
        <v/>
      </c>
      <c r="G391" s="72">
        <f>Máximo!G391:J391</f>
        <v>2.1459227E-4</v>
      </c>
      <c r="H391" s="70" t="str">
        <f>IF(Máximo!H391="","",Máximo!H391)</f>
        <v>Obrigatório</v>
      </c>
      <c r="I391" s="37" t="s">
        <v>4</v>
      </c>
      <c r="J391" s="73">
        <f>IF($K$13="Não Atende",0,IF(I391="","",IF(H391="",VLOOKUP(I391,Parâmetros!$B$3:$C$6,2,0),VLOOKUP(I391,Parâmetros!$B$3:$C$6,2,0)*VLOOKUP(H391,Parâmetros!$E$3:$G$5,2,0))))</f>
        <v>4</v>
      </c>
      <c r="K391" s="74">
        <f t="shared" si="272"/>
        <v>3.4763947740000002E-2</v>
      </c>
      <c r="L391" s="3"/>
      <c r="M391" s="38"/>
    </row>
    <row r="392" spans="1:13" ht="45.75" customHeight="1" outlineLevel="1" x14ac:dyDescent="0.2">
      <c r="A392" s="170" t="str">
        <f>Máximo!A392</f>
        <v>3.355</v>
      </c>
      <c r="B392" s="667" t="str">
        <f>Máximo!B392:E392</f>
        <v>5.3.2. O controle da aplicação preferencialmente se dará em camada 7, através do LLB.</v>
      </c>
      <c r="C392" s="668"/>
      <c r="D392" s="668"/>
      <c r="E392" s="669"/>
      <c r="F392" s="68" t="str">
        <f>IF(Máximo!F392:I392="","",Máximo!F392:I392)</f>
        <v/>
      </c>
      <c r="G392" s="72">
        <f>Máximo!G392:J392</f>
        <v>2.1459227E-4</v>
      </c>
      <c r="H392" s="70" t="str">
        <f>IF(Máximo!H392="","",Máximo!H392)</f>
        <v>Obrigatório</v>
      </c>
      <c r="I392" s="37" t="s">
        <v>4</v>
      </c>
      <c r="J392" s="73">
        <f>IF($K$13="Não Atende",0,IF(I392="","",IF(H392="",VLOOKUP(I392,Parâmetros!$B$3:$C$6,2,0),VLOOKUP(I392,Parâmetros!$B$3:$C$6,2,0)*VLOOKUP(H392,Parâmetros!$E$3:$G$5,2,0))))</f>
        <v>4</v>
      </c>
      <c r="K392" s="74">
        <f t="shared" si="272"/>
        <v>3.4763947740000002E-2</v>
      </c>
      <c r="L392" s="3"/>
      <c r="M392" s="38"/>
    </row>
    <row r="393" spans="1:13" ht="45.75" customHeight="1" outlineLevel="1" x14ac:dyDescent="0.2">
      <c r="A393" s="170" t="str">
        <f>Máximo!A393</f>
        <v>3.356</v>
      </c>
      <c r="B393" s="667" t="str">
        <f>Máximo!B393:E393</f>
        <v>5.3.3. O PROPONENTE da solução é responsável pelo planejamento, desenho e orientação, para implementação da solução no ambiente de LLB e GLB da Oi</v>
      </c>
      <c r="C393" s="668"/>
      <c r="D393" s="668"/>
      <c r="E393" s="669"/>
      <c r="F393" s="68" t="str">
        <f>IF(Máximo!F393:I393="","",Máximo!F393:I393)</f>
        <v/>
      </c>
      <c r="G393" s="72">
        <f>Máximo!G393:J393</f>
        <v>2.1459227E-4</v>
      </c>
      <c r="H393" s="70" t="str">
        <f>IF(Máximo!H393="","",Máximo!H393)</f>
        <v>Obrigatório</v>
      </c>
      <c r="I393" s="37" t="s">
        <v>4</v>
      </c>
      <c r="J393" s="73">
        <f>IF($K$13="Não Atende",0,IF(I393="","",IF(H393="",VLOOKUP(I393,Parâmetros!$B$3:$C$6,2,0),VLOOKUP(I393,Parâmetros!$B$3:$C$6,2,0)*VLOOKUP(H393,Parâmetros!$E$3:$G$5,2,0))))</f>
        <v>4</v>
      </c>
      <c r="K393" s="74">
        <f t="shared" si="272"/>
        <v>3.4763947740000002E-2</v>
      </c>
      <c r="L393" s="3"/>
      <c r="M393" s="38"/>
    </row>
    <row r="394" spans="1:13" ht="45.75" customHeight="1" outlineLevel="1" x14ac:dyDescent="0.2">
      <c r="A394" s="170" t="str">
        <f>Máximo!A394</f>
        <v>3.357</v>
      </c>
      <c r="B394" s="667" t="str">
        <f>Máximo!B394:E394</f>
        <v>5.3.4. O PROPONENTE da solução é responsável por otimizar ao máximo a  integração da solução com a infraestrutura de GLB e LLB da Oi para garantir o melhor desempenho, alta disponibilidade e segurança da aplicação.</v>
      </c>
      <c r="C394" s="668"/>
      <c r="D394" s="668"/>
      <c r="E394" s="669"/>
      <c r="F394" s="68" t="str">
        <f>IF(Máximo!F394:I394="","",Máximo!F394:I394)</f>
        <v/>
      </c>
      <c r="G394" s="72">
        <f>Máximo!G394:J394</f>
        <v>2.1459227E-4</v>
      </c>
      <c r="H394" s="70" t="str">
        <f>IF(Máximo!H394="","",Máximo!H394)</f>
        <v>Obrigatório</v>
      </c>
      <c r="I394" s="37" t="s">
        <v>4</v>
      </c>
      <c r="J394" s="73">
        <f>IF($K$13="Não Atende",0,IF(I394="","",IF(H394="",VLOOKUP(I394,Parâmetros!$B$3:$C$6,2,0),VLOOKUP(I394,Parâmetros!$B$3:$C$6,2,0)*VLOOKUP(H394,Parâmetros!$E$3:$G$5,2,0))))</f>
        <v>4</v>
      </c>
      <c r="K394" s="74">
        <f t="shared" si="272"/>
        <v>3.4763947740000002E-2</v>
      </c>
      <c r="L394" s="3"/>
      <c r="M394" s="38"/>
    </row>
    <row r="395" spans="1:13" ht="45.75" customHeight="1" outlineLevel="1" x14ac:dyDescent="0.2">
      <c r="A395" s="170" t="str">
        <f>Máximo!A395</f>
        <v>3.358</v>
      </c>
      <c r="B395" s="667" t="str">
        <f>Máximo!B395:E395</f>
        <v>5.3.5. Caso exista a necessidade de interação com o fornecedor da solução de GLB e LLB, é de responsabilidade do PROPONENTE acionar a F5 Networks.</v>
      </c>
      <c r="C395" s="668"/>
      <c r="D395" s="668"/>
      <c r="E395" s="669"/>
      <c r="F395" s="68" t="str">
        <f>IF(Máximo!F395:I395="","",Máximo!F395:I395)</f>
        <v/>
      </c>
      <c r="G395" s="72">
        <f>Máximo!G395:J395</f>
        <v>2.1459227E-4</v>
      </c>
      <c r="H395" s="70" t="str">
        <f>IF(Máximo!H395="","",Máximo!H395)</f>
        <v>Obrigatório</v>
      </c>
      <c r="I395" s="37" t="s">
        <v>4</v>
      </c>
      <c r="J395" s="73">
        <f>IF($K$13="Não Atende",0,IF(I395="","",IF(H395="",VLOOKUP(I395,Parâmetros!$B$3:$C$6,2,0),VLOOKUP(I395,Parâmetros!$B$3:$C$6,2,0)*VLOOKUP(H395,Parâmetros!$E$3:$G$5,2,0))))</f>
        <v>4</v>
      </c>
      <c r="K395" s="74">
        <f t="shared" si="272"/>
        <v>3.4763947740000002E-2</v>
      </c>
      <c r="L395" s="3"/>
      <c r="M395" s="38"/>
    </row>
    <row r="396" spans="1:13" ht="45.75" customHeight="1" outlineLevel="1" x14ac:dyDescent="0.2">
      <c r="A396" s="170" t="str">
        <f>Máximo!A396</f>
        <v>3.359</v>
      </c>
      <c r="B396" s="667" t="str">
        <f>Máximo!B396:E396</f>
        <v>5.4.   As interfaces de produção dos equipamentos serão entregues em 10GE (10GBase-T). O PROPONENTE deve informar explicitamente caso sejam necessárias interfaces 10GE ótica;</v>
      </c>
      <c r="C396" s="668"/>
      <c r="D396" s="668"/>
      <c r="E396" s="669"/>
      <c r="F396" s="68" t="str">
        <f>IF(Máximo!F396:I396="","",Máximo!F396:I396)</f>
        <v/>
      </c>
      <c r="G396" s="72">
        <f>Máximo!G396:J396</f>
        <v>2.1459227E-4</v>
      </c>
      <c r="H396" s="70" t="str">
        <f>IF(Máximo!H396="","",Máximo!H396)</f>
        <v>Obrigatório</v>
      </c>
      <c r="I396" s="37" t="s">
        <v>4</v>
      </c>
      <c r="J396" s="73">
        <f>IF($K$13="Não Atende",0,IF(I396="","",IF(H396="",VLOOKUP(I396,Parâmetros!$B$3:$C$6,2,0),VLOOKUP(I396,Parâmetros!$B$3:$C$6,2,0)*VLOOKUP(H396,Parâmetros!$E$3:$G$5,2,0))))</f>
        <v>4</v>
      </c>
      <c r="K396" s="74">
        <f t="shared" si="272"/>
        <v>3.4763947740000002E-2</v>
      </c>
      <c r="L396" s="3"/>
      <c r="M396" s="38"/>
    </row>
    <row r="397" spans="1:13" ht="45.75" customHeight="1" outlineLevel="1" x14ac:dyDescent="0.2">
      <c r="A397" s="170" t="str">
        <f>Máximo!A397</f>
        <v>3.360</v>
      </c>
      <c r="B397" s="667" t="str">
        <f>Máximo!B397:E397</f>
        <v>5.5.   Caso os equipamentos possuam interfaces para outras funções em velocidades diferentes, elas devem ser explicitamente especificadas na proposta.</v>
      </c>
      <c r="C397" s="668"/>
      <c r="D397" s="668"/>
      <c r="E397" s="669"/>
      <c r="F397" s="68" t="str">
        <f>IF(Máximo!F397:I397="","",Máximo!F397:I397)</f>
        <v/>
      </c>
      <c r="G397" s="72">
        <f>Máximo!G397:J397</f>
        <v>2.1459227E-4</v>
      </c>
      <c r="H397" s="70" t="str">
        <f>IF(Máximo!H397="","",Máximo!H397)</f>
        <v>Obrigatório</v>
      </c>
      <c r="I397" s="37" t="s">
        <v>4</v>
      </c>
      <c r="J397" s="73">
        <f>IF($K$13="Não Atende",0,IF(I397="","",IF(H397="",VLOOKUP(I397,Parâmetros!$B$3:$C$6,2,0),VLOOKUP(I397,Parâmetros!$B$3:$C$6,2,0)*VLOOKUP(H397,Parâmetros!$E$3:$G$5,2,0))))</f>
        <v>4</v>
      </c>
      <c r="K397" s="74">
        <f t="shared" si="272"/>
        <v>3.4763947740000002E-2</v>
      </c>
      <c r="L397" s="3"/>
      <c r="M397" s="38"/>
    </row>
    <row r="398" spans="1:13" ht="45.75" customHeight="1" outlineLevel="1" x14ac:dyDescent="0.2">
      <c r="A398" s="170" t="str">
        <f>Máximo!A398</f>
        <v>3.361</v>
      </c>
      <c r="B398" s="667" t="str">
        <f>Máximo!B398:E398</f>
        <v>6.  Requisitos de Banco de Dados</v>
      </c>
      <c r="C398" s="668"/>
      <c r="D398" s="668"/>
      <c r="E398" s="669"/>
      <c r="F398" s="68" t="str">
        <f>IF(Máximo!F398:I398="","",Máximo!F398:I398)</f>
        <v/>
      </c>
      <c r="G398" s="72">
        <f>Máximo!G398:J398</f>
        <v>2.1459227E-4</v>
      </c>
      <c r="H398" s="70" t="str">
        <f>IF(Máximo!H398="","",Máximo!H398)</f>
        <v>Obrigatório</v>
      </c>
      <c r="I398" s="37" t="s">
        <v>4</v>
      </c>
      <c r="J398" s="73">
        <f>IF($K$13="Não Atende",0,IF(I398="","",IF(H398="",VLOOKUP(I398,Parâmetros!$B$3:$C$6,2,0),VLOOKUP(I398,Parâmetros!$B$3:$C$6,2,0)*VLOOKUP(H398,Parâmetros!$E$3:$G$5,2,0))))</f>
        <v>4</v>
      </c>
      <c r="K398" s="74">
        <f t="shared" si="272"/>
        <v>3.4763947740000002E-2</v>
      </c>
      <c r="L398" s="3"/>
      <c r="M398" s="38"/>
    </row>
    <row r="399" spans="1:13" ht="45.75" customHeight="1" outlineLevel="1" x14ac:dyDescent="0.2">
      <c r="A399" s="170" t="str">
        <f>Máximo!A399</f>
        <v>3.362</v>
      </c>
      <c r="B399" s="667" t="str">
        <f>Máximo!B399:E399</f>
        <v>6.1.   O PROPONENTE deve informar quais são as formas de armazenamento de dados (Sistema Gerenciador de Banco de Dados Relacional - SGBDR, Sistema de Arquivos, Arquivos texto, etc.) utilizadas pela solução ofertada;</v>
      </c>
      <c r="C399" s="668"/>
      <c r="D399" s="668"/>
      <c r="E399" s="669"/>
      <c r="F399" s="68" t="str">
        <f>IF(Máximo!F399:I399="","",Máximo!F399:I399)</f>
        <v/>
      </c>
      <c r="G399" s="72">
        <f>Máximo!G399:J399</f>
        <v>2.1459227E-4</v>
      </c>
      <c r="H399" s="70" t="str">
        <f>IF(Máximo!H399="","",Máximo!H399)</f>
        <v>Obrigatório</v>
      </c>
      <c r="I399" s="37" t="s">
        <v>4</v>
      </c>
      <c r="J399" s="73">
        <f>IF($K$13="Não Atende",0,IF(I399="","",IF(H399="",VLOOKUP(I399,Parâmetros!$B$3:$C$6,2,0),VLOOKUP(I399,Parâmetros!$B$3:$C$6,2,0)*VLOOKUP(H399,Parâmetros!$E$3:$G$5,2,0))))</f>
        <v>4</v>
      </c>
      <c r="K399" s="74">
        <f t="shared" si="272"/>
        <v>3.4763947740000002E-2</v>
      </c>
      <c r="L399" s="3"/>
      <c r="M399" s="38"/>
    </row>
    <row r="400" spans="1:13" ht="45.75" customHeight="1" outlineLevel="1" x14ac:dyDescent="0.2">
      <c r="A400" s="170" t="str">
        <f>Máximo!A400</f>
        <v>3.363</v>
      </c>
      <c r="B400" s="667" t="str">
        <f>Máximo!B400:E400</f>
        <v>6.2.   Para os componentes da solução que utilizem SGDBR, o PROPONENTE deve observar o seguinte:</v>
      </c>
      <c r="C400" s="668"/>
      <c r="D400" s="668"/>
      <c r="E400" s="669"/>
      <c r="F400" s="68" t="str">
        <f>IF(Máximo!F400:I400="","",Máximo!F400:I400)</f>
        <v/>
      </c>
      <c r="G400" s="72">
        <f>Máximo!G400:J400</f>
        <v>2.1459227E-4</v>
      </c>
      <c r="H400" s="70" t="str">
        <f>IF(Máximo!H400="","",Máximo!H400)</f>
        <v>Obrigatório</v>
      </c>
      <c r="I400" s="37" t="s">
        <v>4</v>
      </c>
      <c r="J400" s="73">
        <f>IF($K$13="Não Atende",0,IF(I400="","",IF(H400="",VLOOKUP(I400,Parâmetros!$B$3:$C$6,2,0),VLOOKUP(I400,Parâmetros!$B$3:$C$6,2,0)*VLOOKUP(H400,Parâmetros!$E$3:$G$5,2,0))))</f>
        <v>4</v>
      </c>
      <c r="K400" s="74">
        <f t="shared" si="272"/>
        <v>3.4763947740000002E-2</v>
      </c>
      <c r="L400" s="3"/>
      <c r="M400" s="38"/>
    </row>
    <row r="401" spans="1:13" ht="45.75" customHeight="1" outlineLevel="1" x14ac:dyDescent="0.2">
      <c r="A401" s="170" t="str">
        <f>Máximo!A401</f>
        <v>3.364</v>
      </c>
      <c r="B401" s="667" t="str">
        <f>Máximo!B401:E401</f>
        <v>6.2.1. Deve ser ofertado o SGBDR Oracle versão 11g release 2 ou superior.</v>
      </c>
      <c r="C401" s="668"/>
      <c r="D401" s="668"/>
      <c r="E401" s="669"/>
      <c r="F401" s="68" t="str">
        <f>IF(Máximo!F401:I401="","",Máximo!F401:I401)</f>
        <v/>
      </c>
      <c r="G401" s="72">
        <f>Máximo!G401:J401</f>
        <v>2.1459227E-4</v>
      </c>
      <c r="H401" s="70" t="str">
        <f>IF(Máximo!H401="","",Máximo!H401)</f>
        <v>Obrigatório</v>
      </c>
      <c r="I401" s="37" t="s">
        <v>17</v>
      </c>
      <c r="J401" s="73">
        <f>IF($K$13="Não Atende",0,IF(I401="","",IF(H401="",VLOOKUP(I401,Parâmetros!$B$3:$C$6,2,0),VLOOKUP(I401,Parâmetros!$B$3:$C$6,2,0)*VLOOKUP(H401,Parâmetros!$E$3:$G$5,2,0))))</f>
        <v>2</v>
      </c>
      <c r="K401" s="74">
        <f t="shared" si="272"/>
        <v>1.7381973870000001E-2</v>
      </c>
      <c r="L401" s="3"/>
      <c r="M401" s="38"/>
    </row>
    <row r="402" spans="1:13" ht="45.75" customHeight="1" outlineLevel="1" x14ac:dyDescent="0.2">
      <c r="A402" s="170" t="str">
        <f>Máximo!A402</f>
        <v>3.365</v>
      </c>
      <c r="B402" s="667" t="str">
        <f>Máximo!B402:E402</f>
        <v>6.2.2. Caso a solução não seja compatível com BD Oracle, o PROPONENTE deve informar os SGBD compatíveis e versões.</v>
      </c>
      <c r="C402" s="668"/>
      <c r="D402" s="668"/>
      <c r="E402" s="669"/>
      <c r="F402" s="68" t="str">
        <f>IF(Máximo!F402:I402="","",Máximo!F402:I402)</f>
        <v/>
      </c>
      <c r="G402" s="72">
        <f>Máximo!G402:J402</f>
        <v>2.1459227E-4</v>
      </c>
      <c r="H402" s="70" t="str">
        <f>IF(Máximo!H402="","",Máximo!H402)</f>
        <v>Obrigatório</v>
      </c>
      <c r="I402" s="37" t="s">
        <v>4</v>
      </c>
      <c r="J402" s="73">
        <f>IF($K$13="Não Atende",0,IF(I402="","",IF(H402="",VLOOKUP(I402,Parâmetros!$B$3:$C$6,2,0),VLOOKUP(I402,Parâmetros!$B$3:$C$6,2,0)*VLOOKUP(H402,Parâmetros!$E$3:$G$5,2,0))))</f>
        <v>4</v>
      </c>
      <c r="K402" s="74">
        <f t="shared" si="272"/>
        <v>3.4763947740000002E-2</v>
      </c>
      <c r="L402" s="3"/>
      <c r="M402" s="38"/>
    </row>
    <row r="403" spans="1:13" ht="45.75" customHeight="1" outlineLevel="1" x14ac:dyDescent="0.2">
      <c r="A403" s="170" t="str">
        <f>Máximo!A403</f>
        <v>3.366</v>
      </c>
      <c r="B403" s="667" t="str">
        <f>Máximo!B403:E403</f>
        <v>6.3.   Para cada uma das possíveis formas de armazenamento de dados, o PROPONENTE deve informar quais plataformas (hardware - fabricante e modelo) e Sistemas Operacionais (Software - produto e versão) estão homologadas pela solução ofertada;</v>
      </c>
      <c r="C403" s="668"/>
      <c r="D403" s="668"/>
      <c r="E403" s="669"/>
      <c r="F403" s="68" t="str">
        <f>IF(Máximo!F403:I403="","",Máximo!F403:I403)</f>
        <v/>
      </c>
      <c r="G403" s="72">
        <f>Máximo!G403:J403</f>
        <v>2.1459227E-4</v>
      </c>
      <c r="H403" s="70" t="str">
        <f>IF(Máximo!H403="","",Máximo!H403)</f>
        <v>Obrigatório</v>
      </c>
      <c r="I403" s="37" t="s">
        <v>4</v>
      </c>
      <c r="J403" s="73">
        <f>IF($K$13="Não Atende",0,IF(I403="","",IF(H403="",VLOOKUP(I403,Parâmetros!$B$3:$C$6,2,0),VLOOKUP(I403,Parâmetros!$B$3:$C$6,2,0)*VLOOKUP(H403,Parâmetros!$E$3:$G$5,2,0))))</f>
        <v>4</v>
      </c>
      <c r="K403" s="74">
        <f t="shared" si="272"/>
        <v>3.4763947740000002E-2</v>
      </c>
      <c r="L403" s="3"/>
      <c r="M403" s="38"/>
    </row>
    <row r="404" spans="1:13" ht="45.75" customHeight="1" outlineLevel="1" x14ac:dyDescent="0.2">
      <c r="A404" s="170" t="str">
        <f>Máximo!A404</f>
        <v>3.367</v>
      </c>
      <c r="B404" s="667" t="str">
        <f>Máximo!B404:E404</f>
        <v>6.4.   Política de retenção e descarte:</v>
      </c>
      <c r="C404" s="668"/>
      <c r="D404" s="668"/>
      <c r="E404" s="669"/>
      <c r="F404" s="68" t="str">
        <f>IF(Máximo!F404:I404="","",Máximo!F404:I404)</f>
        <v/>
      </c>
      <c r="G404" s="72">
        <f>Máximo!G404:J404</f>
        <v>2.1459227E-4</v>
      </c>
      <c r="H404" s="70" t="str">
        <f>IF(Máximo!H404="","",Máximo!H404)</f>
        <v>Obrigatório</v>
      </c>
      <c r="I404" s="37" t="s">
        <v>4</v>
      </c>
      <c r="J404" s="73">
        <f>IF($K$13="Não Atende",0,IF(I404="","",IF(H404="",VLOOKUP(I404,Parâmetros!$B$3:$C$6,2,0),VLOOKUP(I404,Parâmetros!$B$3:$C$6,2,0)*VLOOKUP(H404,Parâmetros!$E$3:$G$5,2,0))))</f>
        <v>4</v>
      </c>
      <c r="K404" s="74">
        <f t="shared" si="272"/>
        <v>3.4763947740000002E-2</v>
      </c>
      <c r="L404" s="3"/>
      <c r="M404" s="38"/>
    </row>
    <row r="405" spans="1:13" ht="45.75" customHeight="1" outlineLevel="1" x14ac:dyDescent="0.2">
      <c r="A405" s="170" t="str">
        <f>Máximo!A405</f>
        <v>3.368</v>
      </c>
      <c r="B405" s="667" t="str">
        <f>Máximo!B405:E405</f>
        <v>6.4.1. Para cada uma das formas utilizadas para armazenamento dos dados o PROPONENTE deve informar como são armazenados os dados históricos pelo Sistema Ofertado;</v>
      </c>
      <c r="C405" s="668"/>
      <c r="D405" s="668"/>
      <c r="E405" s="669"/>
      <c r="F405" s="68" t="str">
        <f>IF(Máximo!F405:I405="","",Máximo!F405:I405)</f>
        <v/>
      </c>
      <c r="G405" s="72">
        <f>Máximo!G405:J405</f>
        <v>2.1459227E-4</v>
      </c>
      <c r="H405" s="70" t="str">
        <f>IF(Máximo!H405="","",Máximo!H405)</f>
        <v>Obrigatório</v>
      </c>
      <c r="I405" s="37" t="s">
        <v>4</v>
      </c>
      <c r="J405" s="73">
        <f>IF($K$13="Não Atende",0,IF(I405="","",IF(H405="",VLOOKUP(I405,Parâmetros!$B$3:$C$6,2,0),VLOOKUP(I405,Parâmetros!$B$3:$C$6,2,0)*VLOOKUP(H405,Parâmetros!$E$3:$G$5,2,0))))</f>
        <v>4</v>
      </c>
      <c r="K405" s="74">
        <f t="shared" si="272"/>
        <v>3.4763947740000002E-2</v>
      </c>
      <c r="L405" s="3"/>
      <c r="M405" s="38"/>
    </row>
    <row r="406" spans="1:13" ht="45.75" customHeight="1" outlineLevel="1" x14ac:dyDescent="0.2">
      <c r="A406" s="170" t="str">
        <f>Máximo!A406</f>
        <v>3.369</v>
      </c>
      <c r="B406" s="667" t="str">
        <f>Máximo!B406:E406</f>
        <v>6.4.2. Para cada uma das formas utilizadas para armazenamento dos dados o PROPONENTE deve informar como é o processo de descarte utilizado pela aplicação;</v>
      </c>
      <c r="C406" s="668"/>
      <c r="D406" s="668"/>
      <c r="E406" s="669"/>
      <c r="F406" s="68" t="str">
        <f>IF(Máximo!F406:I406="","",Máximo!F406:I406)</f>
        <v/>
      </c>
      <c r="G406" s="72">
        <f>Máximo!G406:J406</f>
        <v>2.1459227E-4</v>
      </c>
      <c r="H406" s="70" t="str">
        <f>IF(Máximo!H406="","",Máximo!H406)</f>
        <v>Obrigatório</v>
      </c>
      <c r="I406" s="37" t="s">
        <v>4</v>
      </c>
      <c r="J406" s="73">
        <f>IF($K$13="Não Atende",0,IF(I406="","",IF(H406="",VLOOKUP(I406,Parâmetros!$B$3:$C$6,2,0),VLOOKUP(I406,Parâmetros!$B$3:$C$6,2,0)*VLOOKUP(H406,Parâmetros!$E$3:$G$5,2,0))))</f>
        <v>4</v>
      </c>
      <c r="K406" s="74">
        <f t="shared" si="272"/>
        <v>3.4763947740000002E-2</v>
      </c>
      <c r="L406" s="3"/>
      <c r="M406" s="38"/>
    </row>
    <row r="407" spans="1:13" ht="45.75" customHeight="1" outlineLevel="1" x14ac:dyDescent="0.2">
      <c r="A407" s="170" t="str">
        <f>Máximo!A407</f>
        <v>3.370</v>
      </c>
      <c r="B407" s="667" t="str">
        <f>Máximo!B407:E407</f>
        <v>6.5.   O PROPONENTE deve detalhar os mecanismos de alta disponibilidade utilizados pelos componentes de armazenamento de dados da solução ofertada;</v>
      </c>
      <c r="C407" s="668"/>
      <c r="D407" s="668"/>
      <c r="E407" s="669"/>
      <c r="F407" s="68" t="str">
        <f>IF(Máximo!F407:I407="","",Máximo!F407:I407)</f>
        <v/>
      </c>
      <c r="G407" s="72">
        <f>Máximo!G407:J407</f>
        <v>2.1459227E-4</v>
      </c>
      <c r="H407" s="70" t="str">
        <f>IF(Máximo!H407="","",Máximo!H407)</f>
        <v>Obrigatório</v>
      </c>
      <c r="I407" s="37" t="s">
        <v>4</v>
      </c>
      <c r="J407" s="73">
        <f>IF($K$13="Não Atende",0,IF(I407="","",IF(H407="",VLOOKUP(I407,Parâmetros!$B$3:$C$6,2,0),VLOOKUP(I407,Parâmetros!$B$3:$C$6,2,0)*VLOOKUP(H407,Parâmetros!$E$3:$G$5,2,0))))</f>
        <v>4</v>
      </c>
      <c r="K407" s="74">
        <f t="shared" si="272"/>
        <v>3.4763947740000002E-2</v>
      </c>
      <c r="L407" s="3"/>
      <c r="M407" s="38"/>
    </row>
    <row r="408" spans="1:13" ht="45.75" customHeight="1" outlineLevel="1" x14ac:dyDescent="0.2">
      <c r="A408" s="170" t="str">
        <f>Máximo!A408</f>
        <v>3.371</v>
      </c>
      <c r="B408" s="667" t="str">
        <f>Máximo!B408:E408</f>
        <v>6.6.   Deve ser detalhada também como é processada a transição da aplicação entre os componentes de alta disponibilidade, em caso de falha de um deles.</v>
      </c>
      <c r="C408" s="668"/>
      <c r="D408" s="668"/>
      <c r="E408" s="669"/>
      <c r="F408" s="68" t="str">
        <f>IF(Máximo!F408:I408="","",Máximo!F408:I408)</f>
        <v/>
      </c>
      <c r="G408" s="72">
        <f>Máximo!G408:J408</f>
        <v>2.1459227E-4</v>
      </c>
      <c r="H408" s="70" t="str">
        <f>IF(Máximo!H408="","",Máximo!H408)</f>
        <v>Obrigatório</v>
      </c>
      <c r="I408" s="37" t="s">
        <v>4</v>
      </c>
      <c r="J408" s="73">
        <f>IF($K$13="Não Atende",0,IF(I408="","",IF(H408="",VLOOKUP(I408,Parâmetros!$B$3:$C$6,2,0),VLOOKUP(I408,Parâmetros!$B$3:$C$6,2,0)*VLOOKUP(H408,Parâmetros!$E$3:$G$5,2,0))))</f>
        <v>4</v>
      </c>
      <c r="K408" s="74">
        <f t="shared" si="272"/>
        <v>3.4763947740000002E-2</v>
      </c>
      <c r="L408" s="3"/>
      <c r="M408" s="38"/>
    </row>
    <row r="409" spans="1:13" ht="45.75" customHeight="1" outlineLevel="1" x14ac:dyDescent="0.2">
      <c r="A409" s="170" t="str">
        <f>Máximo!A409</f>
        <v>3.372</v>
      </c>
      <c r="B409" s="667" t="str">
        <f>Máximo!B409:E409</f>
        <v>7.  Requisitos de Servidores de Aplicação</v>
      </c>
      <c r="C409" s="668"/>
      <c r="D409" s="668"/>
      <c r="E409" s="669"/>
      <c r="F409" s="68" t="str">
        <f>IF(Máximo!F409:I409="","",Máximo!F409:I409)</f>
        <v/>
      </c>
      <c r="G409" s="72">
        <f>Máximo!G409:J409</f>
        <v>2.1459227E-4</v>
      </c>
      <c r="H409" s="70" t="str">
        <f>IF(Máximo!H409="","",Máximo!H409)</f>
        <v>Obrigatório</v>
      </c>
      <c r="I409" s="37" t="s">
        <v>4</v>
      </c>
      <c r="J409" s="73">
        <f>IF($K$13="Não Atende",0,IF(I409="","",IF(H409="",VLOOKUP(I409,Parâmetros!$B$3:$C$6,2,0),VLOOKUP(I409,Parâmetros!$B$3:$C$6,2,0)*VLOOKUP(H409,Parâmetros!$E$3:$G$5,2,0))))</f>
        <v>4</v>
      </c>
      <c r="K409" s="74">
        <f t="shared" si="272"/>
        <v>3.4763947740000002E-2</v>
      </c>
      <c r="L409" s="3"/>
      <c r="M409" s="38"/>
    </row>
    <row r="410" spans="1:13" ht="45.75" customHeight="1" outlineLevel="1" x14ac:dyDescent="0.2">
      <c r="A410" s="170" t="str">
        <f>Máximo!A410</f>
        <v>3.373</v>
      </c>
      <c r="B410" s="667" t="str">
        <f>Máximo!B410:E410</f>
        <v>7.1.   Os requisitos deste item aplicam-se aos componentes da solução que necessitem utilizar servidor de aplicações;</v>
      </c>
      <c r="C410" s="668"/>
      <c r="D410" s="668"/>
      <c r="E410" s="669"/>
      <c r="F410" s="68" t="str">
        <f>IF(Máximo!F410:I410="","",Máximo!F410:I410)</f>
        <v/>
      </c>
      <c r="G410" s="72">
        <f>Máximo!G410:J410</f>
        <v>2.1459227E-4</v>
      </c>
      <c r="H410" s="70" t="str">
        <f>IF(Máximo!H410="","",Máximo!H410)</f>
        <v>Obrigatório</v>
      </c>
      <c r="I410" s="37" t="s">
        <v>4</v>
      </c>
      <c r="J410" s="73">
        <f>IF($K$13="Não Atende",0,IF(I410="","",IF(H410="",VLOOKUP(I410,Parâmetros!$B$3:$C$6,2,0),VLOOKUP(I410,Parâmetros!$B$3:$C$6,2,0)*VLOOKUP(H410,Parâmetros!$E$3:$G$5,2,0))))</f>
        <v>4</v>
      </c>
      <c r="K410" s="74">
        <f t="shared" si="272"/>
        <v>3.4763947740000002E-2</v>
      </c>
      <c r="L410" s="3"/>
      <c r="M410" s="38"/>
    </row>
    <row r="411" spans="1:13" ht="45.75" customHeight="1" outlineLevel="1" x14ac:dyDescent="0.2">
      <c r="A411" s="170" t="str">
        <f>Máximo!A411</f>
        <v>3.374</v>
      </c>
      <c r="B411" s="667" t="str">
        <f>Máximo!B411:E411</f>
        <v>7.2.   Para aplicações baseadas em Servidores de Aplicações, o PROPONENTE deve observar o seguinte:</v>
      </c>
      <c r="C411" s="668"/>
      <c r="D411" s="668"/>
      <c r="E411" s="669"/>
      <c r="F411" s="68" t="str">
        <f>IF(Máximo!F411:I411="","",Máximo!F411:I411)</f>
        <v/>
      </c>
      <c r="G411" s="72">
        <f>Máximo!G411:J411</f>
        <v>2.1459227E-4</v>
      </c>
      <c r="H411" s="70" t="str">
        <f>IF(Máximo!H411="","",Máximo!H411)</f>
        <v>Obrigatório</v>
      </c>
      <c r="I411" s="37" t="s">
        <v>4</v>
      </c>
      <c r="J411" s="73">
        <f>IF($K$13="Não Atende",0,IF(I411="","",IF(H411="",VLOOKUP(I411,Parâmetros!$B$3:$C$6,2,0),VLOOKUP(I411,Parâmetros!$B$3:$C$6,2,0)*VLOOKUP(H411,Parâmetros!$E$3:$G$5,2,0))))</f>
        <v>4</v>
      </c>
      <c r="K411" s="74">
        <f t="shared" si="272"/>
        <v>3.4763947740000002E-2</v>
      </c>
      <c r="L411" s="3"/>
      <c r="M411" s="38"/>
    </row>
    <row r="412" spans="1:13" ht="45.75" customHeight="1" outlineLevel="1" x14ac:dyDescent="0.2">
      <c r="A412" s="170" t="str">
        <f>Máximo!A412</f>
        <v>3.375</v>
      </c>
      <c r="B412" s="667" t="str">
        <f>Máximo!B412:E412</f>
        <v>7.2.1. Deve ser utilizado Servidor de Aplicação J2EE Oracle WebLogic versão 11g ou superior. Caso não seja compatível, poderá ser utilizado o RedHat Jboss. Os requisitos do item 4.1 deste documento devem ser considerados;</v>
      </c>
      <c r="C412" s="668"/>
      <c r="D412" s="668"/>
      <c r="E412" s="669"/>
      <c r="F412" s="68" t="str">
        <f>IF(Máximo!F412:I412="","",Máximo!F412:I412)</f>
        <v/>
      </c>
      <c r="G412" s="72">
        <f>Máximo!G412:J412</f>
        <v>2.1459227E-4</v>
      </c>
      <c r="H412" s="70" t="str">
        <f>IF(Máximo!H412="","",Máximo!H412)</f>
        <v>Obrigatório</v>
      </c>
      <c r="I412" s="37" t="s">
        <v>4</v>
      </c>
      <c r="J412" s="73">
        <f>IF($K$13="Não Atende",0,IF(I412="","",IF(H412="",VLOOKUP(I412,Parâmetros!$B$3:$C$6,2,0),VLOOKUP(I412,Parâmetros!$B$3:$C$6,2,0)*VLOOKUP(H412,Parâmetros!$E$3:$G$5,2,0))))</f>
        <v>4</v>
      </c>
      <c r="K412" s="74">
        <f t="shared" si="272"/>
        <v>3.4763947740000002E-2</v>
      </c>
      <c r="L412" s="3"/>
      <c r="M412" s="38"/>
    </row>
    <row r="413" spans="1:13" ht="45.75" customHeight="1" outlineLevel="1" x14ac:dyDescent="0.2">
      <c r="A413" s="170" t="str">
        <f>Máximo!A413</f>
        <v>3.376</v>
      </c>
      <c r="B413" s="667" t="str">
        <f>Máximo!B413:E413</f>
        <v>7.3.   Para cada programa requerido pelo aplicativo ofertado, o PROPONENTE deve informar quais produtos e versões são suportadas pela solução ofertada. Caso seja ofertado um Servidor de Aplicações, não serão aceitas versões inferiores às descritas anteriormente;</v>
      </c>
      <c r="C413" s="668"/>
      <c r="D413" s="668"/>
      <c r="E413" s="669"/>
      <c r="F413" s="68" t="str">
        <f>IF(Máximo!F413:I413="","",Máximo!F413:I413)</f>
        <v/>
      </c>
      <c r="G413" s="72">
        <f>Máximo!G413:J413</f>
        <v>2.1459227E-4</v>
      </c>
      <c r="H413" s="70" t="str">
        <f>IF(Máximo!H413="","",Máximo!H413)</f>
        <v>Obrigatório</v>
      </c>
      <c r="I413" s="37" t="s">
        <v>4</v>
      </c>
      <c r="J413" s="73">
        <f>IF($K$13="Não Atende",0,IF(I413="","",IF(H413="",VLOOKUP(I413,Parâmetros!$B$3:$C$6,2,0),VLOOKUP(I413,Parâmetros!$B$3:$C$6,2,0)*VLOOKUP(H413,Parâmetros!$E$3:$G$5,2,0))))</f>
        <v>4</v>
      </c>
      <c r="K413" s="74">
        <f t="shared" si="272"/>
        <v>3.4763947740000002E-2</v>
      </c>
      <c r="L413" s="3"/>
      <c r="M413" s="38"/>
    </row>
    <row r="414" spans="1:13" ht="45.75" customHeight="1" outlineLevel="1" x14ac:dyDescent="0.2">
      <c r="A414" s="170" t="str">
        <f>Máximo!A414</f>
        <v>3.377</v>
      </c>
      <c r="B414" s="667" t="str">
        <f>Máximo!B414:E414</f>
        <v>7.4.   O PROPONENTE deve detalhar como a solução implementa:</v>
      </c>
      <c r="C414" s="668"/>
      <c r="D414" s="668"/>
      <c r="E414" s="669"/>
      <c r="F414" s="68" t="str">
        <f>IF(Máximo!F414:I414="","",Máximo!F414:I414)</f>
        <v/>
      </c>
      <c r="G414" s="72">
        <f>Máximo!G414:J414</f>
        <v>2.1459227E-4</v>
      </c>
      <c r="H414" s="70" t="str">
        <f>IF(Máximo!H414="","",Máximo!H414)</f>
        <v>Obrigatório</v>
      </c>
      <c r="I414" s="37" t="s">
        <v>4</v>
      </c>
      <c r="J414" s="73">
        <f>IF($K$13="Não Atende",0,IF(I414="","",IF(H414="",VLOOKUP(I414,Parâmetros!$B$3:$C$6,2,0),VLOOKUP(I414,Parâmetros!$B$3:$C$6,2,0)*VLOOKUP(H414,Parâmetros!$E$3:$G$5,2,0))))</f>
        <v>4</v>
      </c>
      <c r="K414" s="74">
        <f t="shared" si="272"/>
        <v>3.4763947740000002E-2</v>
      </c>
      <c r="L414" s="3"/>
      <c r="M414" s="38"/>
    </row>
    <row r="415" spans="1:13" ht="45.75" customHeight="1" outlineLevel="1" x14ac:dyDescent="0.2">
      <c r="A415" s="170" t="str">
        <f>Máximo!A415</f>
        <v>3.378</v>
      </c>
      <c r="B415" s="667" t="str">
        <f>Máximo!B415:E415</f>
        <v>7.4.1. Alta disponibilidade;</v>
      </c>
      <c r="C415" s="668"/>
      <c r="D415" s="668"/>
      <c r="E415" s="669"/>
      <c r="F415" s="68" t="str">
        <f>IF(Máximo!F415:I415="","",Máximo!F415:I415)</f>
        <v/>
      </c>
      <c r="G415" s="72">
        <f>Máximo!G415:J415</f>
        <v>2.1459227E-4</v>
      </c>
      <c r="H415" s="70" t="str">
        <f>IF(Máximo!H415="","",Máximo!H415)</f>
        <v>Obrigatório</v>
      </c>
      <c r="I415" s="37" t="s">
        <v>4</v>
      </c>
      <c r="J415" s="73">
        <f>IF($K$13="Não Atende",0,IF(I415="","",IF(H415="",VLOOKUP(I415,Parâmetros!$B$3:$C$6,2,0),VLOOKUP(I415,Parâmetros!$B$3:$C$6,2,0)*VLOOKUP(H415,Parâmetros!$E$3:$G$5,2,0))))</f>
        <v>4</v>
      </c>
      <c r="K415" s="74">
        <f t="shared" si="272"/>
        <v>3.4763947740000002E-2</v>
      </c>
      <c r="L415" s="3"/>
      <c r="M415" s="38"/>
    </row>
    <row r="416" spans="1:13" ht="45.75" customHeight="1" outlineLevel="1" x14ac:dyDescent="0.2">
      <c r="A416" s="170" t="str">
        <f>Máximo!A416</f>
        <v>3.379</v>
      </c>
      <c r="B416" s="667" t="str">
        <f>Máximo!B416:E416</f>
        <v>7.4.2. Balanceamento de carga;</v>
      </c>
      <c r="C416" s="668"/>
      <c r="D416" s="668"/>
      <c r="E416" s="669"/>
      <c r="F416" s="68" t="str">
        <f>IF(Máximo!F416:I416="","",Máximo!F416:I416)</f>
        <v/>
      </c>
      <c r="G416" s="72">
        <f>Máximo!G416:J416</f>
        <v>2.1459227E-4</v>
      </c>
      <c r="H416" s="70" t="str">
        <f>IF(Máximo!H416="","",Máximo!H416)</f>
        <v>Obrigatório</v>
      </c>
      <c r="I416" s="37" t="s">
        <v>4</v>
      </c>
      <c r="J416" s="73">
        <f>IF($K$13="Não Atende",0,IF(I416="","",IF(H416="",VLOOKUP(I416,Parâmetros!$B$3:$C$6,2,0),VLOOKUP(I416,Parâmetros!$B$3:$C$6,2,0)*VLOOKUP(H416,Parâmetros!$E$3:$G$5,2,0))))</f>
        <v>4</v>
      </c>
      <c r="K416" s="74">
        <f t="shared" si="272"/>
        <v>3.4763947740000002E-2</v>
      </c>
      <c r="L416" s="3"/>
      <c r="M416" s="38"/>
    </row>
    <row r="417" spans="1:13" ht="45.75" customHeight="1" outlineLevel="1" x14ac:dyDescent="0.2">
      <c r="A417" s="170" t="str">
        <f>Máximo!A417</f>
        <v>3.380</v>
      </c>
      <c r="B417" s="667" t="str">
        <f>Máximo!B417:E417</f>
        <v>7.4.3. Persistência de sessões;</v>
      </c>
      <c r="C417" s="668"/>
      <c r="D417" s="668"/>
      <c r="E417" s="669"/>
      <c r="F417" s="68" t="str">
        <f>IF(Máximo!F417:I417="","",Máximo!F417:I417)</f>
        <v/>
      </c>
      <c r="G417" s="72">
        <f>Máximo!G417:J417</f>
        <v>2.1459227E-4</v>
      </c>
      <c r="H417" s="70" t="str">
        <f>IF(Máximo!H417="","",Máximo!H417)</f>
        <v>Obrigatório</v>
      </c>
      <c r="I417" s="37" t="s">
        <v>4</v>
      </c>
      <c r="J417" s="73">
        <f>IF($K$13="Não Atende",0,IF(I417="","",IF(H417="",VLOOKUP(I417,Parâmetros!$B$3:$C$6,2,0),VLOOKUP(I417,Parâmetros!$B$3:$C$6,2,0)*VLOOKUP(H417,Parâmetros!$E$3:$G$5,2,0))))</f>
        <v>4</v>
      </c>
      <c r="K417" s="74">
        <f t="shared" si="272"/>
        <v>3.4763947740000002E-2</v>
      </c>
      <c r="L417" s="3"/>
      <c r="M417" s="38"/>
    </row>
    <row r="418" spans="1:13" ht="45.75" customHeight="1" outlineLevel="1" x14ac:dyDescent="0.2">
      <c r="A418" s="170" t="str">
        <f>Máximo!A418</f>
        <v>3.381</v>
      </c>
      <c r="B418" s="667" t="str">
        <f>Máximo!B418:E418</f>
        <v>7.4.4. Mecanismo de cache de páginas estáticas, dinâmicas e de fragmentos (ESI – Edge Side Includes).</v>
      </c>
      <c r="C418" s="668"/>
      <c r="D418" s="668"/>
      <c r="E418" s="669"/>
      <c r="F418" s="68" t="str">
        <f>IF(Máximo!F418:I418="","",Máximo!F418:I418)</f>
        <v/>
      </c>
      <c r="G418" s="72">
        <f>Máximo!G418:J418</f>
        <v>2.1459227E-4</v>
      </c>
      <c r="H418" s="70" t="str">
        <f>IF(Máximo!H418="","",Máximo!H418)</f>
        <v>Obrigatório</v>
      </c>
      <c r="I418" s="37" t="s">
        <v>4</v>
      </c>
      <c r="J418" s="73">
        <f>IF($K$13="Não Atende",0,IF(I418="","",IF(H418="",VLOOKUP(I418,Parâmetros!$B$3:$C$6,2,0),VLOOKUP(I418,Parâmetros!$B$3:$C$6,2,0)*VLOOKUP(H418,Parâmetros!$E$3:$G$5,2,0))))</f>
        <v>4</v>
      </c>
      <c r="K418" s="74">
        <f t="shared" si="272"/>
        <v>3.4763947740000002E-2</v>
      </c>
      <c r="L418" s="3"/>
      <c r="M418" s="38"/>
    </row>
    <row r="419" spans="1:13" ht="45.75" customHeight="1" outlineLevel="1" x14ac:dyDescent="0.2">
      <c r="A419" s="170" t="str">
        <f>Máximo!A419</f>
        <v>3.382</v>
      </c>
      <c r="B419" s="667" t="str">
        <f>Máximo!B419:E419</f>
        <v>7.4.5. Replicação de sessão;</v>
      </c>
      <c r="C419" s="668"/>
      <c r="D419" s="668"/>
      <c r="E419" s="669"/>
      <c r="F419" s="68" t="str">
        <f>IF(Máximo!F419:I419="","",Máximo!F419:I419)</f>
        <v/>
      </c>
      <c r="G419" s="72">
        <f>Máximo!G419:J419</f>
        <v>2.1459227E-4</v>
      </c>
      <c r="H419" s="70" t="str">
        <f>IF(Máximo!H419="","",Máximo!H419)</f>
        <v>Obrigatório</v>
      </c>
      <c r="I419" s="37" t="s">
        <v>4</v>
      </c>
      <c r="J419" s="73">
        <f>IF($K$13="Não Atende",0,IF(I419="","",IF(H419="",VLOOKUP(I419,Parâmetros!$B$3:$C$6,2,0),VLOOKUP(I419,Parâmetros!$B$3:$C$6,2,0)*VLOOKUP(H419,Parâmetros!$E$3:$G$5,2,0))))</f>
        <v>4</v>
      </c>
      <c r="K419" s="74">
        <f t="shared" si="272"/>
        <v>3.4763947740000002E-2</v>
      </c>
      <c r="L419" s="3"/>
      <c r="M419" s="38"/>
    </row>
    <row r="420" spans="1:13" ht="45.75" customHeight="1" outlineLevel="1" x14ac:dyDescent="0.2">
      <c r="A420" s="170" t="str">
        <f>Máximo!A420</f>
        <v>3.383</v>
      </c>
      <c r="B420" s="667" t="str">
        <f>Máximo!B420:E420</f>
        <v>7.4.6. Gestão de perfis de acesso;</v>
      </c>
      <c r="C420" s="668"/>
      <c r="D420" s="668"/>
      <c r="E420" s="669"/>
      <c r="F420" s="68" t="str">
        <f>IF(Máximo!F420:I420="","",Máximo!F420:I420)</f>
        <v/>
      </c>
      <c r="G420" s="72">
        <f>Máximo!G420:J420</f>
        <v>2.1459227E-4</v>
      </c>
      <c r="H420" s="70" t="str">
        <f>IF(Máximo!H420="","",Máximo!H420)</f>
        <v>Obrigatório</v>
      </c>
      <c r="I420" s="37" t="s">
        <v>4</v>
      </c>
      <c r="J420" s="73">
        <f>IF($K$13="Não Atende",0,IF(I420="","",IF(H420="",VLOOKUP(I420,Parâmetros!$B$3:$C$6,2,0),VLOOKUP(I420,Parâmetros!$B$3:$C$6,2,0)*VLOOKUP(H420,Parâmetros!$E$3:$G$5,2,0))))</f>
        <v>4</v>
      </c>
      <c r="K420" s="74">
        <f t="shared" si="272"/>
        <v>3.4763947740000002E-2</v>
      </c>
      <c r="L420" s="3"/>
      <c r="M420" s="38"/>
    </row>
    <row r="421" spans="1:13" ht="45.75" customHeight="1" outlineLevel="1" x14ac:dyDescent="0.2">
      <c r="A421" s="170" t="str">
        <f>Máximo!A421</f>
        <v>3.384</v>
      </c>
      <c r="B421" s="667" t="str">
        <f>Máximo!B421:E421</f>
        <v>7.4.7. Replicação de dados;</v>
      </c>
      <c r="C421" s="668"/>
      <c r="D421" s="668"/>
      <c r="E421" s="669"/>
      <c r="F421" s="68" t="str">
        <f>IF(Máximo!F421:I421="","",Máximo!F421:I421)</f>
        <v/>
      </c>
      <c r="G421" s="72">
        <f>Máximo!G421:J421</f>
        <v>2.1459227E-4</v>
      </c>
      <c r="H421" s="70" t="str">
        <f>IF(Máximo!H421="","",Máximo!H421)</f>
        <v>Obrigatório</v>
      </c>
      <c r="I421" s="37" t="s">
        <v>4</v>
      </c>
      <c r="J421" s="73">
        <f>IF($K$13="Não Atende",0,IF(I421="","",IF(H421="",VLOOKUP(I421,Parâmetros!$B$3:$C$6,2,0),VLOOKUP(I421,Parâmetros!$B$3:$C$6,2,0)*VLOOKUP(H421,Parâmetros!$E$3:$G$5,2,0))))</f>
        <v>4</v>
      </c>
      <c r="K421" s="74">
        <f t="shared" si="272"/>
        <v>3.4763947740000002E-2</v>
      </c>
      <c r="L421" s="3"/>
      <c r="M421" s="38"/>
    </row>
    <row r="422" spans="1:13" ht="45.75" customHeight="1" outlineLevel="1" x14ac:dyDescent="0.2">
      <c r="A422" s="170" t="str">
        <f>Máximo!A422</f>
        <v>3.385</v>
      </c>
      <c r="B422" s="667" t="str">
        <f>Máximo!B422:E422</f>
        <v>7.4.8. Exposição dos serviços;</v>
      </c>
      <c r="C422" s="668"/>
      <c r="D422" s="668"/>
      <c r="E422" s="669"/>
      <c r="F422" s="68" t="str">
        <f>IF(Máximo!F422:I422="","",Máximo!F422:I422)</f>
        <v/>
      </c>
      <c r="G422" s="72">
        <f>Máximo!G422:J422</f>
        <v>2.1459227E-4</v>
      </c>
      <c r="H422" s="70" t="str">
        <f>IF(Máximo!H422="","",Máximo!H422)</f>
        <v>Obrigatório</v>
      </c>
      <c r="I422" s="37" t="s">
        <v>4</v>
      </c>
      <c r="J422" s="73">
        <f>IF($K$13="Não Atende",0,IF(I422="","",IF(H422="",VLOOKUP(I422,Parâmetros!$B$3:$C$6,2,0),VLOOKUP(I422,Parâmetros!$B$3:$C$6,2,0)*VLOOKUP(H422,Parâmetros!$E$3:$G$5,2,0))))</f>
        <v>4</v>
      </c>
      <c r="K422" s="74">
        <f t="shared" si="272"/>
        <v>3.4763947740000002E-2</v>
      </c>
      <c r="L422" s="3"/>
      <c r="M422" s="38"/>
    </row>
    <row r="423" spans="1:13" ht="45.75" customHeight="1" outlineLevel="1" x14ac:dyDescent="0.2">
      <c r="A423" s="170" t="str">
        <f>Máximo!A423</f>
        <v>3.386</v>
      </c>
      <c r="B423" s="667" t="str">
        <f>Máximo!B423:E423</f>
        <v>7.4.9. Cluster de instâncias.</v>
      </c>
      <c r="C423" s="668"/>
      <c r="D423" s="668"/>
      <c r="E423" s="669"/>
      <c r="F423" s="68" t="str">
        <f>IF(Máximo!F423:I423="","",Máximo!F423:I423)</f>
        <v/>
      </c>
      <c r="G423" s="72">
        <f>Máximo!G423:J423</f>
        <v>2.1459227E-4</v>
      </c>
      <c r="H423" s="70" t="str">
        <f>IF(Máximo!H423="","",Máximo!H423)</f>
        <v>Obrigatório</v>
      </c>
      <c r="I423" s="37" t="s">
        <v>4</v>
      </c>
      <c r="J423" s="73">
        <f>IF($K$13="Não Atende",0,IF(I423="","",IF(H423="",VLOOKUP(I423,Parâmetros!$B$3:$C$6,2,0),VLOOKUP(I423,Parâmetros!$B$3:$C$6,2,0)*VLOOKUP(H423,Parâmetros!$E$3:$G$5,2,0))))</f>
        <v>4</v>
      </c>
      <c r="K423" s="74">
        <f t="shared" si="272"/>
        <v>3.4763947740000002E-2</v>
      </c>
      <c r="L423" s="3"/>
      <c r="M423" s="38"/>
    </row>
    <row r="424" spans="1:13" ht="45.75" customHeight="1" outlineLevel="1" x14ac:dyDescent="0.2">
      <c r="A424" s="170" t="str">
        <f>Máximo!A424</f>
        <v>3.387</v>
      </c>
      <c r="B424" s="667" t="str">
        <f>Máximo!B424:E424</f>
        <v>8.  Requisitos de Capacity Planning e Indicadores</v>
      </c>
      <c r="C424" s="668"/>
      <c r="D424" s="668"/>
      <c r="E424" s="669"/>
      <c r="F424" s="68" t="str">
        <f>IF(Máximo!F424:I424="","",Máximo!F424:I424)</f>
        <v/>
      </c>
      <c r="G424" s="72">
        <f>Máximo!G424:J424</f>
        <v>2.1459227E-4</v>
      </c>
      <c r="H424" s="70" t="str">
        <f>IF(Máximo!H424="","",Máximo!H424)</f>
        <v>Obrigatório</v>
      </c>
      <c r="I424" s="37" t="s">
        <v>4</v>
      </c>
      <c r="J424" s="73">
        <f>IF($K$13="Não Atende",0,IF(I424="","",IF(H424="",VLOOKUP(I424,Parâmetros!$B$3:$C$6,2,0),VLOOKUP(I424,Parâmetros!$B$3:$C$6,2,0)*VLOOKUP(H424,Parâmetros!$E$3:$G$5,2,0))))</f>
        <v>4</v>
      </c>
      <c r="K424" s="74">
        <f t="shared" si="272"/>
        <v>3.4763947740000002E-2</v>
      </c>
      <c r="L424" s="3"/>
      <c r="M424" s="38"/>
    </row>
    <row r="425" spans="1:13" ht="45.75" customHeight="1" outlineLevel="1" x14ac:dyDescent="0.2">
      <c r="A425" s="170" t="str">
        <f>Máximo!A425</f>
        <v>3.388</v>
      </c>
      <c r="B425" s="667" t="str">
        <f>Máximo!B425:E425</f>
        <v>8.1.   O PROPONENTE deverá apresentar o detalhamento do capacity planning da solução ofertada através do preenchimento da planilha do ANEXO B - Indicadores e Sizing de Infraestrutura de TI, onde deverão ser relacionados os indicadores utilizados para dimensionar a infraestrutura (aba INDICADORES) e detalhado o dimensionamento (sizing) de componentes de hardware (aba SIZING).</v>
      </c>
      <c r="C425" s="668"/>
      <c r="D425" s="668"/>
      <c r="E425" s="669"/>
      <c r="F425" s="68" t="str">
        <f>IF(Máximo!F425:I425="","",Máximo!F425:I425)</f>
        <v/>
      </c>
      <c r="G425" s="72">
        <f>Máximo!G425:J425</f>
        <v>2.1459227E-4</v>
      </c>
      <c r="H425" s="70" t="str">
        <f>IF(Máximo!H425="","",Máximo!H425)</f>
        <v>Obrigatório</v>
      </c>
      <c r="I425" s="37" t="s">
        <v>4</v>
      </c>
      <c r="J425" s="73">
        <f>IF($K$13="Não Atende",0,IF(I425="","",IF(H425="",VLOOKUP(I425,Parâmetros!$B$3:$C$6,2,0),VLOOKUP(I425,Parâmetros!$B$3:$C$6,2,0)*VLOOKUP(H425,Parâmetros!$E$3:$G$5,2,0))))</f>
        <v>4</v>
      </c>
      <c r="K425" s="74">
        <f t="shared" si="272"/>
        <v>3.4763947740000002E-2</v>
      </c>
      <c r="L425" s="3"/>
      <c r="M425" s="38"/>
    </row>
    <row r="426" spans="1:13" ht="45.75" customHeight="1" outlineLevel="1" x14ac:dyDescent="0.2">
      <c r="A426" s="170" t="str">
        <f>Máximo!A426</f>
        <v>3.389</v>
      </c>
      <c r="B426" s="667" t="str">
        <f>Máximo!B426:E426</f>
        <v>8.1.1.     Os dados de sizing dos componentes de hardware deverão ser para todos os ambientes solicitados no Capítulo 2, sem exceção.</v>
      </c>
      <c r="C426" s="668"/>
      <c r="D426" s="668"/>
      <c r="E426" s="669"/>
      <c r="F426" s="68" t="str">
        <f>IF(Máximo!F426:I426="","",Máximo!F426:I426)</f>
        <v/>
      </c>
      <c r="G426" s="72">
        <f>Máximo!G426:J426</f>
        <v>2.1459227E-4</v>
      </c>
      <c r="H426" s="70" t="str">
        <f>IF(Máximo!H426="","",Máximo!H426)</f>
        <v>Obrigatório</v>
      </c>
      <c r="I426" s="37" t="s">
        <v>4</v>
      </c>
      <c r="J426" s="73">
        <f>IF($K$13="Não Atende",0,IF(I426="","",IF(H426="",VLOOKUP(I426,Parâmetros!$B$3:$C$6,2,0),VLOOKUP(I426,Parâmetros!$B$3:$C$6,2,0)*VLOOKUP(H426,Parâmetros!$E$3:$G$5,2,0))))</f>
        <v>4</v>
      </c>
      <c r="K426" s="74">
        <f t="shared" si="272"/>
        <v>3.4763947740000002E-2</v>
      </c>
      <c r="L426" s="3"/>
      <c r="M426" s="38"/>
    </row>
    <row r="427" spans="1:13" ht="45.75" customHeight="1" outlineLevel="1" x14ac:dyDescent="0.2">
      <c r="A427" s="170" t="str">
        <f>Máximo!A427</f>
        <v>3.390</v>
      </c>
      <c r="B427" s="667" t="str">
        <f>Máximo!B427:E427</f>
        <v>8.2.   O PROPONENTE deverá ofertar, implementar e documentar funcionalidades que permitam coletar, guardar e visualizar a volumetria histórica de todos os indicadores utilizados para dimensionar a infraestrutura do ambiente de Produção.</v>
      </c>
      <c r="C427" s="668"/>
      <c r="D427" s="668"/>
      <c r="E427" s="669"/>
      <c r="F427" s="68" t="str">
        <f>IF(Máximo!F427:I427="","",Máximo!F427:I427)</f>
        <v/>
      </c>
      <c r="G427" s="72">
        <f>Máximo!G427:J427</f>
        <v>2.1459227E-4</v>
      </c>
      <c r="H427" s="70" t="str">
        <f>IF(Máximo!H427="","",Máximo!H427)</f>
        <v>Obrigatório</v>
      </c>
      <c r="I427" s="37" t="s">
        <v>4</v>
      </c>
      <c r="J427" s="73">
        <f>IF($K$13="Não Atende",0,IF(I427="","",IF(H427="",VLOOKUP(I427,Parâmetros!$B$3:$C$6,2,0),VLOOKUP(I427,Parâmetros!$B$3:$C$6,2,0)*VLOOKUP(H427,Parâmetros!$E$3:$G$5,2,0))))</f>
        <v>4</v>
      </c>
      <c r="K427" s="74">
        <f t="shared" si="272"/>
        <v>3.4763947740000002E-2</v>
      </c>
      <c r="L427" s="3"/>
      <c r="M427" s="38"/>
    </row>
    <row r="428" spans="1:13" ht="45.75" customHeight="1" outlineLevel="1" x14ac:dyDescent="0.2">
      <c r="A428" s="170" t="str">
        <f>Máximo!A428</f>
        <v>3.391</v>
      </c>
      <c r="B428" s="667" t="str">
        <f>Máximo!B428:E428</f>
        <v>8.2.1.     As funcionalidades de coleta e guarda das volumetrias históricas deverão:</v>
      </c>
      <c r="C428" s="668"/>
      <c r="D428" s="668"/>
      <c r="E428" s="669"/>
      <c r="F428" s="68" t="str">
        <f>IF(Máximo!F428:I428="","",Máximo!F428:I428)</f>
        <v/>
      </c>
      <c r="G428" s="72">
        <f>Máximo!G428:J428</f>
        <v>2.1459227E-4</v>
      </c>
      <c r="H428" s="70" t="str">
        <f>IF(Máximo!H428="","",Máximo!H428)</f>
        <v>Obrigatório</v>
      </c>
      <c r="I428" s="37" t="s">
        <v>4</v>
      </c>
      <c r="J428" s="73">
        <f>IF($K$13="Não Atende",0,IF(I428="","",IF(H428="",VLOOKUP(I428,Parâmetros!$B$3:$C$6,2,0),VLOOKUP(I428,Parâmetros!$B$3:$C$6,2,0)*VLOOKUP(H428,Parâmetros!$E$3:$G$5,2,0))))</f>
        <v>4</v>
      </c>
      <c r="K428" s="74">
        <f t="shared" si="272"/>
        <v>3.4763947740000002E-2</v>
      </c>
      <c r="L428" s="3"/>
      <c r="M428" s="38"/>
    </row>
    <row r="429" spans="1:13" ht="45.75" customHeight="1" outlineLevel="1" x14ac:dyDescent="0.2">
      <c r="A429" s="170" t="str">
        <f>Máximo!A429</f>
        <v>3.392</v>
      </c>
      <c r="B429" s="667" t="str">
        <f>Máximo!B429:E429</f>
        <v>8.2.1.1.     Fazer parte do RUNBOOK da Produção e atender seus padrões e           requisitos conforme descrito no Capítulo 13.</v>
      </c>
      <c r="C429" s="668"/>
      <c r="D429" s="668"/>
      <c r="E429" s="669"/>
      <c r="F429" s="68" t="str">
        <f>IF(Máximo!F429:I429="","",Máximo!F429:I429)</f>
        <v/>
      </c>
      <c r="G429" s="72">
        <f>Máximo!G429:J429</f>
        <v>2.1459227E-4</v>
      </c>
      <c r="H429" s="70" t="str">
        <f>IF(Máximo!H429="","",Máximo!H429)</f>
        <v>Obrigatório</v>
      </c>
      <c r="I429" s="37" t="s">
        <v>4</v>
      </c>
      <c r="J429" s="73">
        <f>IF($K$13="Não Atende",0,IF(I429="","",IF(H429="",VLOOKUP(I429,Parâmetros!$B$3:$C$6,2,0),VLOOKUP(I429,Parâmetros!$B$3:$C$6,2,0)*VLOOKUP(H429,Parâmetros!$E$3:$G$5,2,0))))</f>
        <v>4</v>
      </c>
      <c r="K429" s="74">
        <f t="shared" si="272"/>
        <v>3.4763947740000002E-2</v>
      </c>
      <c r="L429" s="3"/>
      <c r="M429" s="38"/>
    </row>
    <row r="430" spans="1:13" ht="45.75" customHeight="1" outlineLevel="1" x14ac:dyDescent="0.2">
      <c r="A430" s="170" t="str">
        <f>Máximo!A430</f>
        <v>3.393</v>
      </c>
      <c r="B430" s="667" t="str">
        <f>Máximo!B430:E430</f>
        <v>8.2.1.2.     Contemplar todos os indicadores utilizados para dimensionar a infraestrutura.</v>
      </c>
      <c r="C430" s="668"/>
      <c r="D430" s="668"/>
      <c r="E430" s="669"/>
      <c r="F430" s="68" t="str">
        <f>IF(Máximo!F430:I430="","",Máximo!F430:I430)</f>
        <v/>
      </c>
      <c r="G430" s="72">
        <f>Máximo!G430:J430</f>
        <v>2.1459227E-4</v>
      </c>
      <c r="H430" s="70" t="str">
        <f>IF(Máximo!H430="","",Máximo!H430)</f>
        <v>Obrigatório</v>
      </c>
      <c r="I430" s="37" t="s">
        <v>4</v>
      </c>
      <c r="J430" s="73">
        <f>IF($K$13="Não Atende",0,IF(I430="","",IF(H430="",VLOOKUP(I430,Parâmetros!$B$3:$C$6,2,0),VLOOKUP(I430,Parâmetros!$B$3:$C$6,2,0)*VLOOKUP(H430,Parâmetros!$E$3:$G$5,2,0))))</f>
        <v>4</v>
      </c>
      <c r="K430" s="74">
        <f t="shared" si="272"/>
        <v>3.4763947740000002E-2</v>
      </c>
      <c r="L430" s="3"/>
      <c r="M430" s="38"/>
    </row>
    <row r="431" spans="1:13" ht="45.75" customHeight="1" outlineLevel="1" x14ac:dyDescent="0.2">
      <c r="A431" s="170" t="str">
        <f>Máximo!A431</f>
        <v>3.394</v>
      </c>
      <c r="B431" s="667" t="str">
        <f>Máximo!B431:E431</f>
        <v>8.2.1.3.     Manter histórico dos últimos 60 (sessenta) meses.</v>
      </c>
      <c r="C431" s="668"/>
      <c r="D431" s="668"/>
      <c r="E431" s="669"/>
      <c r="F431" s="68" t="str">
        <f>IF(Máximo!F431:I431="","",Máximo!F431:I431)</f>
        <v/>
      </c>
      <c r="G431" s="72">
        <f>Máximo!G431:J431</f>
        <v>2.1459227E-4</v>
      </c>
      <c r="H431" s="70" t="str">
        <f>IF(Máximo!H431="","",Máximo!H431)</f>
        <v>Obrigatório</v>
      </c>
      <c r="I431" s="37" t="s">
        <v>4</v>
      </c>
      <c r="J431" s="73">
        <f>IF($K$13="Não Atende",0,IF(I431="","",IF(H431="",VLOOKUP(I431,Parâmetros!$B$3:$C$6,2,0),VLOOKUP(I431,Parâmetros!$B$3:$C$6,2,0)*VLOOKUP(H431,Parâmetros!$E$3:$G$5,2,0))))</f>
        <v>4</v>
      </c>
      <c r="K431" s="74">
        <f t="shared" si="272"/>
        <v>3.4763947740000002E-2</v>
      </c>
      <c r="L431" s="3"/>
      <c r="M431" s="38"/>
    </row>
    <row r="432" spans="1:13" ht="45.75" customHeight="1" outlineLevel="1" x14ac:dyDescent="0.2">
      <c r="A432" s="170" t="str">
        <f>Máximo!A432</f>
        <v>3.395</v>
      </c>
      <c r="B432" s="667" t="str">
        <f>Máximo!B432:E432</f>
        <v>8.2.1.4.     Armazenar o histórico em banco de dados.</v>
      </c>
      <c r="C432" s="668"/>
      <c r="D432" s="668"/>
      <c r="E432" s="669"/>
      <c r="F432" s="68" t="str">
        <f>IF(Máximo!F432:I432="","",Máximo!F432:I432)</f>
        <v/>
      </c>
      <c r="G432" s="72">
        <f>Máximo!G432:J432</f>
        <v>2.1459227E-4</v>
      </c>
      <c r="H432" s="70" t="str">
        <f>IF(Máximo!H432="","",Máximo!H432)</f>
        <v>Obrigatório</v>
      </c>
      <c r="I432" s="37" t="s">
        <v>4</v>
      </c>
      <c r="J432" s="73">
        <f>IF($K$13="Não Atende",0,IF(I432="","",IF(H432="",VLOOKUP(I432,Parâmetros!$B$3:$C$6,2,0),VLOOKUP(I432,Parâmetros!$B$3:$C$6,2,0)*VLOOKUP(H432,Parâmetros!$E$3:$G$5,2,0))))</f>
        <v>4</v>
      </c>
      <c r="K432" s="74">
        <f t="shared" si="272"/>
        <v>3.4763947740000002E-2</v>
      </c>
      <c r="L432" s="3"/>
      <c r="M432" s="38"/>
    </row>
    <row r="433" spans="1:13" ht="45.75" customHeight="1" outlineLevel="1" x14ac:dyDescent="0.2">
      <c r="A433" s="170" t="str">
        <f>Máximo!A433</f>
        <v>3.396</v>
      </c>
      <c r="B433" s="667" t="str">
        <f>Máximo!B433:E433</f>
        <v>8.2.1.5.     Ter frequência de coleta por indicador.</v>
      </c>
      <c r="C433" s="668"/>
      <c r="D433" s="668"/>
      <c r="E433" s="669"/>
      <c r="F433" s="68" t="str">
        <f>IF(Máximo!F433:I433="","",Máximo!F433:I433)</f>
        <v/>
      </c>
      <c r="G433" s="72">
        <f>Máximo!G433:J433</f>
        <v>2.1459227E-4</v>
      </c>
      <c r="H433" s="70" t="str">
        <f>IF(Máximo!H433="","",Máximo!H433)</f>
        <v>Obrigatório</v>
      </c>
      <c r="I433" s="37" t="s">
        <v>4</v>
      </c>
      <c r="J433" s="73">
        <f>IF($K$13="Não Atende",0,IF(I433="","",IF(H433="",VLOOKUP(I433,Parâmetros!$B$3:$C$6,2,0),VLOOKUP(I433,Parâmetros!$B$3:$C$6,2,0)*VLOOKUP(H433,Parâmetros!$E$3:$G$5,2,0))))</f>
        <v>4</v>
      </c>
      <c r="K433" s="74">
        <f t="shared" si="272"/>
        <v>3.4763947740000002E-2</v>
      </c>
      <c r="L433" s="3"/>
      <c r="M433" s="38"/>
    </row>
    <row r="434" spans="1:13" ht="45.75" customHeight="1" outlineLevel="1" x14ac:dyDescent="0.2">
      <c r="A434" s="170" t="str">
        <f>Máximo!A434</f>
        <v>3.397</v>
      </c>
      <c r="B434" s="667" t="str">
        <f>Máximo!B434:E434</f>
        <v>8.2.1.5.1.    A frequência de coleta não poderá influenciar ou degradar o desempenho da solução.</v>
      </c>
      <c r="C434" s="668"/>
      <c r="D434" s="668"/>
      <c r="E434" s="669"/>
      <c r="F434" s="68" t="str">
        <f>IF(Máximo!F434:I434="","",Máximo!F434:I434)</f>
        <v/>
      </c>
      <c r="G434" s="72">
        <f>Máximo!G434:J434</f>
        <v>2.1459227E-4</v>
      </c>
      <c r="H434" s="70" t="str">
        <f>IF(Máximo!H434="","",Máximo!H434)</f>
        <v>Obrigatório</v>
      </c>
      <c r="I434" s="37" t="s">
        <v>4</v>
      </c>
      <c r="J434" s="73">
        <f>IF($K$13="Não Atende",0,IF(I434="","",IF(H434="",VLOOKUP(I434,Parâmetros!$B$3:$C$6,2,0),VLOOKUP(I434,Parâmetros!$B$3:$C$6,2,0)*VLOOKUP(H434,Parâmetros!$E$3:$G$5,2,0))))</f>
        <v>4</v>
      </c>
      <c r="K434" s="74">
        <f t="shared" si="272"/>
        <v>3.4763947740000002E-2</v>
      </c>
      <c r="L434" s="3"/>
      <c r="M434" s="38"/>
    </row>
    <row r="435" spans="1:13" ht="45.75" customHeight="1" outlineLevel="1" x14ac:dyDescent="0.2">
      <c r="A435" s="170" t="str">
        <f>Máximo!A435</f>
        <v>3.398</v>
      </c>
      <c r="B435" s="667" t="str">
        <f>Máximo!B435:E435</f>
        <v>8.2.1.5.2.    O PROPONENTE deverá apresentar, em tempo de planejamento, a proposta das frequências de coletas para validação e aprovação pela equipe técnica da CONTRATANTE.</v>
      </c>
      <c r="C435" s="668"/>
      <c r="D435" s="668"/>
      <c r="E435" s="669"/>
      <c r="F435" s="68" t="str">
        <f>IF(Máximo!F435:I435="","",Máximo!F435:I435)</f>
        <v/>
      </c>
      <c r="G435" s="72">
        <f>Máximo!G435:J435</f>
        <v>2.1459227E-4</v>
      </c>
      <c r="H435" s="70" t="str">
        <f>IF(Máximo!H435="","",Máximo!H435)</f>
        <v>Obrigatório</v>
      </c>
      <c r="I435" s="37" t="s">
        <v>4</v>
      </c>
      <c r="J435" s="73">
        <f>IF($K$13="Não Atende",0,IF(I435="","",IF(H435="",VLOOKUP(I435,Parâmetros!$B$3:$C$6,2,0),VLOOKUP(I435,Parâmetros!$B$3:$C$6,2,0)*VLOOKUP(H435,Parâmetros!$E$3:$G$5,2,0))))</f>
        <v>4</v>
      </c>
      <c r="K435" s="74">
        <f t="shared" si="272"/>
        <v>3.4763947740000002E-2</v>
      </c>
      <c r="L435" s="3"/>
      <c r="M435" s="38"/>
    </row>
    <row r="436" spans="1:13" ht="45.75" customHeight="1" outlineLevel="1" x14ac:dyDescent="0.2">
      <c r="A436" s="170" t="str">
        <f>Máximo!A436</f>
        <v>3.399</v>
      </c>
      <c r="B436" s="667" t="str">
        <f>Máximo!B436:E436</f>
        <v>8.2.1.5.2.1.    A CONTRATANTE se reserva o direito de modificar a frequência de coletas proposta caso o consumo de recursos computacionais da coleta influencie ou degrade o desempenho da solução, ou não atenda as necessidades de investigação de volumes processados.</v>
      </c>
      <c r="C436" s="668"/>
      <c r="D436" s="668"/>
      <c r="E436" s="669"/>
      <c r="F436" s="68" t="str">
        <f>IF(Máximo!F436:I436="","",Máximo!F436:I436)</f>
        <v/>
      </c>
      <c r="G436" s="72">
        <f>Máximo!G436:J436</f>
        <v>2.1459227E-4</v>
      </c>
      <c r="H436" s="70" t="str">
        <f>IF(Máximo!H436="","",Máximo!H436)</f>
        <v>Obrigatório</v>
      </c>
      <c r="I436" s="37" t="s">
        <v>4</v>
      </c>
      <c r="J436" s="73">
        <f>IF($K$13="Não Atende",0,IF(I436="","",IF(H436="",VLOOKUP(I436,Parâmetros!$B$3:$C$6,2,0),VLOOKUP(I436,Parâmetros!$B$3:$C$6,2,0)*VLOOKUP(H436,Parâmetros!$E$3:$G$5,2,0))))</f>
        <v>4</v>
      </c>
      <c r="K436" s="74">
        <f t="shared" si="272"/>
        <v>3.4763947740000002E-2</v>
      </c>
      <c r="L436" s="3"/>
      <c r="M436" s="38"/>
    </row>
    <row r="437" spans="1:13" ht="45.75" customHeight="1" outlineLevel="1" x14ac:dyDescent="0.2">
      <c r="A437" s="170" t="str">
        <f>Máximo!A437</f>
        <v>3.400</v>
      </c>
      <c r="B437" s="667" t="str">
        <f>Máximo!B437:E437</f>
        <v>8.2.2.     A funcionalidade de visualização das volumetrias históricas deverá:</v>
      </c>
      <c r="C437" s="668"/>
      <c r="D437" s="668"/>
      <c r="E437" s="669"/>
      <c r="F437" s="68" t="str">
        <f>IF(Máximo!F437:I437="","",Máximo!F437:I437)</f>
        <v/>
      </c>
      <c r="G437" s="72">
        <f>Máximo!G437:J437</f>
        <v>2.1459227E-4</v>
      </c>
      <c r="H437" s="70" t="str">
        <f>IF(Máximo!H437="","",Máximo!H437)</f>
        <v>Obrigatório</v>
      </c>
      <c r="I437" s="37" t="s">
        <v>4</v>
      </c>
      <c r="J437" s="73">
        <f>IF($K$13="Não Atende",0,IF(I437="","",IF(H437="",VLOOKUP(I437,Parâmetros!$B$3:$C$6,2,0),VLOOKUP(I437,Parâmetros!$B$3:$C$6,2,0)*VLOOKUP(H437,Parâmetros!$E$3:$G$5,2,0))))</f>
        <v>4</v>
      </c>
      <c r="K437" s="74">
        <f t="shared" si="272"/>
        <v>3.4763947740000002E-2</v>
      </c>
      <c r="L437" s="3"/>
      <c r="M437" s="38"/>
    </row>
    <row r="438" spans="1:13" ht="45.75" customHeight="1" outlineLevel="1" x14ac:dyDescent="0.2">
      <c r="A438" s="170" t="str">
        <f>Máximo!A438</f>
        <v>3.401</v>
      </c>
      <c r="B438" s="667" t="str">
        <f>Máximo!B438:E438</f>
        <v>8.2.2.1.     Prover recurso de visualização dos volumes históricos dos indicadores, em ordem cronológica, com visualização em tela e com recurso de exportação para planilha Excel.</v>
      </c>
      <c r="C438" s="668"/>
      <c r="D438" s="668"/>
      <c r="E438" s="669"/>
      <c r="F438" s="68" t="str">
        <f>IF(Máximo!F438:I438="","",Máximo!F438:I438)</f>
        <v/>
      </c>
      <c r="G438" s="72">
        <f>Máximo!G438:J438</f>
        <v>2.1459227E-4</v>
      </c>
      <c r="H438" s="70" t="str">
        <f>IF(Máximo!H438="","",Máximo!H438)</f>
        <v>Obrigatório</v>
      </c>
      <c r="I438" s="37" t="s">
        <v>4</v>
      </c>
      <c r="J438" s="73">
        <f>IF($K$13="Não Atende",0,IF(I438="","",IF(H438="",VLOOKUP(I438,Parâmetros!$B$3:$C$6,2,0),VLOOKUP(I438,Parâmetros!$B$3:$C$6,2,0)*VLOOKUP(H438,Parâmetros!$E$3:$G$5,2,0))))</f>
        <v>4</v>
      </c>
      <c r="K438" s="74">
        <f t="shared" si="272"/>
        <v>3.4763947740000002E-2</v>
      </c>
      <c r="L438" s="3"/>
      <c r="M438" s="38"/>
    </row>
    <row r="439" spans="1:13" ht="45.75" customHeight="1" outlineLevel="1" x14ac:dyDescent="0.2">
      <c r="A439" s="170" t="str">
        <f>Máximo!A439</f>
        <v>3.402</v>
      </c>
      <c r="B439" s="667" t="str">
        <f>Máximo!B439:E439</f>
        <v>8.2.2.2.     Permitir que o usuário informe o período para o qual este deseja recuperar ou visualizar os dados para as modalidades:</v>
      </c>
      <c r="C439" s="668"/>
      <c r="D439" s="668"/>
      <c r="E439" s="669"/>
      <c r="F439" s="68" t="str">
        <f>IF(Máximo!F439:I439="","",Máximo!F439:I439)</f>
        <v/>
      </c>
      <c r="G439" s="72">
        <f>Máximo!G439:J439</f>
        <v>2.1459227E-4</v>
      </c>
      <c r="H439" s="70" t="str">
        <f>IF(Máximo!H439="","",Máximo!H439)</f>
        <v>Obrigatório</v>
      </c>
      <c r="I439" s="37" t="s">
        <v>4</v>
      </c>
      <c r="J439" s="73">
        <f>IF($K$13="Não Atende",0,IF(I439="","",IF(H439="",VLOOKUP(I439,Parâmetros!$B$3:$C$6,2,0),VLOOKUP(I439,Parâmetros!$B$3:$C$6,2,0)*VLOOKUP(H439,Parâmetros!$E$3:$G$5,2,0))))</f>
        <v>4</v>
      </c>
      <c r="K439" s="74">
        <f t="shared" si="272"/>
        <v>3.4763947740000002E-2</v>
      </c>
      <c r="L439" s="3"/>
      <c r="M439" s="38"/>
    </row>
    <row r="440" spans="1:13" ht="45.75" customHeight="1" outlineLevel="1" x14ac:dyDescent="0.2">
      <c r="A440" s="170" t="str">
        <f>Máximo!A440</f>
        <v>3.403</v>
      </c>
      <c r="B440" s="667" t="str">
        <f>Máximo!B440:E440</f>
        <v>8.2.2.2.1.    Período por dia. Exemplo: de 1 a 31 de janeiro de 2013</v>
      </c>
      <c r="C440" s="668"/>
      <c r="D440" s="668"/>
      <c r="E440" s="669"/>
      <c r="F440" s="68" t="str">
        <f>IF(Máximo!F440:I440="","",Máximo!F440:I440)</f>
        <v/>
      </c>
      <c r="G440" s="72">
        <f>Máximo!G440:J440</f>
        <v>2.1459227E-4</v>
      </c>
      <c r="H440" s="70" t="str">
        <f>IF(Máximo!H440="","",Máximo!H440)</f>
        <v>Obrigatório</v>
      </c>
      <c r="I440" s="37" t="s">
        <v>4</v>
      </c>
      <c r="J440" s="73">
        <f>IF($K$13="Não Atende",0,IF(I440="","",IF(H440="",VLOOKUP(I440,Parâmetros!$B$3:$C$6,2,0),VLOOKUP(I440,Parâmetros!$B$3:$C$6,2,0)*VLOOKUP(H440,Parâmetros!$E$3:$G$5,2,0))))</f>
        <v>4</v>
      </c>
      <c r="K440" s="74">
        <f t="shared" si="272"/>
        <v>3.4763947740000002E-2</v>
      </c>
      <c r="L440" s="3"/>
      <c r="M440" s="38"/>
    </row>
    <row r="441" spans="1:13" ht="45.75" customHeight="1" outlineLevel="1" x14ac:dyDescent="0.2">
      <c r="A441" s="170" t="str">
        <f>Máximo!A441</f>
        <v>3.404</v>
      </c>
      <c r="B441" s="667" t="str">
        <f>Máximo!B441:E441</f>
        <v>8.2.2.2.2.    Período por horário: Exemplo: das 8 às 18h do dia 10 de janeiro de 2013</v>
      </c>
      <c r="C441" s="668"/>
      <c r="D441" s="668"/>
      <c r="E441" s="669"/>
      <c r="F441" s="68" t="str">
        <f>IF(Máximo!F441:I441="","",Máximo!F441:I441)</f>
        <v/>
      </c>
      <c r="G441" s="72">
        <f>Máximo!G441:J441</f>
        <v>2.1459227E-4</v>
      </c>
      <c r="H441" s="70" t="str">
        <f>IF(Máximo!H441="","",Máximo!H441)</f>
        <v>Obrigatório</v>
      </c>
      <c r="I441" s="37" t="s">
        <v>4</v>
      </c>
      <c r="J441" s="73">
        <f>IF($K$13="Não Atende",0,IF(I441="","",IF(H441="",VLOOKUP(I441,Parâmetros!$B$3:$C$6,2,0),VLOOKUP(I441,Parâmetros!$B$3:$C$6,2,0)*VLOOKUP(H441,Parâmetros!$E$3:$G$5,2,0))))</f>
        <v>4</v>
      </c>
      <c r="K441" s="74">
        <f t="shared" ref="K441:K504" si="273">IF(J441="",0,((G441*J441)*$F$30)*0.9*100)</f>
        <v>3.4763947740000002E-2</v>
      </c>
      <c r="L441" s="3"/>
      <c r="M441" s="38"/>
    </row>
    <row r="442" spans="1:13" ht="45.75" customHeight="1" outlineLevel="1" x14ac:dyDescent="0.2">
      <c r="A442" s="170" t="str">
        <f>Máximo!A442</f>
        <v>3.405</v>
      </c>
      <c r="B442" s="667" t="str">
        <f>Máximo!B442:E442</f>
        <v>8.2.2.2.3.    Período por dia e horário: Exemplo: de 15 de dezembro de 2013 a 15 de janeiro de 2014, no horário de 08h31min as 20h37min.</v>
      </c>
      <c r="C442" s="668"/>
      <c r="D442" s="668"/>
      <c r="E442" s="669"/>
      <c r="F442" s="68" t="str">
        <f>IF(Máximo!F442:I442="","",Máximo!F442:I442)</f>
        <v/>
      </c>
      <c r="G442" s="72">
        <f>Máximo!G442:J442</f>
        <v>2.1459227E-4</v>
      </c>
      <c r="H442" s="70" t="str">
        <f>IF(Máximo!H442="","",Máximo!H442)</f>
        <v>Obrigatório</v>
      </c>
      <c r="I442" s="37" t="s">
        <v>4</v>
      </c>
      <c r="J442" s="73">
        <f>IF($K$13="Não Atende",0,IF(I442="","",IF(H442="",VLOOKUP(I442,Parâmetros!$B$3:$C$6,2,0),VLOOKUP(I442,Parâmetros!$B$3:$C$6,2,0)*VLOOKUP(H442,Parâmetros!$E$3:$G$5,2,0))))</f>
        <v>4</v>
      </c>
      <c r="K442" s="74">
        <f t="shared" si="273"/>
        <v>3.4763947740000002E-2</v>
      </c>
      <c r="L442" s="3"/>
      <c r="M442" s="38"/>
    </row>
    <row r="443" spans="1:13" ht="45.75" customHeight="1" outlineLevel="1" x14ac:dyDescent="0.2">
      <c r="A443" s="170" t="str">
        <f>Máximo!A443</f>
        <v>3.406</v>
      </c>
      <c r="B443" s="667" t="str">
        <f>Máximo!B443:E443</f>
        <v>8.2.2.2.4.    Dias úteis (exclusão de finais de semana).</v>
      </c>
      <c r="C443" s="668"/>
      <c r="D443" s="668"/>
      <c r="E443" s="669"/>
      <c r="F443" s="68" t="str">
        <f>IF(Máximo!F443:I443="","",Máximo!F443:I443)</f>
        <v/>
      </c>
      <c r="G443" s="72">
        <f>Máximo!G443:J443</f>
        <v>2.1459227E-4</v>
      </c>
      <c r="H443" s="70" t="str">
        <f>IF(Máximo!H443="","",Máximo!H443)</f>
        <v>Obrigatório</v>
      </c>
      <c r="I443" s="37" t="s">
        <v>4</v>
      </c>
      <c r="J443" s="73">
        <f>IF($K$13="Não Atende",0,IF(I443="","",IF(H443="",VLOOKUP(I443,Parâmetros!$B$3:$C$6,2,0),VLOOKUP(I443,Parâmetros!$B$3:$C$6,2,0)*VLOOKUP(H443,Parâmetros!$E$3:$G$5,2,0))))</f>
        <v>4</v>
      </c>
      <c r="K443" s="74">
        <f t="shared" si="273"/>
        <v>3.4763947740000002E-2</v>
      </c>
      <c r="L443" s="3"/>
      <c r="M443" s="38"/>
    </row>
    <row r="444" spans="1:13" ht="45.75" customHeight="1" outlineLevel="1" x14ac:dyDescent="0.2">
      <c r="A444" s="170" t="str">
        <f>Máximo!A444</f>
        <v>3.407</v>
      </c>
      <c r="B444" s="667" t="str">
        <f>Máximo!B444:E444</f>
        <v>8.3.   A CONTRATANTE, por meio de testes de performance, irá aferir se o sizing de infraestrutura do ambiente de Produção proposto atende à volumetria dos indicadores nos horários de pico de utilização do sistema (horários de maior movimento).</v>
      </c>
      <c r="C444" s="668"/>
      <c r="D444" s="668"/>
      <c r="E444" s="669"/>
      <c r="F444" s="68" t="str">
        <f>IF(Máximo!F444:I444="","",Máximo!F444:I444)</f>
        <v/>
      </c>
      <c r="G444" s="72">
        <f>Máximo!G444:J444</f>
        <v>2.1459227E-4</v>
      </c>
      <c r="H444" s="70" t="str">
        <f>IF(Máximo!H444="","",Máximo!H444)</f>
        <v>Obrigatório</v>
      </c>
      <c r="I444" s="37" t="s">
        <v>4</v>
      </c>
      <c r="J444" s="73">
        <f>IF($K$13="Não Atende",0,IF(I444="","",IF(H444="",VLOOKUP(I444,Parâmetros!$B$3:$C$6,2,0),VLOOKUP(I444,Parâmetros!$B$3:$C$6,2,0)*VLOOKUP(H444,Parâmetros!$E$3:$G$5,2,0))))</f>
        <v>4</v>
      </c>
      <c r="K444" s="74">
        <f t="shared" si="273"/>
        <v>3.4763947740000002E-2</v>
      </c>
      <c r="L444" s="3"/>
      <c r="M444" s="38"/>
    </row>
    <row r="445" spans="1:13" ht="45.75" customHeight="1" outlineLevel="1" x14ac:dyDescent="0.2">
      <c r="A445" s="170" t="str">
        <f>Máximo!A445</f>
        <v>3.408</v>
      </c>
      <c r="B445" s="667" t="str">
        <f>Máximo!B445:E445</f>
        <v>8.3.1.     Será de responsabilidade do PROPONENTE, juntamente com a CONTRATANTE,  injetar no aplicativo os volumes  necessários para aferir essa capacidade.</v>
      </c>
      <c r="C445" s="668"/>
      <c r="D445" s="668"/>
      <c r="E445" s="669"/>
      <c r="F445" s="68" t="str">
        <f>IF(Máximo!F445:I445="","",Máximo!F445:I445)</f>
        <v/>
      </c>
      <c r="G445" s="72">
        <f>Máximo!G445:J445</f>
        <v>2.1459227E-4</v>
      </c>
      <c r="H445" s="70" t="str">
        <f>IF(Máximo!H445="","",Máximo!H445)</f>
        <v>Obrigatório</v>
      </c>
      <c r="I445" s="37" t="s">
        <v>4</v>
      </c>
      <c r="J445" s="73">
        <f>IF($K$13="Não Atende",0,IF(I445="","",IF(H445="",VLOOKUP(I445,Parâmetros!$B$3:$C$6,2,0),VLOOKUP(I445,Parâmetros!$B$3:$C$6,2,0)*VLOOKUP(H445,Parâmetros!$E$3:$G$5,2,0))))</f>
        <v>4</v>
      </c>
      <c r="K445" s="74">
        <f t="shared" si="273"/>
        <v>3.4763947740000002E-2</v>
      </c>
      <c r="L445" s="3"/>
      <c r="M445" s="38"/>
    </row>
    <row r="446" spans="1:13" ht="45.75" customHeight="1" outlineLevel="1" x14ac:dyDescent="0.2">
      <c r="A446" s="170" t="str">
        <f>Máximo!A446</f>
        <v>3.409</v>
      </c>
      <c r="B446" s="667" t="str">
        <f>Máximo!B446:E446</f>
        <v xml:space="preserve">8.3.2.     A CONTRATANTE utilizará as funcionalidades de coleta, guarda e              visualização  histórica das volumetrias dos indicadores para aferir se o sizing realizado pelo PROPONENTE atende os volumes da CONTRATANTE. </v>
      </c>
      <c r="C446" s="668"/>
      <c r="D446" s="668"/>
      <c r="E446" s="669"/>
      <c r="F446" s="68" t="str">
        <f>IF(Máximo!F446:I446="","",Máximo!F446:I446)</f>
        <v/>
      </c>
      <c r="G446" s="72">
        <f>Máximo!G446:J446</f>
        <v>2.1459227E-4</v>
      </c>
      <c r="H446" s="70" t="str">
        <f>IF(Máximo!H446="","",Máximo!H446)</f>
        <v>Obrigatório</v>
      </c>
      <c r="I446" s="37" t="s">
        <v>4</v>
      </c>
      <c r="J446" s="73">
        <f>IF($K$13="Não Atende",0,IF(I446="","",IF(H446="",VLOOKUP(I446,Parâmetros!$B$3:$C$6,2,0),VLOOKUP(I446,Parâmetros!$B$3:$C$6,2,0)*VLOOKUP(H446,Parâmetros!$E$3:$G$5,2,0))))</f>
        <v>4</v>
      </c>
      <c r="K446" s="74">
        <f t="shared" si="273"/>
        <v>3.4763947740000002E-2</v>
      </c>
      <c r="L446" s="3"/>
      <c r="M446" s="38"/>
    </row>
    <row r="447" spans="1:13" ht="45.75" customHeight="1" outlineLevel="1" x14ac:dyDescent="0.2">
      <c r="A447" s="170" t="str">
        <f>Máximo!A447</f>
        <v>3.410</v>
      </c>
      <c r="B447" s="667" t="str">
        <f>Máximo!B447:E447</f>
        <v>8.3.3.     Essa aferição ocorrerá na fase dos testes de performance do aplicativo, antes da entrada em produção da solução, e deverá cobrir todos os módulos e camadas da solução.</v>
      </c>
      <c r="C447" s="668"/>
      <c r="D447" s="668"/>
      <c r="E447" s="669"/>
      <c r="F447" s="68" t="str">
        <f>IF(Máximo!F447:I447="","",Máximo!F447:I447)</f>
        <v/>
      </c>
      <c r="G447" s="72">
        <f>Máximo!G447:J447</f>
        <v>2.1459227E-4</v>
      </c>
      <c r="H447" s="70" t="str">
        <f>IF(Máximo!H447="","",Máximo!H447)</f>
        <v>Obrigatório</v>
      </c>
      <c r="I447" s="37" t="s">
        <v>4</v>
      </c>
      <c r="J447" s="73">
        <f>IF($K$13="Não Atende",0,IF(I447="","",IF(H447="",VLOOKUP(I447,Parâmetros!$B$3:$C$6,2,0),VLOOKUP(I447,Parâmetros!$B$3:$C$6,2,0)*VLOOKUP(H447,Parâmetros!$E$3:$G$5,2,0))))</f>
        <v>4</v>
      </c>
      <c r="K447" s="74">
        <f t="shared" si="273"/>
        <v>3.4763947740000002E-2</v>
      </c>
      <c r="L447" s="3"/>
      <c r="M447" s="38"/>
    </row>
    <row r="448" spans="1:13" ht="45.75" customHeight="1" outlineLevel="1" x14ac:dyDescent="0.2">
      <c r="A448" s="170" t="str">
        <f>Máximo!A448</f>
        <v>3.411</v>
      </c>
      <c r="B448" s="667" t="str">
        <f>Máximo!B448:E448</f>
        <v>9.  Requisitos de Alta Disponibilidade (A.D)</v>
      </c>
      <c r="C448" s="668"/>
      <c r="D448" s="668"/>
      <c r="E448" s="669"/>
      <c r="F448" s="68" t="str">
        <f>IF(Máximo!F448:I448="","",Máximo!F448:I448)</f>
        <v/>
      </c>
      <c r="G448" s="72">
        <f>Máximo!G448:J448</f>
        <v>2.1459227E-4</v>
      </c>
      <c r="H448" s="70" t="str">
        <f>IF(Máximo!H448="","",Máximo!H448)</f>
        <v>Obrigatório</v>
      </c>
      <c r="I448" s="37" t="s">
        <v>4</v>
      </c>
      <c r="J448" s="73">
        <f>IF($K$13="Não Atende",0,IF(I448="","",IF(H448="",VLOOKUP(I448,Parâmetros!$B$3:$C$6,2,0),VLOOKUP(I448,Parâmetros!$B$3:$C$6,2,0)*VLOOKUP(H448,Parâmetros!$E$3:$G$5,2,0))))</f>
        <v>4</v>
      </c>
      <c r="K448" s="74">
        <f t="shared" si="273"/>
        <v>3.4763947740000002E-2</v>
      </c>
      <c r="L448" s="3"/>
      <c r="M448" s="38"/>
    </row>
    <row r="449" spans="1:13" ht="45.75" customHeight="1" outlineLevel="1" x14ac:dyDescent="0.2">
      <c r="A449" s="170" t="str">
        <f>Máximo!A449</f>
        <v>3.412</v>
      </c>
      <c r="B449" s="667" t="str">
        <f>Máximo!B449:E449</f>
        <v>9.1.       O PROPONENTE deverá ofertar, implementar e documentar a solução de A.D.</v>
      </c>
      <c r="C449" s="668"/>
      <c r="D449" s="668"/>
      <c r="E449" s="669"/>
      <c r="F449" s="68" t="str">
        <f>IF(Máximo!F449:I449="","",Máximo!F449:I449)</f>
        <v/>
      </c>
      <c r="G449" s="72">
        <f>Máximo!G449:J449</f>
        <v>2.1459227E-4</v>
      </c>
      <c r="H449" s="70" t="str">
        <f>IF(Máximo!H449="","",Máximo!H449)</f>
        <v>Obrigatório</v>
      </c>
      <c r="I449" s="37" t="s">
        <v>4</v>
      </c>
      <c r="J449" s="73">
        <f>IF($K$13="Não Atende",0,IF(I449="","",IF(H449="",VLOOKUP(I449,Parâmetros!$B$3:$C$6,2,0),VLOOKUP(I449,Parâmetros!$B$3:$C$6,2,0)*VLOOKUP(H449,Parâmetros!$E$3:$G$5,2,0))))</f>
        <v>4</v>
      </c>
      <c r="K449" s="74">
        <f t="shared" si="273"/>
        <v>3.4763947740000002E-2</v>
      </c>
      <c r="L449" s="3"/>
      <c r="M449" s="38"/>
    </row>
    <row r="450" spans="1:13" ht="45.75" customHeight="1" outlineLevel="1" x14ac:dyDescent="0.2">
      <c r="A450" s="170" t="str">
        <f>Máximo!A450</f>
        <v>3.413</v>
      </c>
      <c r="B450" s="667" t="str">
        <f>Máximo!B450:E450</f>
        <v>9.2.       Para a solução de A.D a ser ofertada, o PROPONENTE deverá atender aos requisitos detalhados no ANEXO A - Arquitetura de HA e D.R. A Tabela de Classificação de Disponibilidade desse anexo relaciona o SLA (Service Level Agreement) a ser atingido por cada modelo de A.D conforme o tempo de interrupção suportado por uma aplicação. Tomando como referência essa tabela, para este sistema o modelo de A.D a ser implementado deverá atender aos seguintes requisitos:</v>
      </c>
      <c r="C450" s="668"/>
      <c r="D450" s="668"/>
      <c r="E450" s="669"/>
      <c r="F450" s="68" t="str">
        <f>IF(Máximo!F450:I450="","",Máximo!F450:I450)</f>
        <v/>
      </c>
      <c r="G450" s="72">
        <f>Máximo!G450:J450</f>
        <v>2.1459227E-4</v>
      </c>
      <c r="H450" s="70" t="str">
        <f>IF(Máximo!H450="","",Máximo!H450)</f>
        <v>Obrigatório</v>
      </c>
      <c r="I450" s="37" t="s">
        <v>4</v>
      </c>
      <c r="J450" s="73">
        <f>IF($K$13="Não Atende",0,IF(I450="","",IF(H450="",VLOOKUP(I450,Parâmetros!$B$3:$C$6,2,0),VLOOKUP(I450,Parâmetros!$B$3:$C$6,2,0)*VLOOKUP(H450,Parâmetros!$E$3:$G$5,2,0))))</f>
        <v>4</v>
      </c>
      <c r="K450" s="74">
        <f t="shared" si="273"/>
        <v>3.4763947740000002E-2</v>
      </c>
      <c r="L450" s="3"/>
      <c r="M450" s="38"/>
    </row>
    <row r="451" spans="1:13" ht="45.75" customHeight="1" outlineLevel="1" x14ac:dyDescent="0.2">
      <c r="A451" s="170" t="str">
        <f>Máximo!A451</f>
        <v>3.414</v>
      </c>
      <c r="B451" s="667" t="str">
        <f>Máximo!B451:E451</f>
        <v>9.2.1.        Retorno Operacional na casa de minutos.</v>
      </c>
      <c r="C451" s="668"/>
      <c r="D451" s="668"/>
      <c r="E451" s="669"/>
      <c r="F451" s="68" t="str">
        <f>IF(Máximo!F451:I451="","",Máximo!F451:I451)</f>
        <v/>
      </c>
      <c r="G451" s="72">
        <f>Máximo!G451:J451</f>
        <v>2.1459227E-4</v>
      </c>
      <c r="H451" s="70" t="str">
        <f>IF(Máximo!H451="","",Máximo!H451)</f>
        <v>Obrigatório</v>
      </c>
      <c r="I451" s="37" t="s">
        <v>4</v>
      </c>
      <c r="J451" s="73">
        <f>IF($K$13="Não Atende",0,IF(I451="","",IF(H451="",VLOOKUP(I451,Parâmetros!$B$3:$C$6,2,0),VLOOKUP(I451,Parâmetros!$B$3:$C$6,2,0)*VLOOKUP(H451,Parâmetros!$E$3:$G$5,2,0))))</f>
        <v>4</v>
      </c>
      <c r="K451" s="74">
        <f t="shared" si="273"/>
        <v>3.4763947740000002E-2</v>
      </c>
      <c r="L451" s="3"/>
      <c r="M451" s="38"/>
    </row>
    <row r="452" spans="1:13" ht="45.75" customHeight="1" outlineLevel="1" x14ac:dyDescent="0.2">
      <c r="A452" s="170" t="str">
        <f>Máximo!A452</f>
        <v>3.415</v>
      </c>
      <c r="B452" s="667" t="str">
        <f>Máximo!B452:E452</f>
        <v>9.2.2.        Disponibilidade alta.</v>
      </c>
      <c r="C452" s="668"/>
      <c r="D452" s="668"/>
      <c r="E452" s="669"/>
      <c r="F452" s="68" t="str">
        <f>IF(Máximo!F452:I452="","",Máximo!F452:I452)</f>
        <v/>
      </c>
      <c r="G452" s="72">
        <f>Máximo!G452:J452</f>
        <v>2.1459227E-4</v>
      </c>
      <c r="H452" s="70" t="str">
        <f>IF(Máximo!H452="","",Máximo!H452)</f>
        <v>Obrigatório</v>
      </c>
      <c r="I452" s="37" t="s">
        <v>4</v>
      </c>
      <c r="J452" s="73">
        <f>IF($K$13="Não Atende",0,IF(I452="","",IF(H452="",VLOOKUP(I452,Parâmetros!$B$3:$C$6,2,0),VLOOKUP(I452,Parâmetros!$B$3:$C$6,2,0)*VLOOKUP(H452,Parâmetros!$E$3:$G$5,2,0))))</f>
        <v>4</v>
      </c>
      <c r="K452" s="74">
        <f t="shared" si="273"/>
        <v>3.4763947740000002E-2</v>
      </c>
      <c r="L452" s="3"/>
      <c r="M452" s="38"/>
    </row>
    <row r="453" spans="1:13" ht="45.75" customHeight="1" outlineLevel="1" x14ac:dyDescent="0.2">
      <c r="A453" s="170" t="str">
        <f>Máximo!A453</f>
        <v>3.416</v>
      </c>
      <c r="B453" s="667" t="str">
        <f>Máximo!B453:E453</f>
        <v>9.3.       O PROPONENTE deverá apresentar, na proposta técnica, os modelos de A.D que serão implementados:</v>
      </c>
      <c r="C453" s="668"/>
      <c r="D453" s="668"/>
      <c r="E453" s="669"/>
      <c r="F453" s="68" t="str">
        <f>IF(Máximo!F453:I453="","",Máximo!F453:I453)</f>
        <v/>
      </c>
      <c r="G453" s="72">
        <f>Máximo!G453:J453</f>
        <v>2.1459227E-4</v>
      </c>
      <c r="H453" s="70" t="str">
        <f>IF(Máximo!H453="","",Máximo!H453)</f>
        <v>Obrigatório</v>
      </c>
      <c r="I453" s="37" t="s">
        <v>4</v>
      </c>
      <c r="J453" s="73">
        <f>IF($K$13="Não Atende",0,IF(I453="","",IF(H453="",VLOOKUP(I453,Parâmetros!$B$3:$C$6,2,0),VLOOKUP(I453,Parâmetros!$B$3:$C$6,2,0)*VLOOKUP(H453,Parâmetros!$E$3:$G$5,2,0))))</f>
        <v>4</v>
      </c>
      <c r="K453" s="74">
        <f t="shared" si="273"/>
        <v>3.4763947740000002E-2</v>
      </c>
      <c r="L453" s="3"/>
      <c r="M453" s="38"/>
    </row>
    <row r="454" spans="1:13" ht="45.75" customHeight="1" outlineLevel="1" x14ac:dyDescent="0.2">
      <c r="A454" s="170" t="str">
        <f>Máximo!A454</f>
        <v>3.417</v>
      </c>
      <c r="B454" s="667" t="str">
        <f>Máximo!B454:E454</f>
        <v>9.3.1.        Deverá ser fornecida a topologia lógica do A.D por módulo da aplicação e por camada (apresentação, aplicação e banco de dados).</v>
      </c>
      <c r="C454" s="668"/>
      <c r="D454" s="668"/>
      <c r="E454" s="669"/>
      <c r="F454" s="68" t="str">
        <f>IF(Máximo!F454:I454="","",Máximo!F454:I454)</f>
        <v/>
      </c>
      <c r="G454" s="72">
        <f>Máximo!G454:J454</f>
        <v>2.1459227E-4</v>
      </c>
      <c r="H454" s="70" t="str">
        <f>IF(Máximo!H454="","",Máximo!H454)</f>
        <v>Obrigatório</v>
      </c>
      <c r="I454" s="37" t="s">
        <v>4</v>
      </c>
      <c r="J454" s="73">
        <f>IF($K$13="Não Atende",0,IF(I454="","",IF(H454="",VLOOKUP(I454,Parâmetros!$B$3:$C$6,2,0),VLOOKUP(I454,Parâmetros!$B$3:$C$6,2,0)*VLOOKUP(H454,Parâmetros!$E$3:$G$5,2,0))))</f>
        <v>4</v>
      </c>
      <c r="K454" s="74">
        <f t="shared" si="273"/>
        <v>3.4763947740000002E-2</v>
      </c>
      <c r="L454" s="3"/>
      <c r="M454" s="38"/>
    </row>
    <row r="455" spans="1:13" ht="45.75" customHeight="1" outlineLevel="1" x14ac:dyDescent="0.2">
      <c r="A455" s="170" t="str">
        <f>Máximo!A455</f>
        <v>3.418</v>
      </c>
      <c r="B455" s="667" t="str">
        <f>Máximo!B455:E455</f>
        <v>9.3.2.        Deverão ser fornecidos relação e detalhamento do hardware e software requeridos, segregados por módulo da aplicação e por camada (apresentação, aplicação e banco de dados).</v>
      </c>
      <c r="C455" s="668"/>
      <c r="D455" s="668"/>
      <c r="E455" s="669"/>
      <c r="F455" s="68" t="str">
        <f>IF(Máximo!F455:I455="","",Máximo!F455:I455)</f>
        <v/>
      </c>
      <c r="G455" s="72">
        <f>Máximo!G455:J455</f>
        <v>2.1459227E-4</v>
      </c>
      <c r="H455" s="70" t="str">
        <f>IF(Máximo!H455="","",Máximo!H455)</f>
        <v>Obrigatório</v>
      </c>
      <c r="I455" s="37" t="s">
        <v>4</v>
      </c>
      <c r="J455" s="73">
        <f>IF($K$13="Não Atende",0,IF(I455="","",IF(H455="",VLOOKUP(I455,Parâmetros!$B$3:$C$6,2,0),VLOOKUP(I455,Parâmetros!$B$3:$C$6,2,0)*VLOOKUP(H455,Parâmetros!$E$3:$G$5,2,0))))</f>
        <v>4</v>
      </c>
      <c r="K455" s="74">
        <f t="shared" si="273"/>
        <v>3.4763947740000002E-2</v>
      </c>
      <c r="L455" s="3"/>
      <c r="M455" s="38"/>
    </row>
    <row r="456" spans="1:13" ht="45.75" customHeight="1" outlineLevel="1" x14ac:dyDescent="0.2">
      <c r="A456" s="170" t="str">
        <f>Máximo!A456</f>
        <v>3.419</v>
      </c>
      <c r="B456" s="667" t="str">
        <f>Máximo!B456:E456</f>
        <v>9.4.       O PROPONENTE deverá ofertar os seguintes serviços e entregáveis:</v>
      </c>
      <c r="C456" s="668"/>
      <c r="D456" s="668"/>
      <c r="E456" s="669"/>
      <c r="F456" s="68" t="str">
        <f>IF(Máximo!F456:I456="","",Máximo!F456:I456)</f>
        <v/>
      </c>
      <c r="G456" s="72">
        <f>Máximo!G456:J456</f>
        <v>2.1459227E-4</v>
      </c>
      <c r="H456" s="70" t="str">
        <f>IF(Máximo!H456="","",Máximo!H456)</f>
        <v>Obrigatório</v>
      </c>
      <c r="I456" s="37" t="s">
        <v>4</v>
      </c>
      <c r="J456" s="73">
        <f>IF($K$13="Não Atende",0,IF(I456="","",IF(H456="",VLOOKUP(I456,Parâmetros!$B$3:$C$6,2,0),VLOOKUP(I456,Parâmetros!$B$3:$C$6,2,0)*VLOOKUP(H456,Parâmetros!$E$3:$G$5,2,0))))</f>
        <v>4</v>
      </c>
      <c r="K456" s="74">
        <f t="shared" si="273"/>
        <v>3.4763947740000002E-2</v>
      </c>
      <c r="L456" s="3"/>
      <c r="M456" s="38"/>
    </row>
    <row r="457" spans="1:13" ht="45.75" customHeight="1" outlineLevel="1" x14ac:dyDescent="0.2">
      <c r="A457" s="170" t="str">
        <f>Máximo!A457</f>
        <v>3.420</v>
      </c>
      <c r="B457" s="667" t="str">
        <f>Máximo!B457:E457</f>
        <v>9.4.1.        Desenvolvimento, customização, implantação e documentação de scripts interpretados, ou executados em nível de sistema operacional, necessários para a implementação da A.D.</v>
      </c>
      <c r="C457" s="668"/>
      <c r="D457" s="668"/>
      <c r="E457" s="669"/>
      <c r="F457" s="68" t="str">
        <f>IF(Máximo!F457:I457="","",Máximo!F457:I457)</f>
        <v/>
      </c>
      <c r="G457" s="72">
        <f>Máximo!G457:J457</f>
        <v>2.1459227E-4</v>
      </c>
      <c r="H457" s="70" t="str">
        <f>IF(Máximo!H457="","",Máximo!H457)</f>
        <v>Obrigatório</v>
      </c>
      <c r="I457" s="37" t="s">
        <v>4</v>
      </c>
      <c r="J457" s="73">
        <f>IF($K$13="Não Atende",0,IF(I457="","",IF(H457="",VLOOKUP(I457,Parâmetros!$B$3:$C$6,2,0),VLOOKUP(I457,Parâmetros!$B$3:$C$6,2,0)*VLOOKUP(H457,Parâmetros!$E$3:$G$5,2,0))))</f>
        <v>4</v>
      </c>
      <c r="K457" s="74">
        <f t="shared" si="273"/>
        <v>3.4763947740000002E-2</v>
      </c>
      <c r="L457" s="3"/>
      <c r="M457" s="38"/>
    </row>
    <row r="458" spans="1:13" ht="45.75" customHeight="1" outlineLevel="1" x14ac:dyDescent="0.2">
      <c r="A458" s="170" t="str">
        <f>Máximo!A458</f>
        <v>3.421</v>
      </c>
      <c r="B458" s="667" t="str">
        <f>Máximo!B458:E458</f>
        <v>9.4.2.        Desenvolvimento, customização, implantação e documentação de scripts interpretados, ou executados em nível de sistema operacional, necessários identificar a correta subida dos módulos de aplicação e dos bancos de dados em contexto de ativação e operação em modo de A.D.</v>
      </c>
      <c r="C458" s="668"/>
      <c r="D458" s="668"/>
      <c r="E458" s="669"/>
      <c r="F458" s="68" t="str">
        <f>IF(Máximo!F458:I458="","",Máximo!F458:I458)</f>
        <v/>
      </c>
      <c r="G458" s="72">
        <f>Máximo!G458:J458</f>
        <v>2.1459227E-4</v>
      </c>
      <c r="H458" s="70" t="str">
        <f>IF(Máximo!H458="","",Máximo!H458)</f>
        <v>Obrigatório</v>
      </c>
      <c r="I458" s="37" t="s">
        <v>4</v>
      </c>
      <c r="J458" s="73">
        <f>IF($K$13="Não Atende",0,IF(I458="","",IF(H458="",VLOOKUP(I458,Parâmetros!$B$3:$C$6,2,0),VLOOKUP(I458,Parâmetros!$B$3:$C$6,2,0)*VLOOKUP(H458,Parâmetros!$E$3:$G$5,2,0))))</f>
        <v>4</v>
      </c>
      <c r="K458" s="74">
        <f t="shared" si="273"/>
        <v>3.4763947740000002E-2</v>
      </c>
      <c r="L458" s="3"/>
      <c r="M458" s="38"/>
    </row>
    <row r="459" spans="1:13" ht="45.75" customHeight="1" outlineLevel="1" x14ac:dyDescent="0.2">
      <c r="A459" s="170" t="str">
        <f>Máximo!A459</f>
        <v>3.422</v>
      </c>
      <c r="B459" s="667" t="str">
        <f>Máximo!B459:E459</f>
        <v>9.4.3.        Desenvolvimento e documentação do Plano de Testes a ser utilizado para testar e homologar a solução de A.D. Essa documentação deverá seguir o padrão da CONTRATANTE, cujo template será fornecido na etapa de planejamento. Nesta documentação, minimamente, o PROPONENTE será responsável por detalhar:</v>
      </c>
      <c r="C459" s="668"/>
      <c r="D459" s="668"/>
      <c r="E459" s="669"/>
      <c r="F459" s="68" t="str">
        <f>IF(Máximo!F459:I459="","",Máximo!F459:I459)</f>
        <v/>
      </c>
      <c r="G459" s="72">
        <f>Máximo!G459:J459</f>
        <v>2.1459227E-4</v>
      </c>
      <c r="H459" s="70" t="str">
        <f>IF(Máximo!H459="","",Máximo!H459)</f>
        <v>Obrigatório</v>
      </c>
      <c r="I459" s="37" t="s">
        <v>4</v>
      </c>
      <c r="J459" s="73">
        <f>IF($K$13="Não Atende",0,IF(I459="","",IF(H459="",VLOOKUP(I459,Parâmetros!$B$3:$C$6,2,0),VLOOKUP(I459,Parâmetros!$B$3:$C$6,2,0)*VLOOKUP(H459,Parâmetros!$E$3:$G$5,2,0))))</f>
        <v>4</v>
      </c>
      <c r="K459" s="74">
        <f t="shared" si="273"/>
        <v>3.4763947740000002E-2</v>
      </c>
      <c r="L459" s="3"/>
      <c r="M459" s="38"/>
    </row>
    <row r="460" spans="1:13" ht="45.75" customHeight="1" outlineLevel="1" x14ac:dyDescent="0.2">
      <c r="A460" s="170" t="str">
        <f>Máximo!A460</f>
        <v>3.423</v>
      </c>
      <c r="B460" s="667" t="str">
        <f>Máximo!B460:E460</f>
        <v>9.4.3.1 Cenário de Teste Cenários de Testes individualizados para cada componente lógico apresentado na topologia da solução de A.D. ofertada.</v>
      </c>
      <c r="C460" s="668"/>
      <c r="D460" s="668"/>
      <c r="E460" s="669"/>
      <c r="F460" s="68" t="str">
        <f>IF(Máximo!F460:I460="","",Máximo!F460:I460)</f>
        <v/>
      </c>
      <c r="G460" s="72">
        <f>Máximo!G460:J460</f>
        <v>2.1459227E-4</v>
      </c>
      <c r="H460" s="70" t="str">
        <f>IF(Máximo!H460="","",Máximo!H460)</f>
        <v>Obrigatório</v>
      </c>
      <c r="I460" s="37" t="s">
        <v>4</v>
      </c>
      <c r="J460" s="73">
        <f>IF($K$13="Não Atende",0,IF(I460="","",IF(H460="",VLOOKUP(I460,Parâmetros!$B$3:$C$6,2,0),VLOOKUP(I460,Parâmetros!$B$3:$C$6,2,0)*VLOOKUP(H460,Parâmetros!$E$3:$G$5,2,0))))</f>
        <v>4</v>
      </c>
      <c r="K460" s="74">
        <f t="shared" si="273"/>
        <v>3.4763947740000002E-2</v>
      </c>
      <c r="L460" s="3"/>
      <c r="M460" s="38"/>
    </row>
    <row r="461" spans="1:13" ht="45.75" customHeight="1" outlineLevel="1" x14ac:dyDescent="0.2">
      <c r="A461" s="170" t="str">
        <f>Máximo!A461</f>
        <v>3.424</v>
      </c>
      <c r="B461" s="667" t="str">
        <f>Máximo!B461:E461</f>
        <v>9.4.3.2 Camada Lógica Camada lógica da solução a ser testada no respectivo cenário de testes.</v>
      </c>
      <c r="C461" s="668"/>
      <c r="D461" s="668"/>
      <c r="E461" s="669"/>
      <c r="F461" s="68" t="str">
        <f>IF(Máximo!F461:I461="","",Máximo!F461:I461)</f>
        <v/>
      </c>
      <c r="G461" s="72">
        <f>Máximo!G461:J461</f>
        <v>2.1459227E-4</v>
      </c>
      <c r="H461" s="70" t="str">
        <f>IF(Máximo!H461="","",Máximo!H461)</f>
        <v>Obrigatório</v>
      </c>
      <c r="I461" s="37" t="s">
        <v>4</v>
      </c>
      <c r="J461" s="73">
        <f>IF($K$13="Não Atende",0,IF(I461="","",IF(H461="",VLOOKUP(I461,Parâmetros!$B$3:$C$6,2,0),VLOOKUP(I461,Parâmetros!$B$3:$C$6,2,0)*VLOOKUP(H461,Parâmetros!$E$3:$G$5,2,0))))</f>
        <v>4</v>
      </c>
      <c r="K461" s="74">
        <f t="shared" si="273"/>
        <v>3.4763947740000002E-2</v>
      </c>
      <c r="L461" s="3"/>
      <c r="M461" s="38"/>
    </row>
    <row r="462" spans="1:13" ht="45.75" customHeight="1" outlineLevel="1" x14ac:dyDescent="0.2">
      <c r="A462" s="170" t="str">
        <f>Máximo!A462</f>
        <v>3.425</v>
      </c>
      <c r="B462" s="667" t="str">
        <f>Máximo!B462:E462</f>
        <v>9.4.3.3 Componentes da Aplicação Envolvidos Componente da aplicação que representa um agrupamento lógico da solução a ser testada.</v>
      </c>
      <c r="C462" s="668"/>
      <c r="D462" s="668"/>
      <c r="E462" s="669"/>
      <c r="F462" s="68" t="str">
        <f>IF(Máximo!F462:I462="","",Máximo!F462:I462)</f>
        <v/>
      </c>
      <c r="G462" s="72">
        <f>Máximo!G462:J462</f>
        <v>2.1459227E-4</v>
      </c>
      <c r="H462" s="70" t="str">
        <f>IF(Máximo!H462="","",Máximo!H462)</f>
        <v>Obrigatório</v>
      </c>
      <c r="I462" s="37" t="s">
        <v>4</v>
      </c>
      <c r="J462" s="73">
        <f>IF($K$13="Não Atende",0,IF(I462="","",IF(H462="",VLOOKUP(I462,Parâmetros!$B$3:$C$6,2,0),VLOOKUP(I462,Parâmetros!$B$3:$C$6,2,0)*VLOOKUP(H462,Parâmetros!$E$3:$G$5,2,0))))</f>
        <v>4</v>
      </c>
      <c r="K462" s="74">
        <f t="shared" si="273"/>
        <v>3.4763947740000002E-2</v>
      </c>
      <c r="L462" s="3"/>
      <c r="M462" s="38"/>
    </row>
    <row r="463" spans="1:13" ht="45.75" customHeight="1" outlineLevel="1" x14ac:dyDescent="0.2">
      <c r="A463" s="170" t="str">
        <f>Máximo!A463</f>
        <v>3.426</v>
      </c>
      <c r="B463" s="667" t="str">
        <f>Máximo!B463:E463</f>
        <v>9.4.3.4 Transação da Aplicação Transação da aplicação que servirá para testar o cenário de teste.</v>
      </c>
      <c r="C463" s="668"/>
      <c r="D463" s="668"/>
      <c r="E463" s="669"/>
      <c r="F463" s="68" t="str">
        <f>IF(Máximo!F463:I463="","",Máximo!F463:I463)</f>
        <v/>
      </c>
      <c r="G463" s="72">
        <f>Máximo!G463:J463</f>
        <v>2.1459227E-4</v>
      </c>
      <c r="H463" s="70" t="str">
        <f>IF(Máximo!H463="","",Máximo!H463)</f>
        <v>Obrigatório</v>
      </c>
      <c r="I463" s="37" t="s">
        <v>4</v>
      </c>
      <c r="J463" s="73">
        <f>IF($K$13="Não Atende",0,IF(I463="","",IF(H463="",VLOOKUP(I463,Parâmetros!$B$3:$C$6,2,0),VLOOKUP(I463,Parâmetros!$B$3:$C$6,2,0)*VLOOKUP(H463,Parâmetros!$E$3:$G$5,2,0))))</f>
        <v>4</v>
      </c>
      <c r="K463" s="74">
        <f t="shared" si="273"/>
        <v>3.4763947740000002E-2</v>
      </c>
      <c r="L463" s="3"/>
      <c r="M463" s="38"/>
    </row>
    <row r="464" spans="1:13" ht="45.75" customHeight="1" outlineLevel="1" x14ac:dyDescent="0.2">
      <c r="A464" s="170" t="str">
        <f>Máximo!A464</f>
        <v>3.427</v>
      </c>
      <c r="B464" s="667" t="str">
        <f>Máximo!B464:E464</f>
        <v>9.4.3.5 Componentes de Hardware Envolvidos Componentes de hardware que serão utilizados na execução do cenário de teste.</v>
      </c>
      <c r="C464" s="668"/>
      <c r="D464" s="668"/>
      <c r="E464" s="669"/>
      <c r="F464" s="68" t="str">
        <f>IF(Máximo!F464:I464="","",Máximo!F464:I464)</f>
        <v/>
      </c>
      <c r="G464" s="72">
        <f>Máximo!G464:J464</f>
        <v>2.1459227E-4</v>
      </c>
      <c r="H464" s="70" t="str">
        <f>IF(Máximo!H464="","",Máximo!H464)</f>
        <v>Obrigatório</v>
      </c>
      <c r="I464" s="37" t="s">
        <v>4</v>
      </c>
      <c r="J464" s="73">
        <f>IF($K$13="Não Atende",0,IF(I464="","",IF(H464="",VLOOKUP(I464,Parâmetros!$B$3:$C$6,2,0),VLOOKUP(I464,Parâmetros!$B$3:$C$6,2,0)*VLOOKUP(H464,Parâmetros!$E$3:$G$5,2,0))))</f>
        <v>4</v>
      </c>
      <c r="K464" s="74">
        <f t="shared" si="273"/>
        <v>3.4763947740000002E-2</v>
      </c>
      <c r="L464" s="3"/>
      <c r="M464" s="38"/>
    </row>
    <row r="465" spans="1:13" ht="45.75" customHeight="1" outlineLevel="1" x14ac:dyDescent="0.2">
      <c r="A465" s="170" t="str">
        <f>Máximo!A465</f>
        <v>3.428</v>
      </c>
      <c r="B465" s="667" t="str">
        <f>Máximo!B465:E465</f>
        <v>9.4.3.6 Tipo de Determina se o cenário de teste irá requerer intervenção manual ou automática para a ativação do H.A.</v>
      </c>
      <c r="C465" s="668"/>
      <c r="D465" s="668"/>
      <c r="E465" s="669"/>
      <c r="F465" s="68" t="str">
        <f>IF(Máximo!F465:I465="","",Máximo!F465:I465)</f>
        <v/>
      </c>
      <c r="G465" s="72">
        <f>Máximo!G465:J465</f>
        <v>2.1459227E-4</v>
      </c>
      <c r="H465" s="70" t="str">
        <f>IF(Máximo!H465="","",Máximo!H465)</f>
        <v>Obrigatório</v>
      </c>
      <c r="I465" s="37" t="s">
        <v>4</v>
      </c>
      <c r="J465" s="73">
        <f>IF($K$13="Não Atende",0,IF(I465="","",IF(H465="",VLOOKUP(I465,Parâmetros!$B$3:$C$6,2,0),VLOOKUP(I465,Parâmetros!$B$3:$C$6,2,0)*VLOOKUP(H465,Parâmetros!$E$3:$G$5,2,0))))</f>
        <v>4</v>
      </c>
      <c r="K465" s="74">
        <f t="shared" si="273"/>
        <v>3.4763947740000002E-2</v>
      </c>
      <c r="L465" s="3"/>
      <c r="M465" s="38"/>
    </row>
    <row r="466" spans="1:13" ht="45.75" customHeight="1" outlineLevel="1" x14ac:dyDescent="0.2">
      <c r="A466" s="170" t="str">
        <f>Máximo!A466</f>
        <v>3.429</v>
      </c>
      <c r="B466" s="667" t="str">
        <f>Máximo!B466:E466</f>
        <v>9.4.3.7 Data Data prevista de execução do cenário de teste.</v>
      </c>
      <c r="C466" s="668"/>
      <c r="D466" s="668"/>
      <c r="E466" s="669"/>
      <c r="F466" s="68" t="str">
        <f>IF(Máximo!F466:I466="","",Máximo!F466:I466)</f>
        <v/>
      </c>
      <c r="G466" s="72">
        <f>Máximo!G466:J466</f>
        <v>2.1459227E-4</v>
      </c>
      <c r="H466" s="70" t="str">
        <f>IF(Máximo!H466="","",Máximo!H466)</f>
        <v>Obrigatório</v>
      </c>
      <c r="I466" s="37" t="s">
        <v>4</v>
      </c>
      <c r="J466" s="73">
        <f>IF($K$13="Não Atende",0,IF(I466="","",IF(H466="",VLOOKUP(I466,Parâmetros!$B$3:$C$6,2,0),VLOOKUP(I466,Parâmetros!$B$3:$C$6,2,0)*VLOOKUP(H466,Parâmetros!$E$3:$G$5,2,0))))</f>
        <v>4</v>
      </c>
      <c r="K466" s="74">
        <f t="shared" si="273"/>
        <v>3.4763947740000002E-2</v>
      </c>
      <c r="L466" s="3"/>
      <c r="M466" s="38"/>
    </row>
    <row r="467" spans="1:13" ht="45.75" customHeight="1" outlineLevel="1" x14ac:dyDescent="0.2">
      <c r="A467" s="170" t="str">
        <f>Máximo!A467</f>
        <v>3.430</v>
      </c>
      <c r="B467" s="667" t="str">
        <f>Máximo!B467:E467</f>
        <v>9.4.3.8 Tempo Estimado para Execução (xx h:yy m) Tempo estimado para a execução do cenário de teste.</v>
      </c>
      <c r="C467" s="668"/>
      <c r="D467" s="668"/>
      <c r="E467" s="669"/>
      <c r="F467" s="68" t="str">
        <f>IF(Máximo!F467:I467="","",Máximo!F467:I467)</f>
        <v/>
      </c>
      <c r="G467" s="72">
        <f>Máximo!G467:J467</f>
        <v>2.1459227E-4</v>
      </c>
      <c r="H467" s="70" t="str">
        <f>IF(Máximo!H467="","",Máximo!H467)</f>
        <v>Obrigatório</v>
      </c>
      <c r="I467" s="37" t="s">
        <v>4</v>
      </c>
      <c r="J467" s="73">
        <f>IF($K$13="Não Atende",0,IF(I467="","",IF(H467="",VLOOKUP(I467,Parâmetros!$B$3:$C$6,2,0),VLOOKUP(I467,Parâmetros!$B$3:$C$6,2,0)*VLOOKUP(H467,Parâmetros!$E$3:$G$5,2,0))))</f>
        <v>4</v>
      </c>
      <c r="K467" s="74">
        <f t="shared" si="273"/>
        <v>3.4763947740000002E-2</v>
      </c>
      <c r="L467" s="3"/>
      <c r="M467" s="38"/>
    </row>
    <row r="468" spans="1:13" ht="45.75" customHeight="1" outlineLevel="1" x14ac:dyDescent="0.2">
      <c r="A468" s="170" t="str">
        <f>Máximo!A468</f>
        <v>3.431</v>
      </c>
      <c r="B468" s="667" t="str">
        <f>Máximo!B468:E468</f>
        <v>9.4.3.9 Passos (steps) detalhados Detalhamento passo a passo do cenário de teste em unidades de execução que devem, obrigatoriamente, ter um resultado correspondente descrito no campo "Resultado Esperado".</v>
      </c>
      <c r="C468" s="668"/>
      <c r="D468" s="668"/>
      <c r="E468" s="669"/>
      <c r="F468" s="68" t="str">
        <f>IF(Máximo!F468:I468="","",Máximo!F468:I468)</f>
        <v/>
      </c>
      <c r="G468" s="72">
        <f>Máximo!G468:J468</f>
        <v>2.1459227E-4</v>
      </c>
      <c r="H468" s="70" t="str">
        <f>IF(Máximo!H468="","",Máximo!H468)</f>
        <v>Obrigatório</v>
      </c>
      <c r="I468" s="37" t="s">
        <v>4</v>
      </c>
      <c r="J468" s="73">
        <f>IF($K$13="Não Atende",0,IF(I468="","",IF(H468="",VLOOKUP(I468,Parâmetros!$B$3:$C$6,2,0),VLOOKUP(I468,Parâmetros!$B$3:$C$6,2,0)*VLOOKUP(H468,Parâmetros!$E$3:$G$5,2,0))))</f>
        <v>4</v>
      </c>
      <c r="K468" s="74">
        <f t="shared" si="273"/>
        <v>3.4763947740000002E-2</v>
      </c>
      <c r="L468" s="3"/>
      <c r="M468" s="38"/>
    </row>
    <row r="469" spans="1:13" ht="45.75" customHeight="1" outlineLevel="1" x14ac:dyDescent="0.2">
      <c r="A469" s="170" t="str">
        <f>Máximo!A469</f>
        <v>3.432</v>
      </c>
      <c r="B469" s="667" t="str">
        <f>Máximo!B469:E469</f>
        <v xml:space="preserve"> 1. Enviar requisição para aplicação por meio do navegador web</v>
      </c>
      <c r="C469" s="668"/>
      <c r="D469" s="668"/>
      <c r="E469" s="669"/>
      <c r="F469" s="68" t="str">
        <f>IF(Máximo!F469:I469="","",Máximo!F469:I469)</f>
        <v/>
      </c>
      <c r="G469" s="72">
        <f>Máximo!G469:J469</f>
        <v>2.1459227E-4</v>
      </c>
      <c r="H469" s="70" t="str">
        <f>IF(Máximo!H469="","",Máximo!H469)</f>
        <v>Obrigatório</v>
      </c>
      <c r="I469" s="37" t="s">
        <v>4</v>
      </c>
      <c r="J469" s="73">
        <f>IF($K$13="Não Atende",0,IF(I469="","",IF(H469="",VLOOKUP(I469,Parâmetros!$B$3:$C$6,2,0),VLOOKUP(I469,Parâmetros!$B$3:$C$6,2,0)*VLOOKUP(H469,Parâmetros!$E$3:$G$5,2,0))))</f>
        <v>4</v>
      </c>
      <c r="K469" s="74">
        <f t="shared" si="273"/>
        <v>3.4763947740000002E-2</v>
      </c>
      <c r="L469" s="3"/>
      <c r="M469" s="38"/>
    </row>
    <row r="470" spans="1:13" ht="45.75" customHeight="1" outlineLevel="1" x14ac:dyDescent="0.2">
      <c r="A470" s="170" t="str">
        <f>Máximo!A470</f>
        <v>3.433</v>
      </c>
      <c r="B470" s="667" t="str">
        <f>Máximo!B470:E470</f>
        <v xml:space="preserve"> 2. Acessar Webservers de cadastro   e seguir procedimento de STOP para simular queda de serviço.</v>
      </c>
      <c r="C470" s="668"/>
      <c r="D470" s="668"/>
      <c r="E470" s="669"/>
      <c r="F470" s="68" t="str">
        <f>IF(Máximo!F470:I470="","",Máximo!F470:I470)</f>
        <v/>
      </c>
      <c r="G470" s="72">
        <f>Máximo!G470:J470</f>
        <v>2.1459227E-4</v>
      </c>
      <c r="H470" s="70" t="str">
        <f>IF(Máximo!H470="","",Máximo!H470)</f>
        <v>Obrigatório</v>
      </c>
      <c r="I470" s="37" t="s">
        <v>4</v>
      </c>
      <c r="J470" s="73">
        <f>IF($K$13="Não Atende",0,IF(I470="","",IF(H470="",VLOOKUP(I470,Parâmetros!$B$3:$C$6,2,0),VLOOKUP(I470,Parâmetros!$B$3:$C$6,2,0)*VLOOKUP(H470,Parâmetros!$E$3:$G$5,2,0))))</f>
        <v>4</v>
      </c>
      <c r="K470" s="74">
        <f t="shared" si="273"/>
        <v>3.4763947740000002E-2</v>
      </c>
      <c r="L470" s="3"/>
      <c r="M470" s="38"/>
    </row>
    <row r="471" spans="1:13" ht="45.75" customHeight="1" outlineLevel="1" x14ac:dyDescent="0.2">
      <c r="A471" s="170" t="str">
        <f>Máximo!A471</f>
        <v>3.434</v>
      </c>
      <c r="B471" s="667" t="str">
        <f>Máximo!B471:E471</f>
        <v xml:space="preserve"> 3. Verificação de balanceamento de carga nos demais servidores do farm de aplicação.</v>
      </c>
      <c r="C471" s="668"/>
      <c r="D471" s="668"/>
      <c r="E471" s="669"/>
      <c r="F471" s="68" t="str">
        <f>IF(Máximo!F471:I471="","",Máximo!F471:I471)</f>
        <v/>
      </c>
      <c r="G471" s="72">
        <f>Máximo!G471:J471</f>
        <v>2.1459227E-4</v>
      </c>
      <c r="H471" s="70" t="str">
        <f>IF(Máximo!H471="","",Máximo!H471)</f>
        <v>Obrigatório</v>
      </c>
      <c r="I471" s="37" t="s">
        <v>4</v>
      </c>
      <c r="J471" s="73">
        <f>IF($K$13="Não Atende",0,IF(I471="","",IF(H471="",VLOOKUP(I471,Parâmetros!$B$3:$C$6,2,0),VLOOKUP(I471,Parâmetros!$B$3:$C$6,2,0)*VLOOKUP(H471,Parâmetros!$E$3:$G$5,2,0))))</f>
        <v>4</v>
      </c>
      <c r="K471" s="74">
        <f t="shared" si="273"/>
        <v>3.4763947740000002E-2</v>
      </c>
      <c r="L471" s="3"/>
      <c r="M471" s="38"/>
    </row>
    <row r="472" spans="1:13" ht="45.75" customHeight="1" outlineLevel="1" x14ac:dyDescent="0.2">
      <c r="A472" s="170" t="str">
        <f>Máximo!A472</f>
        <v>3.435</v>
      </c>
      <c r="B472" s="667" t="str">
        <f>Máximo!B472:E472</f>
        <v>9.4.3.10 Equipe/ Responsável Nome da(s) equipe(s) e do(s) responsável(is) pela execução de cada passo do cenário de teste.</v>
      </c>
      <c r="C472" s="668"/>
      <c r="D472" s="668"/>
      <c r="E472" s="669"/>
      <c r="F472" s="68" t="str">
        <f>IF(Máximo!F472:I472="","",Máximo!F472:I472)</f>
        <v/>
      </c>
      <c r="G472" s="72">
        <f>Máximo!G472:J472</f>
        <v>2.1459227E-4</v>
      </c>
      <c r="H472" s="70" t="str">
        <f>IF(Máximo!H472="","",Máximo!H472)</f>
        <v>Obrigatório</v>
      </c>
      <c r="I472" s="37" t="s">
        <v>4</v>
      </c>
      <c r="J472" s="73">
        <f>IF($K$13="Não Atende",0,IF(I472="","",IF(H472="",VLOOKUP(I472,Parâmetros!$B$3:$C$6,2,0),VLOOKUP(I472,Parâmetros!$B$3:$C$6,2,0)*VLOOKUP(H472,Parâmetros!$E$3:$G$5,2,0))))</f>
        <v>4</v>
      </c>
      <c r="K472" s="74">
        <f t="shared" si="273"/>
        <v>3.4763947740000002E-2</v>
      </c>
      <c r="L472" s="3"/>
      <c r="M472" s="38"/>
    </row>
    <row r="473" spans="1:13" ht="45.75" customHeight="1" outlineLevel="1" x14ac:dyDescent="0.2">
      <c r="A473" s="170" t="str">
        <f>Máximo!A473</f>
        <v>3.436</v>
      </c>
      <c r="B473" s="667" t="str">
        <f>Máximo!B473:E473</f>
        <v>9.4.3.11 Resultado Esperado Descrição detalhada do resultado esperado durante a execução do cenário de teste.</v>
      </c>
      <c r="C473" s="668"/>
      <c r="D473" s="668"/>
      <c r="E473" s="669"/>
      <c r="F473" s="68" t="str">
        <f>IF(Máximo!F473:I473="","",Máximo!F473:I473)</f>
        <v/>
      </c>
      <c r="G473" s="72">
        <f>Máximo!G473:J473</f>
        <v>2.1459227E-4</v>
      </c>
      <c r="H473" s="70" t="str">
        <f>IF(Máximo!H473="","",Máximo!H473)</f>
        <v>Obrigatório</v>
      </c>
      <c r="I473" s="37" t="s">
        <v>4</v>
      </c>
      <c r="J473" s="73">
        <f>IF($K$13="Não Atende",0,IF(I473="","",IF(H473="",VLOOKUP(I473,Parâmetros!$B$3:$C$6,2,0),VLOOKUP(I473,Parâmetros!$B$3:$C$6,2,0)*VLOOKUP(H473,Parâmetros!$E$3:$G$5,2,0))))</f>
        <v>4</v>
      </c>
      <c r="K473" s="74">
        <f t="shared" si="273"/>
        <v>3.4763947740000002E-2</v>
      </c>
      <c r="L473" s="3"/>
      <c r="M473" s="38"/>
    </row>
    <row r="474" spans="1:13" ht="45.75" customHeight="1" outlineLevel="1" x14ac:dyDescent="0.2">
      <c r="A474" s="170" t="str">
        <f>Máximo!A474</f>
        <v>3.437</v>
      </c>
      <c r="B474" s="667" t="str">
        <f>Máximo!B474:E474</f>
        <v xml:space="preserve"> 1. Execução inicial de logon bem-sucedido.</v>
      </c>
      <c r="C474" s="668"/>
      <c r="D474" s="668"/>
      <c r="E474" s="669"/>
      <c r="F474" s="68" t="str">
        <f>IF(Máximo!F474:I474="","",Máximo!F474:I474)</f>
        <v/>
      </c>
      <c r="G474" s="72">
        <f>Máximo!G474:J474</f>
        <v>2.1459227E-4</v>
      </c>
      <c r="H474" s="70" t="str">
        <f>IF(Máximo!H474="","",Máximo!H474)</f>
        <v>Obrigatório</v>
      </c>
      <c r="I474" s="37" t="s">
        <v>4</v>
      </c>
      <c r="J474" s="73">
        <f>IF($K$13="Não Atende",0,IF(I474="","",IF(H474="",VLOOKUP(I474,Parâmetros!$B$3:$C$6,2,0),VLOOKUP(I474,Parâmetros!$B$3:$C$6,2,0)*VLOOKUP(H474,Parâmetros!$E$3:$G$5,2,0))))</f>
        <v>4</v>
      </c>
      <c r="K474" s="74">
        <f t="shared" si="273"/>
        <v>3.4763947740000002E-2</v>
      </c>
      <c r="L474" s="3"/>
      <c r="M474" s="38"/>
    </row>
    <row r="475" spans="1:13" ht="45.75" customHeight="1" outlineLevel="1" x14ac:dyDescent="0.2">
      <c r="A475" s="170" t="str">
        <f>Máximo!A475</f>
        <v>3.438</v>
      </c>
      <c r="B475" s="667" t="str">
        <f>Máximo!B475:E475</f>
        <v xml:space="preserve"> 2. Os usuários conectados no(s) webserver(s) inativo(s) perdem a sessão, porém quando a sessão é reiniciada a persistência de sessão é mantida.</v>
      </c>
      <c r="C475" s="668"/>
      <c r="D475" s="668"/>
      <c r="E475" s="669"/>
      <c r="F475" s="68" t="str">
        <f>IF(Máximo!F475:I475="","",Máximo!F475:I475)</f>
        <v/>
      </c>
      <c r="G475" s="72">
        <f>Máximo!G475:J475</f>
        <v>2.1459227E-4</v>
      </c>
      <c r="H475" s="70" t="str">
        <f>IF(Máximo!H475="","",Máximo!H475)</f>
        <v>Obrigatório</v>
      </c>
      <c r="I475" s="37" t="s">
        <v>4</v>
      </c>
      <c r="J475" s="73">
        <f>IF($K$13="Não Atende",0,IF(I475="","",IF(H475="",VLOOKUP(I475,Parâmetros!$B$3:$C$6,2,0),VLOOKUP(I475,Parâmetros!$B$3:$C$6,2,0)*VLOOKUP(H475,Parâmetros!$E$3:$G$5,2,0))))</f>
        <v>4</v>
      </c>
      <c r="K475" s="74">
        <f t="shared" si="273"/>
        <v>3.4763947740000002E-2</v>
      </c>
      <c r="L475" s="3"/>
      <c r="M475" s="38"/>
    </row>
    <row r="476" spans="1:13" ht="45.75" customHeight="1" outlineLevel="1" x14ac:dyDescent="0.2">
      <c r="A476" s="170" t="str">
        <f>Máximo!A476</f>
        <v>3.439</v>
      </c>
      <c r="B476" s="667" t="str">
        <f>Máximo!B476:E476</f>
        <v xml:space="preserve"> 3. Requisições são balanceadas entre todos os webservers de forma automática pelo balanceador.</v>
      </c>
      <c r="C476" s="668"/>
      <c r="D476" s="668"/>
      <c r="E476" s="669"/>
      <c r="F476" s="68" t="str">
        <f>IF(Máximo!F476:I476="","",Máximo!F476:I476)</f>
        <v/>
      </c>
      <c r="G476" s="72">
        <f>Máximo!G476:J476</f>
        <v>2.1459227E-4</v>
      </c>
      <c r="H476" s="70" t="str">
        <f>IF(Máximo!H476="","",Máximo!H476)</f>
        <v>Obrigatório</v>
      </c>
      <c r="I476" s="37" t="s">
        <v>4</v>
      </c>
      <c r="J476" s="73">
        <f>IF($K$13="Não Atende",0,IF(I476="","",IF(H476="",VLOOKUP(I476,Parâmetros!$B$3:$C$6,2,0),VLOOKUP(I476,Parâmetros!$B$3:$C$6,2,0)*VLOOKUP(H476,Parâmetros!$E$3:$G$5,2,0))))</f>
        <v>4</v>
      </c>
      <c r="K476" s="74">
        <f t="shared" si="273"/>
        <v>3.4763947740000002E-2</v>
      </c>
      <c r="L476" s="3"/>
      <c r="M476" s="38"/>
    </row>
    <row r="477" spans="1:13" ht="45.75" customHeight="1" outlineLevel="1" x14ac:dyDescent="0.2">
      <c r="A477" s="170" t="str">
        <f>Máximo!A477</f>
        <v>3.440</v>
      </c>
      <c r="B477" s="667" t="str">
        <f>Máximo!B477:E477</f>
        <v>9.4.3.12 Resultado Obtido Descrição detalhada do resultado obtido para cada passo executado no cenário de teste.</v>
      </c>
      <c r="C477" s="668"/>
      <c r="D477" s="668"/>
      <c r="E477" s="669"/>
      <c r="F477" s="68" t="str">
        <f>IF(Máximo!F477:I477="","",Máximo!F477:I477)</f>
        <v/>
      </c>
      <c r="G477" s="72">
        <f>Máximo!G477:J477</f>
        <v>2.1459227E-4</v>
      </c>
      <c r="H477" s="70" t="str">
        <f>IF(Máximo!H477="","",Máximo!H477)</f>
        <v>Obrigatório</v>
      </c>
      <c r="I477" s="37" t="s">
        <v>4</v>
      </c>
      <c r="J477" s="73">
        <f>IF($K$13="Não Atende",0,IF(I477="","",IF(H477="",VLOOKUP(I477,Parâmetros!$B$3:$C$6,2,0),VLOOKUP(I477,Parâmetros!$B$3:$C$6,2,0)*VLOOKUP(H477,Parâmetros!$E$3:$G$5,2,0))))</f>
        <v>4</v>
      </c>
      <c r="K477" s="74">
        <f t="shared" si="273"/>
        <v>3.4763947740000002E-2</v>
      </c>
      <c r="L477" s="3"/>
      <c r="M477" s="38"/>
    </row>
    <row r="478" spans="1:13" ht="45.75" customHeight="1" outlineLevel="1" x14ac:dyDescent="0.2">
      <c r="A478" s="170" t="str">
        <f>Máximo!A478</f>
        <v>3.441</v>
      </c>
      <c r="B478" s="667" t="str">
        <f>Máximo!B478:E478</f>
        <v xml:space="preserve"> 1. Execução inicial de logon bem-sucedido.</v>
      </c>
      <c r="C478" s="668"/>
      <c r="D478" s="668"/>
      <c r="E478" s="669"/>
      <c r="F478" s="68" t="str">
        <f>IF(Máximo!F478:I478="","",Máximo!F478:I478)</f>
        <v/>
      </c>
      <c r="G478" s="72">
        <f>Máximo!G478:J478</f>
        <v>2.1459227E-4</v>
      </c>
      <c r="H478" s="70" t="str">
        <f>IF(Máximo!H478="","",Máximo!H478)</f>
        <v>Obrigatório</v>
      </c>
      <c r="I478" s="37" t="s">
        <v>4</v>
      </c>
      <c r="J478" s="73">
        <f>IF($K$13="Não Atende",0,IF(I478="","",IF(H478="",VLOOKUP(I478,Parâmetros!$B$3:$C$6,2,0),VLOOKUP(I478,Parâmetros!$B$3:$C$6,2,0)*VLOOKUP(H478,Parâmetros!$E$3:$G$5,2,0))))</f>
        <v>4</v>
      </c>
      <c r="K478" s="74">
        <f t="shared" si="273"/>
        <v>3.4763947740000002E-2</v>
      </c>
      <c r="L478" s="3"/>
      <c r="M478" s="38"/>
    </row>
    <row r="479" spans="1:13" ht="45.75" customHeight="1" outlineLevel="1" x14ac:dyDescent="0.2">
      <c r="A479" s="170" t="str">
        <f>Máximo!A479</f>
        <v>3.442</v>
      </c>
      <c r="B479" s="667" t="str">
        <f>Máximo!B479:E479</f>
        <v xml:space="preserve"> 2. O mecanismo de persistência de sessão falhou.</v>
      </c>
      <c r="C479" s="668"/>
      <c r="D479" s="668"/>
      <c r="E479" s="669"/>
      <c r="F479" s="68" t="str">
        <f>IF(Máximo!F479:I479="","",Máximo!F479:I479)</f>
        <v/>
      </c>
      <c r="G479" s="72">
        <f>Máximo!G479:J479</f>
        <v>2.1459227E-4</v>
      </c>
      <c r="H479" s="70" t="str">
        <f>IF(Máximo!H479="","",Máximo!H479)</f>
        <v>Obrigatório</v>
      </c>
      <c r="I479" s="37" t="s">
        <v>4</v>
      </c>
      <c r="J479" s="73">
        <f>IF($K$13="Não Atende",0,IF(I479="","",IF(H479="",VLOOKUP(I479,Parâmetros!$B$3:$C$6,2,0),VLOOKUP(I479,Parâmetros!$B$3:$C$6,2,0)*VLOOKUP(H479,Parâmetros!$E$3:$G$5,2,0))))</f>
        <v>4</v>
      </c>
      <c r="K479" s="74">
        <f t="shared" si="273"/>
        <v>3.4763947740000002E-2</v>
      </c>
      <c r="L479" s="3"/>
      <c r="M479" s="38"/>
    </row>
    <row r="480" spans="1:13" ht="45.75" customHeight="1" outlineLevel="1" x14ac:dyDescent="0.2">
      <c r="A480" s="170" t="str">
        <f>Máximo!A480</f>
        <v>3.443</v>
      </c>
      <c r="B480" s="667" t="str">
        <f>Máximo!B480:E480</f>
        <v xml:space="preserve"> 3. O balanceamento de carga não funcionou de forma adequada.</v>
      </c>
      <c r="C480" s="668"/>
      <c r="D480" s="668"/>
      <c r="E480" s="669"/>
      <c r="F480" s="68" t="str">
        <f>IF(Máximo!F480:I480="","",Máximo!F480:I480)</f>
        <v/>
      </c>
      <c r="G480" s="72">
        <f>Máximo!G480:J480</f>
        <v>2.1459227E-4</v>
      </c>
      <c r="H480" s="70" t="str">
        <f>IF(Máximo!H480="","",Máximo!H480)</f>
        <v>Obrigatório</v>
      </c>
      <c r="I480" s="37" t="s">
        <v>4</v>
      </c>
      <c r="J480" s="73">
        <f>IF($K$13="Não Atende",0,IF(I480="","",IF(H480="",VLOOKUP(I480,Parâmetros!$B$3:$C$6,2,0),VLOOKUP(I480,Parâmetros!$B$3:$C$6,2,0)*VLOOKUP(H480,Parâmetros!$E$3:$G$5,2,0))))</f>
        <v>4</v>
      </c>
      <c r="K480" s="74">
        <f t="shared" si="273"/>
        <v>3.4763947740000002E-2</v>
      </c>
      <c r="L480" s="3"/>
      <c r="M480" s="38"/>
    </row>
    <row r="481" spans="1:13" ht="45.75" customHeight="1" outlineLevel="1" x14ac:dyDescent="0.2">
      <c r="A481" s="170" t="str">
        <f>Máximo!A481</f>
        <v>3.444</v>
      </c>
      <c r="B481" s="667" t="str">
        <f>Máximo!B481:E481</f>
        <v>9.4.3.13 Procedimento de Reteste Descrição detalhada do procedimento de reteste caso o resultado obtido seja diferente do resultado esperado durante a execução do cenário de teste.</v>
      </c>
      <c r="C481" s="668"/>
      <c r="D481" s="668"/>
      <c r="E481" s="669"/>
      <c r="F481" s="68" t="str">
        <f>IF(Máximo!F481:I481="","",Máximo!F481:I481)</f>
        <v/>
      </c>
      <c r="G481" s="72">
        <f>Máximo!G481:J481</f>
        <v>2.1459227E-4</v>
      </c>
      <c r="H481" s="70" t="str">
        <f>IF(Máximo!H481="","",Máximo!H481)</f>
        <v>Obrigatório</v>
      </c>
      <c r="I481" s="37" t="s">
        <v>4</v>
      </c>
      <c r="J481" s="73">
        <f>IF($K$13="Não Atende",0,IF(I481="","",IF(H481="",VLOOKUP(I481,Parâmetros!$B$3:$C$6,2,0),VLOOKUP(I481,Parâmetros!$B$3:$C$6,2,0)*VLOOKUP(H481,Parâmetros!$E$3:$G$5,2,0))))</f>
        <v>4</v>
      </c>
      <c r="K481" s="74">
        <f t="shared" si="273"/>
        <v>3.4763947740000002E-2</v>
      </c>
      <c r="L481" s="3"/>
      <c r="M481" s="38"/>
    </row>
    <row r="482" spans="1:13" ht="45.75" customHeight="1" outlineLevel="1" x14ac:dyDescent="0.2">
      <c r="A482" s="170" t="str">
        <f>Máximo!A482</f>
        <v>3.445</v>
      </c>
      <c r="B482" s="667" t="str">
        <f>Máximo!B482:E482</f>
        <v xml:space="preserve"> 1. Investigar causas de problemas identificados.</v>
      </c>
      <c r="C482" s="668"/>
      <c r="D482" s="668"/>
      <c r="E482" s="669"/>
      <c r="F482" s="68" t="str">
        <f>IF(Máximo!F482:I482="","",Máximo!F482:I482)</f>
        <v/>
      </c>
      <c r="G482" s="72">
        <f>Máximo!G482:J482</f>
        <v>2.1459227E-4</v>
      </c>
      <c r="H482" s="70" t="str">
        <f>IF(Máximo!H482="","",Máximo!H482)</f>
        <v>Obrigatório</v>
      </c>
      <c r="I482" s="37" t="s">
        <v>4</v>
      </c>
      <c r="J482" s="73">
        <f>IF($K$13="Não Atende",0,IF(I482="","",IF(H482="",VLOOKUP(I482,Parâmetros!$B$3:$C$6,2,0),VLOOKUP(I482,Parâmetros!$B$3:$C$6,2,0)*VLOOKUP(H482,Parâmetros!$E$3:$G$5,2,0))))</f>
        <v>4</v>
      </c>
      <c r="K482" s="74">
        <f t="shared" si="273"/>
        <v>3.4763947740000002E-2</v>
      </c>
      <c r="L482" s="3"/>
      <c r="M482" s="38"/>
    </row>
    <row r="483" spans="1:13" ht="45.75" customHeight="1" outlineLevel="1" x14ac:dyDescent="0.2">
      <c r="A483" s="170" t="str">
        <f>Máximo!A483</f>
        <v>3.446</v>
      </c>
      <c r="B483" s="667" t="str">
        <f>Máximo!B483:E483</f>
        <v xml:space="preserve"> 2. Corrigir anomalias encontradas.</v>
      </c>
      <c r="C483" s="668"/>
      <c r="D483" s="668"/>
      <c r="E483" s="669"/>
      <c r="F483" s="68" t="str">
        <f>IF(Máximo!F483:I483="","",Máximo!F483:I483)</f>
        <v/>
      </c>
      <c r="G483" s="72">
        <f>Máximo!G483:J483</f>
        <v>2.1459227E-4</v>
      </c>
      <c r="H483" s="70" t="str">
        <f>IF(Máximo!H483="","",Máximo!H483)</f>
        <v>Obrigatório</v>
      </c>
      <c r="I483" s="37" t="s">
        <v>4</v>
      </c>
      <c r="J483" s="73">
        <f>IF($K$13="Não Atende",0,IF(I483="","",IF(H483="",VLOOKUP(I483,Parâmetros!$B$3:$C$6,2,0),VLOOKUP(I483,Parâmetros!$B$3:$C$6,2,0)*VLOOKUP(H483,Parâmetros!$E$3:$G$5,2,0))))</f>
        <v>4</v>
      </c>
      <c r="K483" s="74">
        <f t="shared" si="273"/>
        <v>3.4763947740000002E-2</v>
      </c>
      <c r="L483" s="3"/>
      <c r="M483" s="38"/>
    </row>
    <row r="484" spans="1:13" ht="45.75" customHeight="1" outlineLevel="1" x14ac:dyDescent="0.2">
      <c r="A484" s="170" t="str">
        <f>Máximo!A484</f>
        <v>3.447</v>
      </c>
      <c r="B484" s="667" t="str">
        <f>Máximo!B484:E484</f>
        <v xml:space="preserve"> 3. Reiniciar cenário até que o resultado esperado seja alcançado em sua totalidade.</v>
      </c>
      <c r="C484" s="668"/>
      <c r="D484" s="668"/>
      <c r="E484" s="669"/>
      <c r="F484" s="68" t="str">
        <f>IF(Máximo!F484:I484="","",Máximo!F484:I484)</f>
        <v/>
      </c>
      <c r="G484" s="72">
        <f>Máximo!G484:J484</f>
        <v>2.1459227E-4</v>
      </c>
      <c r="H484" s="70" t="str">
        <f>IF(Máximo!H484="","",Máximo!H484)</f>
        <v>Obrigatório</v>
      </c>
      <c r="I484" s="37" t="s">
        <v>4</v>
      </c>
      <c r="J484" s="73">
        <f>IF($K$13="Não Atende",0,IF(I484="","",IF(H484="",VLOOKUP(I484,Parâmetros!$B$3:$C$6,2,0),VLOOKUP(I484,Parâmetros!$B$3:$C$6,2,0)*VLOOKUP(H484,Parâmetros!$E$3:$G$5,2,0))))</f>
        <v>4</v>
      </c>
      <c r="K484" s="74">
        <f t="shared" si="273"/>
        <v>3.4763947740000002E-2</v>
      </c>
      <c r="L484" s="3"/>
      <c r="M484" s="38"/>
    </row>
    <row r="485" spans="1:13" ht="45.75" customHeight="1" outlineLevel="1" x14ac:dyDescent="0.2">
      <c r="A485" s="170" t="str">
        <f>Máximo!A485</f>
        <v>3.448</v>
      </c>
      <c r="B485" s="667" t="str">
        <f>Máximo!B485:E485</f>
        <v>9.4.3.14 Status Status da execução do cenário de teste.</v>
      </c>
      <c r="C485" s="668"/>
      <c r="D485" s="668"/>
      <c r="E485" s="669"/>
      <c r="F485" s="68" t="str">
        <f>IF(Máximo!F485:I485="","",Máximo!F485:I485)</f>
        <v/>
      </c>
      <c r="G485" s="72">
        <f>Máximo!G485:J485</f>
        <v>2.1459227E-4</v>
      </c>
      <c r="H485" s="70" t="str">
        <f>IF(Máximo!H485="","",Máximo!H485)</f>
        <v>Obrigatório</v>
      </c>
      <c r="I485" s="37" t="s">
        <v>4</v>
      </c>
      <c r="J485" s="73">
        <f>IF($K$13="Não Atende",0,IF(I485="","",IF(H485="",VLOOKUP(I485,Parâmetros!$B$3:$C$6,2,0),VLOOKUP(I485,Parâmetros!$B$3:$C$6,2,0)*VLOOKUP(H485,Parâmetros!$E$3:$G$5,2,0))))</f>
        <v>4</v>
      </c>
      <c r="K485" s="74">
        <f t="shared" si="273"/>
        <v>3.4763947740000002E-2</v>
      </c>
      <c r="L485" s="3"/>
      <c r="M485" s="38"/>
    </row>
    <row r="486" spans="1:13" ht="45.75" customHeight="1" outlineLevel="1" x14ac:dyDescent="0.2">
      <c r="A486" s="170" t="str">
        <f>Máximo!A486</f>
        <v>3.449</v>
      </c>
      <c r="B486" s="667" t="str">
        <f>Máximo!B486:E486</f>
        <v>9.4.3.15 Responsável/Observações/Ressalvas Observações gerais e ressalvas registradas durante a execução do cenário de teste.</v>
      </c>
      <c r="C486" s="668"/>
      <c r="D486" s="668"/>
      <c r="E486" s="669"/>
      <c r="F486" s="68" t="str">
        <f>IF(Máximo!F486:I486="","",Máximo!F486:I486)</f>
        <v/>
      </c>
      <c r="G486" s="72">
        <f>Máximo!G486:J486</f>
        <v>2.1459227E-4</v>
      </c>
      <c r="H486" s="70" t="str">
        <f>IF(Máximo!H486="","",Máximo!H486)</f>
        <v>Obrigatório</v>
      </c>
      <c r="I486" s="37" t="s">
        <v>4</v>
      </c>
      <c r="J486" s="73">
        <f>IF($K$13="Não Atende",0,IF(I486="","",IF(H486="",VLOOKUP(I486,Parâmetros!$B$3:$C$6,2,0),VLOOKUP(I486,Parâmetros!$B$3:$C$6,2,0)*VLOOKUP(H486,Parâmetros!$E$3:$G$5,2,0))))</f>
        <v>4</v>
      </c>
      <c r="K486" s="74">
        <f t="shared" si="273"/>
        <v>3.4763947740000002E-2</v>
      </c>
      <c r="L486" s="3"/>
      <c r="M486" s="38"/>
    </row>
    <row r="487" spans="1:13" ht="45.75" customHeight="1" outlineLevel="1" x14ac:dyDescent="0.2">
      <c r="A487" s="170" t="str">
        <f>Máximo!A487</f>
        <v>3.450</v>
      </c>
      <c r="B487" s="667" t="str">
        <f>Máximo!B487:E487</f>
        <v>9.4.4.        Homologação da solução de A.D.</v>
      </c>
      <c r="C487" s="668"/>
      <c r="D487" s="668"/>
      <c r="E487" s="669"/>
      <c r="F487" s="68" t="str">
        <f>IF(Máximo!F487:I487="","",Máximo!F487:I487)</f>
        <v/>
      </c>
      <c r="G487" s="72">
        <f>Máximo!G487:J487</f>
        <v>2.1459227E-4</v>
      </c>
      <c r="H487" s="70" t="str">
        <f>IF(Máximo!H487="","",Máximo!H487)</f>
        <v>Obrigatório</v>
      </c>
      <c r="I487" s="37" t="s">
        <v>4</v>
      </c>
      <c r="J487" s="73">
        <f>IF($K$13="Não Atende",0,IF(I487="","",IF(H487="",VLOOKUP(I487,Parâmetros!$B$3:$C$6,2,0),VLOOKUP(I487,Parâmetros!$B$3:$C$6,2,0)*VLOOKUP(H487,Parâmetros!$E$3:$G$5,2,0))))</f>
        <v>4</v>
      </c>
      <c r="K487" s="74">
        <f t="shared" si="273"/>
        <v>3.4763947740000002E-2</v>
      </c>
      <c r="L487" s="3"/>
      <c r="M487" s="38"/>
    </row>
    <row r="488" spans="1:13" ht="45.75" customHeight="1" outlineLevel="1" x14ac:dyDescent="0.2">
      <c r="A488" s="170" t="str">
        <f>Máximo!A488</f>
        <v>3.451</v>
      </c>
      <c r="B488" s="667" t="str">
        <f>Máximo!B488:E488</f>
        <v>9.4.4.1.        A homologação da solução de A.D será feita através da execução de um total de 2 (duas) operações bem sucedidas de ativação da A.D e de retorno à operação normal, por módulo da aplicação e por camada.</v>
      </c>
      <c r="C488" s="668"/>
      <c r="D488" s="668"/>
      <c r="E488" s="669"/>
      <c r="F488" s="68" t="str">
        <f>IF(Máximo!F488:I488="","",Máximo!F488:I488)</f>
        <v/>
      </c>
      <c r="G488" s="72">
        <f>Máximo!G488:J488</f>
        <v>2.1459227E-4</v>
      </c>
      <c r="H488" s="70" t="str">
        <f>IF(Máximo!H488="","",Máximo!H488)</f>
        <v>Obrigatório</v>
      </c>
      <c r="I488" s="37" t="s">
        <v>4</v>
      </c>
      <c r="J488" s="73">
        <f>IF($K$13="Não Atende",0,IF(I488="","",IF(H488="",VLOOKUP(I488,Parâmetros!$B$3:$C$6,2,0),VLOOKUP(I488,Parâmetros!$B$3:$C$6,2,0)*VLOOKUP(H488,Parâmetros!$E$3:$G$5,2,0))))</f>
        <v>4</v>
      </c>
      <c r="K488" s="74">
        <f t="shared" si="273"/>
        <v>3.4763947740000002E-2</v>
      </c>
      <c r="L488" s="3"/>
      <c r="M488" s="38"/>
    </row>
    <row r="489" spans="1:13" ht="45.75" customHeight="1" outlineLevel="1" x14ac:dyDescent="0.2">
      <c r="A489" s="170" t="str">
        <f>Máximo!A489</f>
        <v>3.452</v>
      </c>
      <c r="B489" s="667" t="str">
        <f>Máximo!B489:E489</f>
        <v>9.4.4.2.        As 2 (duas) operações deverão ser realizadas antes da entrada em produção da solução.</v>
      </c>
      <c r="C489" s="668"/>
      <c r="D489" s="668"/>
      <c r="E489" s="669"/>
      <c r="F489" s="68" t="str">
        <f>IF(Máximo!F489:I489="","",Máximo!F489:I489)</f>
        <v/>
      </c>
      <c r="G489" s="72">
        <f>Máximo!G489:J489</f>
        <v>2.1459227E-4</v>
      </c>
      <c r="H489" s="70" t="str">
        <f>IF(Máximo!H489="","",Máximo!H489)</f>
        <v>Obrigatório</v>
      </c>
      <c r="I489" s="37" t="s">
        <v>4</v>
      </c>
      <c r="J489" s="73">
        <f>IF($K$13="Não Atende",0,IF(I489="","",IF(H489="",VLOOKUP(I489,Parâmetros!$B$3:$C$6,2,0),VLOOKUP(I489,Parâmetros!$B$3:$C$6,2,0)*VLOOKUP(H489,Parâmetros!$E$3:$G$5,2,0))))</f>
        <v>4</v>
      </c>
      <c r="K489" s="74">
        <f t="shared" si="273"/>
        <v>3.4763947740000002E-2</v>
      </c>
      <c r="L489" s="3"/>
      <c r="M489" s="38"/>
    </row>
    <row r="490" spans="1:13" ht="45.75" customHeight="1" outlineLevel="1" x14ac:dyDescent="0.2">
      <c r="A490" s="170" t="str">
        <f>Máximo!A490</f>
        <v>3.453</v>
      </c>
      <c r="B490" s="667" t="str">
        <f>Máximo!B490:E490</f>
        <v>9.4.4.3.        As 2 (duas) operações serão executadas pela equipe da CONTRATANTE e acompanhadas pela PROPONENTE dentro das dependências da CONTRATANTE. A CONTRATANTE utilizará o Plano de Testes entregue pelo PROPONENTE para ativar a aplicação em modo A.D e retornar à sua operação normal.</v>
      </c>
      <c r="C490" s="668"/>
      <c r="D490" s="668"/>
      <c r="E490" s="669"/>
      <c r="F490" s="68" t="str">
        <f>IF(Máximo!F490:I490="","",Máximo!F490:I490)</f>
        <v/>
      </c>
      <c r="G490" s="72">
        <f>Máximo!G490:J490</f>
        <v>2.1459227E-4</v>
      </c>
      <c r="H490" s="70" t="str">
        <f>IF(Máximo!H490="","",Máximo!H490)</f>
        <v>Obrigatório</v>
      </c>
      <c r="I490" s="37" t="s">
        <v>4</v>
      </c>
      <c r="J490" s="73">
        <f>IF($K$13="Não Atende",0,IF(I490="","",IF(H490="",VLOOKUP(I490,Parâmetros!$B$3:$C$6,2,0),VLOOKUP(I490,Parâmetros!$B$3:$C$6,2,0)*VLOOKUP(H490,Parâmetros!$E$3:$G$5,2,0))))</f>
        <v>4</v>
      </c>
      <c r="K490" s="74">
        <f t="shared" si="273"/>
        <v>3.4763947740000002E-2</v>
      </c>
      <c r="L490" s="3"/>
      <c r="M490" s="38"/>
    </row>
    <row r="491" spans="1:13" ht="45.75" customHeight="1" outlineLevel="1" x14ac:dyDescent="0.2">
      <c r="A491" s="170" t="str">
        <f>Máximo!A491</f>
        <v>3.454</v>
      </c>
      <c r="B491" s="667" t="str">
        <f>Máximo!B491:E491</f>
        <v>9.4.4.4.        Não serão contabilizadas, no total de 2 (duas) operações, as tentativas em que ocorrerem falhas, quer sejam decorrentes da documentação apresentada, quer sejam nos scripts criados e documentados. Para esses casos, caberá à PROPONENTE prover as devidas correções e ajustes no Plano de Testes antes de nova tentativa ser feita.</v>
      </c>
      <c r="C491" s="668"/>
      <c r="D491" s="668"/>
      <c r="E491" s="669"/>
      <c r="F491" s="68" t="str">
        <f>IF(Máximo!F491:I491="","",Máximo!F491:I491)</f>
        <v/>
      </c>
      <c r="G491" s="72">
        <f>Máximo!G491:J491</f>
        <v>2.1459227E-4</v>
      </c>
      <c r="H491" s="70" t="str">
        <f>IF(Máximo!H491="","",Máximo!H491)</f>
        <v>Obrigatório</v>
      </c>
      <c r="I491" s="37" t="s">
        <v>4</v>
      </c>
      <c r="J491" s="73">
        <f>IF($K$13="Não Atende",0,IF(I491="","",IF(H491="",VLOOKUP(I491,Parâmetros!$B$3:$C$6,2,0),VLOOKUP(I491,Parâmetros!$B$3:$C$6,2,0)*VLOOKUP(H491,Parâmetros!$E$3:$G$5,2,0))))</f>
        <v>4</v>
      </c>
      <c r="K491" s="74">
        <f t="shared" si="273"/>
        <v>3.4763947740000002E-2</v>
      </c>
      <c r="L491" s="3"/>
      <c r="M491" s="38"/>
    </row>
    <row r="492" spans="1:13" ht="45.75" customHeight="1" outlineLevel="1" x14ac:dyDescent="0.2">
      <c r="A492" s="170" t="str">
        <f>Máximo!A492</f>
        <v>3.455</v>
      </c>
      <c r="B492" s="667" t="str">
        <f>Máximo!B492:E492</f>
        <v>9.4.5.        Entrega da documentação</v>
      </c>
      <c r="C492" s="668"/>
      <c r="D492" s="668"/>
      <c r="E492" s="669"/>
      <c r="F492" s="68" t="str">
        <f>IF(Máximo!F492:I492="","",Máximo!F492:I492)</f>
        <v/>
      </c>
      <c r="G492" s="72">
        <f>Máximo!G492:J492</f>
        <v>2.1459227E-4</v>
      </c>
      <c r="H492" s="70" t="str">
        <f>IF(Máximo!H492="","",Máximo!H492)</f>
        <v>Obrigatório</v>
      </c>
      <c r="I492" s="37" t="s">
        <v>4</v>
      </c>
      <c r="J492" s="73">
        <f>IF($K$13="Não Atende",0,IF(I492="","",IF(H492="",VLOOKUP(I492,Parâmetros!$B$3:$C$6,2,0),VLOOKUP(I492,Parâmetros!$B$3:$C$6,2,0)*VLOOKUP(H492,Parâmetros!$E$3:$G$5,2,0))))</f>
        <v>4</v>
      </c>
      <c r="K492" s="74">
        <f t="shared" si="273"/>
        <v>3.4763947740000002E-2</v>
      </c>
      <c r="L492" s="3"/>
      <c r="M492" s="38"/>
    </row>
    <row r="493" spans="1:13" ht="45.75" customHeight="1" outlineLevel="1" x14ac:dyDescent="0.2">
      <c r="A493" s="170" t="str">
        <f>Máximo!A493</f>
        <v>3.456</v>
      </c>
      <c r="B493" s="667" t="str">
        <f>Máximo!B493:E493</f>
        <v>9.4.5.1.        A documentação completa da solução de A.D. deverá ser entregue através de meio eletrônico e em formato que possa ser posteriormente editado pela Oi, a exemplo de, mas não limitado a, .DOC, .XLS, .VSD.</v>
      </c>
      <c r="C493" s="668"/>
      <c r="D493" s="668"/>
      <c r="E493" s="669"/>
      <c r="F493" s="68" t="str">
        <f>IF(Máximo!F493:I493="","",Máximo!F493:I493)</f>
        <v/>
      </c>
      <c r="G493" s="72">
        <f>Máximo!G493:J493</f>
        <v>2.1459227E-4</v>
      </c>
      <c r="H493" s="70" t="str">
        <f>IF(Máximo!H493="","",Máximo!H493)</f>
        <v>Obrigatório</v>
      </c>
      <c r="I493" s="37" t="s">
        <v>4</v>
      </c>
      <c r="J493" s="73">
        <f>IF($K$13="Não Atende",0,IF(I493="","",IF(H493="",VLOOKUP(I493,Parâmetros!$B$3:$C$6,2,0),VLOOKUP(I493,Parâmetros!$B$3:$C$6,2,0)*VLOOKUP(H493,Parâmetros!$E$3:$G$5,2,0))))</f>
        <v>4</v>
      </c>
      <c r="K493" s="74">
        <f t="shared" si="273"/>
        <v>3.4763947740000002E-2</v>
      </c>
      <c r="L493" s="3"/>
      <c r="M493" s="38"/>
    </row>
    <row r="494" spans="1:13" ht="45.75" customHeight="1" outlineLevel="1" x14ac:dyDescent="0.2">
      <c r="A494" s="170" t="str">
        <f>Máximo!A494</f>
        <v>3.457</v>
      </c>
      <c r="B494" s="667" t="str">
        <f>Máximo!B494:E494</f>
        <v>9.5.          Modelo de Contratações:</v>
      </c>
      <c r="C494" s="668"/>
      <c r="D494" s="668"/>
      <c r="E494" s="669"/>
      <c r="F494" s="68" t="str">
        <f>IF(Máximo!F494:I494="","",Máximo!F494:I494)</f>
        <v/>
      </c>
      <c r="G494" s="72">
        <f>Máximo!G494:J494</f>
        <v>2.1459227E-4</v>
      </c>
      <c r="H494" s="70" t="str">
        <f>IF(Máximo!H494="","",Máximo!H494)</f>
        <v>Obrigatório</v>
      </c>
      <c r="I494" s="37" t="s">
        <v>4</v>
      </c>
      <c r="J494" s="73">
        <f>IF($K$13="Não Atende",0,IF(I494="","",IF(H494="",VLOOKUP(I494,Parâmetros!$B$3:$C$6,2,0),VLOOKUP(I494,Parâmetros!$B$3:$C$6,2,0)*VLOOKUP(H494,Parâmetros!$E$3:$G$5,2,0))))</f>
        <v>4</v>
      </c>
      <c r="K494" s="74">
        <f t="shared" si="273"/>
        <v>3.4763947740000002E-2</v>
      </c>
      <c r="L494" s="3"/>
      <c r="M494" s="38"/>
    </row>
    <row r="495" spans="1:13" ht="45.75" customHeight="1" outlineLevel="1" x14ac:dyDescent="0.2">
      <c r="A495" s="170" t="str">
        <f>Máximo!A495</f>
        <v>3.458</v>
      </c>
      <c r="B495" s="667" t="str">
        <f>Máximo!B495:E495</f>
        <v>9.5.1. O modelo de contratação da implementação da A.D. é o de “Escopo Fechado” onde todo o escopo dos serviços descritos deverá ser efetuado integralmente pela PROPONENTE sem a cobrança unitária nem definição de limites de horas.</v>
      </c>
      <c r="C495" s="668"/>
      <c r="D495" s="668"/>
      <c r="E495" s="669"/>
      <c r="F495" s="68" t="str">
        <f>IF(Máximo!F495:I495="","",Máximo!F495:I495)</f>
        <v/>
      </c>
      <c r="G495" s="72">
        <f>Máximo!G495:J495</f>
        <v>2.1459227E-4</v>
      </c>
      <c r="H495" s="70" t="str">
        <f>IF(Máximo!H495="","",Máximo!H495)</f>
        <v>Obrigatório</v>
      </c>
      <c r="I495" s="37" t="s">
        <v>4</v>
      </c>
      <c r="J495" s="73">
        <f>IF($K$13="Não Atende",0,IF(I495="","",IF(H495="",VLOOKUP(I495,Parâmetros!$B$3:$C$6,2,0),VLOOKUP(I495,Parâmetros!$B$3:$C$6,2,0)*VLOOKUP(H495,Parâmetros!$E$3:$G$5,2,0))))</f>
        <v>4</v>
      </c>
      <c r="K495" s="74">
        <f t="shared" si="273"/>
        <v>3.4763947740000002E-2</v>
      </c>
      <c r="L495" s="3"/>
      <c r="M495" s="38"/>
    </row>
    <row r="496" spans="1:13" ht="45.75" customHeight="1" outlineLevel="1" x14ac:dyDescent="0.2">
      <c r="A496" s="170" t="str">
        <f>Máximo!A496</f>
        <v>3.459</v>
      </c>
      <c r="B496" s="667" t="str">
        <f>Máximo!B496:E496</f>
        <v>9.6.          Requisitos da PROPONENTE: os itens a seguir serão avaliados pela CONTRATANTE para pontuar a PROPONENTE quanto à sua experiência na implementação de solução A.D. bem como ao grau de atendimento aos requisitos apresentados:</v>
      </c>
      <c r="C496" s="668"/>
      <c r="D496" s="668"/>
      <c r="E496" s="669"/>
      <c r="F496" s="68" t="str">
        <f>IF(Máximo!F496:I496="","",Máximo!F496:I496)</f>
        <v/>
      </c>
      <c r="G496" s="72">
        <f>Máximo!G496:J496</f>
        <v>2.1459227E-4</v>
      </c>
      <c r="H496" s="70" t="str">
        <f>IF(Máximo!H496="","",Máximo!H496)</f>
        <v>Obrigatório</v>
      </c>
      <c r="I496" s="37" t="s">
        <v>4</v>
      </c>
      <c r="J496" s="73">
        <f>IF($K$13="Não Atende",0,IF(I496="","",IF(H496="",VLOOKUP(I496,Parâmetros!$B$3:$C$6,2,0),VLOOKUP(I496,Parâmetros!$B$3:$C$6,2,0)*VLOOKUP(H496,Parâmetros!$E$3:$G$5,2,0))))</f>
        <v>4</v>
      </c>
      <c r="K496" s="74">
        <f t="shared" si="273"/>
        <v>3.4763947740000002E-2</v>
      </c>
      <c r="L496" s="3"/>
      <c r="M496" s="38"/>
    </row>
    <row r="497" spans="1:13" ht="45.75" customHeight="1" outlineLevel="1" x14ac:dyDescent="0.2">
      <c r="A497" s="170" t="str">
        <f>Máximo!A497</f>
        <v>3.460</v>
      </c>
      <c r="B497" s="667" t="str">
        <f>Máximo!B497:E497</f>
        <v>9.6.1.        Certificações: a PROPONENTE deverá informar quantos profissionais certificados serão utilizados durante a execução dos serviços, assim como as certificações dos mesmos. E desejável que os recursos possuam algumas das seguintes certificações:</v>
      </c>
      <c r="C497" s="668"/>
      <c r="D497" s="668"/>
      <c r="E497" s="669"/>
      <c r="F497" s="68" t="str">
        <f>IF(Máximo!F497:I497="","",Máximo!F497:I497)</f>
        <v/>
      </c>
      <c r="G497" s="72">
        <f>Máximo!G497:J497</f>
        <v>2.1459227E-4</v>
      </c>
      <c r="H497" s="70" t="str">
        <f>IF(Máximo!H497="","",Máximo!H497)</f>
        <v>Obrigatório</v>
      </c>
      <c r="I497" s="37" t="s">
        <v>4</v>
      </c>
      <c r="J497" s="73">
        <f>IF($K$13="Não Atende",0,IF(I497="","",IF(H497="",VLOOKUP(I497,Parâmetros!$B$3:$C$6,2,0),VLOOKUP(I497,Parâmetros!$B$3:$C$6,2,0)*VLOOKUP(H497,Parâmetros!$E$3:$G$5,2,0))))</f>
        <v>4</v>
      </c>
      <c r="K497" s="74">
        <f t="shared" si="273"/>
        <v>3.4763947740000002E-2</v>
      </c>
      <c r="L497" s="3"/>
      <c r="M497" s="38"/>
    </row>
    <row r="498" spans="1:13" ht="45.75" customHeight="1" outlineLevel="1" x14ac:dyDescent="0.2">
      <c r="A498" s="170" t="str">
        <f>Máximo!A498</f>
        <v>3.461</v>
      </c>
      <c r="B498" s="667" t="str">
        <f>Máximo!B498:E498</f>
        <v>9.6.1.1.        Foundation Certificate in IT Service Management - IT Infrastructure Library (ITIL);</v>
      </c>
      <c r="C498" s="668"/>
      <c r="D498" s="668"/>
      <c r="E498" s="669"/>
      <c r="F498" s="68" t="str">
        <f>IF(Máximo!F498:I498="","",Máximo!F498:I498)</f>
        <v/>
      </c>
      <c r="G498" s="72">
        <f>Máximo!G498:J498</f>
        <v>2.1459227E-4</v>
      </c>
      <c r="H498" s="70" t="str">
        <f>IF(Máximo!H498="","",Máximo!H498)</f>
        <v>Obrigatório</v>
      </c>
      <c r="I498" s="37" t="s">
        <v>4</v>
      </c>
      <c r="J498" s="73">
        <f>IF($K$13="Não Atende",0,IF(I498="","",IF(H498="",VLOOKUP(I498,Parâmetros!$B$3:$C$6,2,0),VLOOKUP(I498,Parâmetros!$B$3:$C$6,2,0)*VLOOKUP(H498,Parâmetros!$E$3:$G$5,2,0))))</f>
        <v>4</v>
      </c>
      <c r="K498" s="74">
        <f t="shared" si="273"/>
        <v>3.4763947740000002E-2</v>
      </c>
      <c r="L498" s="3"/>
      <c r="M498" s="38"/>
    </row>
    <row r="499" spans="1:13" ht="45.75" customHeight="1" outlineLevel="1" x14ac:dyDescent="0.2">
      <c r="A499" s="170" t="str">
        <f>Máximo!A499</f>
        <v>3.462</v>
      </c>
      <c r="B499" s="667" t="str">
        <f>Máximo!B499:E499</f>
        <v>9.6.1.2.        Project Manager Professional (PMP).</v>
      </c>
      <c r="C499" s="668"/>
      <c r="D499" s="668"/>
      <c r="E499" s="669"/>
      <c r="F499" s="68" t="str">
        <f>IF(Máximo!F499:I499="","",Máximo!F499:I499)</f>
        <v/>
      </c>
      <c r="G499" s="72">
        <f>Máximo!G499:J499</f>
        <v>2.1459227E-4</v>
      </c>
      <c r="H499" s="70" t="str">
        <f>IF(Máximo!H499="","",Máximo!H499)</f>
        <v>Obrigatório</v>
      </c>
      <c r="I499" s="37" t="s">
        <v>4</v>
      </c>
      <c r="J499" s="73">
        <f>IF($K$13="Não Atende",0,IF(I499="","",IF(H499="",VLOOKUP(I499,Parâmetros!$B$3:$C$6,2,0),VLOOKUP(I499,Parâmetros!$B$3:$C$6,2,0)*VLOOKUP(H499,Parâmetros!$E$3:$G$5,2,0))))</f>
        <v>4</v>
      </c>
      <c r="K499" s="74">
        <f t="shared" si="273"/>
        <v>3.4763947740000002E-2</v>
      </c>
      <c r="L499" s="3"/>
      <c r="M499" s="38"/>
    </row>
    <row r="500" spans="1:13" ht="45.75" customHeight="1" outlineLevel="1" x14ac:dyDescent="0.2">
      <c r="A500" s="170" t="str">
        <f>Máximo!A500</f>
        <v>3.463</v>
      </c>
      <c r="B500" s="667" t="str">
        <f>Máximo!B500:E500</f>
        <v>9.6.2.        Experiência: a PROPONENTE deverá detalhar experiências que permita avaliar seus conhecimentos e experiências adquiridos em implementação de A.D. através de:</v>
      </c>
      <c r="C500" s="668"/>
      <c r="D500" s="668"/>
      <c r="E500" s="669"/>
      <c r="F500" s="68" t="str">
        <f>IF(Máximo!F500:I500="","",Máximo!F500:I500)</f>
        <v/>
      </c>
      <c r="G500" s="72">
        <f>Máximo!G500:J500</f>
        <v>2.1459227E-4</v>
      </c>
      <c r="H500" s="70" t="str">
        <f>IF(Máximo!H500="","",Máximo!H500)</f>
        <v>Obrigatório</v>
      </c>
      <c r="I500" s="37" t="s">
        <v>4</v>
      </c>
      <c r="J500" s="73">
        <f>IF($K$13="Não Atende",0,IF(I500="","",IF(H500="",VLOOKUP(I500,Parâmetros!$B$3:$C$6,2,0),VLOOKUP(I500,Parâmetros!$B$3:$C$6,2,0)*VLOOKUP(H500,Parâmetros!$E$3:$G$5,2,0))))</f>
        <v>4</v>
      </c>
      <c r="K500" s="74">
        <f t="shared" si="273"/>
        <v>3.4763947740000002E-2</v>
      </c>
      <c r="L500" s="3"/>
      <c r="M500" s="38"/>
    </row>
    <row r="501" spans="1:13" ht="45.75" customHeight="1" outlineLevel="1" x14ac:dyDescent="0.2">
      <c r="A501" s="170" t="str">
        <f>Máximo!A501</f>
        <v>3.464</v>
      </c>
      <c r="B501" s="667" t="str">
        <f>Máximo!B501:E501</f>
        <v>9.6.2.1.        Serviços realizados em grandes empresas de Telecomunicações (Internacional / Nacional);</v>
      </c>
      <c r="C501" s="668"/>
      <c r="D501" s="668"/>
      <c r="E501" s="669"/>
      <c r="F501" s="68" t="str">
        <f>IF(Máximo!F501:I501="","",Máximo!F501:I501)</f>
        <v/>
      </c>
      <c r="G501" s="72">
        <f>Máximo!G501:J501</f>
        <v>2.1459227E-4</v>
      </c>
      <c r="H501" s="70" t="str">
        <f>IF(Máximo!H501="","",Máximo!H501)</f>
        <v>Obrigatório</v>
      </c>
      <c r="I501" s="37" t="s">
        <v>4</v>
      </c>
      <c r="J501" s="73">
        <f>IF($K$13="Não Atende",0,IF(I501="","",IF(H501="",VLOOKUP(I501,Parâmetros!$B$3:$C$6,2,0),VLOOKUP(I501,Parâmetros!$B$3:$C$6,2,0)*VLOOKUP(H501,Parâmetros!$E$3:$G$5,2,0))))</f>
        <v>4</v>
      </c>
      <c r="K501" s="74">
        <f t="shared" si="273"/>
        <v>3.4763947740000002E-2</v>
      </c>
      <c r="L501" s="3"/>
      <c r="M501" s="38"/>
    </row>
    <row r="502" spans="1:13" ht="45.75" customHeight="1" outlineLevel="1" x14ac:dyDescent="0.2">
      <c r="A502" s="170" t="str">
        <f>Máximo!A502</f>
        <v>3.465</v>
      </c>
      <c r="B502" s="667" t="str">
        <f>Máximo!B502:E502</f>
        <v>9.6.2.2.        Serviços relativos a soluções de Business Continuity Management (BCM) em grandes empresas (Internacional / Nacional);</v>
      </c>
      <c r="C502" s="668"/>
      <c r="D502" s="668"/>
      <c r="E502" s="669"/>
      <c r="F502" s="68" t="str">
        <f>IF(Máximo!F502:I502="","",Máximo!F502:I502)</f>
        <v/>
      </c>
      <c r="G502" s="72">
        <f>Máximo!G502:J502</f>
        <v>2.1459227E-4</v>
      </c>
      <c r="H502" s="70" t="str">
        <f>IF(Máximo!H502="","",Máximo!H502)</f>
        <v>Obrigatório</v>
      </c>
      <c r="I502" s="37" t="s">
        <v>4</v>
      </c>
      <c r="J502" s="73">
        <f>IF($K$13="Não Atende",0,IF(I502="","",IF(H502="",VLOOKUP(I502,Parâmetros!$B$3:$C$6,2,0),VLOOKUP(I502,Parâmetros!$B$3:$C$6,2,0)*VLOOKUP(H502,Parâmetros!$E$3:$G$5,2,0))))</f>
        <v>4</v>
      </c>
      <c r="K502" s="74">
        <f t="shared" si="273"/>
        <v>3.4763947740000002E-2</v>
      </c>
      <c r="L502" s="3"/>
      <c r="M502" s="38"/>
    </row>
    <row r="503" spans="1:13" ht="45.75" customHeight="1" outlineLevel="1" x14ac:dyDescent="0.2">
      <c r="A503" s="170" t="str">
        <f>Máximo!A503</f>
        <v>3.466</v>
      </c>
      <c r="B503" s="667" t="str">
        <f>Máximo!B503:E503</f>
        <v>10.      Requisitos de Monitoração, Automação e Gerenciamento</v>
      </c>
      <c r="C503" s="668"/>
      <c r="D503" s="668"/>
      <c r="E503" s="669"/>
      <c r="F503" s="68" t="str">
        <f>IF(Máximo!F503:I503="","",Máximo!F503:I503)</f>
        <v/>
      </c>
      <c r="G503" s="72">
        <f>Máximo!G503:J503</f>
        <v>2.1459227E-4</v>
      </c>
      <c r="H503" s="70" t="str">
        <f>IF(Máximo!H503="","",Máximo!H503)</f>
        <v>Obrigatório</v>
      </c>
      <c r="I503" s="37" t="s">
        <v>4</v>
      </c>
      <c r="J503" s="73">
        <f>IF($K$13="Não Atende",0,IF(I503="","",IF(H503="",VLOOKUP(I503,Parâmetros!$B$3:$C$6,2,0),VLOOKUP(I503,Parâmetros!$B$3:$C$6,2,0)*VLOOKUP(H503,Parâmetros!$E$3:$G$5,2,0))))</f>
        <v>4</v>
      </c>
      <c r="K503" s="74">
        <f t="shared" si="273"/>
        <v>3.4763947740000002E-2</v>
      </c>
      <c r="L503" s="3"/>
      <c r="M503" s="38"/>
    </row>
    <row r="504" spans="1:13" ht="45.75" customHeight="1" outlineLevel="1" x14ac:dyDescent="0.2">
      <c r="A504" s="170" t="str">
        <f>Máximo!A504</f>
        <v>3.467</v>
      </c>
      <c r="B504" s="667" t="str">
        <f>Máximo!B504:E504</f>
        <v>10.1.A Oi utiliza diversas ferramentas para as atividades de gerenciamento da infraestrutura e de serviços de TI, sendo estas integradas com base no Framework de Gerenciamento da Oi, o que possibilita a gestão e operação de componentes, recursos e serviços de TI de forma estruturada e de acordo com as boas práticas de Gestão de TI como ITIL e COBIT;</v>
      </c>
      <c r="C504" s="668"/>
      <c r="D504" s="668"/>
      <c r="E504" s="669"/>
      <c r="F504" s="68" t="str">
        <f>IF(Máximo!F504:I504="","",Máximo!F504:I504)</f>
        <v/>
      </c>
      <c r="G504" s="72">
        <f>Máximo!G504:J504</f>
        <v>2.1459227E-4</v>
      </c>
      <c r="H504" s="70" t="str">
        <f>IF(Máximo!H504="","",Máximo!H504)</f>
        <v>Obrigatório</v>
      </c>
      <c r="I504" s="37" t="s">
        <v>4</v>
      </c>
      <c r="J504" s="73">
        <f>IF($K$13="Não Atende",0,IF(I504="","",IF(H504="",VLOOKUP(I504,Parâmetros!$B$3:$C$6,2,0),VLOOKUP(I504,Parâmetros!$B$3:$C$6,2,0)*VLOOKUP(H504,Parâmetros!$E$3:$G$5,2,0))))</f>
        <v>4</v>
      </c>
      <c r="K504" s="74">
        <f t="shared" si="273"/>
        <v>3.4763947740000002E-2</v>
      </c>
      <c r="L504" s="3"/>
      <c r="M504" s="38"/>
    </row>
    <row r="505" spans="1:13" ht="45.75" customHeight="1" outlineLevel="1" x14ac:dyDescent="0.2">
      <c r="A505" s="170" t="str">
        <f>Máximo!A505</f>
        <v>3.468</v>
      </c>
      <c r="B505" s="667" t="str">
        <f>Máximo!B505:E505</f>
        <v>10.2.O PROPONENTE deverá avaliar a relação de ferramentas da tabela abaixo verificando a compatibilidade das ferramentas utilizadas pela Oi com a solução proposta na RFP. Caso uma ou mais ferramenta(s) não seja(m) adequada(s) para a monitoração, automação e gerenciamento da solução proposta, ou ainda, caso seja necessária a complementação através de outras ferramentas, deverá ser considerada na Proposta Técnica quais seriam as ferramentas adicionais e/ou as ferramentas incompatíveis justificando os motivos. Caberá a CONTRATANTE avaliar a real necessidade de uso e aplicabilidade de novas ferramentas no framework de Gerenciamento da Oi. As ferramentas homologadas e utilizadas pela Oi para as respectivas finalidades são:</v>
      </c>
      <c r="C505" s="668"/>
      <c r="D505" s="668"/>
      <c r="E505" s="669"/>
      <c r="F505" s="68" t="str">
        <f>IF(Máximo!F505:I505="","",Máximo!F505:I505)</f>
        <v/>
      </c>
      <c r="G505" s="72">
        <f>Máximo!G505:J505</f>
        <v>2.1459227E-4</v>
      </c>
      <c r="H505" s="70" t="str">
        <f>IF(Máximo!H505="","",Máximo!H505)</f>
        <v>Obrigatório</v>
      </c>
      <c r="I505" s="37" t="s">
        <v>4</v>
      </c>
      <c r="J505" s="73">
        <f>IF($K$13="Não Atende",0,IF(I505="","",IF(H505="",VLOOKUP(I505,Parâmetros!$B$3:$C$6,2,0),VLOOKUP(I505,Parâmetros!$B$3:$C$6,2,0)*VLOOKUP(H505,Parâmetros!$E$3:$G$5,2,0))))</f>
        <v>4</v>
      </c>
      <c r="K505" s="74">
        <f t="shared" ref="K505:K568" si="274">IF(J505="",0,((G505*J505)*$F$30)*0.9*100)</f>
        <v>3.4763947740000002E-2</v>
      </c>
      <c r="L505" s="3"/>
      <c r="M505" s="38"/>
    </row>
    <row r="506" spans="1:13" ht="45.75" customHeight="1" outlineLevel="1" x14ac:dyDescent="0.2">
      <c r="A506" s="170" t="str">
        <f>Máximo!A506</f>
        <v>3.469</v>
      </c>
      <c r="B506" s="667" t="str">
        <f>Máximo!B506:E506</f>
        <v>10.2.1.     Nagios Monitoração de Redes – Disponibilidade e Performance</v>
      </c>
      <c r="C506" s="668"/>
      <c r="D506" s="668"/>
      <c r="E506" s="669"/>
      <c r="F506" s="68" t="str">
        <f>IF(Máximo!F506:I506="","",Máximo!F506:I506)</f>
        <v/>
      </c>
      <c r="G506" s="72">
        <f>Máximo!G506:J506</f>
        <v>2.1459227E-4</v>
      </c>
      <c r="H506" s="70" t="str">
        <f>IF(Máximo!H506="","",Máximo!H506)</f>
        <v>Obrigatório</v>
      </c>
      <c r="I506" s="37" t="s">
        <v>4</v>
      </c>
      <c r="J506" s="73">
        <f>IF($K$13="Não Atende",0,IF(I506="","",IF(H506="",VLOOKUP(I506,Parâmetros!$B$3:$C$6,2,0),VLOOKUP(I506,Parâmetros!$B$3:$C$6,2,0)*VLOOKUP(H506,Parâmetros!$E$3:$G$5,2,0))))</f>
        <v>4</v>
      </c>
      <c r="K506" s="74">
        <f t="shared" si="274"/>
        <v>3.4763947740000002E-2</v>
      </c>
      <c r="L506" s="3"/>
      <c r="M506" s="38"/>
    </row>
    <row r="507" spans="1:13" ht="45.75" customHeight="1" outlineLevel="1" x14ac:dyDescent="0.2">
      <c r="A507" s="170" t="str">
        <f>Máximo!A507</f>
        <v>3.470</v>
      </c>
      <c r="B507" s="667" t="str">
        <f>Máximo!B507:E507</f>
        <v>10.2.2.     BMC Patrol Agent Monitoração de Redes – Disponibilidade e Performance</v>
      </c>
      <c r="C507" s="668"/>
      <c r="D507" s="668"/>
      <c r="E507" s="669"/>
      <c r="F507" s="68" t="str">
        <f>IF(Máximo!F507:I507="","",Máximo!F507:I507)</f>
        <v/>
      </c>
      <c r="G507" s="72">
        <f>Máximo!G507:J507</f>
        <v>2.1459227E-4</v>
      </c>
      <c r="H507" s="70" t="str">
        <f>IF(Máximo!H507="","",Máximo!H507)</f>
        <v>Obrigatório</v>
      </c>
      <c r="I507" s="37" t="s">
        <v>4</v>
      </c>
      <c r="J507" s="73">
        <f>IF($K$13="Não Atende",0,IF(I507="","",IF(H507="",VLOOKUP(I507,Parâmetros!$B$3:$C$6,2,0),VLOOKUP(I507,Parâmetros!$B$3:$C$6,2,0)*VLOOKUP(H507,Parâmetros!$E$3:$G$5,2,0))))</f>
        <v>4</v>
      </c>
      <c r="K507" s="74">
        <f t="shared" si="274"/>
        <v>3.4763947740000002E-2</v>
      </c>
      <c r="L507" s="3"/>
      <c r="M507" s="38"/>
    </row>
    <row r="508" spans="1:13" ht="45.75" customHeight="1" outlineLevel="1" x14ac:dyDescent="0.2">
      <c r="A508" s="170" t="str">
        <f>Máximo!A508</f>
        <v>3.471</v>
      </c>
      <c r="B508" s="667" t="str">
        <f>Máximo!B508:E508</f>
        <v>10.2.3.     BMC Performance Assurance Agent Monitoração de Servidores, Serviços, Logs e Workloads – Disponibilidade e Performance</v>
      </c>
      <c r="C508" s="668"/>
      <c r="D508" s="668"/>
      <c r="E508" s="669"/>
      <c r="F508" s="68" t="str">
        <f>IF(Máximo!F508:I508="","",Máximo!F508:I508)</f>
        <v/>
      </c>
      <c r="G508" s="72">
        <f>Máximo!G508:J508</f>
        <v>2.1459227E-4</v>
      </c>
      <c r="H508" s="70" t="str">
        <f>IF(Máximo!H508="","",Máximo!H508)</f>
        <v>Obrigatório</v>
      </c>
      <c r="I508" s="37" t="s">
        <v>4</v>
      </c>
      <c r="J508" s="73">
        <f>IF($K$13="Não Atende",0,IF(I508="","",IF(H508="",VLOOKUP(I508,Parâmetros!$B$3:$C$6,2,0),VLOOKUP(I508,Parâmetros!$B$3:$C$6,2,0)*VLOOKUP(H508,Parâmetros!$E$3:$G$5,2,0))))</f>
        <v>4</v>
      </c>
      <c r="K508" s="74">
        <f t="shared" si="274"/>
        <v>3.4763947740000002E-2</v>
      </c>
      <c r="L508" s="3"/>
      <c r="M508" s="38"/>
    </row>
    <row r="509" spans="1:13" ht="45.75" customHeight="1" outlineLevel="1" x14ac:dyDescent="0.2">
      <c r="A509" s="170" t="str">
        <f>Máximo!A509</f>
        <v>3.472</v>
      </c>
      <c r="B509" s="667" t="str">
        <f>Máximo!B509:E509</f>
        <v>10.2.4.     BMC Portal Agentless (ProactiveNet) Monitoração de Servidores, Serviços, Logs e Workloads – Disponibilidade e Performance</v>
      </c>
      <c r="C509" s="668"/>
      <c r="D509" s="668"/>
      <c r="E509" s="669"/>
      <c r="F509" s="68" t="str">
        <f>IF(Máximo!F509:I509="","",Máximo!F509:I509)</f>
        <v/>
      </c>
      <c r="G509" s="72">
        <f>Máximo!G509:J509</f>
        <v>2.1459227E-4</v>
      </c>
      <c r="H509" s="70" t="str">
        <f>IF(Máximo!H509="","",Máximo!H509)</f>
        <v>Obrigatório</v>
      </c>
      <c r="I509" s="37" t="s">
        <v>4</v>
      </c>
      <c r="J509" s="73">
        <f>IF($K$13="Não Atende",0,IF(I509="","",IF(H509="",VLOOKUP(I509,Parâmetros!$B$3:$C$6,2,0),VLOOKUP(I509,Parâmetros!$B$3:$C$6,2,0)*VLOOKUP(H509,Parâmetros!$E$3:$G$5,2,0))))</f>
        <v>4</v>
      </c>
      <c r="K509" s="74">
        <f t="shared" si="274"/>
        <v>3.4763947740000002E-2</v>
      </c>
      <c r="L509" s="3"/>
      <c r="M509" s="38"/>
    </row>
    <row r="510" spans="1:13" ht="45.75" customHeight="1" outlineLevel="1" x14ac:dyDescent="0.2">
      <c r="A510" s="170" t="str">
        <f>Máximo!A510</f>
        <v>3.473</v>
      </c>
      <c r="B510" s="667" t="str">
        <f>Máximo!B510:E510</f>
        <v>10.2.5.     BMC Performance Management for Applications Monitoração de Aplicações e Middlewares – Disponibilidade e Peformance</v>
      </c>
      <c r="C510" s="668"/>
      <c r="D510" s="668"/>
      <c r="E510" s="669"/>
      <c r="F510" s="68" t="str">
        <f>IF(Máximo!F510:I510="","",Máximo!F510:I510)</f>
        <v/>
      </c>
      <c r="G510" s="72">
        <f>Máximo!G510:J510</f>
        <v>2.1459227E-4</v>
      </c>
      <c r="H510" s="70" t="str">
        <f>IF(Máximo!H510="","",Máximo!H510)</f>
        <v>Obrigatório</v>
      </c>
      <c r="I510" s="37" t="s">
        <v>4</v>
      </c>
      <c r="J510" s="73">
        <f>IF($K$13="Não Atende",0,IF(I510="","",IF(H510="",VLOOKUP(I510,Parâmetros!$B$3:$C$6,2,0),VLOOKUP(I510,Parâmetros!$B$3:$C$6,2,0)*VLOOKUP(H510,Parâmetros!$E$3:$G$5,2,0))))</f>
        <v>4</v>
      </c>
      <c r="K510" s="74">
        <f t="shared" si="274"/>
        <v>3.4763947740000002E-2</v>
      </c>
      <c r="L510" s="3"/>
      <c r="M510" s="38"/>
    </row>
    <row r="511" spans="1:13" ht="45.75" customHeight="1" outlineLevel="1" x14ac:dyDescent="0.2">
      <c r="A511" s="170" t="str">
        <f>Máximo!A511</f>
        <v>3.474</v>
      </c>
      <c r="B511" s="667" t="str">
        <f>Máximo!B511:E511</f>
        <v>10.2.6.     BMC Performance Management Knowledge Modules Monitoração de Aplicações e Middlewares – Disponibilidade e Peformance</v>
      </c>
      <c r="C511" s="668"/>
      <c r="D511" s="668"/>
      <c r="E511" s="669"/>
      <c r="F511" s="68" t="str">
        <f>IF(Máximo!F511:I511="","",Máximo!F511:I511)</f>
        <v/>
      </c>
      <c r="G511" s="72">
        <f>Máximo!G511:J511</f>
        <v>2.1459227E-4</v>
      </c>
      <c r="H511" s="70" t="str">
        <f>IF(Máximo!H511="","",Máximo!H511)</f>
        <v>Obrigatório</v>
      </c>
      <c r="I511" s="37" t="s">
        <v>4</v>
      </c>
      <c r="J511" s="73">
        <f>IF($K$13="Não Atende",0,IF(I511="","",IF(H511="",VLOOKUP(I511,Parâmetros!$B$3:$C$6,2,0),VLOOKUP(I511,Parâmetros!$B$3:$C$6,2,0)*VLOOKUP(H511,Parâmetros!$E$3:$G$5,2,0))))</f>
        <v>4</v>
      </c>
      <c r="K511" s="74">
        <f t="shared" si="274"/>
        <v>3.4763947740000002E-2</v>
      </c>
      <c r="L511" s="3"/>
      <c r="M511" s="38"/>
    </row>
    <row r="512" spans="1:13" ht="45.75" customHeight="1" outlineLevel="1" x14ac:dyDescent="0.2">
      <c r="A512" s="170" t="str">
        <f>Máximo!A512</f>
        <v>3.475</v>
      </c>
      <c r="B512" s="667" t="str">
        <f>Máximo!B512:E512</f>
        <v>10.2.7.     BMC T-MART / Silk Performer Monitoração da Experiência do Usuário Final - Peformance</v>
      </c>
      <c r="C512" s="668"/>
      <c r="D512" s="668"/>
      <c r="E512" s="669"/>
      <c r="F512" s="68" t="str">
        <f>IF(Máximo!F512:I512="","",Máximo!F512:I512)</f>
        <v/>
      </c>
      <c r="G512" s="72">
        <f>Máximo!G512:J512</f>
        <v>2.1459227E-4</v>
      </c>
      <c r="H512" s="70" t="str">
        <f>IF(Máximo!H512="","",Máximo!H512)</f>
        <v>Obrigatório</v>
      </c>
      <c r="I512" s="37" t="s">
        <v>4</v>
      </c>
      <c r="J512" s="73">
        <f>IF($K$13="Não Atende",0,IF(I512="","",IF(H512="",VLOOKUP(I512,Parâmetros!$B$3:$C$6,2,0),VLOOKUP(I512,Parâmetros!$B$3:$C$6,2,0)*VLOOKUP(H512,Parâmetros!$E$3:$G$5,2,0))))</f>
        <v>4</v>
      </c>
      <c r="K512" s="74">
        <f t="shared" si="274"/>
        <v>3.4763947740000002E-2</v>
      </c>
      <c r="L512" s="3"/>
      <c r="M512" s="38"/>
    </row>
    <row r="513" spans="1:13" ht="45.75" customHeight="1" outlineLevel="1" x14ac:dyDescent="0.2">
      <c r="A513" s="170" t="str">
        <f>Máximo!A513</f>
        <v>3.476</v>
      </c>
      <c r="B513" s="667" t="str">
        <f>Máximo!B513:E513</f>
        <v>10.2.8.     BMC End User Experience Management Monitoração da Experiência do Usuário Final - Peformance</v>
      </c>
      <c r="C513" s="668"/>
      <c r="D513" s="668"/>
      <c r="E513" s="669"/>
      <c r="F513" s="68" t="str">
        <f>IF(Máximo!F513:I513="","",Máximo!F513:I513)</f>
        <v/>
      </c>
      <c r="G513" s="72">
        <f>Máximo!G513:J513</f>
        <v>2.1459227E-4</v>
      </c>
      <c r="H513" s="70" t="str">
        <f>IF(Máximo!H513="","",Máximo!H513)</f>
        <v>Obrigatório</v>
      </c>
      <c r="I513" s="37" t="s">
        <v>4</v>
      </c>
      <c r="J513" s="73">
        <f>IF($K$13="Não Atende",0,IF(I513="","",IF(H513="",VLOOKUP(I513,Parâmetros!$B$3:$C$6,2,0),VLOOKUP(I513,Parâmetros!$B$3:$C$6,2,0)*VLOOKUP(H513,Parâmetros!$E$3:$G$5,2,0))))</f>
        <v>4</v>
      </c>
      <c r="K513" s="74">
        <f t="shared" si="274"/>
        <v>3.4763947740000002E-2</v>
      </c>
      <c r="L513" s="3"/>
      <c r="M513" s="38"/>
    </row>
    <row r="514" spans="1:13" ht="45.75" customHeight="1" outlineLevel="1" x14ac:dyDescent="0.2">
      <c r="A514" s="170" t="str">
        <f>Máximo!A514</f>
        <v>3.477</v>
      </c>
      <c r="B514" s="667" t="str">
        <f>Máximo!B514:E514</f>
        <v>10.2.9.     BMC ProactiveNet 9.0 Gerenciamento de Eventos</v>
      </c>
      <c r="C514" s="668"/>
      <c r="D514" s="668"/>
      <c r="E514" s="669"/>
      <c r="F514" s="68" t="str">
        <f>IF(Máximo!F514:I514="","",Máximo!F514:I514)</f>
        <v/>
      </c>
      <c r="G514" s="72">
        <f>Máximo!G514:J514</f>
        <v>2.1459227E-4</v>
      </c>
      <c r="H514" s="70" t="str">
        <f>IF(Máximo!H514="","",Máximo!H514)</f>
        <v>Obrigatório</v>
      </c>
      <c r="I514" s="37" t="s">
        <v>4</v>
      </c>
      <c r="J514" s="73">
        <f>IF($K$13="Não Atende",0,IF(I514="","",IF(H514="",VLOOKUP(I514,Parâmetros!$B$3:$C$6,2,0),VLOOKUP(I514,Parâmetros!$B$3:$C$6,2,0)*VLOOKUP(H514,Parâmetros!$E$3:$G$5,2,0))))</f>
        <v>4</v>
      </c>
      <c r="K514" s="74">
        <f t="shared" si="274"/>
        <v>3.4763947740000002E-2</v>
      </c>
      <c r="L514" s="3"/>
      <c r="M514" s="38"/>
    </row>
    <row r="515" spans="1:13" ht="45.75" customHeight="1" outlineLevel="1" x14ac:dyDescent="0.2">
      <c r="A515" s="170" t="str">
        <f>Máximo!A515</f>
        <v>3.478</v>
      </c>
      <c r="B515" s="667" t="str">
        <f>Máximo!B515:E515</f>
        <v>10.2.10.   BMC ARS Remedy 8.1 Gerenciamento de Requisições, Incidentes, Problemas e Mudanças</v>
      </c>
      <c r="C515" s="668"/>
      <c r="D515" s="668"/>
      <c r="E515" s="669"/>
      <c r="F515" s="68" t="str">
        <f>IF(Máximo!F515:I515="","",Máximo!F515:I515)</f>
        <v/>
      </c>
      <c r="G515" s="72">
        <f>Máximo!G515:J515</f>
        <v>2.1459227E-4</v>
      </c>
      <c r="H515" s="70" t="str">
        <f>IF(Máximo!H515="","",Máximo!H515)</f>
        <v>Obrigatório</v>
      </c>
      <c r="I515" s="37" t="s">
        <v>4</v>
      </c>
      <c r="J515" s="73">
        <f>IF($K$13="Não Atende",0,IF(I515="","",IF(H515="",VLOOKUP(I515,Parâmetros!$B$3:$C$6,2,0),VLOOKUP(I515,Parâmetros!$B$3:$C$6,2,0)*VLOOKUP(H515,Parâmetros!$E$3:$G$5,2,0))))</f>
        <v>4</v>
      </c>
      <c r="K515" s="74">
        <f t="shared" si="274"/>
        <v>3.4763947740000002E-2</v>
      </c>
      <c r="L515" s="3"/>
      <c r="M515" s="38"/>
    </row>
    <row r="516" spans="1:13" ht="45.75" customHeight="1" outlineLevel="1" x14ac:dyDescent="0.2">
      <c r="A516" s="170" t="str">
        <f>Máximo!A516</f>
        <v>3.479</v>
      </c>
      <c r="B516" s="667" t="str">
        <f>Máximo!B516:E516</f>
        <v>10.2.11.   BMC Atrium CMDB 8.1 Gerenciamento de Configurações e Ativos de TI</v>
      </c>
      <c r="C516" s="668"/>
      <c r="D516" s="668"/>
      <c r="E516" s="669"/>
      <c r="F516" s="68" t="str">
        <f>IF(Máximo!F516:I516="","",Máximo!F516:I516)</f>
        <v/>
      </c>
      <c r="G516" s="72">
        <f>Máximo!G516:J516</f>
        <v>2.1459227E-4</v>
      </c>
      <c r="H516" s="70" t="str">
        <f>IF(Máximo!H516="","",Máximo!H516)</f>
        <v>Obrigatório</v>
      </c>
      <c r="I516" s="37" t="s">
        <v>4</v>
      </c>
      <c r="J516" s="73">
        <f>IF($K$13="Não Atende",0,IF(I516="","",IF(H516="",VLOOKUP(I516,Parâmetros!$B$3:$C$6,2,0),VLOOKUP(I516,Parâmetros!$B$3:$C$6,2,0)*VLOOKUP(H516,Parâmetros!$E$3:$G$5,2,0))))</f>
        <v>4</v>
      </c>
      <c r="K516" s="74">
        <f t="shared" si="274"/>
        <v>3.4763947740000002E-2</v>
      </c>
      <c r="L516" s="3"/>
      <c r="M516" s="38"/>
    </row>
    <row r="517" spans="1:13" ht="45.75" customHeight="1" outlineLevel="1" x14ac:dyDescent="0.2">
      <c r="A517" s="170" t="str">
        <f>Máximo!A517</f>
        <v>3.480</v>
      </c>
      <c r="B517" s="667" t="str">
        <f>Máximo!B517:E517</f>
        <v>10.2.12.   BMC Atrium Discovery and Dependency Mapping 10.0 Gerenciamento de Configurações e Ativos de TI</v>
      </c>
      <c r="C517" s="668"/>
      <c r="D517" s="668"/>
      <c r="E517" s="669"/>
      <c r="F517" s="68" t="str">
        <f>IF(Máximo!F517:I517="","",Máximo!F517:I517)</f>
        <v/>
      </c>
      <c r="G517" s="72">
        <f>Máximo!G517:J517</f>
        <v>2.1459227E-4</v>
      </c>
      <c r="H517" s="70" t="str">
        <f>IF(Máximo!H517="","",Máximo!H517)</f>
        <v>Obrigatório</v>
      </c>
      <c r="I517" s="37" t="s">
        <v>4</v>
      </c>
      <c r="J517" s="73">
        <f>IF($K$13="Não Atende",0,IF(I517="","",IF(H517="",VLOOKUP(I517,Parâmetros!$B$3:$C$6,2,0),VLOOKUP(I517,Parâmetros!$B$3:$C$6,2,0)*VLOOKUP(H517,Parâmetros!$E$3:$G$5,2,0))))</f>
        <v>4</v>
      </c>
      <c r="K517" s="74">
        <f t="shared" si="274"/>
        <v>3.4763947740000002E-2</v>
      </c>
      <c r="L517" s="3"/>
      <c r="M517" s="38"/>
    </row>
    <row r="518" spans="1:13" ht="45.75" customHeight="1" outlineLevel="1" x14ac:dyDescent="0.2">
      <c r="A518" s="170" t="str">
        <f>Máximo!A518</f>
        <v>3.481</v>
      </c>
      <c r="B518" s="667" t="str">
        <f>Máximo!B518:E518</f>
        <v>10.2.13.   BMC Service Impact Management Gerenciamento do Impacto nos Serviços de TI e Negócio</v>
      </c>
      <c r="C518" s="668"/>
      <c r="D518" s="668"/>
      <c r="E518" s="669"/>
      <c r="F518" s="68" t="str">
        <f>IF(Máximo!F518:I518="","",Máximo!F518:I518)</f>
        <v/>
      </c>
      <c r="G518" s="72">
        <f>Máximo!G518:J518</f>
        <v>2.1459227E-4</v>
      </c>
      <c r="H518" s="70" t="str">
        <f>IF(Máximo!H518="","",Máximo!H518)</f>
        <v>Obrigatório</v>
      </c>
      <c r="I518" s="37" t="s">
        <v>4</v>
      </c>
      <c r="J518" s="73">
        <f>IF($K$13="Não Atende",0,IF(I518="","",IF(H518="",VLOOKUP(I518,Parâmetros!$B$3:$C$6,2,0),VLOOKUP(I518,Parâmetros!$B$3:$C$6,2,0)*VLOOKUP(H518,Parâmetros!$E$3:$G$5,2,0))))</f>
        <v>4</v>
      </c>
      <c r="K518" s="74">
        <f t="shared" si="274"/>
        <v>3.4763947740000002E-2</v>
      </c>
      <c r="L518" s="3"/>
      <c r="M518" s="38"/>
    </row>
    <row r="519" spans="1:13" ht="45.75" customHeight="1" outlineLevel="1" x14ac:dyDescent="0.2">
      <c r="A519" s="170" t="str">
        <f>Máximo!A519</f>
        <v>3.482</v>
      </c>
      <c r="B519" s="667" t="str">
        <f>Máximo!B519:E519</f>
        <v>10.2.14.   BMC Capacity Optimization 9.5 Gerenciamento de Capacidade</v>
      </c>
      <c r="C519" s="668"/>
      <c r="D519" s="668"/>
      <c r="E519" s="669"/>
      <c r="F519" s="68" t="str">
        <f>IF(Máximo!F519:I519="","",Máximo!F519:I519)</f>
        <v/>
      </c>
      <c r="G519" s="72">
        <f>Máximo!G519:J519</f>
        <v>2.1459227E-4</v>
      </c>
      <c r="H519" s="70" t="str">
        <f>IF(Máximo!H519="","",Máximo!H519)</f>
        <v>Obrigatório</v>
      </c>
      <c r="I519" s="37" t="s">
        <v>4</v>
      </c>
      <c r="J519" s="73">
        <f>IF($K$13="Não Atende",0,IF(I519="","",IF(H519="",VLOOKUP(I519,Parâmetros!$B$3:$C$6,2,0),VLOOKUP(I519,Parâmetros!$B$3:$C$6,2,0)*VLOOKUP(H519,Parâmetros!$E$3:$G$5,2,0))))</f>
        <v>4</v>
      </c>
      <c r="K519" s="74">
        <f t="shared" si="274"/>
        <v>3.4763947740000002E-2</v>
      </c>
      <c r="L519" s="3"/>
      <c r="M519" s="38"/>
    </row>
    <row r="520" spans="1:13" ht="45.75" customHeight="1" outlineLevel="1" x14ac:dyDescent="0.2">
      <c r="A520" s="170" t="str">
        <f>Máximo!A520</f>
        <v>3.483</v>
      </c>
      <c r="B520" s="667" t="str">
        <f>Máximo!B520:E520</f>
        <v>10.2.15.   Symantec Netbackup Gerenciamento de Backups</v>
      </c>
      <c r="C520" s="668"/>
      <c r="D520" s="668"/>
      <c r="E520" s="669"/>
      <c r="F520" s="68" t="str">
        <f>IF(Máximo!F520:I520="","",Máximo!F520:I520)</f>
        <v/>
      </c>
      <c r="G520" s="72">
        <f>Máximo!G520:J520</f>
        <v>2.1459227E-4</v>
      </c>
      <c r="H520" s="70" t="str">
        <f>IF(Máximo!H520="","",Máximo!H520)</f>
        <v>Obrigatório</v>
      </c>
      <c r="I520" s="37" t="s">
        <v>4</v>
      </c>
      <c r="J520" s="73">
        <f>IF($K$13="Não Atende",0,IF(I520="","",IF(H520="",VLOOKUP(I520,Parâmetros!$B$3:$C$6,2,0),VLOOKUP(I520,Parâmetros!$B$3:$C$6,2,0)*VLOOKUP(H520,Parâmetros!$E$3:$G$5,2,0))))</f>
        <v>4</v>
      </c>
      <c r="K520" s="74">
        <f t="shared" si="274"/>
        <v>3.4763947740000002E-2</v>
      </c>
      <c r="L520" s="3"/>
      <c r="M520" s="38"/>
    </row>
    <row r="521" spans="1:13" ht="45.75" customHeight="1" outlineLevel="1" x14ac:dyDescent="0.2">
      <c r="A521" s="170" t="str">
        <f>Máximo!A521</f>
        <v>3.484</v>
      </c>
      <c r="B521" s="667" t="str">
        <f>Máximo!B521:E521</f>
        <v>10.2.16.   IBM Tivoli Storage Manager Gerenciamento de Backups</v>
      </c>
      <c r="C521" s="668"/>
      <c r="D521" s="668"/>
      <c r="E521" s="669"/>
      <c r="F521" s="68" t="str">
        <f>IF(Máximo!F521:I521="","",Máximo!F521:I521)</f>
        <v/>
      </c>
      <c r="G521" s="72">
        <f>Máximo!G521:J521</f>
        <v>2.1459227E-4</v>
      </c>
      <c r="H521" s="70" t="str">
        <f>IF(Máximo!H521="","",Máximo!H521)</f>
        <v>Obrigatório</v>
      </c>
      <c r="I521" s="37" t="s">
        <v>4</v>
      </c>
      <c r="J521" s="73">
        <f>IF($K$13="Não Atende",0,IF(I521="","",IF(H521="",VLOOKUP(I521,Parâmetros!$B$3:$C$6,2,0),VLOOKUP(I521,Parâmetros!$B$3:$C$6,2,0)*VLOOKUP(H521,Parâmetros!$E$3:$G$5,2,0))))</f>
        <v>4</v>
      </c>
      <c r="K521" s="74">
        <f t="shared" si="274"/>
        <v>3.4763947740000002E-2</v>
      </c>
      <c r="L521" s="3"/>
      <c r="M521" s="38"/>
    </row>
    <row r="522" spans="1:13" ht="45.75" customHeight="1" outlineLevel="1" x14ac:dyDescent="0.2">
      <c r="A522" s="170" t="str">
        <f>Máximo!A522</f>
        <v>3.485</v>
      </c>
      <c r="B522" s="667" t="str">
        <f>Máximo!B522:E522</f>
        <v>10.2.17.   BMC Control-M/D/O Gerenciamento de Jobs (Automação e Scheduling)</v>
      </c>
      <c r="C522" s="668"/>
      <c r="D522" s="668"/>
      <c r="E522" s="669"/>
      <c r="F522" s="68" t="str">
        <f>IF(Máximo!F522:I522="","",Máximo!F522:I522)</f>
        <v/>
      </c>
      <c r="G522" s="72">
        <f>Máximo!G522:J522</f>
        <v>2.1459227E-4</v>
      </c>
      <c r="H522" s="70" t="str">
        <f>IF(Máximo!H522="","",Máximo!H522)</f>
        <v>Obrigatório</v>
      </c>
      <c r="I522" s="37" t="s">
        <v>4</v>
      </c>
      <c r="J522" s="73">
        <f>IF($K$13="Não Atende",0,IF(I522="","",IF(H522="",VLOOKUP(I522,Parâmetros!$B$3:$C$6,2,0),VLOOKUP(I522,Parâmetros!$B$3:$C$6,2,0)*VLOOKUP(H522,Parâmetros!$E$3:$G$5,2,0))))</f>
        <v>4</v>
      </c>
      <c r="K522" s="74">
        <f t="shared" si="274"/>
        <v>3.4763947740000002E-2</v>
      </c>
      <c r="L522" s="3"/>
      <c r="M522" s="38"/>
    </row>
    <row r="523" spans="1:13" ht="45.75" customHeight="1" outlineLevel="1" x14ac:dyDescent="0.2">
      <c r="A523" s="170" t="str">
        <f>Máximo!A523</f>
        <v>3.486</v>
      </c>
      <c r="B523" s="667" t="str">
        <f>Máximo!B523:E523</f>
        <v>10.2.18.   IBM Sterling Connect Direct Gerenciamento de Transferências de Arquivos</v>
      </c>
      <c r="C523" s="668"/>
      <c r="D523" s="668"/>
      <c r="E523" s="669"/>
      <c r="F523" s="68" t="str">
        <f>IF(Máximo!F523:I523="","",Máximo!F523:I523)</f>
        <v/>
      </c>
      <c r="G523" s="72">
        <f>Máximo!G523:J523</f>
        <v>2.1459227E-4</v>
      </c>
      <c r="H523" s="70" t="str">
        <f>IF(Máximo!H523="","",Máximo!H523)</f>
        <v>Obrigatório</v>
      </c>
      <c r="I523" s="37" t="s">
        <v>4</v>
      </c>
      <c r="J523" s="73">
        <f>IF($K$13="Não Atende",0,IF(I523="","",IF(H523="",VLOOKUP(I523,Parâmetros!$B$3:$C$6,2,0),VLOOKUP(I523,Parâmetros!$B$3:$C$6,2,0)*VLOOKUP(H523,Parâmetros!$E$3:$G$5,2,0))))</f>
        <v>4</v>
      </c>
      <c r="K523" s="74">
        <f t="shared" si="274"/>
        <v>3.4763947740000002E-2</v>
      </c>
      <c r="L523" s="3"/>
      <c r="M523" s="38"/>
    </row>
    <row r="524" spans="1:13" ht="45.75" customHeight="1" outlineLevel="1" x14ac:dyDescent="0.2">
      <c r="A524" s="170" t="str">
        <f>Máximo!A524</f>
        <v>3.487</v>
      </c>
      <c r="B524" s="667" t="str">
        <f>Máximo!B524:E524</f>
        <v>10.2.19.   XFB (Pelican) Gerenciamento de Transferências de Arquivos</v>
      </c>
      <c r="C524" s="668"/>
      <c r="D524" s="668"/>
      <c r="E524" s="669"/>
      <c r="F524" s="68" t="str">
        <f>IF(Máximo!F524:I524="","",Máximo!F524:I524)</f>
        <v/>
      </c>
      <c r="G524" s="72">
        <f>Máximo!G524:J524</f>
        <v>2.1459227E-4</v>
      </c>
      <c r="H524" s="70" t="str">
        <f>IF(Máximo!H524="","",Máximo!H524)</f>
        <v>Obrigatório</v>
      </c>
      <c r="I524" s="37" t="s">
        <v>4</v>
      </c>
      <c r="J524" s="73">
        <f>IF($K$13="Não Atende",0,IF(I524="","",IF(H524="",VLOOKUP(I524,Parâmetros!$B$3:$C$6,2,0),VLOOKUP(I524,Parâmetros!$B$3:$C$6,2,0)*VLOOKUP(H524,Parâmetros!$E$3:$G$5,2,0))))</f>
        <v>4</v>
      </c>
      <c r="K524" s="74">
        <f t="shared" si="274"/>
        <v>3.4763947740000002E-2</v>
      </c>
      <c r="L524" s="3"/>
      <c r="M524" s="38"/>
    </row>
    <row r="525" spans="1:13" ht="45.75" customHeight="1" outlineLevel="1" x14ac:dyDescent="0.2">
      <c r="A525" s="170" t="str">
        <f>Máximo!A525</f>
        <v>3.488</v>
      </c>
      <c r="B525" s="667" t="str">
        <f>Máximo!B525:E525</f>
        <v>10.3.O PROPONENTE deve relacionar quais ferramentas da Oi serão utilizadas para monitoração, automação e gerenciamento da Solução Proposta. Caso exista a necessidade de uso de outras ferramentas, o PROPONENTE deverá apresentar na proposta técnica a justificativa de necessidade, os custos de aquisição, manutenção e implementação da ferramenta proposta, especificando a integração da mesma no Framework de Gerenciamento da Oi, a saber:</v>
      </c>
      <c r="C525" s="668"/>
      <c r="D525" s="668"/>
      <c r="E525" s="669"/>
      <c r="F525" s="68" t="str">
        <f>IF(Máximo!F525:I525="","",Máximo!F525:I525)</f>
        <v/>
      </c>
      <c r="G525" s="72">
        <f>Máximo!G525:J525</f>
        <v>2.1459227E-4</v>
      </c>
      <c r="H525" s="70" t="str">
        <f>IF(Máximo!H525="","",Máximo!H525)</f>
        <v>Obrigatório</v>
      </c>
      <c r="I525" s="37" t="s">
        <v>4</v>
      </c>
      <c r="J525" s="73">
        <f>IF($K$13="Não Atende",0,IF(I525="","",IF(H525="",VLOOKUP(I525,Parâmetros!$B$3:$C$6,2,0),VLOOKUP(I525,Parâmetros!$B$3:$C$6,2,0)*VLOOKUP(H525,Parâmetros!$E$3:$G$5,2,0))))</f>
        <v>4</v>
      </c>
      <c r="K525" s="74">
        <f t="shared" si="274"/>
        <v>3.4763947740000002E-2</v>
      </c>
      <c r="L525" s="3"/>
      <c r="M525" s="38"/>
    </row>
    <row r="526" spans="1:13" ht="45.75" customHeight="1" outlineLevel="1" x14ac:dyDescent="0.2">
      <c r="A526" s="170" t="str">
        <f>Máximo!A526</f>
        <v>3.489</v>
      </c>
      <c r="B526" s="667" t="str">
        <f>Máximo!B526:E526</f>
        <v>10.4.O uso de novas ferramentas de monitoração serão permitidas apenas na camada de “Monitoring Tools” do Framework de Gerenciamento de TI, devendo ser garantida a integração com a ferramenta de gerenciamento de eventos BMC ProactiveNet através de web services ou pelo protocolo SNMP;</v>
      </c>
      <c r="C526" s="668"/>
      <c r="D526" s="668"/>
      <c r="E526" s="669"/>
      <c r="F526" s="68" t="str">
        <f>IF(Máximo!F526:I526="","",Máximo!F526:I526)</f>
        <v/>
      </c>
      <c r="G526" s="72">
        <f>Máximo!G526:J526</f>
        <v>2.1459227E-4</v>
      </c>
      <c r="H526" s="70" t="str">
        <f>IF(Máximo!H526="","",Máximo!H526)</f>
        <v>Obrigatório</v>
      </c>
      <c r="I526" s="37" t="s">
        <v>4</v>
      </c>
      <c r="J526" s="73">
        <f>IF($K$13="Não Atende",0,IF(I526="","",IF(H526="",VLOOKUP(I526,Parâmetros!$B$3:$C$6,2,0),VLOOKUP(I526,Parâmetros!$B$3:$C$6,2,0)*VLOOKUP(H526,Parâmetros!$E$3:$G$5,2,0))))</f>
        <v>4</v>
      </c>
      <c r="K526" s="74">
        <f t="shared" si="274"/>
        <v>3.4763947740000002E-2</v>
      </c>
      <c r="L526" s="3"/>
      <c r="M526" s="38"/>
    </row>
    <row r="527" spans="1:13" ht="45.75" customHeight="1" outlineLevel="1" x14ac:dyDescent="0.2">
      <c r="A527" s="170" t="str">
        <f>Máximo!A527</f>
        <v>3.490</v>
      </c>
      <c r="B527" s="667" t="str">
        <f>Máximo!B527:E527</f>
        <v>10.5.É desejável que a solução proposta possua recursos de auto-monitoração de seus serviços, processos e componentes. Caso exista, deve ser detalhado na proposta o método de monitoração, os recursos monitorados e a forma de obtenção de dados.</v>
      </c>
      <c r="C527" s="668"/>
      <c r="D527" s="668"/>
      <c r="E527" s="669"/>
      <c r="F527" s="68" t="str">
        <f>IF(Máximo!F527:I527="","",Máximo!F527:I527)</f>
        <v/>
      </c>
      <c r="G527" s="72">
        <f>Máximo!G527:J527</f>
        <v>2.1459227E-4</v>
      </c>
      <c r="H527" s="70" t="str">
        <f>IF(Máximo!H527="","",Máximo!H527)</f>
        <v>Obrigatório</v>
      </c>
      <c r="I527" s="37" t="s">
        <v>4</v>
      </c>
      <c r="J527" s="73">
        <f>IF($K$13="Não Atende",0,IF(I527="","",IF(H527="",VLOOKUP(I527,Parâmetros!$B$3:$C$6,2,0),VLOOKUP(I527,Parâmetros!$B$3:$C$6,2,0)*VLOOKUP(H527,Parâmetros!$E$3:$G$5,2,0))))</f>
        <v>4</v>
      </c>
      <c r="K527" s="74">
        <f t="shared" si="274"/>
        <v>3.4763947740000002E-2</v>
      </c>
      <c r="L527" s="3"/>
      <c r="M527" s="38"/>
    </row>
    <row r="528" spans="1:13" ht="45.75" customHeight="1" outlineLevel="1" x14ac:dyDescent="0.2">
      <c r="A528" s="170" t="str">
        <f>Máximo!A528</f>
        <v>3.491</v>
      </c>
      <c r="B528" s="667" t="str">
        <f>Máximo!B528:E528</f>
        <v>10.6.A PROPONENTE será responsável por identificar os recursos, funcionalidades, componentes, logs e transações da aplicação para que seja possível implementar as devidas configurações de monitoração durante o projeto.</v>
      </c>
      <c r="C528" s="668"/>
      <c r="D528" s="668"/>
      <c r="E528" s="669"/>
      <c r="F528" s="68" t="str">
        <f>IF(Máximo!F528:I528="","",Máximo!F528:I528)</f>
        <v/>
      </c>
      <c r="G528" s="72">
        <f>Máximo!G528:J528</f>
        <v>2.1459227E-4</v>
      </c>
      <c r="H528" s="70" t="str">
        <f>IF(Máximo!H528="","",Máximo!H528)</f>
        <v>Obrigatório</v>
      </c>
      <c r="I528" s="37" t="s">
        <v>4</v>
      </c>
      <c r="J528" s="73">
        <f>IF($K$13="Não Atende",0,IF(I528="","",IF(H528="",VLOOKUP(I528,Parâmetros!$B$3:$C$6,2,0),VLOOKUP(I528,Parâmetros!$B$3:$C$6,2,0)*VLOOKUP(H528,Parâmetros!$E$3:$G$5,2,0))))</f>
        <v>4</v>
      </c>
      <c r="K528" s="74">
        <f t="shared" si="274"/>
        <v>3.4763947740000002E-2</v>
      </c>
      <c r="L528" s="3"/>
      <c r="M528" s="38"/>
    </row>
    <row r="529" spans="1:13" ht="45.75" customHeight="1" outlineLevel="1" x14ac:dyDescent="0.2">
      <c r="A529" s="170" t="str">
        <f>Máximo!A529</f>
        <v>3.492</v>
      </c>
      <c r="B529" s="667" t="str">
        <f>Máximo!B529:E529</f>
        <v>10.7.A funcionalidade de auto-monitoração da solução proposta deve ser integrada com a ferramenta de gerenciamento de eventos BMC ProactiveNet através de web services ou pelo protocolo SMNP, sendo esta atividade de responsabilidade do PROPONENTE. Em caso de impossibilidade, deve-se indicar os registros de LOG que devem ser monitorados, indicando as codificações de erro a serem monitoradas no arquivo de LOG em padrão aberto para leitura;</v>
      </c>
      <c r="C529" s="668"/>
      <c r="D529" s="668"/>
      <c r="E529" s="669"/>
      <c r="F529" s="68" t="str">
        <f>IF(Máximo!F529:I529="","",Máximo!F529:I529)</f>
        <v/>
      </c>
      <c r="G529" s="72">
        <f>Máximo!G529:J529</f>
        <v>2.1459227E-4</v>
      </c>
      <c r="H529" s="70" t="str">
        <f>IF(Máximo!H529="","",Máximo!H529)</f>
        <v>Obrigatório</v>
      </c>
      <c r="I529" s="37" t="s">
        <v>4</v>
      </c>
      <c r="J529" s="73">
        <f>IF($K$13="Não Atende",0,IF(I529="","",IF(H529="",VLOOKUP(I529,Parâmetros!$B$3:$C$6,2,0),VLOOKUP(I529,Parâmetros!$B$3:$C$6,2,0)*VLOOKUP(H529,Parâmetros!$E$3:$G$5,2,0))))</f>
        <v>4</v>
      </c>
      <c r="K529" s="74">
        <f t="shared" si="274"/>
        <v>3.4763947740000002E-2</v>
      </c>
      <c r="L529" s="3"/>
      <c r="M529" s="38"/>
    </row>
    <row r="530" spans="1:13" ht="45.75" customHeight="1" outlineLevel="1" x14ac:dyDescent="0.2">
      <c r="A530" s="170" t="str">
        <f>Máximo!A530</f>
        <v>3.493</v>
      </c>
      <c r="B530" s="667" t="str">
        <f>Máximo!B530:E530</f>
        <v>10.8.Para atender às necessidades de gerenciamento da experiência do usuário final e também possibilitar a identificação o impacto nos serviços de negócio da Oi, o PROPONENTE informar se a solução proposta atende os seguintes requisitos, garantindo o atendimento na fase de implantação da solução:</v>
      </c>
      <c r="C530" s="668"/>
      <c r="D530" s="668"/>
      <c r="E530" s="669"/>
      <c r="F530" s="68" t="str">
        <f>IF(Máximo!F530:I530="","",Máximo!F530:I530)</f>
        <v/>
      </c>
      <c r="G530" s="72">
        <f>Máximo!G530:J530</f>
        <v>2.1459227E-4</v>
      </c>
      <c r="H530" s="70" t="str">
        <f>IF(Máximo!H530="","",Máximo!H530)</f>
        <v>Obrigatório</v>
      </c>
      <c r="I530" s="37" t="s">
        <v>4</v>
      </c>
      <c r="J530" s="73">
        <f>IF($K$13="Não Atende",0,IF(I530="","",IF(H530="",VLOOKUP(I530,Parâmetros!$B$3:$C$6,2,0),VLOOKUP(I530,Parâmetros!$B$3:$C$6,2,0)*VLOOKUP(H530,Parâmetros!$E$3:$G$5,2,0))))</f>
        <v>4</v>
      </c>
      <c r="K530" s="74">
        <f t="shared" si="274"/>
        <v>3.4763947740000002E-2</v>
      </c>
      <c r="L530" s="3"/>
      <c r="M530" s="38"/>
    </row>
    <row r="531" spans="1:13" ht="45.75" customHeight="1" outlineLevel="1" x14ac:dyDescent="0.2">
      <c r="A531" s="170" t="str">
        <f>Máximo!A531</f>
        <v>3.494</v>
      </c>
      <c r="B531" s="667" t="str">
        <f>Máximo!B531:E531</f>
        <v>10.8.1.               Deverão ser informados quais processos em execução na plataforma do sistema operacional deverão ser monitorados, a fim de identificar a disponibilidade da aplicação e mensurar a performance das transações e cargas de trabalho. Essa informação deve constar na proposta técnica;</v>
      </c>
      <c r="C531" s="668"/>
      <c r="D531" s="668"/>
      <c r="E531" s="669"/>
      <c r="F531" s="68" t="str">
        <f>IF(Máximo!F531:I531="","",Máximo!F531:I531)</f>
        <v/>
      </c>
      <c r="G531" s="72">
        <f>Máximo!G531:J531</f>
        <v>2.1459227E-4</v>
      </c>
      <c r="H531" s="70" t="str">
        <f>IF(Máximo!H531="","",Máximo!H531)</f>
        <v>Obrigatório</v>
      </c>
      <c r="I531" s="37" t="s">
        <v>4</v>
      </c>
      <c r="J531" s="73">
        <f>IF($K$13="Não Atende",0,IF(I531="","",IF(H531="",VLOOKUP(I531,Parâmetros!$B$3:$C$6,2,0),VLOOKUP(I531,Parâmetros!$B$3:$C$6,2,0)*VLOOKUP(H531,Parâmetros!$E$3:$G$5,2,0))))</f>
        <v>4</v>
      </c>
      <c r="K531" s="74">
        <f t="shared" si="274"/>
        <v>3.4763947740000002E-2</v>
      </c>
      <c r="L531" s="3"/>
      <c r="M531" s="38"/>
    </row>
    <row r="532" spans="1:13" ht="45.75" customHeight="1" outlineLevel="1" x14ac:dyDescent="0.2">
      <c r="A532" s="170" t="str">
        <f>Máximo!A532</f>
        <v>3.495</v>
      </c>
      <c r="B532" s="667" t="str">
        <f>Máximo!B532:E532</f>
        <v>10.8.2.               A solução a ser ofertada deve possuir recursos que permitam identificar o início, o processamento e o fim de uma transação, indicando por intermédio de API’s informações que permitam identificar a aplicação, a transação sistêmica executada, o status da transação e o nível de criticidade da transação quanto a disponibilidade, performance e conformidade. Essas informações devem ser detalhadas e exemplificadas na proposta técnica;</v>
      </c>
      <c r="C532" s="668"/>
      <c r="D532" s="668"/>
      <c r="E532" s="669"/>
      <c r="F532" s="68" t="str">
        <f>IF(Máximo!F532:I532="","",Máximo!F532:I532)</f>
        <v/>
      </c>
      <c r="G532" s="72">
        <f>Máximo!G532:J532</f>
        <v>2.1459227E-4</v>
      </c>
      <c r="H532" s="70" t="str">
        <f>IF(Máximo!H532="","",Máximo!H532)</f>
        <v>Obrigatório</v>
      </c>
      <c r="I532" s="37" t="s">
        <v>4</v>
      </c>
      <c r="J532" s="73">
        <f>IF($K$13="Não Atende",0,IF(I532="","",IF(H532="",VLOOKUP(I532,Parâmetros!$B$3:$C$6,2,0),VLOOKUP(I532,Parâmetros!$B$3:$C$6,2,0)*VLOOKUP(H532,Parâmetros!$E$3:$G$5,2,0))))</f>
        <v>4</v>
      </c>
      <c r="K532" s="74">
        <f t="shared" si="274"/>
        <v>3.4763947740000002E-2</v>
      </c>
      <c r="L532" s="3"/>
      <c r="M532" s="38"/>
    </row>
    <row r="533" spans="1:13" ht="45.75" customHeight="1" outlineLevel="1" x14ac:dyDescent="0.2">
      <c r="A533" s="170" t="str">
        <f>Máximo!A533</f>
        <v>3.496</v>
      </c>
      <c r="B533" s="667" t="str">
        <f>Máximo!B533:E533</f>
        <v>10.8.3.               A solução a ser ofertada deve permitir que as ferramentas de gerenciamento de performance das aplicações utilizadas pela Oi possam rastrear em tempo real a execução dos seus algoritmos / transações sistêmicas e identificar se as mesmas foram executadas com sucesso;</v>
      </c>
      <c r="C533" s="668"/>
      <c r="D533" s="668"/>
      <c r="E533" s="669"/>
      <c r="F533" s="68" t="str">
        <f>IF(Máximo!F533:I533="","",Máximo!F533:I533)</f>
        <v/>
      </c>
      <c r="G533" s="72">
        <f>Máximo!G533:J533</f>
        <v>2.1459227E-4</v>
      </c>
      <c r="H533" s="70" t="str">
        <f>IF(Máximo!H533="","",Máximo!H533)</f>
        <v>Obrigatório</v>
      </c>
      <c r="I533" s="37" t="s">
        <v>4</v>
      </c>
      <c r="J533" s="73">
        <f>IF($K$13="Não Atende",0,IF(I533="","",IF(H533="",VLOOKUP(I533,Parâmetros!$B$3:$C$6,2,0),VLOOKUP(I533,Parâmetros!$B$3:$C$6,2,0)*VLOOKUP(H533,Parâmetros!$E$3:$G$5,2,0))))</f>
        <v>4</v>
      </c>
      <c r="K533" s="74">
        <f t="shared" si="274"/>
        <v>3.4763947740000002E-2</v>
      </c>
      <c r="L533" s="3"/>
      <c r="M533" s="38"/>
    </row>
    <row r="534" spans="1:13" ht="45.75" customHeight="1" outlineLevel="1" x14ac:dyDescent="0.2">
      <c r="A534" s="170" t="str">
        <f>Máximo!A534</f>
        <v>3.497</v>
      </c>
      <c r="B534" s="667" t="str">
        <f>Máximo!B534:E534</f>
        <v>10.8.4.               A solução a ser ofertada deve permitir que as ferramentas de Gerenciamento e de Discovery da Oi possam descobrir os componentes de software envolvidos na execução da aplicação. O PROPONENTE deve indicar na proposta técnica quais são as características que permitam a descoberta da aplicação na Rede. Por exemplo, processos, serviços, local de instalação e outras informações que permitam reconhecer a aplicação sem a necessidade de indicar a infraestrutura onde o mesmo encontra-se instalado;</v>
      </c>
      <c r="C534" s="668"/>
      <c r="D534" s="668"/>
      <c r="E534" s="669"/>
      <c r="F534" s="68" t="str">
        <f>IF(Máximo!F534:I534="","",Máximo!F534:I534)</f>
        <v/>
      </c>
      <c r="G534" s="72">
        <f>Máximo!G534:J534</f>
        <v>2.1459227E-4</v>
      </c>
      <c r="H534" s="70" t="str">
        <f>IF(Máximo!H534="","",Máximo!H534)</f>
        <v>Obrigatório</v>
      </c>
      <c r="I534" s="37" t="s">
        <v>4</v>
      </c>
      <c r="J534" s="73">
        <f>IF($K$13="Não Atende",0,IF(I534="","",IF(H534="",VLOOKUP(I534,Parâmetros!$B$3:$C$6,2,0),VLOOKUP(I534,Parâmetros!$B$3:$C$6,2,0)*VLOOKUP(H534,Parâmetros!$E$3:$G$5,2,0))))</f>
        <v>4</v>
      </c>
      <c r="K534" s="74">
        <f t="shared" si="274"/>
        <v>3.4763947740000002E-2</v>
      </c>
      <c r="L534" s="3"/>
      <c r="M534" s="38"/>
    </row>
    <row r="535" spans="1:13" ht="45.75" customHeight="1" outlineLevel="1" x14ac:dyDescent="0.2">
      <c r="A535" s="170" t="str">
        <f>Máximo!A535</f>
        <v>3.498</v>
      </c>
      <c r="B535" s="667" t="str">
        <f>Máximo!B535:E535</f>
        <v>10.8.5.               Deve ser confirmada a possibilidade de monitorar e medir o desempenho e disponibilidade de aplicações de missão-crítica, com granularidade suficiente para prover visão detalhada dos programas e subprogramas que compõem o sistema (Deep Dive);</v>
      </c>
      <c r="C535" s="668"/>
      <c r="D535" s="668"/>
      <c r="E535" s="669"/>
      <c r="F535" s="68" t="str">
        <f>IF(Máximo!F535:I535="","",Máximo!F535:I535)</f>
        <v/>
      </c>
      <c r="G535" s="72">
        <f>Máximo!G535:J535</f>
        <v>2.1459227E-4</v>
      </c>
      <c r="H535" s="70" t="str">
        <f>IF(Máximo!H535="","",Máximo!H535)</f>
        <v>Obrigatório</v>
      </c>
      <c r="I535" s="37" t="s">
        <v>4</v>
      </c>
      <c r="J535" s="73">
        <f>IF($K$13="Não Atende",0,IF(I535="","",IF(H535="",VLOOKUP(I535,Parâmetros!$B$3:$C$6,2,0),VLOOKUP(I535,Parâmetros!$B$3:$C$6,2,0)*VLOOKUP(H535,Parâmetros!$E$3:$G$5,2,0))))</f>
        <v>4</v>
      </c>
      <c r="K535" s="74">
        <f t="shared" si="274"/>
        <v>3.4763947740000002E-2</v>
      </c>
      <c r="L535" s="3"/>
      <c r="M535" s="38"/>
    </row>
    <row r="536" spans="1:13" ht="45.75" customHeight="1" outlineLevel="1" x14ac:dyDescent="0.2">
      <c r="A536" s="170" t="str">
        <f>Máximo!A536</f>
        <v>3.499</v>
      </c>
      <c r="B536" s="667" t="str">
        <f>Máximo!B536:E536</f>
        <v>10.8.6.               Deve ser confirmada a possibilidade de detectar desvios do padrão de comportamento da aplicação e emitir alertas proativos (exemplo: volume de eventos online em fila de execução). Estas informações sobre desvios do padrão de comportamento devem ser fornecidas pela solução e garantida a possibilidade de extração dos dados para a ferramenta de gerenciamento de eventos;</v>
      </c>
      <c r="C536" s="668"/>
      <c r="D536" s="668"/>
      <c r="E536" s="669"/>
      <c r="F536" s="68" t="str">
        <f>IF(Máximo!F536:I536="","",Máximo!F536:I536)</f>
        <v/>
      </c>
      <c r="G536" s="72">
        <f>Máximo!G536:J536</f>
        <v>2.1459227E-4</v>
      </c>
      <c r="H536" s="70" t="str">
        <f>IF(Máximo!H536="","",Máximo!H536)</f>
        <v>Obrigatório</v>
      </c>
      <c r="I536" s="37" t="s">
        <v>4</v>
      </c>
      <c r="J536" s="73">
        <f>IF($K$13="Não Atende",0,IF(I536="","",IF(H536="",VLOOKUP(I536,Parâmetros!$B$3:$C$6,2,0),VLOOKUP(I536,Parâmetros!$B$3:$C$6,2,0)*VLOOKUP(H536,Parâmetros!$E$3:$G$5,2,0))))</f>
        <v>4</v>
      </c>
      <c r="K536" s="74">
        <f t="shared" si="274"/>
        <v>3.4763947740000002E-2</v>
      </c>
      <c r="L536" s="3"/>
      <c r="M536" s="38"/>
    </row>
    <row r="537" spans="1:13" ht="45.75" customHeight="1" outlineLevel="1" x14ac:dyDescent="0.2">
      <c r="A537" s="170" t="str">
        <f>Máximo!A537</f>
        <v>3.500</v>
      </c>
      <c r="B537" s="667" t="str">
        <f>Máximo!B537:E537</f>
        <v>10.8.7.               A solução deve permitir que interrupções indevidas da aplicação/solução sejam registradas automaticamente pelas ferramentas de alarmes/incidentes da Oi;</v>
      </c>
      <c r="C537" s="668"/>
      <c r="D537" s="668"/>
      <c r="E537" s="669"/>
      <c r="F537" s="68" t="str">
        <f>IF(Máximo!F537:I537="","",Máximo!F537:I537)</f>
        <v/>
      </c>
      <c r="G537" s="72">
        <f>Máximo!G537:J537</f>
        <v>2.1459227E-4</v>
      </c>
      <c r="H537" s="70" t="str">
        <f>IF(Máximo!H537="","",Máximo!H537)</f>
        <v>Obrigatório</v>
      </c>
      <c r="I537" s="37" t="s">
        <v>4</v>
      </c>
      <c r="J537" s="73">
        <f>IF($K$13="Não Atende",0,IF(I537="","",IF(H537="",VLOOKUP(I537,Parâmetros!$B$3:$C$6,2,0),VLOOKUP(I537,Parâmetros!$B$3:$C$6,2,0)*VLOOKUP(H537,Parâmetros!$E$3:$G$5,2,0))))</f>
        <v>4</v>
      </c>
      <c r="K537" s="74">
        <f t="shared" si="274"/>
        <v>3.4763947740000002E-2</v>
      </c>
      <c r="L537" s="3"/>
      <c r="M537" s="38"/>
    </row>
    <row r="538" spans="1:13" ht="45.75" customHeight="1" outlineLevel="1" x14ac:dyDescent="0.2">
      <c r="A538" s="170" t="str">
        <f>Máximo!A538</f>
        <v>3.501</v>
      </c>
      <c r="B538" s="667" t="str">
        <f>Máximo!B538:E538</f>
        <v>10.8.8.               A solução a ser ofertada deve possuir recursos que permitam visualizar o comportamento da demanda aplicada, transacional ou batch, informando volumetrias associadas aos processos de negócio;</v>
      </c>
      <c r="C538" s="668"/>
      <c r="D538" s="668"/>
      <c r="E538" s="669"/>
      <c r="F538" s="68" t="str">
        <f>IF(Máximo!F538:I538="","",Máximo!F538:I538)</f>
        <v/>
      </c>
      <c r="G538" s="72">
        <f>Máximo!G538:J538</f>
        <v>2.1459227E-4</v>
      </c>
      <c r="H538" s="70" t="str">
        <f>IF(Máximo!H538="","",Máximo!H538)</f>
        <v>Obrigatório</v>
      </c>
      <c r="I538" s="37" t="s">
        <v>4</v>
      </c>
      <c r="J538" s="73">
        <f>IF($K$13="Não Atende",0,IF(I538="","",IF(H538="",VLOOKUP(I538,Parâmetros!$B$3:$C$6,2,0),VLOOKUP(I538,Parâmetros!$B$3:$C$6,2,0)*VLOOKUP(H538,Parâmetros!$E$3:$G$5,2,0))))</f>
        <v>4</v>
      </c>
      <c r="K538" s="74">
        <f t="shared" si="274"/>
        <v>3.4763947740000002E-2</v>
      </c>
      <c r="L538" s="3"/>
      <c r="M538" s="38"/>
    </row>
    <row r="539" spans="1:13" ht="45.75" customHeight="1" outlineLevel="1" x14ac:dyDescent="0.2">
      <c r="A539" s="170" t="str">
        <f>Máximo!A539</f>
        <v>3.502</v>
      </c>
      <c r="B539" s="667" t="str">
        <f>Máximo!B539:E539</f>
        <v>10.8.9.               Definir em tempo de estudo e em conjunto com a Oi os roteiros para elaboração de robôs que simulem a experiência dos usuários nas transações onde estas simulações sejam relevantes;</v>
      </c>
      <c r="C539" s="668"/>
      <c r="D539" s="668"/>
      <c r="E539" s="669"/>
      <c r="F539" s="68" t="str">
        <f>IF(Máximo!F539:I539="","",Máximo!F539:I539)</f>
        <v/>
      </c>
      <c r="G539" s="72">
        <f>Máximo!G539:J539</f>
        <v>2.1459227E-4</v>
      </c>
      <c r="H539" s="70" t="str">
        <f>IF(Máximo!H539="","",Máximo!H539)</f>
        <v>Obrigatório</v>
      </c>
      <c r="I539" s="37" t="s">
        <v>4</v>
      </c>
      <c r="J539" s="73">
        <f>IF($K$13="Não Atende",0,IF(I539="","",IF(H539="",VLOOKUP(I539,Parâmetros!$B$3:$C$6,2,0),VLOOKUP(I539,Parâmetros!$B$3:$C$6,2,0)*VLOOKUP(H539,Parâmetros!$E$3:$G$5,2,0))))</f>
        <v>4</v>
      </c>
      <c r="K539" s="74">
        <f t="shared" si="274"/>
        <v>3.4763947740000002E-2</v>
      </c>
      <c r="L539" s="3"/>
      <c r="M539" s="38"/>
    </row>
    <row r="540" spans="1:13" ht="45.75" customHeight="1" outlineLevel="1" x14ac:dyDescent="0.2">
      <c r="A540" s="170" t="str">
        <f>Máximo!A540</f>
        <v>3.503</v>
      </c>
      <c r="B540" s="667" t="str">
        <f>Máximo!B540:E540</f>
        <v>10.8.10.             A solução deverá estar perfeitamente integrada às ferramentas de automação e agendamento de processos da Oi, possibilitando uma visão continua dos fluxos de processamento interplataformas.</v>
      </c>
      <c r="C540" s="668"/>
      <c r="D540" s="668"/>
      <c r="E540" s="669"/>
      <c r="F540" s="68" t="str">
        <f>IF(Máximo!F540:I540="","",Máximo!F540:I540)</f>
        <v/>
      </c>
      <c r="G540" s="72">
        <f>Máximo!G540:J540</f>
        <v>2.1459227E-4</v>
      </c>
      <c r="H540" s="70" t="str">
        <f>IF(Máximo!H540="","",Máximo!H540)</f>
        <v>Obrigatório</v>
      </c>
      <c r="I540" s="37" t="s">
        <v>4</v>
      </c>
      <c r="J540" s="73">
        <f>IF($K$13="Não Atende",0,IF(I540="","",IF(H540="",VLOOKUP(I540,Parâmetros!$B$3:$C$6,2,0),VLOOKUP(I540,Parâmetros!$B$3:$C$6,2,0)*VLOOKUP(H540,Parâmetros!$E$3:$G$5,2,0))))</f>
        <v>4</v>
      </c>
      <c r="K540" s="74">
        <f t="shared" si="274"/>
        <v>3.4763947740000002E-2</v>
      </c>
      <c r="L540" s="3"/>
      <c r="M540" s="38"/>
    </row>
    <row r="541" spans="1:13" ht="45.75" customHeight="1" outlineLevel="1" x14ac:dyDescent="0.2">
      <c r="A541" s="170" t="str">
        <f>Máximo!A541</f>
        <v>3.504</v>
      </c>
      <c r="B541" s="667" t="str">
        <f>Máximo!B541:E541</f>
        <v>11.      Requisitos de Disaster Recovery (D.R.)</v>
      </c>
      <c r="C541" s="668"/>
      <c r="D541" s="668"/>
      <c r="E541" s="669"/>
      <c r="F541" s="68" t="str">
        <f>IF(Máximo!F541:I541="","",Máximo!F541:I541)</f>
        <v/>
      </c>
      <c r="G541" s="72">
        <f>Máximo!G541:J541</f>
        <v>2.1459227E-4</v>
      </c>
      <c r="H541" s="70" t="str">
        <f>IF(Máximo!H541="","",Máximo!H541)</f>
        <v>Obrigatório</v>
      </c>
      <c r="I541" s="37" t="s">
        <v>4</v>
      </c>
      <c r="J541" s="73">
        <f>IF($K$13="Não Atende",0,IF(I541="","",IF(H541="",VLOOKUP(I541,Parâmetros!$B$3:$C$6,2,0),VLOOKUP(I541,Parâmetros!$B$3:$C$6,2,0)*VLOOKUP(H541,Parâmetros!$E$3:$G$5,2,0))))</f>
        <v>4</v>
      </c>
      <c r="K541" s="74">
        <f t="shared" si="274"/>
        <v>3.4763947740000002E-2</v>
      </c>
      <c r="L541" s="3"/>
      <c r="M541" s="38"/>
    </row>
    <row r="542" spans="1:13" ht="45.75" customHeight="1" outlineLevel="1" x14ac:dyDescent="0.2">
      <c r="A542" s="170" t="str">
        <f>Máximo!A542</f>
        <v>3.505</v>
      </c>
      <c r="B542" s="667" t="str">
        <f>Máximo!B542:E542</f>
        <v>11.1.        O PROPONENTE deverá ofertar, implementar e documentar a solução de D.R conforme diretrizes a seguir:</v>
      </c>
      <c r="C542" s="668"/>
      <c r="D542" s="668"/>
      <c r="E542" s="669"/>
      <c r="F542" s="68" t="str">
        <f>IF(Máximo!F542:I542="","",Máximo!F542:I542)</f>
        <v/>
      </c>
      <c r="G542" s="72">
        <f>Máximo!G542:J542</f>
        <v>2.1459227E-4</v>
      </c>
      <c r="H542" s="70" t="str">
        <f>IF(Máximo!H542="","",Máximo!H542)</f>
        <v>Obrigatório</v>
      </c>
      <c r="I542" s="37" t="s">
        <v>4</v>
      </c>
      <c r="J542" s="73">
        <f>IF($K$13="Não Atende",0,IF(I542="","",IF(H542="",VLOOKUP(I542,Parâmetros!$B$3:$C$6,2,0),VLOOKUP(I542,Parâmetros!$B$3:$C$6,2,0)*VLOOKUP(H542,Parâmetros!$E$3:$G$5,2,0))))</f>
        <v>4</v>
      </c>
      <c r="K542" s="74">
        <f t="shared" si="274"/>
        <v>3.4763947740000002E-2</v>
      </c>
      <c r="L542" s="3"/>
      <c r="M542" s="38"/>
    </row>
    <row r="543" spans="1:13" ht="45.75" customHeight="1" outlineLevel="1" x14ac:dyDescent="0.2">
      <c r="A543" s="170" t="str">
        <f>Máximo!A543</f>
        <v>3.506</v>
      </c>
      <c r="B543" s="667" t="str">
        <f>Máximo!B543:E543</f>
        <v>11.2.        A CONTRATANTE proverá os Datacenters (DC) para implantação da solução de D.R.:</v>
      </c>
      <c r="C543" s="668"/>
      <c r="D543" s="668"/>
      <c r="E543" s="669"/>
      <c r="F543" s="68" t="str">
        <f>IF(Máximo!F543:I543="","",Máximo!F543:I543)</f>
        <v/>
      </c>
      <c r="G543" s="72">
        <f>Máximo!G543:J543</f>
        <v>2.1459227E-4</v>
      </c>
      <c r="H543" s="70" t="str">
        <f>IF(Máximo!H543="","",Máximo!H543)</f>
        <v>Obrigatório</v>
      </c>
      <c r="I543" s="37" t="s">
        <v>4</v>
      </c>
      <c r="J543" s="73">
        <f>IF($K$13="Não Atende",0,IF(I543="","",IF(H543="",VLOOKUP(I543,Parâmetros!$B$3:$C$6,2,0),VLOOKUP(I543,Parâmetros!$B$3:$C$6,2,0)*VLOOKUP(H543,Parâmetros!$E$3:$G$5,2,0))))</f>
        <v>4</v>
      </c>
      <c r="K543" s="74">
        <f t="shared" si="274"/>
        <v>3.4763947740000002E-2</v>
      </c>
      <c r="L543" s="3"/>
      <c r="M543" s="38"/>
    </row>
    <row r="544" spans="1:13" ht="45.75" customHeight="1" outlineLevel="1" x14ac:dyDescent="0.2">
      <c r="A544" s="170" t="str">
        <f>Máximo!A544</f>
        <v>3.507</v>
      </c>
      <c r="B544" s="667" t="str">
        <f>Máximo!B544:E544</f>
        <v>11.2.1.      O DC SIG (DC Primário) hospedará o ambiente de produção.</v>
      </c>
      <c r="C544" s="668"/>
      <c r="D544" s="668"/>
      <c r="E544" s="669"/>
      <c r="F544" s="68" t="str">
        <f>IF(Máximo!F544:I544="","",Máximo!F544:I544)</f>
        <v/>
      </c>
      <c r="G544" s="72">
        <f>Máximo!G544:J544</f>
        <v>2.1459227E-4</v>
      </c>
      <c r="H544" s="70" t="str">
        <f>IF(Máximo!H544="","",Máximo!H544)</f>
        <v>Obrigatório</v>
      </c>
      <c r="I544" s="37" t="s">
        <v>4</v>
      </c>
      <c r="J544" s="73">
        <f>IF($K$13="Não Atende",0,IF(I544="","",IF(H544="",VLOOKUP(I544,Parâmetros!$B$3:$C$6,2,0),VLOOKUP(I544,Parâmetros!$B$3:$C$6,2,0)*VLOOKUP(H544,Parâmetros!$E$3:$G$5,2,0))))</f>
        <v>4</v>
      </c>
      <c r="K544" s="74">
        <f t="shared" si="274"/>
        <v>3.4763947740000002E-2</v>
      </c>
      <c r="L544" s="3"/>
      <c r="M544" s="38"/>
    </row>
    <row r="545" spans="1:13" ht="45.75" customHeight="1" outlineLevel="1" x14ac:dyDescent="0.2">
      <c r="A545" s="170" t="str">
        <f>Máximo!A545</f>
        <v>3.508</v>
      </c>
      <c r="B545" s="667" t="str">
        <f>Máximo!B545:E545</f>
        <v>11.2.2.      O DC SCN (DC Secundário) hospedará o ambiente de Disaster Recovery.</v>
      </c>
      <c r="C545" s="668"/>
      <c r="D545" s="668"/>
      <c r="E545" s="669"/>
      <c r="F545" s="68" t="str">
        <f>IF(Máximo!F545:I545="","",Máximo!F545:I545)</f>
        <v/>
      </c>
      <c r="G545" s="72">
        <f>Máximo!G545:J545</f>
        <v>2.1459227E-4</v>
      </c>
      <c r="H545" s="70" t="str">
        <f>IF(Máximo!H545="","",Máximo!H545)</f>
        <v>Obrigatório</v>
      </c>
      <c r="I545" s="37" t="s">
        <v>4</v>
      </c>
      <c r="J545" s="73">
        <f>IF($K$13="Não Atende",0,IF(I545="","",IF(H545="",VLOOKUP(I545,Parâmetros!$B$3:$C$6,2,0),VLOOKUP(I545,Parâmetros!$B$3:$C$6,2,0)*VLOOKUP(H545,Parâmetros!$E$3:$G$5,2,0))))</f>
        <v>4</v>
      </c>
      <c r="K545" s="74">
        <f t="shared" si="274"/>
        <v>3.4763947740000002E-2</v>
      </c>
      <c r="L545" s="3"/>
      <c r="M545" s="38"/>
    </row>
    <row r="546" spans="1:13" ht="45.75" customHeight="1" outlineLevel="1" x14ac:dyDescent="0.2">
      <c r="A546" s="170" t="str">
        <f>Máximo!A546</f>
        <v>3.509</v>
      </c>
      <c r="B546" s="667" t="str">
        <f>Máximo!B546:E546</f>
        <v xml:space="preserve">11.3.        Para a solução de D.R a ser ofertada, o PROPONENTE deverá atender aos requisitos detalhados no anexo Arquitetura de H.A. e D.R deste documento. </v>
      </c>
      <c r="C546" s="668"/>
      <c r="D546" s="668"/>
      <c r="E546" s="669"/>
      <c r="F546" s="68" t="str">
        <f>IF(Máximo!F546:I546="","",Máximo!F546:I546)</f>
        <v/>
      </c>
      <c r="G546" s="72">
        <f>Máximo!G546:J546</f>
        <v>2.1459227E-4</v>
      </c>
      <c r="H546" s="70" t="str">
        <f>IF(Máximo!H546="","",Máximo!H546)</f>
        <v>Obrigatório</v>
      </c>
      <c r="I546" s="37" t="s">
        <v>4</v>
      </c>
      <c r="J546" s="73">
        <f>IF($K$13="Não Atende",0,IF(I546="","",IF(H546="",VLOOKUP(I546,Parâmetros!$B$3:$C$6,2,0),VLOOKUP(I546,Parâmetros!$B$3:$C$6,2,0)*VLOOKUP(H546,Parâmetros!$E$3:$G$5,2,0))))</f>
        <v>4</v>
      </c>
      <c r="K546" s="74">
        <f t="shared" si="274"/>
        <v>3.4763947740000002E-2</v>
      </c>
      <c r="L546" s="3"/>
      <c r="M546" s="38"/>
    </row>
    <row r="547" spans="1:13" ht="45.75" customHeight="1" outlineLevel="1" x14ac:dyDescent="0.2">
      <c r="A547" s="170" t="str">
        <f>Máximo!A547</f>
        <v>3.510</v>
      </c>
      <c r="B547" s="667" t="str">
        <f>Máximo!B547:E547</f>
        <v>11.3.1.      A Tabela de Classificação de Disponibilidade nele contida relaciona o SLA (Service Level Agreement) a ser atingido por cada modelo de D.R conforme o tempo de interrupção e a perda de dados suportados por uma aplicação. Tomando como referência a tabela, o modelo de D.R a ser implementado para esta aplicação deverá atender aos seguintes requisitos de negócios:</v>
      </c>
      <c r="C547" s="668"/>
      <c r="D547" s="668"/>
      <c r="E547" s="669"/>
      <c r="F547" s="68" t="str">
        <f>IF(Máximo!F547:I547="","",Máximo!F547:I547)</f>
        <v/>
      </c>
      <c r="G547" s="72">
        <f>Máximo!G547:J547</f>
        <v>2.1459227E-4</v>
      </c>
      <c r="H547" s="70" t="str">
        <f>IF(Máximo!H547="","",Máximo!H547)</f>
        <v>Obrigatório</v>
      </c>
      <c r="I547" s="37" t="s">
        <v>4</v>
      </c>
      <c r="J547" s="73">
        <f>IF($K$13="Não Atende",0,IF(I547="","",IF(H547="",VLOOKUP(I547,Parâmetros!$B$3:$C$6,2,0),VLOOKUP(I547,Parâmetros!$B$3:$C$6,2,0)*VLOOKUP(H547,Parâmetros!$E$3:$G$5,2,0))))</f>
        <v>4</v>
      </c>
      <c r="K547" s="74">
        <f t="shared" si="274"/>
        <v>3.4763947740000002E-2</v>
      </c>
      <c r="L547" s="3"/>
      <c r="M547" s="38"/>
    </row>
    <row r="548" spans="1:13" ht="45.75" customHeight="1" outlineLevel="1" x14ac:dyDescent="0.2">
      <c r="A548" s="170" t="str">
        <f>Máximo!A548</f>
        <v>3.511</v>
      </c>
      <c r="B548" s="667" t="str">
        <f>Máximo!B548:E548</f>
        <v>11.3.2.        Único 4</v>
      </c>
      <c r="C548" s="668"/>
      <c r="D548" s="668"/>
      <c r="E548" s="669"/>
      <c r="F548" s="68" t="str">
        <f>IF(Máximo!F548:I548="","",Máximo!F548:I548)</f>
        <v/>
      </c>
      <c r="G548" s="72">
        <f>Máximo!G548:J548</f>
        <v>2.1459227E-4</v>
      </c>
      <c r="H548" s="70" t="str">
        <f>IF(Máximo!H548="","",Máximo!H548)</f>
        <v>Obrigatório</v>
      </c>
      <c r="I548" s="37" t="s">
        <v>4</v>
      </c>
      <c r="J548" s="73">
        <f>IF($K$13="Não Atende",0,IF(I548="","",IF(H548="",VLOOKUP(I548,Parâmetros!$B$3:$C$6,2,0),VLOOKUP(I548,Parâmetros!$B$3:$C$6,2,0)*VLOOKUP(H548,Parâmetros!$E$3:$G$5,2,0))))</f>
        <v>4</v>
      </c>
      <c r="K548" s="74">
        <f t="shared" si="274"/>
        <v>3.4763947740000002E-2</v>
      </c>
      <c r="L548" s="3"/>
      <c r="M548" s="38"/>
    </row>
    <row r="549" spans="1:13" ht="45.75" customHeight="1" outlineLevel="1" x14ac:dyDescent="0.2">
      <c r="A549" s="170" t="str">
        <f>Máximo!A549</f>
        <v>3.512</v>
      </c>
      <c r="B549" s="667" t="str">
        <f>Máximo!B549:E549</f>
        <v xml:space="preserve">11.3.3.       </v>
      </c>
      <c r="C549" s="668"/>
      <c r="D549" s="668"/>
      <c r="E549" s="669"/>
      <c r="F549" s="68" t="str">
        <f>IF(Máximo!F549:I549="","",Máximo!F549:I549)</f>
        <v/>
      </c>
      <c r="G549" s="72">
        <f>Máximo!G549:J549</f>
        <v>2.1459227E-4</v>
      </c>
      <c r="H549" s="70" t="str">
        <f>IF(Máximo!H549="","",Máximo!H549)</f>
        <v>Obrigatório</v>
      </c>
      <c r="I549" s="37" t="s">
        <v>4</v>
      </c>
      <c r="J549" s="73">
        <f>IF($K$13="Não Atende",0,IF(I549="","",IF(H549="",VLOOKUP(I549,Parâmetros!$B$3:$C$6,2,0),VLOOKUP(I549,Parâmetros!$B$3:$C$6,2,0)*VLOOKUP(H549,Parâmetros!$E$3:$G$5,2,0))))</f>
        <v>4</v>
      </c>
      <c r="K549" s="74">
        <f t="shared" si="274"/>
        <v>3.4763947740000002E-2</v>
      </c>
      <c r="L549" s="3"/>
      <c r="M549" s="38"/>
    </row>
    <row r="550" spans="1:13" ht="45.75" customHeight="1" outlineLevel="1" x14ac:dyDescent="0.2">
      <c r="A550" s="170" t="str">
        <f>Máximo!A550</f>
        <v>3.513</v>
      </c>
      <c r="B550" s="667" t="str">
        <f>Máximo!B550:E550</f>
        <v xml:space="preserve">11.3.4.       </v>
      </c>
      <c r="C550" s="668"/>
      <c r="D550" s="668"/>
      <c r="E550" s="669"/>
      <c r="F550" s="68" t="str">
        <f>IF(Máximo!F550:I550="","",Máximo!F550:I550)</f>
        <v/>
      </c>
      <c r="G550" s="72">
        <f>Máximo!G550:J550</f>
        <v>2.1459227E-4</v>
      </c>
      <c r="H550" s="70" t="str">
        <f>IF(Máximo!H550="","",Máximo!H550)</f>
        <v>Obrigatório</v>
      </c>
      <c r="I550" s="37" t="s">
        <v>4</v>
      </c>
      <c r="J550" s="73">
        <f>IF($K$13="Não Atende",0,IF(I550="","",IF(H550="",VLOOKUP(I550,Parâmetros!$B$3:$C$6,2,0),VLOOKUP(I550,Parâmetros!$B$3:$C$6,2,0)*VLOOKUP(H550,Parâmetros!$E$3:$G$5,2,0))))</f>
        <v>4</v>
      </c>
      <c r="K550" s="74">
        <f t="shared" si="274"/>
        <v>3.4763947740000002E-2</v>
      </c>
      <c r="L550" s="3"/>
      <c r="M550" s="38"/>
    </row>
    <row r="551" spans="1:13" ht="45.75" customHeight="1" outlineLevel="1" x14ac:dyDescent="0.2">
      <c r="A551" s="170" t="str">
        <f>Máximo!A551</f>
        <v>3.514</v>
      </c>
      <c r="B551" s="667" t="str">
        <f>Máximo!B551:E551</f>
        <v>11.4.        O PROPONENTE deverá apresentar, na proposta técnica, o detalhamento do D.R. que será implementado:</v>
      </c>
      <c r="C551" s="668"/>
      <c r="D551" s="668"/>
      <c r="E551" s="669"/>
      <c r="F551" s="68" t="str">
        <f>IF(Máximo!F551:I551="","",Máximo!F551:I551)</f>
        <v/>
      </c>
      <c r="G551" s="72">
        <f>Máximo!G551:J551</f>
        <v>2.1459227E-4</v>
      </c>
      <c r="H551" s="70" t="str">
        <f>IF(Máximo!H551="","",Máximo!H551)</f>
        <v>Obrigatório</v>
      </c>
      <c r="I551" s="37" t="s">
        <v>4</v>
      </c>
      <c r="J551" s="73">
        <f>IF($K$13="Não Atende",0,IF(I551="","",IF(H551="",VLOOKUP(I551,Parâmetros!$B$3:$C$6,2,0),VLOOKUP(I551,Parâmetros!$B$3:$C$6,2,0)*VLOOKUP(H551,Parâmetros!$E$3:$G$5,2,0))))</f>
        <v>4</v>
      </c>
      <c r="K551" s="74">
        <f t="shared" si="274"/>
        <v>3.4763947740000002E-2</v>
      </c>
      <c r="L551" s="3"/>
      <c r="M551" s="38"/>
    </row>
    <row r="552" spans="1:13" ht="45.75" customHeight="1" outlineLevel="1" x14ac:dyDescent="0.2">
      <c r="A552" s="170" t="str">
        <f>Máximo!A552</f>
        <v>3.515</v>
      </c>
      <c r="B552" s="667" t="str">
        <f>Máximo!B552:E552</f>
        <v>11.4.1.      Deverá ser fornecida a topologia lógica do D.R. em separado para todas as camadas e módulos da aplicação.</v>
      </c>
      <c r="C552" s="668"/>
      <c r="D552" s="668"/>
      <c r="E552" s="669"/>
      <c r="F552" s="68" t="str">
        <f>IF(Máximo!F552:I552="","",Máximo!F552:I552)</f>
        <v/>
      </c>
      <c r="G552" s="72">
        <f>Máximo!G552:J552</f>
        <v>2.1459227E-4</v>
      </c>
      <c r="H552" s="70" t="str">
        <f>IF(Máximo!H552="","",Máximo!H552)</f>
        <v>Obrigatório</v>
      </c>
      <c r="I552" s="37" t="s">
        <v>4</v>
      </c>
      <c r="J552" s="73">
        <f>IF($K$13="Não Atende",0,IF(I552="","",IF(H552="",VLOOKUP(I552,Parâmetros!$B$3:$C$6,2,0),VLOOKUP(I552,Parâmetros!$B$3:$C$6,2,0)*VLOOKUP(H552,Parâmetros!$E$3:$G$5,2,0))))</f>
        <v>4</v>
      </c>
      <c r="K552" s="74">
        <f t="shared" si="274"/>
        <v>3.4763947740000002E-2</v>
      </c>
      <c r="L552" s="3"/>
      <c r="M552" s="38"/>
    </row>
    <row r="553" spans="1:13" ht="45.75" customHeight="1" outlineLevel="1" x14ac:dyDescent="0.2">
      <c r="A553" s="170" t="str">
        <f>Máximo!A553</f>
        <v>3.516</v>
      </c>
      <c r="B553" s="667" t="str">
        <f>Máximo!B553:E553</f>
        <v>11.4.2.      Deverá ser fornecida a relação e detalhamento do hardware, software e mecanismos de replicação requeridos para a replicação de dados entre os DC Primário e DC Secundário, em separado para todas as camadas e módulo da aplicação.</v>
      </c>
      <c r="C553" s="668"/>
      <c r="D553" s="668"/>
      <c r="E553" s="669"/>
      <c r="F553" s="68" t="str">
        <f>IF(Máximo!F553:I553="","",Máximo!F553:I553)</f>
        <v/>
      </c>
      <c r="G553" s="72">
        <f>Máximo!G553:J553</f>
        <v>2.1459227E-4</v>
      </c>
      <c r="H553" s="70" t="str">
        <f>IF(Máximo!H553="","",Máximo!H553)</f>
        <v>Obrigatório</v>
      </c>
      <c r="I553" s="37" t="s">
        <v>4</v>
      </c>
      <c r="J553" s="73">
        <f>IF($K$13="Não Atende",0,IF(I553="","",IF(H553="",VLOOKUP(I553,Parâmetros!$B$3:$C$6,2,0),VLOOKUP(I553,Parâmetros!$B$3:$C$6,2,0)*VLOOKUP(H553,Parâmetros!$E$3:$G$5,2,0))))</f>
        <v>4</v>
      </c>
      <c r="K553" s="74">
        <f t="shared" si="274"/>
        <v>3.4763947740000002E-2</v>
      </c>
      <c r="L553" s="3"/>
      <c r="M553" s="38"/>
    </row>
    <row r="554" spans="1:13" ht="45.75" customHeight="1" outlineLevel="1" x14ac:dyDescent="0.2">
      <c r="A554" s="170" t="str">
        <f>Máximo!A554</f>
        <v>3.517</v>
      </c>
      <c r="B554" s="667" t="str">
        <f>Máximo!B554:E554</f>
        <v>11.4.3.      Deverá ser fornecida a velocidade de link (conexão) necessária para a replicação de dados entre o DC Primário e o DC Secundário.</v>
      </c>
      <c r="C554" s="668"/>
      <c r="D554" s="668"/>
      <c r="E554" s="669"/>
      <c r="F554" s="68" t="str">
        <f>IF(Máximo!F554:I554="","",Máximo!F554:I554)</f>
        <v/>
      </c>
      <c r="G554" s="72">
        <f>Máximo!G554:J554</f>
        <v>2.1459227E-4</v>
      </c>
      <c r="H554" s="70" t="str">
        <f>IF(Máximo!H554="","",Máximo!H554)</f>
        <v>Obrigatório</v>
      </c>
      <c r="I554" s="37" t="s">
        <v>4</v>
      </c>
      <c r="J554" s="73">
        <f>IF($K$13="Não Atende",0,IF(I554="","",IF(H554="",VLOOKUP(I554,Parâmetros!$B$3:$C$6,2,0),VLOOKUP(I554,Parâmetros!$B$3:$C$6,2,0)*VLOOKUP(H554,Parâmetros!$E$3:$G$5,2,0))))</f>
        <v>4</v>
      </c>
      <c r="K554" s="74">
        <f t="shared" si="274"/>
        <v>3.4763947740000002E-2</v>
      </c>
      <c r="L554" s="3"/>
      <c r="M554" s="38"/>
    </row>
    <row r="555" spans="1:13" ht="45.75" customHeight="1" outlineLevel="1" x14ac:dyDescent="0.2">
      <c r="A555" s="170" t="str">
        <f>Máximo!A555</f>
        <v>3.518</v>
      </c>
      <c r="B555" s="667" t="str">
        <f>Máximo!B555:E555</f>
        <v>11.5.        O PROPONENTE deverá ofertar os seguintes serviços e entregáveis:</v>
      </c>
      <c r="C555" s="668"/>
      <c r="D555" s="668"/>
      <c r="E555" s="669"/>
      <c r="F555" s="68" t="str">
        <f>IF(Máximo!F555:I555="","",Máximo!F555:I555)</f>
        <v/>
      </c>
      <c r="G555" s="72">
        <f>Máximo!G555:J555</f>
        <v>2.1459227E-4</v>
      </c>
      <c r="H555" s="70" t="str">
        <f>IF(Máximo!H555="","",Máximo!H555)</f>
        <v>Obrigatório</v>
      </c>
      <c r="I555" s="37" t="s">
        <v>4</v>
      </c>
      <c r="J555" s="73">
        <f>IF($K$13="Não Atende",0,IF(I555="","",IF(H555="",VLOOKUP(I555,Parâmetros!$B$3:$C$6,2,0),VLOOKUP(I555,Parâmetros!$B$3:$C$6,2,0)*VLOOKUP(H555,Parâmetros!$E$3:$G$5,2,0))))</f>
        <v>4</v>
      </c>
      <c r="K555" s="74">
        <f t="shared" si="274"/>
        <v>3.4763947740000002E-2</v>
      </c>
      <c r="L555" s="3"/>
      <c r="M555" s="38"/>
    </row>
    <row r="556" spans="1:13" ht="45.75" customHeight="1" outlineLevel="1" x14ac:dyDescent="0.2">
      <c r="A556" s="170" t="str">
        <f>Máximo!A556</f>
        <v>3.519</v>
      </c>
      <c r="B556" s="667" t="str">
        <f>Máximo!B556:E556</f>
        <v>11.5.1.      Configuração e documentação dos softwares necessários para replicar arquivos e bases de dados.</v>
      </c>
      <c r="C556" s="668"/>
      <c r="D556" s="668"/>
      <c r="E556" s="669"/>
      <c r="F556" s="68" t="str">
        <f>IF(Máximo!F556:I556="","",Máximo!F556:I556)</f>
        <v/>
      </c>
      <c r="G556" s="72">
        <f>Máximo!G556:J556</f>
        <v>2.1459227E-4</v>
      </c>
      <c r="H556" s="70" t="str">
        <f>IF(Máximo!H556="","",Máximo!H556)</f>
        <v>Obrigatório</v>
      </c>
      <c r="I556" s="37" t="s">
        <v>4</v>
      </c>
      <c r="J556" s="73">
        <f>IF($K$13="Não Atende",0,IF(I556="","",IF(H556="",VLOOKUP(I556,Parâmetros!$B$3:$C$6,2,0),VLOOKUP(I556,Parâmetros!$B$3:$C$6,2,0)*VLOOKUP(H556,Parâmetros!$E$3:$G$5,2,0))))</f>
        <v>4</v>
      </c>
      <c r="K556" s="74">
        <f t="shared" si="274"/>
        <v>3.4763947740000002E-2</v>
      </c>
      <c r="L556" s="3"/>
      <c r="M556" s="38"/>
    </row>
    <row r="557" spans="1:13" ht="45.75" customHeight="1" outlineLevel="1" x14ac:dyDescent="0.2">
      <c r="A557" s="170" t="str">
        <f>Máximo!A557</f>
        <v>3.520</v>
      </c>
      <c r="B557" s="667" t="str">
        <f>Máximo!B557:E557</f>
        <v>11.5.2.      Desenvolvimento, customização, implantação e documentação de scripts interpretados, ou executados em nível de sistema operacional, necessários identificar a correta subida dos módulos de aplicação e do banco de dados em contexto de ativação da aplicação no DC Secundário.</v>
      </c>
      <c r="C557" s="668"/>
      <c r="D557" s="668"/>
      <c r="E557" s="669"/>
      <c r="F557" s="68" t="str">
        <f>IF(Máximo!F557:I557="","",Máximo!F557:I557)</f>
        <v/>
      </c>
      <c r="G557" s="72">
        <f>Máximo!G557:J557</f>
        <v>2.1459227E-4</v>
      </c>
      <c r="H557" s="70" t="str">
        <f>IF(Máximo!H557="","",Máximo!H557)</f>
        <v>Obrigatório</v>
      </c>
      <c r="I557" s="37" t="s">
        <v>4</v>
      </c>
      <c r="J557" s="73">
        <f>IF($K$13="Não Atende",0,IF(I557="","",IF(H557="",VLOOKUP(I557,Parâmetros!$B$3:$C$6,2,0),VLOOKUP(I557,Parâmetros!$B$3:$C$6,2,0)*VLOOKUP(H557,Parâmetros!$E$3:$G$5,2,0))))</f>
        <v>4</v>
      </c>
      <c r="K557" s="74">
        <f t="shared" si="274"/>
        <v>3.4763947740000002E-2</v>
      </c>
      <c r="L557" s="3"/>
      <c r="M557" s="38"/>
    </row>
    <row r="558" spans="1:13" ht="45.75" customHeight="1" outlineLevel="1" x14ac:dyDescent="0.2">
      <c r="A558" s="170" t="str">
        <f>Máximo!A558</f>
        <v>3.521</v>
      </c>
      <c r="B558" s="667" t="str">
        <f>Máximo!B558:E558</f>
        <v>11.5.3.      Desenvolvimento, customização, implantação e documentação de scripts interpretados, ou executados em nível de sistema operacional, necessários identificar a correta subida dos módulos de aplicação e do banco de dados em contexto de reativação da aplicação no DC Primário.</v>
      </c>
      <c r="C558" s="668"/>
      <c r="D558" s="668"/>
      <c r="E558" s="669"/>
      <c r="F558" s="68" t="str">
        <f>IF(Máximo!F558:I558="","",Máximo!F558:I558)</f>
        <v/>
      </c>
      <c r="G558" s="72">
        <f>Máximo!G558:J558</f>
        <v>2.1459227E-4</v>
      </c>
      <c r="H558" s="70" t="str">
        <f>IF(Máximo!H558="","",Máximo!H558)</f>
        <v>Obrigatório</v>
      </c>
      <c r="I558" s="37" t="s">
        <v>4</v>
      </c>
      <c r="J558" s="73">
        <f>IF($K$13="Não Atende",0,IF(I558="","",IF(H558="",VLOOKUP(I558,Parâmetros!$B$3:$C$6,2,0),VLOOKUP(I558,Parâmetros!$B$3:$C$6,2,0)*VLOOKUP(H558,Parâmetros!$E$3:$G$5,2,0))))</f>
        <v>4</v>
      </c>
      <c r="K558" s="74">
        <f t="shared" si="274"/>
        <v>3.4763947740000002E-2</v>
      </c>
      <c r="L558" s="3"/>
      <c r="M558" s="38"/>
    </row>
    <row r="559" spans="1:13" ht="45.75" customHeight="1" outlineLevel="1" x14ac:dyDescent="0.2">
      <c r="A559" s="170" t="str">
        <f>Máximo!A559</f>
        <v>3.522</v>
      </c>
      <c r="B559" s="667" t="str">
        <f>Máximo!B559:E559</f>
        <v>11.5.4.      Desenvolvimento e documentação do Plano de Continuidade de Sistema (PCS) deste sistema. Essa documentação deverá seguir o padrão da CONTRATANTE, cujo template será fornecido na etapa de planejamento. Nesta documentação, minimamente, o PROPONENTE será responsável por:</v>
      </c>
      <c r="C559" s="668"/>
      <c r="D559" s="668"/>
      <c r="E559" s="669"/>
      <c r="F559" s="68" t="str">
        <f>IF(Máximo!F559:I559="","",Máximo!F559:I559)</f>
        <v/>
      </c>
      <c r="G559" s="72">
        <f>Máximo!G559:J559</f>
        <v>2.1459227E-4</v>
      </c>
      <c r="H559" s="70" t="str">
        <f>IF(Máximo!H559="","",Máximo!H559)</f>
        <v>Obrigatório</v>
      </c>
      <c r="I559" s="37" t="s">
        <v>4</v>
      </c>
      <c r="J559" s="73">
        <f>IF($K$13="Não Atende",0,IF(I559="","",IF(H559="",VLOOKUP(I559,Parâmetros!$B$3:$C$6,2,0),VLOOKUP(I559,Parâmetros!$B$3:$C$6,2,0)*VLOOKUP(H559,Parâmetros!$E$3:$G$5,2,0))))</f>
        <v>4</v>
      </c>
      <c r="K559" s="74">
        <f t="shared" si="274"/>
        <v>3.4763947740000002E-2</v>
      </c>
      <c r="L559" s="3"/>
      <c r="M559" s="38"/>
    </row>
    <row r="560" spans="1:13" ht="45.75" customHeight="1" outlineLevel="1" x14ac:dyDescent="0.2">
      <c r="A560" s="170" t="str">
        <f>Máximo!A560</f>
        <v>3.523</v>
      </c>
      <c r="B560" s="667" t="str">
        <f>Máximo!B560:E560</f>
        <v>11.5.4.1.     Coletar toda e qualquer informação técnica ou de procedimento, necessária à produção do PCS, independentemente da participação ou não da CONTRATANTE.</v>
      </c>
      <c r="C560" s="668"/>
      <c r="D560" s="668"/>
      <c r="E560" s="669"/>
      <c r="F560" s="68" t="str">
        <f>IF(Máximo!F560:I560="","",Máximo!F560:I560)</f>
        <v/>
      </c>
      <c r="G560" s="72">
        <f>Máximo!G560:J560</f>
        <v>2.1459227E-4</v>
      </c>
      <c r="H560" s="70" t="str">
        <f>IF(Máximo!H560="","",Máximo!H560)</f>
        <v>Obrigatório</v>
      </c>
      <c r="I560" s="37" t="s">
        <v>4</v>
      </c>
      <c r="J560" s="73">
        <f>IF($K$13="Não Atende",0,IF(I560="","",IF(H560="",VLOOKUP(I560,Parâmetros!$B$3:$C$6,2,0),VLOOKUP(I560,Parâmetros!$B$3:$C$6,2,0)*VLOOKUP(H560,Parâmetros!$E$3:$G$5,2,0))))</f>
        <v>4</v>
      </c>
      <c r="K560" s="74">
        <f t="shared" si="274"/>
        <v>3.4763947740000002E-2</v>
      </c>
      <c r="L560" s="3"/>
      <c r="M560" s="38"/>
    </row>
    <row r="561" spans="1:13" ht="45.75" customHeight="1" outlineLevel="1" x14ac:dyDescent="0.2">
      <c r="A561" s="170" t="str">
        <f>Máximo!A561</f>
        <v>3.524</v>
      </c>
      <c r="B561" s="667" t="str">
        <f>Máximo!B561:E561</f>
        <v>11.5.4.1.1.         A CONTRATANTE se compromete a fornecer toda a informação técnica ou de procedimento de sua autoria, sempre que solicitada.</v>
      </c>
      <c r="C561" s="668"/>
      <c r="D561" s="668"/>
      <c r="E561" s="669"/>
      <c r="F561" s="68" t="str">
        <f>IF(Máximo!F561:I561="","",Máximo!F561:I561)</f>
        <v/>
      </c>
      <c r="G561" s="72">
        <f>Máximo!G561:J561</f>
        <v>2.1459227E-4</v>
      </c>
      <c r="H561" s="70" t="str">
        <f>IF(Máximo!H561="","",Máximo!H561)</f>
        <v>Obrigatório</v>
      </c>
      <c r="I561" s="37" t="s">
        <v>4</v>
      </c>
      <c r="J561" s="73">
        <f>IF($K$13="Não Atende",0,IF(I561="","",IF(H561="",VLOOKUP(I561,Parâmetros!$B$3:$C$6,2,0),VLOOKUP(I561,Parâmetros!$B$3:$C$6,2,0)*VLOOKUP(H561,Parâmetros!$E$3:$G$5,2,0))))</f>
        <v>4</v>
      </c>
      <c r="K561" s="74">
        <f t="shared" si="274"/>
        <v>3.4763947740000002E-2</v>
      </c>
      <c r="L561" s="3"/>
      <c r="M561" s="38"/>
    </row>
    <row r="562" spans="1:13" ht="45.75" customHeight="1" outlineLevel="1" x14ac:dyDescent="0.2">
      <c r="A562" s="170" t="str">
        <f>Máximo!A562</f>
        <v>3.525</v>
      </c>
      <c r="B562" s="667" t="str">
        <f>Máximo!B562:E562</f>
        <v xml:space="preserve">11.5.4.2.     Detalhar a topologia lógica da solução, segregada por zona (intranet, internet, DMZ), camada (apresentação, aplicação e banco de dados) e módulo da solução, e com identificação dos recursos de infraestrutura envolvidos: servidores, tipos de clusters, modos de balanceamento de carga e mecanismos de replicação de dados entre os DC Primário e DC Secundário. </v>
      </c>
      <c r="C562" s="668"/>
      <c r="D562" s="668"/>
      <c r="E562" s="669"/>
      <c r="F562" s="68" t="str">
        <f>IF(Máximo!F562:I562="","",Máximo!F562:I562)</f>
        <v/>
      </c>
      <c r="G562" s="72">
        <f>Máximo!G562:J562</f>
        <v>2.1459227E-4</v>
      </c>
      <c r="H562" s="70" t="str">
        <f>IF(Máximo!H562="","",Máximo!H562)</f>
        <v>Obrigatório</v>
      </c>
      <c r="I562" s="37" t="s">
        <v>4</v>
      </c>
      <c r="J562" s="73">
        <f>IF($K$13="Não Atende",0,IF(I562="","",IF(H562="",VLOOKUP(I562,Parâmetros!$B$3:$C$6,2,0),VLOOKUP(I562,Parâmetros!$B$3:$C$6,2,0)*VLOOKUP(H562,Parâmetros!$E$3:$G$5,2,0))))</f>
        <v>4</v>
      </c>
      <c r="K562" s="74">
        <f t="shared" si="274"/>
        <v>3.4763947740000002E-2</v>
      </c>
      <c r="L562" s="3"/>
      <c r="M562" s="38"/>
    </row>
    <row r="563" spans="1:13" ht="45.75" customHeight="1" outlineLevel="1" x14ac:dyDescent="0.2">
      <c r="A563" s="170" t="str">
        <f>Máximo!A563</f>
        <v>3.526</v>
      </c>
      <c r="B563" s="667" t="str">
        <f>Máximo!B563:E563</f>
        <v>11.5.4.3.     Descrever os mecanismos de clusters, balanceamento de carga e replicação de dados entre os DC Primário e DC Secundário, incluindo discos internos e replicação via procedimento.</v>
      </c>
      <c r="C563" s="668"/>
      <c r="D563" s="668"/>
      <c r="E563" s="669"/>
      <c r="F563" s="68" t="str">
        <f>IF(Máximo!F563:I563="","",Máximo!F563:I563)</f>
        <v/>
      </c>
      <c r="G563" s="72">
        <f>Máximo!G563:J563</f>
        <v>2.1459227E-4</v>
      </c>
      <c r="H563" s="70" t="str">
        <f>IF(Máximo!H563="","",Máximo!H563)</f>
        <v>Obrigatório</v>
      </c>
      <c r="I563" s="37" t="s">
        <v>4</v>
      </c>
      <c r="J563" s="73">
        <f>IF($K$13="Não Atende",0,IF(I563="","",IF(H563="",VLOOKUP(I563,Parâmetros!$B$3:$C$6,2,0),VLOOKUP(I563,Parâmetros!$B$3:$C$6,2,0)*VLOOKUP(H563,Parâmetros!$E$3:$G$5,2,0))))</f>
        <v>4</v>
      </c>
      <c r="K563" s="74">
        <f t="shared" si="274"/>
        <v>3.4763947740000002E-2</v>
      </c>
      <c r="L563" s="3"/>
      <c r="M563" s="38"/>
    </row>
    <row r="564" spans="1:13" ht="45.75" customHeight="1" outlineLevel="1" x14ac:dyDescent="0.2">
      <c r="A564" s="170" t="str">
        <f>Máximo!A564</f>
        <v>3.527</v>
      </c>
      <c r="B564" s="667" t="str">
        <f>Máximo!B564:E564</f>
        <v>11.5.4.4.     Descrever a sequência cronológica para a ativação do DC Secundário através de fluxograma que demonstre os blocos de atividades e de procedimentos necessários ao processo de ativação do DC Secundário, em tempo de desastre.</v>
      </c>
      <c r="C564" s="668"/>
      <c r="D564" s="668"/>
      <c r="E564" s="669"/>
      <c r="F564" s="68" t="str">
        <f>IF(Máximo!F564:I564="","",Máximo!F564:I564)</f>
        <v/>
      </c>
      <c r="G564" s="72">
        <f>Máximo!G564:J564</f>
        <v>2.1459227E-4</v>
      </c>
      <c r="H564" s="70" t="str">
        <f>IF(Máximo!H564="","",Máximo!H564)</f>
        <v>Obrigatório</v>
      </c>
      <c r="I564" s="37" t="s">
        <v>4</v>
      </c>
      <c r="J564" s="73">
        <f>IF($K$13="Não Atende",0,IF(I564="","",IF(H564="",VLOOKUP(I564,Parâmetros!$B$3:$C$6,2,0),VLOOKUP(I564,Parâmetros!$B$3:$C$6,2,0)*VLOOKUP(H564,Parâmetros!$E$3:$G$5,2,0))))</f>
        <v>4</v>
      </c>
      <c r="K564" s="74">
        <f t="shared" si="274"/>
        <v>3.4763947740000002E-2</v>
      </c>
      <c r="L564" s="3"/>
      <c r="M564" s="38"/>
    </row>
    <row r="565" spans="1:13" ht="45.75" customHeight="1" outlineLevel="1" x14ac:dyDescent="0.2">
      <c r="A565" s="170" t="str">
        <f>Máximo!A565</f>
        <v>3.528</v>
      </c>
      <c r="B565" s="667" t="str">
        <f>Máximo!B565:E565</f>
        <v>11.5.4.5.     Descrever a sequência cronológica para o retorno ao DC Primário através de fluxograma que demonstre os blocos de atividades e de procedimentos necessários ao retorno ao DC Primário, após um desastre.</v>
      </c>
      <c r="C565" s="668"/>
      <c r="D565" s="668"/>
      <c r="E565" s="669"/>
      <c r="F565" s="68" t="str">
        <f>IF(Máximo!F565:I565="","",Máximo!F565:I565)</f>
        <v/>
      </c>
      <c r="G565" s="72">
        <f>Máximo!G565:J565</f>
        <v>2.1459227E-4</v>
      </c>
      <c r="H565" s="70" t="str">
        <f>IF(Máximo!H565="","",Máximo!H565)</f>
        <v>Obrigatório</v>
      </c>
      <c r="I565" s="37" t="s">
        <v>4</v>
      </c>
      <c r="J565" s="73">
        <f>IF($K$13="Não Atende",0,IF(I565="","",IF(H565="",VLOOKUP(I565,Parâmetros!$B$3:$C$6,2,0),VLOOKUP(I565,Parâmetros!$B$3:$C$6,2,0)*VLOOKUP(H565,Parâmetros!$E$3:$G$5,2,0))))</f>
        <v>4</v>
      </c>
      <c r="K565" s="74">
        <f t="shared" si="274"/>
        <v>3.4763947740000002E-2</v>
      </c>
      <c r="L565" s="3"/>
      <c r="M565" s="38"/>
    </row>
    <row r="566" spans="1:13" ht="45.75" customHeight="1" outlineLevel="1" x14ac:dyDescent="0.2">
      <c r="A566" s="170" t="str">
        <f>Máximo!A566</f>
        <v>3.529</v>
      </c>
      <c r="B566" s="667" t="str">
        <f>Máximo!B566:E566</f>
        <v>11.5.4.6.     Descrever sequência cronológica do PCS através de fluxograma demonstrando os blocos de atividades e procedimentos necessários ao processo de ativação do DC Secundário e retorno ao DC Primário em tempo de homologação.</v>
      </c>
      <c r="C566" s="668"/>
      <c r="D566" s="668"/>
      <c r="E566" s="669"/>
      <c r="F566" s="68" t="str">
        <f>IF(Máximo!F566:I566="","",Máximo!F566:I566)</f>
        <v/>
      </c>
      <c r="G566" s="72">
        <f>Máximo!G566:J566</f>
        <v>2.1459227E-4</v>
      </c>
      <c r="H566" s="70" t="str">
        <f>IF(Máximo!H566="","",Máximo!H566)</f>
        <v>Obrigatório</v>
      </c>
      <c r="I566" s="37" t="s">
        <v>4</v>
      </c>
      <c r="J566" s="73">
        <f>IF($K$13="Não Atende",0,IF(I566="","",IF(H566="",VLOOKUP(I566,Parâmetros!$B$3:$C$6,2,0),VLOOKUP(I566,Parâmetros!$B$3:$C$6,2,0)*VLOOKUP(H566,Parâmetros!$E$3:$G$5,2,0))))</f>
        <v>4</v>
      </c>
      <c r="K566" s="74">
        <f t="shared" si="274"/>
        <v>3.4763947740000002E-2</v>
      </c>
      <c r="L566" s="3"/>
      <c r="M566" s="38"/>
    </row>
    <row r="567" spans="1:13" ht="45.75" customHeight="1" outlineLevel="1" x14ac:dyDescent="0.2">
      <c r="A567" s="170" t="str">
        <f>Máximo!A567</f>
        <v>3.530</v>
      </c>
      <c r="B567" s="667" t="str">
        <f>Máximo!B567:E567</f>
        <v>11.5.4.7.     Criar um documento para cada equipe técnica que tenha papel ativo no PCS, contendo a descrição detalhada da ação a ser executada:</v>
      </c>
      <c r="C567" s="668"/>
      <c r="D567" s="668"/>
      <c r="E567" s="669"/>
      <c r="F567" s="68" t="str">
        <f>IF(Máximo!F567:I567="","",Máximo!F567:I567)</f>
        <v/>
      </c>
      <c r="G567" s="72">
        <f>Máximo!G567:J567</f>
        <v>2.1459227E-4</v>
      </c>
      <c r="H567" s="70" t="str">
        <f>IF(Máximo!H567="","",Máximo!H567)</f>
        <v>Obrigatório</v>
      </c>
      <c r="I567" s="37" t="s">
        <v>4</v>
      </c>
      <c r="J567" s="73">
        <f>IF($K$13="Não Atende",0,IF(I567="","",IF(H567="",VLOOKUP(I567,Parâmetros!$B$3:$C$6,2,0),VLOOKUP(I567,Parâmetros!$B$3:$C$6,2,0)*VLOOKUP(H567,Parâmetros!$E$3:$G$5,2,0))))</f>
        <v>4</v>
      </c>
      <c r="K567" s="74">
        <f t="shared" si="274"/>
        <v>3.4763947740000002E-2</v>
      </c>
      <c r="L567" s="3"/>
      <c r="M567" s="38"/>
    </row>
    <row r="568" spans="1:13" ht="45.75" customHeight="1" outlineLevel="1" x14ac:dyDescent="0.2">
      <c r="A568" s="170" t="str">
        <f>Máximo!A568</f>
        <v>3.531</v>
      </c>
      <c r="B568" s="667" t="str">
        <f>Máximo!B568:E568</f>
        <v>11.5.4.7.1.         Identificação do bloco de atividade ao qual a ação pertence, com a mesma nomenclatura que aparece nas sequências cronológicas.</v>
      </c>
      <c r="C568" s="668"/>
      <c r="D568" s="668"/>
      <c r="E568" s="669"/>
      <c r="F568" s="68" t="str">
        <f>IF(Máximo!F568:I568="","",Máximo!F568:I568)</f>
        <v/>
      </c>
      <c r="G568" s="72">
        <f>Máximo!G568:J568</f>
        <v>2.1459227E-4</v>
      </c>
      <c r="H568" s="70" t="str">
        <f>IF(Máximo!H568="","",Máximo!H568)</f>
        <v>Obrigatório</v>
      </c>
      <c r="I568" s="37" t="s">
        <v>4</v>
      </c>
      <c r="J568" s="73">
        <f>IF($K$13="Não Atende",0,IF(I568="","",IF(H568="",VLOOKUP(I568,Parâmetros!$B$3:$C$6,2,0),VLOOKUP(I568,Parâmetros!$B$3:$C$6,2,0)*VLOOKUP(H568,Parâmetros!$E$3:$G$5,2,0))))</f>
        <v>4</v>
      </c>
      <c r="K568" s="74">
        <f t="shared" si="274"/>
        <v>3.4763947740000002E-2</v>
      </c>
      <c r="L568" s="3"/>
      <c r="M568" s="38"/>
    </row>
    <row r="569" spans="1:13" ht="45.75" customHeight="1" outlineLevel="1" x14ac:dyDescent="0.2">
      <c r="A569" s="170" t="str">
        <f>Máximo!A569</f>
        <v>3.532</v>
      </c>
      <c r="B569" s="667" t="str">
        <f>Máximo!B569:E569</f>
        <v>11.5.4.7.2.         Nome da ação, conforme aparece nas sequências cronológicas.</v>
      </c>
      <c r="C569" s="668"/>
      <c r="D569" s="668"/>
      <c r="E569" s="669"/>
      <c r="F569" s="68" t="str">
        <f>IF(Máximo!F569:I569="","",Máximo!F569:I569)</f>
        <v/>
      </c>
      <c r="G569" s="72">
        <f>Máximo!G569:J569</f>
        <v>2.1459227E-4</v>
      </c>
      <c r="H569" s="70" t="str">
        <f>IF(Máximo!H569="","",Máximo!H569)</f>
        <v>Obrigatório</v>
      </c>
      <c r="I569" s="37" t="s">
        <v>4</v>
      </c>
      <c r="J569" s="73">
        <f>IF($K$13="Não Atende",0,IF(I569="","",IF(H569="",VLOOKUP(I569,Parâmetros!$B$3:$C$6,2,0),VLOOKUP(I569,Parâmetros!$B$3:$C$6,2,0)*VLOOKUP(H569,Parâmetros!$E$3:$G$5,2,0))))</f>
        <v>4</v>
      </c>
      <c r="K569" s="74">
        <f t="shared" ref="K569:K632" si="275">IF(J569="",0,((G569*J569)*$F$30)*0.9*100)</f>
        <v>3.4763947740000002E-2</v>
      </c>
      <c r="L569" s="3"/>
      <c r="M569" s="38"/>
    </row>
    <row r="570" spans="1:13" ht="45.75" customHeight="1" outlineLevel="1" x14ac:dyDescent="0.2">
      <c r="A570" s="170" t="str">
        <f>Máximo!A570</f>
        <v>3.533</v>
      </c>
      <c r="B570" s="667" t="str">
        <f>Máximo!B570:E570</f>
        <v>11.5.4.7.3.         Descrição da ação a ser tomada:</v>
      </c>
      <c r="C570" s="668"/>
      <c r="D570" s="668"/>
      <c r="E570" s="669"/>
      <c r="F570" s="68" t="str">
        <f>IF(Máximo!F570:I570="","",Máximo!F570:I570)</f>
        <v/>
      </c>
      <c r="G570" s="72">
        <f>Máximo!G570:J570</f>
        <v>2.1459227E-4</v>
      </c>
      <c r="H570" s="70" t="str">
        <f>IF(Máximo!H570="","",Máximo!H570)</f>
        <v>Obrigatório</v>
      </c>
      <c r="I570" s="37" t="s">
        <v>4</v>
      </c>
      <c r="J570" s="73">
        <f>IF($K$13="Não Atende",0,IF(I570="","",IF(H570="",VLOOKUP(I570,Parâmetros!$B$3:$C$6,2,0),VLOOKUP(I570,Parâmetros!$B$3:$C$6,2,0)*VLOOKUP(H570,Parâmetros!$E$3:$G$5,2,0))))</f>
        <v>4</v>
      </c>
      <c r="K570" s="74">
        <f t="shared" si="275"/>
        <v>3.4763947740000002E-2</v>
      </c>
      <c r="L570" s="3"/>
      <c r="M570" s="38"/>
    </row>
    <row r="571" spans="1:13" ht="45.75" customHeight="1" outlineLevel="1" x14ac:dyDescent="0.2">
      <c r="A571" s="170" t="str">
        <f>Máximo!A571</f>
        <v>3.534</v>
      </c>
      <c r="B571" s="667" t="str">
        <f>Máximo!B571:E571</f>
        <v>11.5.4.7.3.1.        Comandos a serem executados e/ou referência aos procedimentos operacionais padrões (POP) a serem seguidos.</v>
      </c>
      <c r="C571" s="668"/>
      <c r="D571" s="668"/>
      <c r="E571" s="669"/>
      <c r="F571" s="68" t="str">
        <f>IF(Máximo!F571:I571="","",Máximo!F571:I571)</f>
        <v/>
      </c>
      <c r="G571" s="72">
        <f>Máximo!G571:J571</f>
        <v>2.1459227E-4</v>
      </c>
      <c r="H571" s="70" t="str">
        <f>IF(Máximo!H571="","",Máximo!H571)</f>
        <v>Obrigatório</v>
      </c>
      <c r="I571" s="37" t="s">
        <v>4</v>
      </c>
      <c r="J571" s="73">
        <f>IF($K$13="Não Atende",0,IF(I571="","",IF(H571="",VLOOKUP(I571,Parâmetros!$B$3:$C$6,2,0),VLOOKUP(I571,Parâmetros!$B$3:$C$6,2,0)*VLOOKUP(H571,Parâmetros!$E$3:$G$5,2,0))))</f>
        <v>4</v>
      </c>
      <c r="K571" s="74">
        <f t="shared" si="275"/>
        <v>3.4763947740000002E-2</v>
      </c>
      <c r="L571" s="3"/>
      <c r="M571" s="38"/>
    </row>
    <row r="572" spans="1:13" ht="45.75" customHeight="1" outlineLevel="1" x14ac:dyDescent="0.2">
      <c r="A572" s="170" t="str">
        <f>Máximo!A572</f>
        <v>3.535</v>
      </c>
      <c r="B572" s="667" t="str">
        <f>Máximo!B572:E572</f>
        <v>11.5.4.7.3.2.        Nome dos ativos envolvidos no procedimento, com a mesma nomenclatura que aparece nas topologias lógicas.</v>
      </c>
      <c r="C572" s="668"/>
      <c r="D572" s="668"/>
      <c r="E572" s="669"/>
      <c r="F572" s="68" t="str">
        <f>IF(Máximo!F572:I572="","",Máximo!F572:I572)</f>
        <v/>
      </c>
      <c r="G572" s="72">
        <f>Máximo!G572:J572</f>
        <v>2.1459227E-4</v>
      </c>
      <c r="H572" s="70" t="str">
        <f>IF(Máximo!H572="","",Máximo!H572)</f>
        <v>Obrigatório</v>
      </c>
      <c r="I572" s="37" t="s">
        <v>4</v>
      </c>
      <c r="J572" s="73">
        <f>IF($K$13="Não Atende",0,IF(I572="","",IF(H572="",VLOOKUP(I572,Parâmetros!$B$3:$C$6,2,0),VLOOKUP(I572,Parâmetros!$B$3:$C$6,2,0)*VLOOKUP(H572,Parâmetros!$E$3:$G$5,2,0))))</f>
        <v>4</v>
      </c>
      <c r="K572" s="74">
        <f t="shared" si="275"/>
        <v>3.4763947740000002E-2</v>
      </c>
      <c r="L572" s="3"/>
      <c r="M572" s="38"/>
    </row>
    <row r="573" spans="1:13" ht="45.75" customHeight="1" outlineLevel="1" x14ac:dyDescent="0.2">
      <c r="A573" s="170" t="str">
        <f>Máximo!A573</f>
        <v>3.536</v>
      </c>
      <c r="B573" s="667" t="str">
        <f>Máximo!B573:E573</f>
        <v>11.5.4.7.3.3.        Saída esperada do comando/procedimento.</v>
      </c>
      <c r="C573" s="668"/>
      <c r="D573" s="668"/>
      <c r="E573" s="669"/>
      <c r="F573" s="68" t="str">
        <f>IF(Máximo!F573:I573="","",Máximo!F573:I573)</f>
        <v/>
      </c>
      <c r="G573" s="72">
        <f>Máximo!G573:J573</f>
        <v>2.1459227E-4</v>
      </c>
      <c r="H573" s="70" t="str">
        <f>IF(Máximo!H573="","",Máximo!H573)</f>
        <v>Obrigatório</v>
      </c>
      <c r="I573" s="37" t="s">
        <v>4</v>
      </c>
      <c r="J573" s="73">
        <f>IF($K$13="Não Atende",0,IF(I573="","",IF(H573="",VLOOKUP(I573,Parâmetros!$B$3:$C$6,2,0),VLOOKUP(I573,Parâmetros!$B$3:$C$6,2,0)*VLOOKUP(H573,Parâmetros!$E$3:$G$5,2,0))))</f>
        <v>4</v>
      </c>
      <c r="K573" s="74">
        <f t="shared" si="275"/>
        <v>3.4763947740000002E-2</v>
      </c>
      <c r="L573" s="3"/>
      <c r="M573" s="38"/>
    </row>
    <row r="574" spans="1:13" ht="45.75" customHeight="1" outlineLevel="1" x14ac:dyDescent="0.2">
      <c r="A574" s="170" t="str">
        <f>Máximo!A574</f>
        <v>3.537</v>
      </c>
      <c r="B574" s="667" t="str">
        <f>Máximo!B574:E574</f>
        <v>11.5.4.7.3.4.        Comentário e observações necessários ao pleno entendimento da funcionalidade do procedimento.</v>
      </c>
      <c r="C574" s="668"/>
      <c r="D574" s="668"/>
      <c r="E574" s="669"/>
      <c r="F574" s="68" t="str">
        <f>IF(Máximo!F574:I574="","",Máximo!F574:I574)</f>
        <v/>
      </c>
      <c r="G574" s="72">
        <f>Máximo!G574:J574</f>
        <v>2.1459227E-4</v>
      </c>
      <c r="H574" s="70" t="str">
        <f>IF(Máximo!H574="","",Máximo!H574)</f>
        <v>Obrigatório</v>
      </c>
      <c r="I574" s="37" t="s">
        <v>4</v>
      </c>
      <c r="J574" s="73">
        <f>IF($K$13="Não Atende",0,IF(I574="","",IF(H574="",VLOOKUP(I574,Parâmetros!$B$3:$C$6,2,0),VLOOKUP(I574,Parâmetros!$B$3:$C$6,2,0)*VLOOKUP(H574,Parâmetros!$E$3:$G$5,2,0))))</f>
        <v>4</v>
      </c>
      <c r="K574" s="74">
        <f t="shared" si="275"/>
        <v>3.4763947740000002E-2</v>
      </c>
      <c r="L574" s="3"/>
      <c r="M574" s="38"/>
    </row>
    <row r="575" spans="1:13" ht="45.75" customHeight="1" outlineLevel="1" x14ac:dyDescent="0.2">
      <c r="A575" s="170" t="str">
        <f>Máximo!A575</f>
        <v>3.538</v>
      </c>
      <c r="B575" s="667" t="str">
        <f>Máximo!B575:E575</f>
        <v>11.5.5.      Homologação do PCS:</v>
      </c>
      <c r="C575" s="668"/>
      <c r="D575" s="668"/>
      <c r="E575" s="669"/>
      <c r="F575" s="68" t="str">
        <f>IF(Máximo!F575:I575="","",Máximo!F575:I575)</f>
        <v/>
      </c>
      <c r="G575" s="72">
        <f>Máximo!G575:J575</f>
        <v>2.1459227E-4</v>
      </c>
      <c r="H575" s="70" t="str">
        <f>IF(Máximo!H575="","",Máximo!H575)</f>
        <v>Obrigatório</v>
      </c>
      <c r="I575" s="37" t="s">
        <v>4</v>
      </c>
      <c r="J575" s="73">
        <f>IF($K$13="Não Atende",0,IF(I575="","",IF(H575="",VLOOKUP(I575,Parâmetros!$B$3:$C$6,2,0),VLOOKUP(I575,Parâmetros!$B$3:$C$6,2,0)*VLOOKUP(H575,Parâmetros!$E$3:$G$5,2,0))))</f>
        <v>4</v>
      </c>
      <c r="K575" s="74">
        <f t="shared" si="275"/>
        <v>3.4763947740000002E-2</v>
      </c>
      <c r="L575" s="3"/>
      <c r="M575" s="38"/>
    </row>
    <row r="576" spans="1:13" ht="45.75" customHeight="1" outlineLevel="1" x14ac:dyDescent="0.2">
      <c r="A576" s="170" t="str">
        <f>Máximo!A576</f>
        <v>3.539</v>
      </c>
      <c r="B576" s="667" t="str">
        <f>Máximo!B576:E576</f>
        <v xml:space="preserve">11.5.5.1.     A homologação do PCS será feita através da execução de um total de 3 (três) operações bem sucedidas de ativação da aplicação no DC Secundário e seu retorno para o DC Primário, por módulo da aplicação e por camada. </v>
      </c>
      <c r="C576" s="668"/>
      <c r="D576" s="668"/>
      <c r="E576" s="669"/>
      <c r="F576" s="68" t="str">
        <f>IF(Máximo!F576:I576="","",Máximo!F576:I576)</f>
        <v/>
      </c>
      <c r="G576" s="72">
        <f>Máximo!G576:J576</f>
        <v>2.1459227E-4</v>
      </c>
      <c r="H576" s="70" t="str">
        <f>IF(Máximo!H576="","",Máximo!H576)</f>
        <v>Obrigatório</v>
      </c>
      <c r="I576" s="37" t="s">
        <v>4</v>
      </c>
      <c r="J576" s="73">
        <f>IF($K$13="Não Atende",0,IF(I576="","",IF(H576="",VLOOKUP(I576,Parâmetros!$B$3:$C$6,2,0),VLOOKUP(I576,Parâmetros!$B$3:$C$6,2,0)*VLOOKUP(H576,Parâmetros!$E$3:$G$5,2,0))))</f>
        <v>4</v>
      </c>
      <c r="K576" s="74">
        <f t="shared" si="275"/>
        <v>3.4763947740000002E-2</v>
      </c>
      <c r="L576" s="3"/>
      <c r="M576" s="38"/>
    </row>
    <row r="577" spans="1:13" ht="45.75" customHeight="1" outlineLevel="1" x14ac:dyDescent="0.2">
      <c r="A577" s="170" t="str">
        <f>Máximo!A577</f>
        <v>3.540</v>
      </c>
      <c r="B577" s="667" t="str">
        <f>Máximo!B577:E577</f>
        <v xml:space="preserve">11.5.5.2.     As 2 (duas) primeiras operações deverão ser realizadas antes da entrada em produção da solução. </v>
      </c>
      <c r="C577" s="668"/>
      <c r="D577" s="668"/>
      <c r="E577" s="669"/>
      <c r="F577" s="68" t="str">
        <f>IF(Máximo!F577:I577="","",Máximo!F577:I577)</f>
        <v/>
      </c>
      <c r="G577" s="72">
        <f>Máximo!G577:J577</f>
        <v>2.1459227E-4</v>
      </c>
      <c r="H577" s="70" t="str">
        <f>IF(Máximo!H577="","",Máximo!H577)</f>
        <v>Obrigatório</v>
      </c>
      <c r="I577" s="37" t="s">
        <v>4</v>
      </c>
      <c r="J577" s="73">
        <f>IF($K$13="Não Atende",0,IF(I577="","",IF(H577="",VLOOKUP(I577,Parâmetros!$B$3:$C$6,2,0),VLOOKUP(I577,Parâmetros!$B$3:$C$6,2,0)*VLOOKUP(H577,Parâmetros!$E$3:$G$5,2,0))))</f>
        <v>4</v>
      </c>
      <c r="K577" s="74">
        <f t="shared" si="275"/>
        <v>3.4763947740000002E-2</v>
      </c>
      <c r="L577" s="3"/>
      <c r="M577" s="38"/>
    </row>
    <row r="578" spans="1:13" ht="45.75" customHeight="1" outlineLevel="1" x14ac:dyDescent="0.2">
      <c r="A578" s="170" t="str">
        <f>Máximo!A578</f>
        <v>3.541</v>
      </c>
      <c r="B578" s="667" t="str">
        <f>Máximo!B578:E578</f>
        <v>11.5.5.3.     A 3ª será executada em até 2 (dois) meses após o aceite da 2ª (segunda) operação.</v>
      </c>
      <c r="C578" s="668"/>
      <c r="D578" s="668"/>
      <c r="E578" s="669"/>
      <c r="F578" s="68" t="str">
        <f>IF(Máximo!F578:I578="","",Máximo!F578:I578)</f>
        <v/>
      </c>
      <c r="G578" s="72">
        <f>Máximo!G578:J578</f>
        <v>2.1459227E-4</v>
      </c>
      <c r="H578" s="70" t="str">
        <f>IF(Máximo!H578="","",Máximo!H578)</f>
        <v>Obrigatório</v>
      </c>
      <c r="I578" s="37" t="s">
        <v>4</v>
      </c>
      <c r="J578" s="73">
        <f>IF($K$13="Não Atende",0,IF(I578="","",IF(H578="",VLOOKUP(I578,Parâmetros!$B$3:$C$6,2,0),VLOOKUP(I578,Parâmetros!$B$3:$C$6,2,0)*VLOOKUP(H578,Parâmetros!$E$3:$G$5,2,0))))</f>
        <v>4</v>
      </c>
      <c r="K578" s="74">
        <f t="shared" si="275"/>
        <v>3.4763947740000002E-2</v>
      </c>
      <c r="L578" s="3"/>
      <c r="M578" s="38"/>
    </row>
    <row r="579" spans="1:13" ht="45.75" customHeight="1" outlineLevel="1" x14ac:dyDescent="0.2">
      <c r="A579" s="170" t="str">
        <f>Máximo!A579</f>
        <v>3.542</v>
      </c>
      <c r="B579" s="667" t="str">
        <f>Máximo!B579:E579</f>
        <v>11.5.5.4.     As 3 (três) operações serão executadas pela equipe da CONTRATANTE e acompanhadas pelo PROPONENTE dentro das dependências da CONTRATANTE. A CONTRATANTE utilizará o PCS entregue pelo PROPONENTE para ativar a aplicação no DC Secundário e retorná-la para o DC Primário.</v>
      </c>
      <c r="C579" s="668"/>
      <c r="D579" s="668"/>
      <c r="E579" s="669"/>
      <c r="F579" s="68" t="str">
        <f>IF(Máximo!F579:I579="","",Máximo!F579:I579)</f>
        <v/>
      </c>
      <c r="G579" s="72">
        <f>Máximo!G579:J579</f>
        <v>2.1459227E-4</v>
      </c>
      <c r="H579" s="70" t="str">
        <f>IF(Máximo!H579="","",Máximo!H579)</f>
        <v>Obrigatório</v>
      </c>
      <c r="I579" s="37" t="s">
        <v>4</v>
      </c>
      <c r="J579" s="73">
        <f>IF($K$13="Não Atende",0,IF(I579="","",IF(H579="",VLOOKUP(I579,Parâmetros!$B$3:$C$6,2,0),VLOOKUP(I579,Parâmetros!$B$3:$C$6,2,0)*VLOOKUP(H579,Parâmetros!$E$3:$G$5,2,0))))</f>
        <v>4</v>
      </c>
      <c r="K579" s="74">
        <f t="shared" si="275"/>
        <v>3.4763947740000002E-2</v>
      </c>
      <c r="L579" s="3"/>
      <c r="M579" s="38"/>
    </row>
    <row r="580" spans="1:13" ht="45.75" customHeight="1" outlineLevel="1" x14ac:dyDescent="0.2">
      <c r="A580" s="170" t="str">
        <f>Máximo!A580</f>
        <v>3.543</v>
      </c>
      <c r="B580" s="667" t="str">
        <f>Máximo!B580:E580</f>
        <v>11.5.5.5.     Não serão contabilizadas, no total de 3 (três) operações, as tentativas em que ocorrerem falhas, quer sejam decorrentes da documentação apresentada, quer sejam nos scripts criados e documentados. Para esses casos, caberá ao PROPONENTE prover as devidas correções e ajustes no PCS antes de nova tentativa ser feita.</v>
      </c>
      <c r="C580" s="668"/>
      <c r="D580" s="668"/>
      <c r="E580" s="669"/>
      <c r="F580" s="68" t="str">
        <f>IF(Máximo!F580:I580="","",Máximo!F580:I580)</f>
        <v/>
      </c>
      <c r="G580" s="72">
        <f>Máximo!G580:J580</f>
        <v>2.1459227E-4</v>
      </c>
      <c r="H580" s="70" t="str">
        <f>IF(Máximo!H580="","",Máximo!H580)</f>
        <v>Obrigatório</v>
      </c>
      <c r="I580" s="37" t="s">
        <v>4</v>
      </c>
      <c r="J580" s="73">
        <f>IF($K$13="Não Atende",0,IF(I580="","",IF(H580="",VLOOKUP(I580,Parâmetros!$B$3:$C$6,2,0),VLOOKUP(I580,Parâmetros!$B$3:$C$6,2,0)*VLOOKUP(H580,Parâmetros!$E$3:$G$5,2,0))))</f>
        <v>4</v>
      </c>
      <c r="K580" s="74">
        <f t="shared" si="275"/>
        <v>3.4763947740000002E-2</v>
      </c>
      <c r="L580" s="3"/>
      <c r="M580" s="38"/>
    </row>
    <row r="581" spans="1:13" ht="45.75" customHeight="1" outlineLevel="1" x14ac:dyDescent="0.2">
      <c r="A581" s="170" t="str">
        <f>Máximo!A581</f>
        <v>3.544</v>
      </c>
      <c r="B581" s="667" t="str">
        <f>Máximo!B581:E581</f>
        <v xml:space="preserve">11.5.6.      Entrega da documentação </v>
      </c>
      <c r="C581" s="668"/>
      <c r="D581" s="668"/>
      <c r="E581" s="669"/>
      <c r="F581" s="68" t="str">
        <f>IF(Máximo!F581:I581="","",Máximo!F581:I581)</f>
        <v/>
      </c>
      <c r="G581" s="72">
        <f>Máximo!G581:J581</f>
        <v>2.1459227E-4</v>
      </c>
      <c r="H581" s="70" t="str">
        <f>IF(Máximo!H581="","",Máximo!H581)</f>
        <v>Obrigatório</v>
      </c>
      <c r="I581" s="37" t="s">
        <v>4</v>
      </c>
      <c r="J581" s="73">
        <f>IF($K$13="Não Atende",0,IF(I581="","",IF(H581="",VLOOKUP(I581,Parâmetros!$B$3:$C$6,2,0),VLOOKUP(I581,Parâmetros!$B$3:$C$6,2,0)*VLOOKUP(H581,Parâmetros!$E$3:$G$5,2,0))))</f>
        <v>4</v>
      </c>
      <c r="K581" s="74">
        <f t="shared" si="275"/>
        <v>3.4763947740000002E-2</v>
      </c>
      <c r="L581" s="3"/>
      <c r="M581" s="38"/>
    </row>
    <row r="582" spans="1:13" ht="45.75" customHeight="1" outlineLevel="1" x14ac:dyDescent="0.2">
      <c r="A582" s="170" t="str">
        <f>Máximo!A582</f>
        <v>3.545</v>
      </c>
      <c r="B582" s="667" t="str">
        <f>Máximo!B582:E582</f>
        <v>11.5.6.1.     A documentação completa da solução de D.R deverá ser entregue através de meio eletrônico e em formato que possa ser posteriormente editado pela Oi, a exemplo de, mas não limitado a .DOC, .XLS, .VSD.</v>
      </c>
      <c r="C582" s="668"/>
      <c r="D582" s="668"/>
      <c r="E582" s="669"/>
      <c r="F582" s="68" t="str">
        <f>IF(Máximo!F582:I582="","",Máximo!F582:I582)</f>
        <v/>
      </c>
      <c r="G582" s="72">
        <f>Máximo!G582:J582</f>
        <v>2.1459227E-4</v>
      </c>
      <c r="H582" s="70" t="str">
        <f>IF(Máximo!H582="","",Máximo!H582)</f>
        <v>Obrigatório</v>
      </c>
      <c r="I582" s="37" t="s">
        <v>4</v>
      </c>
      <c r="J582" s="73">
        <f>IF($K$13="Não Atende",0,IF(I582="","",IF(H582="",VLOOKUP(I582,Parâmetros!$B$3:$C$6,2,0),VLOOKUP(I582,Parâmetros!$B$3:$C$6,2,0)*VLOOKUP(H582,Parâmetros!$E$3:$G$5,2,0))))</f>
        <v>4</v>
      </c>
      <c r="K582" s="74">
        <f t="shared" si="275"/>
        <v>3.4763947740000002E-2</v>
      </c>
      <c r="L582" s="3"/>
      <c r="M582" s="38"/>
    </row>
    <row r="583" spans="1:13" ht="45.75" customHeight="1" outlineLevel="1" x14ac:dyDescent="0.2">
      <c r="A583" s="170" t="str">
        <f>Máximo!A583</f>
        <v>3.546</v>
      </c>
      <c r="B583" s="667" t="str">
        <f>Máximo!B583:E583</f>
        <v xml:space="preserve">11.6.        Modelo de Contratações: </v>
      </c>
      <c r="C583" s="668"/>
      <c r="D583" s="668"/>
      <c r="E583" s="669"/>
      <c r="F583" s="68" t="str">
        <f>IF(Máximo!F583:I583="","",Máximo!F583:I583)</f>
        <v/>
      </c>
      <c r="G583" s="72">
        <f>Máximo!G583:J583</f>
        <v>2.1459227E-4</v>
      </c>
      <c r="H583" s="70" t="str">
        <f>IF(Máximo!H583="","",Máximo!H583)</f>
        <v>Obrigatório</v>
      </c>
      <c r="I583" s="37" t="s">
        <v>4</v>
      </c>
      <c r="J583" s="73">
        <f>IF($K$13="Não Atende",0,IF(I583="","",IF(H583="",VLOOKUP(I583,Parâmetros!$B$3:$C$6,2,0),VLOOKUP(I583,Parâmetros!$B$3:$C$6,2,0)*VLOOKUP(H583,Parâmetros!$E$3:$G$5,2,0))))</f>
        <v>4</v>
      </c>
      <c r="K583" s="74">
        <f t="shared" si="275"/>
        <v>3.4763947740000002E-2</v>
      </c>
      <c r="L583" s="3"/>
      <c r="M583" s="38"/>
    </row>
    <row r="584" spans="1:13" ht="45.75" customHeight="1" outlineLevel="1" x14ac:dyDescent="0.2">
      <c r="A584" s="170" t="str">
        <f>Máximo!A584</f>
        <v>3.547</v>
      </c>
      <c r="B584" s="667" t="str">
        <f>Máximo!B584:E584</f>
        <v>11.6.1.      O modelo de contratação da implementação do D.R é o de “Escopo Fechado” onde todo o escopo dos serviços descritos deverá ser efetuado integralmente pelo PROPONENTE sem a cobrança unitária nem definição de limites de horas.</v>
      </c>
      <c r="C584" s="668"/>
      <c r="D584" s="668"/>
      <c r="E584" s="669"/>
      <c r="F584" s="68" t="str">
        <f>IF(Máximo!F584:I584="","",Máximo!F584:I584)</f>
        <v/>
      </c>
      <c r="G584" s="72">
        <f>Máximo!G584:J584</f>
        <v>2.1459227E-4</v>
      </c>
      <c r="H584" s="70" t="str">
        <f>IF(Máximo!H584="","",Máximo!H584)</f>
        <v>Obrigatório</v>
      </c>
      <c r="I584" s="37" t="s">
        <v>4</v>
      </c>
      <c r="J584" s="73">
        <f>IF($K$13="Não Atende",0,IF(I584="","",IF(H584="",VLOOKUP(I584,Parâmetros!$B$3:$C$6,2,0),VLOOKUP(I584,Parâmetros!$B$3:$C$6,2,0)*VLOOKUP(H584,Parâmetros!$E$3:$G$5,2,0))))</f>
        <v>4</v>
      </c>
      <c r="K584" s="74">
        <f t="shared" si="275"/>
        <v>3.4763947740000002E-2</v>
      </c>
      <c r="L584" s="3"/>
      <c r="M584" s="38"/>
    </row>
    <row r="585" spans="1:13" ht="45.75" customHeight="1" outlineLevel="1" x14ac:dyDescent="0.2">
      <c r="A585" s="170" t="str">
        <f>Máximo!A585</f>
        <v>3.548</v>
      </c>
      <c r="B585" s="667" t="str">
        <f>Máximo!B585:E585</f>
        <v>11.7.        Requisitos do PROPONENTE: os itens a seguir serão avaliados pela CONTRATANTE para pontuar o PROPONENTE quanto à sua experiência na implementação de D.R. bem como ao grau de atendimento aos requisitos apresentados:</v>
      </c>
      <c r="C585" s="668"/>
      <c r="D585" s="668"/>
      <c r="E585" s="669"/>
      <c r="F585" s="68" t="str">
        <f>IF(Máximo!F585:I585="","",Máximo!F585:I585)</f>
        <v/>
      </c>
      <c r="G585" s="72">
        <f>Máximo!G585:J585</f>
        <v>2.1459227E-4</v>
      </c>
      <c r="H585" s="70" t="str">
        <f>IF(Máximo!H585="","",Máximo!H585)</f>
        <v>Obrigatório</v>
      </c>
      <c r="I585" s="37" t="s">
        <v>4</v>
      </c>
      <c r="J585" s="73">
        <f>IF($K$13="Não Atende",0,IF(I585="","",IF(H585="",VLOOKUP(I585,Parâmetros!$B$3:$C$6,2,0),VLOOKUP(I585,Parâmetros!$B$3:$C$6,2,0)*VLOOKUP(H585,Parâmetros!$E$3:$G$5,2,0))))</f>
        <v>4</v>
      </c>
      <c r="K585" s="74">
        <f t="shared" si="275"/>
        <v>3.4763947740000002E-2</v>
      </c>
      <c r="L585" s="3"/>
      <c r="M585" s="38"/>
    </row>
    <row r="586" spans="1:13" ht="45.75" customHeight="1" outlineLevel="1" x14ac:dyDescent="0.2">
      <c r="A586" s="170" t="str">
        <f>Máximo!A586</f>
        <v>3.549</v>
      </c>
      <c r="B586" s="667" t="str">
        <f>Máximo!B586:E586</f>
        <v>11.7.1.      Certificações: o PROPONENTE deverá informar quantos profissionais certificados serão utilizados durante a execução dos serviços, assim como as certificações dos mesmos. E desejável que os recursos possuam algumas das seguintes certificações:</v>
      </c>
      <c r="C586" s="668"/>
      <c r="D586" s="668"/>
      <c r="E586" s="669"/>
      <c r="F586" s="68" t="str">
        <f>IF(Máximo!F586:I586="","",Máximo!F586:I586)</f>
        <v/>
      </c>
      <c r="G586" s="72">
        <f>Máximo!G586:J586</f>
        <v>2.1459227E-4</v>
      </c>
      <c r="H586" s="70" t="str">
        <f>IF(Máximo!H586="","",Máximo!H586)</f>
        <v>Obrigatório</v>
      </c>
      <c r="I586" s="37" t="s">
        <v>4</v>
      </c>
      <c r="J586" s="73">
        <f>IF($K$13="Não Atende",0,IF(I586="","",IF(H586="",VLOOKUP(I586,Parâmetros!$B$3:$C$6,2,0),VLOOKUP(I586,Parâmetros!$B$3:$C$6,2,0)*VLOOKUP(H586,Parâmetros!$E$3:$G$5,2,0))))</f>
        <v>4</v>
      </c>
      <c r="K586" s="74">
        <f t="shared" si="275"/>
        <v>3.4763947740000002E-2</v>
      </c>
      <c r="L586" s="3"/>
      <c r="M586" s="38"/>
    </row>
    <row r="587" spans="1:13" ht="45.75" customHeight="1" outlineLevel="1" x14ac:dyDescent="0.2">
      <c r="A587" s="170" t="str">
        <f>Máximo!A587</f>
        <v>3.550</v>
      </c>
      <c r="B587" s="667" t="str">
        <f>Máximo!B587:E587</f>
        <v>11.7.1.1.     Master Business Continuity Planner – MBCP (Disaster Recovery Institute – DRI);</v>
      </c>
      <c r="C587" s="668"/>
      <c r="D587" s="668"/>
      <c r="E587" s="669"/>
      <c r="F587" s="68" t="str">
        <f>IF(Máximo!F587:I587="","",Máximo!F587:I587)</f>
        <v/>
      </c>
      <c r="G587" s="72">
        <f>Máximo!G587:J587</f>
        <v>2.1459227E-4</v>
      </c>
      <c r="H587" s="70" t="str">
        <f>IF(Máximo!H587="","",Máximo!H587)</f>
        <v>Obrigatório</v>
      </c>
      <c r="I587" s="37" t="s">
        <v>4</v>
      </c>
      <c r="J587" s="73">
        <f>IF($K$13="Não Atende",0,IF(I587="","",IF(H587="",VLOOKUP(I587,Parâmetros!$B$3:$C$6,2,0),VLOOKUP(I587,Parâmetros!$B$3:$C$6,2,0)*VLOOKUP(H587,Parâmetros!$E$3:$G$5,2,0))))</f>
        <v>4</v>
      </c>
      <c r="K587" s="74">
        <f t="shared" si="275"/>
        <v>3.4763947740000002E-2</v>
      </c>
      <c r="L587" s="3"/>
      <c r="M587" s="38"/>
    </row>
    <row r="588" spans="1:13" ht="45.75" customHeight="1" outlineLevel="1" x14ac:dyDescent="0.2">
      <c r="A588" s="170" t="str">
        <f>Máximo!A588</f>
        <v>3.551</v>
      </c>
      <c r="B588" s="667" t="str">
        <f>Máximo!B588:E588</f>
        <v>11.7.1.2.     Certified Business Continuity Coordinator;</v>
      </c>
      <c r="C588" s="668"/>
      <c r="D588" s="668"/>
      <c r="E588" s="669"/>
      <c r="F588" s="68" t="str">
        <f>IF(Máximo!F588:I588="","",Máximo!F588:I588)</f>
        <v/>
      </c>
      <c r="G588" s="72">
        <f>Máximo!G588:J588</f>
        <v>2.1459227E-4</v>
      </c>
      <c r="H588" s="70" t="str">
        <f>IF(Máximo!H588="","",Máximo!H588)</f>
        <v>Obrigatório</v>
      </c>
      <c r="I588" s="37" t="s">
        <v>4</v>
      </c>
      <c r="J588" s="73">
        <f>IF($K$13="Não Atende",0,IF(I588="","",IF(H588="",VLOOKUP(I588,Parâmetros!$B$3:$C$6,2,0),VLOOKUP(I588,Parâmetros!$B$3:$C$6,2,0)*VLOOKUP(H588,Parâmetros!$E$3:$G$5,2,0))))</f>
        <v>4</v>
      </c>
      <c r="K588" s="74">
        <f t="shared" si="275"/>
        <v>3.4763947740000002E-2</v>
      </c>
      <c r="L588" s="3"/>
      <c r="M588" s="38"/>
    </row>
    <row r="589" spans="1:13" ht="45.75" customHeight="1" outlineLevel="1" x14ac:dyDescent="0.2">
      <c r="A589" s="170" t="str">
        <f>Máximo!A589</f>
        <v>3.552</v>
      </c>
      <c r="B589" s="667" t="str">
        <f>Máximo!B589:E589</f>
        <v xml:space="preserve">11.7.2.      Experiência: o PROPONENTE deverá detalhar experiências que permita avaliar seus conhecimentos e experiências adquiridos em implementação de D.R. através de: </v>
      </c>
      <c r="C589" s="668"/>
      <c r="D589" s="668"/>
      <c r="E589" s="669"/>
      <c r="F589" s="68" t="str">
        <f>IF(Máximo!F589:I589="","",Máximo!F589:I589)</f>
        <v/>
      </c>
      <c r="G589" s="72">
        <f>Máximo!G589:J589</f>
        <v>2.1459227E-4</v>
      </c>
      <c r="H589" s="70" t="str">
        <f>IF(Máximo!H589="","",Máximo!H589)</f>
        <v>Obrigatório</v>
      </c>
      <c r="I589" s="37" t="s">
        <v>4</v>
      </c>
      <c r="J589" s="73">
        <f>IF($K$13="Não Atende",0,IF(I589="","",IF(H589="",VLOOKUP(I589,Parâmetros!$B$3:$C$6,2,0),VLOOKUP(I589,Parâmetros!$B$3:$C$6,2,0)*VLOOKUP(H589,Parâmetros!$E$3:$G$5,2,0))))</f>
        <v>4</v>
      </c>
      <c r="K589" s="74">
        <f t="shared" si="275"/>
        <v>3.4763947740000002E-2</v>
      </c>
      <c r="L589" s="3"/>
      <c r="M589" s="38"/>
    </row>
    <row r="590" spans="1:13" ht="45.75" customHeight="1" outlineLevel="1" x14ac:dyDescent="0.2">
      <c r="A590" s="170" t="str">
        <f>Máximo!A590</f>
        <v>3.553</v>
      </c>
      <c r="B590" s="667" t="str">
        <f>Máximo!B590:E590</f>
        <v>11.7.2.1.     Serviços realizados em grandes empresas de Telecomunicações (Internacional / Nacional);</v>
      </c>
      <c r="C590" s="668"/>
      <c r="D590" s="668"/>
      <c r="E590" s="669"/>
      <c r="F590" s="68" t="str">
        <f>IF(Máximo!F590:I590="","",Máximo!F590:I590)</f>
        <v/>
      </c>
      <c r="G590" s="72">
        <f>Máximo!G590:J590</f>
        <v>2.1459227E-4</v>
      </c>
      <c r="H590" s="70" t="str">
        <f>IF(Máximo!H590="","",Máximo!H590)</f>
        <v>Obrigatório</v>
      </c>
      <c r="I590" s="37" t="s">
        <v>4</v>
      </c>
      <c r="J590" s="73">
        <f>IF($K$13="Não Atende",0,IF(I590="","",IF(H590="",VLOOKUP(I590,Parâmetros!$B$3:$C$6,2,0),VLOOKUP(I590,Parâmetros!$B$3:$C$6,2,0)*VLOOKUP(H590,Parâmetros!$E$3:$G$5,2,0))))</f>
        <v>4</v>
      </c>
      <c r="K590" s="74">
        <f t="shared" si="275"/>
        <v>3.4763947740000002E-2</v>
      </c>
      <c r="L590" s="3"/>
      <c r="M590" s="38"/>
    </row>
    <row r="591" spans="1:13" ht="45.75" customHeight="1" outlineLevel="1" x14ac:dyDescent="0.2">
      <c r="A591" s="170" t="str">
        <f>Máximo!A591</f>
        <v>3.554</v>
      </c>
      <c r="B591" s="667" t="str">
        <f>Máximo!B591:E591</f>
        <v>11.7.2.2.     Serviços relativos a soluções de Business Continuity Management (BCM) em grandes empresas (Internacional / Nacional);</v>
      </c>
      <c r="C591" s="668"/>
      <c r="D591" s="668"/>
      <c r="E591" s="669"/>
      <c r="F591" s="68" t="str">
        <f>IF(Máximo!F591:I591="","",Máximo!F591:I591)</f>
        <v/>
      </c>
      <c r="G591" s="72">
        <f>Máximo!G591:J591</f>
        <v>2.1459227E-4</v>
      </c>
      <c r="H591" s="70" t="str">
        <f>IF(Máximo!H591="","",Máximo!H591)</f>
        <v>Obrigatório</v>
      </c>
      <c r="I591" s="37" t="s">
        <v>4</v>
      </c>
      <c r="J591" s="73">
        <f>IF($K$13="Não Atende",0,IF(I591="","",IF(H591="",VLOOKUP(I591,Parâmetros!$B$3:$C$6,2,0),VLOOKUP(I591,Parâmetros!$B$3:$C$6,2,0)*VLOOKUP(H591,Parâmetros!$E$3:$G$5,2,0))))</f>
        <v>4</v>
      </c>
      <c r="K591" s="74">
        <f t="shared" si="275"/>
        <v>3.4763947740000002E-2</v>
      </c>
      <c r="L591" s="3"/>
      <c r="M591" s="38"/>
    </row>
    <row r="592" spans="1:13" ht="45.75" customHeight="1" outlineLevel="1" x14ac:dyDescent="0.2">
      <c r="A592" s="170" t="str">
        <f>Máximo!A592</f>
        <v>3.555</v>
      </c>
      <c r="B592" s="667" t="str">
        <f>Máximo!B592:E592</f>
        <v>12.      Requisitos de Operação, Produção e Ambientes</v>
      </c>
      <c r="C592" s="668"/>
      <c r="D592" s="668"/>
      <c r="E592" s="669"/>
      <c r="F592" s="68" t="str">
        <f>IF(Máximo!F592:I592="","",Máximo!F592:I592)</f>
        <v/>
      </c>
      <c r="G592" s="72">
        <f>Máximo!G592:J592</f>
        <v>2.1459227E-4</v>
      </c>
      <c r="H592" s="70" t="str">
        <f>IF(Máximo!H592="","",Máximo!H592)</f>
        <v>Obrigatório</v>
      </c>
      <c r="I592" s="37" t="s">
        <v>4</v>
      </c>
      <c r="J592" s="73">
        <f>IF($K$13="Não Atende",0,IF(I592="","",IF(H592="",VLOOKUP(I592,Parâmetros!$B$3:$C$6,2,0),VLOOKUP(I592,Parâmetros!$B$3:$C$6,2,0)*VLOOKUP(H592,Parâmetros!$E$3:$G$5,2,0))))</f>
        <v>4</v>
      </c>
      <c r="K592" s="74">
        <f t="shared" si="275"/>
        <v>3.4763947740000002E-2</v>
      </c>
      <c r="L592" s="3"/>
      <c r="M592" s="38"/>
    </row>
    <row r="593" spans="1:13" ht="45.75" customHeight="1" outlineLevel="1" x14ac:dyDescent="0.2">
      <c r="A593" s="170" t="str">
        <f>Máximo!A593</f>
        <v>3.556</v>
      </c>
      <c r="B593" s="667" t="str">
        <f>Máximo!B593:E593</f>
        <v>12.1.        O PROPONENTE deve fornecer todas as condições necessárias para a implantação e operação da solução de TI. Em razão disto são exigidos padrões, procedimentos, facilidades e documentação, de forma que a Diretoria de Infraestrutura e Operações possa realizar as atividades de Primeiro e Segundo Níveis da solução no tocante ao tratamento de incidentes, à administração, manutenção, automação e monitoração.</v>
      </c>
      <c r="C593" s="668"/>
      <c r="D593" s="668"/>
      <c r="E593" s="669"/>
      <c r="F593" s="68" t="str">
        <f>IF(Máximo!F593:I593="","",Máximo!F593:I593)</f>
        <v/>
      </c>
      <c r="G593" s="72">
        <f>Máximo!G593:J593</f>
        <v>2.1459227E-4</v>
      </c>
      <c r="H593" s="70" t="str">
        <f>IF(Máximo!H593="","",Máximo!H593)</f>
        <v>Obrigatório</v>
      </c>
      <c r="I593" s="37" t="s">
        <v>4</v>
      </c>
      <c r="J593" s="73">
        <f>IF($K$13="Não Atende",0,IF(I593="","",IF(H593="",VLOOKUP(I593,Parâmetros!$B$3:$C$6,2,0),VLOOKUP(I593,Parâmetros!$B$3:$C$6,2,0)*VLOOKUP(H593,Parâmetros!$E$3:$G$5,2,0))))</f>
        <v>4</v>
      </c>
      <c r="K593" s="74">
        <f t="shared" si="275"/>
        <v>3.4763947740000002E-2</v>
      </c>
      <c r="L593" s="3"/>
      <c r="M593" s="38"/>
    </row>
    <row r="594" spans="1:13" ht="45.75" customHeight="1" outlineLevel="1" x14ac:dyDescent="0.2">
      <c r="A594" s="170" t="str">
        <f>Máximo!A594</f>
        <v>3.557</v>
      </c>
      <c r="B594" s="667" t="str">
        <f>Máximo!B594:E594</f>
        <v>12.1.1.      Entende-se por atividades de Primeiro Nível (N1) aquelas repetitivas e procedimentadas, automatizadas ou não, e que buscam precisão e tempestividade de execução. Este nível está comprometido com a máxima disponibilidade dos ambientes de serviços e a comunicação precisa dos status dos mesmos;</v>
      </c>
      <c r="C594" s="668"/>
      <c r="D594" s="668"/>
      <c r="E594" s="669"/>
      <c r="F594" s="68" t="str">
        <f>IF(Máximo!F594:I594="","",Máximo!F594:I594)</f>
        <v/>
      </c>
      <c r="G594" s="72">
        <f>Máximo!G594:J594</f>
        <v>2.1459227E-4</v>
      </c>
      <c r="H594" s="70" t="str">
        <f>IF(Máximo!H594="","",Máximo!H594)</f>
        <v>Obrigatório</v>
      </c>
      <c r="I594" s="37" t="s">
        <v>4</v>
      </c>
      <c r="J594" s="73">
        <f>IF($K$13="Não Atende",0,IF(I594="","",IF(H594="",VLOOKUP(I594,Parâmetros!$B$3:$C$6,2,0),VLOOKUP(I594,Parâmetros!$B$3:$C$6,2,0)*VLOOKUP(H594,Parâmetros!$E$3:$G$5,2,0))))</f>
        <v>4</v>
      </c>
      <c r="K594" s="74">
        <f t="shared" si="275"/>
        <v>3.4763947740000002E-2</v>
      </c>
      <c r="L594" s="3"/>
      <c r="M594" s="38"/>
    </row>
    <row r="595" spans="1:13" ht="45.75" customHeight="1" outlineLevel="1" x14ac:dyDescent="0.2">
      <c r="A595" s="170" t="str">
        <f>Máximo!A595</f>
        <v>3.558</v>
      </c>
      <c r="B595" s="667" t="str">
        <f>Máximo!B595:E595</f>
        <v>12.1.2.      Entende-se por atividades de Segundo Nível (N2) aquelas de maior complexidade que exigem conhecimento da arquitetura e funcionalidades da solução, além de suas interações com outras soluções, e a sua relação com os processos de negócio da organização. Compete a este nível parametrizar, configurar, executar procedimentos de manutenção, incluindo deploy de versões, automação, análise de comportamento da demanda e planejamento em relação aos SLA e recursos disponíveis. Entretanto não é de responsabilidade deste Nível a modificação de códigos de programação ou aplicações de patch de correção de problemas, cabendo esta tarefa ao Terceiro Nível (N3).</v>
      </c>
      <c r="C595" s="668"/>
      <c r="D595" s="668"/>
      <c r="E595" s="669"/>
      <c r="F595" s="68" t="str">
        <f>IF(Máximo!F595:I595="","",Máximo!F595:I595)</f>
        <v/>
      </c>
      <c r="G595" s="72">
        <f>Máximo!G595:J595</f>
        <v>2.1459227E-4</v>
      </c>
      <c r="H595" s="70" t="str">
        <f>IF(Máximo!H595="","",Máximo!H595)</f>
        <v>Obrigatório</v>
      </c>
      <c r="I595" s="37" t="s">
        <v>4</v>
      </c>
      <c r="J595" s="73">
        <f>IF($K$13="Não Atende",0,IF(I595="","",IF(H595="",VLOOKUP(I595,Parâmetros!$B$3:$C$6,2,0),VLOOKUP(I595,Parâmetros!$B$3:$C$6,2,0)*VLOOKUP(H595,Parâmetros!$E$3:$G$5,2,0))))</f>
        <v>4</v>
      </c>
      <c r="K595" s="74">
        <f t="shared" si="275"/>
        <v>3.4763947740000002E-2</v>
      </c>
      <c r="L595" s="3"/>
      <c r="M595" s="38"/>
    </row>
    <row r="596" spans="1:13" ht="45.75" customHeight="1" outlineLevel="1" x14ac:dyDescent="0.2">
      <c r="A596" s="170" t="str">
        <f>Máximo!A596</f>
        <v>3.559</v>
      </c>
      <c r="B596" s="667" t="str">
        <f>Máximo!B596:E596</f>
        <v>12.2.        Os requisitos de padrões e procedimentos deverão ser atendidos em três fases durante o desenvolvimento do projeto:</v>
      </c>
      <c r="C596" s="668"/>
      <c r="D596" s="668"/>
      <c r="E596" s="669"/>
      <c r="F596" s="68" t="str">
        <f>IF(Máximo!F596:I596="","",Máximo!F596:I596)</f>
        <v/>
      </c>
      <c r="G596" s="72">
        <f>Máximo!G596:J596</f>
        <v>2.1459227E-4</v>
      </c>
      <c r="H596" s="70" t="str">
        <f>IF(Máximo!H596="","",Máximo!H596)</f>
        <v>Obrigatório</v>
      </c>
      <c r="I596" s="37" t="s">
        <v>4</v>
      </c>
      <c r="J596" s="73">
        <f>IF($K$13="Não Atende",0,IF(I596="","",IF(H596="",VLOOKUP(I596,Parâmetros!$B$3:$C$6,2,0),VLOOKUP(I596,Parâmetros!$B$3:$C$6,2,0)*VLOOKUP(H596,Parâmetros!$E$3:$G$5,2,0))))</f>
        <v>4</v>
      </c>
      <c r="K596" s="74">
        <f t="shared" si="275"/>
        <v>3.4763947740000002E-2</v>
      </c>
      <c r="L596" s="3"/>
      <c r="M596" s="38"/>
    </row>
    <row r="597" spans="1:13" ht="45.75" customHeight="1" outlineLevel="1" x14ac:dyDescent="0.2">
      <c r="A597" s="170" t="str">
        <f>Máximo!A597</f>
        <v>3.560</v>
      </c>
      <c r="B597" s="667" t="str">
        <f>Máximo!B597:E597</f>
        <v>12.2.1.      Fase de Desenvolvimento e/ou localização da solução;</v>
      </c>
      <c r="C597" s="668"/>
      <c r="D597" s="668"/>
      <c r="E597" s="669"/>
      <c r="F597" s="68" t="str">
        <f>IF(Máximo!F597:I597="","",Máximo!F597:I597)</f>
        <v/>
      </c>
      <c r="G597" s="72">
        <f>Máximo!G597:J597</f>
        <v>2.1459227E-4</v>
      </c>
      <c r="H597" s="70" t="str">
        <f>IF(Máximo!H597="","",Máximo!H597)</f>
        <v>Obrigatório</v>
      </c>
      <c r="I597" s="37" t="s">
        <v>4</v>
      </c>
      <c r="J597" s="73">
        <f>IF($K$13="Não Atende",0,IF(I597="","",IF(H597="",VLOOKUP(I597,Parâmetros!$B$3:$C$6,2,0),VLOOKUP(I597,Parâmetros!$B$3:$C$6,2,0)*VLOOKUP(H597,Parâmetros!$E$3:$G$5,2,0))))</f>
        <v>4</v>
      </c>
      <c r="K597" s="74">
        <f t="shared" si="275"/>
        <v>3.4763947740000002E-2</v>
      </c>
      <c r="L597" s="3"/>
      <c r="M597" s="38"/>
    </row>
    <row r="598" spans="1:13" ht="45.75" customHeight="1" outlineLevel="1" x14ac:dyDescent="0.2">
      <c r="A598" s="170" t="str">
        <f>Máximo!A598</f>
        <v>3.561</v>
      </c>
      <c r="B598" s="667" t="str">
        <f>Máximo!B598:E598</f>
        <v>12.2.2.      Fase de Transição para Operação e Produção;</v>
      </c>
      <c r="C598" s="668"/>
      <c r="D598" s="668"/>
      <c r="E598" s="669"/>
      <c r="F598" s="68" t="str">
        <f>IF(Máximo!F598:I598="","",Máximo!F598:I598)</f>
        <v/>
      </c>
      <c r="G598" s="72">
        <f>Máximo!G598:J598</f>
        <v>2.1459227E-4</v>
      </c>
      <c r="H598" s="70" t="str">
        <f>IF(Máximo!H598="","",Máximo!H598)</f>
        <v>Obrigatório</v>
      </c>
      <c r="I598" s="37" t="s">
        <v>4</v>
      </c>
      <c r="J598" s="73">
        <f>IF($K$13="Não Atende",0,IF(I598="","",IF(H598="",VLOOKUP(I598,Parâmetros!$B$3:$C$6,2,0),VLOOKUP(I598,Parâmetros!$B$3:$C$6,2,0)*VLOOKUP(H598,Parâmetros!$E$3:$G$5,2,0))))</f>
        <v>4</v>
      </c>
      <c r="K598" s="74">
        <f t="shared" si="275"/>
        <v>3.4763947740000002E-2</v>
      </c>
      <c r="L598" s="3"/>
      <c r="M598" s="38"/>
    </row>
    <row r="599" spans="1:13" ht="45.75" customHeight="1" outlineLevel="1" x14ac:dyDescent="0.2">
      <c r="A599" s="170" t="str">
        <f>Máximo!A599</f>
        <v>3.562</v>
      </c>
      <c r="B599" s="667" t="str">
        <f>Máximo!B599:E599</f>
        <v>12.2.3.      Fase de Pós-implantação.</v>
      </c>
      <c r="C599" s="668"/>
      <c r="D599" s="668"/>
      <c r="E599" s="669"/>
      <c r="F599" s="68" t="str">
        <f>IF(Máximo!F599:I599="","",Máximo!F599:I599)</f>
        <v/>
      </c>
      <c r="G599" s="72">
        <f>Máximo!G599:J599</f>
        <v>2.1459227E-4</v>
      </c>
      <c r="H599" s="70" t="str">
        <f>IF(Máximo!H599="","",Máximo!H599)</f>
        <v>Obrigatório</v>
      </c>
      <c r="I599" s="37" t="s">
        <v>4</v>
      </c>
      <c r="J599" s="73">
        <f>IF($K$13="Não Atende",0,IF(I599="","",IF(H599="",VLOOKUP(I599,Parâmetros!$B$3:$C$6,2,0),VLOOKUP(I599,Parâmetros!$B$3:$C$6,2,0)*VLOOKUP(H599,Parâmetros!$E$3:$G$5,2,0))))</f>
        <v>4</v>
      </c>
      <c r="K599" s="74">
        <f t="shared" si="275"/>
        <v>3.4763947740000002E-2</v>
      </c>
      <c r="L599" s="3"/>
      <c r="M599" s="38"/>
    </row>
    <row r="600" spans="1:13" ht="45.75" customHeight="1" outlineLevel="1" x14ac:dyDescent="0.2">
      <c r="A600" s="170" t="str">
        <f>Máximo!A600</f>
        <v>3.563</v>
      </c>
      <c r="B600" s="667" t="str">
        <f>Máximo!B600:E600</f>
        <v>12.3.        Fase de Desenvolvimento e/ou localização da solução</v>
      </c>
      <c r="C600" s="668"/>
      <c r="D600" s="668"/>
      <c r="E600" s="669"/>
      <c r="F600" s="68" t="str">
        <f>IF(Máximo!F600:I600="","",Máximo!F600:I600)</f>
        <v/>
      </c>
      <c r="G600" s="72">
        <f>Máximo!G600:J600</f>
        <v>2.1459227E-4</v>
      </c>
      <c r="H600" s="70" t="str">
        <f>IF(Máximo!H600="","",Máximo!H600)</f>
        <v>Obrigatório</v>
      </c>
      <c r="I600" s="37" t="s">
        <v>4</v>
      </c>
      <c r="J600" s="73">
        <f>IF($K$13="Não Atende",0,IF(I600="","",IF(H600="",VLOOKUP(I600,Parâmetros!$B$3:$C$6,2,0),VLOOKUP(I600,Parâmetros!$B$3:$C$6,2,0)*VLOOKUP(H600,Parâmetros!$E$3:$G$5,2,0))))</f>
        <v>4</v>
      </c>
      <c r="K600" s="74">
        <f t="shared" si="275"/>
        <v>3.4763947740000002E-2</v>
      </c>
      <c r="L600" s="3"/>
      <c r="M600" s="38"/>
    </row>
    <row r="601" spans="1:13" ht="45.75" customHeight="1" outlineLevel="1" x14ac:dyDescent="0.2">
      <c r="A601" s="170" t="str">
        <f>Máximo!A601</f>
        <v>3.564</v>
      </c>
      <c r="B601" s="667" t="str">
        <f>Máximo!B601:E601</f>
        <v>12.3.1.      O PROPONENTE deverá fornecer documentação da solução atualizada, conforme padrão vigente definido pela Oi. São eles:</v>
      </c>
      <c r="C601" s="668"/>
      <c r="D601" s="668"/>
      <c r="E601" s="669"/>
      <c r="F601" s="68" t="str">
        <f>IF(Máximo!F601:I601="","",Máximo!F601:I601)</f>
        <v/>
      </c>
      <c r="G601" s="72">
        <f>Máximo!G601:J601</f>
        <v>2.1459227E-4</v>
      </c>
      <c r="H601" s="70" t="str">
        <f>IF(Máximo!H601="","",Máximo!H601)</f>
        <v>Obrigatório</v>
      </c>
      <c r="I601" s="37" t="s">
        <v>4</v>
      </c>
      <c r="J601" s="73">
        <f>IF($K$13="Não Atende",0,IF(I601="","",IF(H601="",VLOOKUP(I601,Parâmetros!$B$3:$C$6,2,0),VLOOKUP(I601,Parâmetros!$B$3:$C$6,2,0)*VLOOKUP(H601,Parâmetros!$E$3:$G$5,2,0))))</f>
        <v>4</v>
      </c>
      <c r="K601" s="74">
        <f t="shared" si="275"/>
        <v>3.4763947740000002E-2</v>
      </c>
      <c r="L601" s="3"/>
      <c r="M601" s="38"/>
    </row>
    <row r="602" spans="1:13" ht="45.75" customHeight="1" outlineLevel="1" x14ac:dyDescent="0.2">
      <c r="A602" s="170" t="str">
        <f>Máximo!A602</f>
        <v>3.565</v>
      </c>
      <c r="B602" s="667" t="str">
        <f>Máximo!B602:E602</f>
        <v>12.3.1.1.           Manual de Operação de Produção – Guia com definições de arquitetura, processo de instalação, configuração e procedimento operacionais. Será detalhado em fase de Desenho da Solução e deve ser entregue antes do aprovisionamento da solução. Dentre as seções do Manual de Operação e Produção estão:</v>
      </c>
      <c r="C602" s="668"/>
      <c r="D602" s="668"/>
      <c r="E602" s="669"/>
      <c r="F602" s="68" t="str">
        <f>IF(Máximo!F602:I602="","",Máximo!F602:I602)</f>
        <v/>
      </c>
      <c r="G602" s="72">
        <f>Máximo!G602:J602</f>
        <v>2.1459227E-4</v>
      </c>
      <c r="H602" s="70" t="str">
        <f>IF(Máximo!H602="","",Máximo!H602)</f>
        <v>Obrigatório</v>
      </c>
      <c r="I602" s="37" t="s">
        <v>4</v>
      </c>
      <c r="J602" s="73">
        <f>IF($K$13="Não Atende",0,IF(I602="","",IF(H602="",VLOOKUP(I602,Parâmetros!$B$3:$C$6,2,0),VLOOKUP(I602,Parâmetros!$B$3:$C$6,2,0)*VLOOKUP(H602,Parâmetros!$E$3:$G$5,2,0))))</f>
        <v>4</v>
      </c>
      <c r="K602" s="74">
        <f t="shared" si="275"/>
        <v>3.4763947740000002E-2</v>
      </c>
      <c r="L602" s="3"/>
      <c r="M602" s="38"/>
    </row>
    <row r="603" spans="1:13" ht="45.75" customHeight="1" outlineLevel="1" x14ac:dyDescent="0.2">
      <c r="A603" s="170" t="str">
        <f>Máximo!A603</f>
        <v>3.566</v>
      </c>
      <c r="B603" s="667" t="str">
        <f>Máximo!B603:E603</f>
        <v>12.3.1.1.1.              RUNBOOK –  detalhamento das processos batch (procedures e scripts de execução, agendamento e sequenciamento de  execuções e programação de transmissão de arquivos);</v>
      </c>
      <c r="C603" s="668"/>
      <c r="D603" s="668"/>
      <c r="E603" s="669"/>
      <c r="F603" s="68" t="str">
        <f>IF(Máximo!F603:I603="","",Máximo!F603:I603)</f>
        <v/>
      </c>
      <c r="G603" s="72">
        <f>Máximo!G603:J603</f>
        <v>2.1459227E-4</v>
      </c>
      <c r="H603" s="70" t="str">
        <f>IF(Máximo!H603="","",Máximo!H603)</f>
        <v>Obrigatório</v>
      </c>
      <c r="I603" s="37" t="s">
        <v>4</v>
      </c>
      <c r="J603" s="73">
        <f>IF($K$13="Não Atende",0,IF(I603="","",IF(H603="",VLOOKUP(I603,Parâmetros!$B$3:$C$6,2,0),VLOOKUP(I603,Parâmetros!$B$3:$C$6,2,0)*VLOOKUP(H603,Parâmetros!$E$3:$G$5,2,0))))</f>
        <v>4</v>
      </c>
      <c r="K603" s="74">
        <f t="shared" si="275"/>
        <v>3.4763947740000002E-2</v>
      </c>
      <c r="L603" s="3"/>
      <c r="M603" s="38"/>
    </row>
    <row r="604" spans="1:13" ht="45.75" customHeight="1" outlineLevel="1" x14ac:dyDescent="0.2">
      <c r="A604" s="170" t="str">
        <f>Máximo!A604</f>
        <v>3.567</v>
      </c>
      <c r="B604" s="667" t="str">
        <f>Máximo!B604:E604</f>
        <v>12.3.1.1.2.              Especificação de Monitoração de Serviço (EMS);</v>
      </c>
      <c r="C604" s="668"/>
      <c r="D604" s="668"/>
      <c r="E604" s="669"/>
      <c r="F604" s="68" t="str">
        <f>IF(Máximo!F604:I604="","",Máximo!F604:I604)</f>
        <v/>
      </c>
      <c r="G604" s="72">
        <f>Máximo!G604:J604</f>
        <v>2.1459227E-4</v>
      </c>
      <c r="H604" s="70" t="str">
        <f>IF(Máximo!H604="","",Máximo!H604)</f>
        <v>Obrigatório</v>
      </c>
      <c r="I604" s="37" t="s">
        <v>4</v>
      </c>
      <c r="J604" s="73">
        <f>IF($K$13="Não Atende",0,IF(I604="","",IF(H604="",VLOOKUP(I604,Parâmetros!$B$3:$C$6,2,0),VLOOKUP(I604,Parâmetros!$B$3:$C$6,2,0)*VLOOKUP(H604,Parâmetros!$E$3:$G$5,2,0))))</f>
        <v>4</v>
      </c>
      <c r="K604" s="74">
        <f t="shared" si="275"/>
        <v>3.4763947740000002E-2</v>
      </c>
      <c r="L604" s="3"/>
      <c r="M604" s="38"/>
    </row>
    <row r="605" spans="1:13" ht="45.75" customHeight="1" outlineLevel="1" x14ac:dyDescent="0.2">
      <c r="A605" s="170" t="str">
        <f>Máximo!A605</f>
        <v>3.568</v>
      </c>
      <c r="B605" s="667" t="str">
        <f>Máximo!B605:E605</f>
        <v>12.3.1.1.3.              Desenho da Arquitetura da Solução (sistemas integrados e impactos pela demanda);</v>
      </c>
      <c r="C605" s="668"/>
      <c r="D605" s="668"/>
      <c r="E605" s="669"/>
      <c r="F605" s="68" t="str">
        <f>IF(Máximo!F605:I605="","",Máximo!F605:I605)</f>
        <v/>
      </c>
      <c r="G605" s="72">
        <f>Máximo!G605:J605</f>
        <v>2.1459227E-4</v>
      </c>
      <c r="H605" s="70" t="str">
        <f>IF(Máximo!H605="","",Máximo!H605)</f>
        <v>Obrigatório</v>
      </c>
      <c r="I605" s="37" t="s">
        <v>4</v>
      </c>
      <c r="J605" s="73">
        <f>IF($K$13="Não Atende",0,IF(I605="","",IF(H605="",VLOOKUP(I605,Parâmetros!$B$3:$C$6,2,0),VLOOKUP(I605,Parâmetros!$B$3:$C$6,2,0)*VLOOKUP(H605,Parâmetros!$E$3:$G$5,2,0))))</f>
        <v>4</v>
      </c>
      <c r="K605" s="74">
        <f t="shared" si="275"/>
        <v>3.4763947740000002E-2</v>
      </c>
      <c r="L605" s="3"/>
      <c r="M605" s="38"/>
    </row>
    <row r="606" spans="1:13" ht="45.75" customHeight="1" outlineLevel="1" x14ac:dyDescent="0.2">
      <c r="A606" s="170" t="str">
        <f>Máximo!A606</f>
        <v>3.569</v>
      </c>
      <c r="B606" s="667" t="str">
        <f>Máximo!B606:E606</f>
        <v>12.3.1.1.4.              Desenho do modelo físico (detalhamento da tecnologia empregada em cada camada da solução, servidores, clusters, componentes de rede, etc);</v>
      </c>
      <c r="C606" s="668"/>
      <c r="D606" s="668"/>
      <c r="E606" s="669"/>
      <c r="F606" s="68" t="str">
        <f>IF(Máximo!F606:I606="","",Máximo!F606:I606)</f>
        <v/>
      </c>
      <c r="G606" s="72">
        <f>Máximo!G606:J606</f>
        <v>2.1459227E-4</v>
      </c>
      <c r="H606" s="70" t="str">
        <f>IF(Máximo!H606="","",Máximo!H606)</f>
        <v>Obrigatório</v>
      </c>
      <c r="I606" s="37" t="s">
        <v>4</v>
      </c>
      <c r="J606" s="73">
        <f>IF($K$13="Não Atende",0,IF(I606="","",IF(H606="",VLOOKUP(I606,Parâmetros!$B$3:$C$6,2,0),VLOOKUP(I606,Parâmetros!$B$3:$C$6,2,0)*VLOOKUP(H606,Parâmetros!$E$3:$G$5,2,0))))</f>
        <v>4</v>
      </c>
      <c r="K606" s="74">
        <f t="shared" si="275"/>
        <v>3.4763947740000002E-2</v>
      </c>
      <c r="L606" s="3"/>
      <c r="M606" s="38"/>
    </row>
    <row r="607" spans="1:13" ht="45.75" customHeight="1" outlineLevel="1" x14ac:dyDescent="0.2">
      <c r="A607" s="170" t="str">
        <f>Máximo!A607</f>
        <v>3.570</v>
      </c>
      <c r="B607" s="667" t="str">
        <f>Máximo!B607:E607</f>
        <v>12.3.1.1.5.              Procedimento das interfaces (WebServices, DataSource, Transferência de arquivos, Fila de Mensagem e Socket)</v>
      </c>
      <c r="C607" s="668"/>
      <c r="D607" s="668"/>
      <c r="E607" s="669"/>
      <c r="F607" s="68" t="str">
        <f>IF(Máximo!F607:I607="","",Máximo!F607:I607)</f>
        <v/>
      </c>
      <c r="G607" s="72">
        <f>Máximo!G607:J607</f>
        <v>2.1459227E-4</v>
      </c>
      <c r="H607" s="70" t="str">
        <f>IF(Máximo!H607="","",Máximo!H607)</f>
        <v>Obrigatório</v>
      </c>
      <c r="I607" s="37" t="s">
        <v>4</v>
      </c>
      <c r="J607" s="73">
        <f>IF($K$13="Não Atende",0,IF(I607="","",IF(H607="",VLOOKUP(I607,Parâmetros!$B$3:$C$6,2,0),VLOOKUP(I607,Parâmetros!$B$3:$C$6,2,0)*VLOOKUP(H607,Parâmetros!$E$3:$G$5,2,0))))</f>
        <v>4</v>
      </c>
      <c r="K607" s="74">
        <f t="shared" si="275"/>
        <v>3.4763947740000002E-2</v>
      </c>
      <c r="L607" s="3"/>
      <c r="M607" s="38"/>
    </row>
    <row r="608" spans="1:13" ht="45.75" customHeight="1" outlineLevel="1" x14ac:dyDescent="0.2">
      <c r="A608" s="170" t="str">
        <f>Máximo!A608</f>
        <v>3.571</v>
      </c>
      <c r="B608" s="667" t="str">
        <f>Máximo!B608:E608</f>
        <v>12.3.1.1.6.              Preenchimento da planilha de integrações contendo origem, destino, protocolo, tecnologia e meio de acesso.</v>
      </c>
      <c r="C608" s="668"/>
      <c r="D608" s="668"/>
      <c r="E608" s="669"/>
      <c r="F608" s="68" t="str">
        <f>IF(Máximo!F608:I608="","",Máximo!F608:I608)</f>
        <v/>
      </c>
      <c r="G608" s="72">
        <f>Máximo!G608:J608</f>
        <v>2.1459227E-4</v>
      </c>
      <c r="H608" s="70" t="str">
        <f>IF(Máximo!H608="","",Máximo!H608)</f>
        <v>Obrigatório</v>
      </c>
      <c r="I608" s="37" t="s">
        <v>4</v>
      </c>
      <c r="J608" s="73">
        <f>IF($K$13="Não Atende",0,IF(I608="","",IF(H608="",VLOOKUP(I608,Parâmetros!$B$3:$C$6,2,0),VLOOKUP(I608,Parâmetros!$B$3:$C$6,2,0)*VLOOKUP(H608,Parâmetros!$E$3:$G$5,2,0))))</f>
        <v>4</v>
      </c>
      <c r="K608" s="74">
        <f t="shared" si="275"/>
        <v>3.4763947740000002E-2</v>
      </c>
      <c r="L608" s="3"/>
      <c r="M608" s="38"/>
    </row>
    <row r="609" spans="1:13" ht="45.75" customHeight="1" outlineLevel="1" x14ac:dyDescent="0.2">
      <c r="A609" s="170" t="str">
        <f>Máximo!A609</f>
        <v>3.572</v>
      </c>
      <c r="B609" s="667" t="str">
        <f>Máximo!B609:E609</f>
        <v>12.3.1.1.7.              Controle do envio dos arquivos (evitar envio de arquivo duplicado)</v>
      </c>
      <c r="C609" s="668"/>
      <c r="D609" s="668"/>
      <c r="E609" s="669"/>
      <c r="F609" s="68" t="str">
        <f>IF(Máximo!F609:I609="","",Máximo!F609:I609)</f>
        <v/>
      </c>
      <c r="G609" s="72">
        <f>Máximo!G609:J609</f>
        <v>2.1459227E-4</v>
      </c>
      <c r="H609" s="70" t="str">
        <f>IF(Máximo!H609="","",Máximo!H609)</f>
        <v>Obrigatório</v>
      </c>
      <c r="I609" s="37" t="s">
        <v>4</v>
      </c>
      <c r="J609" s="73">
        <f>IF($K$13="Não Atende",0,IF(I609="","",IF(H609="",VLOOKUP(I609,Parâmetros!$B$3:$C$6,2,0),VLOOKUP(I609,Parâmetros!$B$3:$C$6,2,0)*VLOOKUP(H609,Parâmetros!$E$3:$G$5,2,0))))</f>
        <v>4</v>
      </c>
      <c r="K609" s="74">
        <f t="shared" si="275"/>
        <v>3.4763947740000002E-2</v>
      </c>
      <c r="L609" s="3"/>
      <c r="M609" s="38"/>
    </row>
    <row r="610" spans="1:13" ht="45.75" customHeight="1" outlineLevel="1" x14ac:dyDescent="0.2">
      <c r="A610" s="170" t="str">
        <f>Máximo!A610</f>
        <v>3.573</v>
      </c>
      <c r="B610" s="667" t="str">
        <f>Máximo!B610:E610</f>
        <v>12.3.1.1.8.              Descrição detalhada de cada interface.</v>
      </c>
      <c r="C610" s="668"/>
      <c r="D610" s="668"/>
      <c r="E610" s="669"/>
      <c r="F610" s="68" t="str">
        <f>IF(Máximo!F610:I610="","",Máximo!F610:I610)</f>
        <v/>
      </c>
      <c r="G610" s="72">
        <f>Máximo!G610:J610</f>
        <v>2.1459227E-4</v>
      </c>
      <c r="H610" s="70" t="str">
        <f>IF(Máximo!H610="","",Máximo!H610)</f>
        <v>Obrigatório</v>
      </c>
      <c r="I610" s="37" t="s">
        <v>4</v>
      </c>
      <c r="J610" s="73">
        <f>IF($K$13="Não Atende",0,IF(I610="","",IF(H610="",VLOOKUP(I610,Parâmetros!$B$3:$C$6,2,0),VLOOKUP(I610,Parâmetros!$B$3:$C$6,2,0)*VLOOKUP(H610,Parâmetros!$E$3:$G$5,2,0))))</f>
        <v>4</v>
      </c>
      <c r="K610" s="74">
        <f t="shared" si="275"/>
        <v>3.4763947740000002E-2</v>
      </c>
      <c r="L610" s="3"/>
      <c r="M610" s="38"/>
    </row>
    <row r="611" spans="1:13" ht="45.75" customHeight="1" outlineLevel="1" x14ac:dyDescent="0.2">
      <c r="A611" s="170" t="str">
        <f>Máximo!A611</f>
        <v>3.574</v>
      </c>
      <c r="B611" s="667" t="str">
        <f>Máximo!B611:E611</f>
        <v>12.3.1.1.9.              Teste de conectividade de cada interface a exemplo de mas não limitado a:</v>
      </c>
      <c r="C611" s="668"/>
      <c r="D611" s="668"/>
      <c r="E611" s="669"/>
      <c r="F611" s="68" t="str">
        <f>IF(Máximo!F611:I611="","",Máximo!F611:I611)</f>
        <v/>
      </c>
      <c r="G611" s="72">
        <f>Máximo!G611:J611</f>
        <v>2.1459227E-4</v>
      </c>
      <c r="H611" s="70" t="str">
        <f>IF(Máximo!H611="","",Máximo!H611)</f>
        <v>Obrigatório</v>
      </c>
      <c r="I611" s="37" t="s">
        <v>4</v>
      </c>
      <c r="J611" s="73">
        <f>IF($K$13="Não Atende",0,IF(I611="","",IF(H611="",VLOOKUP(I611,Parâmetros!$B$3:$C$6,2,0),VLOOKUP(I611,Parâmetros!$B$3:$C$6,2,0)*VLOOKUP(H611,Parâmetros!$E$3:$G$5,2,0))))</f>
        <v>4</v>
      </c>
      <c r="K611" s="74">
        <f t="shared" si="275"/>
        <v>3.4763947740000002E-2</v>
      </c>
      <c r="L611" s="3"/>
      <c r="M611" s="38"/>
    </row>
    <row r="612" spans="1:13" ht="45.75" customHeight="1" outlineLevel="1" x14ac:dyDescent="0.2">
      <c r="A612" s="170" t="str">
        <f>Máximo!A612</f>
        <v>3.575</v>
      </c>
      <c r="B612" s="667" t="str">
        <f>Máximo!B612:E612</f>
        <v>12.3.1.1.9.1.             Teste dos WebServices SOA e HTPP.</v>
      </c>
      <c r="C612" s="668"/>
      <c r="D612" s="668"/>
      <c r="E612" s="669"/>
      <c r="F612" s="68" t="str">
        <f>IF(Máximo!F612:I612="","",Máximo!F612:I612)</f>
        <v/>
      </c>
      <c r="G612" s="72">
        <f>Máximo!G612:J612</f>
        <v>2.1459227E-4</v>
      </c>
      <c r="H612" s="70" t="str">
        <f>IF(Máximo!H612="","",Máximo!H612)</f>
        <v>Obrigatório</v>
      </c>
      <c r="I612" s="37" t="s">
        <v>4</v>
      </c>
      <c r="J612" s="73">
        <f>IF($K$13="Não Atende",0,IF(I612="","",IF(H612="",VLOOKUP(I612,Parâmetros!$B$3:$C$6,2,0),VLOOKUP(I612,Parâmetros!$B$3:$C$6,2,0)*VLOOKUP(H612,Parâmetros!$E$3:$G$5,2,0))))</f>
        <v>4</v>
      </c>
      <c r="K612" s="74">
        <f t="shared" si="275"/>
        <v>3.4763947740000002E-2</v>
      </c>
      <c r="L612" s="3"/>
      <c r="M612" s="38"/>
    </row>
    <row r="613" spans="1:13" ht="45.75" customHeight="1" outlineLevel="1" x14ac:dyDescent="0.2">
      <c r="A613" s="170" t="str">
        <f>Máximo!A613</f>
        <v>3.576</v>
      </c>
      <c r="B613" s="667" t="str">
        <f>Máximo!B613:E613</f>
        <v>12.3.1.1.9.2.             Teste dos DataSource com Select básico.</v>
      </c>
      <c r="C613" s="668"/>
      <c r="D613" s="668"/>
      <c r="E613" s="669"/>
      <c r="F613" s="68" t="str">
        <f>IF(Máximo!F613:I613="","",Máximo!F613:I613)</f>
        <v/>
      </c>
      <c r="G613" s="72">
        <f>Máximo!G613:J613</f>
        <v>2.1459227E-4</v>
      </c>
      <c r="H613" s="70" t="str">
        <f>IF(Máximo!H613="","",Máximo!H613)</f>
        <v>Obrigatório</v>
      </c>
      <c r="I613" s="37" t="s">
        <v>4</v>
      </c>
      <c r="J613" s="73">
        <f>IF($K$13="Não Atende",0,IF(I613="","",IF(H613="",VLOOKUP(I613,Parâmetros!$B$3:$C$6,2,0),VLOOKUP(I613,Parâmetros!$B$3:$C$6,2,0)*VLOOKUP(H613,Parâmetros!$E$3:$G$5,2,0))))</f>
        <v>4</v>
      </c>
      <c r="K613" s="74">
        <f t="shared" si="275"/>
        <v>3.4763947740000002E-2</v>
      </c>
      <c r="L613" s="3"/>
      <c r="M613" s="38"/>
    </row>
    <row r="614" spans="1:13" ht="45.75" customHeight="1" outlineLevel="1" x14ac:dyDescent="0.2">
      <c r="A614" s="170" t="str">
        <f>Máximo!A614</f>
        <v>3.577</v>
      </c>
      <c r="B614" s="667" t="str">
        <f>Máximo!B614:E614</f>
        <v>12.3.1.1.9.3.             Teste do processo de transferência de arquivo: FTP, SFTP, Connect, Pelican entre outros.</v>
      </c>
      <c r="C614" s="668"/>
      <c r="D614" s="668"/>
      <c r="E614" s="669"/>
      <c r="F614" s="68" t="str">
        <f>IF(Máximo!F614:I614="","",Máximo!F614:I614)</f>
        <v/>
      </c>
      <c r="G614" s="72">
        <f>Máximo!G614:J614</f>
        <v>2.1459227E-4</v>
      </c>
      <c r="H614" s="70" t="str">
        <f>IF(Máximo!H614="","",Máximo!H614)</f>
        <v>Obrigatório</v>
      </c>
      <c r="I614" s="37" t="s">
        <v>4</v>
      </c>
      <c r="J614" s="73">
        <f>IF($K$13="Não Atende",0,IF(I614="","",IF(H614="",VLOOKUP(I614,Parâmetros!$B$3:$C$6,2,0),VLOOKUP(I614,Parâmetros!$B$3:$C$6,2,0)*VLOOKUP(H614,Parâmetros!$E$3:$G$5,2,0))))</f>
        <v>4</v>
      </c>
      <c r="K614" s="74">
        <f t="shared" si="275"/>
        <v>3.4763947740000002E-2</v>
      </c>
      <c r="L614" s="3"/>
      <c r="M614" s="38"/>
    </row>
    <row r="615" spans="1:13" ht="45.75" customHeight="1" outlineLevel="1" x14ac:dyDescent="0.2">
      <c r="A615" s="170" t="str">
        <f>Máximo!A615</f>
        <v>3.578</v>
      </c>
      <c r="B615" s="667" t="str">
        <f>Máximo!B615:E615</f>
        <v>12.3.1.1.9.4.             Teste das Filas de Mensagem consumindo mensagem: JMS e Message Queue.</v>
      </c>
      <c r="C615" s="668"/>
      <c r="D615" s="668"/>
      <c r="E615" s="669"/>
      <c r="F615" s="68" t="str">
        <f>IF(Máximo!F615:I615="","",Máximo!F615:I615)</f>
        <v/>
      </c>
      <c r="G615" s="72">
        <f>Máximo!G615:J615</f>
        <v>2.1459227E-4</v>
      </c>
      <c r="H615" s="70" t="str">
        <f>IF(Máximo!H615="","",Máximo!H615)</f>
        <v>Obrigatório</v>
      </c>
      <c r="I615" s="37" t="s">
        <v>4</v>
      </c>
      <c r="J615" s="73">
        <f>IF($K$13="Não Atende",0,IF(I615="","",IF(H615="",VLOOKUP(I615,Parâmetros!$B$3:$C$6,2,0),VLOOKUP(I615,Parâmetros!$B$3:$C$6,2,0)*VLOOKUP(H615,Parâmetros!$E$3:$G$5,2,0))))</f>
        <v>4</v>
      </c>
      <c r="K615" s="74">
        <f t="shared" si="275"/>
        <v>3.4763947740000002E-2</v>
      </c>
      <c r="L615" s="3"/>
      <c r="M615" s="38"/>
    </row>
    <row r="616" spans="1:13" ht="45.75" customHeight="1" outlineLevel="1" x14ac:dyDescent="0.2">
      <c r="A616" s="170" t="str">
        <f>Máximo!A616</f>
        <v>3.579</v>
      </c>
      <c r="B616" s="667" t="str">
        <f>Máximo!B616:E616</f>
        <v>12.3.1.1.9.5.             Teste das interfaces Socket utilizando comandos básicos do sistema operacional.</v>
      </c>
      <c r="C616" s="668"/>
      <c r="D616" s="668"/>
      <c r="E616" s="669"/>
      <c r="F616" s="68" t="str">
        <f>IF(Máximo!F616:I616="","",Máximo!F616:I616)</f>
        <v/>
      </c>
      <c r="G616" s="72">
        <f>Máximo!G616:J616</f>
        <v>2.1459227E-4</v>
      </c>
      <c r="H616" s="70" t="str">
        <f>IF(Máximo!H616="","",Máximo!H616)</f>
        <v>Obrigatório</v>
      </c>
      <c r="I616" s="37" t="s">
        <v>4</v>
      </c>
      <c r="J616" s="73">
        <f>IF($K$13="Não Atende",0,IF(I616="","",IF(H616="",VLOOKUP(I616,Parâmetros!$B$3:$C$6,2,0),VLOOKUP(I616,Parâmetros!$B$3:$C$6,2,0)*VLOOKUP(H616,Parâmetros!$E$3:$G$5,2,0))))</f>
        <v>4</v>
      </c>
      <c r="K616" s="74">
        <f t="shared" si="275"/>
        <v>3.4763947740000002E-2</v>
      </c>
      <c r="L616" s="3"/>
      <c r="M616" s="38"/>
    </row>
    <row r="617" spans="1:13" ht="45.75" customHeight="1" outlineLevel="1" x14ac:dyDescent="0.2">
      <c r="A617" s="170" t="str">
        <f>Máximo!A617</f>
        <v>3.580</v>
      </c>
      <c r="B617" s="667" t="str">
        <f>Máximo!B617:E617</f>
        <v>12.3.1.1.10.            Documentar os casos de uso relacionado a cada interface utilizando como modelo o formulário abaixo:</v>
      </c>
      <c r="C617" s="668"/>
      <c r="D617" s="668"/>
      <c r="E617" s="669"/>
      <c r="F617" s="68" t="str">
        <f>IF(Máximo!F617:I617="","",Máximo!F617:I617)</f>
        <v/>
      </c>
      <c r="G617" s="72">
        <f>Máximo!G617:J617</f>
        <v>2.1459227E-4</v>
      </c>
      <c r="H617" s="70" t="str">
        <f>IF(Máximo!H617="","",Máximo!H617)</f>
        <v>Obrigatório</v>
      </c>
      <c r="I617" s="37" t="s">
        <v>4</v>
      </c>
      <c r="J617" s="73">
        <f>IF($K$13="Não Atende",0,IF(I617="","",IF(H617="",VLOOKUP(I617,Parâmetros!$B$3:$C$6,2,0),VLOOKUP(I617,Parâmetros!$B$3:$C$6,2,0)*VLOOKUP(H617,Parâmetros!$E$3:$G$5,2,0))))</f>
        <v>4</v>
      </c>
      <c r="K617" s="74">
        <f t="shared" si="275"/>
        <v>3.4763947740000002E-2</v>
      </c>
      <c r="L617" s="3"/>
      <c r="M617" s="38"/>
    </row>
    <row r="618" spans="1:13" ht="45.75" customHeight="1" outlineLevel="1" x14ac:dyDescent="0.2">
      <c r="A618" s="170" t="str">
        <f>Máximo!A618</f>
        <v>3.581</v>
      </c>
      <c r="B618" s="667" t="str">
        <f>Máximo!B618:E618</f>
        <v>12.3.1.1.11.   Documentar os casos de teste das configurações de acesso relacionado a cada padrão de interfaces utilizando como modelo o formulário a seguir:</v>
      </c>
      <c r="C618" s="668"/>
      <c r="D618" s="668"/>
      <c r="E618" s="669"/>
      <c r="F618" s="68" t="str">
        <f>IF(Máximo!F618:I618="","",Máximo!F618:I618)</f>
        <v/>
      </c>
      <c r="G618" s="72">
        <f>Máximo!G618:J618</f>
        <v>2.1459227E-4</v>
      </c>
      <c r="H618" s="70" t="str">
        <f>IF(Máximo!H618="","",Máximo!H618)</f>
        <v>Obrigatório</v>
      </c>
      <c r="I618" s="37" t="s">
        <v>4</v>
      </c>
      <c r="J618" s="73">
        <f>IF($K$13="Não Atende",0,IF(I618="","",IF(H618="",VLOOKUP(I618,Parâmetros!$B$3:$C$6,2,0),VLOOKUP(I618,Parâmetros!$B$3:$C$6,2,0)*VLOOKUP(H618,Parâmetros!$E$3:$G$5,2,0))))</f>
        <v>4</v>
      </c>
      <c r="K618" s="74">
        <f t="shared" si="275"/>
        <v>3.4763947740000002E-2</v>
      </c>
      <c r="L618" s="3"/>
      <c r="M618" s="38"/>
    </row>
    <row r="619" spans="1:13" ht="45.75" customHeight="1" outlineLevel="1" x14ac:dyDescent="0.2">
      <c r="A619" s="170" t="str">
        <f>Máximo!A619</f>
        <v>3.582</v>
      </c>
      <c r="B619" s="667" t="str">
        <f>Máximo!B619:E619</f>
        <v>12.3.1.1.12.            Procedimento Operacional Padrão das aplicações (POP):</v>
      </c>
      <c r="C619" s="668"/>
      <c r="D619" s="668"/>
      <c r="E619" s="669"/>
      <c r="F619" s="68" t="str">
        <f>IF(Máximo!F619:I619="","",Máximo!F619:I619)</f>
        <v/>
      </c>
      <c r="G619" s="72">
        <f>Máximo!G619:J619</f>
        <v>2.1459227E-4</v>
      </c>
      <c r="H619" s="70" t="str">
        <f>IF(Máximo!H619="","",Máximo!H619)</f>
        <v>Obrigatório</v>
      </c>
      <c r="I619" s="37" t="s">
        <v>4</v>
      </c>
      <c r="J619" s="73">
        <f>IF($K$13="Não Atende",0,IF(I619="","",IF(H619="",VLOOKUP(I619,Parâmetros!$B$3:$C$6,2,0),VLOOKUP(I619,Parâmetros!$B$3:$C$6,2,0)*VLOOKUP(H619,Parâmetros!$E$3:$G$5,2,0))))</f>
        <v>4</v>
      </c>
      <c r="K619" s="74">
        <f t="shared" si="275"/>
        <v>3.4763947740000002E-2</v>
      </c>
      <c r="L619" s="3"/>
      <c r="M619" s="38"/>
    </row>
    <row r="620" spans="1:13" ht="45.75" customHeight="1" outlineLevel="1" x14ac:dyDescent="0.2">
      <c r="A620" s="170" t="str">
        <f>Máximo!A620</f>
        <v>3.583</v>
      </c>
      <c r="B620" s="667" t="str">
        <f>Máximo!B620:E620</f>
        <v>12.3.1.1.12.1.          Stop/Start, Dump, Deploy e verificação de log;</v>
      </c>
      <c r="C620" s="668"/>
      <c r="D620" s="668"/>
      <c r="E620" s="669"/>
      <c r="F620" s="68" t="str">
        <f>IF(Máximo!F620:I620="","",Máximo!F620:I620)</f>
        <v/>
      </c>
      <c r="G620" s="72">
        <f>Máximo!G620:J620</f>
        <v>2.1459227E-4</v>
      </c>
      <c r="H620" s="70" t="str">
        <f>IF(Máximo!H620="","",Máximo!H620)</f>
        <v>Obrigatório</v>
      </c>
      <c r="I620" s="37" t="s">
        <v>4</v>
      </c>
      <c r="J620" s="73">
        <f>IF($K$13="Não Atende",0,IF(I620="","",IF(H620="",VLOOKUP(I620,Parâmetros!$B$3:$C$6,2,0),VLOOKUP(I620,Parâmetros!$B$3:$C$6,2,0)*VLOOKUP(H620,Parâmetros!$E$3:$G$5,2,0))))</f>
        <v>4</v>
      </c>
      <c r="K620" s="74">
        <f t="shared" si="275"/>
        <v>3.4763947740000002E-2</v>
      </c>
      <c r="L620" s="3"/>
      <c r="M620" s="38"/>
    </row>
    <row r="621" spans="1:13" ht="45.75" customHeight="1" outlineLevel="1" x14ac:dyDescent="0.2">
      <c r="A621" s="170" t="str">
        <f>Máximo!A621</f>
        <v>3.584</v>
      </c>
      <c r="B621" s="667" t="str">
        <f>Máximo!B621:E621</f>
        <v>12.3.1.1.12.2.          Tratamento de primeiro e segundo nível tickets de incidentes (reestabelecimento do sistema e seus serviços).</v>
      </c>
      <c r="C621" s="668"/>
      <c r="D621" s="668"/>
      <c r="E621" s="669"/>
      <c r="F621" s="68" t="str">
        <f>IF(Máximo!F621:I621="","",Máximo!F621:I621)</f>
        <v/>
      </c>
      <c r="G621" s="72">
        <f>Máximo!G621:J621</f>
        <v>2.1459227E-4</v>
      </c>
      <c r="H621" s="70" t="str">
        <f>IF(Máximo!H621="","",Máximo!H621)</f>
        <v>Obrigatório</v>
      </c>
      <c r="I621" s="37" t="s">
        <v>4</v>
      </c>
      <c r="J621" s="73">
        <f>IF($K$13="Não Atende",0,IF(I621="","",IF(H621="",VLOOKUP(I621,Parâmetros!$B$3:$C$6,2,0),VLOOKUP(I621,Parâmetros!$B$3:$C$6,2,0)*VLOOKUP(H621,Parâmetros!$E$3:$G$5,2,0))))</f>
        <v>4</v>
      </c>
      <c r="K621" s="74">
        <f t="shared" si="275"/>
        <v>3.4763947740000002E-2</v>
      </c>
      <c r="L621" s="3"/>
      <c r="M621" s="38"/>
    </row>
    <row r="622" spans="1:13" ht="45.75" customHeight="1" outlineLevel="1" x14ac:dyDescent="0.2">
      <c r="A622" s="170" t="str">
        <f>Máximo!A622</f>
        <v>3.585</v>
      </c>
      <c r="B622" s="667" t="str">
        <f>Máximo!B622:E622</f>
        <v>12.3.2.               Caso o PROPONENTE entenda haver outros documentos indispensáveis ao entendimento da solução ou de suporte às atividades operacionais, estes deverão ser incluídos e suas atualizações contínuas devem ser garantidas;</v>
      </c>
      <c r="C622" s="668"/>
      <c r="D622" s="668"/>
      <c r="E622" s="669"/>
      <c r="F622" s="68" t="str">
        <f>IF(Máximo!F622:I622="","",Máximo!F622:I622)</f>
        <v/>
      </c>
      <c r="G622" s="72">
        <f>Máximo!G622:J622</f>
        <v>2.1459227E-4</v>
      </c>
      <c r="H622" s="70" t="str">
        <f>IF(Máximo!H622="","",Máximo!H622)</f>
        <v>Obrigatório</v>
      </c>
      <c r="I622" s="37" t="s">
        <v>4</v>
      </c>
      <c r="J622" s="73">
        <f>IF($K$13="Não Atende",0,IF(I622="","",IF(H622="",VLOOKUP(I622,Parâmetros!$B$3:$C$6,2,0),VLOOKUP(I622,Parâmetros!$B$3:$C$6,2,0)*VLOOKUP(H622,Parâmetros!$E$3:$G$5,2,0))))</f>
        <v>4</v>
      </c>
      <c r="K622" s="74">
        <f t="shared" si="275"/>
        <v>3.4763947740000002E-2</v>
      </c>
      <c r="L622" s="3"/>
      <c r="M622" s="38"/>
    </row>
    <row r="623" spans="1:13" ht="45.75" customHeight="1" outlineLevel="1" x14ac:dyDescent="0.2">
      <c r="A623" s="170" t="str">
        <f>Máximo!A623</f>
        <v>3.586</v>
      </c>
      <c r="B623" s="667" t="str">
        <f>Máximo!B623:E623</f>
        <v>12.3.3.               Requisitos de Atendimento de primeiro nível aos usuários da solução</v>
      </c>
      <c r="C623" s="668"/>
      <c r="D623" s="668"/>
      <c r="E623" s="669"/>
      <c r="F623" s="68" t="str">
        <f>IF(Máximo!F623:I623="","",Máximo!F623:I623)</f>
        <v/>
      </c>
      <c r="G623" s="72">
        <f>Máximo!G623:J623</f>
        <v>2.1459227E-4</v>
      </c>
      <c r="H623" s="70" t="str">
        <f>IF(Máximo!H623="","",Máximo!H623)</f>
        <v>Obrigatório</v>
      </c>
      <c r="I623" s="37" t="s">
        <v>4</v>
      </c>
      <c r="J623" s="73">
        <f>IF($K$13="Não Atende",0,IF(I623="","",IF(H623="",VLOOKUP(I623,Parâmetros!$B$3:$C$6,2,0),VLOOKUP(I623,Parâmetros!$B$3:$C$6,2,0)*VLOOKUP(H623,Parâmetros!$E$3:$G$5,2,0))))</f>
        <v>4</v>
      </c>
      <c r="K623" s="74">
        <f t="shared" si="275"/>
        <v>3.4763947740000002E-2</v>
      </c>
      <c r="L623" s="3"/>
      <c r="M623" s="38"/>
    </row>
    <row r="624" spans="1:13" ht="45.75" customHeight="1" outlineLevel="1" x14ac:dyDescent="0.2">
      <c r="A624" s="170" t="str">
        <f>Máximo!A624</f>
        <v>3.587</v>
      </c>
      <c r="B624" s="667" t="str">
        <f>Máximo!B624:E624</f>
        <v>12.3.3.1.           O PROPONENTE será responsável pela confecção dos procedimentos de atendimento para o primeiro nível da OI, de acordo com o padrão adotado pela Cia.</v>
      </c>
      <c r="C624" s="668"/>
      <c r="D624" s="668"/>
      <c r="E624" s="669"/>
      <c r="F624" s="68" t="str">
        <f>IF(Máximo!F624:I624="","",Máximo!F624:I624)</f>
        <v/>
      </c>
      <c r="G624" s="72">
        <f>Máximo!G624:J624</f>
        <v>2.1459227E-4</v>
      </c>
      <c r="H624" s="70" t="str">
        <f>IF(Máximo!H624="","",Máximo!H624)</f>
        <v>Obrigatório</v>
      </c>
      <c r="I624" s="37" t="s">
        <v>4</v>
      </c>
      <c r="J624" s="73">
        <f>IF($K$13="Não Atende",0,IF(I624="","",IF(H624="",VLOOKUP(I624,Parâmetros!$B$3:$C$6,2,0),VLOOKUP(I624,Parâmetros!$B$3:$C$6,2,0)*VLOOKUP(H624,Parâmetros!$E$3:$G$5,2,0))))</f>
        <v>4</v>
      </c>
      <c r="K624" s="74">
        <f t="shared" si="275"/>
        <v>3.4763947740000002E-2</v>
      </c>
      <c r="L624" s="3"/>
      <c r="M624" s="38"/>
    </row>
    <row r="625" spans="1:13" ht="45.75" customHeight="1" outlineLevel="1" x14ac:dyDescent="0.2">
      <c r="A625" s="170" t="str">
        <f>Máximo!A625</f>
        <v>3.588</v>
      </c>
      <c r="B625" s="667" t="str">
        <f>Máximo!B625:E625</f>
        <v>12.3.3.2.           O PROPONENTE será responsável por fornecimento do manual do usuário que deve ser entregue em formato de mídia.</v>
      </c>
      <c r="C625" s="668"/>
      <c r="D625" s="668"/>
      <c r="E625" s="669"/>
      <c r="F625" s="68" t="str">
        <f>IF(Máximo!F625:I625="","",Máximo!F625:I625)</f>
        <v/>
      </c>
      <c r="G625" s="72">
        <f>Máximo!G625:J625</f>
        <v>2.1459227E-4</v>
      </c>
      <c r="H625" s="70" t="str">
        <f>IF(Máximo!H625="","",Máximo!H625)</f>
        <v>Obrigatório</v>
      </c>
      <c r="I625" s="37" t="s">
        <v>4</v>
      </c>
      <c r="J625" s="73">
        <f>IF($K$13="Não Atende",0,IF(I625="","",IF(H625="",VLOOKUP(I625,Parâmetros!$B$3:$C$6,2,0),VLOOKUP(I625,Parâmetros!$B$3:$C$6,2,0)*VLOOKUP(H625,Parâmetros!$E$3:$G$5,2,0))))</f>
        <v>4</v>
      </c>
      <c r="K625" s="74">
        <f t="shared" si="275"/>
        <v>3.4763947740000002E-2</v>
      </c>
      <c r="L625" s="3"/>
      <c r="M625" s="38"/>
    </row>
    <row r="626" spans="1:13" ht="45.75" customHeight="1" outlineLevel="1" x14ac:dyDescent="0.2">
      <c r="A626" s="170" t="str">
        <f>Máximo!A626</f>
        <v>3.589</v>
      </c>
      <c r="B626" s="667" t="str">
        <f>Máximo!B626:E626</f>
        <v>12.3.4.               Requisitos Gestão de Ambientes</v>
      </c>
      <c r="C626" s="668"/>
      <c r="D626" s="668"/>
      <c r="E626" s="669"/>
      <c r="F626" s="68" t="str">
        <f>IF(Máximo!F626:I626="","",Máximo!F626:I626)</f>
        <v/>
      </c>
      <c r="G626" s="72">
        <f>Máximo!G626:J626</f>
        <v>2.1459227E-4</v>
      </c>
      <c r="H626" s="70" t="str">
        <f>IF(Máximo!H626="","",Máximo!H626)</f>
        <v>Obrigatório</v>
      </c>
      <c r="I626" s="37" t="s">
        <v>4</v>
      </c>
      <c r="J626" s="73">
        <f>IF($K$13="Não Atende",0,IF(I626="","",IF(H626="",VLOOKUP(I626,Parâmetros!$B$3:$C$6,2,0),VLOOKUP(I626,Parâmetros!$B$3:$C$6,2,0)*VLOOKUP(H626,Parâmetros!$E$3:$G$5,2,0))))</f>
        <v>4</v>
      </c>
      <c r="K626" s="74">
        <f t="shared" si="275"/>
        <v>3.4763947740000002E-2</v>
      </c>
      <c r="L626" s="3"/>
      <c r="M626" s="38"/>
    </row>
    <row r="627" spans="1:13" ht="45.75" customHeight="1" outlineLevel="1" x14ac:dyDescent="0.2">
      <c r="A627" s="170" t="str">
        <f>Máximo!A627</f>
        <v>3.590</v>
      </c>
      <c r="B627" s="667" t="str">
        <f>Máximo!B627:E627</f>
        <v>12.3.4.1.           Instalação, configuração e gestão do ambiente:</v>
      </c>
      <c r="C627" s="668"/>
      <c r="D627" s="668"/>
      <c r="E627" s="669"/>
      <c r="F627" s="68" t="str">
        <f>IF(Máximo!F627:I627="","",Máximo!F627:I627)</f>
        <v/>
      </c>
      <c r="G627" s="72">
        <f>Máximo!G627:J627</f>
        <v>2.1459227E-4</v>
      </c>
      <c r="H627" s="70" t="str">
        <f>IF(Máximo!H627="","",Máximo!H627)</f>
        <v>Obrigatório</v>
      </c>
      <c r="I627" s="37" t="s">
        <v>4</v>
      </c>
      <c r="J627" s="73">
        <f>IF($K$13="Não Atende",0,IF(I627="","",IF(H627="",VLOOKUP(I627,Parâmetros!$B$3:$C$6,2,0),VLOOKUP(I627,Parâmetros!$B$3:$C$6,2,0)*VLOOKUP(H627,Parâmetros!$E$3:$G$5,2,0))))</f>
        <v>4</v>
      </c>
      <c r="K627" s="74">
        <f t="shared" si="275"/>
        <v>3.4763947740000002E-2</v>
      </c>
      <c r="L627" s="3"/>
      <c r="M627" s="38"/>
    </row>
    <row r="628" spans="1:13" ht="45.75" customHeight="1" outlineLevel="1" x14ac:dyDescent="0.2">
      <c r="A628" s="170" t="str">
        <f>Máximo!A628</f>
        <v>3.591</v>
      </c>
      <c r="B628" s="667" t="str">
        <f>Máximo!B628:E628</f>
        <v>12.3.4.1.1.        A instalação, configuração das diversas camadas da aplicação e a gestão dos ambientes da Oi é realizada pela Equipe de Gestão de Ambientes como:</v>
      </c>
      <c r="C628" s="668"/>
      <c r="D628" s="668"/>
      <c r="E628" s="669"/>
      <c r="F628" s="68" t="str">
        <f>IF(Máximo!F628:I628="","",Máximo!F628:I628)</f>
        <v/>
      </c>
      <c r="G628" s="72">
        <f>Máximo!G628:J628</f>
        <v>2.1459227E-4</v>
      </c>
      <c r="H628" s="70" t="str">
        <f>IF(Máximo!H628="","",Máximo!H628)</f>
        <v>Obrigatório</v>
      </c>
      <c r="I628" s="37" t="s">
        <v>4</v>
      </c>
      <c r="J628" s="73">
        <f>IF($K$13="Não Atende",0,IF(I628="","",IF(H628="",VLOOKUP(I628,Parâmetros!$B$3:$C$6,2,0),VLOOKUP(I628,Parâmetros!$B$3:$C$6,2,0)*VLOOKUP(H628,Parâmetros!$E$3:$G$5,2,0))))</f>
        <v>4</v>
      </c>
      <c r="K628" s="74">
        <f t="shared" si="275"/>
        <v>3.4763947740000002E-2</v>
      </c>
      <c r="L628" s="3"/>
      <c r="M628" s="38"/>
    </row>
    <row r="629" spans="1:13" ht="45.75" customHeight="1" outlineLevel="1" x14ac:dyDescent="0.2">
      <c r="A629" s="170" t="str">
        <f>Máximo!A629</f>
        <v>3.592</v>
      </c>
      <c r="B629" s="667" t="str">
        <f>Máximo!B629:E629</f>
        <v>12.3.4.1.1.1.          Camada Web, Camada de Aplicação, Aplicação na camada Batch, Camada de Apresentação. Exemplo: Serviço no sistema operacional, IIS, WebLogic, dentre outros.</v>
      </c>
      <c r="C629" s="668"/>
      <c r="D629" s="668"/>
      <c r="E629" s="669"/>
      <c r="F629" s="68" t="str">
        <f>IF(Máximo!F629:I629="","",Máximo!F629:I629)</f>
        <v/>
      </c>
      <c r="G629" s="72">
        <f>Máximo!G629:J629</f>
        <v>2.1459227E-4</v>
      </c>
      <c r="H629" s="70" t="str">
        <f>IF(Máximo!H629="","",Máximo!H629)</f>
        <v>Obrigatório</v>
      </c>
      <c r="I629" s="37" t="s">
        <v>4</v>
      </c>
      <c r="J629" s="73">
        <f>IF($K$13="Não Atende",0,IF(I629="","",IF(H629="",VLOOKUP(I629,Parâmetros!$B$3:$C$6,2,0),VLOOKUP(I629,Parâmetros!$B$3:$C$6,2,0)*VLOOKUP(H629,Parâmetros!$E$3:$G$5,2,0))))</f>
        <v>4</v>
      </c>
      <c r="K629" s="74">
        <f t="shared" si="275"/>
        <v>3.4763947740000002E-2</v>
      </c>
      <c r="L629" s="3"/>
      <c r="M629" s="38"/>
    </row>
    <row r="630" spans="1:13" ht="45.75" customHeight="1" outlineLevel="1" x14ac:dyDescent="0.2">
      <c r="A630" s="170" t="str">
        <f>Máximo!A630</f>
        <v>3.593</v>
      </c>
      <c r="B630" s="667" t="str">
        <f>Máximo!B630:E630</f>
        <v>12.3.4.1.2.        A equipe de Gestão de Ambiente deve acompanhar todas as atividades das equipes de Suporte Técnico como:</v>
      </c>
      <c r="C630" s="668"/>
      <c r="D630" s="668"/>
      <c r="E630" s="669"/>
      <c r="F630" s="68" t="str">
        <f>IF(Máximo!F630:I630="","",Máximo!F630:I630)</f>
        <v/>
      </c>
      <c r="G630" s="72">
        <f>Máximo!G630:J630</f>
        <v>2.1459227E-4</v>
      </c>
      <c r="H630" s="70" t="str">
        <f>IF(Máximo!H630="","",Máximo!H630)</f>
        <v>Obrigatório</v>
      </c>
      <c r="I630" s="37" t="s">
        <v>4</v>
      </c>
      <c r="J630" s="73">
        <f>IF($K$13="Não Atende",0,IF(I630="","",IF(H630="",VLOOKUP(I630,Parâmetros!$B$3:$C$6,2,0),VLOOKUP(I630,Parâmetros!$B$3:$C$6,2,0)*VLOOKUP(H630,Parâmetros!$E$3:$G$5,2,0))))</f>
        <v>4</v>
      </c>
      <c r="K630" s="74">
        <f t="shared" si="275"/>
        <v>3.4763947740000002E-2</v>
      </c>
      <c r="L630" s="3"/>
      <c r="M630" s="38"/>
    </row>
    <row r="631" spans="1:13" ht="45.75" customHeight="1" outlineLevel="1" x14ac:dyDescent="0.2">
      <c r="A631" s="170" t="str">
        <f>Máximo!A631</f>
        <v>3.594</v>
      </c>
      <c r="B631" s="667" t="str">
        <f>Máximo!B631:E631</f>
        <v>12.3.4.1.2.1.          Instalação e configuração do Banco de Dados. Exemplo: Instância, Schema etc.</v>
      </c>
      <c r="C631" s="668"/>
      <c r="D631" s="668"/>
      <c r="E631" s="669"/>
      <c r="F631" s="68" t="str">
        <f>IF(Máximo!F631:I631="","",Máximo!F631:I631)</f>
        <v/>
      </c>
      <c r="G631" s="72">
        <f>Máximo!G631:J631</f>
        <v>2.1459227E-4</v>
      </c>
      <c r="H631" s="70" t="str">
        <f>IF(Máximo!H631="","",Máximo!H631)</f>
        <v>Obrigatório</v>
      </c>
      <c r="I631" s="37" t="s">
        <v>4</v>
      </c>
      <c r="J631" s="73">
        <f>IF($K$13="Não Atende",0,IF(I631="","",IF(H631="",VLOOKUP(I631,Parâmetros!$B$3:$C$6,2,0),VLOOKUP(I631,Parâmetros!$B$3:$C$6,2,0)*VLOOKUP(H631,Parâmetros!$E$3:$G$5,2,0))))</f>
        <v>4</v>
      </c>
      <c r="K631" s="74">
        <f t="shared" si="275"/>
        <v>3.4763947740000002E-2</v>
      </c>
      <c r="L631" s="3"/>
      <c r="M631" s="38"/>
    </row>
    <row r="632" spans="1:13" ht="45.75" customHeight="1" outlineLevel="1" x14ac:dyDescent="0.2">
      <c r="A632" s="170" t="str">
        <f>Máximo!A632</f>
        <v>3.595</v>
      </c>
      <c r="B632" s="667" t="str">
        <f>Máximo!B632:E632</f>
        <v>12.3.4.1.2.2.          Configuração de rede e balanceamento de carga. Exemplo: Métrica etc.</v>
      </c>
      <c r="C632" s="668"/>
      <c r="D632" s="668"/>
      <c r="E632" s="669"/>
      <c r="F632" s="68" t="str">
        <f>IF(Máximo!F632:I632="","",Máximo!F632:I632)</f>
        <v/>
      </c>
      <c r="G632" s="72">
        <f>Máximo!G632:J632</f>
        <v>2.1459227E-4</v>
      </c>
      <c r="H632" s="70" t="str">
        <f>IF(Máximo!H632="","",Máximo!H632)</f>
        <v>Obrigatório</v>
      </c>
      <c r="I632" s="37" t="s">
        <v>4</v>
      </c>
      <c r="J632" s="73">
        <f>IF($K$13="Não Atende",0,IF(I632="","",IF(H632="",VLOOKUP(I632,Parâmetros!$B$3:$C$6,2,0),VLOOKUP(I632,Parâmetros!$B$3:$C$6,2,0)*VLOOKUP(H632,Parâmetros!$E$3:$G$5,2,0))))</f>
        <v>4</v>
      </c>
      <c r="K632" s="74">
        <f t="shared" si="275"/>
        <v>3.4763947740000002E-2</v>
      </c>
      <c r="L632" s="3"/>
      <c r="M632" s="38"/>
    </row>
    <row r="633" spans="1:13" ht="45.75" customHeight="1" outlineLevel="1" x14ac:dyDescent="0.2">
      <c r="A633" s="170" t="str">
        <f>Máximo!A633</f>
        <v>3.596</v>
      </c>
      <c r="B633" s="667" t="str">
        <f>Máximo!B633:E633</f>
        <v>12.3.4.1.2.3.          Configuração do sistema operacional. Exemplo: NFS, Cluster etc.</v>
      </c>
      <c r="C633" s="668"/>
      <c r="D633" s="668"/>
      <c r="E633" s="669"/>
      <c r="F633" s="68" t="str">
        <f>IF(Máximo!F633:I633="","",Máximo!F633:I633)</f>
        <v/>
      </c>
      <c r="G633" s="72">
        <f>Máximo!G633:J633</f>
        <v>2.1459227E-4</v>
      </c>
      <c r="H633" s="70" t="str">
        <f>IF(Máximo!H633="","",Máximo!H633)</f>
        <v>Obrigatório</v>
      </c>
      <c r="I633" s="37" t="s">
        <v>4</v>
      </c>
      <c r="J633" s="73">
        <f>IF($K$13="Não Atende",0,IF(I633="","",IF(H633="",VLOOKUP(I633,Parâmetros!$B$3:$C$6,2,0),VLOOKUP(I633,Parâmetros!$B$3:$C$6,2,0)*VLOOKUP(H633,Parâmetros!$E$3:$G$5,2,0))))</f>
        <v>4</v>
      </c>
      <c r="K633" s="74">
        <f t="shared" ref="K633:K696" si="276">IF(J633="",0,((G633*J633)*$F$30)*0.9*100)</f>
        <v>3.4763947740000002E-2</v>
      </c>
      <c r="L633" s="3"/>
      <c r="M633" s="38"/>
    </row>
    <row r="634" spans="1:13" ht="45.75" customHeight="1" outlineLevel="1" x14ac:dyDescent="0.2">
      <c r="A634" s="170" t="str">
        <f>Máximo!A634</f>
        <v>3.597</v>
      </c>
      <c r="B634" s="667" t="str">
        <f>Máximo!B634:E634</f>
        <v>12.3.4.1.3.        A equipe de Gestão de Ambientes deve acompanhar os testes de stress e performance da solução;</v>
      </c>
      <c r="C634" s="668"/>
      <c r="D634" s="668"/>
      <c r="E634" s="669"/>
      <c r="F634" s="68" t="str">
        <f>IF(Máximo!F634:I634="","",Máximo!F634:I634)</f>
        <v/>
      </c>
      <c r="G634" s="72">
        <f>Máximo!G634:J634</f>
        <v>2.1459227E-4</v>
      </c>
      <c r="H634" s="70" t="str">
        <f>IF(Máximo!H634="","",Máximo!H634)</f>
        <v>Obrigatório</v>
      </c>
      <c r="I634" s="37" t="s">
        <v>4</v>
      </c>
      <c r="J634" s="73">
        <f>IF($K$13="Não Atende",0,IF(I634="","",IF(H634="",VLOOKUP(I634,Parâmetros!$B$3:$C$6,2,0),VLOOKUP(I634,Parâmetros!$B$3:$C$6,2,0)*VLOOKUP(H634,Parâmetros!$E$3:$G$5,2,0))))</f>
        <v>4</v>
      </c>
      <c r="K634" s="74">
        <f t="shared" si="276"/>
        <v>3.4763947740000002E-2</v>
      </c>
      <c r="L634" s="3"/>
      <c r="M634" s="38"/>
    </row>
    <row r="635" spans="1:13" ht="45.75" customHeight="1" outlineLevel="1" x14ac:dyDescent="0.2">
      <c r="A635" s="170" t="str">
        <f>Máximo!A635</f>
        <v>3.598</v>
      </c>
      <c r="B635" s="667" t="str">
        <f>Máximo!B635:E635</f>
        <v>12.3.4.1.4.        Como premissa para iniciar a instalação do ambiente, o PROPONENTE deverá entregar todos os artefatos (documentos) necessários para que o time de Gestão de Ambiente realize os procedimentos de instalação/configuração do ambiente/solução como o Manual de Operação e Produção (citado no item 13.1.1 deste documento);</v>
      </c>
      <c r="C635" s="668"/>
      <c r="D635" s="668"/>
      <c r="E635" s="669"/>
      <c r="F635" s="68" t="str">
        <f>IF(Máximo!F635:I635="","",Máximo!F635:I635)</f>
        <v/>
      </c>
      <c r="G635" s="72">
        <f>Máximo!G635:J635</f>
        <v>2.1459227E-4</v>
      </c>
      <c r="H635" s="70" t="str">
        <f>IF(Máximo!H635="","",Máximo!H635)</f>
        <v>Obrigatório</v>
      </c>
      <c r="I635" s="37" t="s">
        <v>4</v>
      </c>
      <c r="J635" s="73">
        <f>IF($K$13="Não Atende",0,IF(I635="","",IF(H635="",VLOOKUP(I635,Parâmetros!$B$3:$C$6,2,0),VLOOKUP(I635,Parâmetros!$B$3:$C$6,2,0)*VLOOKUP(H635,Parâmetros!$E$3:$G$5,2,0))))</f>
        <v>4</v>
      </c>
      <c r="K635" s="74">
        <f t="shared" si="276"/>
        <v>3.4763947740000002E-2</v>
      </c>
      <c r="L635" s="3"/>
      <c r="M635" s="38"/>
    </row>
    <row r="636" spans="1:13" ht="45.75" customHeight="1" outlineLevel="1" x14ac:dyDescent="0.2">
      <c r="A636" s="170" t="str">
        <f>Máximo!A636</f>
        <v>3.599</v>
      </c>
      <c r="B636" s="667" t="str">
        <f>Máximo!B636:E636</f>
        <v>12.3.4.1.5.        A instalação e configuração dos Ambientes devem seguir as premissas abaixo:</v>
      </c>
      <c r="C636" s="668"/>
      <c r="D636" s="668"/>
      <c r="E636" s="669"/>
      <c r="F636" s="68" t="str">
        <f>IF(Máximo!F636:I636="","",Máximo!F636:I636)</f>
        <v/>
      </c>
      <c r="G636" s="72">
        <f>Máximo!G636:J636</f>
        <v>2.1459227E-4</v>
      </c>
      <c r="H636" s="70" t="str">
        <f>IF(Máximo!H636="","",Máximo!H636)</f>
        <v>Obrigatório</v>
      </c>
      <c r="I636" s="37" t="s">
        <v>4</v>
      </c>
      <c r="J636" s="73">
        <f>IF($K$13="Não Atende",0,IF(I636="","",IF(H636="",VLOOKUP(I636,Parâmetros!$B$3:$C$6,2,0),VLOOKUP(I636,Parâmetros!$B$3:$C$6,2,0)*VLOOKUP(H636,Parâmetros!$E$3:$G$5,2,0))))</f>
        <v>4</v>
      </c>
      <c r="K636" s="74">
        <f t="shared" si="276"/>
        <v>3.4763947740000002E-2</v>
      </c>
      <c r="L636" s="3"/>
      <c r="M636" s="38"/>
    </row>
    <row r="637" spans="1:13" ht="45.75" customHeight="1" outlineLevel="1" x14ac:dyDescent="0.2">
      <c r="A637" s="170" t="str">
        <f>Máximo!A637</f>
        <v>3.600</v>
      </c>
      <c r="B637" s="667" t="str">
        <f>Máximo!B637:E637</f>
        <v>12.3.4.1.5.1.          A instalação/configuração do ambiente de Desenvolvimento e/ou Teste:</v>
      </c>
      <c r="C637" s="668"/>
      <c r="D637" s="668"/>
      <c r="E637" s="669"/>
      <c r="F637" s="68" t="str">
        <f>IF(Máximo!F637:I637="","",Máximo!F637:I637)</f>
        <v/>
      </c>
      <c r="G637" s="72">
        <f>Máximo!G637:J637</f>
        <v>2.1459227E-4</v>
      </c>
      <c r="H637" s="70" t="str">
        <f>IF(Máximo!H637="","",Máximo!H637)</f>
        <v>Obrigatório</v>
      </c>
      <c r="I637" s="37" t="s">
        <v>4</v>
      </c>
      <c r="J637" s="73">
        <f>IF($K$13="Não Atende",0,IF(I637="","",IF(H637="",VLOOKUP(I637,Parâmetros!$B$3:$C$6,2,0),VLOOKUP(I637,Parâmetros!$B$3:$C$6,2,0)*VLOOKUP(H637,Parâmetros!$E$3:$G$5,2,0))))</f>
        <v>4</v>
      </c>
      <c r="K637" s="74">
        <f t="shared" si="276"/>
        <v>3.4763947740000002E-2</v>
      </c>
      <c r="L637" s="3"/>
      <c r="M637" s="38"/>
    </row>
    <row r="638" spans="1:13" ht="45.75" customHeight="1" outlineLevel="1" x14ac:dyDescent="0.2">
      <c r="A638" s="170" t="str">
        <f>Máximo!A638</f>
        <v>3.601</v>
      </c>
      <c r="B638" s="667" t="str">
        <f>Máximo!B638:E638</f>
        <v>12.3.4.1.5.1.1.   Deve ser realizada pelo PROPONENTE.</v>
      </c>
      <c r="C638" s="668"/>
      <c r="D638" s="668"/>
      <c r="E638" s="669"/>
      <c r="F638" s="68" t="str">
        <f>IF(Máximo!F638:I638="","",Máximo!F638:I638)</f>
        <v/>
      </c>
      <c r="G638" s="72">
        <f>Máximo!G638:J638</f>
        <v>2.1459227E-4</v>
      </c>
      <c r="H638" s="70" t="str">
        <f>IF(Máximo!H638="","",Máximo!H638)</f>
        <v>Obrigatório</v>
      </c>
      <c r="I638" s="37" t="s">
        <v>4</v>
      </c>
      <c r="J638" s="73">
        <f>IF($K$13="Não Atende",0,IF(I638="","",IF(H638="",VLOOKUP(I638,Parâmetros!$B$3:$C$6,2,0),VLOOKUP(I638,Parâmetros!$B$3:$C$6,2,0)*VLOOKUP(H638,Parâmetros!$E$3:$G$5,2,0))))</f>
        <v>4</v>
      </c>
      <c r="K638" s="74">
        <f t="shared" si="276"/>
        <v>3.4763947740000002E-2</v>
      </c>
      <c r="L638" s="3"/>
      <c r="M638" s="38"/>
    </row>
    <row r="639" spans="1:13" ht="45.75" customHeight="1" outlineLevel="1" x14ac:dyDescent="0.2">
      <c r="A639" s="170" t="str">
        <f>Máximo!A639</f>
        <v>3.602</v>
      </c>
      <c r="B639" s="667" t="str">
        <f>Máximo!B639:E639</f>
        <v>12.3.4.1.5.1.2.   Deve ser realizada on-site.</v>
      </c>
      <c r="C639" s="668"/>
      <c r="D639" s="668"/>
      <c r="E639" s="669"/>
      <c r="F639" s="68" t="str">
        <f>IF(Máximo!F639:I639="","",Máximo!F639:I639)</f>
        <v/>
      </c>
      <c r="G639" s="72">
        <f>Máximo!G639:J639</f>
        <v>2.1459227E-4</v>
      </c>
      <c r="H639" s="70" t="str">
        <f>IF(Máximo!H639="","",Máximo!H639)</f>
        <v>Obrigatório</v>
      </c>
      <c r="I639" s="37" t="s">
        <v>4</v>
      </c>
      <c r="J639" s="73">
        <f>IF($K$13="Não Atende",0,IF(I639="","",IF(H639="",VLOOKUP(I639,Parâmetros!$B$3:$C$6,2,0),VLOOKUP(I639,Parâmetros!$B$3:$C$6,2,0)*VLOOKUP(H639,Parâmetros!$E$3:$G$5,2,0))))</f>
        <v>4</v>
      </c>
      <c r="K639" s="74">
        <f t="shared" si="276"/>
        <v>3.4763947740000002E-2</v>
      </c>
      <c r="L639" s="3"/>
      <c r="M639" s="38"/>
    </row>
    <row r="640" spans="1:13" ht="45.75" customHeight="1" outlineLevel="1" x14ac:dyDescent="0.2">
      <c r="A640" s="170" t="str">
        <f>Máximo!A640</f>
        <v>3.603</v>
      </c>
      <c r="B640" s="667" t="str">
        <f>Máximo!B640:E640</f>
        <v>12.3.4.1.5.1.3.   Deve ser acompanhada pela equipe de Gestão de Ambientes.</v>
      </c>
      <c r="C640" s="668"/>
      <c r="D640" s="668"/>
      <c r="E640" s="669"/>
      <c r="F640" s="68" t="str">
        <f>IF(Máximo!F640:I640="","",Máximo!F640:I640)</f>
        <v/>
      </c>
      <c r="G640" s="72">
        <f>Máximo!G640:J640</f>
        <v>2.1459227E-4</v>
      </c>
      <c r="H640" s="70" t="str">
        <f>IF(Máximo!H640="","",Máximo!H640)</f>
        <v>Obrigatório</v>
      </c>
      <c r="I640" s="37" t="s">
        <v>4</v>
      </c>
      <c r="J640" s="73">
        <f>IF($K$13="Não Atende",0,IF(I640="","",IF(H640="",VLOOKUP(I640,Parâmetros!$B$3:$C$6,2,0),VLOOKUP(I640,Parâmetros!$B$3:$C$6,2,0)*VLOOKUP(H640,Parâmetros!$E$3:$G$5,2,0))))</f>
        <v>4</v>
      </c>
      <c r="K640" s="74">
        <f t="shared" si="276"/>
        <v>3.4763947740000002E-2</v>
      </c>
      <c r="L640" s="3"/>
      <c r="M640" s="38"/>
    </row>
    <row r="641" spans="1:13" ht="45.75" customHeight="1" outlineLevel="1" x14ac:dyDescent="0.2">
      <c r="A641" s="170" t="str">
        <f>Máximo!A641</f>
        <v>3.604</v>
      </c>
      <c r="B641" s="667" t="str">
        <f>Máximo!B641:E641</f>
        <v>12.3.4.1.5.2.          Ambiente de Quality Assurance e/ou Homologação(UAT) e/ou Pré-produção:</v>
      </c>
      <c r="C641" s="668"/>
      <c r="D641" s="668"/>
      <c r="E641" s="669"/>
      <c r="F641" s="68" t="str">
        <f>IF(Máximo!F641:I641="","",Máximo!F641:I641)</f>
        <v/>
      </c>
      <c r="G641" s="72">
        <f>Máximo!G641:J641</f>
        <v>2.1459227E-4</v>
      </c>
      <c r="H641" s="70" t="str">
        <f>IF(Máximo!H641="","",Máximo!H641)</f>
        <v>Obrigatório</v>
      </c>
      <c r="I641" s="37" t="s">
        <v>4</v>
      </c>
      <c r="J641" s="73">
        <f>IF($K$13="Não Atende",0,IF(I641="","",IF(H641="",VLOOKUP(I641,Parâmetros!$B$3:$C$6,2,0),VLOOKUP(I641,Parâmetros!$B$3:$C$6,2,0)*VLOOKUP(H641,Parâmetros!$E$3:$G$5,2,0))))</f>
        <v>4</v>
      </c>
      <c r="K641" s="74">
        <f t="shared" si="276"/>
        <v>3.4763947740000002E-2</v>
      </c>
      <c r="L641" s="3"/>
      <c r="M641" s="38"/>
    </row>
    <row r="642" spans="1:13" ht="45.75" customHeight="1" outlineLevel="1" x14ac:dyDescent="0.2">
      <c r="A642" s="170" t="str">
        <f>Máximo!A642</f>
        <v>3.605</v>
      </c>
      <c r="B642" s="667" t="str">
        <f>Máximo!B642:E642</f>
        <v>12.3.4.1.5.2.1.   A instalação/configuração deve ser realizada, obrigatoriamente, pela equipe de Gestão de Ambiente e acompanhada pelo PROPONENTE. O acompanhamento pode ser presencial ou remoto, desde que, seja utilizada ferramenta de compartilhamento de tela (a ser definida pela Oi em tempo de Projeto).</v>
      </c>
      <c r="C642" s="668"/>
      <c r="D642" s="668"/>
      <c r="E642" s="669"/>
      <c r="F642" s="68" t="str">
        <f>IF(Máximo!F642:I642="","",Máximo!F642:I642)</f>
        <v/>
      </c>
      <c r="G642" s="72">
        <f>Máximo!G642:J642</f>
        <v>2.1459227E-4</v>
      </c>
      <c r="H642" s="70" t="str">
        <f>IF(Máximo!H642="","",Máximo!H642)</f>
        <v>Obrigatório</v>
      </c>
      <c r="I642" s="37" t="s">
        <v>4</v>
      </c>
      <c r="J642" s="73">
        <f>IF($K$13="Não Atende",0,IF(I642="","",IF(H642="",VLOOKUP(I642,Parâmetros!$B$3:$C$6,2,0),VLOOKUP(I642,Parâmetros!$B$3:$C$6,2,0)*VLOOKUP(H642,Parâmetros!$E$3:$G$5,2,0))))</f>
        <v>4</v>
      </c>
      <c r="K642" s="74">
        <f t="shared" si="276"/>
        <v>3.4763947740000002E-2</v>
      </c>
      <c r="L642" s="3"/>
      <c r="M642" s="38"/>
    </row>
    <row r="643" spans="1:13" ht="45.75" customHeight="1" outlineLevel="1" x14ac:dyDescent="0.2">
      <c r="A643" s="170" t="str">
        <f>Máximo!A643</f>
        <v>3.606</v>
      </c>
      <c r="B643" s="667" t="str">
        <f>Máximo!B643:E643</f>
        <v>12.3.4.1.5.2.2.   O PROPONENTE deverá validar o processo realizado pela equipe de Gestão de Ambiente e o resultado da instalação/configuração;</v>
      </c>
      <c r="C643" s="668"/>
      <c r="D643" s="668"/>
      <c r="E643" s="669"/>
      <c r="F643" s="68" t="str">
        <f>IF(Máximo!F643:I643="","",Máximo!F643:I643)</f>
        <v/>
      </c>
      <c r="G643" s="72">
        <f>Máximo!G643:J643</f>
        <v>2.1459227E-4</v>
      </c>
      <c r="H643" s="70" t="str">
        <f>IF(Máximo!H643="","",Máximo!H643)</f>
        <v>Obrigatório</v>
      </c>
      <c r="I643" s="37" t="s">
        <v>4</v>
      </c>
      <c r="J643" s="73">
        <f>IF($K$13="Não Atende",0,IF(I643="","",IF(H643="",VLOOKUP(I643,Parâmetros!$B$3:$C$6,2,0),VLOOKUP(I643,Parâmetros!$B$3:$C$6,2,0)*VLOOKUP(H643,Parâmetros!$E$3:$G$5,2,0))))</f>
        <v>4</v>
      </c>
      <c r="K643" s="74">
        <f t="shared" si="276"/>
        <v>3.4763947740000002E-2</v>
      </c>
      <c r="L643" s="3"/>
      <c r="M643" s="38"/>
    </row>
    <row r="644" spans="1:13" ht="45.75" customHeight="1" outlineLevel="1" x14ac:dyDescent="0.2">
      <c r="A644" s="170" t="str">
        <f>Máximo!A644</f>
        <v>3.607</v>
      </c>
      <c r="B644" s="667" t="str">
        <f>Máximo!B644:E644</f>
        <v>12.3.4.1.5.3.          Ambiente de Produção:</v>
      </c>
      <c r="C644" s="668"/>
      <c r="D644" s="668"/>
      <c r="E644" s="669"/>
      <c r="F644" s="68" t="str">
        <f>IF(Máximo!F644:I644="","",Máximo!F644:I644)</f>
        <v/>
      </c>
      <c r="G644" s="72">
        <f>Máximo!G644:J644</f>
        <v>2.1459227E-4</v>
      </c>
      <c r="H644" s="70" t="str">
        <f>IF(Máximo!H644="","",Máximo!H644)</f>
        <v>Obrigatório</v>
      </c>
      <c r="I644" s="37" t="s">
        <v>4</v>
      </c>
      <c r="J644" s="73">
        <f>IF($K$13="Não Atende",0,IF(I644="","",IF(H644="",VLOOKUP(I644,Parâmetros!$B$3:$C$6,2,0),VLOOKUP(I644,Parâmetros!$B$3:$C$6,2,0)*VLOOKUP(H644,Parâmetros!$E$3:$G$5,2,0))))</f>
        <v>4</v>
      </c>
      <c r="K644" s="74">
        <f t="shared" si="276"/>
        <v>3.4763947740000002E-2</v>
      </c>
      <c r="L644" s="3"/>
      <c r="M644" s="38"/>
    </row>
    <row r="645" spans="1:13" ht="45.75" customHeight="1" outlineLevel="1" x14ac:dyDescent="0.2">
      <c r="A645" s="170" t="str">
        <f>Máximo!A645</f>
        <v>3.608</v>
      </c>
      <c r="B645" s="667" t="str">
        <f>Máximo!B645:E645</f>
        <v>12.3.4.1.5.3.1.   A instalação/configuração deve ser realizada, obrigatoriamente, pela equipe de Gestão de Ambiente e acompanhada presencialmente pelo PROPONENTE. Esta atividade será realizada na localidade definida pela equipe de Gestão de Ambientes em tempo de projeto.</v>
      </c>
      <c r="C645" s="668"/>
      <c r="D645" s="668"/>
      <c r="E645" s="669"/>
      <c r="F645" s="68" t="str">
        <f>IF(Máximo!F645:I645="","",Máximo!F645:I645)</f>
        <v/>
      </c>
      <c r="G645" s="72">
        <f>Máximo!G645:J645</f>
        <v>2.1459227E-4</v>
      </c>
      <c r="H645" s="70" t="str">
        <f>IF(Máximo!H645="","",Máximo!H645)</f>
        <v>Obrigatório</v>
      </c>
      <c r="I645" s="37" t="s">
        <v>4</v>
      </c>
      <c r="J645" s="73">
        <f>IF($K$13="Não Atende",0,IF(I645="","",IF(H645="",VLOOKUP(I645,Parâmetros!$B$3:$C$6,2,0),VLOOKUP(I645,Parâmetros!$B$3:$C$6,2,0)*VLOOKUP(H645,Parâmetros!$E$3:$G$5,2,0))))</f>
        <v>4</v>
      </c>
      <c r="K645" s="74">
        <f t="shared" si="276"/>
        <v>3.4763947740000002E-2</v>
      </c>
      <c r="L645" s="3"/>
      <c r="M645" s="38"/>
    </row>
    <row r="646" spans="1:13" ht="45.75" customHeight="1" outlineLevel="1" x14ac:dyDescent="0.2">
      <c r="A646" s="170" t="str">
        <f>Máximo!A646</f>
        <v>3.609</v>
      </c>
      <c r="B646" s="667" t="str">
        <f>Máximo!B646:E646</f>
        <v>12.3.4.1.5.3.2.   O PROPONENTE deverá validar o processo realizado pela equipe de Gestão de Ambiente e o resultado da instalação/configuração;</v>
      </c>
      <c r="C646" s="668"/>
      <c r="D646" s="668"/>
      <c r="E646" s="669"/>
      <c r="F646" s="68" t="str">
        <f>IF(Máximo!F646:I646="","",Máximo!F646:I646)</f>
        <v/>
      </c>
      <c r="G646" s="72">
        <f>Máximo!G646:J646</f>
        <v>2.1459227E-4</v>
      </c>
      <c r="H646" s="70" t="str">
        <f>IF(Máximo!H646="","",Máximo!H646)</f>
        <v>Obrigatório</v>
      </c>
      <c r="I646" s="37" t="s">
        <v>4</v>
      </c>
      <c r="J646" s="73">
        <f>IF($K$13="Não Atende",0,IF(I646="","",IF(H646="",VLOOKUP(I646,Parâmetros!$B$3:$C$6,2,0),VLOOKUP(I646,Parâmetros!$B$3:$C$6,2,0)*VLOOKUP(H646,Parâmetros!$E$3:$G$5,2,0))))</f>
        <v>4</v>
      </c>
      <c r="K646" s="74">
        <f t="shared" si="276"/>
        <v>3.4763947740000002E-2</v>
      </c>
      <c r="L646" s="3"/>
      <c r="M646" s="38"/>
    </row>
    <row r="647" spans="1:13" ht="45.75" customHeight="1" outlineLevel="1" x14ac:dyDescent="0.2">
      <c r="A647" s="170" t="str">
        <f>Máximo!A647</f>
        <v>3.610</v>
      </c>
      <c r="B647" s="667" t="str">
        <f>Máximo!B647:E647</f>
        <v>12.3.4.1.6.        É de responsabilidade do PROPONENTE atualizar quaisquer documentos referentes ao ambiente e o processo de instalação/configuração caso ocorra alguma alteração nos processos descritos nos manuais do ambiente;</v>
      </c>
      <c r="C647" s="668"/>
      <c r="D647" s="668"/>
      <c r="E647" s="669"/>
      <c r="F647" s="68" t="str">
        <f>IF(Máximo!F647:I647="","",Máximo!F647:I647)</f>
        <v/>
      </c>
      <c r="G647" s="72">
        <f>Máximo!G647:J647</f>
        <v>2.1459227E-4</v>
      </c>
      <c r="H647" s="70" t="str">
        <f>IF(Máximo!H647="","",Máximo!H647)</f>
        <v>Obrigatório</v>
      </c>
      <c r="I647" s="37" t="s">
        <v>4</v>
      </c>
      <c r="J647" s="73">
        <f>IF($K$13="Não Atende",0,IF(I647="","",IF(H647="",VLOOKUP(I647,Parâmetros!$B$3:$C$6,2,0),VLOOKUP(I647,Parâmetros!$B$3:$C$6,2,0)*VLOOKUP(H647,Parâmetros!$E$3:$G$5,2,0))))</f>
        <v>4</v>
      </c>
      <c r="K647" s="74">
        <f t="shared" si="276"/>
        <v>3.4763947740000002E-2</v>
      </c>
      <c r="L647" s="3"/>
      <c r="M647" s="38"/>
    </row>
    <row r="648" spans="1:13" ht="45.75" customHeight="1" outlineLevel="1" x14ac:dyDescent="0.2">
      <c r="A648" s="170" t="str">
        <f>Máximo!A648</f>
        <v>3.611</v>
      </c>
      <c r="B648" s="667" t="str">
        <f>Máximo!B648:E648</f>
        <v>12.3.4.1.7.        O PROPONENTE deve armazenar os prints de todas as telas contidas no processo de instalação/configuração do ambiente.</v>
      </c>
      <c r="C648" s="668"/>
      <c r="D648" s="668"/>
      <c r="E648" s="669"/>
      <c r="F648" s="68" t="str">
        <f>IF(Máximo!F648:I648="","",Máximo!F648:I648)</f>
        <v/>
      </c>
      <c r="G648" s="72">
        <f>Máximo!G648:J648</f>
        <v>2.1459227E-4</v>
      </c>
      <c r="H648" s="70" t="str">
        <f>IF(Máximo!H648="","",Máximo!H648)</f>
        <v>Obrigatório</v>
      </c>
      <c r="I648" s="37" t="s">
        <v>4</v>
      </c>
      <c r="J648" s="73">
        <f>IF($K$13="Não Atende",0,IF(I648="","",IF(H648="",VLOOKUP(I648,Parâmetros!$B$3:$C$6,2,0),VLOOKUP(I648,Parâmetros!$B$3:$C$6,2,0)*VLOOKUP(H648,Parâmetros!$E$3:$G$5,2,0))))</f>
        <v>4</v>
      </c>
      <c r="K648" s="74">
        <f t="shared" si="276"/>
        <v>3.4763947740000002E-2</v>
      </c>
      <c r="L648" s="3"/>
      <c r="M648" s="38"/>
    </row>
    <row r="649" spans="1:13" ht="45.75" customHeight="1" outlineLevel="1" x14ac:dyDescent="0.2">
      <c r="A649" s="170" t="str">
        <f>Máximo!A649</f>
        <v>3.612</v>
      </c>
      <c r="B649" s="667" t="str">
        <f>Máximo!B649:E649</f>
        <v>12.3.4.2.           Acompanhamento da Instalação e Configuração do Ambiente de Homologação e Produção:</v>
      </c>
      <c r="C649" s="668"/>
      <c r="D649" s="668"/>
      <c r="E649" s="669"/>
      <c r="F649" s="68" t="str">
        <f>IF(Máximo!F649:I649="","",Máximo!F649:I649)</f>
        <v/>
      </c>
      <c r="G649" s="72">
        <f>Máximo!G649:J649</f>
        <v>2.1459227E-4</v>
      </c>
      <c r="H649" s="70" t="str">
        <f>IF(Máximo!H649="","",Máximo!H649)</f>
        <v>Obrigatório</v>
      </c>
      <c r="I649" s="37" t="s">
        <v>4</v>
      </c>
      <c r="J649" s="73">
        <f>IF($K$13="Não Atende",0,IF(I649="","",IF(H649="",VLOOKUP(I649,Parâmetros!$B$3:$C$6,2,0),VLOOKUP(I649,Parâmetros!$B$3:$C$6,2,0)*VLOOKUP(H649,Parâmetros!$E$3:$G$5,2,0))))</f>
        <v>4</v>
      </c>
      <c r="K649" s="74">
        <f t="shared" si="276"/>
        <v>3.4763947740000002E-2</v>
      </c>
      <c r="L649" s="3"/>
      <c r="M649" s="38"/>
    </row>
    <row r="650" spans="1:13" ht="45.75" customHeight="1" outlineLevel="1" x14ac:dyDescent="0.2">
      <c r="A650" s="170" t="str">
        <f>Máximo!A650</f>
        <v>3.613</v>
      </c>
      <c r="B650" s="667" t="str">
        <f>Máximo!B650:E650</f>
        <v>12.3.4.2.1. O processo de instalação da aplicação e configuração do ambiente será acompanhado pelas equipes de Gestão de Ambiente a fim de amadurecer o conhecimento para que seja aplicado na configuração de produção;</v>
      </c>
      <c r="C650" s="668"/>
      <c r="D650" s="668"/>
      <c r="E650" s="669"/>
      <c r="F650" s="68" t="str">
        <f>IF(Máximo!F650:I650="","",Máximo!F650:I650)</f>
        <v/>
      </c>
      <c r="G650" s="72">
        <f>Máximo!G650:J650</f>
        <v>2.1459227E-4</v>
      </c>
      <c r="H650" s="70" t="str">
        <f>IF(Máximo!H650="","",Máximo!H650)</f>
        <v>Obrigatório</v>
      </c>
      <c r="I650" s="37" t="s">
        <v>4</v>
      </c>
      <c r="J650" s="73">
        <f>IF($K$13="Não Atende",0,IF(I650="","",IF(H650="",VLOOKUP(I650,Parâmetros!$B$3:$C$6,2,0),VLOOKUP(I650,Parâmetros!$B$3:$C$6,2,0)*VLOOKUP(H650,Parâmetros!$E$3:$G$5,2,0))))</f>
        <v>4</v>
      </c>
      <c r="K650" s="74">
        <f t="shared" si="276"/>
        <v>3.4763947740000002E-2</v>
      </c>
      <c r="L650" s="3"/>
      <c r="M650" s="38"/>
    </row>
    <row r="651" spans="1:13" ht="45.75" customHeight="1" outlineLevel="1" x14ac:dyDescent="0.2">
      <c r="A651" s="170" t="str">
        <f>Máximo!A651</f>
        <v>3.614</v>
      </c>
      <c r="B651" s="667" t="str">
        <f>Máximo!B651:E651</f>
        <v>12.3.4.2.2. Caso ocorra qualquer alteração no ambiente o PROPONENTE deverá providenciar a atualização dos artefatos/documentos como os citados no item 13.3.1 deste documento.</v>
      </c>
      <c r="C651" s="668"/>
      <c r="D651" s="668"/>
      <c r="E651" s="669"/>
      <c r="F651" s="68" t="str">
        <f>IF(Máximo!F651:I651="","",Máximo!F651:I651)</f>
        <v/>
      </c>
      <c r="G651" s="72">
        <f>Máximo!G651:J651</f>
        <v>2.1459227E-4</v>
      </c>
      <c r="H651" s="70" t="str">
        <f>IF(Máximo!H651="","",Máximo!H651)</f>
        <v>Obrigatório</v>
      </c>
      <c r="I651" s="37" t="s">
        <v>4</v>
      </c>
      <c r="J651" s="73">
        <f>IF($K$13="Não Atende",0,IF(I651="","",IF(H651="",VLOOKUP(I651,Parâmetros!$B$3:$C$6,2,0),VLOOKUP(I651,Parâmetros!$B$3:$C$6,2,0)*VLOOKUP(H651,Parâmetros!$E$3:$G$5,2,0))))</f>
        <v>4</v>
      </c>
      <c r="K651" s="74">
        <f t="shared" si="276"/>
        <v>3.4763947740000002E-2</v>
      </c>
      <c r="L651" s="3"/>
      <c r="M651" s="38"/>
    </row>
    <row r="652" spans="1:13" ht="45.75" customHeight="1" outlineLevel="1" x14ac:dyDescent="0.2">
      <c r="A652" s="170" t="str">
        <f>Máximo!A652</f>
        <v>3.615</v>
      </c>
      <c r="B652" s="667" t="str">
        <f>Máximo!B652:E652</f>
        <v>12.3.4.3.           Padrões e regras de segurança para Gestão de Ambientes</v>
      </c>
      <c r="C652" s="668"/>
      <c r="D652" s="668"/>
      <c r="E652" s="669"/>
      <c r="F652" s="68" t="str">
        <f>IF(Máximo!F652:I652="","",Máximo!F652:I652)</f>
        <v/>
      </c>
      <c r="G652" s="72">
        <f>Máximo!G652:J652</f>
        <v>2.1459227E-4</v>
      </c>
      <c r="H652" s="70" t="str">
        <f>IF(Máximo!H652="","",Máximo!H652)</f>
        <v>Obrigatório</v>
      </c>
      <c r="I652" s="37" t="s">
        <v>4</v>
      </c>
      <c r="J652" s="73">
        <f>IF($K$13="Não Atende",0,IF(I652="","",IF(H652="",VLOOKUP(I652,Parâmetros!$B$3:$C$6,2,0),VLOOKUP(I652,Parâmetros!$B$3:$C$6,2,0)*VLOOKUP(H652,Parâmetros!$E$3:$G$5,2,0))))</f>
        <v>4</v>
      </c>
      <c r="K652" s="74">
        <f t="shared" si="276"/>
        <v>3.4763947740000002E-2</v>
      </c>
      <c r="L652" s="3"/>
      <c r="M652" s="38"/>
    </row>
    <row r="653" spans="1:13" ht="45.75" customHeight="1" outlineLevel="1" x14ac:dyDescent="0.2">
      <c r="A653" s="170" t="str">
        <f>Máximo!A653</f>
        <v>3.616</v>
      </c>
      <c r="B653" s="667" t="str">
        <f>Máximo!B653:E653</f>
        <v>12.3.4.3.1.        Toda aplicação que disponibilize serviço batch ou online deve, obrigatoriamente, possuir uma Console de Administração centralizada que permita:</v>
      </c>
      <c r="C653" s="668"/>
      <c r="D653" s="668"/>
      <c r="E653" s="669"/>
      <c r="F653" s="68" t="str">
        <f>IF(Máximo!F653:I653="","",Máximo!F653:I653)</f>
        <v/>
      </c>
      <c r="G653" s="72">
        <f>Máximo!G653:J653</f>
        <v>2.1459227E-4</v>
      </c>
      <c r="H653" s="70" t="str">
        <f>IF(Máximo!H653="","",Máximo!H653)</f>
        <v>Obrigatório</v>
      </c>
      <c r="I653" s="37" t="s">
        <v>4</v>
      </c>
      <c r="J653" s="73">
        <f>IF($K$13="Não Atende",0,IF(I653="","",IF(H653="",VLOOKUP(I653,Parâmetros!$B$3:$C$6,2,0),VLOOKUP(I653,Parâmetros!$B$3:$C$6,2,0)*VLOOKUP(H653,Parâmetros!$E$3:$G$5,2,0))))</f>
        <v>4</v>
      </c>
      <c r="K653" s="74">
        <f t="shared" si="276"/>
        <v>3.4763947740000002E-2</v>
      </c>
      <c r="L653" s="3"/>
      <c r="M653" s="38"/>
    </row>
    <row r="654" spans="1:13" ht="45.75" customHeight="1" outlineLevel="1" x14ac:dyDescent="0.2">
      <c r="A654" s="170" t="str">
        <f>Máximo!A654</f>
        <v>3.617</v>
      </c>
      <c r="B654" s="667" t="str">
        <f>Máximo!B654:E654</f>
        <v>12.3.4.3.1.1.          Verificar o status dos serviços. Exemplo: Ativo, Inativo, Em pausa, etc.);</v>
      </c>
      <c r="C654" s="668"/>
      <c r="D654" s="668"/>
      <c r="E654" s="669"/>
      <c r="F654" s="68" t="str">
        <f>IF(Máximo!F654:I654="","",Máximo!F654:I654)</f>
        <v/>
      </c>
      <c r="G654" s="72">
        <f>Máximo!G654:J654</f>
        <v>2.1459227E-4</v>
      </c>
      <c r="H654" s="70" t="str">
        <f>IF(Máximo!H654="","",Máximo!H654)</f>
        <v>Obrigatório</v>
      </c>
      <c r="I654" s="37" t="s">
        <v>4</v>
      </c>
      <c r="J654" s="73">
        <f>IF($K$13="Não Atende",0,IF(I654="","",IF(H654="",VLOOKUP(I654,Parâmetros!$B$3:$C$6,2,0),VLOOKUP(I654,Parâmetros!$B$3:$C$6,2,0)*VLOOKUP(H654,Parâmetros!$E$3:$G$5,2,0))))</f>
        <v>4</v>
      </c>
      <c r="K654" s="74">
        <f t="shared" si="276"/>
        <v>3.4763947740000002E-2</v>
      </c>
      <c r="L654" s="3"/>
      <c r="M654" s="38"/>
    </row>
    <row r="655" spans="1:13" ht="45.75" customHeight="1" outlineLevel="1" x14ac:dyDescent="0.2">
      <c r="A655" s="170" t="str">
        <f>Máximo!A655</f>
        <v>3.618</v>
      </c>
      <c r="B655" s="667" t="str">
        <f>Máximo!B655:E655</f>
        <v>12.3.4.3.1.2.          Para e subir serviços da aplicação;</v>
      </c>
      <c r="C655" s="668"/>
      <c r="D655" s="668"/>
      <c r="E655" s="669"/>
      <c r="F655" s="68" t="str">
        <f>IF(Máximo!F655:I655="","",Máximo!F655:I655)</f>
        <v/>
      </c>
      <c r="G655" s="72">
        <f>Máximo!G655:J655</f>
        <v>2.1459227E-4</v>
      </c>
      <c r="H655" s="70" t="str">
        <f>IF(Máximo!H655="","",Máximo!H655)</f>
        <v>Obrigatório</v>
      </c>
      <c r="I655" s="37" t="s">
        <v>4</v>
      </c>
      <c r="J655" s="73">
        <f>IF($K$13="Não Atende",0,IF(I655="","",IF(H655="",VLOOKUP(I655,Parâmetros!$B$3:$C$6,2,0),VLOOKUP(I655,Parâmetros!$B$3:$C$6,2,0)*VLOOKUP(H655,Parâmetros!$E$3:$G$5,2,0))))</f>
        <v>4</v>
      </c>
      <c r="K655" s="74">
        <f t="shared" si="276"/>
        <v>3.4763947740000002E-2</v>
      </c>
      <c r="L655" s="3"/>
      <c r="M655" s="38"/>
    </row>
    <row r="656" spans="1:13" ht="45.75" customHeight="1" outlineLevel="1" x14ac:dyDescent="0.2">
      <c r="A656" s="170" t="str">
        <f>Máximo!A656</f>
        <v>3.619</v>
      </c>
      <c r="B656" s="667" t="str">
        <f>Máximo!B656:E656</f>
        <v>12.3.4.3.1.3.          Verificar o volume de requisições na fila do serviço (tempo real);</v>
      </c>
      <c r="C656" s="668"/>
      <c r="D656" s="668"/>
      <c r="E656" s="669"/>
      <c r="F656" s="68" t="str">
        <f>IF(Máximo!F656:I656="","",Máximo!F656:I656)</f>
        <v/>
      </c>
      <c r="G656" s="72">
        <f>Máximo!G656:J656</f>
        <v>2.1459227E-4</v>
      </c>
      <c r="H656" s="70" t="str">
        <f>IF(Máximo!H656="","",Máximo!H656)</f>
        <v>Obrigatório</v>
      </c>
      <c r="I656" s="37" t="s">
        <v>4</v>
      </c>
      <c r="J656" s="73">
        <f>IF($K$13="Não Atende",0,IF(I656="","",IF(H656="",VLOOKUP(I656,Parâmetros!$B$3:$C$6,2,0),VLOOKUP(I656,Parâmetros!$B$3:$C$6,2,0)*VLOOKUP(H656,Parâmetros!$E$3:$G$5,2,0))))</f>
        <v>4</v>
      </c>
      <c r="K656" s="74">
        <f t="shared" si="276"/>
        <v>3.4763947740000002E-2</v>
      </c>
      <c r="L656" s="3"/>
      <c r="M656" s="38"/>
    </row>
    <row r="657" spans="1:13" ht="45.75" customHeight="1" outlineLevel="1" x14ac:dyDescent="0.2">
      <c r="A657" s="170" t="str">
        <f>Máximo!A657</f>
        <v>3.620</v>
      </c>
      <c r="B657" s="667" t="str">
        <f>Máximo!B657:E657</f>
        <v>12.3.4.3.1.4.          Verificar o histórico de requisição do serviço (histórico);</v>
      </c>
      <c r="C657" s="668"/>
      <c r="D657" s="668"/>
      <c r="E657" s="669"/>
      <c r="F657" s="68" t="str">
        <f>IF(Máximo!F657:I657="","",Máximo!F657:I657)</f>
        <v/>
      </c>
      <c r="G657" s="72">
        <f>Máximo!G657:J657</f>
        <v>2.1459227E-4</v>
      </c>
      <c r="H657" s="70" t="str">
        <f>IF(Máximo!H657="","",Máximo!H657)</f>
        <v>Obrigatório</v>
      </c>
      <c r="I657" s="37" t="s">
        <v>4</v>
      </c>
      <c r="J657" s="73">
        <f>IF($K$13="Não Atende",0,IF(I657="","",IF(H657="",VLOOKUP(I657,Parâmetros!$B$3:$C$6,2,0),VLOOKUP(I657,Parâmetros!$B$3:$C$6,2,0)*VLOOKUP(H657,Parâmetros!$E$3:$G$5,2,0))))</f>
        <v>4</v>
      </c>
      <c r="K657" s="74">
        <f t="shared" si="276"/>
        <v>3.4763947740000002E-2</v>
      </c>
      <c r="L657" s="3"/>
      <c r="M657" s="38"/>
    </row>
    <row r="658" spans="1:13" ht="45.75" customHeight="1" outlineLevel="1" x14ac:dyDescent="0.2">
      <c r="A658" s="170" t="str">
        <f>Máximo!A658</f>
        <v>3.621</v>
      </c>
      <c r="B658" s="667" t="str">
        <f>Máximo!B658:E658</f>
        <v>12.3.4.3.1.5.          Verificar as configurações de cada serviço;</v>
      </c>
      <c r="C658" s="668"/>
      <c r="D658" s="668"/>
      <c r="E658" s="669"/>
      <c r="F658" s="68" t="str">
        <f>IF(Máximo!F658:I658="","",Máximo!F658:I658)</f>
        <v/>
      </c>
      <c r="G658" s="72">
        <f>Máximo!G658:J658</f>
        <v>2.1459227E-4</v>
      </c>
      <c r="H658" s="70" t="str">
        <f>IF(Máximo!H658="","",Máximo!H658)</f>
        <v>Obrigatório</v>
      </c>
      <c r="I658" s="37" t="s">
        <v>4</v>
      </c>
      <c r="J658" s="73">
        <f>IF($K$13="Não Atende",0,IF(I658="","",IF(H658="",VLOOKUP(I658,Parâmetros!$B$3:$C$6,2,0),VLOOKUP(I658,Parâmetros!$B$3:$C$6,2,0)*VLOOKUP(H658,Parâmetros!$E$3:$G$5,2,0))))</f>
        <v>4</v>
      </c>
      <c r="K658" s="74">
        <f t="shared" si="276"/>
        <v>3.4763947740000002E-2</v>
      </c>
      <c r="L658" s="3"/>
      <c r="M658" s="38"/>
    </row>
    <row r="659" spans="1:13" ht="45.75" customHeight="1" outlineLevel="1" x14ac:dyDescent="0.2">
      <c r="A659" s="170" t="str">
        <f>Máximo!A659</f>
        <v>3.622</v>
      </c>
      <c r="B659" s="667" t="str">
        <f>Máximo!B659:E659</f>
        <v>12.3.4.3.1.6.          Verificar os erros que estão ocorrendo por serviço;</v>
      </c>
      <c r="C659" s="668"/>
      <c r="D659" s="668"/>
      <c r="E659" s="669"/>
      <c r="F659" s="68" t="str">
        <f>IF(Máximo!F659:I659="","",Máximo!F659:I659)</f>
        <v/>
      </c>
      <c r="G659" s="72">
        <f>Máximo!G659:J659</f>
        <v>2.1459227E-4</v>
      </c>
      <c r="H659" s="70" t="str">
        <f>IF(Máximo!H659="","",Máximo!H659)</f>
        <v>Obrigatório</v>
      </c>
      <c r="I659" s="37" t="s">
        <v>4</v>
      </c>
      <c r="J659" s="73">
        <f>IF($K$13="Não Atende",0,IF(I659="","",IF(H659="",VLOOKUP(I659,Parâmetros!$B$3:$C$6,2,0),VLOOKUP(I659,Parâmetros!$B$3:$C$6,2,0)*VLOOKUP(H659,Parâmetros!$E$3:$G$5,2,0))))</f>
        <v>4</v>
      </c>
      <c r="K659" s="74">
        <f t="shared" si="276"/>
        <v>3.4763947740000002E-2</v>
      </c>
      <c r="L659" s="3"/>
      <c r="M659" s="38"/>
    </row>
    <row r="660" spans="1:13" ht="45.75" customHeight="1" outlineLevel="1" x14ac:dyDescent="0.2">
      <c r="A660" s="170" t="str">
        <f>Máximo!A660</f>
        <v>3.623</v>
      </c>
      <c r="B660" s="667" t="str">
        <f>Máximo!B660:E660</f>
        <v>12.3.4.3.1.7.          Possibilidade de deploy de código centralizada.</v>
      </c>
      <c r="C660" s="668"/>
      <c r="D660" s="668"/>
      <c r="E660" s="669"/>
      <c r="F660" s="68" t="str">
        <f>IF(Máximo!F660:I660="","",Máximo!F660:I660)</f>
        <v/>
      </c>
      <c r="G660" s="72">
        <f>Máximo!G660:J660</f>
        <v>2.1459227E-4</v>
      </c>
      <c r="H660" s="70" t="str">
        <f>IF(Máximo!H660="","",Máximo!H660)</f>
        <v>Obrigatório</v>
      </c>
      <c r="I660" s="37" t="s">
        <v>4</v>
      </c>
      <c r="J660" s="73">
        <f>IF($K$13="Não Atende",0,IF(I660="","",IF(H660="",VLOOKUP(I660,Parâmetros!$B$3:$C$6,2,0),VLOOKUP(I660,Parâmetros!$B$3:$C$6,2,0)*VLOOKUP(H660,Parâmetros!$E$3:$G$5,2,0))))</f>
        <v>4</v>
      </c>
      <c r="K660" s="74">
        <f t="shared" si="276"/>
        <v>3.4763947740000002E-2</v>
      </c>
      <c r="L660" s="3"/>
      <c r="M660" s="38"/>
    </row>
    <row r="661" spans="1:13" ht="45.75" customHeight="1" outlineLevel="1" x14ac:dyDescent="0.2">
      <c r="A661" s="170" t="str">
        <f>Máximo!A661</f>
        <v>3.624</v>
      </c>
      <c r="B661" s="667" t="str">
        <f>Máximo!B661:E661</f>
        <v>12.3.4.3.2.        A aplicação deve suportar nome de DNS da aplicação no domínio intranet;</v>
      </c>
      <c r="C661" s="668"/>
      <c r="D661" s="668"/>
      <c r="E661" s="669"/>
      <c r="F661" s="68" t="str">
        <f>IF(Máximo!F661:I661="","",Máximo!F661:I661)</f>
        <v/>
      </c>
      <c r="G661" s="72">
        <f>Máximo!G661:J661</f>
        <v>2.1459227E-4</v>
      </c>
      <c r="H661" s="70" t="str">
        <f>IF(Máximo!H661="","",Máximo!H661)</f>
        <v>Obrigatório</v>
      </c>
      <c r="I661" s="37" t="s">
        <v>4</v>
      </c>
      <c r="J661" s="73">
        <f>IF($K$13="Não Atende",0,IF(I661="","",IF(H661="",VLOOKUP(I661,Parâmetros!$B$3:$C$6,2,0),VLOOKUP(I661,Parâmetros!$B$3:$C$6,2,0)*VLOOKUP(H661,Parâmetros!$E$3:$G$5,2,0))))</f>
        <v>4</v>
      </c>
      <c r="K661" s="74">
        <f t="shared" si="276"/>
        <v>3.4763947740000002E-2</v>
      </c>
      <c r="L661" s="3"/>
      <c r="M661" s="38"/>
    </row>
    <row r="662" spans="1:13" ht="45.75" customHeight="1" outlineLevel="1" x14ac:dyDescent="0.2">
      <c r="A662" s="170" t="str">
        <f>Máximo!A662</f>
        <v>3.625</v>
      </c>
      <c r="B662" s="667" t="str">
        <f>Máximo!B662:E662</f>
        <v>12.3.4.3.3.        A solução deve atender todos os baselines de segurança de application server da Oi;</v>
      </c>
      <c r="C662" s="668"/>
      <c r="D662" s="668"/>
      <c r="E662" s="669"/>
      <c r="F662" s="68" t="str">
        <f>IF(Máximo!F662:I662="","",Máximo!F662:I662)</f>
        <v/>
      </c>
      <c r="G662" s="72">
        <f>Máximo!G662:J662</f>
        <v>2.1459227E-4</v>
      </c>
      <c r="H662" s="70" t="str">
        <f>IF(Máximo!H662="","",Máximo!H662)</f>
        <v>Obrigatório</v>
      </c>
      <c r="I662" s="37" t="s">
        <v>4</v>
      </c>
      <c r="J662" s="73">
        <f>IF($K$13="Não Atende",0,IF(I662="","",IF(H662="",VLOOKUP(I662,Parâmetros!$B$3:$C$6,2,0),VLOOKUP(I662,Parâmetros!$B$3:$C$6,2,0)*VLOOKUP(H662,Parâmetros!$E$3:$G$5,2,0))))</f>
        <v>4</v>
      </c>
      <c r="K662" s="74">
        <f t="shared" si="276"/>
        <v>3.4763947740000002E-2</v>
      </c>
      <c r="L662" s="3"/>
      <c r="M662" s="38"/>
    </row>
    <row r="663" spans="1:13" ht="45.75" customHeight="1" outlineLevel="1" x14ac:dyDescent="0.2">
      <c r="A663" s="170" t="str">
        <f>Máximo!A663</f>
        <v>3.626</v>
      </c>
      <c r="B663" s="667" t="str">
        <f>Máximo!B663:E663</f>
        <v>12.3.4.3.4.        A solução deve permitir backup on-line de todas as suas camadas e componentes;</v>
      </c>
      <c r="C663" s="668"/>
      <c r="D663" s="668"/>
      <c r="E663" s="669"/>
      <c r="F663" s="68" t="str">
        <f>IF(Máximo!F663:I663="","",Máximo!F663:I663)</f>
        <v/>
      </c>
      <c r="G663" s="72">
        <f>Máximo!G663:J663</f>
        <v>2.1459227E-4</v>
      </c>
      <c r="H663" s="70" t="str">
        <f>IF(Máximo!H663="","",Máximo!H663)</f>
        <v>Obrigatório</v>
      </c>
      <c r="I663" s="37" t="s">
        <v>4</v>
      </c>
      <c r="J663" s="73">
        <f>IF($K$13="Não Atende",0,IF(I663="","",IF(H663="",VLOOKUP(I663,Parâmetros!$B$3:$C$6,2,0),VLOOKUP(I663,Parâmetros!$B$3:$C$6,2,0)*VLOOKUP(H663,Parâmetros!$E$3:$G$5,2,0))))</f>
        <v>4</v>
      </c>
      <c r="K663" s="74">
        <f t="shared" si="276"/>
        <v>3.4763947740000002E-2</v>
      </c>
      <c r="L663" s="3"/>
      <c r="M663" s="38"/>
    </row>
    <row r="664" spans="1:13" ht="45.75" customHeight="1" outlineLevel="1" x14ac:dyDescent="0.2">
      <c r="A664" s="170" t="str">
        <f>Máximo!A664</f>
        <v>3.627</v>
      </c>
      <c r="B664" s="667" t="str">
        <f>Máximo!B664:E664</f>
        <v>12.3.4.3.5.         A solução deve contemplar rotacionamento de log e a depuração em níveis de log sem a necessidade de interrupção do serviço, conforme políticas da Oi;</v>
      </c>
      <c r="C664" s="668"/>
      <c r="D664" s="668"/>
      <c r="E664" s="669"/>
      <c r="F664" s="68" t="str">
        <f>IF(Máximo!F664:I664="","",Máximo!F664:I664)</f>
        <v/>
      </c>
      <c r="G664" s="72">
        <f>Máximo!G664:J664</f>
        <v>2.1459227E-4</v>
      </c>
      <c r="H664" s="70" t="str">
        <f>IF(Máximo!H664="","",Máximo!H664)</f>
        <v>Obrigatório</v>
      </c>
      <c r="I664" s="37" t="s">
        <v>4</v>
      </c>
      <c r="J664" s="73">
        <f>IF($K$13="Não Atende",0,IF(I664="","",IF(H664="",VLOOKUP(I664,Parâmetros!$B$3:$C$6,2,0),VLOOKUP(I664,Parâmetros!$B$3:$C$6,2,0)*VLOOKUP(H664,Parâmetros!$E$3:$G$5,2,0))))</f>
        <v>4</v>
      </c>
      <c r="K664" s="74">
        <f t="shared" si="276"/>
        <v>3.4763947740000002E-2</v>
      </c>
      <c r="L664" s="3"/>
      <c r="M664" s="38"/>
    </row>
    <row r="665" spans="1:13" ht="45.75" customHeight="1" outlineLevel="1" x14ac:dyDescent="0.2">
      <c r="A665" s="170" t="str">
        <f>Máximo!A665</f>
        <v>3.628</v>
      </c>
      <c r="B665" s="667" t="str">
        <f>Máximo!B665:E665</f>
        <v>12.3.4.3.6.        A solução deve possuir mecanismos de gerenciamento de filas/processamento de eventos síncronos e assíncronos. Ex.: JMS;</v>
      </c>
      <c r="C665" s="668"/>
      <c r="D665" s="668"/>
      <c r="E665" s="669"/>
      <c r="F665" s="68" t="str">
        <f>IF(Máximo!F665:I665="","",Máximo!F665:I665)</f>
        <v/>
      </c>
      <c r="G665" s="72">
        <f>Máximo!G665:J665</f>
        <v>2.1459227E-4</v>
      </c>
      <c r="H665" s="70" t="str">
        <f>IF(Máximo!H665="","",Máximo!H665)</f>
        <v>Obrigatório</v>
      </c>
      <c r="I665" s="37" t="s">
        <v>4</v>
      </c>
      <c r="J665" s="73">
        <f>IF($K$13="Não Atende",0,IF(I665="","",IF(H665="",VLOOKUP(I665,Parâmetros!$B$3:$C$6,2,0),VLOOKUP(I665,Parâmetros!$B$3:$C$6,2,0)*VLOOKUP(H665,Parâmetros!$E$3:$G$5,2,0))))</f>
        <v>4</v>
      </c>
      <c r="K665" s="74">
        <f t="shared" si="276"/>
        <v>3.4763947740000002E-2</v>
      </c>
      <c r="L665" s="3"/>
      <c r="M665" s="38"/>
    </row>
    <row r="666" spans="1:13" ht="45.75" customHeight="1" outlineLevel="1" x14ac:dyDescent="0.2">
      <c r="A666" s="170" t="str">
        <f>Máximo!A666</f>
        <v>3.629</v>
      </c>
      <c r="B666" s="667" t="str">
        <f>Máximo!B666:E666</f>
        <v>12.3.4.3.7.        A solução deve possuir mecanismos de gerenciamento de pool de threads permitindo segregação por funcionalidade.</v>
      </c>
      <c r="C666" s="668"/>
      <c r="D666" s="668"/>
      <c r="E666" s="669"/>
      <c r="F666" s="68" t="str">
        <f>IF(Máximo!F666:I666="","",Máximo!F666:I666)</f>
        <v/>
      </c>
      <c r="G666" s="72">
        <f>Máximo!G666:J666</f>
        <v>2.1459227E-4</v>
      </c>
      <c r="H666" s="70" t="str">
        <f>IF(Máximo!H666="","",Máximo!H666)</f>
        <v>Obrigatório</v>
      </c>
      <c r="I666" s="37" t="s">
        <v>4</v>
      </c>
      <c r="J666" s="73">
        <f>IF($K$13="Não Atende",0,IF(I666="","",IF(H666="",VLOOKUP(I666,Parâmetros!$B$3:$C$6,2,0),VLOOKUP(I666,Parâmetros!$B$3:$C$6,2,0)*VLOOKUP(H666,Parâmetros!$E$3:$G$5,2,0))))</f>
        <v>4</v>
      </c>
      <c r="K666" s="74">
        <f t="shared" si="276"/>
        <v>3.4763947740000002E-2</v>
      </c>
      <c r="L666" s="3"/>
      <c r="M666" s="38"/>
    </row>
    <row r="667" spans="1:13" ht="45.75" customHeight="1" outlineLevel="1" x14ac:dyDescent="0.2">
      <c r="A667" s="170" t="str">
        <f>Máximo!A667</f>
        <v>3.630</v>
      </c>
      <c r="B667" s="667" t="str">
        <f>Máximo!B667:E667</f>
        <v>12.3.4.3.8.        A solução deve atender aos padrões de file system/pastas de Gestão de Ambientes;</v>
      </c>
      <c r="C667" s="668"/>
      <c r="D667" s="668"/>
      <c r="E667" s="669"/>
      <c r="F667" s="68" t="str">
        <f>IF(Máximo!F667:I667="","",Máximo!F667:I667)</f>
        <v/>
      </c>
      <c r="G667" s="72">
        <f>Máximo!G667:J667</f>
        <v>2.1459227E-4</v>
      </c>
      <c r="H667" s="70" t="str">
        <f>IF(Máximo!H667="","",Máximo!H667)</f>
        <v>Obrigatório</v>
      </c>
      <c r="I667" s="37" t="s">
        <v>4</v>
      </c>
      <c r="J667" s="73">
        <f>IF($K$13="Não Atende",0,IF(I667="","",IF(H667="",VLOOKUP(I667,Parâmetros!$B$3:$C$6,2,0),VLOOKUP(I667,Parâmetros!$B$3:$C$6,2,0)*VLOOKUP(H667,Parâmetros!$E$3:$G$5,2,0))))</f>
        <v>4</v>
      </c>
      <c r="K667" s="74">
        <f t="shared" si="276"/>
        <v>3.4763947740000002E-2</v>
      </c>
      <c r="L667" s="3"/>
      <c r="M667" s="38"/>
    </row>
    <row r="668" spans="1:13" ht="45.75" customHeight="1" outlineLevel="1" x14ac:dyDescent="0.2">
      <c r="A668" s="170" t="str">
        <f>Máximo!A668</f>
        <v>3.631</v>
      </c>
      <c r="B668" s="667" t="str">
        <f>Máximo!B668:E668</f>
        <v>12.3.4.3.9.        A solução deve atender aos padrões de usuários e grupos de Gestão de Ambientes;</v>
      </c>
      <c r="C668" s="668"/>
      <c r="D668" s="668"/>
      <c r="E668" s="669"/>
      <c r="F668" s="68" t="str">
        <f>IF(Máximo!F668:I668="","",Máximo!F668:I668)</f>
        <v/>
      </c>
      <c r="G668" s="72">
        <f>Máximo!G668:J668</f>
        <v>2.1459227E-4</v>
      </c>
      <c r="H668" s="70" t="str">
        <f>IF(Máximo!H668="","",Máximo!H668)</f>
        <v>Obrigatório</v>
      </c>
      <c r="I668" s="37" t="s">
        <v>4</v>
      </c>
      <c r="J668" s="73">
        <f>IF($K$13="Não Atende",0,IF(I668="","",IF(H668="",VLOOKUP(I668,Parâmetros!$B$3:$C$6,2,0),VLOOKUP(I668,Parâmetros!$B$3:$C$6,2,0)*VLOOKUP(H668,Parâmetros!$E$3:$G$5,2,0))))</f>
        <v>4</v>
      </c>
      <c r="K668" s="74">
        <f t="shared" si="276"/>
        <v>3.4763947740000002E-2</v>
      </c>
      <c r="L668" s="3"/>
      <c r="M668" s="38"/>
    </row>
    <row r="669" spans="1:13" ht="45.75" customHeight="1" outlineLevel="1" x14ac:dyDescent="0.2">
      <c r="A669" s="170" t="str">
        <f>Máximo!A669</f>
        <v>3.632</v>
      </c>
      <c r="B669" s="667" t="str">
        <f>Máximo!B669:E669</f>
        <v>12.3.4.3.10.      A solução deve atender aos padrões de regras de segurança de acesso e permissão de Gestão de Ambientes;</v>
      </c>
      <c r="C669" s="668"/>
      <c r="D669" s="668"/>
      <c r="E669" s="669"/>
      <c r="F669" s="68" t="str">
        <f>IF(Máximo!F669:I669="","",Máximo!F669:I669)</f>
        <v/>
      </c>
      <c r="G669" s="72">
        <f>Máximo!G669:J669</f>
        <v>2.1459227E-4</v>
      </c>
      <c r="H669" s="70" t="str">
        <f>IF(Máximo!H669="","",Máximo!H669)</f>
        <v>Obrigatório</v>
      </c>
      <c r="I669" s="37" t="s">
        <v>4</v>
      </c>
      <c r="J669" s="73">
        <f>IF($K$13="Não Atende",0,IF(I669="","",IF(H669="",VLOOKUP(I669,Parâmetros!$B$3:$C$6,2,0),VLOOKUP(I669,Parâmetros!$B$3:$C$6,2,0)*VLOOKUP(H669,Parâmetros!$E$3:$G$5,2,0))))</f>
        <v>4</v>
      </c>
      <c r="K669" s="74">
        <f t="shared" si="276"/>
        <v>3.4763947740000002E-2</v>
      </c>
      <c r="L669" s="3"/>
      <c r="M669" s="38"/>
    </row>
    <row r="670" spans="1:13" ht="45.75" customHeight="1" outlineLevel="1" x14ac:dyDescent="0.2">
      <c r="A670" s="170" t="str">
        <f>Máximo!A670</f>
        <v>3.633</v>
      </c>
      <c r="B670" s="667" t="str">
        <f>Máximo!B670:E670</f>
        <v>12.3.4.3.11.      A solução deve atender aos padrões de script de administração e gestão de ambientes;</v>
      </c>
      <c r="C670" s="668"/>
      <c r="D670" s="668"/>
      <c r="E670" s="669"/>
      <c r="F670" s="68" t="str">
        <f>IF(Máximo!F670:I670="","",Máximo!F670:I670)</f>
        <v/>
      </c>
      <c r="G670" s="72">
        <f>Máximo!G670:J670</f>
        <v>2.1459227E-4</v>
      </c>
      <c r="H670" s="70" t="str">
        <f>IF(Máximo!H670="","",Máximo!H670)</f>
        <v>Obrigatório</v>
      </c>
      <c r="I670" s="37" t="s">
        <v>4</v>
      </c>
      <c r="J670" s="73">
        <f>IF($K$13="Não Atende",0,IF(I670="","",IF(H670="",VLOOKUP(I670,Parâmetros!$B$3:$C$6,2,0),VLOOKUP(I670,Parâmetros!$B$3:$C$6,2,0)*VLOOKUP(H670,Parâmetros!$E$3:$G$5,2,0))))</f>
        <v>4</v>
      </c>
      <c r="K670" s="74">
        <f t="shared" si="276"/>
        <v>3.4763947740000002E-2</v>
      </c>
      <c r="L670" s="3"/>
      <c r="M670" s="38"/>
    </row>
    <row r="671" spans="1:13" ht="45.75" customHeight="1" outlineLevel="1" x14ac:dyDescent="0.2">
      <c r="A671" s="170" t="str">
        <f>Máximo!A671</f>
        <v>3.634</v>
      </c>
      <c r="B671" s="667" t="str">
        <f>Máximo!B671:E671</f>
        <v>12.3.4.3.12.      A solução deve contemplar ferramenta ou script que permita realizar a leitura dos logs das camadas de web, e aplication, e posteriormente realizem input em um banco de dados.</v>
      </c>
      <c r="C671" s="668"/>
      <c r="D671" s="668"/>
      <c r="E671" s="669"/>
      <c r="F671" s="68" t="str">
        <f>IF(Máximo!F671:I671="","",Máximo!F671:I671)</f>
        <v/>
      </c>
      <c r="G671" s="72">
        <f>Máximo!G671:J671</f>
        <v>2.1459227E-4</v>
      </c>
      <c r="H671" s="70" t="str">
        <f>IF(Máximo!H671="","",Máximo!H671)</f>
        <v>Obrigatório</v>
      </c>
      <c r="I671" s="37" t="s">
        <v>4</v>
      </c>
      <c r="J671" s="73">
        <f>IF($K$13="Não Atende",0,IF(I671="","",IF(H671="",VLOOKUP(I671,Parâmetros!$B$3:$C$6,2,0),VLOOKUP(I671,Parâmetros!$B$3:$C$6,2,0)*VLOOKUP(H671,Parâmetros!$E$3:$G$5,2,0))))</f>
        <v>4</v>
      </c>
      <c r="K671" s="74">
        <f t="shared" si="276"/>
        <v>3.4763947740000002E-2</v>
      </c>
      <c r="L671" s="3"/>
      <c r="M671" s="38"/>
    </row>
    <row r="672" spans="1:13" ht="45.75" customHeight="1" outlineLevel="1" x14ac:dyDescent="0.2">
      <c r="A672" s="170" t="str">
        <f>Máximo!A672</f>
        <v>3.635</v>
      </c>
      <c r="B672" s="667" t="str">
        <f>Máximo!B672:E672</f>
        <v>12.3.4.3.13.      Todo usuário de serviço deve ser solicitado exclusivamente pela equipe de Gestão de Ambiente;</v>
      </c>
      <c r="C672" s="668"/>
      <c r="D672" s="668"/>
      <c r="E672" s="669"/>
      <c r="F672" s="68" t="str">
        <f>IF(Máximo!F672:I672="","",Máximo!F672:I672)</f>
        <v/>
      </c>
      <c r="G672" s="72">
        <f>Máximo!G672:J672</f>
        <v>2.1459227E-4</v>
      </c>
      <c r="H672" s="70" t="str">
        <f>IF(Máximo!H672="","",Máximo!H672)</f>
        <v>Obrigatório</v>
      </c>
      <c r="I672" s="37" t="s">
        <v>4</v>
      </c>
      <c r="J672" s="73">
        <f>IF($K$13="Não Atende",0,IF(I672="","",IF(H672="",VLOOKUP(I672,Parâmetros!$B$3:$C$6,2,0),VLOOKUP(I672,Parâmetros!$B$3:$C$6,2,0)*VLOOKUP(H672,Parâmetros!$E$3:$G$5,2,0))))</f>
        <v>4</v>
      </c>
      <c r="K672" s="74">
        <f t="shared" si="276"/>
        <v>3.4763947740000002E-2</v>
      </c>
      <c r="L672" s="3"/>
      <c r="M672" s="38"/>
    </row>
    <row r="673" spans="1:13" ht="45.75" customHeight="1" outlineLevel="1" x14ac:dyDescent="0.2">
      <c r="A673" s="170" t="str">
        <f>Máximo!A673</f>
        <v>3.636</v>
      </c>
      <c r="B673" s="667" t="str">
        <f>Máximo!B673:E673</f>
        <v>12.3.4.3.14.      Deve ser criado um usuário dentro do sistema para operação do ambiente;</v>
      </c>
      <c r="C673" s="668"/>
      <c r="D673" s="668"/>
      <c r="E673" s="669"/>
      <c r="F673" s="68" t="str">
        <f>IF(Máximo!F673:I673="","",Máximo!F673:I673)</f>
        <v/>
      </c>
      <c r="G673" s="72">
        <f>Máximo!G673:J673</f>
        <v>2.1459227E-4</v>
      </c>
      <c r="H673" s="70" t="str">
        <f>IF(Máximo!H673="","",Máximo!H673)</f>
        <v>Obrigatório</v>
      </c>
      <c r="I673" s="37" t="s">
        <v>4</v>
      </c>
      <c r="J673" s="73">
        <f>IF($K$13="Não Atende",0,IF(I673="","",IF(H673="",VLOOKUP(I673,Parâmetros!$B$3:$C$6,2,0),VLOOKUP(I673,Parâmetros!$B$3:$C$6,2,0)*VLOOKUP(H673,Parâmetros!$E$3:$G$5,2,0))))</f>
        <v>4</v>
      </c>
      <c r="K673" s="74">
        <f t="shared" si="276"/>
        <v>3.4763947740000002E-2</v>
      </c>
      <c r="L673" s="3"/>
      <c r="M673" s="38"/>
    </row>
    <row r="674" spans="1:13" ht="45.75" customHeight="1" outlineLevel="1" x14ac:dyDescent="0.2">
      <c r="A674" s="170" t="str">
        <f>Máximo!A674</f>
        <v>3.637</v>
      </c>
      <c r="B674" s="667" t="str">
        <f>Máximo!B674:E674</f>
        <v>12.3.4.3.15.      Deve ser criado um usuário dentro do sistema para atividades com permissões adequadas para o desenvolvimento das atividades pertinentes a deploy, release etc, evitando o uso de usuários administrativos da aplicação.</v>
      </c>
      <c r="C674" s="668"/>
      <c r="D674" s="668"/>
      <c r="E674" s="669"/>
      <c r="F674" s="68" t="str">
        <f>IF(Máximo!F674:I674="","",Máximo!F674:I674)</f>
        <v/>
      </c>
      <c r="G674" s="72">
        <f>Máximo!G674:J674</f>
        <v>2.1459227E-4</v>
      </c>
      <c r="H674" s="70" t="str">
        <f>IF(Máximo!H674="","",Máximo!H674)</f>
        <v>Obrigatório</v>
      </c>
      <c r="I674" s="37" t="s">
        <v>4</v>
      </c>
      <c r="J674" s="73">
        <f>IF($K$13="Não Atende",0,IF(I674="","",IF(H674="",VLOOKUP(I674,Parâmetros!$B$3:$C$6,2,0),VLOOKUP(I674,Parâmetros!$B$3:$C$6,2,0)*VLOOKUP(H674,Parâmetros!$E$3:$G$5,2,0))))</f>
        <v>4</v>
      </c>
      <c r="K674" s="74">
        <f t="shared" si="276"/>
        <v>3.4763947740000002E-2</v>
      </c>
      <c r="L674" s="3"/>
      <c r="M674" s="38"/>
    </row>
    <row r="675" spans="1:13" ht="45.75" customHeight="1" outlineLevel="1" x14ac:dyDescent="0.2">
      <c r="A675" s="170" t="str">
        <f>Máximo!A675</f>
        <v>3.638</v>
      </c>
      <c r="B675" s="667" t="str">
        <f>Máximo!B675:E675</f>
        <v>12.3.4.3.16.      Deve ser criado um usuário dentro do sistema para monitoração;</v>
      </c>
      <c r="C675" s="668"/>
      <c r="D675" s="668"/>
      <c r="E675" s="669"/>
      <c r="F675" s="68" t="str">
        <f>IF(Máximo!F675:I675="","",Máximo!F675:I675)</f>
        <v/>
      </c>
      <c r="G675" s="72">
        <f>Máximo!G675:J675</f>
        <v>2.1459227E-4</v>
      </c>
      <c r="H675" s="70" t="str">
        <f>IF(Máximo!H675="","",Máximo!H675)</f>
        <v>Obrigatório</v>
      </c>
      <c r="I675" s="37" t="s">
        <v>4</v>
      </c>
      <c r="J675" s="73">
        <f>IF($K$13="Não Atende",0,IF(I675="","",IF(H675="",VLOOKUP(I675,Parâmetros!$B$3:$C$6,2,0),VLOOKUP(I675,Parâmetros!$B$3:$C$6,2,0)*VLOOKUP(H675,Parâmetros!$E$3:$G$5,2,0))))</f>
        <v>4</v>
      </c>
      <c r="K675" s="74">
        <f t="shared" si="276"/>
        <v>3.4763947740000002E-2</v>
      </c>
      <c r="L675" s="3"/>
      <c r="M675" s="38"/>
    </row>
    <row r="676" spans="1:13" ht="45.75" customHeight="1" outlineLevel="1" x14ac:dyDescent="0.2">
      <c r="A676" s="170" t="str">
        <f>Máximo!A676</f>
        <v>3.639</v>
      </c>
      <c r="B676" s="667" t="str">
        <f>Máximo!B676:E676</f>
        <v>12.3.4.3.17.      A solução deve possuir grupos de acesso distintos de forma a permitir a segregação de privilégios de usuários da aplicação, equipes de desenvolvimento e administração do sistema / ambiente. Os privilégios administrativos devem ser exclusivos das equipes de infraestrutura de TI.</v>
      </c>
      <c r="C676" s="668"/>
      <c r="D676" s="668"/>
      <c r="E676" s="669"/>
      <c r="F676" s="68" t="str">
        <f>IF(Máximo!F676:I676="","",Máximo!F676:I676)</f>
        <v/>
      </c>
      <c r="G676" s="72">
        <f>Máximo!G676:J676</f>
        <v>2.1459227E-4</v>
      </c>
      <c r="H676" s="70" t="str">
        <f>IF(Máximo!H676="","",Máximo!H676)</f>
        <v>Obrigatório</v>
      </c>
      <c r="I676" s="37" t="s">
        <v>4</v>
      </c>
      <c r="J676" s="73">
        <f>IF($K$13="Não Atende",0,IF(I676="","",IF(H676="",VLOOKUP(I676,Parâmetros!$B$3:$C$6,2,0),VLOOKUP(I676,Parâmetros!$B$3:$C$6,2,0)*VLOOKUP(H676,Parâmetros!$E$3:$G$5,2,0))))</f>
        <v>4</v>
      </c>
      <c r="K676" s="74">
        <f t="shared" si="276"/>
        <v>3.4763947740000002E-2</v>
      </c>
      <c r="L676" s="3"/>
      <c r="M676" s="38"/>
    </row>
    <row r="677" spans="1:13" ht="45.75" customHeight="1" outlineLevel="1" x14ac:dyDescent="0.2">
      <c r="A677" s="170" t="str">
        <f>Máximo!A677</f>
        <v>3.640</v>
      </c>
      <c r="B677" s="667" t="str">
        <f>Máximo!B677:E677</f>
        <v>12.3.4.3.18.      Toda solução de midleware deve possuir controle de transações (garantia de entrega de evento)</v>
      </c>
      <c r="C677" s="668"/>
      <c r="D677" s="668"/>
      <c r="E677" s="669"/>
      <c r="F677" s="68" t="str">
        <f>IF(Máximo!F677:I677="","",Máximo!F677:I677)</f>
        <v/>
      </c>
      <c r="G677" s="72">
        <f>Máximo!G677:J677</f>
        <v>2.1459227E-4</v>
      </c>
      <c r="H677" s="70" t="str">
        <f>IF(Máximo!H677="","",Máximo!H677)</f>
        <v>Obrigatório</v>
      </c>
      <c r="I677" s="37" t="s">
        <v>4</v>
      </c>
      <c r="J677" s="73">
        <f>IF($K$13="Não Atende",0,IF(I677="","",IF(H677="",VLOOKUP(I677,Parâmetros!$B$3:$C$6,2,0),VLOOKUP(I677,Parâmetros!$B$3:$C$6,2,0)*VLOOKUP(H677,Parâmetros!$E$3:$G$5,2,0))))</f>
        <v>4</v>
      </c>
      <c r="K677" s="74">
        <f t="shared" si="276"/>
        <v>3.4763947740000002E-2</v>
      </c>
      <c r="L677" s="3"/>
      <c r="M677" s="38"/>
    </row>
    <row r="678" spans="1:13" ht="45.75" customHeight="1" outlineLevel="1" x14ac:dyDescent="0.2">
      <c r="A678" s="170" t="str">
        <f>Máximo!A678</f>
        <v>3.641</v>
      </c>
      <c r="B678" s="667" t="str">
        <f>Máximo!B678:E678</f>
        <v>12.3.4.3.19.       A solução deve disponibilizar diferentes níveis de log que possam ser configurados pela equipe de Operação de Sistemas</v>
      </c>
      <c r="C678" s="668"/>
      <c r="D678" s="668"/>
      <c r="E678" s="669"/>
      <c r="F678" s="68" t="str">
        <f>IF(Máximo!F678:I678="","",Máximo!F678:I678)</f>
        <v/>
      </c>
      <c r="G678" s="72">
        <f>Máximo!G678:J678</f>
        <v>2.1459227E-4</v>
      </c>
      <c r="H678" s="70" t="str">
        <f>IF(Máximo!H678="","",Máximo!H678)</f>
        <v>Obrigatório</v>
      </c>
      <c r="I678" s="37" t="s">
        <v>4</v>
      </c>
      <c r="J678" s="73">
        <f>IF($K$13="Não Atende",0,IF(I678="","",IF(H678="",VLOOKUP(I678,Parâmetros!$B$3:$C$6,2,0),VLOOKUP(I678,Parâmetros!$B$3:$C$6,2,0)*VLOOKUP(H678,Parâmetros!$E$3:$G$5,2,0))))</f>
        <v>4</v>
      </c>
      <c r="K678" s="74">
        <f t="shared" si="276"/>
        <v>3.4763947740000002E-2</v>
      </c>
      <c r="L678" s="3"/>
      <c r="M678" s="38"/>
    </row>
    <row r="679" spans="1:13" ht="45.75" customHeight="1" outlineLevel="1" x14ac:dyDescent="0.2">
      <c r="A679" s="170" t="str">
        <f>Máximo!A679</f>
        <v>3.642</v>
      </c>
      <c r="B679" s="667" t="str">
        <f>Máximo!B679:E679</f>
        <v>12.3.4.3.20.      A solução deve possuir trilhas de auditoria que permitam rastreabilidade do fluxo de negócio. Sejam de suas funções / módulos internos, sejam das suas interfaces / integrações</v>
      </c>
      <c r="C679" s="668"/>
      <c r="D679" s="668"/>
      <c r="E679" s="669"/>
      <c r="F679" s="68" t="str">
        <f>IF(Máximo!F679:I679="","",Máximo!F679:I679)</f>
        <v/>
      </c>
      <c r="G679" s="72">
        <f>Máximo!G679:J679</f>
        <v>2.1459227E-4</v>
      </c>
      <c r="H679" s="70" t="str">
        <f>IF(Máximo!H679="","",Máximo!H679)</f>
        <v>Obrigatório</v>
      </c>
      <c r="I679" s="37" t="s">
        <v>4</v>
      </c>
      <c r="J679" s="73">
        <f>IF($K$13="Não Atende",0,IF(I679="","",IF(H679="",VLOOKUP(I679,Parâmetros!$B$3:$C$6,2,0),VLOOKUP(I679,Parâmetros!$B$3:$C$6,2,0)*VLOOKUP(H679,Parâmetros!$E$3:$G$5,2,0))))</f>
        <v>4</v>
      </c>
      <c r="K679" s="74">
        <f t="shared" si="276"/>
        <v>3.4763947740000002E-2</v>
      </c>
      <c r="L679" s="3"/>
      <c r="M679" s="38"/>
    </row>
    <row r="680" spans="1:13" ht="45.75" customHeight="1" outlineLevel="1" x14ac:dyDescent="0.2">
      <c r="A680" s="170" t="str">
        <f>Máximo!A680</f>
        <v>3.643</v>
      </c>
      <c r="B680" s="667" t="str">
        <f>Máximo!B680:E680</f>
        <v>12.3.4.3.21.      A solução deve possuir mecanismo de expurgo\archive de dados históricos</v>
      </c>
      <c r="C680" s="668"/>
      <c r="D680" s="668"/>
      <c r="E680" s="669"/>
      <c r="F680" s="68" t="str">
        <f>IF(Máximo!F680:I680="","",Máximo!F680:I680)</f>
        <v/>
      </c>
      <c r="G680" s="72">
        <f>Máximo!G680:J680</f>
        <v>2.1459227E-4</v>
      </c>
      <c r="H680" s="70" t="str">
        <f>IF(Máximo!H680="","",Máximo!H680)</f>
        <v>Obrigatório</v>
      </c>
      <c r="I680" s="37" t="s">
        <v>4</v>
      </c>
      <c r="J680" s="73">
        <f>IF($K$13="Não Atende",0,IF(I680="","",IF(H680="",VLOOKUP(I680,Parâmetros!$B$3:$C$6,2,0),VLOOKUP(I680,Parâmetros!$B$3:$C$6,2,0)*VLOOKUP(H680,Parâmetros!$E$3:$G$5,2,0))))</f>
        <v>4</v>
      </c>
      <c r="K680" s="74">
        <f t="shared" si="276"/>
        <v>3.4763947740000002E-2</v>
      </c>
      <c r="L680" s="3"/>
      <c r="M680" s="38"/>
    </row>
    <row r="681" spans="1:13" ht="45.75" customHeight="1" outlineLevel="1" x14ac:dyDescent="0.2">
      <c r="A681" s="170" t="str">
        <f>Máximo!A681</f>
        <v>3.644</v>
      </c>
      <c r="B681" s="667" t="str">
        <f>Máximo!B681:E681</f>
        <v>12.3.5.               Requisitos de Planejamento, Controle e Backup da Produção</v>
      </c>
      <c r="C681" s="668"/>
      <c r="D681" s="668"/>
      <c r="E681" s="669"/>
      <c r="F681" s="68" t="str">
        <f>IF(Máximo!F681:I681="","",Máximo!F681:I681)</f>
        <v/>
      </c>
      <c r="G681" s="72">
        <f>Máximo!G681:J681</f>
        <v>2.1459227E-4</v>
      </c>
      <c r="H681" s="70" t="str">
        <f>IF(Máximo!H681="","",Máximo!H681)</f>
        <v>Obrigatório</v>
      </c>
      <c r="I681" s="37" t="s">
        <v>4</v>
      </c>
      <c r="J681" s="73">
        <f>IF($K$13="Não Atende",0,IF(I681="","",IF(H681="",VLOOKUP(I681,Parâmetros!$B$3:$C$6,2,0),VLOOKUP(I681,Parâmetros!$B$3:$C$6,2,0)*VLOOKUP(H681,Parâmetros!$E$3:$G$5,2,0))))</f>
        <v>4</v>
      </c>
      <c r="K681" s="74">
        <f t="shared" si="276"/>
        <v>3.4763947740000002E-2</v>
      </c>
      <c r="L681" s="3"/>
      <c r="M681" s="38"/>
    </row>
    <row r="682" spans="1:13" ht="45.75" customHeight="1" outlineLevel="1" x14ac:dyDescent="0.2">
      <c r="A682" s="170" t="str">
        <f>Máximo!A682</f>
        <v>3.645</v>
      </c>
      <c r="B682" s="667" t="str">
        <f>Máximo!B682:E682</f>
        <v>12.3.5.1.   Estes artefatos serão executados durante o período de transição para produção e a aprovação de toda sequência é condição para obtenção do TAP - Termo de Aceite em Produção;</v>
      </c>
      <c r="C682" s="668"/>
      <c r="D682" s="668"/>
      <c r="E682" s="669"/>
      <c r="F682" s="68" t="str">
        <f>IF(Máximo!F682:I682="","",Máximo!F682:I682)</f>
        <v/>
      </c>
      <c r="G682" s="72">
        <f>Máximo!G682:J682</f>
        <v>2.1459227E-4</v>
      </c>
      <c r="H682" s="70" t="str">
        <f>IF(Máximo!H682="","",Máximo!H682)</f>
        <v>Obrigatório</v>
      </c>
      <c r="I682" s="37" t="s">
        <v>4</v>
      </c>
      <c r="J682" s="73">
        <f>IF($K$13="Não Atende",0,IF(I682="","",IF(H682="",VLOOKUP(I682,Parâmetros!$B$3:$C$6,2,0),VLOOKUP(I682,Parâmetros!$B$3:$C$6,2,0)*VLOOKUP(H682,Parâmetros!$E$3:$G$5,2,0))))</f>
        <v>4</v>
      </c>
      <c r="K682" s="74">
        <f t="shared" si="276"/>
        <v>3.4763947740000002E-2</v>
      </c>
      <c r="L682" s="3"/>
      <c r="M682" s="38"/>
    </row>
    <row r="683" spans="1:13" ht="45.75" customHeight="1" outlineLevel="1" x14ac:dyDescent="0.2">
      <c r="A683" s="170" t="str">
        <f>Máximo!A683</f>
        <v>3.646</v>
      </c>
      <c r="B683" s="667" t="str">
        <f>Máximo!B683:E683</f>
        <v>12.3.5.2.   Todos os padrões detalhados de produção serão informados durante o tempo de estudo e desenvolvimento da solução (job names, procedures names, file names, diretórios, backup names etc);</v>
      </c>
      <c r="C683" s="668"/>
      <c r="D683" s="668"/>
      <c r="E683" s="669"/>
      <c r="F683" s="68" t="str">
        <f>IF(Máximo!F683:I683="","",Máximo!F683:I683)</f>
        <v/>
      </c>
      <c r="G683" s="72">
        <f>Máximo!G683:J683</f>
        <v>2.1459227E-4</v>
      </c>
      <c r="H683" s="70" t="str">
        <f>IF(Máximo!H683="","",Máximo!H683)</f>
        <v>Obrigatório</v>
      </c>
      <c r="I683" s="37" t="s">
        <v>4</v>
      </c>
      <c r="J683" s="73">
        <f>IF($K$13="Não Atende",0,IF(I683="","",IF(H683="",VLOOKUP(I683,Parâmetros!$B$3:$C$6,2,0),VLOOKUP(I683,Parâmetros!$B$3:$C$6,2,0)*VLOOKUP(H683,Parâmetros!$E$3:$G$5,2,0))))</f>
        <v>4</v>
      </c>
      <c r="K683" s="74">
        <f t="shared" si="276"/>
        <v>3.4763947740000002E-2</v>
      </c>
      <c r="L683" s="3"/>
      <c r="M683" s="38"/>
    </row>
    <row r="684" spans="1:13" ht="45.75" customHeight="1" outlineLevel="1" x14ac:dyDescent="0.2">
      <c r="A684" s="170" t="str">
        <f>Máximo!A684</f>
        <v>3.647</v>
      </c>
      <c r="B684" s="667" t="str">
        <f>Máximo!B684:E684</f>
        <v>12.3.5.3.   Deverá ser fornecido mapa de relacionamento e os entregáveis de cada cadeia ou sequência de processos inter-relacionados.</v>
      </c>
      <c r="C684" s="668"/>
      <c r="D684" s="668"/>
      <c r="E684" s="669"/>
      <c r="F684" s="68" t="str">
        <f>IF(Máximo!F684:I684="","",Máximo!F684:I684)</f>
        <v/>
      </c>
      <c r="G684" s="72">
        <f>Máximo!G684:J684</f>
        <v>2.1459227E-4</v>
      </c>
      <c r="H684" s="70" t="str">
        <f>IF(Máximo!H684="","",Máximo!H684)</f>
        <v>Obrigatório</v>
      </c>
      <c r="I684" s="37" t="s">
        <v>4</v>
      </c>
      <c r="J684" s="73">
        <f>IF($K$13="Não Atende",0,IF(I684="","",IF(H684="",VLOOKUP(I684,Parâmetros!$B$3:$C$6,2,0),VLOOKUP(I684,Parâmetros!$B$3:$C$6,2,0)*VLOOKUP(H684,Parâmetros!$E$3:$G$5,2,0))))</f>
        <v>4</v>
      </c>
      <c r="K684" s="74">
        <f t="shared" si="276"/>
        <v>3.4763947740000002E-2</v>
      </c>
      <c r="L684" s="3"/>
      <c r="M684" s="38"/>
    </row>
    <row r="685" spans="1:13" ht="45.75" customHeight="1" outlineLevel="1" x14ac:dyDescent="0.2">
      <c r="A685" s="170" t="str">
        <f>Máximo!A685</f>
        <v>3.648</v>
      </c>
      <c r="B685" s="667" t="str">
        <f>Máximo!B685:E685</f>
        <v>12.3.5.4.           Requisitos de Backup</v>
      </c>
      <c r="C685" s="668"/>
      <c r="D685" s="668"/>
      <c r="E685" s="669"/>
      <c r="F685" s="68" t="str">
        <f>IF(Máximo!F685:I685="","",Máximo!F685:I685)</f>
        <v/>
      </c>
      <c r="G685" s="72">
        <f>Máximo!G685:J685</f>
        <v>2.1459227E-4</v>
      </c>
      <c r="H685" s="70" t="str">
        <f>IF(Máximo!H685="","",Máximo!H685)</f>
        <v>Obrigatório</v>
      </c>
      <c r="I685" s="37" t="s">
        <v>4</v>
      </c>
      <c r="J685" s="73">
        <f>IF($K$13="Não Atende",0,IF(I685="","",IF(H685="",VLOOKUP(I685,Parâmetros!$B$3:$C$6,2,0),VLOOKUP(I685,Parâmetros!$B$3:$C$6,2,0)*VLOOKUP(H685,Parâmetros!$E$3:$G$5,2,0))))</f>
        <v>4</v>
      </c>
      <c r="K685" s="74">
        <f t="shared" si="276"/>
        <v>3.4763947740000002E-2</v>
      </c>
      <c r="L685" s="3"/>
      <c r="M685" s="38"/>
    </row>
    <row r="686" spans="1:13" ht="45.75" customHeight="1" outlineLevel="1" x14ac:dyDescent="0.2">
      <c r="A686" s="170" t="str">
        <f>Máximo!A686</f>
        <v>3.649</v>
      </c>
      <c r="B686" s="667" t="str">
        <f>Máximo!B686:E686</f>
        <v>12.3.5.4.1.        Devem ser especificados os procedimentos de recuperação massivo ou pontual de dados, onde as necessidades não impliquem em recuperação total (full) de dados;</v>
      </c>
      <c r="C686" s="668"/>
      <c r="D686" s="668"/>
      <c r="E686" s="669"/>
      <c r="F686" s="68" t="str">
        <f>IF(Máximo!F686:I686="","",Máximo!F686:I686)</f>
        <v/>
      </c>
      <c r="G686" s="72">
        <f>Máximo!G686:J686</f>
        <v>2.1459227E-4</v>
      </c>
      <c r="H686" s="70" t="str">
        <f>IF(Máximo!H686="","",Máximo!H686)</f>
        <v>Obrigatório</v>
      </c>
      <c r="I686" s="37" t="s">
        <v>4</v>
      </c>
      <c r="J686" s="73">
        <f>IF($K$13="Não Atende",0,IF(I686="","",IF(H686="",VLOOKUP(I686,Parâmetros!$B$3:$C$6,2,0),VLOOKUP(I686,Parâmetros!$B$3:$C$6,2,0)*VLOOKUP(H686,Parâmetros!$E$3:$G$5,2,0))))</f>
        <v>4</v>
      </c>
      <c r="K686" s="74">
        <f t="shared" si="276"/>
        <v>3.4763947740000002E-2</v>
      </c>
      <c r="L686" s="3"/>
      <c r="M686" s="38"/>
    </row>
    <row r="687" spans="1:13" ht="45.75" customHeight="1" outlineLevel="1" x14ac:dyDescent="0.2">
      <c r="A687" s="170" t="str">
        <f>Máximo!A687</f>
        <v>3.650</v>
      </c>
      <c r="B687" s="667" t="str">
        <f>Máximo!B687:E687</f>
        <v>12.3.5.4.2.        Para ambos os casos devem ser apresentadas as volumetrias de área de armazenamento em fitoteca robotizada para atendimento à política de retenção de arquivos e históricos de dados definida no dimensionamento da solução proposta;</v>
      </c>
      <c r="C687" s="668"/>
      <c r="D687" s="668"/>
      <c r="E687" s="669"/>
      <c r="F687" s="68" t="str">
        <f>IF(Máximo!F687:I687="","",Máximo!F687:I687)</f>
        <v/>
      </c>
      <c r="G687" s="72">
        <f>Máximo!G687:J687</f>
        <v>2.1459227E-4</v>
      </c>
      <c r="H687" s="70" t="str">
        <f>IF(Máximo!H687="","",Máximo!H687)</f>
        <v>Obrigatório</v>
      </c>
      <c r="I687" s="37" t="s">
        <v>4</v>
      </c>
      <c r="J687" s="73">
        <f>IF($K$13="Não Atende",0,IF(I687="","",IF(H687="",VLOOKUP(I687,Parâmetros!$B$3:$C$6,2,0),VLOOKUP(I687,Parâmetros!$B$3:$C$6,2,0)*VLOOKUP(H687,Parâmetros!$E$3:$G$5,2,0))))</f>
        <v>4</v>
      </c>
      <c r="K687" s="74">
        <f t="shared" si="276"/>
        <v>3.4763947740000002E-2</v>
      </c>
      <c r="L687" s="3"/>
      <c r="M687" s="38"/>
    </row>
    <row r="688" spans="1:13" ht="45.75" customHeight="1" outlineLevel="1" x14ac:dyDescent="0.2">
      <c r="A688" s="170" t="str">
        <f>Máximo!A688</f>
        <v>3.651</v>
      </c>
      <c r="B688" s="667" t="str">
        <f>Máximo!B688:E688</f>
        <v>12.3.5.4.3.        Caso haja necessidade de backup em meio físico de alta performance, em razão de volumetria incompatível com janelas operacionais que a solução disponibiliza, especificar detalhadamente os requisitos técnicos e os procedimentos de recuperação;</v>
      </c>
      <c r="C688" s="668"/>
      <c r="D688" s="668"/>
      <c r="E688" s="669"/>
      <c r="F688" s="68" t="str">
        <f>IF(Máximo!F688:I688="","",Máximo!F688:I688)</f>
        <v/>
      </c>
      <c r="G688" s="72">
        <f>Máximo!G688:J688</f>
        <v>2.1459227E-4</v>
      </c>
      <c r="H688" s="70" t="str">
        <f>IF(Máximo!H688="","",Máximo!H688)</f>
        <v>Obrigatório</v>
      </c>
      <c r="I688" s="37" t="s">
        <v>4</v>
      </c>
      <c r="J688" s="73">
        <f>IF($K$13="Não Atende",0,IF(I688="","",IF(H688="",VLOOKUP(I688,Parâmetros!$B$3:$C$6,2,0),VLOOKUP(I688,Parâmetros!$B$3:$C$6,2,0)*VLOOKUP(H688,Parâmetros!$E$3:$G$5,2,0))))</f>
        <v>4</v>
      </c>
      <c r="K688" s="74">
        <f t="shared" si="276"/>
        <v>3.4763947740000002E-2</v>
      </c>
      <c r="L688" s="3"/>
      <c r="M688" s="38"/>
    </row>
    <row r="689" spans="1:13" ht="45.75" customHeight="1" outlineLevel="1" x14ac:dyDescent="0.2">
      <c r="A689" s="170" t="str">
        <f>Máximo!A689</f>
        <v>3.652</v>
      </c>
      <c r="B689" s="667" t="str">
        <f>Máximo!B689:E689</f>
        <v>12.3.5.4.4.        Não deve ser ofertado componente de fitoteca robotizada como parte integrante da solução. O backup de dados da solução proposta deverá utilizar solução corporativa da OI, baseada em tecnologia padrão LTO. A OI disponibilizará recursos baseados nos requisitos de dimensionamento informados pelo PROPONENTE;</v>
      </c>
      <c r="C689" s="668"/>
      <c r="D689" s="668"/>
      <c r="E689" s="669"/>
      <c r="F689" s="68" t="str">
        <f>IF(Máximo!F689:I689="","",Máximo!F689:I689)</f>
        <v/>
      </c>
      <c r="G689" s="72">
        <f>Máximo!G689:J689</f>
        <v>2.1459227E-4</v>
      </c>
      <c r="H689" s="70" t="str">
        <f>IF(Máximo!H689="","",Máximo!H689)</f>
        <v>Obrigatório</v>
      </c>
      <c r="I689" s="37" t="s">
        <v>4</v>
      </c>
      <c r="J689" s="73">
        <f>IF($K$13="Não Atende",0,IF(I689="","",IF(H689="",VLOOKUP(I689,Parâmetros!$B$3:$C$6,2,0),VLOOKUP(I689,Parâmetros!$B$3:$C$6,2,0)*VLOOKUP(H689,Parâmetros!$E$3:$G$5,2,0))))</f>
        <v>4</v>
      </c>
      <c r="K689" s="74">
        <f t="shared" si="276"/>
        <v>3.4763947740000002E-2</v>
      </c>
      <c r="L689" s="3"/>
      <c r="M689" s="38"/>
    </row>
    <row r="690" spans="1:13" ht="45.75" customHeight="1" outlineLevel="1" x14ac:dyDescent="0.2">
      <c r="A690" s="170" t="str">
        <f>Máximo!A690</f>
        <v>3.653</v>
      </c>
      <c r="B690" s="667" t="str">
        <f>Máximo!B690:E690</f>
        <v>12.3.5.4.5.        A solução proposta deve ser homologada para os softwares de gerenciamento de backup corporativos da OI identificados em capítulo anterior;</v>
      </c>
      <c r="C690" s="668"/>
      <c r="D690" s="668"/>
      <c r="E690" s="669"/>
      <c r="F690" s="68" t="str">
        <f>IF(Máximo!F690:I690="","",Máximo!F690:I690)</f>
        <v/>
      </c>
      <c r="G690" s="72">
        <f>Máximo!G690:J690</f>
        <v>2.1459227E-4</v>
      </c>
      <c r="H690" s="70" t="str">
        <f>IF(Máximo!H690="","",Máximo!H690)</f>
        <v>Obrigatório</v>
      </c>
      <c r="I690" s="37" t="s">
        <v>4</v>
      </c>
      <c r="J690" s="73">
        <f>IF($K$13="Não Atende",0,IF(I690="","",IF(H690="",VLOOKUP(I690,Parâmetros!$B$3:$C$6,2,0),VLOOKUP(I690,Parâmetros!$B$3:$C$6,2,0)*VLOOKUP(H690,Parâmetros!$E$3:$G$5,2,0))))</f>
        <v>4</v>
      </c>
      <c r="K690" s="74">
        <f t="shared" si="276"/>
        <v>3.4763947740000002E-2</v>
      </c>
      <c r="L690" s="3"/>
      <c r="M690" s="38"/>
    </row>
    <row r="691" spans="1:13" ht="45.75" customHeight="1" outlineLevel="1" x14ac:dyDescent="0.2">
      <c r="A691" s="170" t="str">
        <f>Máximo!A691</f>
        <v>3.654</v>
      </c>
      <c r="B691" s="667" t="str">
        <f>Máximo!B691:E691</f>
        <v>12.3.5.4.6.        Como pré-requisito para implantação de backup, a solução proposta deverá considerar uma infraestrutura de rede exclusiva para backup.</v>
      </c>
      <c r="C691" s="668"/>
      <c r="D691" s="668"/>
      <c r="E691" s="669"/>
      <c r="F691" s="68" t="str">
        <f>IF(Máximo!F691:I691="","",Máximo!F691:I691)</f>
        <v/>
      </c>
      <c r="G691" s="72">
        <f>Máximo!G691:J691</f>
        <v>2.1459227E-4</v>
      </c>
      <c r="H691" s="70" t="str">
        <f>IF(Máximo!H691="","",Máximo!H691)</f>
        <v>Obrigatório</v>
      </c>
      <c r="I691" s="37" t="s">
        <v>4</v>
      </c>
      <c r="J691" s="73">
        <f>IF($K$13="Não Atende",0,IF(I691="","",IF(H691="",VLOOKUP(I691,Parâmetros!$B$3:$C$6,2,0),VLOOKUP(I691,Parâmetros!$B$3:$C$6,2,0)*VLOOKUP(H691,Parâmetros!$E$3:$G$5,2,0))))</f>
        <v>4</v>
      </c>
      <c r="K691" s="74">
        <f t="shared" si="276"/>
        <v>3.4763947740000002E-2</v>
      </c>
      <c r="L691" s="3"/>
      <c r="M691" s="38"/>
    </row>
    <row r="692" spans="1:13" ht="45.75" customHeight="1" outlineLevel="1" x14ac:dyDescent="0.2">
      <c r="A692" s="170" t="str">
        <f>Máximo!A692</f>
        <v>3.655</v>
      </c>
      <c r="B692" s="667" t="str">
        <f>Máximo!B692:E692</f>
        <v>12.3.6.               Treinamento</v>
      </c>
      <c r="C692" s="668"/>
      <c r="D692" s="668"/>
      <c r="E692" s="669"/>
      <c r="F692" s="68" t="str">
        <f>IF(Máximo!F692:I692="","",Máximo!F692:I692)</f>
        <v/>
      </c>
      <c r="G692" s="72">
        <f>Máximo!G692:J692</f>
        <v>2.1459227E-4</v>
      </c>
      <c r="H692" s="70" t="str">
        <f>IF(Máximo!H692="","",Máximo!H692)</f>
        <v>Obrigatório</v>
      </c>
      <c r="I692" s="37" t="s">
        <v>4</v>
      </c>
      <c r="J692" s="73">
        <f>IF($K$13="Não Atende",0,IF(I692="","",IF(H692="",VLOOKUP(I692,Parâmetros!$B$3:$C$6,2,0),VLOOKUP(I692,Parâmetros!$B$3:$C$6,2,0)*VLOOKUP(H692,Parâmetros!$E$3:$G$5,2,0))))</f>
        <v>4</v>
      </c>
      <c r="K692" s="74">
        <f t="shared" si="276"/>
        <v>3.4763947740000002E-2</v>
      </c>
      <c r="L692" s="3"/>
      <c r="M692" s="38"/>
    </row>
    <row r="693" spans="1:13" ht="45.75" customHeight="1" outlineLevel="1" x14ac:dyDescent="0.2">
      <c r="A693" s="170" t="str">
        <f>Máximo!A693</f>
        <v>3.656</v>
      </c>
      <c r="B693" s="667" t="str">
        <f>Máximo!B693:E693</f>
        <v>12.3.6.1.             O PROPONENTE deve prover treinamento que aborde todos os quesitos tecnológicos e funcionais que envolvam a solução conforme detalhamento do item 15 deste documento.</v>
      </c>
      <c r="C693" s="668"/>
      <c r="D693" s="668"/>
      <c r="E693" s="669"/>
      <c r="F693" s="68" t="str">
        <f>IF(Máximo!F693:I693="","",Máximo!F693:I693)</f>
        <v/>
      </c>
      <c r="G693" s="72">
        <f>Máximo!G693:J693</f>
        <v>2.1459227E-4</v>
      </c>
      <c r="H693" s="70" t="str">
        <f>IF(Máximo!H693="","",Máximo!H693)</f>
        <v>Obrigatório</v>
      </c>
      <c r="I693" s="37" t="s">
        <v>4</v>
      </c>
      <c r="J693" s="73">
        <f>IF($K$13="Não Atende",0,IF(I693="","",IF(H693="",VLOOKUP(I693,Parâmetros!$B$3:$C$6,2,0),VLOOKUP(I693,Parâmetros!$B$3:$C$6,2,0)*VLOOKUP(H693,Parâmetros!$E$3:$G$5,2,0))))</f>
        <v>4</v>
      </c>
      <c r="K693" s="74">
        <f t="shared" si="276"/>
        <v>3.4763947740000002E-2</v>
      </c>
      <c r="L693" s="3"/>
      <c r="M693" s="38"/>
    </row>
    <row r="694" spans="1:13" ht="45.75" customHeight="1" outlineLevel="1" x14ac:dyDescent="0.2">
      <c r="A694" s="170" t="str">
        <f>Máximo!A694</f>
        <v>3.657</v>
      </c>
      <c r="B694" s="667" t="str">
        <f>Máximo!B694:E694</f>
        <v>12.4.Fase de Transição para Operação e Produção</v>
      </c>
      <c r="C694" s="668"/>
      <c r="D694" s="668"/>
      <c r="E694" s="669"/>
      <c r="F694" s="68" t="str">
        <f>IF(Máximo!F694:I694="","",Máximo!F694:I694)</f>
        <v/>
      </c>
      <c r="G694" s="72">
        <f>Máximo!G694:J694</f>
        <v>2.1459227E-4</v>
      </c>
      <c r="H694" s="70" t="str">
        <f>IF(Máximo!H694="","",Máximo!H694)</f>
        <v>Obrigatório</v>
      </c>
      <c r="I694" s="37" t="s">
        <v>4</v>
      </c>
      <c r="J694" s="73">
        <f>IF($K$13="Não Atende",0,IF(I694="","",IF(H694="",VLOOKUP(I694,Parâmetros!$B$3:$C$6,2,0),VLOOKUP(I694,Parâmetros!$B$3:$C$6,2,0)*VLOOKUP(H694,Parâmetros!$E$3:$G$5,2,0))))</f>
        <v>4</v>
      </c>
      <c r="K694" s="74">
        <f t="shared" si="276"/>
        <v>3.4763947740000002E-2</v>
      </c>
      <c r="L694" s="3"/>
      <c r="M694" s="38"/>
    </row>
    <row r="695" spans="1:13" ht="45.75" customHeight="1" outlineLevel="1" x14ac:dyDescent="0.2">
      <c r="A695" s="170" t="str">
        <f>Máximo!A695</f>
        <v>3.658</v>
      </c>
      <c r="B695" s="667" t="str">
        <f>Máximo!B695:E695</f>
        <v>12.4.1.               Entrega de Documentação contendo os registros dos defeitos encontrados na homologação:</v>
      </c>
      <c r="C695" s="668"/>
      <c r="D695" s="668"/>
      <c r="E695" s="669"/>
      <c r="F695" s="68" t="str">
        <f>IF(Máximo!F695:I695="","",Máximo!F695:I695)</f>
        <v/>
      </c>
      <c r="G695" s="72">
        <f>Máximo!G695:J695</f>
        <v>2.1459227E-4</v>
      </c>
      <c r="H695" s="70" t="str">
        <f>IF(Máximo!H695="","",Máximo!H695)</f>
        <v>Obrigatório</v>
      </c>
      <c r="I695" s="37" t="s">
        <v>4</v>
      </c>
      <c r="J695" s="73">
        <f>IF($K$13="Não Atende",0,IF(I695="","",IF(H695="",VLOOKUP(I695,Parâmetros!$B$3:$C$6,2,0),VLOOKUP(I695,Parâmetros!$B$3:$C$6,2,0)*VLOOKUP(H695,Parâmetros!$E$3:$G$5,2,0))))</f>
        <v>4</v>
      </c>
      <c r="K695" s="74">
        <f t="shared" si="276"/>
        <v>3.4763947740000002E-2</v>
      </c>
      <c r="L695" s="3"/>
      <c r="M695" s="38"/>
    </row>
    <row r="696" spans="1:13" ht="45.75" customHeight="1" outlineLevel="1" x14ac:dyDescent="0.2">
      <c r="A696" s="170" t="str">
        <f>Máximo!A696</f>
        <v>3.659</v>
      </c>
      <c r="B696" s="667" t="str">
        <f>Máximo!B696:E696</f>
        <v>12.4.1.1.  Lista de defeitos e correções realizadas em fase de homologação;</v>
      </c>
      <c r="C696" s="668"/>
      <c r="D696" s="668"/>
      <c r="E696" s="669"/>
      <c r="F696" s="68" t="str">
        <f>IF(Máximo!F696:I696="","",Máximo!F696:I696)</f>
        <v/>
      </c>
      <c r="G696" s="72">
        <f>Máximo!G696:J696</f>
        <v>2.1459227E-4</v>
      </c>
      <c r="H696" s="70" t="str">
        <f>IF(Máximo!H696="","",Máximo!H696)</f>
        <v>Obrigatório</v>
      </c>
      <c r="I696" s="37" t="s">
        <v>4</v>
      </c>
      <c r="J696" s="73">
        <f>IF($K$13="Não Atende",0,IF(I696="","",IF(H696="",VLOOKUP(I696,Parâmetros!$B$3:$C$6,2,0),VLOOKUP(I696,Parâmetros!$B$3:$C$6,2,0)*VLOOKUP(H696,Parâmetros!$E$3:$G$5,2,0))))</f>
        <v>4</v>
      </c>
      <c r="K696" s="74">
        <f t="shared" si="276"/>
        <v>3.4763947740000002E-2</v>
      </c>
      <c r="L696" s="3"/>
      <c r="M696" s="38"/>
    </row>
    <row r="697" spans="1:13" ht="45.75" customHeight="1" outlineLevel="1" x14ac:dyDescent="0.2">
      <c r="A697" s="170" t="str">
        <f>Máximo!A697</f>
        <v>3.660</v>
      </c>
      <c r="B697" s="667" t="str">
        <f>Máximo!B697:E697</f>
        <v>12.4.1.2.  Limitação estruturais encontradas em fase de homologação (infraestrutura, performance, disponibilidade, etc);</v>
      </c>
      <c r="C697" s="668"/>
      <c r="D697" s="668"/>
      <c r="E697" s="669"/>
      <c r="F697" s="68" t="str">
        <f>IF(Máximo!F697:I697="","",Máximo!F697:I697)</f>
        <v/>
      </c>
      <c r="G697" s="72">
        <f>Máximo!G697:J697</f>
        <v>2.1459227E-4</v>
      </c>
      <c r="H697" s="70" t="str">
        <f>IF(Máximo!H697="","",Máximo!H697)</f>
        <v>Obrigatório</v>
      </c>
      <c r="I697" s="37" t="s">
        <v>4</v>
      </c>
      <c r="J697" s="73">
        <f>IF($K$13="Não Atende",0,IF(I697="","",IF(H697="",VLOOKUP(I697,Parâmetros!$B$3:$C$6,2,0),VLOOKUP(I697,Parâmetros!$B$3:$C$6,2,0)*VLOOKUP(H697,Parâmetros!$E$3:$G$5,2,0))))</f>
        <v>4</v>
      </c>
      <c r="K697" s="74">
        <f t="shared" ref="K697:K744" si="277">IF(J697="",0,((G697*J697)*$F$30)*0.9*100)</f>
        <v>3.4763947740000002E-2</v>
      </c>
      <c r="L697" s="3"/>
      <c r="M697" s="38"/>
    </row>
    <row r="698" spans="1:13" ht="45.75" customHeight="1" outlineLevel="1" x14ac:dyDescent="0.2">
      <c r="A698" s="170" t="str">
        <f>Máximo!A698</f>
        <v>3.661</v>
      </c>
      <c r="B698" s="667" t="str">
        <f>Máximo!B698:E698</f>
        <v>12.4.1.3.  Avaliação do teste de carga dos sistemas (funcionalidades contempladas, definição da carga utilizada e tempos de resposta consideradas aceitáveis).</v>
      </c>
      <c r="C698" s="668"/>
      <c r="D698" s="668"/>
      <c r="E698" s="669"/>
      <c r="F698" s="68" t="str">
        <f>IF(Máximo!F698:I698="","",Máximo!F698:I698)</f>
        <v/>
      </c>
      <c r="G698" s="72">
        <f>Máximo!G698:J698</f>
        <v>2.1459227E-4</v>
      </c>
      <c r="H698" s="70" t="str">
        <f>IF(Máximo!H698="","",Máximo!H698)</f>
        <v>Obrigatório</v>
      </c>
      <c r="I698" s="37" t="s">
        <v>4</v>
      </c>
      <c r="J698" s="73">
        <f>IF($K$13="Não Atende",0,IF(I698="","",IF(H698="",VLOOKUP(I698,Parâmetros!$B$3:$C$6,2,0),VLOOKUP(I698,Parâmetros!$B$3:$C$6,2,0)*VLOOKUP(H698,Parâmetros!$E$3:$G$5,2,0))))</f>
        <v>4</v>
      </c>
      <c r="K698" s="74">
        <f t="shared" si="277"/>
        <v>3.4763947740000002E-2</v>
      </c>
      <c r="L698" s="3"/>
      <c r="M698" s="38"/>
    </row>
    <row r="699" spans="1:13" ht="45.75" customHeight="1" outlineLevel="1" x14ac:dyDescent="0.2">
      <c r="A699" s="170" t="str">
        <f>Máximo!A699</f>
        <v>3.662</v>
      </c>
      <c r="B699" s="667" t="str">
        <f>Máximo!B699:E699</f>
        <v>12.4.2.               Entrega de Documentação contendo os registros dos defeitos encontrados no teste e homologação e não corrigidos com objetivo de estruturação do TAP – Termo de Aceite em Produção:</v>
      </c>
      <c r="C699" s="668"/>
      <c r="D699" s="668"/>
      <c r="E699" s="669"/>
      <c r="F699" s="68" t="str">
        <f>IF(Máximo!F699:I699="","",Máximo!F699:I699)</f>
        <v/>
      </c>
      <c r="G699" s="72">
        <f>Máximo!G699:J699</f>
        <v>2.1459227E-4</v>
      </c>
      <c r="H699" s="70" t="str">
        <f>IF(Máximo!H699="","",Máximo!H699)</f>
        <v>Obrigatório</v>
      </c>
      <c r="I699" s="37" t="s">
        <v>4</v>
      </c>
      <c r="J699" s="73">
        <f>IF($K$13="Não Atende",0,IF(I699="","",IF(H699="",VLOOKUP(I699,Parâmetros!$B$3:$C$6,2,0),VLOOKUP(I699,Parâmetros!$B$3:$C$6,2,0)*VLOOKUP(H699,Parâmetros!$E$3:$G$5,2,0))))</f>
        <v>4</v>
      </c>
      <c r="K699" s="74">
        <f t="shared" si="277"/>
        <v>3.4763947740000002E-2</v>
      </c>
      <c r="L699" s="3"/>
      <c r="M699" s="38"/>
    </row>
    <row r="700" spans="1:13" ht="45.75" customHeight="1" outlineLevel="1" x14ac:dyDescent="0.2">
      <c r="A700" s="170" t="str">
        <f>Máximo!A700</f>
        <v>3.663</v>
      </c>
      <c r="B700" s="667" t="str">
        <f>Máximo!B700:E700</f>
        <v>12.4.2.1.  A todos problemas registrados e não sanados deverão estar documentados os procedimentos a serem adotados em caso de desvios.</v>
      </c>
      <c r="C700" s="668"/>
      <c r="D700" s="668"/>
      <c r="E700" s="669"/>
      <c r="F700" s="68" t="str">
        <f>IF(Máximo!F700:I700="","",Máximo!F700:I700)</f>
        <v/>
      </c>
      <c r="G700" s="72">
        <f>Máximo!G700:J700</f>
        <v>2.1459227E-4</v>
      </c>
      <c r="H700" s="70" t="str">
        <f>IF(Máximo!H700="","",Máximo!H700)</f>
        <v>Obrigatório</v>
      </c>
      <c r="I700" s="37" t="s">
        <v>4</v>
      </c>
      <c r="J700" s="73">
        <f>IF($K$13="Não Atende",0,IF(I700="","",IF(H700="",VLOOKUP(I700,Parâmetros!$B$3:$C$6,2,0),VLOOKUP(I700,Parâmetros!$B$3:$C$6,2,0)*VLOOKUP(H700,Parâmetros!$E$3:$G$5,2,0))))</f>
        <v>4</v>
      </c>
      <c r="K700" s="74">
        <f t="shared" si="277"/>
        <v>3.4763947740000002E-2</v>
      </c>
      <c r="L700" s="3"/>
      <c r="M700" s="38"/>
    </row>
    <row r="701" spans="1:13" ht="45.75" customHeight="1" outlineLevel="1" x14ac:dyDescent="0.2">
      <c r="A701" s="170" t="str">
        <f>Máximo!A701</f>
        <v>3.664</v>
      </c>
      <c r="B701" s="667" t="str">
        <f>Máximo!B701:E701</f>
        <v>12.4.3.               Operação Assistida:</v>
      </c>
      <c r="C701" s="668"/>
      <c r="D701" s="668"/>
      <c r="E701" s="669"/>
      <c r="F701" s="68" t="str">
        <f>IF(Máximo!F701:I701="","",Máximo!F701:I701)</f>
        <v/>
      </c>
      <c r="G701" s="72">
        <f>Máximo!G701:J701</f>
        <v>2.1459227E-4</v>
      </c>
      <c r="H701" s="70" t="str">
        <f>IF(Máximo!H701="","",Máximo!H701)</f>
        <v>Obrigatório</v>
      </c>
      <c r="I701" s="37" t="s">
        <v>4</v>
      </c>
      <c r="J701" s="73">
        <f>IF($K$13="Não Atende",0,IF(I701="","",IF(H701="",VLOOKUP(I701,Parâmetros!$B$3:$C$6,2,0),VLOOKUP(I701,Parâmetros!$B$3:$C$6,2,0)*VLOOKUP(H701,Parâmetros!$E$3:$G$5,2,0))))</f>
        <v>4</v>
      </c>
      <c r="K701" s="74">
        <f t="shared" si="277"/>
        <v>3.4763947740000002E-2</v>
      </c>
      <c r="L701" s="3"/>
      <c r="M701" s="38"/>
    </row>
    <row r="702" spans="1:13" ht="45.75" customHeight="1" outlineLevel="1" x14ac:dyDescent="0.2">
      <c r="A702" s="170" t="str">
        <f>Máximo!A702</f>
        <v>3.665</v>
      </c>
      <c r="B702" s="667" t="str">
        <f>Máximo!B702:E702</f>
        <v>12.4.3.1.   O PROPONENTE deverá suprir suporte on site para o período de transição entre desenvolvimento e produção da solução;</v>
      </c>
      <c r="C702" s="668"/>
      <c r="D702" s="668"/>
      <c r="E702" s="669"/>
      <c r="F702" s="68" t="str">
        <f>IF(Máximo!F702:I702="","",Máximo!F702:I702)</f>
        <v/>
      </c>
      <c r="G702" s="72">
        <f>Máximo!G702:J702</f>
        <v>2.1459227E-4</v>
      </c>
      <c r="H702" s="70" t="str">
        <f>IF(Máximo!H702="","",Máximo!H702)</f>
        <v>Obrigatório</v>
      </c>
      <c r="I702" s="37" t="s">
        <v>4</v>
      </c>
      <c r="J702" s="73">
        <f>IF($K$13="Não Atende",0,IF(I702="","",IF(H702="",VLOOKUP(I702,Parâmetros!$B$3:$C$6,2,0),VLOOKUP(I702,Parâmetros!$B$3:$C$6,2,0)*VLOOKUP(H702,Parâmetros!$E$3:$G$5,2,0))))</f>
        <v>4</v>
      </c>
      <c r="K702" s="74">
        <f t="shared" si="277"/>
        <v>3.4763947740000002E-2</v>
      </c>
      <c r="L702" s="3"/>
      <c r="M702" s="38"/>
    </row>
    <row r="703" spans="1:13" ht="45.75" customHeight="1" outlineLevel="1" x14ac:dyDescent="0.2">
      <c r="A703" s="170" t="str">
        <f>Máximo!A703</f>
        <v>3.666</v>
      </c>
      <c r="B703" s="667" t="str">
        <f>Máximo!B703:E703</f>
        <v>12.4.3.2.   No período T2R (Transition to Run) deverá ser garantida toda documentação necessária, conforme especificada nas várias seções deste documento, de forma que a área de operações possa desempenhar as atividades previstas para os níveis 1 e 2;</v>
      </c>
      <c r="C703" s="668"/>
      <c r="D703" s="668"/>
      <c r="E703" s="669"/>
      <c r="F703" s="68" t="str">
        <f>IF(Máximo!F703:I703="","",Máximo!F703:I703)</f>
        <v/>
      </c>
      <c r="G703" s="72">
        <f>Máximo!G703:J703</f>
        <v>2.1459227E-4</v>
      </c>
      <c r="H703" s="70" t="str">
        <f>IF(Máximo!H703="","",Máximo!H703)</f>
        <v>Obrigatório</v>
      </c>
      <c r="I703" s="37" t="s">
        <v>4</v>
      </c>
      <c r="J703" s="73">
        <f>IF($K$13="Não Atende",0,IF(I703="","",IF(H703="",VLOOKUP(I703,Parâmetros!$B$3:$C$6,2,0),VLOOKUP(I703,Parâmetros!$B$3:$C$6,2,0)*VLOOKUP(H703,Parâmetros!$E$3:$G$5,2,0))))</f>
        <v>4</v>
      </c>
      <c r="K703" s="74">
        <f t="shared" si="277"/>
        <v>3.4763947740000002E-2</v>
      </c>
      <c r="L703" s="3"/>
      <c r="M703" s="38"/>
    </row>
    <row r="704" spans="1:13" ht="45.75" customHeight="1" outlineLevel="1" x14ac:dyDescent="0.2">
      <c r="A704" s="170" t="str">
        <f>Máximo!A704</f>
        <v>3.667</v>
      </c>
      <c r="B704" s="667" t="str">
        <f>Máximo!B704:E704</f>
        <v>12.4.3.3.   A Operação assistida terá início na fase de preparação para a primeira entrega e deverá se estender até 30 dias após a finalização do projeto, contudo não podendo ser desmobilizada até que todos os problemas registrados estejam sanados e todos os processos produtivos em batch tenham sido executados em pelo menos uma oportunidade;</v>
      </c>
      <c r="C704" s="668"/>
      <c r="D704" s="668"/>
      <c r="E704" s="669"/>
      <c r="F704" s="68" t="str">
        <f>IF(Máximo!F704:I704="","",Máximo!F704:I704)</f>
        <v/>
      </c>
      <c r="G704" s="72">
        <f>Máximo!G704:J704</f>
        <v>2.1459227E-4</v>
      </c>
      <c r="H704" s="70" t="str">
        <f>IF(Máximo!H704="","",Máximo!H704)</f>
        <v>Obrigatório</v>
      </c>
      <c r="I704" s="37" t="s">
        <v>4</v>
      </c>
      <c r="J704" s="73">
        <f>IF($K$13="Não Atende",0,IF(I704="","",IF(H704="",VLOOKUP(I704,Parâmetros!$B$3:$C$6,2,0),VLOOKUP(I704,Parâmetros!$B$3:$C$6,2,0)*VLOOKUP(H704,Parâmetros!$E$3:$G$5,2,0))))</f>
        <v>4</v>
      </c>
      <c r="K704" s="74">
        <f t="shared" si="277"/>
        <v>3.4763947740000002E-2</v>
      </c>
      <c r="L704" s="3"/>
      <c r="M704" s="38"/>
    </row>
    <row r="705" spans="1:13" ht="45.75" customHeight="1" outlineLevel="1" x14ac:dyDescent="0.2">
      <c r="A705" s="170" t="str">
        <f>Máximo!A705</f>
        <v>3.668</v>
      </c>
      <c r="B705" s="667" t="str">
        <f>Máximo!B705:E705</f>
        <v>12.4.3.4.   O tipo e abrangência de cada operação assistida a ser prestada poderá variar de acordo com o escopo de cada entrega, sendo definida em tempo de projeto;</v>
      </c>
      <c r="C705" s="668"/>
      <c r="D705" s="668"/>
      <c r="E705" s="669"/>
      <c r="F705" s="68" t="str">
        <f>IF(Máximo!F705:I705="","",Máximo!F705:I705)</f>
        <v/>
      </c>
      <c r="G705" s="72">
        <f>Máximo!G705:J705</f>
        <v>2.1459227E-4</v>
      </c>
      <c r="H705" s="70" t="str">
        <f>IF(Máximo!H705="","",Máximo!H705)</f>
        <v>Obrigatório</v>
      </c>
      <c r="I705" s="37" t="s">
        <v>4</v>
      </c>
      <c r="J705" s="73">
        <f>IF($K$13="Não Atende",0,IF(I705="","",IF(H705="",VLOOKUP(I705,Parâmetros!$B$3:$C$6,2,0),VLOOKUP(I705,Parâmetros!$B$3:$C$6,2,0)*VLOOKUP(H705,Parâmetros!$E$3:$G$5,2,0))))</f>
        <v>4</v>
      </c>
      <c r="K705" s="74">
        <f t="shared" si="277"/>
        <v>3.4763947740000002E-2</v>
      </c>
      <c r="L705" s="3"/>
      <c r="M705" s="38"/>
    </row>
    <row r="706" spans="1:13" ht="45.75" customHeight="1" outlineLevel="1" x14ac:dyDescent="0.2">
      <c r="A706" s="170" t="str">
        <f>Máximo!A706</f>
        <v>3.669</v>
      </c>
      <c r="B706" s="667" t="str">
        <f>Máximo!B706:E706</f>
        <v>12.4.3.5.   O PROPONENTE deve acompanhar os indicadores do ambiente de produção em conjunto com o time de Operação de Sistemas até a implantação completa da solução prevista para a etapa (caso a solução esteja sendo implantada por etapas) e prever em sua proposta Operação Assistida para as etapas subsequentes abordando os aspectos não considerados nas etapas de implantação anteriores. Neste momento podem ser realizados Business Simulation;</v>
      </c>
      <c r="C706" s="668"/>
      <c r="D706" s="668"/>
      <c r="E706" s="669"/>
      <c r="F706" s="68" t="str">
        <f>IF(Máximo!F706:I706="","",Máximo!F706:I706)</f>
        <v/>
      </c>
      <c r="G706" s="72">
        <f>Máximo!G706:J706</f>
        <v>2.1459227E-4</v>
      </c>
      <c r="H706" s="70" t="str">
        <f>IF(Máximo!H706="","",Máximo!H706)</f>
        <v>Obrigatório</v>
      </c>
      <c r="I706" s="37" t="s">
        <v>4</v>
      </c>
      <c r="J706" s="73">
        <f>IF($K$13="Não Atende",0,IF(I706="","",IF(H706="",VLOOKUP(I706,Parâmetros!$B$3:$C$6,2,0),VLOOKUP(I706,Parâmetros!$B$3:$C$6,2,0)*VLOOKUP(H706,Parâmetros!$E$3:$G$5,2,0))))</f>
        <v>4</v>
      </c>
      <c r="K706" s="74">
        <f t="shared" si="277"/>
        <v>3.4763947740000002E-2</v>
      </c>
      <c r="L706" s="3"/>
      <c r="M706" s="38"/>
    </row>
    <row r="707" spans="1:13" ht="45.75" customHeight="1" outlineLevel="1" x14ac:dyDescent="0.2">
      <c r="A707" s="170" t="str">
        <f>Máximo!A707</f>
        <v>3.670</v>
      </c>
      <c r="B707" s="667" t="str">
        <f>Máximo!B707:E707</f>
        <v>12.4.3.6.   As intervenções no ambiente produtivo deverão ser realizadas exclusivamente pelas equipes de Operações, Produção e Ambientes com supervisão e validação do PROPONENTE;</v>
      </c>
      <c r="C707" s="668"/>
      <c r="D707" s="668"/>
      <c r="E707" s="669"/>
      <c r="F707" s="68" t="str">
        <f>IF(Máximo!F707:I707="","",Máximo!F707:I707)</f>
        <v/>
      </c>
      <c r="G707" s="72">
        <f>Máximo!G707:J707</f>
        <v>2.1459227E-4</v>
      </c>
      <c r="H707" s="70" t="str">
        <f>IF(Máximo!H707="","",Máximo!H707)</f>
        <v>Obrigatório</v>
      </c>
      <c r="I707" s="37" t="s">
        <v>4</v>
      </c>
      <c r="J707" s="73">
        <f>IF($K$13="Não Atende",0,IF(I707="","",IF(H707="",VLOOKUP(I707,Parâmetros!$B$3:$C$6,2,0),VLOOKUP(I707,Parâmetros!$B$3:$C$6,2,0)*VLOOKUP(H707,Parâmetros!$E$3:$G$5,2,0))))</f>
        <v>4</v>
      </c>
      <c r="K707" s="74">
        <f t="shared" si="277"/>
        <v>3.4763947740000002E-2</v>
      </c>
      <c r="L707" s="3"/>
      <c r="M707" s="38"/>
    </row>
    <row r="708" spans="1:13" ht="45.75" customHeight="1" outlineLevel="1" x14ac:dyDescent="0.2">
      <c r="A708" s="170" t="str">
        <f>Máximo!A708</f>
        <v>3.671</v>
      </c>
      <c r="B708" s="667" t="str">
        <f>Máximo!B708:E708</f>
        <v>12.4.3.7.   Durante a Operação Assistida, o PROPONENTE deve garantir a atualização de todas as documentações da solução já traduzindo as possíveis modificações no modus operandi da solução.</v>
      </c>
      <c r="C708" s="668"/>
      <c r="D708" s="668"/>
      <c r="E708" s="669"/>
      <c r="F708" s="68" t="str">
        <f>IF(Máximo!F708:I708="","",Máximo!F708:I708)</f>
        <v/>
      </c>
      <c r="G708" s="72">
        <f>Máximo!G708:J708</f>
        <v>2.1459227E-4</v>
      </c>
      <c r="H708" s="70" t="str">
        <f>IF(Máximo!H708="","",Máximo!H708)</f>
        <v>Obrigatório</v>
      </c>
      <c r="I708" s="37" t="s">
        <v>4</v>
      </c>
      <c r="J708" s="73">
        <f>IF($K$13="Não Atende",0,IF(I708="","",IF(H708="",VLOOKUP(I708,Parâmetros!$B$3:$C$6,2,0),VLOOKUP(I708,Parâmetros!$B$3:$C$6,2,0)*VLOOKUP(H708,Parâmetros!$E$3:$G$5,2,0))))</f>
        <v>4</v>
      </c>
      <c r="K708" s="74">
        <f t="shared" si="277"/>
        <v>3.4763947740000002E-2</v>
      </c>
      <c r="L708" s="3"/>
      <c r="M708" s="38"/>
    </row>
    <row r="709" spans="1:13" ht="45.75" customHeight="1" outlineLevel="1" x14ac:dyDescent="0.2">
      <c r="A709" s="170" t="str">
        <f>Máximo!A709</f>
        <v>3.672</v>
      </c>
      <c r="B709" s="667" t="str">
        <f>Máximo!B709:E709</f>
        <v>12.4.4.               Requisitos de Gerenciamento de Serviços</v>
      </c>
      <c r="C709" s="668"/>
      <c r="D709" s="668"/>
      <c r="E709" s="669"/>
      <c r="F709" s="68" t="str">
        <f>IF(Máximo!F709:I709="","",Máximo!F709:I709)</f>
        <v/>
      </c>
      <c r="G709" s="72">
        <f>Máximo!G709:J709</f>
        <v>2.1459227E-4</v>
      </c>
      <c r="H709" s="70" t="str">
        <f>IF(Máximo!H709="","",Máximo!H709)</f>
        <v>Obrigatório</v>
      </c>
      <c r="I709" s="37" t="s">
        <v>4</v>
      </c>
      <c r="J709" s="73">
        <f>IF($K$13="Não Atende",0,IF(I709="","",IF(H709="",VLOOKUP(I709,Parâmetros!$B$3:$C$6,2,0),VLOOKUP(I709,Parâmetros!$B$3:$C$6,2,0)*VLOOKUP(H709,Parâmetros!$E$3:$G$5,2,0))))</f>
        <v>4</v>
      </c>
      <c r="K709" s="74">
        <f t="shared" si="277"/>
        <v>3.4763947740000002E-2</v>
      </c>
      <c r="L709" s="3"/>
      <c r="M709" s="38"/>
    </row>
    <row r="710" spans="1:13" ht="45.75" customHeight="1" outlineLevel="1" x14ac:dyDescent="0.2">
      <c r="A710" s="170" t="str">
        <f>Máximo!A710</f>
        <v>3.673</v>
      </c>
      <c r="B710" s="667" t="str">
        <f>Máximo!B710:E710</f>
        <v>12.4.4.1.   Informar quais processos dos servidores, do sistema operacional e/ou de banco de dados deverão ser monitorados para acompanhar a disponibilidade da aplicação, performance das transações e cargas de trabalho;</v>
      </c>
      <c r="C710" s="668"/>
      <c r="D710" s="668"/>
      <c r="E710" s="669"/>
      <c r="F710" s="68" t="str">
        <f>IF(Máximo!F710:I710="","",Máximo!F710:I710)</f>
        <v/>
      </c>
      <c r="G710" s="72">
        <f>Máximo!G710:J710</f>
        <v>2.1459227E-4</v>
      </c>
      <c r="H710" s="70" t="str">
        <f>IF(Máximo!H710="","",Máximo!H710)</f>
        <v>Obrigatório</v>
      </c>
      <c r="I710" s="37" t="s">
        <v>4</v>
      </c>
      <c r="J710" s="73">
        <f>IF($K$13="Não Atende",0,IF(I710="","",IF(H710="",VLOOKUP(I710,Parâmetros!$B$3:$C$6,2,0),VLOOKUP(I710,Parâmetros!$B$3:$C$6,2,0)*VLOOKUP(H710,Parâmetros!$E$3:$G$5,2,0))))</f>
        <v>4</v>
      </c>
      <c r="K710" s="74">
        <f t="shared" si="277"/>
        <v>3.4763947740000002E-2</v>
      </c>
      <c r="L710" s="3"/>
      <c r="M710" s="38"/>
    </row>
    <row r="711" spans="1:13" ht="45.75" customHeight="1" outlineLevel="1" x14ac:dyDescent="0.2">
      <c r="A711" s="170" t="str">
        <f>Máximo!A711</f>
        <v>3.674</v>
      </c>
      <c r="B711" s="667" t="str">
        <f>Máximo!B711:E711</f>
        <v>12.4.4.2.   Definir em tempo de estudo e em conjunto com a Oi quais transações devem ser monitoradas e qual atuação das equipes Operacionais;</v>
      </c>
      <c r="C711" s="668"/>
      <c r="D711" s="668"/>
      <c r="E711" s="669"/>
      <c r="F711" s="68" t="str">
        <f>IF(Máximo!F711:I711="","",Máximo!F711:I711)</f>
        <v/>
      </c>
      <c r="G711" s="72">
        <f>Máximo!G711:J711</f>
        <v>2.1459227E-4</v>
      </c>
      <c r="H711" s="70" t="str">
        <f>IF(Máximo!H711="","",Máximo!H711)</f>
        <v>Obrigatório</v>
      </c>
      <c r="I711" s="37" t="s">
        <v>4</v>
      </c>
      <c r="J711" s="73">
        <f>IF($K$13="Não Atende",0,IF(I711="","",IF(H711="",VLOOKUP(I711,Parâmetros!$B$3:$C$6,2,0),VLOOKUP(I711,Parâmetros!$B$3:$C$6,2,0)*VLOOKUP(H711,Parâmetros!$E$3:$G$5,2,0))))</f>
        <v>4</v>
      </c>
      <c r="K711" s="74">
        <f t="shared" si="277"/>
        <v>3.4763947740000002E-2</v>
      </c>
      <c r="L711" s="3"/>
      <c r="M711" s="38"/>
    </row>
    <row r="712" spans="1:13" ht="45.75" customHeight="1" outlineLevel="1" x14ac:dyDescent="0.2">
      <c r="A712" s="170" t="str">
        <f>Máximo!A712</f>
        <v>3.675</v>
      </c>
      <c r="B712" s="667" t="str">
        <f>Máximo!B712:E712</f>
        <v>12.4.4.3.   Definir baseline de tempo de resposta da aplicação/serviços de acordo com a experiência do usuário (ex.: Login, abertura de tela, resposta de URL da aplicação);</v>
      </c>
      <c r="C712" s="668"/>
      <c r="D712" s="668"/>
      <c r="E712" s="669"/>
      <c r="F712" s="68" t="str">
        <f>IF(Máximo!F712:I712="","",Máximo!F712:I712)</f>
        <v/>
      </c>
      <c r="G712" s="72">
        <f>Máximo!G712:J712</f>
        <v>2.1459227E-4</v>
      </c>
      <c r="H712" s="70" t="str">
        <f>IF(Máximo!H712="","",Máximo!H712)</f>
        <v>Obrigatório</v>
      </c>
      <c r="I712" s="37" t="s">
        <v>4</v>
      </c>
      <c r="J712" s="73">
        <f>IF($K$13="Não Atende",0,IF(I712="","",IF(H712="",VLOOKUP(I712,Parâmetros!$B$3:$C$6,2,0),VLOOKUP(I712,Parâmetros!$B$3:$C$6,2,0)*VLOOKUP(H712,Parâmetros!$E$3:$G$5,2,0))))</f>
        <v>4</v>
      </c>
      <c r="K712" s="74">
        <f t="shared" si="277"/>
        <v>3.4763947740000002E-2</v>
      </c>
      <c r="L712" s="3"/>
      <c r="M712" s="38"/>
    </row>
    <row r="713" spans="1:13" ht="45.75" customHeight="1" outlineLevel="1" x14ac:dyDescent="0.2">
      <c r="A713" s="170" t="str">
        <f>Máximo!A713</f>
        <v>3.676</v>
      </c>
      <c r="B713" s="667" t="str">
        <f>Máximo!B713:E713</f>
        <v>12.4.4.4.   Definir em tempo de estudo todos os SLA dos entregáveis da produção em modalidade batch e a sua relação e impacto com os serviços de TI e processos de negócio;</v>
      </c>
      <c r="C713" s="668"/>
      <c r="D713" s="668"/>
      <c r="E713" s="669"/>
      <c r="F713" s="68" t="str">
        <f>IF(Máximo!F713:I713="","",Máximo!F713:I713)</f>
        <v/>
      </c>
      <c r="G713" s="72">
        <f>Máximo!G713:J713</f>
        <v>2.1459227E-4</v>
      </c>
      <c r="H713" s="70" t="str">
        <f>IF(Máximo!H713="","",Máximo!H713)</f>
        <v>Obrigatório</v>
      </c>
      <c r="I713" s="37" t="s">
        <v>4</v>
      </c>
      <c r="J713" s="73">
        <f>IF($K$13="Não Atende",0,IF(I713="","",IF(H713="",VLOOKUP(I713,Parâmetros!$B$3:$C$6,2,0),VLOOKUP(I713,Parâmetros!$B$3:$C$6,2,0)*VLOOKUP(H713,Parâmetros!$E$3:$G$5,2,0))))</f>
        <v>4</v>
      </c>
      <c r="K713" s="74">
        <f t="shared" si="277"/>
        <v>3.4763947740000002E-2</v>
      </c>
      <c r="L713" s="3"/>
      <c r="M713" s="38"/>
    </row>
    <row r="714" spans="1:13" ht="45.75" customHeight="1" outlineLevel="1" x14ac:dyDescent="0.2">
      <c r="A714" s="170" t="str">
        <f>Máximo!A714</f>
        <v>3.677</v>
      </c>
      <c r="B714" s="667" t="str">
        <f>Máximo!B714:E714</f>
        <v>12.4.4.5.   Informar toda volumetria de produção considerando as partes transacional e batch da solução, o ciclo de negócio e sazonalidades possíveis e o impacto relativo na infraestrutura tecnológica proposta;</v>
      </c>
      <c r="C714" s="668"/>
      <c r="D714" s="668"/>
      <c r="E714" s="669"/>
      <c r="F714" s="68" t="str">
        <f>IF(Máximo!F714:I714="","",Máximo!F714:I714)</f>
        <v/>
      </c>
      <c r="G714" s="72">
        <f>Máximo!G714:J714</f>
        <v>2.1459227E-4</v>
      </c>
      <c r="H714" s="70" t="str">
        <f>IF(Máximo!H714="","",Máximo!H714)</f>
        <v>Obrigatório</v>
      </c>
      <c r="I714" s="37" t="s">
        <v>4</v>
      </c>
      <c r="J714" s="73">
        <f>IF($K$13="Não Atende",0,IF(I714="","",IF(H714="",VLOOKUP(I714,Parâmetros!$B$3:$C$6,2,0),VLOOKUP(I714,Parâmetros!$B$3:$C$6,2,0)*VLOOKUP(H714,Parâmetros!$E$3:$G$5,2,0))))</f>
        <v>4</v>
      </c>
      <c r="K714" s="74">
        <f t="shared" si="277"/>
        <v>3.4763947740000002E-2</v>
      </c>
      <c r="L714" s="3"/>
      <c r="M714" s="38"/>
    </row>
    <row r="715" spans="1:13" ht="45.75" customHeight="1" outlineLevel="1" x14ac:dyDescent="0.2">
      <c r="A715" s="170" t="str">
        <f>Máximo!A715</f>
        <v>3.678</v>
      </c>
      <c r="B715" s="667" t="str">
        <f>Máximo!B715:E715</f>
        <v>12.4.4.6.   Definir em tempo de estudo e em conjunto com a Oi os SLA para cada processo de negócio monitorado a partir dos serviços de TI;</v>
      </c>
      <c r="C715" s="668"/>
      <c r="D715" s="668"/>
      <c r="E715" s="669"/>
      <c r="F715" s="68" t="str">
        <f>IF(Máximo!F715:I715="","",Máximo!F715:I715)</f>
        <v/>
      </c>
      <c r="G715" s="72">
        <f>Máximo!G715:J715</f>
        <v>2.1459227E-4</v>
      </c>
      <c r="H715" s="70" t="str">
        <f>IF(Máximo!H715="","",Máximo!H715)</f>
        <v>Obrigatório</v>
      </c>
      <c r="I715" s="37" t="s">
        <v>4</v>
      </c>
      <c r="J715" s="73">
        <f>IF($K$13="Não Atende",0,IF(I715="","",IF(H715="",VLOOKUP(I715,Parâmetros!$B$3:$C$6,2,0),VLOOKUP(I715,Parâmetros!$B$3:$C$6,2,0)*VLOOKUP(H715,Parâmetros!$E$3:$G$5,2,0))))</f>
        <v>4</v>
      </c>
      <c r="K715" s="74">
        <f t="shared" si="277"/>
        <v>3.4763947740000002E-2</v>
      </c>
      <c r="L715" s="3"/>
      <c r="M715" s="38"/>
    </row>
    <row r="716" spans="1:13" ht="45.75" customHeight="1" outlineLevel="1" x14ac:dyDescent="0.2">
      <c r="A716" s="170" t="str">
        <f>Máximo!A716</f>
        <v>3.679</v>
      </c>
      <c r="B716" s="667" t="str">
        <f>Máximo!B716:E716</f>
        <v>12.4.4.7.   Definir em tempo de estudo e em conjunto com a Oi os OLA para cada ação operacional envolvida na monitoração dos serviços de TI;</v>
      </c>
      <c r="C716" s="668"/>
      <c r="D716" s="668"/>
      <c r="E716" s="669"/>
      <c r="F716" s="68" t="str">
        <f>IF(Máximo!F716:I716="","",Máximo!F716:I716)</f>
        <v/>
      </c>
      <c r="G716" s="72">
        <f>Máximo!G716:J716</f>
        <v>2.1459227E-4</v>
      </c>
      <c r="H716" s="70" t="str">
        <f>IF(Máximo!H716="","",Máximo!H716)</f>
        <v>Obrigatório</v>
      </c>
      <c r="I716" s="37" t="s">
        <v>4</v>
      </c>
      <c r="J716" s="73">
        <f>IF($K$13="Não Atende",0,IF(I716="","",IF(H716="",VLOOKUP(I716,Parâmetros!$B$3:$C$6,2,0),VLOOKUP(I716,Parâmetros!$B$3:$C$6,2,0)*VLOOKUP(H716,Parâmetros!$E$3:$G$5,2,0))))</f>
        <v>4</v>
      </c>
      <c r="K716" s="74">
        <f t="shared" si="277"/>
        <v>3.4763947740000002E-2</v>
      </c>
      <c r="L716" s="3"/>
      <c r="M716" s="38"/>
    </row>
    <row r="717" spans="1:13" ht="45.75" customHeight="1" outlineLevel="1" x14ac:dyDescent="0.2">
      <c r="A717" s="170" t="str">
        <f>Máximo!A717</f>
        <v>3.680</v>
      </c>
      <c r="B717" s="667" t="str">
        <f>Máximo!B717:E717</f>
        <v>12.4.4.8.   Especificar a monitoração de serviço, através de documento próprio, contemplando visão fim a fim do processo de negócio, e correlacionando as monitorações às camadas de experiência do usuário, aplicação e infraestrutura.</v>
      </c>
      <c r="C717" s="668"/>
      <c r="D717" s="668"/>
      <c r="E717" s="669"/>
      <c r="F717" s="68" t="str">
        <f>IF(Máximo!F717:I717="","",Máximo!F717:I717)</f>
        <v/>
      </c>
      <c r="G717" s="72">
        <f>Máximo!G717:J717</f>
        <v>2.1459227E-4</v>
      </c>
      <c r="H717" s="70" t="str">
        <f>IF(Máximo!H717="","",Máximo!H717)</f>
        <v>Obrigatório</v>
      </c>
      <c r="I717" s="37" t="s">
        <v>4</v>
      </c>
      <c r="J717" s="73">
        <f>IF($K$13="Não Atende",0,IF(I717="","",IF(H717="",VLOOKUP(I717,Parâmetros!$B$3:$C$6,2,0),VLOOKUP(I717,Parâmetros!$B$3:$C$6,2,0)*VLOOKUP(H717,Parâmetros!$E$3:$G$5,2,0))))</f>
        <v>4</v>
      </c>
      <c r="K717" s="74">
        <f t="shared" si="277"/>
        <v>3.4763947740000002E-2</v>
      </c>
      <c r="L717" s="3"/>
      <c r="M717" s="38"/>
    </row>
    <row r="718" spans="1:13" ht="45.75" customHeight="1" outlineLevel="1" x14ac:dyDescent="0.2">
      <c r="A718" s="170" t="str">
        <f>Máximo!A718</f>
        <v>3.681</v>
      </c>
      <c r="B718" s="667" t="str">
        <f>Máximo!B718:E718</f>
        <v>12.4.4.9.   Informar todas as interfaces existentes com outros sistemas, e como as mesmas devem ser monitoradas, de modo que possamos ter uma visão fim-a-fim das integrações com os demais sistemas Oi.</v>
      </c>
      <c r="C718" s="668"/>
      <c r="D718" s="668"/>
      <c r="E718" s="669"/>
      <c r="F718" s="68" t="str">
        <f>IF(Máximo!F718:I718="","",Máximo!F718:I718)</f>
        <v/>
      </c>
      <c r="G718" s="72">
        <f>Máximo!G718:J718</f>
        <v>2.1459227E-4</v>
      </c>
      <c r="H718" s="70" t="str">
        <f>IF(Máximo!H718="","",Máximo!H718)</f>
        <v>Obrigatório</v>
      </c>
      <c r="I718" s="37" t="s">
        <v>4</v>
      </c>
      <c r="J718" s="73">
        <f>IF($K$13="Não Atende",0,IF(I718="","",IF(H718="",VLOOKUP(I718,Parâmetros!$B$3:$C$6,2,0),VLOOKUP(I718,Parâmetros!$B$3:$C$6,2,0)*VLOOKUP(H718,Parâmetros!$E$3:$G$5,2,0))))</f>
        <v>4</v>
      </c>
      <c r="K718" s="74">
        <f t="shared" si="277"/>
        <v>3.4763947740000002E-2</v>
      </c>
      <c r="L718" s="3"/>
      <c r="M718" s="38"/>
    </row>
    <row r="719" spans="1:13" ht="45.75" customHeight="1" outlineLevel="1" x14ac:dyDescent="0.2">
      <c r="A719" s="170" t="str">
        <f>Máximo!A719</f>
        <v>3.682</v>
      </c>
      <c r="B719" s="667" t="str">
        <f>Máximo!B719:E719</f>
        <v>12.5.Pós-Implantação (Oficialização da Operação do Sistema)</v>
      </c>
      <c r="C719" s="668"/>
      <c r="D719" s="668"/>
      <c r="E719" s="669"/>
      <c r="F719" s="68" t="str">
        <f>IF(Máximo!F719:I719="","",Máximo!F719:I719)</f>
        <v/>
      </c>
      <c r="G719" s="72">
        <f>Máximo!G719:J719</f>
        <v>2.1459227E-4</v>
      </c>
      <c r="H719" s="70" t="str">
        <f>IF(Máximo!H719="","",Máximo!H719)</f>
        <v>Obrigatório</v>
      </c>
      <c r="I719" s="37" t="s">
        <v>4</v>
      </c>
      <c r="J719" s="73">
        <f>IF($K$13="Não Atende",0,IF(I719="","",IF(H719="",VLOOKUP(I719,Parâmetros!$B$3:$C$6,2,0),VLOOKUP(I719,Parâmetros!$B$3:$C$6,2,0)*VLOOKUP(H719,Parâmetros!$E$3:$G$5,2,0))))</f>
        <v>4</v>
      </c>
      <c r="K719" s="74">
        <f t="shared" si="277"/>
        <v>3.4763947740000002E-2</v>
      </c>
      <c r="L719" s="3"/>
      <c r="M719" s="38"/>
    </row>
    <row r="720" spans="1:13" ht="45.75" customHeight="1" outlineLevel="1" x14ac:dyDescent="0.2">
      <c r="A720" s="170" t="str">
        <f>Máximo!A720</f>
        <v>3.683</v>
      </c>
      <c r="B720" s="667" t="str">
        <f>Máximo!B720:E720</f>
        <v>12.5.1.               O PROPONENTE conduzirá toda a transição para a equipe Operação de Sistemas incluindo:</v>
      </c>
      <c r="C720" s="668"/>
      <c r="D720" s="668"/>
      <c r="E720" s="669"/>
      <c r="F720" s="68" t="str">
        <f>IF(Máximo!F720:I720="","",Máximo!F720:I720)</f>
        <v/>
      </c>
      <c r="G720" s="72">
        <f>Máximo!G720:J720</f>
        <v>2.1459227E-4</v>
      </c>
      <c r="H720" s="70" t="str">
        <f>IF(Máximo!H720="","",Máximo!H720)</f>
        <v>Obrigatório</v>
      </c>
      <c r="I720" s="37" t="s">
        <v>4</v>
      </c>
      <c r="J720" s="73">
        <f>IF($K$13="Não Atende",0,IF(I720="","",IF(H720="",VLOOKUP(I720,Parâmetros!$B$3:$C$6,2,0),VLOOKUP(I720,Parâmetros!$B$3:$C$6,2,0)*VLOOKUP(H720,Parâmetros!$E$3:$G$5,2,0))))</f>
        <v>4</v>
      </c>
      <c r="K720" s="74">
        <f t="shared" si="277"/>
        <v>3.4763947740000002E-2</v>
      </c>
      <c r="L720" s="3"/>
      <c r="M720" s="38"/>
    </row>
    <row r="721" spans="1:13" ht="45.75" customHeight="1" outlineLevel="1" x14ac:dyDescent="0.2">
      <c r="A721" s="170" t="str">
        <f>Máximo!A721</f>
        <v>3.684</v>
      </c>
      <c r="B721" s="667" t="str">
        <f>Máximo!B721:E721</f>
        <v>12.5.1.1.  Alocação de recurso técnico especializado do projeto para suportar a Operação do Sistema durante o período de garantia da solução e até a estabilização completa da solução/ambiente;</v>
      </c>
      <c r="C721" s="668"/>
      <c r="D721" s="668"/>
      <c r="E721" s="669"/>
      <c r="F721" s="68" t="str">
        <f>IF(Máximo!F721:I721="","",Máximo!F721:I721)</f>
        <v/>
      </c>
      <c r="G721" s="72">
        <f>Máximo!G721:J721</f>
        <v>2.1459227E-4</v>
      </c>
      <c r="H721" s="70" t="str">
        <f>IF(Máximo!H721="","",Máximo!H721)</f>
        <v>Obrigatório</v>
      </c>
      <c r="I721" s="37" t="s">
        <v>17</v>
      </c>
      <c r="J721" s="73">
        <f>IF($K$13="Não Atende",0,IF(I721="","",IF(H721="",VLOOKUP(I721,Parâmetros!$B$3:$C$6,2,0),VLOOKUP(I721,Parâmetros!$B$3:$C$6,2,0)*VLOOKUP(H721,Parâmetros!$E$3:$G$5,2,0))))</f>
        <v>2</v>
      </c>
      <c r="K721" s="74">
        <f t="shared" si="277"/>
        <v>1.7381973870000001E-2</v>
      </c>
      <c r="L721" s="3"/>
      <c r="M721" s="38"/>
    </row>
    <row r="722" spans="1:13" ht="45.75" customHeight="1" outlineLevel="1" x14ac:dyDescent="0.2">
      <c r="A722" s="170" t="str">
        <f>Máximo!A722</f>
        <v>3.685</v>
      </c>
      <c r="B722" s="667" t="str">
        <f>Máximo!B722:E722</f>
        <v>12.5.1.2.  Apresentação do processo de acionamento e registro de problemas junto ao fornecedor, os documentos e informações a serem anexadas, assim como os procedimentos de escalação em caso de vencimento de SLA de atendimento;</v>
      </c>
      <c r="C722" s="668"/>
      <c r="D722" s="668"/>
      <c r="E722" s="669"/>
      <c r="F722" s="68" t="str">
        <f>IF(Máximo!F722:I722="","",Máximo!F722:I722)</f>
        <v/>
      </c>
      <c r="G722" s="72">
        <f>Máximo!G722:J722</f>
        <v>2.1459227E-4</v>
      </c>
      <c r="H722" s="70" t="str">
        <f>IF(Máximo!H722="","",Máximo!H722)</f>
        <v>Obrigatório</v>
      </c>
      <c r="I722" s="37" t="s">
        <v>4</v>
      </c>
      <c r="J722" s="73">
        <f>IF($K$13="Não Atende",0,IF(I722="","",IF(H722="",VLOOKUP(I722,Parâmetros!$B$3:$C$6,2,0),VLOOKUP(I722,Parâmetros!$B$3:$C$6,2,0)*VLOOKUP(H722,Parâmetros!$E$3:$G$5,2,0))))</f>
        <v>4</v>
      </c>
      <c r="K722" s="74">
        <f t="shared" si="277"/>
        <v>3.4763947740000002E-2</v>
      </c>
      <c r="L722" s="3"/>
      <c r="M722" s="38"/>
    </row>
    <row r="723" spans="1:13" ht="45.75" customHeight="1" outlineLevel="1" x14ac:dyDescent="0.2">
      <c r="A723" s="170" t="str">
        <f>Máximo!A723</f>
        <v>3.686</v>
      </c>
      <c r="B723" s="667" t="str">
        <f>Máximo!B723:E723</f>
        <v>12.5.1.3.  Apresentação dos procedimentos de blindagem do(s) ambiente(s) operacional(ais) para aprovação da Oi e realização das atividades necessárias para uma efetiva segregação de tarefas e responsabilidades entre operação, desenvolvimento e clientes/usuários;</v>
      </c>
      <c r="C723" s="668"/>
      <c r="D723" s="668"/>
      <c r="E723" s="669"/>
      <c r="F723" s="68" t="str">
        <f>IF(Máximo!F723:I723="","",Máximo!F723:I723)</f>
        <v/>
      </c>
      <c r="G723" s="72">
        <f>Máximo!G723:J723</f>
        <v>2.1459227E-4</v>
      </c>
      <c r="H723" s="70" t="str">
        <f>IF(Máximo!H723="","",Máximo!H723)</f>
        <v>Obrigatório</v>
      </c>
      <c r="I723" s="37" t="s">
        <v>4</v>
      </c>
      <c r="J723" s="73">
        <f>IF($K$13="Não Atende",0,IF(I723="","",IF(H723="",VLOOKUP(I723,Parâmetros!$B$3:$C$6,2,0),VLOOKUP(I723,Parâmetros!$B$3:$C$6,2,0)*VLOOKUP(H723,Parâmetros!$E$3:$G$5,2,0))))</f>
        <v>4</v>
      </c>
      <c r="K723" s="74">
        <f t="shared" si="277"/>
        <v>3.4763947740000002E-2</v>
      </c>
      <c r="L723" s="3"/>
      <c r="M723" s="38"/>
    </row>
    <row r="724" spans="1:13" ht="45.75" customHeight="1" outlineLevel="1" x14ac:dyDescent="0.2">
      <c r="A724" s="170" t="str">
        <f>Máximo!A724</f>
        <v>3.687</v>
      </c>
      <c r="B724" s="667" t="str">
        <f>Máximo!B724:E724</f>
        <v>12.5.1.4.  Criação da Matriz de responsabilidade do(s) ambiente(s) operacional(ais) da Solução levando em consideração as responsabilidades Nível 1 e 2  de Operações e Produção e as responsabilidades do Desenvolvimento e fornecedor da solução para o Nível 3.</v>
      </c>
      <c r="C724" s="668"/>
      <c r="D724" s="668"/>
      <c r="E724" s="669"/>
      <c r="F724" s="68" t="str">
        <f>IF(Máximo!F724:I724="","",Máximo!F724:I724)</f>
        <v/>
      </c>
      <c r="G724" s="72">
        <f>Máximo!G724:J724</f>
        <v>2.1459227E-4</v>
      </c>
      <c r="H724" s="70" t="str">
        <f>IF(Máximo!H724="","",Máximo!H724)</f>
        <v>Obrigatório</v>
      </c>
      <c r="I724" s="37" t="s">
        <v>4</v>
      </c>
      <c r="J724" s="73">
        <f>IF($K$13="Não Atende",0,IF(I724="","",IF(H724="",VLOOKUP(I724,Parâmetros!$B$3:$C$6,2,0),VLOOKUP(I724,Parâmetros!$B$3:$C$6,2,0)*VLOOKUP(H724,Parâmetros!$E$3:$G$5,2,0))))</f>
        <v>4</v>
      </c>
      <c r="K724" s="74">
        <f t="shared" si="277"/>
        <v>3.4763947740000002E-2</v>
      </c>
      <c r="L724" s="3"/>
      <c r="M724" s="38"/>
    </row>
    <row r="725" spans="1:13" ht="45.75" customHeight="1" outlineLevel="1" x14ac:dyDescent="0.2">
      <c r="A725" s="170" t="str">
        <f>Máximo!A725</f>
        <v>3.688</v>
      </c>
      <c r="B725" s="667" t="str">
        <f>Máximo!B725:E725</f>
        <v>12.5.2.               A oficialização do regime de Operação em produção ocorre após o TAP (Termo de Aceite de Produção). Neste momento são registradas as não conformidades por intermédio dos TNC (Termos de Não Conformidade), documento contendo a relação dos gaps, conflitos sistêmicos com as regras de negócio ou padrões da OI.</v>
      </c>
      <c r="C725" s="668"/>
      <c r="D725" s="668"/>
      <c r="E725" s="669"/>
      <c r="F725" s="68" t="str">
        <f>IF(Máximo!F725:I725="","",Máximo!F725:I725)</f>
        <v/>
      </c>
      <c r="G725" s="72">
        <f>Máximo!G725:J725</f>
        <v>2.1459227E-4</v>
      </c>
      <c r="H725" s="70" t="str">
        <f>IF(Máximo!H725="","",Máximo!H725)</f>
        <v>Obrigatório</v>
      </c>
      <c r="I725" s="37" t="s">
        <v>4</v>
      </c>
      <c r="J725" s="73">
        <f>IF($K$13="Não Atende",0,IF(I725="","",IF(H725="",VLOOKUP(I725,Parâmetros!$B$3:$C$6,2,0),VLOOKUP(I725,Parâmetros!$B$3:$C$6,2,0)*VLOOKUP(H725,Parâmetros!$E$3:$G$5,2,0))))</f>
        <v>4</v>
      </c>
      <c r="K725" s="74">
        <f t="shared" si="277"/>
        <v>3.4763947740000002E-2</v>
      </c>
      <c r="L725" s="3"/>
      <c r="M725" s="38"/>
    </row>
    <row r="726" spans="1:13" ht="45.75" customHeight="1" outlineLevel="1" x14ac:dyDescent="0.2">
      <c r="A726" s="170" t="str">
        <f>Máximo!A726</f>
        <v>3.689</v>
      </c>
      <c r="B726" s="667" t="str">
        <f>Máximo!B726:E726</f>
        <v>13.      Requisitos de Microinformática</v>
      </c>
      <c r="C726" s="668"/>
      <c r="D726" s="668"/>
      <c r="E726" s="669"/>
      <c r="F726" s="68" t="str">
        <f>IF(Máximo!F726:I726="","",Máximo!F726:I726)</f>
        <v/>
      </c>
      <c r="G726" s="72">
        <f>Máximo!G726:J726</f>
        <v>2.1459227E-4</v>
      </c>
      <c r="H726" s="70" t="str">
        <f>IF(Máximo!H726="","",Máximo!H726)</f>
        <v>Obrigatório</v>
      </c>
      <c r="I726" s="37" t="s">
        <v>4</v>
      </c>
      <c r="J726" s="73">
        <f>IF($K$13="Não Atende",0,IF(I726="","",IF(H726="",VLOOKUP(I726,Parâmetros!$B$3:$C$6,2,0),VLOOKUP(I726,Parâmetros!$B$3:$C$6,2,0)*VLOOKUP(H726,Parâmetros!$E$3:$G$5,2,0))))</f>
        <v>4</v>
      </c>
      <c r="K726" s="74">
        <f t="shared" si="277"/>
        <v>3.4763947740000002E-2</v>
      </c>
      <c r="L726" s="3"/>
      <c r="M726" s="38"/>
    </row>
    <row r="727" spans="1:13" ht="45.75" customHeight="1" outlineLevel="1" x14ac:dyDescent="0.2">
      <c r="A727" s="170" t="str">
        <f>Máximo!A727</f>
        <v>3.690</v>
      </c>
      <c r="B727" s="667" t="str">
        <f>Máximo!B727:E727</f>
        <v>13.1.O PROPONENTE deve obedecer os requerimentos necessários indicados pela equipe responsável pelo serviços de usuário (microinformática). Os padrões serão direcionados e disponibilizados em tempo de estudo e implementação. Podemos destacar os itens abaixo:</v>
      </c>
      <c r="C727" s="668"/>
      <c r="D727" s="668"/>
      <c r="E727" s="669"/>
      <c r="F727" s="68" t="str">
        <f>IF(Máximo!F727:I727="","",Máximo!F727:I727)</f>
        <v/>
      </c>
      <c r="G727" s="72">
        <f>Máximo!G727:J727</f>
        <v>2.1459227E-4</v>
      </c>
      <c r="H727" s="70" t="str">
        <f>IF(Máximo!H727="","",Máximo!H727)</f>
        <v>Obrigatório</v>
      </c>
      <c r="I727" s="37" t="s">
        <v>4</v>
      </c>
      <c r="J727" s="73">
        <f>IF($K$13="Não Atende",0,IF(I727="","",IF(H727="",VLOOKUP(I727,Parâmetros!$B$3:$C$6,2,0),VLOOKUP(I727,Parâmetros!$B$3:$C$6,2,0)*VLOOKUP(H727,Parâmetros!$E$3:$G$5,2,0))))</f>
        <v>4</v>
      </c>
      <c r="K727" s="74">
        <f t="shared" si="277"/>
        <v>3.4763947740000002E-2</v>
      </c>
      <c r="L727" s="3"/>
      <c r="M727" s="38"/>
    </row>
    <row r="728" spans="1:13" ht="45.75" customHeight="1" outlineLevel="1" x14ac:dyDescent="0.2">
      <c r="A728" s="170" t="str">
        <f>Máximo!A728</f>
        <v>3.691</v>
      </c>
      <c r="B728" s="667" t="str">
        <f>Máximo!B728:E728</f>
        <v>13.1.1.           O público alvo para uso de clientes e/ou front-ends web da solução ofertada será(ão):</v>
      </c>
      <c r="C728" s="668"/>
      <c r="D728" s="668"/>
      <c r="E728" s="669"/>
      <c r="F728" s="68" t="str">
        <f>IF(Máximo!F728:I728="","",Máximo!F728:I728)</f>
        <v/>
      </c>
      <c r="G728" s="72">
        <f>Máximo!G728:J728</f>
        <v>2.1459227E-4</v>
      </c>
      <c r="H728" s="70" t="str">
        <f>IF(Máximo!H728="","",Máximo!H728)</f>
        <v>Obrigatório</v>
      </c>
      <c r="I728" s="37" t="s">
        <v>4</v>
      </c>
      <c r="J728" s="73">
        <f>IF($K$13="Não Atende",0,IF(I728="","",IF(H728="",VLOOKUP(I728,Parâmetros!$B$3:$C$6,2,0),VLOOKUP(I728,Parâmetros!$B$3:$C$6,2,0)*VLOOKUP(H728,Parâmetros!$E$3:$G$5,2,0))))</f>
        <v>4</v>
      </c>
      <c r="K728" s="74">
        <f t="shared" si="277"/>
        <v>3.4763947740000002E-2</v>
      </c>
      <c r="L728" s="3"/>
      <c r="M728" s="38"/>
    </row>
    <row r="729" spans="1:13" ht="45.75" customHeight="1" outlineLevel="1" x14ac:dyDescent="0.2">
      <c r="A729" s="170" t="str">
        <f>Máximo!A729</f>
        <v>3.692</v>
      </c>
      <c r="B729" s="667" t="str">
        <f>Máximo!B729:E729</f>
        <v>13.1.1.1.           Cliente da Oi fora da companhia</v>
      </c>
      <c r="C729" s="668"/>
      <c r="D729" s="668"/>
      <c r="E729" s="669"/>
      <c r="F729" s="68" t="str">
        <f>IF(Máximo!F729:I729="","",Máximo!F729:I729)</f>
        <v/>
      </c>
      <c r="G729" s="72">
        <f>Máximo!G729:J729</f>
        <v>2.1459227E-4</v>
      </c>
      <c r="H729" s="70" t="str">
        <f>IF(Máximo!H729="","",Máximo!H729)</f>
        <v>Obrigatório</v>
      </c>
      <c r="I729" s="37" t="s">
        <v>4</v>
      </c>
      <c r="J729" s="73">
        <f>IF($K$13="Não Atende",0,IF(I729="","",IF(H729="",VLOOKUP(I729,Parâmetros!$B$3:$C$6,2,0),VLOOKUP(I729,Parâmetros!$B$3:$C$6,2,0)*VLOOKUP(H729,Parâmetros!$E$3:$G$5,2,0))))</f>
        <v>4</v>
      </c>
      <c r="K729" s="74">
        <f t="shared" si="277"/>
        <v>3.4763947740000002E-2</v>
      </c>
      <c r="L729" s="3"/>
      <c r="M729" s="38"/>
    </row>
    <row r="730" spans="1:13" ht="45.75" customHeight="1" outlineLevel="1" x14ac:dyDescent="0.2">
      <c r="A730" s="170" t="str">
        <f>Máximo!A730</f>
        <v>3.693</v>
      </c>
      <c r="B730" s="667" t="str">
        <f>Máximo!B730:E730</f>
        <v>13.1.1.2.           Colaborador ou parceiro da Oi dentro da companhia</v>
      </c>
      <c r="C730" s="668"/>
      <c r="D730" s="668"/>
      <c r="E730" s="669"/>
      <c r="F730" s="68" t="str">
        <f>IF(Máximo!F730:I730="","",Máximo!F730:I730)</f>
        <v/>
      </c>
      <c r="G730" s="72">
        <f>Máximo!G730:J730</f>
        <v>2.1459227E-4</v>
      </c>
      <c r="H730" s="70" t="str">
        <f>IF(Máximo!H730="","",Máximo!H730)</f>
        <v>Obrigatório</v>
      </c>
      <c r="I730" s="37" t="s">
        <v>4</v>
      </c>
      <c r="J730" s="73">
        <f>IF($K$13="Não Atende",0,IF(I730="","",IF(H730="",VLOOKUP(I730,Parâmetros!$B$3:$C$6,2,0),VLOOKUP(I730,Parâmetros!$B$3:$C$6,2,0)*VLOOKUP(H730,Parâmetros!$E$3:$G$5,2,0))))</f>
        <v>4</v>
      </c>
      <c r="K730" s="74">
        <f t="shared" si="277"/>
        <v>3.4763947740000002E-2</v>
      </c>
      <c r="L730" s="3"/>
      <c r="M730" s="38"/>
    </row>
    <row r="731" spans="1:13" ht="45.75" customHeight="1" outlineLevel="1" x14ac:dyDescent="0.2">
      <c r="A731" s="170" t="str">
        <f>Máximo!A731</f>
        <v>3.694</v>
      </c>
      <c r="B731" s="667" t="str">
        <f>Máximo!B731:E731</f>
        <v>13.1.1.3.           Parceiro Oi fora da companhia (através de link);</v>
      </c>
      <c r="C731" s="668"/>
      <c r="D731" s="668"/>
      <c r="E731" s="669"/>
      <c r="F731" s="68" t="str">
        <f>IF(Máximo!F731:I731="","",Máximo!F731:I731)</f>
        <v/>
      </c>
      <c r="G731" s="72">
        <f>Máximo!G731:J731</f>
        <v>2.1459227E-4</v>
      </c>
      <c r="H731" s="70" t="str">
        <f>IF(Máximo!H731="","",Máximo!H731)</f>
        <v>Obrigatório</v>
      </c>
      <c r="I731" s="37" t="s">
        <v>4</v>
      </c>
      <c r="J731" s="73">
        <f>IF($K$13="Não Atende",0,IF(I731="","",IF(H731="",VLOOKUP(I731,Parâmetros!$B$3:$C$6,2,0),VLOOKUP(I731,Parâmetros!$B$3:$C$6,2,0)*VLOOKUP(H731,Parâmetros!$E$3:$G$5,2,0))))</f>
        <v>4</v>
      </c>
      <c r="K731" s="74">
        <f t="shared" si="277"/>
        <v>3.4763947740000002E-2</v>
      </c>
      <c r="L731" s="3"/>
      <c r="M731" s="38"/>
    </row>
    <row r="732" spans="1:13" ht="45.75" customHeight="1" outlineLevel="1" x14ac:dyDescent="0.2">
      <c r="A732" s="170" t="str">
        <f>Máximo!A732</f>
        <v>3.695</v>
      </c>
      <c r="B732" s="667" t="str">
        <f>Máximo!B732:E732</f>
        <v>13.1.1.4.           Lojas próprias;</v>
      </c>
      <c r="C732" s="668"/>
      <c r="D732" s="668"/>
      <c r="E732" s="669"/>
      <c r="F732" s="68" t="str">
        <f>IF(Máximo!F732:I732="","",Máximo!F732:I732)</f>
        <v/>
      </c>
      <c r="G732" s="72">
        <f>Máximo!G732:J732</f>
        <v>2.1459227E-4</v>
      </c>
      <c r="H732" s="70" t="str">
        <f>IF(Máximo!H732="","",Máximo!H732)</f>
        <v>Obrigatório</v>
      </c>
      <c r="I732" s="37" t="s">
        <v>4</v>
      </c>
      <c r="J732" s="73">
        <f>IF($K$13="Não Atende",0,IF(I732="","",IF(H732="",VLOOKUP(I732,Parâmetros!$B$3:$C$6,2,0),VLOOKUP(I732,Parâmetros!$B$3:$C$6,2,0)*VLOOKUP(H732,Parâmetros!$E$3:$G$5,2,0))))</f>
        <v>4</v>
      </c>
      <c r="K732" s="74">
        <f t="shared" si="277"/>
        <v>3.4763947740000002E-2</v>
      </c>
      <c r="L732" s="3"/>
      <c r="M732" s="38"/>
    </row>
    <row r="733" spans="1:13" ht="45.75" customHeight="1" outlineLevel="1" x14ac:dyDescent="0.2">
      <c r="A733" s="170" t="str">
        <f>Máximo!A733</f>
        <v>3.696</v>
      </c>
      <c r="B733" s="667" t="str">
        <f>Máximo!B733:E733</f>
        <v>13.1.1.5.           Call Center</v>
      </c>
      <c r="C733" s="668"/>
      <c r="D733" s="668"/>
      <c r="E733" s="669"/>
      <c r="F733" s="68" t="str">
        <f>IF(Máximo!F733:I733="","",Máximo!F733:I733)</f>
        <v/>
      </c>
      <c r="G733" s="72">
        <f>Máximo!G733:J733</f>
        <v>2.1459227E-4</v>
      </c>
      <c r="H733" s="70" t="str">
        <f>IF(Máximo!H733="","",Máximo!H733)</f>
        <v>Obrigatório</v>
      </c>
      <c r="I733" s="37" t="s">
        <v>4</v>
      </c>
      <c r="J733" s="73">
        <f>IF($K$13="Não Atende",0,IF(I733="","",IF(H733="",VLOOKUP(I733,Parâmetros!$B$3:$C$6,2,0),VLOOKUP(I733,Parâmetros!$B$3:$C$6,2,0)*VLOOKUP(H733,Parâmetros!$E$3:$G$5,2,0))))</f>
        <v>4</v>
      </c>
      <c r="K733" s="74">
        <f t="shared" si="277"/>
        <v>3.4763947740000002E-2</v>
      </c>
      <c r="L733" s="3"/>
      <c r="M733" s="38"/>
    </row>
    <row r="734" spans="1:13" ht="45.75" customHeight="1" outlineLevel="1" x14ac:dyDescent="0.2">
      <c r="A734" s="170" t="str">
        <f>Máximo!A734</f>
        <v>3.697</v>
      </c>
      <c r="B734" s="667" t="str">
        <f>Máximo!B734:E734</f>
        <v>13.2.Software</v>
      </c>
      <c r="C734" s="668"/>
      <c r="D734" s="668"/>
      <c r="E734" s="669"/>
      <c r="F734" s="68" t="str">
        <f>IF(Máximo!F734:I734="","",Máximo!F734:I734)</f>
        <v/>
      </c>
      <c r="G734" s="72">
        <f>Máximo!G734:J734</f>
        <v>2.1459227E-4</v>
      </c>
      <c r="H734" s="70" t="str">
        <f>IF(Máximo!H734="","",Máximo!H734)</f>
        <v>Obrigatório</v>
      </c>
      <c r="I734" s="37" t="s">
        <v>4</v>
      </c>
      <c r="J734" s="73">
        <f>IF($K$13="Não Atende",0,IF(I734="","",IF(H734="",VLOOKUP(I734,Parâmetros!$B$3:$C$6,2,0),VLOOKUP(I734,Parâmetros!$B$3:$C$6,2,0)*VLOOKUP(H734,Parâmetros!$E$3:$G$5,2,0))))</f>
        <v>4</v>
      </c>
      <c r="K734" s="74">
        <f t="shared" si="277"/>
        <v>3.4763947740000002E-2</v>
      </c>
      <c r="L734" s="3"/>
      <c r="M734" s="38"/>
    </row>
    <row r="735" spans="1:13" ht="45.75" customHeight="1" outlineLevel="1" x14ac:dyDescent="0.2">
      <c r="A735" s="170" t="str">
        <f>Máximo!A735</f>
        <v>3.698</v>
      </c>
      <c r="B735" s="667" t="str">
        <f>Máximo!B735:E735</f>
        <v>13.2.1.           O PROPONENTE deverá especificar como se darão as atualizações dos clientes, bem como a instalação de fixes e patches desenvolvidos durante o ciclo de vida do produto.</v>
      </c>
      <c r="C735" s="668"/>
      <c r="D735" s="668"/>
      <c r="E735" s="669"/>
      <c r="F735" s="68" t="str">
        <f>IF(Máximo!F735:I735="","",Máximo!F735:I735)</f>
        <v/>
      </c>
      <c r="G735" s="72">
        <f>Máximo!G735:J735</f>
        <v>2.1459227E-4</v>
      </c>
      <c r="H735" s="70" t="str">
        <f>IF(Máximo!H735="","",Máximo!H735)</f>
        <v>Obrigatório</v>
      </c>
      <c r="I735" s="37" t="s">
        <v>4</v>
      </c>
      <c r="J735" s="73">
        <f>IF($K$13="Não Atende",0,IF(I735="","",IF(H735="",VLOOKUP(I735,Parâmetros!$B$3:$C$6,2,0),VLOOKUP(I735,Parâmetros!$B$3:$C$6,2,0)*VLOOKUP(H735,Parâmetros!$E$3:$G$5,2,0))))</f>
        <v>4</v>
      </c>
      <c r="K735" s="74">
        <f t="shared" si="277"/>
        <v>3.4763947740000002E-2</v>
      </c>
      <c r="L735" s="3"/>
      <c r="M735" s="38"/>
    </row>
    <row r="736" spans="1:13" ht="45.75" customHeight="1" outlineLevel="1" x14ac:dyDescent="0.2">
      <c r="A736" s="170" t="str">
        <f>Máximo!A736</f>
        <v>3.699</v>
      </c>
      <c r="B736" s="667" t="str">
        <f>Máximo!B736:E736</f>
        <v>13.2.2.           A solução deverá funcionar sem a necessidade de conceder privilégio administrativo a conta do usuário;</v>
      </c>
      <c r="C736" s="668"/>
      <c r="D736" s="668"/>
      <c r="E736" s="669"/>
      <c r="F736" s="68" t="str">
        <f>IF(Máximo!F736:I736="","",Máximo!F736:I736)</f>
        <v/>
      </c>
      <c r="G736" s="72">
        <f>Máximo!G736:J736</f>
        <v>2.1459227E-4</v>
      </c>
      <c r="H736" s="70" t="str">
        <f>IF(Máximo!H736="","",Máximo!H736)</f>
        <v>Obrigatório</v>
      </c>
      <c r="I736" s="37" t="s">
        <v>4</v>
      </c>
      <c r="J736" s="73">
        <f>IF($K$13="Não Atende",0,IF(I736="","",IF(H736="",VLOOKUP(I736,Parâmetros!$B$3:$C$6,2,0),VLOOKUP(I736,Parâmetros!$B$3:$C$6,2,0)*VLOOKUP(H736,Parâmetros!$E$3:$G$5,2,0))))</f>
        <v>4</v>
      </c>
      <c r="K736" s="74">
        <f t="shared" si="277"/>
        <v>3.4763947740000002E-2</v>
      </c>
      <c r="L736" s="3"/>
      <c r="M736" s="38"/>
    </row>
    <row r="737" spans="1:13" ht="45.75" customHeight="1" outlineLevel="1" x14ac:dyDescent="0.2">
      <c r="A737" s="170" t="str">
        <f>Máximo!A737</f>
        <v>3.700</v>
      </c>
      <c r="B737" s="667" t="str">
        <f>Máximo!B737:E737</f>
        <v>13.2.3.           A solução não poderá exigir IIS, Apache, Tomcat ou qualquer outro serviço que atue como webserver ou servidor de aplicação.</v>
      </c>
      <c r="C737" s="668"/>
      <c r="D737" s="668"/>
      <c r="E737" s="669"/>
      <c r="F737" s="68" t="str">
        <f>IF(Máximo!F737:I737="","",Máximo!F737:I737)</f>
        <v/>
      </c>
      <c r="G737" s="72">
        <f>Máximo!G737:J737</f>
        <v>2.1459227E-4</v>
      </c>
      <c r="H737" s="70" t="str">
        <f>IF(Máximo!H737="","",Máximo!H737)</f>
        <v>Obrigatório</v>
      </c>
      <c r="I737" s="37" t="s">
        <v>5</v>
      </c>
      <c r="J737" s="73">
        <f>IF($K$13="Não Atende",0,IF(I737="","",IF(H737="",VLOOKUP(I737,Parâmetros!$B$3:$C$6,2,0),VLOOKUP(I737,Parâmetros!$B$3:$C$6,2,0)*VLOOKUP(H737,Parâmetros!$E$3:$G$5,2,0))))</f>
        <v>0</v>
      </c>
      <c r="K737" s="74">
        <f t="shared" si="277"/>
        <v>0</v>
      </c>
      <c r="L737" s="3"/>
      <c r="M737" s="38"/>
    </row>
    <row r="738" spans="1:13" ht="45.75" customHeight="1" outlineLevel="1" x14ac:dyDescent="0.2">
      <c r="A738" s="170" t="str">
        <f>Máximo!A738</f>
        <v>3.701</v>
      </c>
      <c r="B738" s="667" t="str">
        <f>Máximo!B738:E738</f>
        <v>13.2.4.           A solução não poderá exigir serviços que trabalhem como servidor de banco de dados na máquina. Exemplo: MySQL e SQL Server</v>
      </c>
      <c r="C738" s="668"/>
      <c r="D738" s="668"/>
      <c r="E738" s="669"/>
      <c r="F738" s="68" t="str">
        <f>IF(Máximo!F738:I738="","",Máximo!F738:I738)</f>
        <v/>
      </c>
      <c r="G738" s="72">
        <f>Máximo!G738:J738</f>
        <v>2.1459227E-4</v>
      </c>
      <c r="H738" s="70" t="str">
        <f>IF(Máximo!H738="","",Máximo!H738)</f>
        <v>Obrigatório</v>
      </c>
      <c r="I738" s="37" t="s">
        <v>4</v>
      </c>
      <c r="J738" s="73">
        <f>IF($K$13="Não Atende",0,IF(I738="","",IF(H738="",VLOOKUP(I738,Parâmetros!$B$3:$C$6,2,0),VLOOKUP(I738,Parâmetros!$B$3:$C$6,2,0)*VLOOKUP(H738,Parâmetros!$E$3:$G$5,2,0))))</f>
        <v>4</v>
      </c>
      <c r="K738" s="74">
        <f t="shared" si="277"/>
        <v>3.4763947740000002E-2</v>
      </c>
      <c r="L738" s="3"/>
      <c r="M738" s="38"/>
    </row>
    <row r="739" spans="1:13" ht="45.75" customHeight="1" outlineLevel="1" x14ac:dyDescent="0.2">
      <c r="A739" s="170" t="str">
        <f>Máximo!A739</f>
        <v>3.702</v>
      </c>
      <c r="B739" s="667" t="str">
        <f>Máximo!B739:E739</f>
        <v>13.2.5.           A solução não poderá exigir máquinas virtuais para seu funcionamento. (Ex.: XP Mode)</v>
      </c>
      <c r="C739" s="668"/>
      <c r="D739" s="668"/>
      <c r="E739" s="669"/>
      <c r="F739" s="68" t="str">
        <f>IF(Máximo!F739:I739="","",Máximo!F739:I739)</f>
        <v/>
      </c>
      <c r="G739" s="72">
        <f>Máximo!G739:J739</f>
        <v>2.1459227E-4</v>
      </c>
      <c r="H739" s="70" t="str">
        <f>IF(Máximo!H739="","",Máximo!H739)</f>
        <v>Obrigatório</v>
      </c>
      <c r="I739" s="37" t="s">
        <v>4</v>
      </c>
      <c r="J739" s="73">
        <f>IF($K$13="Não Atende",0,IF(I739="","",IF(H739="",VLOOKUP(I739,Parâmetros!$B$3:$C$6,2,0),VLOOKUP(I739,Parâmetros!$B$3:$C$6,2,0)*VLOOKUP(H739,Parâmetros!$E$3:$G$5,2,0))))</f>
        <v>4</v>
      </c>
      <c r="K739" s="74">
        <f t="shared" si="277"/>
        <v>3.4763947740000002E-2</v>
      </c>
      <c r="L739" s="3"/>
      <c r="M739" s="38"/>
    </row>
    <row r="740" spans="1:13" ht="45.75" customHeight="1" outlineLevel="1" x14ac:dyDescent="0.2">
      <c r="A740" s="170" t="str">
        <f>Máximo!A740</f>
        <v>3.703</v>
      </c>
      <c r="B740" s="667" t="str">
        <f>Máximo!B740:E740</f>
        <v>13.2.6.           A solução deverá permitir instalação e atualização em massa através de pacotes de instalação padrão de mercado;</v>
      </c>
      <c r="C740" s="668"/>
      <c r="D740" s="668"/>
      <c r="E740" s="669"/>
      <c r="F740" s="68" t="str">
        <f>IF(Máximo!F740:I740="","",Máximo!F740:I740)</f>
        <v/>
      </c>
      <c r="G740" s="72">
        <f>Máximo!G740:J740</f>
        <v>2.1459227E-4</v>
      </c>
      <c r="H740" s="70" t="str">
        <f>IF(Máximo!H740="","",Máximo!H740)</f>
        <v>Obrigatório</v>
      </c>
      <c r="I740" s="37" t="s">
        <v>4</v>
      </c>
      <c r="J740" s="73">
        <f>IF($K$13="Não Atende",0,IF(I740="","",IF(H740="",VLOOKUP(I740,Parâmetros!$B$3:$C$6,2,0),VLOOKUP(I740,Parâmetros!$B$3:$C$6,2,0)*VLOOKUP(H740,Parâmetros!$E$3:$G$5,2,0))))</f>
        <v>4</v>
      </c>
      <c r="K740" s="74">
        <f t="shared" si="277"/>
        <v>3.4763947740000002E-2</v>
      </c>
      <c r="L740" s="3"/>
      <c r="M740" s="38"/>
    </row>
    <row r="741" spans="1:13" ht="45.75" customHeight="1" outlineLevel="1" x14ac:dyDescent="0.2">
      <c r="A741" s="170" t="str">
        <f>Máximo!A741</f>
        <v>3.704</v>
      </c>
      <c r="B741" s="667" t="str">
        <f>Máximo!B741:E741</f>
        <v>13.2.7.           A solução deverá utilizar como padrão de digitalização de documentos o formato PDF;</v>
      </c>
      <c r="C741" s="668"/>
      <c r="D741" s="668"/>
      <c r="E741" s="669"/>
      <c r="F741" s="68" t="str">
        <f>IF(Máximo!F741:I741="","",Máximo!F741:I741)</f>
        <v/>
      </c>
      <c r="G741" s="72">
        <f>Máximo!G741:J741</f>
        <v>2.1459227E-4</v>
      </c>
      <c r="H741" s="70" t="str">
        <f>IF(Máximo!H741="","",Máximo!H741)</f>
        <v>Obrigatório</v>
      </c>
      <c r="I741" s="37" t="s">
        <v>4</v>
      </c>
      <c r="J741" s="73">
        <f>IF($K$13="Não Atende",0,IF(I741="","",IF(H741="",VLOOKUP(I741,Parâmetros!$B$3:$C$6,2,0),VLOOKUP(I741,Parâmetros!$B$3:$C$6,2,0)*VLOOKUP(H741,Parâmetros!$E$3:$G$5,2,0))))</f>
        <v>4</v>
      </c>
      <c r="K741" s="74">
        <f t="shared" si="277"/>
        <v>3.4763947740000002E-2</v>
      </c>
      <c r="L741" s="3"/>
      <c r="M741" s="38"/>
    </row>
    <row r="742" spans="1:13" ht="45.75" customHeight="1" outlineLevel="1" x14ac:dyDescent="0.2">
      <c r="A742" s="170" t="str">
        <f>Máximo!A742</f>
        <v>3.705</v>
      </c>
      <c r="B742" s="667" t="str">
        <f>Máximo!B742:E742</f>
        <v>13.2.8.           A solução deverá utilizar como padrão de compactação ZIP;</v>
      </c>
      <c r="C742" s="668"/>
      <c r="D742" s="668"/>
      <c r="E742" s="669"/>
      <c r="F742" s="68" t="str">
        <f>IF(Máximo!F742:I742="","",Máximo!F742:I742)</f>
        <v/>
      </c>
      <c r="G742" s="72">
        <f>Máximo!G742:J742</f>
        <v>2.1459227E-4</v>
      </c>
      <c r="H742" s="70" t="str">
        <f>IF(Máximo!H742="","",Máximo!H742)</f>
        <v>Obrigatório</v>
      </c>
      <c r="I742" s="37" t="s">
        <v>4</v>
      </c>
      <c r="J742" s="73">
        <f>IF($K$13="Não Atende",0,IF(I742="","",IF(H742="",VLOOKUP(I742,Parâmetros!$B$3:$C$6,2,0),VLOOKUP(I742,Parâmetros!$B$3:$C$6,2,0)*VLOOKUP(H742,Parâmetros!$E$3:$G$5,2,0))))</f>
        <v>4</v>
      </c>
      <c r="K742" s="74">
        <f t="shared" si="277"/>
        <v>3.4763947740000002E-2</v>
      </c>
      <c r="L742" s="3"/>
      <c r="M742" s="38"/>
    </row>
    <row r="743" spans="1:13" ht="45.75" customHeight="1" outlineLevel="1" x14ac:dyDescent="0.2">
      <c r="A743" s="170" t="str">
        <f>Máximo!A743</f>
        <v>3.706</v>
      </c>
      <c r="B743" s="667" t="str">
        <f>Máximo!B743:E743</f>
        <v>13.2.9.           A solução não poderá exigir versões específicas de produtos como Java e Flash;</v>
      </c>
      <c r="C743" s="668"/>
      <c r="D743" s="668"/>
      <c r="E743" s="669"/>
      <c r="F743" s="68" t="str">
        <f>IF(Máximo!F743:I743="","",Máximo!F743:I743)</f>
        <v/>
      </c>
      <c r="G743" s="72">
        <f>Máximo!G743:J743</f>
        <v>2.1459227E-4</v>
      </c>
      <c r="H743" s="70" t="str">
        <f>IF(Máximo!H743="","",Máximo!H743)</f>
        <v>Obrigatório</v>
      </c>
      <c r="I743" s="37" t="s">
        <v>5</v>
      </c>
      <c r="J743" s="73">
        <f>IF($K$13="Não Atende",0,IF(I743="","",IF(H743="",VLOOKUP(I743,Parâmetros!$B$3:$C$6,2,0),VLOOKUP(I743,Parâmetros!$B$3:$C$6,2,0)*VLOOKUP(H743,Parâmetros!$E$3:$G$5,2,0))))</f>
        <v>0</v>
      </c>
      <c r="K743" s="74">
        <f t="shared" si="277"/>
        <v>0</v>
      </c>
      <c r="L743" s="3"/>
      <c r="M743" s="38"/>
    </row>
    <row r="744" spans="1:13" ht="45.75" customHeight="1" outlineLevel="1" x14ac:dyDescent="0.2">
      <c r="A744" s="170" t="str">
        <f>Máximo!A744</f>
        <v>3.707</v>
      </c>
      <c r="B744" s="667" t="str">
        <f>Máximo!B744:E744</f>
        <v>13.2.10.    A solução não poderá exigir o uso de produtos que requeiram aquisição de licenças sem prévio acordo.</v>
      </c>
      <c r="C744" s="668"/>
      <c r="D744" s="668"/>
      <c r="E744" s="669"/>
      <c r="F744" s="68" t="str">
        <f>IF(Máximo!F744:I744="","",Máximo!F744:I744)</f>
        <v/>
      </c>
      <c r="G744" s="72">
        <f>Máximo!G744:J744</f>
        <v>2.1459227E-4</v>
      </c>
      <c r="H744" s="70" t="str">
        <f>IF(Máximo!H744="","",Máximo!H744)</f>
        <v>Obrigatório</v>
      </c>
      <c r="I744" s="37" t="s">
        <v>4</v>
      </c>
      <c r="J744" s="73">
        <f>IF($K$13="Não Atende",0,IF(I744="","",IF(H744="",VLOOKUP(I744,Parâmetros!$B$3:$C$6,2,0),VLOOKUP(I744,Parâmetros!$B$3:$C$6,2,0)*VLOOKUP(H744,Parâmetros!$E$3:$G$5,2,0))))</f>
        <v>4</v>
      </c>
      <c r="K744" s="74">
        <f t="shared" si="277"/>
        <v>3.4763947740000002E-2</v>
      </c>
      <c r="L744" s="3"/>
      <c r="M744" s="38"/>
    </row>
    <row r="745" spans="1:13" ht="45.75" customHeight="1" outlineLevel="1" x14ac:dyDescent="0.2">
      <c r="A745" s="170" t="str">
        <f>Máximo!A745</f>
        <v>3.708</v>
      </c>
      <c r="B745" s="667" t="str">
        <f>Máximo!B745:E745</f>
        <v>13.3.O PROPONENTE deverá garantir que o hardware necessário para funcionamento das aplicações nas estações de trabalho esteja de acordo, no mínimo, com os seguintes processadores, memórias e HDs:</v>
      </c>
      <c r="C745" s="668"/>
      <c r="D745" s="668"/>
      <c r="E745" s="669"/>
      <c r="F745" s="68" t="str">
        <f>IF(Máximo!F745:I745="","",Máximo!F745:I745)</f>
        <v/>
      </c>
      <c r="G745" s="72">
        <f>Máximo!G745:J745</f>
        <v>2.1459227E-4</v>
      </c>
      <c r="H745" s="70" t="str">
        <f>IF(Máximo!H745="","",Máximo!H745)</f>
        <v>Obrigatório</v>
      </c>
      <c r="I745" s="37" t="s">
        <v>4</v>
      </c>
      <c r="J745" s="73">
        <f>IF($K$13="Não Atende",0,IF(I745="","",IF(H745="",VLOOKUP(I745,Parâmetros!$B$3:$C$6,2,0),VLOOKUP(I745,Parâmetros!$B$3:$C$6,2,0)*VLOOKUP(H745,Parâmetros!$E$3:$G$5,2,0))))</f>
        <v>4</v>
      </c>
      <c r="K745" s="74">
        <f t="shared" ref="K745" si="278">IF(J745="",0,((G745*J745)*$F$30)*0.9*100)</f>
        <v>3.4763947740000002E-2</v>
      </c>
      <c r="L745" s="3"/>
      <c r="M745" s="38"/>
    </row>
    <row r="746" spans="1:13" ht="45.75" customHeight="1" outlineLevel="1" x14ac:dyDescent="0.2">
      <c r="A746" s="170" t="str">
        <f>Máximo!A746</f>
        <v>3.709</v>
      </c>
      <c r="B746" s="667" t="str">
        <f>Máximo!B746:E746</f>
        <v>13.3.1.           Intel Core i3 ou superior</v>
      </c>
      <c r="C746" s="668"/>
      <c r="D746" s="668"/>
      <c r="E746" s="669"/>
      <c r="F746" s="68" t="str">
        <f>IF(Máximo!F746:I746="","",Máximo!F746:I746)</f>
        <v/>
      </c>
      <c r="G746" s="72">
        <f>Máximo!G746:J746</f>
        <v>2.1459227E-4</v>
      </c>
      <c r="H746" s="70" t="str">
        <f>IF(Máximo!H746="","",Máximo!H746)</f>
        <v>Obrigatório</v>
      </c>
      <c r="I746" s="37" t="s">
        <v>4</v>
      </c>
      <c r="J746" s="73">
        <f>IF($K$13="Não Atende",0,IF(I746="","",IF(H746="",VLOOKUP(I746,Parâmetros!$B$3:$C$6,2,0),VLOOKUP(I746,Parâmetros!$B$3:$C$6,2,0)*VLOOKUP(H746,Parâmetros!$E$3:$G$5,2,0))))</f>
        <v>4</v>
      </c>
      <c r="K746" s="74">
        <f t="shared" ref="K746" si="279">IF(J746="",0,((G746*J746)*$F$30)*0.9*100)</f>
        <v>3.4763947740000002E-2</v>
      </c>
      <c r="L746" s="3"/>
      <c r="M746" s="38"/>
    </row>
    <row r="747" spans="1:13" ht="45.75" customHeight="1" outlineLevel="1" x14ac:dyDescent="0.2">
      <c r="A747" s="170" t="str">
        <f>Máximo!A747</f>
        <v>3.710</v>
      </c>
      <c r="B747" s="667" t="str">
        <f>Máximo!B747:E747</f>
        <v>13.3.2.           2Gb RAM ou superior</v>
      </c>
      <c r="C747" s="668"/>
      <c r="D747" s="668"/>
      <c r="E747" s="669"/>
      <c r="F747" s="68" t="str">
        <f>IF(Máximo!F747:I747="","",Máximo!F747:I747)</f>
        <v/>
      </c>
      <c r="G747" s="72">
        <f>Máximo!G747:J747</f>
        <v>2.1459227E-4</v>
      </c>
      <c r="H747" s="70" t="str">
        <f>IF(Máximo!H747="","",Máximo!H747)</f>
        <v>Obrigatório</v>
      </c>
      <c r="I747" s="37" t="s">
        <v>4</v>
      </c>
      <c r="J747" s="73">
        <f>IF($K$13="Não Atende",0,IF(I747="","",IF(H747="",VLOOKUP(I747,Parâmetros!$B$3:$C$6,2,0),VLOOKUP(I747,Parâmetros!$B$3:$C$6,2,0)*VLOOKUP(H747,Parâmetros!$E$3:$G$5,2,0))))</f>
        <v>4</v>
      </c>
      <c r="K747" s="74">
        <f t="shared" ref="K747" si="280">IF(J747="",0,((G747*J747)*$F$30)*0.9*100)</f>
        <v>3.4763947740000002E-2</v>
      </c>
      <c r="L747" s="3"/>
      <c r="M747" s="38"/>
    </row>
    <row r="748" spans="1:13" ht="45.75" customHeight="1" outlineLevel="1" x14ac:dyDescent="0.2">
      <c r="A748" s="170" t="str">
        <f>Máximo!A748</f>
        <v>3.711</v>
      </c>
      <c r="B748" s="667" t="str">
        <f>Máximo!B748:E748</f>
        <v>13.3.3.           HD 80 Gb ou superior</v>
      </c>
      <c r="C748" s="668"/>
      <c r="D748" s="668"/>
      <c r="E748" s="669"/>
      <c r="F748" s="68" t="str">
        <f>IF(Máximo!F748:I748="","",Máximo!F748:I748)</f>
        <v/>
      </c>
      <c r="G748" s="72">
        <f>Máximo!G748:J748</f>
        <v>2.1459227E-4</v>
      </c>
      <c r="H748" s="70" t="str">
        <f>IF(Máximo!H748="","",Máximo!H748)</f>
        <v>Obrigatório</v>
      </c>
      <c r="I748" s="37" t="s">
        <v>4</v>
      </c>
      <c r="J748" s="73">
        <f>IF($K$13="Não Atende",0,IF(I748="","",IF(H748="",VLOOKUP(I748,Parâmetros!$B$3:$C$6,2,0),VLOOKUP(I748,Parâmetros!$B$3:$C$6,2,0)*VLOOKUP(H748,Parâmetros!$E$3:$G$5,2,0))))</f>
        <v>4</v>
      </c>
      <c r="K748" s="74">
        <f t="shared" ref="K748" si="281">IF(J748="",0,((G748*J748)*$F$30)*0.9*100)</f>
        <v>3.4763947740000002E-2</v>
      </c>
      <c r="L748" s="3"/>
      <c r="M748" s="38"/>
    </row>
    <row r="749" spans="1:13" ht="45.75" customHeight="1" outlineLevel="1" x14ac:dyDescent="0.2">
      <c r="A749" s="170" t="str">
        <f>Máximo!A749</f>
        <v>3.712</v>
      </c>
      <c r="B749" s="667" t="str">
        <f>Máximo!B749:E749</f>
        <v>13.4.O PROPONENTE deverá garantir que a solução seja compatível com o browser Microsoft Internet Explorer nas seguintes versões:</v>
      </c>
      <c r="C749" s="668"/>
      <c r="D749" s="668"/>
      <c r="E749" s="669"/>
      <c r="F749" s="68" t="str">
        <f>IF(Máximo!F749:I749="","",Máximo!F749:I749)</f>
        <v/>
      </c>
      <c r="G749" s="72">
        <f>Máximo!G749:J749</f>
        <v>2.1459227E-4</v>
      </c>
      <c r="H749" s="70" t="str">
        <f>IF(Máximo!H749="","",Máximo!H749)</f>
        <v>Obrigatório</v>
      </c>
      <c r="I749" s="37" t="s">
        <v>4</v>
      </c>
      <c r="J749" s="73">
        <f>IF($K$13="Não Atende",0,IF(I749="","",IF(H749="",VLOOKUP(I749,Parâmetros!$B$3:$C$6,2,0),VLOOKUP(I749,Parâmetros!$B$3:$C$6,2,0)*VLOOKUP(H749,Parâmetros!$E$3:$G$5,2,0))))</f>
        <v>4</v>
      </c>
      <c r="K749" s="74">
        <f t="shared" ref="K749" si="282">IF(J749="",0,((G749*J749)*$F$30)*0.9*100)</f>
        <v>3.4763947740000002E-2</v>
      </c>
      <c r="L749" s="3"/>
      <c r="M749" s="38"/>
    </row>
    <row r="750" spans="1:13" ht="45.75" customHeight="1" outlineLevel="1" x14ac:dyDescent="0.2">
      <c r="A750" s="170" t="str">
        <f>Máximo!A750</f>
        <v>3.713</v>
      </c>
      <c r="B750" s="667" t="str">
        <f>Máximo!B750:E750</f>
        <v>13.4.1.   Internet Explorer 9 32-bits (desejável)</v>
      </c>
      <c r="C750" s="668"/>
      <c r="D750" s="668"/>
      <c r="E750" s="669"/>
      <c r="F750" s="68" t="str">
        <f>IF(Máximo!F750:I750="","",Máximo!F750:I750)</f>
        <v/>
      </c>
      <c r="G750" s="72">
        <f>Máximo!G750:J750</f>
        <v>2.1459227E-4</v>
      </c>
      <c r="H750" s="70" t="str">
        <f>IF(Máximo!H750="","",Máximo!H750)</f>
        <v>Obrigatório</v>
      </c>
      <c r="I750" s="37" t="s">
        <v>4</v>
      </c>
      <c r="J750" s="73">
        <f>IF($K$13="Não Atende",0,IF(I750="","",IF(H750="",VLOOKUP(I750,Parâmetros!$B$3:$C$6,2,0),VLOOKUP(I750,Parâmetros!$B$3:$C$6,2,0)*VLOOKUP(H750,Parâmetros!$E$3:$G$5,2,0))))</f>
        <v>4</v>
      </c>
      <c r="K750" s="74">
        <f t="shared" ref="K750" si="283">IF(J750="",0,((G750*J750)*$F$30)*0.9*100)</f>
        <v>3.4763947740000002E-2</v>
      </c>
      <c r="L750" s="3"/>
      <c r="M750" s="38"/>
    </row>
    <row r="751" spans="1:13" ht="45.75" customHeight="1" outlineLevel="1" x14ac:dyDescent="0.2">
      <c r="A751" s="170" t="str">
        <f>Máximo!A751</f>
        <v>3.714</v>
      </c>
      <c r="B751" s="667" t="str">
        <f>Máximo!B751:E751</f>
        <v>13.4.2.   Internet Explorer 10 32-bits (desejável)</v>
      </c>
      <c r="C751" s="668"/>
      <c r="D751" s="668"/>
      <c r="E751" s="669"/>
      <c r="F751" s="68" t="str">
        <f>IF(Máximo!F751:I751="","",Máximo!F751:I751)</f>
        <v/>
      </c>
      <c r="G751" s="72">
        <f>Máximo!G751:J751</f>
        <v>2.1459227E-4</v>
      </c>
      <c r="H751" s="70" t="str">
        <f>IF(Máximo!H751="","",Máximo!H751)</f>
        <v>Obrigatório</v>
      </c>
      <c r="I751" s="37" t="s">
        <v>4</v>
      </c>
      <c r="J751" s="73">
        <f>IF($K$13="Não Atende",0,IF(I751="","",IF(H751="",VLOOKUP(I751,Parâmetros!$B$3:$C$6,2,0),VLOOKUP(I751,Parâmetros!$B$3:$C$6,2,0)*VLOOKUP(H751,Parâmetros!$E$3:$G$5,2,0))))</f>
        <v>4</v>
      </c>
      <c r="K751" s="74">
        <f t="shared" ref="K751" si="284">IF(J751="",0,((G751*J751)*$F$30)*0.9*100)</f>
        <v>3.4763947740000002E-2</v>
      </c>
      <c r="L751" s="3"/>
      <c r="M751" s="38"/>
    </row>
    <row r="752" spans="1:13" ht="45.75" customHeight="1" outlineLevel="1" x14ac:dyDescent="0.2">
      <c r="A752" s="170" t="str">
        <f>Máximo!A752</f>
        <v>3.715</v>
      </c>
      <c r="B752" s="667" t="str">
        <f>Máximo!B752:E752</f>
        <v>13.4.3.   Internet Explorer 11 32-bits (obrigatório)</v>
      </c>
      <c r="C752" s="668"/>
      <c r="D752" s="668"/>
      <c r="E752" s="669"/>
      <c r="F752" s="68" t="str">
        <f>IF(Máximo!F752:I752="","",Máximo!F752:I752)</f>
        <v/>
      </c>
      <c r="G752" s="72">
        <f>Máximo!G752:J752</f>
        <v>2.1459227E-4</v>
      </c>
      <c r="H752" s="70" t="str">
        <f>IF(Máximo!H752="","",Máximo!H752)</f>
        <v>Obrigatório</v>
      </c>
      <c r="I752" s="37" t="s">
        <v>4</v>
      </c>
      <c r="J752" s="73">
        <f>IF($K$13="Não Atende",0,IF(I752="","",IF(H752="",VLOOKUP(I752,Parâmetros!$B$3:$C$6,2,0),VLOOKUP(I752,Parâmetros!$B$3:$C$6,2,0)*VLOOKUP(H752,Parâmetros!$E$3:$G$5,2,0))))</f>
        <v>4</v>
      </c>
      <c r="K752" s="74">
        <f t="shared" ref="K752" si="285">IF(J752="",0,((G752*J752)*$F$30)*0.9*100)</f>
        <v>3.4763947740000002E-2</v>
      </c>
      <c r="L752" s="3"/>
      <c r="M752" s="38"/>
    </row>
    <row r="753" spans="1:13" ht="45.75" customHeight="1" outlineLevel="1" x14ac:dyDescent="0.2">
      <c r="A753" s="170" t="str">
        <f>Máximo!A753</f>
        <v>3.716</v>
      </c>
      <c r="B753" s="667" t="str">
        <f>Máximo!B753:E753</f>
        <v>13.4.4.   Nova versão do Internet Explorer (apresentar plano de update quando solicitado)</v>
      </c>
      <c r="C753" s="668"/>
      <c r="D753" s="668"/>
      <c r="E753" s="669"/>
      <c r="F753" s="68" t="str">
        <f>IF(Máximo!F753:I753="","",Máximo!F753:I753)</f>
        <v/>
      </c>
      <c r="G753" s="72">
        <f>Máximo!G753:J753</f>
        <v>2.1459227E-4</v>
      </c>
      <c r="H753" s="70" t="str">
        <f>IF(Máximo!H753="","",Máximo!H753)</f>
        <v>Obrigatório</v>
      </c>
      <c r="I753" s="37" t="s">
        <v>4</v>
      </c>
      <c r="J753" s="73">
        <f>IF($K$13="Não Atende",0,IF(I753="","",IF(H753="",VLOOKUP(I753,Parâmetros!$B$3:$C$6,2,0),VLOOKUP(I753,Parâmetros!$B$3:$C$6,2,0)*VLOOKUP(H753,Parâmetros!$E$3:$G$5,2,0))))</f>
        <v>4</v>
      </c>
      <c r="K753" s="74">
        <f t="shared" ref="K753" si="286">IF(J753="",0,((G753*J753)*$F$30)*0.9*100)</f>
        <v>3.4763947740000002E-2</v>
      </c>
      <c r="L753" s="3"/>
      <c r="M753" s="38"/>
    </row>
    <row r="754" spans="1:13" ht="45.75" customHeight="1" outlineLevel="1" x14ac:dyDescent="0.2">
      <c r="A754" s="170" t="str">
        <f>Máximo!A754</f>
        <v>3.717</v>
      </c>
      <c r="B754" s="667" t="str">
        <f>Máximo!B754:E754</f>
        <v>13.5.O PROPONENTE deverá garantir que a solução seja compatível com os sistemas operacionais Microsoft conforme lista a seguir:</v>
      </c>
      <c r="C754" s="668"/>
      <c r="D754" s="668"/>
      <c r="E754" s="669"/>
      <c r="F754" s="68" t="str">
        <f>IF(Máximo!F754:I754="","",Máximo!F754:I754)</f>
        <v/>
      </c>
      <c r="G754" s="72">
        <f>Máximo!G754:J754</f>
        <v>2.1459227E-4</v>
      </c>
      <c r="H754" s="70" t="str">
        <f>IF(Máximo!H754="","",Máximo!H754)</f>
        <v>Obrigatório</v>
      </c>
      <c r="I754" s="37" t="s">
        <v>4</v>
      </c>
      <c r="J754" s="73">
        <f>IF($K$13="Não Atende",0,IF(I754="","",IF(H754="",VLOOKUP(I754,Parâmetros!$B$3:$C$6,2,0),VLOOKUP(I754,Parâmetros!$B$3:$C$6,2,0)*VLOOKUP(H754,Parâmetros!$E$3:$G$5,2,0))))</f>
        <v>4</v>
      </c>
      <c r="K754" s="74">
        <f t="shared" ref="K754" si="287">IF(J754="",0,((G754*J754)*$F$30)*0.9*100)</f>
        <v>3.4763947740000002E-2</v>
      </c>
      <c r="L754" s="3"/>
      <c r="M754" s="38"/>
    </row>
    <row r="755" spans="1:13" ht="45.75" customHeight="1" outlineLevel="1" x14ac:dyDescent="0.2">
      <c r="A755" s="170" t="str">
        <f>Máximo!A755</f>
        <v>3.718</v>
      </c>
      <c r="B755" s="667" t="str">
        <f>Máximo!B755:E755</f>
        <v>13.5.1.   Windows 7 Enterprise 32-bits Pt-Br (obrigatório)</v>
      </c>
      <c r="C755" s="668"/>
      <c r="D755" s="668"/>
      <c r="E755" s="669"/>
      <c r="F755" s="68" t="str">
        <f>IF(Máximo!F755:I755="","",Máximo!F755:I755)</f>
        <v/>
      </c>
      <c r="G755" s="72">
        <f>Máximo!G755:J755</f>
        <v>2.1459227E-4</v>
      </c>
      <c r="H755" s="70" t="str">
        <f>IF(Máximo!H755="","",Máximo!H755)</f>
        <v>Obrigatório</v>
      </c>
      <c r="I755" s="37" t="s">
        <v>4</v>
      </c>
      <c r="J755" s="73">
        <f>IF($K$13="Não Atende",0,IF(I755="","",IF(H755="",VLOOKUP(I755,Parâmetros!$B$3:$C$6,2,0),VLOOKUP(I755,Parâmetros!$B$3:$C$6,2,0)*VLOOKUP(H755,Parâmetros!$E$3:$G$5,2,0))))</f>
        <v>4</v>
      </c>
      <c r="K755" s="74">
        <f t="shared" ref="K755" si="288">IF(J755="",0,((G755*J755)*$F$30)*0.9*100)</f>
        <v>3.4763947740000002E-2</v>
      </c>
      <c r="L755" s="3"/>
      <c r="M755" s="38"/>
    </row>
    <row r="756" spans="1:13" ht="45.75" customHeight="1" outlineLevel="1" x14ac:dyDescent="0.2">
      <c r="A756" s="170" t="str">
        <f>Máximo!A756</f>
        <v>3.719</v>
      </c>
      <c r="B756" s="667" t="str">
        <f>Máximo!B756:E756</f>
        <v>13.5.2.   Windows 7 Enterprise 64-bits Pt-Br (obrigatório)</v>
      </c>
      <c r="C756" s="668"/>
      <c r="D756" s="668"/>
      <c r="E756" s="669"/>
      <c r="F756" s="68" t="str">
        <f>IF(Máximo!F756:I756="","",Máximo!F756:I756)</f>
        <v/>
      </c>
      <c r="G756" s="72">
        <f>Máximo!G756:J756</f>
        <v>2.1459227E-4</v>
      </c>
      <c r="H756" s="70" t="str">
        <f>IF(Máximo!H756="","",Máximo!H756)</f>
        <v>Obrigatório</v>
      </c>
      <c r="I756" s="37" t="s">
        <v>4</v>
      </c>
      <c r="J756" s="73">
        <f>IF($K$13="Não Atende",0,IF(I756="","",IF(H756="",VLOOKUP(I756,Parâmetros!$B$3:$C$6,2,0),VLOOKUP(I756,Parâmetros!$B$3:$C$6,2,0)*VLOOKUP(H756,Parâmetros!$E$3:$G$5,2,0))))</f>
        <v>4</v>
      </c>
      <c r="K756" s="74">
        <f t="shared" ref="K756" si="289">IF(J756="",0,((G756*J756)*$F$30)*0.9*100)</f>
        <v>3.4763947740000002E-2</v>
      </c>
      <c r="L756" s="3"/>
      <c r="M756" s="38"/>
    </row>
    <row r="757" spans="1:13" ht="45.75" customHeight="1" outlineLevel="1" x14ac:dyDescent="0.2">
      <c r="A757" s="170" t="str">
        <f>Máximo!A757</f>
        <v>3.720</v>
      </c>
      <c r="B757" s="667" t="str">
        <f>Máximo!B757:E757</f>
        <v>13.5.3.   Windows 8.1 Enterprise 32-bits Pt-Br (obrigatório)</v>
      </c>
      <c r="C757" s="668"/>
      <c r="D757" s="668"/>
      <c r="E757" s="669"/>
      <c r="F757" s="68" t="str">
        <f>IF(Máximo!F757:I757="","",Máximo!F757:I757)</f>
        <v/>
      </c>
      <c r="G757" s="72">
        <f>Máximo!G757:J757</f>
        <v>2.1459227E-4</v>
      </c>
      <c r="H757" s="70" t="str">
        <f>IF(Máximo!H757="","",Máximo!H757)</f>
        <v>Obrigatório</v>
      </c>
      <c r="I757" s="37" t="s">
        <v>4</v>
      </c>
      <c r="J757" s="73">
        <f>IF($K$13="Não Atende",0,IF(I757="","",IF(H757="",VLOOKUP(I757,Parâmetros!$B$3:$C$6,2,0),VLOOKUP(I757,Parâmetros!$B$3:$C$6,2,0)*VLOOKUP(H757,Parâmetros!$E$3:$G$5,2,0))))</f>
        <v>4</v>
      </c>
      <c r="K757" s="74">
        <f t="shared" ref="K757" si="290">IF(J757="",0,((G757*J757)*$F$30)*0.9*100)</f>
        <v>3.4763947740000002E-2</v>
      </c>
      <c r="L757" s="3"/>
      <c r="M757" s="38"/>
    </row>
    <row r="758" spans="1:13" ht="45.75" customHeight="1" outlineLevel="1" x14ac:dyDescent="0.2">
      <c r="A758" s="170" t="str">
        <f>Máximo!A758</f>
        <v>3.721</v>
      </c>
      <c r="B758" s="667" t="str">
        <f>Máximo!B758:E758</f>
        <v>13.5.4.   Windows 8.1 Enterprise 64-bits Pt-Br (obrigatório)</v>
      </c>
      <c r="C758" s="668"/>
      <c r="D758" s="668"/>
      <c r="E758" s="669"/>
      <c r="F758" s="68" t="str">
        <f>IF(Máximo!F758:I758="","",Máximo!F758:I758)</f>
        <v/>
      </c>
      <c r="G758" s="72">
        <f>Máximo!G758:J758</f>
        <v>2.1459227E-4</v>
      </c>
      <c r="H758" s="70" t="str">
        <f>IF(Máximo!H758="","",Máximo!H758)</f>
        <v>Obrigatório</v>
      </c>
      <c r="I758" s="37" t="s">
        <v>4</v>
      </c>
      <c r="J758" s="73">
        <f>IF($K$13="Não Atende",0,IF(I758="","",IF(H758="",VLOOKUP(I758,Parâmetros!$B$3:$C$6,2,0),VLOOKUP(I758,Parâmetros!$B$3:$C$6,2,0)*VLOOKUP(H758,Parâmetros!$E$3:$G$5,2,0))))</f>
        <v>4</v>
      </c>
      <c r="K758" s="74">
        <f t="shared" ref="K758" si="291">IF(J758="",0,((G758*J758)*$F$30)*0.9*100)</f>
        <v>3.4763947740000002E-2</v>
      </c>
      <c r="L758" s="3"/>
      <c r="M758" s="38"/>
    </row>
    <row r="759" spans="1:13" ht="45.75" customHeight="1" outlineLevel="1" x14ac:dyDescent="0.2">
      <c r="A759" s="170" t="str">
        <f>Máximo!A759</f>
        <v>3.722</v>
      </c>
      <c r="B759" s="667" t="str">
        <f>Máximo!B759:E759</f>
        <v>13.5.5.   Windows 10 Enterprise 32-bits Pt-Br (obrigatório)</v>
      </c>
      <c r="C759" s="668"/>
      <c r="D759" s="668"/>
      <c r="E759" s="669"/>
      <c r="F759" s="68" t="str">
        <f>IF(Máximo!F759:I759="","",Máximo!F759:I759)</f>
        <v/>
      </c>
      <c r="G759" s="72">
        <f>Máximo!G759:J759</f>
        <v>2.1459227E-4</v>
      </c>
      <c r="H759" s="70" t="str">
        <f>IF(Máximo!H759="","",Máximo!H759)</f>
        <v>Obrigatório</v>
      </c>
      <c r="I759" s="37" t="s">
        <v>4</v>
      </c>
      <c r="J759" s="73">
        <f>IF($K$13="Não Atende",0,IF(I759="","",IF(H759="",VLOOKUP(I759,Parâmetros!$B$3:$C$6,2,0),VLOOKUP(I759,Parâmetros!$B$3:$C$6,2,0)*VLOOKUP(H759,Parâmetros!$E$3:$G$5,2,0))))</f>
        <v>4</v>
      </c>
      <c r="K759" s="74">
        <f t="shared" ref="K759" si="292">IF(J759="",0,((G759*J759)*$F$30)*0.9*100)</f>
        <v>3.4763947740000002E-2</v>
      </c>
      <c r="L759" s="3"/>
      <c r="M759" s="38"/>
    </row>
    <row r="760" spans="1:13" ht="45.75" customHeight="1" outlineLevel="1" x14ac:dyDescent="0.2">
      <c r="A760" s="170" t="str">
        <f>Máximo!A760</f>
        <v>3.723</v>
      </c>
      <c r="B760" s="667" t="str">
        <f>Máximo!B760:E760</f>
        <v>13.5.6.   Windows 10 Enterprise 64-bits Pt-Br (obrigatório)</v>
      </c>
      <c r="C760" s="668"/>
      <c r="D760" s="668"/>
      <c r="E760" s="669"/>
      <c r="F760" s="68" t="str">
        <f>IF(Máximo!F760:I760="","",Máximo!F760:I760)</f>
        <v/>
      </c>
      <c r="G760" s="72">
        <f>Máximo!G760:J760</f>
        <v>2.1459227E-4</v>
      </c>
      <c r="H760" s="70" t="str">
        <f>IF(Máximo!H760="","",Máximo!H760)</f>
        <v>Obrigatório</v>
      </c>
      <c r="I760" s="37" t="s">
        <v>4</v>
      </c>
      <c r="J760" s="73">
        <f>IF($K$13="Não Atende",0,IF(I760="","",IF(H760="",VLOOKUP(I760,Parâmetros!$B$3:$C$6,2,0),VLOOKUP(I760,Parâmetros!$B$3:$C$6,2,0)*VLOOKUP(H760,Parâmetros!$E$3:$G$5,2,0))))</f>
        <v>4</v>
      </c>
      <c r="K760" s="74">
        <f t="shared" ref="K760" si="293">IF(J760="",0,((G760*J760)*$F$30)*0.9*100)</f>
        <v>3.4763947740000002E-2</v>
      </c>
      <c r="L760" s="3"/>
      <c r="M760" s="38"/>
    </row>
    <row r="761" spans="1:13" ht="45.75" customHeight="1" outlineLevel="1" x14ac:dyDescent="0.2">
      <c r="A761" s="170" t="str">
        <f>Máximo!A761</f>
        <v>3.724</v>
      </c>
      <c r="B761" s="667" t="str">
        <f>Máximo!B761:E761</f>
        <v>13.5.7.   Nova versão do Sistema Operacional Windows (apresentar plano de update quando solicitado)</v>
      </c>
      <c r="C761" s="668"/>
      <c r="D761" s="668"/>
      <c r="E761" s="669"/>
      <c r="F761" s="68" t="str">
        <f>IF(Máximo!F761:I761="","",Máximo!F761:I761)</f>
        <v/>
      </c>
      <c r="G761" s="72">
        <f>Máximo!G761:J761</f>
        <v>2.1459227E-4</v>
      </c>
      <c r="H761" s="70" t="str">
        <f>IF(Máximo!H761="","",Máximo!H761)</f>
        <v>Obrigatório</v>
      </c>
      <c r="I761" s="37" t="s">
        <v>4</v>
      </c>
      <c r="J761" s="73">
        <f>IF($K$13="Não Atende",0,IF(I761="","",IF(H761="",VLOOKUP(I761,Parâmetros!$B$3:$C$6,2,0),VLOOKUP(I761,Parâmetros!$B$3:$C$6,2,0)*VLOOKUP(H761,Parâmetros!$E$3:$G$5,2,0))))</f>
        <v>4</v>
      </c>
      <c r="K761" s="74">
        <f t="shared" ref="K761" si="294">IF(J761="",0,((G761*J761)*$F$30)*0.9*100)</f>
        <v>3.4763947740000002E-2</v>
      </c>
      <c r="L761" s="3"/>
      <c r="M761" s="38"/>
    </row>
    <row r="762" spans="1:13" ht="45.75" customHeight="1" outlineLevel="1" x14ac:dyDescent="0.2">
      <c r="A762" s="170" t="str">
        <f>Máximo!A762</f>
        <v>3.725</v>
      </c>
      <c r="B762" s="667" t="str">
        <f>Máximo!B762:E762</f>
        <v>13.6.O PROPONENTE deverá garantir que a solução seja compatível com os sistemas operacionais voltados para dispositivos móveis conforme lista a seguir:</v>
      </c>
      <c r="C762" s="668"/>
      <c r="D762" s="668"/>
      <c r="E762" s="669"/>
      <c r="F762" s="68" t="str">
        <f>IF(Máximo!F762:I762="","",Máximo!F762:I762)</f>
        <v/>
      </c>
      <c r="G762" s="72">
        <f>Máximo!G762:J762</f>
        <v>2.1459227E-4</v>
      </c>
      <c r="H762" s="70" t="str">
        <f>IF(Máximo!H762="","",Máximo!H762)</f>
        <v>Obrigatório</v>
      </c>
      <c r="I762" s="37" t="s">
        <v>4</v>
      </c>
      <c r="J762" s="73">
        <f>IF($K$13="Não Atende",0,IF(I762="","",IF(H762="",VLOOKUP(I762,Parâmetros!$B$3:$C$6,2,0),VLOOKUP(I762,Parâmetros!$B$3:$C$6,2,0)*VLOOKUP(H762,Parâmetros!$E$3:$G$5,2,0))))</f>
        <v>4</v>
      </c>
      <c r="K762" s="74">
        <f t="shared" ref="K762" si="295">IF(J762="",0,((G762*J762)*$F$30)*0.9*100)</f>
        <v>3.4763947740000002E-2</v>
      </c>
      <c r="L762" s="3"/>
      <c r="M762" s="38"/>
    </row>
    <row r="763" spans="1:13" ht="45.75" customHeight="1" outlineLevel="1" x14ac:dyDescent="0.2">
      <c r="A763" s="170" t="str">
        <f>Máximo!A763</f>
        <v>3.726</v>
      </c>
      <c r="B763" s="667" t="str">
        <f>Máximo!B763:E763</f>
        <v>13.6.1.   Android na versão atual e duas anteriores</v>
      </c>
      <c r="C763" s="668"/>
      <c r="D763" s="668"/>
      <c r="E763" s="669"/>
      <c r="F763" s="68" t="str">
        <f>IF(Máximo!F763:I763="","",Máximo!F763:I763)</f>
        <v/>
      </c>
      <c r="G763" s="72">
        <f>Máximo!G763:J763</f>
        <v>2.1459227E-4</v>
      </c>
      <c r="H763" s="70" t="str">
        <f>IF(Máximo!H763="","",Máximo!H763)</f>
        <v>Obrigatório</v>
      </c>
      <c r="I763" s="37" t="s">
        <v>5</v>
      </c>
      <c r="J763" s="73">
        <f>IF($K$13="Não Atende",0,IF(I763="","",IF(H763="",VLOOKUP(I763,Parâmetros!$B$3:$C$6,2,0),VLOOKUP(I763,Parâmetros!$B$3:$C$6,2,0)*VLOOKUP(H763,Parâmetros!$E$3:$G$5,2,0))))</f>
        <v>0</v>
      </c>
      <c r="K763" s="74">
        <f t="shared" ref="K763" si="296">IF(J763="",0,((G763*J763)*$F$30)*0.9*100)</f>
        <v>0</v>
      </c>
      <c r="L763" s="3"/>
      <c r="M763" s="38"/>
    </row>
    <row r="764" spans="1:13" ht="45.75" customHeight="1" outlineLevel="1" x14ac:dyDescent="0.2">
      <c r="A764" s="170" t="str">
        <f>Máximo!A764</f>
        <v>3.727</v>
      </c>
      <c r="B764" s="667" t="str">
        <f>Máximo!B764:E764</f>
        <v>13.6.2.   iOS na versão atual e duas anteriores</v>
      </c>
      <c r="C764" s="668"/>
      <c r="D764" s="668"/>
      <c r="E764" s="669"/>
      <c r="F764" s="68" t="str">
        <f>IF(Máximo!F764:I764="","",Máximo!F764:I764)</f>
        <v/>
      </c>
      <c r="G764" s="72">
        <f>Máximo!G764:J764</f>
        <v>2.1459227E-4</v>
      </c>
      <c r="H764" s="70" t="str">
        <f>IF(Máximo!H764="","",Máximo!H764)</f>
        <v>Obrigatório</v>
      </c>
      <c r="I764" s="37" t="s">
        <v>5</v>
      </c>
      <c r="J764" s="73">
        <f>IF($K$13="Não Atende",0,IF(I764="","",IF(H764="",VLOOKUP(I764,Parâmetros!$B$3:$C$6,2,0),VLOOKUP(I764,Parâmetros!$B$3:$C$6,2,0)*VLOOKUP(H764,Parâmetros!$E$3:$G$5,2,0))))</f>
        <v>0</v>
      </c>
      <c r="K764" s="74">
        <f t="shared" ref="K764" si="297">IF(J764="",0,((G764*J764)*$F$30)*0.9*100)</f>
        <v>0</v>
      </c>
      <c r="L764" s="3"/>
      <c r="M764" s="38"/>
    </row>
    <row r="765" spans="1:13" ht="45.75" customHeight="1" outlineLevel="1" x14ac:dyDescent="0.2">
      <c r="A765" s="170" t="str">
        <f>Máximo!A765</f>
        <v>3.728</v>
      </c>
      <c r="B765" s="667" t="str">
        <f>Máximo!B765:E765</f>
        <v>13.6.3.   Windows Mobile na versão atual e duas anteriores</v>
      </c>
      <c r="C765" s="668"/>
      <c r="D765" s="668"/>
      <c r="E765" s="669"/>
      <c r="F765" s="68" t="str">
        <f>IF(Máximo!F765:I765="","",Máximo!F765:I765)</f>
        <v/>
      </c>
      <c r="G765" s="72">
        <f>Máximo!G765:J765</f>
        <v>2.1459227E-4</v>
      </c>
      <c r="H765" s="70" t="str">
        <f>IF(Máximo!H765="","",Máximo!H765)</f>
        <v>Obrigatório</v>
      </c>
      <c r="I765" s="37" t="s">
        <v>5</v>
      </c>
      <c r="J765" s="73">
        <f>IF($K$13="Não Atende",0,IF(I765="","",IF(H765="",VLOOKUP(I765,Parâmetros!$B$3:$C$6,2,0),VLOOKUP(I765,Parâmetros!$B$3:$C$6,2,0)*VLOOKUP(H765,Parâmetros!$E$3:$G$5,2,0))))</f>
        <v>0</v>
      </c>
      <c r="K765" s="74">
        <f t="shared" ref="K765" si="298">IF(J765="",0,((G765*J765)*$F$30)*0.9*100)</f>
        <v>0</v>
      </c>
      <c r="L765" s="3"/>
      <c r="M765" s="38"/>
    </row>
    <row r="766" spans="1:13" ht="45.75" customHeight="1" outlineLevel="1" x14ac:dyDescent="0.2">
      <c r="A766" s="170" t="str">
        <f>Máximo!A766</f>
        <v>3.729</v>
      </c>
      <c r="B766" s="667" t="str">
        <f>Máximo!B766:E766</f>
        <v>13.7.Teste de Aceite</v>
      </c>
      <c r="C766" s="668"/>
      <c r="D766" s="668"/>
      <c r="E766" s="669"/>
      <c r="F766" s="68" t="str">
        <f>IF(Máximo!F766:I766="","",Máximo!F766:I766)</f>
        <v/>
      </c>
      <c r="G766" s="72">
        <f>Máximo!G766:J766</f>
        <v>2.1459227E-4</v>
      </c>
      <c r="H766" s="70" t="str">
        <f>IF(Máximo!H766="","",Máximo!H766)</f>
        <v>Obrigatório</v>
      </c>
      <c r="I766" s="37" t="s">
        <v>4</v>
      </c>
      <c r="J766" s="73">
        <f>IF($K$13="Não Atende",0,IF(I766="","",IF(H766="",VLOOKUP(I766,Parâmetros!$B$3:$C$6,2,0),VLOOKUP(I766,Parâmetros!$B$3:$C$6,2,0)*VLOOKUP(H766,Parâmetros!$E$3:$G$5,2,0))))</f>
        <v>4</v>
      </c>
      <c r="K766" s="74">
        <f t="shared" ref="K766" si="299">IF(J766="",0,((G766*J766)*$F$30)*0.9*100)</f>
        <v>3.4763947740000002E-2</v>
      </c>
      <c r="L766" s="3"/>
      <c r="M766" s="38"/>
    </row>
    <row r="767" spans="1:13" ht="45.75" customHeight="1" outlineLevel="1" x14ac:dyDescent="0.2">
      <c r="A767" s="170" t="str">
        <f>Máximo!A767</f>
        <v>3.730</v>
      </c>
      <c r="B767" s="667" t="str">
        <f>Máximo!B767:E767</f>
        <v>13.7.1.           Para todos os itens descritos neste documento faz-se necessário, em tempo de UAT, validar o funcionamento dos clientes e front-ends web de acordo com as especificações mínimas divulgadas.</v>
      </c>
      <c r="C767" s="668"/>
      <c r="D767" s="668"/>
      <c r="E767" s="669"/>
      <c r="F767" s="68" t="str">
        <f>IF(Máximo!F767:I767="","",Máximo!F767:I767)</f>
        <v/>
      </c>
      <c r="G767" s="72">
        <f>Máximo!G767:J767</f>
        <v>2.1459227E-4</v>
      </c>
      <c r="H767" s="70" t="str">
        <f>IF(Máximo!H767="","",Máximo!H767)</f>
        <v>Obrigatório</v>
      </c>
      <c r="I767" s="37" t="s">
        <v>4</v>
      </c>
      <c r="J767" s="73">
        <f>IF($K$13="Não Atende",0,IF(I767="","",IF(H767="",VLOOKUP(I767,Parâmetros!$B$3:$C$6,2,0),VLOOKUP(I767,Parâmetros!$B$3:$C$6,2,0)*VLOOKUP(H767,Parâmetros!$E$3:$G$5,2,0))))</f>
        <v>4</v>
      </c>
      <c r="K767" s="74">
        <f t="shared" ref="K767" si="300">IF(J767="",0,((G767*J767)*$F$30)*0.9*100)</f>
        <v>3.4763947740000002E-2</v>
      </c>
      <c r="L767" s="3"/>
      <c r="M767" s="38"/>
    </row>
    <row r="768" spans="1:13" ht="45.75" customHeight="1" outlineLevel="1" x14ac:dyDescent="0.2">
      <c r="A768" s="170" t="str">
        <f>Máximo!A768</f>
        <v>3.731</v>
      </c>
      <c r="B768" s="667" t="str">
        <f>Máximo!B768:E768</f>
        <v>14.      Treinamentos</v>
      </c>
      <c r="C768" s="668"/>
      <c r="D768" s="668"/>
      <c r="E768" s="669"/>
      <c r="F768" s="68" t="str">
        <f>IF(Máximo!F768:I768="","",Máximo!F768:I768)</f>
        <v/>
      </c>
      <c r="G768" s="72">
        <f>Máximo!G768:J768</f>
        <v>2.1459227E-4</v>
      </c>
      <c r="H768" s="70" t="str">
        <f>IF(Máximo!H768="","",Máximo!H768)</f>
        <v>Obrigatório</v>
      </c>
      <c r="I768" s="37" t="s">
        <v>4</v>
      </c>
      <c r="J768" s="73">
        <f>IF($K$13="Não Atende",0,IF(I768="","",IF(H768="",VLOOKUP(I768,Parâmetros!$B$3:$C$6,2,0),VLOOKUP(I768,Parâmetros!$B$3:$C$6,2,0)*VLOOKUP(H768,Parâmetros!$E$3:$G$5,2,0))))</f>
        <v>4</v>
      </c>
      <c r="K768" s="74">
        <f t="shared" ref="K768" si="301">IF(J768="",0,((G768*J768)*$F$30)*0.9*100)</f>
        <v>3.4763947740000002E-2</v>
      </c>
      <c r="L768" s="3"/>
      <c r="M768" s="38"/>
    </row>
    <row r="769" spans="1:13" ht="45.75" customHeight="1" outlineLevel="1" x14ac:dyDescent="0.2">
      <c r="A769" s="170" t="str">
        <f>Máximo!A769</f>
        <v>3.732</v>
      </c>
      <c r="B769" s="667" t="str">
        <f>Máximo!B769:E769</f>
        <v>14.1.Treinamento</v>
      </c>
      <c r="C769" s="668"/>
      <c r="D769" s="668"/>
      <c r="E769" s="669"/>
      <c r="F769" s="68" t="str">
        <f>IF(Máximo!F769:I769="","",Máximo!F769:I769)</f>
        <v/>
      </c>
      <c r="G769" s="72">
        <f>Máximo!G769:J769</f>
        <v>2.1459227E-4</v>
      </c>
      <c r="H769" s="70" t="str">
        <f>IF(Máximo!H769="","",Máximo!H769)</f>
        <v>Obrigatório</v>
      </c>
      <c r="I769" s="37" t="s">
        <v>4</v>
      </c>
      <c r="J769" s="73">
        <f>IF($K$13="Não Atende",0,IF(I769="","",IF(H769="",VLOOKUP(I769,Parâmetros!$B$3:$C$6,2,0),VLOOKUP(I769,Parâmetros!$B$3:$C$6,2,0)*VLOOKUP(H769,Parâmetros!$E$3:$G$5,2,0))))</f>
        <v>4</v>
      </c>
      <c r="K769" s="74">
        <f t="shared" ref="K769" si="302">IF(J769="",0,((G769*J769)*$F$30)*0.9*100)</f>
        <v>3.4763947740000002E-2</v>
      </c>
      <c r="L769" s="3"/>
      <c r="M769" s="38"/>
    </row>
    <row r="770" spans="1:13" ht="45.75" customHeight="1" outlineLevel="1" x14ac:dyDescent="0.2">
      <c r="A770" s="170" t="str">
        <f>Máximo!A770</f>
        <v>3.733</v>
      </c>
      <c r="B770" s="667" t="str">
        <f>Máximo!B770:E770</f>
        <v>14.1.1.               O PROPONENTE será responsável por disponibilizar 20 vagas para qualificação da equipe na solução proposta em conteúdo oficial do fabricante do software.</v>
      </c>
      <c r="C770" s="668"/>
      <c r="D770" s="668"/>
      <c r="E770" s="669"/>
      <c r="F770" s="68" t="str">
        <f>IF(Máximo!F770:I770="","",Máximo!F770:I770)</f>
        <v/>
      </c>
      <c r="G770" s="72">
        <f>Máximo!G770:J770</f>
        <v>2.1459227E-4</v>
      </c>
      <c r="H770" s="70" t="str">
        <f>IF(Máximo!H770="","",Máximo!H770)</f>
        <v>Obrigatório</v>
      </c>
      <c r="I770" s="37" t="s">
        <v>4</v>
      </c>
      <c r="J770" s="73">
        <f>IF($K$13="Não Atende",0,IF(I770="","",IF(H770="",VLOOKUP(I770,Parâmetros!$B$3:$C$6,2,0),VLOOKUP(I770,Parâmetros!$B$3:$C$6,2,0)*VLOOKUP(H770,Parâmetros!$E$3:$G$5,2,0))))</f>
        <v>4</v>
      </c>
      <c r="K770" s="74">
        <f t="shared" ref="K770" si="303">IF(J770="",0,((G770*J770)*$F$30)*0.9*100)</f>
        <v>3.4763947740000002E-2</v>
      </c>
      <c r="L770" s="3"/>
      <c r="M770" s="38"/>
    </row>
    <row r="771" spans="1:13" ht="45.75" customHeight="1" outlineLevel="1" x14ac:dyDescent="0.2">
      <c r="A771" s="170" t="str">
        <f>Máximo!A771</f>
        <v>3.734</v>
      </c>
      <c r="B771" s="667" t="str">
        <f>Máximo!B771:E771</f>
        <v>14.1.2.               Essa qualificação deverá ser realizada na unidade de Brasília em data e local a ser definida pela OI.</v>
      </c>
      <c r="C771" s="668"/>
      <c r="D771" s="668"/>
      <c r="E771" s="669"/>
      <c r="F771" s="68" t="str">
        <f>IF(Máximo!F771:I771="","",Máximo!F771:I771)</f>
        <v/>
      </c>
      <c r="G771" s="72">
        <f>Máximo!G771:J771</f>
        <v>2.1459227E-4</v>
      </c>
      <c r="H771" s="70" t="str">
        <f>IF(Máximo!H771="","",Máximo!H771)</f>
        <v>Obrigatório</v>
      </c>
      <c r="I771" s="37" t="s">
        <v>4</v>
      </c>
      <c r="J771" s="73">
        <f>IF($K$13="Não Atende",0,IF(I771="","",IF(H771="",VLOOKUP(I771,Parâmetros!$B$3:$C$6,2,0),VLOOKUP(I771,Parâmetros!$B$3:$C$6,2,0)*VLOOKUP(H771,Parâmetros!$E$3:$G$5,2,0))))</f>
        <v>4</v>
      </c>
      <c r="K771" s="74">
        <f t="shared" ref="K771" si="304">IF(J771="",0,((G771*J771)*$F$30)*0.9*100)</f>
        <v>3.4763947740000002E-2</v>
      </c>
      <c r="L771" s="3"/>
      <c r="M771" s="38"/>
    </row>
    <row r="772" spans="1:13" ht="45.75" customHeight="1" outlineLevel="1" x14ac:dyDescent="0.2">
      <c r="A772" s="170" t="str">
        <f>Máximo!A772</f>
        <v>3.735</v>
      </c>
      <c r="B772" s="667" t="str">
        <f>Máximo!B772:E772</f>
        <v>14.1.3.               O conteúdo programático, carga horária, localização e datas dos treinamentos devem ser apresentadas pelo PROPONENTE e serão validas pela OI;</v>
      </c>
      <c r="C772" s="668"/>
      <c r="D772" s="668"/>
      <c r="E772" s="669"/>
      <c r="F772" s="68" t="str">
        <f>IF(Máximo!F772:I772="","",Máximo!F772:I772)</f>
        <v/>
      </c>
      <c r="G772" s="72">
        <f>Máximo!G772:J772</f>
        <v>2.1459227E-4</v>
      </c>
      <c r="H772" s="70" t="str">
        <f>IF(Máximo!H772="","",Máximo!H772)</f>
        <v>Obrigatório</v>
      </c>
      <c r="I772" s="37" t="s">
        <v>4</v>
      </c>
      <c r="J772" s="73">
        <f>IF($K$13="Não Atende",0,IF(I772="","",IF(H772="",VLOOKUP(I772,Parâmetros!$B$3:$C$6,2,0),VLOOKUP(I772,Parâmetros!$B$3:$C$6,2,0)*VLOOKUP(H772,Parâmetros!$E$3:$G$5,2,0))))</f>
        <v>4</v>
      </c>
      <c r="K772" s="74">
        <f t="shared" ref="K772" si="305">IF(J772="",0,((G772*J772)*$F$30)*0.9*100)</f>
        <v>3.4763947740000002E-2</v>
      </c>
      <c r="L772" s="3"/>
      <c r="M772" s="38"/>
    </row>
    <row r="773" spans="1:13" ht="45.75" customHeight="1" outlineLevel="1" x14ac:dyDescent="0.2">
      <c r="A773" s="170" t="str">
        <f>Máximo!A773</f>
        <v>3.736</v>
      </c>
      <c r="B773" s="667" t="str">
        <f>Máximo!B773:E773</f>
        <v>14.1.4.               Os treinamentos devem abordar itens como: instalação, configuração, customização, administração, monitoração, operação e suporte do ambiente de forma a garantir o repasse completo tecnológico e funcional da solução para as equipes definidas pela Oi;</v>
      </c>
      <c r="C773" s="668"/>
      <c r="D773" s="668"/>
      <c r="E773" s="669"/>
      <c r="F773" s="68" t="str">
        <f>IF(Máximo!F773:I773="","",Máximo!F773:I773)</f>
        <v/>
      </c>
      <c r="G773" s="72">
        <f>Máximo!G773:J773</f>
        <v>2.1459227E-4</v>
      </c>
      <c r="H773" s="70" t="str">
        <f>IF(Máximo!H773="","",Máximo!H773)</f>
        <v>Obrigatório</v>
      </c>
      <c r="I773" s="37" t="s">
        <v>4</v>
      </c>
      <c r="J773" s="73">
        <f>IF($K$13="Não Atende",0,IF(I773="","",IF(H773="",VLOOKUP(I773,Parâmetros!$B$3:$C$6,2,0),VLOOKUP(I773,Parâmetros!$B$3:$C$6,2,0)*VLOOKUP(H773,Parâmetros!$E$3:$G$5,2,0))))</f>
        <v>4</v>
      </c>
      <c r="K773" s="74">
        <f t="shared" ref="K773" si="306">IF(J773="",0,((G773*J773)*$F$30)*0.9*100)</f>
        <v>3.4763947740000002E-2</v>
      </c>
      <c r="L773" s="3"/>
      <c r="M773" s="38"/>
    </row>
    <row r="774" spans="1:13" ht="45.75" customHeight="1" outlineLevel="1" x14ac:dyDescent="0.2">
      <c r="A774" s="170" t="str">
        <f>Máximo!A774</f>
        <v>3.737</v>
      </c>
      <c r="B774" s="667" t="str">
        <f>Máximo!B774:E774</f>
        <v>14.1.5.               Os treinamentos devem acontecer até 30 dias antes Fase de Transição para Produção impreterivelmente.</v>
      </c>
      <c r="C774" s="668"/>
      <c r="D774" s="668"/>
      <c r="E774" s="669"/>
      <c r="F774" s="68" t="str">
        <f>IF(Máximo!F774:I774="","",Máximo!F774:I774)</f>
        <v/>
      </c>
      <c r="G774" s="72">
        <f>Máximo!G774:J774</f>
        <v>2.1459227E-4</v>
      </c>
      <c r="H774" s="70" t="str">
        <f>IF(Máximo!H774="","",Máximo!H774)</f>
        <v>Obrigatório</v>
      </c>
      <c r="I774" s="37" t="s">
        <v>17</v>
      </c>
      <c r="J774" s="73">
        <f>IF($K$13="Não Atende",0,IF(I774="","",IF(H774="",VLOOKUP(I774,Parâmetros!$B$3:$C$6,2,0),VLOOKUP(I774,Parâmetros!$B$3:$C$6,2,0)*VLOOKUP(H774,Parâmetros!$E$3:$G$5,2,0))))</f>
        <v>2</v>
      </c>
      <c r="K774" s="74">
        <f t="shared" ref="K774" si="307">IF(J774="",0,((G774*J774)*$F$30)*0.9*100)</f>
        <v>1.7381973870000001E-2</v>
      </c>
      <c r="L774" s="3"/>
      <c r="M774" s="38"/>
    </row>
    <row r="775" spans="1:13" ht="45.75" customHeight="1" outlineLevel="1" x14ac:dyDescent="0.2">
      <c r="A775" s="170" t="str">
        <f>Máximo!A775</f>
        <v>3.738</v>
      </c>
      <c r="B775" s="667" t="str">
        <f>Máximo!B775:E775</f>
        <v>15.      Anexos</v>
      </c>
      <c r="C775" s="668"/>
      <c r="D775" s="668"/>
      <c r="E775" s="669"/>
      <c r="F775" s="68" t="str">
        <f>IF(Máximo!F775:I775="","",Máximo!F775:I775)</f>
        <v/>
      </c>
      <c r="G775" s="72">
        <f>Máximo!G775:J775</f>
        <v>2.1459227E-4</v>
      </c>
      <c r="H775" s="70" t="str">
        <f>IF(Máximo!H775="","",Máximo!H775)</f>
        <v>Obrigatório</v>
      </c>
      <c r="I775" s="37" t="s">
        <v>4</v>
      </c>
      <c r="J775" s="73">
        <f>IF($K$13="Não Atende",0,IF(I775="","",IF(H775="",VLOOKUP(I775,Parâmetros!$B$3:$C$6,2,0),VLOOKUP(I775,Parâmetros!$B$3:$C$6,2,0)*VLOOKUP(H775,Parâmetros!$E$3:$G$5,2,0))))</f>
        <v>4</v>
      </c>
      <c r="K775" s="74">
        <f t="shared" ref="K775" si="308">IF(J775="",0,((G775*J775)*$F$30)*0.9*100)</f>
        <v>3.4763947740000002E-2</v>
      </c>
      <c r="L775" s="3"/>
      <c r="M775" s="38"/>
    </row>
    <row r="776" spans="1:13" ht="45.75" customHeight="1" outlineLevel="1" x14ac:dyDescent="0.2">
      <c r="A776" s="170" t="str">
        <f>Máximo!A776</f>
        <v>3.739</v>
      </c>
      <c r="B776" s="667" t="str">
        <f>Máximo!B776:E776</f>
        <v>15.1.Anexo A – Arquitetura de HA e DR</v>
      </c>
      <c r="C776" s="668"/>
      <c r="D776" s="668"/>
      <c r="E776" s="669"/>
      <c r="F776" s="68" t="str">
        <f>IF(Máximo!F776:I776="","",Máximo!F776:I776)</f>
        <v/>
      </c>
      <c r="G776" s="72">
        <f>Máximo!G776:J776</f>
        <v>2.1459227E-4</v>
      </c>
      <c r="H776" s="70" t="str">
        <f>IF(Máximo!H776="","",Máximo!H776)</f>
        <v>Obrigatório</v>
      </c>
      <c r="I776" s="37" t="s">
        <v>4</v>
      </c>
      <c r="J776" s="73">
        <f>IF($K$13="Não Atende",0,IF(I776="","",IF(H776="",VLOOKUP(I776,Parâmetros!$B$3:$C$6,2,0),VLOOKUP(I776,Parâmetros!$B$3:$C$6,2,0)*VLOOKUP(H776,Parâmetros!$E$3:$G$5,2,0))))</f>
        <v>4</v>
      </c>
      <c r="K776" s="74">
        <f t="shared" ref="K776" si="309">IF(J776="",0,((G776*J776)*$F$30)*0.9*100)</f>
        <v>3.4763947740000002E-2</v>
      </c>
      <c r="L776" s="3"/>
      <c r="M776" s="38"/>
    </row>
    <row r="777" spans="1:13" ht="45.75" customHeight="1" outlineLevel="1" x14ac:dyDescent="0.2">
      <c r="A777" s="170" t="str">
        <f>Máximo!A777</f>
        <v>3.740</v>
      </c>
      <c r="B777" s="667" t="str">
        <f>Máximo!B777:E777</f>
        <v>15.2.Anexo B – Métricas e Sizing de Infraestrutura de TI</v>
      </c>
      <c r="C777" s="668"/>
      <c r="D777" s="668"/>
      <c r="E777" s="669"/>
      <c r="F777" s="68" t="str">
        <f>IF(Máximo!F777:I777="","",Máximo!F777:I777)</f>
        <v/>
      </c>
      <c r="G777" s="72">
        <f>Máximo!G777:J777</f>
        <v>2.1459227E-4</v>
      </c>
      <c r="H777" s="70" t="str">
        <f>IF(Máximo!H777="","",Máximo!H777)</f>
        <v>Obrigatório</v>
      </c>
      <c r="I777" s="37" t="s">
        <v>4</v>
      </c>
      <c r="J777" s="73">
        <f>IF($K$13="Não Atende",0,IF(I777="","",IF(H777="",VLOOKUP(I777,Parâmetros!$B$3:$C$6,2,0),VLOOKUP(I777,Parâmetros!$B$3:$C$6,2,0)*VLOOKUP(H777,Parâmetros!$E$3:$G$5,2,0))))</f>
        <v>4</v>
      </c>
      <c r="K777" s="74">
        <f t="shared" ref="K777" si="310">IF(J777="",0,((G777*J777)*$F$30)*0.9*100)</f>
        <v>3.4763947740000002E-2</v>
      </c>
      <c r="L777" s="3"/>
      <c r="M777" s="38"/>
    </row>
    <row r="778" spans="1:13" ht="45.75" customHeight="1" outlineLevel="1" x14ac:dyDescent="0.2">
      <c r="A778" s="170" t="str">
        <f>Máximo!A778</f>
        <v>3.741</v>
      </c>
      <c r="B778" s="667" t="str">
        <f>Máximo!B778:E778</f>
        <v>15.3.Anexo C: planilha com relação dos itens da RFP a ser respondida informando a declaração de conformidade e anexada a proposta a ser enviada.</v>
      </c>
      <c r="C778" s="668"/>
      <c r="D778" s="668"/>
      <c r="E778" s="669"/>
      <c r="F778" s="68" t="str">
        <f>IF(Máximo!F778:I778="","",Máximo!F778:I778)</f>
        <v/>
      </c>
      <c r="G778" s="72">
        <f>Máximo!G778:J778</f>
        <v>2.1459227E-4</v>
      </c>
      <c r="H778" s="70" t="str">
        <f>IF(Máximo!H778="","",Máximo!H778)</f>
        <v>Obrigatório</v>
      </c>
      <c r="I778" s="37" t="s">
        <v>4</v>
      </c>
      <c r="J778" s="73">
        <f>IF($K$13="Não Atende",0,IF(I778="","",IF(H778="",VLOOKUP(I778,Parâmetros!$B$3:$C$6,2,0),VLOOKUP(I778,Parâmetros!$B$3:$C$6,2,0)*VLOOKUP(H778,Parâmetros!$E$3:$G$5,2,0))))</f>
        <v>4</v>
      </c>
      <c r="K778" s="74">
        <f t="shared" ref="K778" si="311">IF(J778="",0,((G778*J778)*$F$30)*0.9*100)</f>
        <v>3.4763947740000002E-2</v>
      </c>
      <c r="L778" s="3"/>
      <c r="M778" s="38"/>
    </row>
    <row r="779" spans="1:13" ht="18" x14ac:dyDescent="0.2">
      <c r="A779" s="96">
        <f>Máximo!A779</f>
        <v>4</v>
      </c>
      <c r="B779" s="249" t="str">
        <f>Máximo!B779:E779</f>
        <v>Serviço</v>
      </c>
      <c r="C779" s="250"/>
      <c r="D779" s="250"/>
      <c r="E779" s="251"/>
      <c r="F779" s="65">
        <f>IF(Máximo!F779="","",Máximo!F779)</f>
        <v>0.18</v>
      </c>
      <c r="G779" s="65">
        <f>IF(Máximo!G779="","",Máximo!G779)</f>
        <v>1</v>
      </c>
      <c r="H779" s="97" t="str">
        <f>IF(Máximo!H779="","",Máximo!H779)</f>
        <v/>
      </c>
      <c r="I779" s="63"/>
      <c r="J779" s="100"/>
      <c r="K779" s="67">
        <f>SUM(K780:K785)-K785</f>
        <v>42.12</v>
      </c>
      <c r="L779" s="98"/>
      <c r="M779" s="77"/>
    </row>
    <row r="780" spans="1:13" ht="45" customHeight="1" outlineLevel="1" x14ac:dyDescent="0.2">
      <c r="A780" s="263" t="str">
        <f>Máximo!A780</f>
        <v>4.1</v>
      </c>
      <c r="B780" s="678" t="str">
        <f>Máximo!B780:E780</f>
        <v>Instalação e configuração básica</v>
      </c>
      <c r="C780" s="679"/>
      <c r="D780" s="679"/>
      <c r="E780" s="680"/>
      <c r="F780" s="99" t="str">
        <f>IF(Máximo!F780:I780="","",Máximo!F780:I780)</f>
        <v/>
      </c>
      <c r="G780" s="264">
        <f>Máximo!G780:J780</f>
        <v>0.125</v>
      </c>
      <c r="H780" s="265" t="str">
        <f>IF(Máximo!H780="","",Máximo!H780)</f>
        <v>Obrigatório</v>
      </c>
      <c r="I780" s="37" t="s">
        <v>4</v>
      </c>
      <c r="J780" s="266">
        <f>IF($K$13="Não Atende",0,IF(I780="","",IF(H780="",VLOOKUP(I780,Parâmetros!$B$3:$C$6,2,0),VLOOKUP(I780,Parâmetros!$B$3:$C$6,2,0)*VLOOKUP(H780,Parâmetros!$E$3:$G$5,2,0))))</f>
        <v>4</v>
      </c>
      <c r="K780" s="267">
        <f>IF(J780="",0,((G780*J780)*$F$779)*0.9*100)</f>
        <v>8.1</v>
      </c>
      <c r="L780" s="268"/>
      <c r="M780" s="256"/>
    </row>
    <row r="781" spans="1:13" ht="45" customHeight="1" outlineLevel="1" x14ac:dyDescent="0.2">
      <c r="A781" s="263" t="str">
        <f>Máximo!A781</f>
        <v>4.2</v>
      </c>
      <c r="B781" s="678" t="str">
        <f>Máximo!B781:E781</f>
        <v>Execução / Suporte de testes</v>
      </c>
      <c r="C781" s="679"/>
      <c r="D781" s="679"/>
      <c r="E781" s="680"/>
      <c r="F781" s="99" t="str">
        <f>IF(Máximo!F781:I781="","",Máximo!F781:I781)</f>
        <v/>
      </c>
      <c r="G781" s="264">
        <f>Máximo!G781:J781</f>
        <v>0.125</v>
      </c>
      <c r="H781" s="265" t="str">
        <f>IF(Máximo!H781="","",Máximo!H781)</f>
        <v>Obrigatório</v>
      </c>
      <c r="I781" s="37" t="s">
        <v>4</v>
      </c>
      <c r="J781" s="266">
        <f>IF($K$13="Não Atende",0,IF(I781="","",IF(H781="",VLOOKUP(I781,Parâmetros!$B$3:$C$6,2,0),VLOOKUP(I781,Parâmetros!$B$3:$C$6,2,0)*VLOOKUP(H781,Parâmetros!$E$3:$G$5,2,0))))</f>
        <v>4</v>
      </c>
      <c r="K781" s="267">
        <f>IF(J781="",0,((G781*J781)*$F$779)*0.9*100)</f>
        <v>8.1</v>
      </c>
      <c r="L781" s="268"/>
      <c r="M781" s="256"/>
    </row>
    <row r="782" spans="1:13" ht="45" customHeight="1" outlineLevel="1" x14ac:dyDescent="0.2">
      <c r="A782" s="263" t="str">
        <f>Máximo!A782</f>
        <v>4.3</v>
      </c>
      <c r="B782" s="678" t="str">
        <f>Máximo!B782:E782</f>
        <v>Transferência de conhecimento</v>
      </c>
      <c r="C782" s="679"/>
      <c r="D782" s="679"/>
      <c r="E782" s="680"/>
      <c r="F782" s="99" t="str">
        <f>IF(Máximo!F782:I782="","",Máximo!F782:I782)</f>
        <v/>
      </c>
      <c r="G782" s="264">
        <f>Máximo!G782:J782</f>
        <v>0.2</v>
      </c>
      <c r="H782" s="265" t="str">
        <f>IF(Máximo!H782="","",Máximo!H782)</f>
        <v>Obrigatório</v>
      </c>
      <c r="I782" s="37" t="s">
        <v>17</v>
      </c>
      <c r="J782" s="266">
        <f>IF($K$13="Não Atende",0,IF(I782="","",IF(H782="",VLOOKUP(I782,Parâmetros!$B$3:$C$6,2,0),VLOOKUP(I782,Parâmetros!$B$3:$C$6,2,0)*VLOOKUP(H782,Parâmetros!$E$3:$G$5,2,0))))</f>
        <v>2</v>
      </c>
      <c r="K782" s="267">
        <f>IF(J782="",0,((G782*J782)*$F$779)*0.9*100)</f>
        <v>6.4799999999999995</v>
      </c>
      <c r="L782" s="268"/>
      <c r="M782" s="256"/>
    </row>
    <row r="783" spans="1:13" ht="45" customHeight="1" outlineLevel="1" x14ac:dyDescent="0.2">
      <c r="A783" s="263" t="str">
        <f>Máximo!A783</f>
        <v>4.4</v>
      </c>
      <c r="B783" s="678" t="str">
        <f>Máximo!B783:E783</f>
        <v>Consultoria</v>
      </c>
      <c r="C783" s="679"/>
      <c r="D783" s="679"/>
      <c r="E783" s="680"/>
      <c r="F783" s="99" t="str">
        <f>IF(Máximo!F783:I783="","",Máximo!F783:I783)</f>
        <v/>
      </c>
      <c r="G783" s="264">
        <f>Máximo!G783:J783</f>
        <v>0.5</v>
      </c>
      <c r="H783" s="265" t="str">
        <f>IF(Máximo!H783="","",Máximo!H783)</f>
        <v>Obrigatório</v>
      </c>
      <c r="I783" s="37" t="s">
        <v>17</v>
      </c>
      <c r="J783" s="266">
        <f>IF($K$13="Não Atende",0,IF(I783="","",IF(H783="",VLOOKUP(I783,Parâmetros!$B$3:$C$6,2,0),VLOOKUP(I783,Parâmetros!$B$3:$C$6,2,0)*VLOOKUP(H783,Parâmetros!$E$3:$G$5,2,0))))</f>
        <v>2</v>
      </c>
      <c r="K783" s="267">
        <f>IF(J783="",0,((G783*J783)*$F$779)*0.9*100)</f>
        <v>16.2</v>
      </c>
      <c r="L783" s="268"/>
      <c r="M783" s="256"/>
    </row>
    <row r="784" spans="1:13" ht="45" customHeight="1" outlineLevel="1" x14ac:dyDescent="0.2">
      <c r="A784" s="263" t="str">
        <f>Máximo!A784</f>
        <v>4.5</v>
      </c>
      <c r="B784" s="678" t="str">
        <f>Máximo!B784:E784</f>
        <v>Migração de dados</v>
      </c>
      <c r="C784" s="679"/>
      <c r="D784" s="679"/>
      <c r="E784" s="680"/>
      <c r="F784" s="99" t="str">
        <f>IF(Máximo!F784:I784="","",Máximo!F784:I784)</f>
        <v/>
      </c>
      <c r="G784" s="264">
        <f>Máximo!G784:J784</f>
        <v>0.05</v>
      </c>
      <c r="H784" s="265" t="str">
        <f>IF(Máximo!H784="","",Máximo!H784)</f>
        <v>Obrigatório</v>
      </c>
      <c r="I784" s="37" t="s">
        <v>4</v>
      </c>
      <c r="J784" s="266">
        <f>IF($K$13="Não Atende",0,IF(I784="","",IF(H784="",VLOOKUP(I784,Parâmetros!$B$3:$C$6,2,0),VLOOKUP(I784,Parâmetros!$B$3:$C$6,2,0)*VLOOKUP(H784,Parâmetros!$E$3:$G$5,2,0))))</f>
        <v>4</v>
      </c>
      <c r="K784" s="267">
        <f>IF(J784="",0,((G784*J784)*$F$779)*0.9*100)</f>
        <v>3.2399999999999998</v>
      </c>
      <c r="L784" s="268"/>
      <c r="M784" s="256"/>
    </row>
    <row r="785" spans="1:16" ht="18.75" customHeight="1" x14ac:dyDescent="0.2">
      <c r="A785" s="269">
        <f>Máximo!A785</f>
        <v>5</v>
      </c>
      <c r="B785" s="249" t="str">
        <f>Máximo!B785:E785</f>
        <v>Treinamento</v>
      </c>
      <c r="C785" s="250"/>
      <c r="D785" s="250"/>
      <c r="E785" s="251"/>
      <c r="F785" s="270">
        <f>IF(Máximo!F785="","",Máximo!F785)</f>
        <v>0.02</v>
      </c>
      <c r="G785" s="65">
        <f>IF(Máximo!G785="","",Máximo!G785)</f>
        <v>1</v>
      </c>
      <c r="H785" s="63" t="str">
        <f>IF(Máximo!H785="","",Máximo!H785)</f>
        <v/>
      </c>
      <c r="I785" s="63"/>
      <c r="J785" s="66"/>
      <c r="K785" s="67">
        <f>SUM(K786:K787)</f>
        <v>7.2000000000000011</v>
      </c>
      <c r="L785" s="252"/>
      <c r="M785" s="253"/>
    </row>
    <row r="786" spans="1:16" ht="45" customHeight="1" outlineLevel="1" x14ac:dyDescent="0.2">
      <c r="A786" s="170" t="str">
        <f>Máximo!A786</f>
        <v>5.1</v>
      </c>
      <c r="B786" s="675" t="str">
        <f>Máximo!B786:E786</f>
        <v>Plano de Treinamento Técnico e Funcional</v>
      </c>
      <c r="C786" s="676"/>
      <c r="D786" s="676"/>
      <c r="E786" s="677"/>
      <c r="F786" s="68" t="str">
        <f>IF(Máximo!F786:I786="","",Máximo!F786:I786)</f>
        <v/>
      </c>
      <c r="G786" s="72">
        <f>Máximo!G786:J786</f>
        <v>1</v>
      </c>
      <c r="H786" s="70" t="str">
        <f>IF(Máximo!H786="","",Máximo!H786)</f>
        <v>Obrigatório</v>
      </c>
      <c r="I786" s="37" t="s">
        <v>4</v>
      </c>
      <c r="J786" s="73">
        <f>IF($K$13="Não Atende",0,IF(I786="","",IF(H786="",VLOOKUP(I786,Parâmetros!$B$3:$C$6,2,0),VLOOKUP(I786,Parâmetros!$B$3:$C$6,2,0)*VLOOKUP(H786,Parâmetros!$E$3:$G$5,2,0))))</f>
        <v>4</v>
      </c>
      <c r="K786" s="74">
        <f t="shared" ref="K786" si="312">IF(J786="",0,((G786*J786)*$F$785)*0.9*100)</f>
        <v>7.2000000000000011</v>
      </c>
      <c r="L786" s="3"/>
      <c r="M786" s="38"/>
    </row>
    <row r="787" spans="1:16" ht="12.75" customHeight="1" outlineLevel="1" x14ac:dyDescent="0.2">
      <c r="D787" s="6"/>
      <c r="E787" s="6"/>
      <c r="H787" s="7"/>
    </row>
    <row r="788" spans="1:16" outlineLevel="1" x14ac:dyDescent="0.2"/>
    <row r="789" spans="1:16" ht="18" outlineLevel="1" x14ac:dyDescent="0.25">
      <c r="A789" s="439" t="s">
        <v>141</v>
      </c>
      <c r="B789" s="439"/>
      <c r="C789" s="439"/>
      <c r="D789" s="439"/>
      <c r="E789" s="439"/>
      <c r="F789" s="439"/>
      <c r="G789" s="439"/>
      <c r="H789" s="439"/>
      <c r="I789" s="439"/>
      <c r="J789" s="439"/>
      <c r="K789" s="439"/>
      <c r="L789" s="439"/>
      <c r="M789" s="439"/>
      <c r="N789" s="439"/>
      <c r="O789" s="145"/>
      <c r="P789" s="145"/>
    </row>
    <row r="790" spans="1:16" outlineLevel="1" x14ac:dyDescent="0.2"/>
    <row r="791" spans="1:16" ht="38.25" outlineLevel="1" x14ac:dyDescent="0.2">
      <c r="A791" s="224" t="s">
        <v>2</v>
      </c>
      <c r="B791" s="444" t="s">
        <v>1</v>
      </c>
      <c r="C791" s="444"/>
      <c r="D791" s="444"/>
      <c r="E791" s="444"/>
      <c r="F791" s="117" t="s">
        <v>20</v>
      </c>
      <c r="G791" s="91" t="s">
        <v>21</v>
      </c>
      <c r="H791" s="92" t="s">
        <v>59</v>
      </c>
      <c r="I791" s="92" t="s">
        <v>7</v>
      </c>
      <c r="J791" s="93" t="s">
        <v>0</v>
      </c>
      <c r="K791" s="94" t="s">
        <v>10</v>
      </c>
      <c r="L791" s="89" t="s">
        <v>92</v>
      </c>
      <c r="M791" s="95" t="s">
        <v>93</v>
      </c>
    </row>
    <row r="792" spans="1:16" ht="18.75" thickBot="1" x14ac:dyDescent="0.25">
      <c r="A792" s="96">
        <v>6</v>
      </c>
      <c r="B792" s="443" t="s">
        <v>185</v>
      </c>
      <c r="C792" s="443"/>
      <c r="D792" s="443"/>
      <c r="E792" s="443"/>
      <c r="F792" s="65">
        <f>IF(Máximo!F792="","",Máximo!F792)</f>
        <v>0.02</v>
      </c>
      <c r="G792" s="65">
        <f>IF(Máximo!G792="","",Máximo!G792)</f>
        <v>1</v>
      </c>
      <c r="H792" s="97"/>
      <c r="I792" s="148" t="s">
        <v>4</v>
      </c>
      <c r="J792" s="150">
        <f>IF($K$13="Não Atende",0,IF(I792="","",IF(H792="",VLOOKUP(I792,Parâmetros!$B$3:$C$6,2,0),VLOOKUP(I792,Parâmetros!$B$3:$C$6,2,0)*VLOOKUP(H792,Parâmetros!$E$3:$G$5,2,0))))</f>
        <v>2</v>
      </c>
      <c r="K792" s="67">
        <f>IF(AND(E794="Sim",OR($K$13="",$K$13="Atende")),IF('Comparativo Analítico'!P15="",0,Máximo!K792*VLOOKUP('Comparativo Analítico'!P15,Parâmetros!$U$3:$V$12,2,0)),0)</f>
        <v>3.0857142857142859</v>
      </c>
      <c r="L792" s="171"/>
      <c r="M792" s="172"/>
    </row>
    <row r="793" spans="1:16" outlineLevel="1" x14ac:dyDescent="0.2"/>
    <row r="794" spans="1:16" outlineLevel="1" x14ac:dyDescent="0.2">
      <c r="A794" s="5"/>
      <c r="B794" s="426" t="s">
        <v>139</v>
      </c>
      <c r="C794" s="426"/>
      <c r="D794" s="427"/>
      <c r="E794" s="177" t="s">
        <v>23</v>
      </c>
      <c r="F794"/>
      <c r="G794" s="484"/>
      <c r="H794" s="484"/>
      <c r="I794" s="484"/>
      <c r="J794" s="484"/>
      <c r="L794"/>
    </row>
    <row r="795" spans="1:16" ht="27" customHeight="1" outlineLevel="1" x14ac:dyDescent="0.2">
      <c r="A795" s="5"/>
      <c r="B795" s="219"/>
      <c r="C795" s="219"/>
      <c r="D795" s="129"/>
      <c r="E795" s="151"/>
      <c r="F795" s="101"/>
      <c r="G795" s="225"/>
      <c r="H795" s="225"/>
      <c r="I795" s="225"/>
      <c r="J795" s="225"/>
      <c r="K795" s="35"/>
      <c r="L795"/>
    </row>
    <row r="796" spans="1:16" outlineLevel="1" x14ac:dyDescent="0.2">
      <c r="A796" s="5"/>
      <c r="B796" s="426" t="s">
        <v>167</v>
      </c>
      <c r="C796" s="426"/>
      <c r="D796" s="426"/>
      <c r="E796" s="568"/>
      <c r="F796" s="569"/>
      <c r="G796" s="569"/>
      <c r="H796" s="569"/>
      <c r="I796" s="569"/>
      <c r="J796" s="570"/>
      <c r="L796"/>
    </row>
    <row r="797" spans="1:16" ht="12.75" customHeight="1" outlineLevel="1" x14ac:dyDescent="0.2">
      <c r="A797" s="5"/>
      <c r="B797" s="140"/>
      <c r="C797" s="109"/>
      <c r="D797" s="110"/>
      <c r="E797" s="571"/>
      <c r="F797" s="572"/>
      <c r="G797" s="572"/>
      <c r="H797" s="572"/>
      <c r="I797" s="572"/>
      <c r="J797" s="573"/>
      <c r="L797"/>
    </row>
    <row r="798" spans="1:16" outlineLevel="1" x14ac:dyDescent="0.2">
      <c r="A798" s="5"/>
      <c r="B798" s="5"/>
      <c r="C798" s="109"/>
      <c r="D798" s="110"/>
      <c r="E798" s="146"/>
      <c r="F798" s="146"/>
      <c r="G798" s="146"/>
      <c r="H798" s="146"/>
      <c r="I798" s="146"/>
      <c r="J798" s="146"/>
      <c r="L798"/>
    </row>
    <row r="799" spans="1:16" ht="38.25" outlineLevel="1" x14ac:dyDescent="0.2">
      <c r="A799" s="224" t="s">
        <v>2</v>
      </c>
      <c r="B799" s="444" t="s">
        <v>1</v>
      </c>
      <c r="C799" s="444"/>
      <c r="D799" s="444"/>
      <c r="E799" s="444"/>
      <c r="F799" s="117" t="s">
        <v>20</v>
      </c>
      <c r="G799" s="91" t="s">
        <v>21</v>
      </c>
      <c r="H799" s="92" t="s">
        <v>59</v>
      </c>
      <c r="I799" s="92" t="s">
        <v>7</v>
      </c>
      <c r="J799" s="93" t="s">
        <v>0</v>
      </c>
      <c r="K799" s="94" t="s">
        <v>10</v>
      </c>
      <c r="L799" s="89" t="s">
        <v>92</v>
      </c>
      <c r="M799" s="95" t="s">
        <v>93</v>
      </c>
    </row>
    <row r="800" spans="1:16" ht="18.75" thickBot="1" x14ac:dyDescent="0.25">
      <c r="A800" s="96">
        <v>7</v>
      </c>
      <c r="B800" s="443" t="s">
        <v>175</v>
      </c>
      <c r="C800" s="443"/>
      <c r="D800" s="443"/>
      <c r="E800" s="443"/>
      <c r="F800" s="65">
        <f>IF(Máximo!F800="","",Máximo!F800)</f>
        <v>0.02</v>
      </c>
      <c r="G800" s="65">
        <f>IF(Máximo!G800="","",Máximo!G800)</f>
        <v>1</v>
      </c>
      <c r="H800" s="97"/>
      <c r="I800" s="148" t="s">
        <v>4</v>
      </c>
      <c r="J800" s="150">
        <f>IF($K$13="Não Atende",0,IF(I800="","",IF(H800="",VLOOKUP(I800,Parâmetros!$B$3:$C$6,2,0),VLOOKUP(I800,Parâmetros!$B$3:$C$6,2,0)*VLOOKUP(H800,Parâmetros!$E$3:$G$5,2,0))))</f>
        <v>2</v>
      </c>
      <c r="K800" s="67">
        <f>IF(AND(E802="Sim",OR($K$13="",$K$13="Atende")),IF('Comparativo Analítico'!D33="",0,Máximo!K800*VLOOKUP('Comparativo Analítico'!D33,Parâmetros!$U$3:$V$12,2,0)),0)</f>
        <v>0.51428571428571346</v>
      </c>
      <c r="L800" s="171"/>
      <c r="M800" s="172"/>
    </row>
    <row r="801" spans="1:13" ht="27" customHeight="1" outlineLevel="1" x14ac:dyDescent="0.2">
      <c r="A801" s="5"/>
      <c r="B801" s="5"/>
      <c r="C801" s="109"/>
      <c r="D801" s="110"/>
      <c r="E801" s="146"/>
      <c r="F801" s="146"/>
      <c r="G801" s="146"/>
      <c r="H801" s="146"/>
      <c r="I801" s="146"/>
      <c r="J801" s="146"/>
      <c r="L801"/>
    </row>
    <row r="802" spans="1:13" ht="24" customHeight="1" outlineLevel="1" x14ac:dyDescent="0.2">
      <c r="A802" s="484" t="s">
        <v>104</v>
      </c>
      <c r="B802" s="484"/>
      <c r="C802" s="484"/>
      <c r="D802" s="484"/>
      <c r="E802" s="176" t="s">
        <v>23</v>
      </c>
      <c r="F802"/>
      <c r="G802"/>
      <c r="H802" s="5"/>
      <c r="I802" s="5"/>
      <c r="K802"/>
      <c r="L802"/>
    </row>
    <row r="803" spans="1:13" ht="27" customHeight="1" outlineLevel="1" x14ac:dyDescent="0.2">
      <c r="A803" s="5"/>
      <c r="B803" s="5"/>
      <c r="F803"/>
      <c r="G803"/>
      <c r="H803" s="5"/>
      <c r="I803" s="5"/>
      <c r="K803"/>
      <c r="L803"/>
    </row>
    <row r="804" spans="1:13" outlineLevel="1" x14ac:dyDescent="0.2">
      <c r="A804" s="5"/>
      <c r="B804" s="484" t="s">
        <v>105</v>
      </c>
      <c r="C804" s="484"/>
      <c r="D804" s="456"/>
      <c r="E804" s="177"/>
      <c r="F804" s="101"/>
      <c r="G804" s="140"/>
      <c r="H804" s="140"/>
      <c r="I804" s="484" t="s">
        <v>106</v>
      </c>
      <c r="J804" s="484"/>
      <c r="K804" s="568"/>
      <c r="L804" s="574"/>
      <c r="M804" s="575"/>
    </row>
    <row r="805" spans="1:13" outlineLevel="1" x14ac:dyDescent="0.2">
      <c r="A805" s="5"/>
      <c r="B805" s="152"/>
      <c r="C805" s="153"/>
      <c r="D805" s="114"/>
      <c r="E805" s="178"/>
      <c r="F805" s="101"/>
      <c r="G805" s="101"/>
      <c r="H805" s="140"/>
      <c r="I805" s="140"/>
      <c r="J805" s="101"/>
      <c r="K805" s="576"/>
      <c r="L805" s="577"/>
      <c r="M805" s="578"/>
    </row>
    <row r="806" spans="1:13" outlineLevel="1" x14ac:dyDescent="0.2">
      <c r="A806" s="5"/>
      <c r="B806" s="152"/>
      <c r="C806" s="153"/>
      <c r="D806" s="114"/>
      <c r="E806" s="178"/>
      <c r="F806" s="101"/>
      <c r="G806" s="101"/>
      <c r="H806" s="140"/>
      <c r="I806" s="140"/>
      <c r="J806" s="101"/>
      <c r="K806" s="579"/>
      <c r="L806" s="580"/>
      <c r="M806" s="581"/>
    </row>
    <row r="807" spans="1:13" outlineLevel="1" x14ac:dyDescent="0.2">
      <c r="A807" s="5"/>
      <c r="B807" s="152"/>
      <c r="C807" s="153"/>
      <c r="D807" s="114"/>
      <c r="E807" s="178"/>
      <c r="F807" s="101"/>
      <c r="G807" s="101"/>
      <c r="H807" s="140"/>
      <c r="I807" s="140"/>
      <c r="J807" s="101"/>
      <c r="K807"/>
      <c r="L807"/>
    </row>
    <row r="808" spans="1:13" ht="29.25" customHeight="1" outlineLevel="1" x14ac:dyDescent="0.2">
      <c r="A808" s="5"/>
      <c r="B808" s="484" t="s">
        <v>107</v>
      </c>
      <c r="C808" s="484"/>
      <c r="D808" s="456"/>
      <c r="E808" s="177"/>
      <c r="F808" s="101"/>
      <c r="G808" s="447" t="s">
        <v>124</v>
      </c>
      <c r="H808" s="447"/>
      <c r="I808" s="447"/>
      <c r="J808" s="447"/>
      <c r="K808" s="176"/>
      <c r="L808"/>
    </row>
    <row r="809" spans="1:13" outlineLevel="1" x14ac:dyDescent="0.2">
      <c r="A809" s="5"/>
      <c r="B809" s="152"/>
      <c r="C809" s="153"/>
      <c r="D809" s="114"/>
      <c r="E809" s="178"/>
      <c r="F809" s="101"/>
      <c r="G809" s="101"/>
      <c r="H809" s="140"/>
      <c r="I809" s="140"/>
      <c r="J809" s="101"/>
      <c r="K809"/>
      <c r="L809"/>
    </row>
    <row r="810" spans="1:13" ht="12.75" customHeight="1" outlineLevel="1" x14ac:dyDescent="0.2">
      <c r="A810" s="5"/>
      <c r="B810" s="447" t="s">
        <v>108</v>
      </c>
      <c r="C810" s="447"/>
      <c r="D810" s="483"/>
      <c r="E810" s="177"/>
      <c r="F810" s="101"/>
      <c r="G810" s="447"/>
      <c r="H810" s="447"/>
      <c r="I810" s="447"/>
      <c r="J810" s="447"/>
      <c r="L810"/>
    </row>
    <row r="811" spans="1:13" ht="12.75" customHeight="1" outlineLevel="1" x14ac:dyDescent="0.2">
      <c r="A811" s="5"/>
      <c r="B811" s="222"/>
      <c r="C811" s="222"/>
      <c r="D811" s="222"/>
      <c r="E811" s="151"/>
      <c r="F811" s="101"/>
      <c r="G811" s="222"/>
      <c r="H811" s="222"/>
      <c r="I811" s="222"/>
      <c r="J811" s="222"/>
      <c r="K811" s="35"/>
      <c r="L811"/>
    </row>
    <row r="812" spans="1:13" ht="38.25" outlineLevel="1" x14ac:dyDescent="0.2">
      <c r="A812" s="224" t="s">
        <v>2</v>
      </c>
      <c r="B812" s="444" t="s">
        <v>1</v>
      </c>
      <c r="C812" s="444"/>
      <c r="D812" s="444"/>
      <c r="E812" s="444"/>
      <c r="F812" s="117" t="s">
        <v>20</v>
      </c>
      <c r="G812" s="91" t="s">
        <v>21</v>
      </c>
      <c r="H812" s="92" t="s">
        <v>59</v>
      </c>
      <c r="I812" s="92" t="s">
        <v>7</v>
      </c>
      <c r="J812" s="93" t="s">
        <v>0</v>
      </c>
      <c r="K812" s="94" t="s">
        <v>10</v>
      </c>
      <c r="L812" s="89" t="s">
        <v>92</v>
      </c>
      <c r="M812" s="95" t="s">
        <v>93</v>
      </c>
    </row>
    <row r="813" spans="1:13" ht="18.75" thickBot="1" x14ac:dyDescent="0.25">
      <c r="A813" s="96">
        <v>8</v>
      </c>
      <c r="B813" s="443" t="s">
        <v>182</v>
      </c>
      <c r="C813" s="443"/>
      <c r="D813" s="443"/>
      <c r="E813" s="443"/>
      <c r="F813" s="65">
        <f>IF(Máximo!F813="","",Máximo!F813)</f>
        <v>0.02</v>
      </c>
      <c r="G813" s="65">
        <f>IF(Máximo!G813="","",Máximo!G813)</f>
        <v>1</v>
      </c>
      <c r="H813" s="97"/>
      <c r="I813" s="148" t="s">
        <v>4</v>
      </c>
      <c r="J813" s="150">
        <f>IF($K$13="Não Atende",0,IF(I813="","",IF(H813="",VLOOKUP(I813,Parâmetros!$B$3:$C$6,2,0),VLOOKUP(I813,Parâmetros!$B$3:$C$6,2,0)*VLOOKUP(H813,Parâmetros!$E$3:$G$5,2,0))))</f>
        <v>2</v>
      </c>
      <c r="K813" s="67">
        <f>IF(AND(OR(E815="Sim",E834="Sim"),OR($K$13="",$K$13="Atende")),IF('Comparativo Analítico'!P46="",0,Máximo!K813*VLOOKUP('Comparativo Analítico'!P46,Parâmetros!$U$3:$V$12,2,0)),0)</f>
        <v>3.6000000000000005</v>
      </c>
      <c r="L813" s="171"/>
      <c r="M813" s="172"/>
    </row>
    <row r="814" spans="1:13" outlineLevel="1" x14ac:dyDescent="0.2">
      <c r="A814" s="102"/>
      <c r="E814" s="5"/>
      <c r="G814"/>
      <c r="J814" s="5"/>
    </row>
    <row r="815" spans="1:13" ht="25.5" customHeight="1" outlineLevel="1" x14ac:dyDescent="0.2">
      <c r="A815" s="447" t="s">
        <v>120</v>
      </c>
      <c r="B815" s="447"/>
      <c r="C815" s="447"/>
      <c r="D815" s="447"/>
      <c r="E815" s="176" t="s">
        <v>23</v>
      </c>
      <c r="G815" s="447" t="s">
        <v>281</v>
      </c>
      <c r="H815" s="447"/>
      <c r="I815" s="447"/>
      <c r="J815" s="447"/>
      <c r="K815" s="371"/>
    </row>
    <row r="816" spans="1:13" ht="12.75" customHeight="1" outlineLevel="1" x14ac:dyDescent="0.2">
      <c r="A816" s="102"/>
      <c r="E816" s="5"/>
      <c r="G816"/>
      <c r="J816" s="5"/>
    </row>
    <row r="817" spans="1:11" ht="12.75" customHeight="1" outlineLevel="1" x14ac:dyDescent="0.2">
      <c r="A817" s="126"/>
      <c r="B817" s="154" t="s">
        <v>121</v>
      </c>
      <c r="C817" s="126"/>
      <c r="D817" s="126"/>
      <c r="E817" s="126"/>
      <c r="G817"/>
      <c r="J817" s="5"/>
    </row>
    <row r="818" spans="1:11" ht="12.75" customHeight="1" outlineLevel="1" x14ac:dyDescent="0.2">
      <c r="A818" s="113"/>
      <c r="B818" s="113"/>
      <c r="C818" s="113"/>
      <c r="D818" s="113"/>
      <c r="E818" s="113"/>
      <c r="G818"/>
      <c r="J818" s="5"/>
    </row>
    <row r="819" spans="1:11" ht="12.75" customHeight="1" outlineLevel="1" x14ac:dyDescent="0.2">
      <c r="A819" s="5"/>
      <c r="B819" s="102"/>
      <c r="C819" s="102"/>
      <c r="D819" s="124"/>
      <c r="E819" s="124"/>
      <c r="F819" s="112" t="s">
        <v>181</v>
      </c>
      <c r="G819" s="124"/>
      <c r="H819" s="124"/>
      <c r="I819" s="124"/>
      <c r="J819" s="5"/>
    </row>
    <row r="820" spans="1:11" ht="38.25" outlineLevel="1" x14ac:dyDescent="0.2">
      <c r="A820" s="5"/>
      <c r="B820" s="485" t="s">
        <v>109</v>
      </c>
      <c r="C820" s="485"/>
      <c r="D820" s="173" t="s">
        <v>137</v>
      </c>
      <c r="E820" s="106" t="s">
        <v>278</v>
      </c>
      <c r="F820" s="106" t="s">
        <v>279</v>
      </c>
      <c r="G820" s="106" t="s">
        <v>280</v>
      </c>
      <c r="H820" s="106" t="s">
        <v>138</v>
      </c>
      <c r="I820" s="310" t="s">
        <v>6</v>
      </c>
    </row>
    <row r="821" spans="1:11" ht="12.75" customHeight="1" outlineLevel="1" x14ac:dyDescent="0.2">
      <c r="A821" s="5"/>
      <c r="B821" s="437" t="s">
        <v>110</v>
      </c>
      <c r="C821" s="437"/>
      <c r="D821" s="174"/>
      <c r="E821" s="156"/>
      <c r="F821" s="156"/>
      <c r="G821" s="105"/>
      <c r="H821" s="105"/>
      <c r="I821" s="165" t="str">
        <f t="shared" ref="I821:I830" si="313">IF(SUM(D821:H821)=0,"",SUM(D821:H821))</f>
        <v/>
      </c>
    </row>
    <row r="822" spans="1:11" ht="12.75" customHeight="1" outlineLevel="1" x14ac:dyDescent="0.2">
      <c r="A822" s="5"/>
      <c r="B822" s="437" t="s">
        <v>111</v>
      </c>
      <c r="C822" s="437"/>
      <c r="D822" s="174"/>
      <c r="E822" s="156"/>
      <c r="F822" s="156"/>
      <c r="G822" s="105"/>
      <c r="H822" s="105"/>
      <c r="I822" s="165" t="str">
        <f t="shared" si="313"/>
        <v/>
      </c>
    </row>
    <row r="823" spans="1:11" ht="12.75" customHeight="1" outlineLevel="1" x14ac:dyDescent="0.2">
      <c r="A823" s="5"/>
      <c r="B823" s="437" t="s">
        <v>112</v>
      </c>
      <c r="C823" s="437"/>
      <c r="D823" s="174"/>
      <c r="E823" s="156"/>
      <c r="F823" s="156"/>
      <c r="G823" s="105"/>
      <c r="H823" s="105"/>
      <c r="I823" s="165" t="str">
        <f t="shared" si="313"/>
        <v/>
      </c>
    </row>
    <row r="824" spans="1:11" outlineLevel="1" x14ac:dyDescent="0.2">
      <c r="A824" s="5"/>
      <c r="B824" s="437" t="s">
        <v>113</v>
      </c>
      <c r="C824" s="437"/>
      <c r="D824" s="174"/>
      <c r="E824" s="156"/>
      <c r="F824" s="156"/>
      <c r="G824" s="105"/>
      <c r="H824" s="105"/>
      <c r="I824" s="165" t="str">
        <f t="shared" si="313"/>
        <v/>
      </c>
    </row>
    <row r="825" spans="1:11" outlineLevel="1" x14ac:dyDescent="0.2">
      <c r="A825" s="5"/>
      <c r="B825" s="437" t="s">
        <v>114</v>
      </c>
      <c r="C825" s="437"/>
      <c r="D825" s="174"/>
      <c r="E825" s="156"/>
      <c r="F825" s="156"/>
      <c r="G825" s="105"/>
      <c r="H825" s="105"/>
      <c r="I825" s="165" t="str">
        <f t="shared" si="313"/>
        <v/>
      </c>
    </row>
    <row r="826" spans="1:11" outlineLevel="1" x14ac:dyDescent="0.2">
      <c r="A826" s="5"/>
      <c r="B826" s="437" t="s">
        <v>115</v>
      </c>
      <c r="C826" s="437"/>
      <c r="D826" s="174"/>
      <c r="E826" s="156"/>
      <c r="F826" s="156"/>
      <c r="G826" s="105"/>
      <c r="H826" s="105"/>
      <c r="I826" s="165" t="str">
        <f t="shared" si="313"/>
        <v/>
      </c>
    </row>
    <row r="827" spans="1:11" outlineLevel="1" x14ac:dyDescent="0.2">
      <c r="A827" s="5"/>
      <c r="B827" s="437" t="s">
        <v>116</v>
      </c>
      <c r="C827" s="437"/>
      <c r="D827" s="174"/>
      <c r="E827" s="156"/>
      <c r="F827" s="156"/>
      <c r="G827" s="105"/>
      <c r="H827" s="105"/>
      <c r="I827" s="165" t="str">
        <f t="shared" si="313"/>
        <v/>
      </c>
    </row>
    <row r="828" spans="1:11" outlineLevel="1" x14ac:dyDescent="0.2">
      <c r="A828" s="5"/>
      <c r="B828" s="437" t="s">
        <v>117</v>
      </c>
      <c r="C828" s="437"/>
      <c r="D828" s="174"/>
      <c r="E828" s="156"/>
      <c r="F828" s="156"/>
      <c r="G828" s="105"/>
      <c r="H828" s="105"/>
      <c r="I828" s="165" t="str">
        <f t="shared" si="313"/>
        <v/>
      </c>
    </row>
    <row r="829" spans="1:11" ht="12.75" customHeight="1" outlineLevel="1" x14ac:dyDescent="0.2">
      <c r="A829" s="5"/>
      <c r="B829" s="437" t="s">
        <v>118</v>
      </c>
      <c r="C829" s="437"/>
      <c r="D829" s="174"/>
      <c r="E829" s="156"/>
      <c r="F829" s="156"/>
      <c r="G829" s="105"/>
      <c r="H829" s="105"/>
      <c r="I829" s="165" t="str">
        <f t="shared" si="313"/>
        <v/>
      </c>
    </row>
    <row r="830" spans="1:11" outlineLevel="1" x14ac:dyDescent="0.2">
      <c r="A830" s="5"/>
      <c r="B830" s="437" t="s">
        <v>119</v>
      </c>
      <c r="C830" s="437"/>
      <c r="D830" s="174"/>
      <c r="E830" s="156"/>
      <c r="F830" s="156"/>
      <c r="G830" s="105"/>
      <c r="H830" s="105"/>
      <c r="I830" s="165" t="str">
        <f t="shared" si="313"/>
        <v/>
      </c>
    </row>
    <row r="831" spans="1:11" outlineLevel="1" x14ac:dyDescent="0.2">
      <c r="A831" s="5"/>
      <c r="B831" s="438" t="s">
        <v>6</v>
      </c>
      <c r="C831" s="438"/>
      <c r="D831" s="175" t="str">
        <f>IF(SUM(D821:D830)=0,"",SUM(D821:D830))</f>
        <v/>
      </c>
      <c r="E831" s="165" t="str">
        <f t="shared" ref="E831:I831" si="314">IF(SUM(E821:E830)=0,"",SUM(E821:E830))</f>
        <v/>
      </c>
      <c r="F831" s="165" t="str">
        <f t="shared" si="314"/>
        <v/>
      </c>
      <c r="G831" s="165" t="str">
        <f t="shared" si="314"/>
        <v/>
      </c>
      <c r="H831" s="165" t="str">
        <f t="shared" si="314"/>
        <v/>
      </c>
      <c r="I831" s="165" t="str">
        <f t="shared" si="314"/>
        <v/>
      </c>
      <c r="J831" s="5"/>
    </row>
    <row r="832" spans="1:11" outlineLevel="1" x14ac:dyDescent="0.2">
      <c r="A832" s="5"/>
      <c r="C832" s="102"/>
      <c r="F832"/>
      <c r="H832" s="5"/>
      <c r="K832"/>
    </row>
    <row r="833" spans="1:12" outlineLevel="1" x14ac:dyDescent="0.2">
      <c r="H833" s="5"/>
      <c r="I833" s="5"/>
      <c r="K833"/>
      <c r="L833"/>
    </row>
    <row r="834" spans="1:12" ht="25.5" customHeight="1" outlineLevel="1" x14ac:dyDescent="0.2">
      <c r="A834" s="484" t="s">
        <v>122</v>
      </c>
      <c r="B834" s="484"/>
      <c r="C834" s="484"/>
      <c r="D834" s="456"/>
      <c r="E834" s="176"/>
    </row>
    <row r="835" spans="1:12" ht="12.75" customHeight="1" outlineLevel="1" x14ac:dyDescent="0.2">
      <c r="B835" s="102"/>
    </row>
    <row r="836" spans="1:12" ht="12.75" customHeight="1" outlineLevel="1" x14ac:dyDescent="0.2">
      <c r="A836" s="5"/>
      <c r="B836" s="154" t="s">
        <v>123</v>
      </c>
      <c r="C836" s="125"/>
      <c r="D836" s="125"/>
      <c r="E836" s="125"/>
      <c r="F836" s="125"/>
      <c r="H836" s="5"/>
      <c r="K836"/>
    </row>
    <row r="837" spans="1:12" ht="12.75" customHeight="1" outlineLevel="1" x14ac:dyDescent="0.2">
      <c r="B837" s="102"/>
    </row>
    <row r="838" spans="1:12" ht="12.75" customHeight="1" outlineLevel="1" x14ac:dyDescent="0.2">
      <c r="A838" s="5"/>
      <c r="C838" s="102"/>
      <c r="D838" s="124"/>
      <c r="E838" s="124"/>
      <c r="F838" s="112" t="s">
        <v>181</v>
      </c>
      <c r="G838" s="124"/>
      <c r="H838" s="124"/>
      <c r="I838" s="124"/>
      <c r="J838" s="5"/>
    </row>
    <row r="839" spans="1:12" ht="38.25" outlineLevel="1" x14ac:dyDescent="0.2">
      <c r="A839" s="5"/>
      <c r="B839" s="485" t="s">
        <v>109</v>
      </c>
      <c r="C839" s="485"/>
      <c r="D839" s="106" t="s">
        <v>137</v>
      </c>
      <c r="E839" s="106" t="s">
        <v>278</v>
      </c>
      <c r="F839" s="106" t="s">
        <v>279</v>
      </c>
      <c r="G839" s="106" t="s">
        <v>280</v>
      </c>
      <c r="H839" s="106" t="s">
        <v>138</v>
      </c>
      <c r="I839" s="310" t="s">
        <v>6</v>
      </c>
    </row>
    <row r="840" spans="1:12" ht="12.75" customHeight="1" outlineLevel="1" x14ac:dyDescent="0.2">
      <c r="A840" s="5"/>
      <c r="B840" s="437" t="s">
        <v>110</v>
      </c>
      <c r="C840" s="437"/>
      <c r="D840" s="156"/>
      <c r="E840" s="156"/>
      <c r="F840" s="156"/>
      <c r="G840" s="105"/>
      <c r="H840" s="105"/>
      <c r="I840" s="165" t="str">
        <f t="shared" ref="I840:I849" si="315">IF(SUM(D840:H840)=0,"",SUM(D840:H840))</f>
        <v/>
      </c>
    </row>
    <row r="841" spans="1:12" ht="12.75" customHeight="1" outlineLevel="1" x14ac:dyDescent="0.2">
      <c r="A841" s="5"/>
      <c r="B841" s="437" t="s">
        <v>111</v>
      </c>
      <c r="C841" s="437"/>
      <c r="D841" s="156"/>
      <c r="E841" s="156"/>
      <c r="F841" s="156"/>
      <c r="G841" s="105"/>
      <c r="H841" s="105"/>
      <c r="I841" s="165" t="str">
        <f t="shared" si="315"/>
        <v/>
      </c>
    </row>
    <row r="842" spans="1:12" ht="12.75" customHeight="1" outlineLevel="1" x14ac:dyDescent="0.2">
      <c r="A842" s="5"/>
      <c r="B842" s="437" t="s">
        <v>112</v>
      </c>
      <c r="C842" s="437"/>
      <c r="D842" s="156"/>
      <c r="E842" s="156"/>
      <c r="F842" s="156"/>
      <c r="G842" s="105"/>
      <c r="H842" s="105"/>
      <c r="I842" s="165" t="str">
        <f t="shared" si="315"/>
        <v/>
      </c>
    </row>
    <row r="843" spans="1:12" outlineLevel="1" x14ac:dyDescent="0.2">
      <c r="A843" s="5"/>
      <c r="B843" s="437" t="s">
        <v>113</v>
      </c>
      <c r="C843" s="437"/>
      <c r="D843" s="156"/>
      <c r="E843" s="156"/>
      <c r="F843" s="156"/>
      <c r="G843" s="105"/>
      <c r="H843" s="105"/>
      <c r="I843" s="165" t="str">
        <f t="shared" si="315"/>
        <v/>
      </c>
    </row>
    <row r="844" spans="1:12" outlineLevel="1" x14ac:dyDescent="0.2">
      <c r="A844" s="5"/>
      <c r="B844" s="437" t="s">
        <v>114</v>
      </c>
      <c r="C844" s="437"/>
      <c r="D844" s="156"/>
      <c r="E844" s="156"/>
      <c r="F844" s="156"/>
      <c r="G844" s="105"/>
      <c r="H844" s="105"/>
      <c r="I844" s="165" t="str">
        <f t="shared" si="315"/>
        <v/>
      </c>
    </row>
    <row r="845" spans="1:12" outlineLevel="1" x14ac:dyDescent="0.2">
      <c r="A845" s="5"/>
      <c r="B845" s="437" t="s">
        <v>115</v>
      </c>
      <c r="C845" s="437"/>
      <c r="D845" s="156"/>
      <c r="E845" s="156"/>
      <c r="F845" s="156"/>
      <c r="G845" s="105"/>
      <c r="H845" s="105"/>
      <c r="I845" s="165" t="str">
        <f t="shared" si="315"/>
        <v/>
      </c>
    </row>
    <row r="846" spans="1:12" outlineLevel="1" x14ac:dyDescent="0.2">
      <c r="A846" s="5"/>
      <c r="B846" s="437" t="s">
        <v>116</v>
      </c>
      <c r="C846" s="437"/>
      <c r="D846" s="156"/>
      <c r="E846" s="156"/>
      <c r="F846" s="156"/>
      <c r="G846" s="105"/>
      <c r="H846" s="105"/>
      <c r="I846" s="165" t="str">
        <f t="shared" si="315"/>
        <v/>
      </c>
    </row>
    <row r="847" spans="1:12" outlineLevel="1" x14ac:dyDescent="0.2">
      <c r="A847" s="5"/>
      <c r="B847" s="437" t="s">
        <v>117</v>
      </c>
      <c r="C847" s="437"/>
      <c r="D847" s="156"/>
      <c r="E847" s="156"/>
      <c r="F847" s="156"/>
      <c r="G847" s="105"/>
      <c r="H847" s="105"/>
      <c r="I847" s="165" t="str">
        <f t="shared" si="315"/>
        <v/>
      </c>
    </row>
    <row r="848" spans="1:12" outlineLevel="1" x14ac:dyDescent="0.2">
      <c r="A848" s="5"/>
      <c r="B848" s="437" t="s">
        <v>118</v>
      </c>
      <c r="C848" s="437"/>
      <c r="D848" s="156"/>
      <c r="E848" s="156"/>
      <c r="F848" s="156"/>
      <c r="G848" s="105"/>
      <c r="H848" s="105"/>
      <c r="I848" s="165" t="str">
        <f t="shared" si="315"/>
        <v/>
      </c>
    </row>
    <row r="849" spans="1:13" ht="12.75" customHeight="1" outlineLevel="1" x14ac:dyDescent="0.2">
      <c r="A849" s="5"/>
      <c r="B849" s="437" t="s">
        <v>119</v>
      </c>
      <c r="C849" s="437"/>
      <c r="D849" s="156"/>
      <c r="E849" s="156"/>
      <c r="F849" s="156"/>
      <c r="G849" s="105"/>
      <c r="H849" s="105"/>
      <c r="I849" s="165" t="str">
        <f t="shared" si="315"/>
        <v/>
      </c>
    </row>
    <row r="850" spans="1:13" outlineLevel="1" x14ac:dyDescent="0.2">
      <c r="A850" s="5"/>
      <c r="B850" s="438" t="s">
        <v>6</v>
      </c>
      <c r="C850" s="438"/>
      <c r="D850" s="165" t="str">
        <f>IF(SUM(D840:D849)=0,"",SUM(D840:D849))</f>
        <v/>
      </c>
      <c r="E850" s="165" t="str">
        <f t="shared" ref="E850:I850" si="316">IF(SUM(E840:E849)=0,"",SUM(E840:E849))</f>
        <v/>
      </c>
      <c r="F850" s="165" t="str">
        <f t="shared" si="316"/>
        <v/>
      </c>
      <c r="G850" s="165" t="str">
        <f t="shared" si="316"/>
        <v/>
      </c>
      <c r="H850" s="165" t="str">
        <f t="shared" si="316"/>
        <v/>
      </c>
      <c r="I850" s="165" t="str">
        <f t="shared" si="316"/>
        <v/>
      </c>
      <c r="J850" s="5"/>
    </row>
    <row r="851" spans="1:13" outlineLevel="1" x14ac:dyDescent="0.2">
      <c r="A851" s="5"/>
      <c r="C851" s="102"/>
      <c r="F851"/>
      <c r="H851" s="5"/>
      <c r="K851"/>
    </row>
    <row r="852" spans="1:13" outlineLevel="1" x14ac:dyDescent="0.2">
      <c r="B852" s="102"/>
    </row>
    <row r="853" spans="1:13" ht="38.25" outlineLevel="1" x14ac:dyDescent="0.2">
      <c r="A853" s="224" t="s">
        <v>2</v>
      </c>
      <c r="B853" s="444" t="s">
        <v>1</v>
      </c>
      <c r="C853" s="444"/>
      <c r="D853" s="444"/>
      <c r="E853" s="444"/>
      <c r="F853" s="117" t="s">
        <v>20</v>
      </c>
      <c r="G853" s="91" t="s">
        <v>21</v>
      </c>
      <c r="H853" s="92" t="s">
        <v>59</v>
      </c>
      <c r="I853" s="92" t="s">
        <v>7</v>
      </c>
      <c r="J853" s="93" t="s">
        <v>0</v>
      </c>
      <c r="K853" s="94" t="s">
        <v>10</v>
      </c>
      <c r="L853" s="89" t="s">
        <v>92</v>
      </c>
      <c r="M853" s="95" t="s">
        <v>93</v>
      </c>
    </row>
    <row r="854" spans="1:13" ht="18.75" thickBot="1" x14ac:dyDescent="0.25">
      <c r="A854" s="96">
        <v>9</v>
      </c>
      <c r="B854" s="443" t="s">
        <v>193</v>
      </c>
      <c r="C854" s="443"/>
      <c r="D854" s="443"/>
      <c r="E854" s="443"/>
      <c r="F854" s="65">
        <f>IF(Máximo!F854="","",Máximo!F854)</f>
        <v>0.02</v>
      </c>
      <c r="G854" s="65">
        <f>IF(Máximo!G854="","",Máximo!G854)</f>
        <v>1</v>
      </c>
      <c r="H854" s="97"/>
      <c r="I854" s="148" t="s">
        <v>4</v>
      </c>
      <c r="J854" s="150">
        <f>IF($K$13="Não Atende",0,IF(I854="","",IF(H854="",VLOOKUP(I854,Parâmetros!$B$3:$C$6,2,0),VLOOKUP(I854,Parâmetros!$B$3:$C$6,2,0)*VLOOKUP(H854,Parâmetros!$E$3:$G$5,2,0))))</f>
        <v>2</v>
      </c>
      <c r="K854" s="67">
        <f>IF(AND(F856="Sim",OR($K$13="",$K$13="Atende")),IF('Comparativo Analítico'!P56="",0,Máximo!K854*VLOOKUP('Comparativo Analítico'!P56,Parâmetros!$U$3:$V$12,2,0)),0)</f>
        <v>3.6000000000000005</v>
      </c>
      <c r="L854" s="171"/>
      <c r="M854" s="172"/>
    </row>
    <row r="855" spans="1:13" outlineLevel="1" x14ac:dyDescent="0.2">
      <c r="C855" s="4"/>
    </row>
    <row r="856" spans="1:13" outlineLevel="1" x14ac:dyDescent="0.2">
      <c r="B856" s="447" t="s">
        <v>198</v>
      </c>
      <c r="C856" s="447"/>
      <c r="D856" s="447"/>
      <c r="E856" s="447"/>
      <c r="F856" s="176" t="s">
        <v>23</v>
      </c>
    </row>
    <row r="857" spans="1:13" outlineLevel="1" x14ac:dyDescent="0.2">
      <c r="C857" s="4"/>
    </row>
    <row r="858" spans="1:13" outlineLevel="1" x14ac:dyDescent="0.2">
      <c r="A858" s="445" t="s">
        <v>125</v>
      </c>
      <c r="B858" s="445"/>
      <c r="C858" s="445"/>
      <c r="D858" s="445"/>
      <c r="E858" s="445"/>
      <c r="F858" s="553"/>
      <c r="G858" s="554"/>
      <c r="H858" s="554"/>
      <c r="I858" s="554"/>
      <c r="J858" s="555"/>
    </row>
    <row r="859" spans="1:13" ht="12.75" customHeight="1" outlineLevel="1" x14ac:dyDescent="0.2">
      <c r="F859" s="556"/>
      <c r="G859" s="557"/>
      <c r="H859" s="557"/>
      <c r="I859" s="557"/>
      <c r="J859" s="558"/>
    </row>
    <row r="860" spans="1:13" outlineLevel="1" x14ac:dyDescent="0.2">
      <c r="F860" s="559"/>
      <c r="G860" s="560"/>
      <c r="H860" s="560"/>
      <c r="I860" s="560"/>
      <c r="J860" s="561"/>
    </row>
    <row r="861" spans="1:13" outlineLevel="1" x14ac:dyDescent="0.2"/>
    <row r="862" spans="1:13" outlineLevel="1" x14ac:dyDescent="0.2"/>
    <row r="863" spans="1:13" ht="38.25" outlineLevel="1" x14ac:dyDescent="0.2">
      <c r="A863" s="224" t="s">
        <v>2</v>
      </c>
      <c r="B863" s="444" t="s">
        <v>1</v>
      </c>
      <c r="C863" s="444"/>
      <c r="D863" s="444"/>
      <c r="E863" s="444"/>
      <c r="F863" s="117" t="s">
        <v>20</v>
      </c>
      <c r="G863" s="91" t="s">
        <v>21</v>
      </c>
      <c r="H863" s="92" t="s">
        <v>59</v>
      </c>
      <c r="I863" s="92" t="s">
        <v>7</v>
      </c>
      <c r="J863" s="93" t="s">
        <v>0</v>
      </c>
      <c r="K863" s="94" t="s">
        <v>10</v>
      </c>
      <c r="L863" s="89" t="s">
        <v>92</v>
      </c>
      <c r="M863" s="95" t="s">
        <v>93</v>
      </c>
    </row>
    <row r="864" spans="1:13" ht="18.75" thickBot="1" x14ac:dyDescent="0.25">
      <c r="A864" s="96">
        <v>10</v>
      </c>
      <c r="B864" s="443" t="s">
        <v>282</v>
      </c>
      <c r="C864" s="443"/>
      <c r="D864" s="443"/>
      <c r="E864" s="443"/>
      <c r="F864" s="65">
        <f>IF(Máximo!F864="","",Máximo!F864)</f>
        <v>0.02</v>
      </c>
      <c r="G864" s="65">
        <f>IF(Máximo!G864="","",Máximo!G864)</f>
        <v>1</v>
      </c>
      <c r="H864" s="97"/>
      <c r="I864" s="148" t="s">
        <v>4</v>
      </c>
      <c r="J864" s="150">
        <f>IF($K$13="Não Atende",0,IF(I864="","",IF(H864="",VLOOKUP(I864,Parâmetros!$B$3:$C$6,2,0),VLOOKUP(I864,Parâmetros!$B$3:$C$6,2,0)*VLOOKUP(H864,Parâmetros!$E$3:$G$5,2,0))))</f>
        <v>2</v>
      </c>
      <c r="K864" s="67">
        <f>IF(AND(D866="Sim",OR($K$13="",$K$13="Atende")),IF('Comparativo Analítico'!P93="",0,Máximo!K864*VLOOKUP('Comparativo Analítico'!P93,Parâmetros!$U$3:$V$12,2,0)),0)</f>
        <v>3.6000000000000005</v>
      </c>
      <c r="L864" s="171"/>
      <c r="M864" s="172"/>
    </row>
    <row r="865" spans="1:13" ht="12.75" customHeight="1" outlineLevel="1" x14ac:dyDescent="0.2">
      <c r="E865" s="5"/>
      <c r="G865"/>
      <c r="J865" s="5"/>
    </row>
    <row r="866" spans="1:13" outlineLevel="1" x14ac:dyDescent="0.2">
      <c r="A866" s="426" t="s">
        <v>199</v>
      </c>
      <c r="B866" s="426"/>
      <c r="C866" s="427"/>
      <c r="D866" s="179" t="s">
        <v>23</v>
      </c>
      <c r="E866" s="5"/>
    </row>
    <row r="867" spans="1:13" outlineLevel="1" x14ac:dyDescent="0.2">
      <c r="E867" s="5"/>
    </row>
    <row r="868" spans="1:13" outlineLevel="1" x14ac:dyDescent="0.2">
      <c r="A868" s="440" t="s">
        <v>126</v>
      </c>
      <c r="B868" s="440"/>
      <c r="C868" s="511"/>
      <c r="D868" s="201"/>
      <c r="E868" s="101"/>
      <c r="F868" s="140"/>
      <c r="G868" s="140"/>
      <c r="H868" s="200"/>
      <c r="I868" s="200"/>
      <c r="J868" s="284" t="s">
        <v>127</v>
      </c>
      <c r="K868" s="591"/>
      <c r="L868" s="592"/>
      <c r="M868" s="593"/>
    </row>
    <row r="869" spans="1:13" outlineLevel="1" x14ac:dyDescent="0.2">
      <c r="A869" s="101"/>
      <c r="B869" s="101"/>
      <c r="C869" s="101"/>
      <c r="D869" s="101"/>
      <c r="E869" s="101"/>
      <c r="F869" s="140"/>
      <c r="G869" s="140"/>
      <c r="H869" s="101"/>
      <c r="I869" s="101"/>
      <c r="J869" s="101"/>
    </row>
    <row r="870" spans="1:13" outlineLevel="1" x14ac:dyDescent="0.2">
      <c r="A870" s="101"/>
      <c r="B870" s="440" t="s">
        <v>128</v>
      </c>
      <c r="C870" s="440"/>
      <c r="D870" s="201"/>
      <c r="E870" s="101"/>
      <c r="F870" s="140"/>
      <c r="G870" s="140"/>
      <c r="H870" s="200"/>
      <c r="I870" s="200"/>
      <c r="J870" s="284" t="s">
        <v>129</v>
      </c>
      <c r="K870" s="594"/>
      <c r="L870" s="595"/>
      <c r="M870" s="596"/>
    </row>
    <row r="871" spans="1:13" ht="12.75" customHeight="1" outlineLevel="1" x14ac:dyDescent="0.2">
      <c r="A871" s="101"/>
      <c r="B871" s="101"/>
      <c r="C871" s="101"/>
      <c r="D871" s="101"/>
      <c r="E871" s="101"/>
      <c r="F871" s="140"/>
      <c r="G871" s="140"/>
      <c r="H871" s="101"/>
      <c r="I871" s="101"/>
      <c r="J871" s="101"/>
    </row>
    <row r="872" spans="1:13" outlineLevel="1" x14ac:dyDescent="0.2">
      <c r="A872" s="101"/>
      <c r="B872" s="440" t="s">
        <v>130</v>
      </c>
      <c r="C872" s="440"/>
      <c r="D872" s="568"/>
      <c r="E872" s="620"/>
      <c r="F872" s="140"/>
      <c r="G872" s="140"/>
      <c r="H872" s="140"/>
      <c r="I872" s="200"/>
      <c r="J872" s="284" t="s">
        <v>153</v>
      </c>
      <c r="K872" s="179"/>
    </row>
    <row r="873" spans="1:13" outlineLevel="1" x14ac:dyDescent="0.2">
      <c r="A873" s="101"/>
      <c r="B873" s="286"/>
      <c r="C873" s="286"/>
      <c r="D873" s="621"/>
      <c r="E873" s="622"/>
      <c r="F873" s="140"/>
      <c r="G873" s="140"/>
      <c r="H873" s="286"/>
      <c r="I873" s="286"/>
      <c r="J873" s="286"/>
      <c r="K873" s="115"/>
    </row>
    <row r="874" spans="1:13" outlineLevel="1" x14ac:dyDescent="0.2">
      <c r="A874" s="101"/>
      <c r="B874" s="286"/>
      <c r="C874" s="286"/>
      <c r="D874" s="621"/>
      <c r="E874" s="622"/>
      <c r="F874" s="140"/>
      <c r="G874" s="140"/>
      <c r="H874" s="286"/>
      <c r="I874" s="286"/>
      <c r="J874" s="285" t="s">
        <v>148</v>
      </c>
      <c r="K874" s="179"/>
    </row>
    <row r="875" spans="1:13" outlineLevel="1" x14ac:dyDescent="0.2">
      <c r="A875" s="101"/>
      <c r="B875" s="286"/>
      <c r="C875" s="286"/>
      <c r="D875" s="621"/>
      <c r="E875" s="622"/>
      <c r="F875" s="140"/>
      <c r="G875" s="140"/>
      <c r="H875" s="286"/>
      <c r="I875" s="286"/>
      <c r="J875" s="286"/>
      <c r="K875" s="115"/>
    </row>
    <row r="876" spans="1:13" outlineLevel="1" x14ac:dyDescent="0.2">
      <c r="A876" s="101"/>
      <c r="B876" s="286"/>
      <c r="C876" s="286"/>
      <c r="D876" s="623"/>
      <c r="E876" s="624"/>
      <c r="F876" s="140"/>
      <c r="G876" s="140"/>
      <c r="H876" s="101"/>
      <c r="I876" s="197"/>
      <c r="J876" s="101"/>
    </row>
    <row r="877" spans="1:13" outlineLevel="1" x14ac:dyDescent="0.2">
      <c r="A877" s="101"/>
      <c r="B877" s="286"/>
      <c r="C877" s="286"/>
      <c r="D877" s="151"/>
      <c r="E877" s="101"/>
      <c r="F877" s="140"/>
      <c r="G877" s="140"/>
      <c r="H877" s="286"/>
      <c r="I877" s="286"/>
      <c r="J877" s="286"/>
      <c r="K877" s="115"/>
    </row>
    <row r="878" spans="1:13" outlineLevel="1" x14ac:dyDescent="0.2">
      <c r="A878" s="200"/>
      <c r="B878" s="200"/>
      <c r="C878" s="286" t="s">
        <v>204</v>
      </c>
      <c r="D878" s="553"/>
      <c r="E878" s="625"/>
      <c r="F878" s="626"/>
      <c r="G878" s="287"/>
      <c r="H878" s="200"/>
      <c r="I878" s="200"/>
      <c r="J878" s="284" t="s">
        <v>147</v>
      </c>
      <c r="K878" s="553"/>
      <c r="L878" s="554"/>
      <c r="M878" s="555"/>
    </row>
    <row r="879" spans="1:13" outlineLevel="1" x14ac:dyDescent="0.2">
      <c r="A879" s="101"/>
      <c r="B879" s="286"/>
      <c r="C879" s="286"/>
      <c r="D879" s="627"/>
      <c r="E879" s="628"/>
      <c r="F879" s="629"/>
      <c r="G879" s="287"/>
      <c r="H879" s="286"/>
      <c r="I879" s="286"/>
      <c r="J879" s="286"/>
      <c r="K879" s="556"/>
      <c r="L879" s="557"/>
      <c r="M879" s="558"/>
    </row>
    <row r="880" spans="1:13" ht="28.5" customHeight="1" outlineLevel="1" x14ac:dyDescent="0.2">
      <c r="A880" s="101"/>
      <c r="B880" s="286"/>
      <c r="C880" s="286"/>
      <c r="D880" s="627"/>
      <c r="E880" s="628"/>
      <c r="F880" s="629"/>
      <c r="G880" s="287"/>
      <c r="H880" s="286"/>
      <c r="I880" s="286"/>
      <c r="J880" s="286"/>
      <c r="K880" s="556"/>
      <c r="L880" s="557"/>
      <c r="M880" s="558"/>
    </row>
    <row r="881" spans="1:15" outlineLevel="1" x14ac:dyDescent="0.2">
      <c r="A881" s="101"/>
      <c r="B881" s="286"/>
      <c r="C881" s="286"/>
      <c r="D881" s="627"/>
      <c r="E881" s="628"/>
      <c r="F881" s="629"/>
      <c r="G881" s="287"/>
      <c r="H881" s="286"/>
      <c r="I881" s="286"/>
      <c r="J881" s="286"/>
      <c r="K881" s="556"/>
      <c r="L881" s="557"/>
      <c r="M881" s="558"/>
    </row>
    <row r="882" spans="1:15" ht="21.75" customHeight="1" outlineLevel="1" x14ac:dyDescent="0.2">
      <c r="A882" s="101"/>
      <c r="B882" s="286"/>
      <c r="C882" s="286"/>
      <c r="D882" s="627"/>
      <c r="E882" s="628"/>
      <c r="F882" s="629"/>
      <c r="G882" s="287"/>
      <c r="H882" s="286"/>
      <c r="I882" s="286"/>
      <c r="J882" s="286"/>
      <c r="K882" s="556"/>
      <c r="L882" s="557"/>
      <c r="M882" s="558"/>
    </row>
    <row r="883" spans="1:15" outlineLevel="1" x14ac:dyDescent="0.2">
      <c r="A883" s="101"/>
      <c r="B883" s="286"/>
      <c r="C883" s="286"/>
      <c r="D883" s="627"/>
      <c r="E883" s="628"/>
      <c r="F883" s="629"/>
      <c r="G883" s="287"/>
      <c r="H883" s="286"/>
      <c r="I883" s="286"/>
      <c r="J883" s="286"/>
      <c r="K883" s="556"/>
      <c r="L883" s="557"/>
      <c r="M883" s="558"/>
    </row>
    <row r="884" spans="1:15" outlineLevel="1" x14ac:dyDescent="0.2">
      <c r="A884" s="101"/>
      <c r="B884" s="286"/>
      <c r="C884" s="286"/>
      <c r="D884" s="627"/>
      <c r="E884" s="628"/>
      <c r="F884" s="629"/>
      <c r="G884" s="287"/>
      <c r="H884" s="286"/>
      <c r="I884" s="286"/>
      <c r="J884" s="286"/>
      <c r="K884" s="556"/>
      <c r="L884" s="557"/>
      <c r="M884" s="558"/>
    </row>
    <row r="885" spans="1:15" outlineLevel="1" x14ac:dyDescent="0.2">
      <c r="A885" s="101"/>
      <c r="B885" s="286"/>
      <c r="C885" s="286"/>
      <c r="D885" s="630"/>
      <c r="E885" s="631"/>
      <c r="F885" s="632"/>
      <c r="G885" s="287"/>
      <c r="H885" s="286"/>
      <c r="I885" s="286"/>
      <c r="J885" s="286"/>
      <c r="K885" s="559"/>
      <c r="L885" s="560"/>
      <c r="M885" s="561"/>
    </row>
    <row r="886" spans="1:15" outlineLevel="1" x14ac:dyDescent="0.2">
      <c r="A886" s="101"/>
      <c r="B886" s="286"/>
      <c r="C886" s="286"/>
      <c r="D886" s="151"/>
      <c r="E886" s="101"/>
      <c r="F886" s="286"/>
      <c r="G886" s="286"/>
      <c r="H886" s="286"/>
      <c r="I886" s="286"/>
      <c r="J886" s="286"/>
      <c r="K886" s="226"/>
      <c r="L886" s="226"/>
      <c r="M886" s="226"/>
    </row>
    <row r="887" spans="1:15" ht="12" customHeight="1" outlineLevel="1" x14ac:dyDescent="0.2">
      <c r="A887" s="441" t="s">
        <v>203</v>
      </c>
      <c r="B887" s="441"/>
      <c r="C887" s="442"/>
      <c r="D887" s="276"/>
      <c r="E887" s="101"/>
      <c r="F887" s="140"/>
      <c r="G887" s="140"/>
      <c r="H887" s="197"/>
      <c r="I887" s="197"/>
      <c r="J887" s="285" t="s">
        <v>150</v>
      </c>
      <c r="K887" s="176"/>
      <c r="L887" s="226"/>
      <c r="M887" s="226"/>
    </row>
    <row r="888" spans="1:15" outlineLevel="1" x14ac:dyDescent="0.2">
      <c r="A888" s="101"/>
      <c r="B888" s="286"/>
      <c r="C888" s="286"/>
      <c r="D888" s="277"/>
      <c r="E888" s="101"/>
      <c r="F888" s="286"/>
      <c r="G888" s="286"/>
      <c r="H888" s="286"/>
      <c r="I888" s="286"/>
      <c r="J888" s="286"/>
      <c r="K888" s="181"/>
    </row>
    <row r="889" spans="1:15" outlineLevel="1" x14ac:dyDescent="0.2">
      <c r="A889" s="441" t="s">
        <v>151</v>
      </c>
      <c r="B889" s="441"/>
      <c r="C889" s="442"/>
      <c r="D889" s="177"/>
      <c r="E889" s="101"/>
      <c r="F889" s="140"/>
      <c r="G889" s="140"/>
      <c r="H889" s="197"/>
      <c r="I889" s="197"/>
      <c r="J889" s="284" t="s">
        <v>152</v>
      </c>
      <c r="K889" s="176"/>
    </row>
    <row r="890" spans="1:15" outlineLevel="1" x14ac:dyDescent="0.2">
      <c r="A890" s="101"/>
      <c r="B890" s="286"/>
      <c r="C890" s="286"/>
      <c r="D890" s="277"/>
      <c r="E890" s="101"/>
      <c r="F890" s="286"/>
      <c r="G890" s="286"/>
      <c r="H890" s="286"/>
      <c r="I890" s="286"/>
      <c r="J890" s="286"/>
      <c r="K890" s="115"/>
    </row>
    <row r="891" spans="1:15" outlineLevel="1" x14ac:dyDescent="0.2">
      <c r="A891" s="197"/>
      <c r="B891" s="197"/>
      <c r="C891" s="367" t="s">
        <v>146</v>
      </c>
      <c r="D891" s="598"/>
      <c r="E891" s="599"/>
      <c r="F891" s="600"/>
      <c r="G891" s="368"/>
      <c r="H891" s="369"/>
      <c r="I891" s="369"/>
      <c r="J891" s="369"/>
      <c r="K891" s="369"/>
      <c r="L891" s="369"/>
      <c r="M891" s="370"/>
    </row>
    <row r="892" spans="1:15" outlineLevel="1" x14ac:dyDescent="0.2">
      <c r="A892" s="151"/>
      <c r="B892" s="368"/>
      <c r="C892" s="368"/>
      <c r="D892" s="601"/>
      <c r="E892" s="602"/>
      <c r="F892" s="603"/>
      <c r="G892" s="368"/>
      <c r="H892" s="369"/>
      <c r="I892" s="369"/>
      <c r="J892" s="369"/>
      <c r="K892" s="369"/>
      <c r="L892" s="369"/>
      <c r="M892" s="370"/>
    </row>
    <row r="893" spans="1:15" outlineLevel="1" x14ac:dyDescent="0.2">
      <c r="A893" s="151"/>
      <c r="B893" s="368"/>
      <c r="C893" s="368"/>
      <c r="D893" s="601"/>
      <c r="E893" s="602"/>
      <c r="F893" s="603"/>
      <c r="G893" s="368"/>
      <c r="H893" s="369"/>
      <c r="I893" s="369"/>
      <c r="J893" s="369"/>
      <c r="K893" s="369"/>
      <c r="L893" s="369"/>
      <c r="M893" s="370"/>
    </row>
    <row r="894" spans="1:15" ht="12" customHeight="1" outlineLevel="1" x14ac:dyDescent="0.2">
      <c r="A894" s="35"/>
      <c r="B894" s="368"/>
      <c r="C894" s="368"/>
      <c r="D894" s="604"/>
      <c r="E894" s="605"/>
      <c r="F894" s="606"/>
      <c r="G894" s="368"/>
      <c r="H894" s="369"/>
      <c r="I894" s="369"/>
      <c r="J894" s="369"/>
      <c r="K894" s="369"/>
      <c r="L894" s="369"/>
      <c r="M894" s="370"/>
    </row>
    <row r="895" spans="1:15" outlineLevel="1" x14ac:dyDescent="0.2">
      <c r="A895" s="151"/>
      <c r="B895" s="308"/>
      <c r="C895" s="308"/>
      <c r="D895" s="151"/>
      <c r="E895" s="147"/>
      <c r="F895" s="308"/>
      <c r="G895" s="308"/>
      <c r="H895" s="308"/>
      <c r="I895" s="308"/>
      <c r="J895" s="308"/>
      <c r="K895" s="311"/>
      <c r="L895" s="311"/>
      <c r="M895" s="311"/>
    </row>
    <row r="896" spans="1:15" s="127" customFormat="1" ht="15" outlineLevel="1" x14ac:dyDescent="0.25">
      <c r="A896" s="35"/>
      <c r="B896" s="223"/>
      <c r="C896" s="223"/>
      <c r="D896" s="35"/>
      <c r="E896" s="223"/>
      <c r="F896" s="223"/>
      <c r="G896" s="223"/>
      <c r="H896" s="223"/>
      <c r="I896" s="223"/>
      <c r="J896" s="223"/>
      <c r="K896" s="226"/>
      <c r="L896" s="226"/>
      <c r="M896" s="226"/>
      <c r="N896" s="5"/>
      <c r="O896" s="5"/>
    </row>
    <row r="897" spans="1:16" customFormat="1" ht="38.25" outlineLevel="1" x14ac:dyDescent="0.2">
      <c r="A897" s="255" t="s">
        <v>2</v>
      </c>
      <c r="B897" s="444" t="s">
        <v>1</v>
      </c>
      <c r="C897" s="444"/>
      <c r="D897" s="444"/>
      <c r="E897" s="444"/>
      <c r="F897" s="117" t="s">
        <v>20</v>
      </c>
      <c r="G897" s="118" t="s">
        <v>21</v>
      </c>
      <c r="H897" s="254" t="s">
        <v>59</v>
      </c>
      <c r="I897" s="254" t="s">
        <v>7</v>
      </c>
      <c r="J897" s="119" t="s">
        <v>0</v>
      </c>
      <c r="K897" s="120" t="s">
        <v>10</v>
      </c>
      <c r="L897" s="255" t="s">
        <v>92</v>
      </c>
      <c r="M897" s="255" t="s">
        <v>93</v>
      </c>
      <c r="N897" s="5"/>
      <c r="O897" s="5"/>
    </row>
    <row r="898" spans="1:16" customFormat="1" ht="18" x14ac:dyDescent="0.2">
      <c r="A898" s="61">
        <v>11</v>
      </c>
      <c r="B898" s="443" t="s">
        <v>189</v>
      </c>
      <c r="C898" s="443"/>
      <c r="D898" s="443"/>
      <c r="E898" s="443"/>
      <c r="F898" s="65"/>
      <c r="G898" s="65"/>
      <c r="H898" s="63"/>
      <c r="I898" s="63"/>
      <c r="J898" s="66"/>
      <c r="K898" s="67">
        <f>SUM(SUMIF(I31:I313,"Supera",K31:K313),SUMIF(I786:I786,"Supera",K786:K786),SUMIF(I25:I29,"Supera",K25:K29),SUMIF(I780:I780,"Supera",K780:K780),SUMIF(K792,K792,K792),,SUMIF(K800,K800,K800),SUMIF(K813,K813,K813),SUMIF(K854,K854,K854),SUMIF(K864,K864,K864))*(0.1/0.9)</f>
        <v>2.5000000405003067</v>
      </c>
      <c r="L898" s="252"/>
      <c r="M898" s="257"/>
      <c r="N898" s="5"/>
      <c r="O898" s="5"/>
    </row>
    <row r="899" spans="1:16" customFormat="1" ht="18" x14ac:dyDescent="0.25">
      <c r="A899" s="258"/>
      <c r="B899" s="443" t="s">
        <v>6</v>
      </c>
      <c r="C899" s="443"/>
      <c r="D899" s="443"/>
      <c r="E899" s="443"/>
      <c r="F899" s="259">
        <f>IF((F24+F785+F30+F779+F792+F800+F813+F854+F864)&lt;&gt;100%,"ERRO!",1)</f>
        <v>1</v>
      </c>
      <c r="G899" s="259" t="s">
        <v>9</v>
      </c>
      <c r="H899" s="260"/>
      <c r="I899" s="260"/>
      <c r="J899" s="257"/>
      <c r="K899" s="257"/>
      <c r="L899" s="260"/>
      <c r="M899" s="260"/>
      <c r="N899" s="5"/>
      <c r="O899" s="5"/>
    </row>
    <row r="900" spans="1:16" customFormat="1" x14ac:dyDescent="0.2">
      <c r="F900" s="5"/>
      <c r="G900" s="5"/>
      <c r="K900" s="5"/>
      <c r="L900" s="5"/>
      <c r="M900" s="5"/>
      <c r="N900" s="5"/>
      <c r="O900" s="5"/>
    </row>
    <row r="901" spans="1:16" customFormat="1" ht="18" x14ac:dyDescent="0.25">
      <c r="A901" s="439" t="s">
        <v>144</v>
      </c>
      <c r="B901" s="439"/>
      <c r="C901" s="439"/>
      <c r="D901" s="439"/>
      <c r="E901" s="439"/>
      <c r="F901" s="439"/>
      <c r="G901" s="439"/>
      <c r="H901" s="439"/>
      <c r="I901" s="439"/>
      <c r="J901" s="439"/>
      <c r="K901" s="439"/>
      <c r="L901" s="439"/>
      <c r="M901" s="439"/>
      <c r="N901" s="439"/>
      <c r="O901" s="145"/>
      <c r="P901" s="145"/>
    </row>
    <row r="902" spans="1:16" customFormat="1" x14ac:dyDescent="0.2">
      <c r="A902" s="5"/>
      <c r="G902" s="5"/>
      <c r="H902" s="5"/>
      <c r="L902" s="5"/>
      <c r="M902" s="5"/>
      <c r="N902" s="5"/>
      <c r="O902" s="5"/>
    </row>
    <row r="903" spans="1:16" customFormat="1" ht="45" x14ac:dyDescent="0.25">
      <c r="A903" s="127"/>
      <c r="B903" s="128" t="s">
        <v>156</v>
      </c>
      <c r="C903" s="128" t="s">
        <v>157</v>
      </c>
      <c r="D903" s="128" t="s">
        <v>158</v>
      </c>
      <c r="E903" s="128" t="s">
        <v>159</v>
      </c>
      <c r="F903" s="128" t="s">
        <v>160</v>
      </c>
      <c r="G903" s="128" t="s">
        <v>161</v>
      </c>
      <c r="H903" s="128" t="s">
        <v>162</v>
      </c>
      <c r="I903" s="128" t="s">
        <v>163</v>
      </c>
      <c r="J903" s="127"/>
      <c r="K903" s="127"/>
      <c r="L903" s="127"/>
      <c r="M903" s="127"/>
      <c r="N903" s="127"/>
      <c r="O903" s="127"/>
    </row>
    <row r="904" spans="1:16" customFormat="1" x14ac:dyDescent="0.2">
      <c r="B904" s="8"/>
      <c r="C904" s="8"/>
      <c r="D904" s="8"/>
      <c r="E904" s="8"/>
      <c r="F904" s="8"/>
      <c r="G904" s="8"/>
      <c r="H904" s="8"/>
      <c r="I904" s="8"/>
    </row>
    <row r="905" spans="1:16" customFormat="1" x14ac:dyDescent="0.2">
      <c r="B905" s="8"/>
      <c r="C905" s="8"/>
      <c r="D905" s="8"/>
      <c r="E905" s="8"/>
      <c r="F905" s="8"/>
      <c r="G905" s="8"/>
      <c r="H905" s="8"/>
      <c r="I905" s="8"/>
    </row>
    <row r="906" spans="1:16" customFormat="1" x14ac:dyDescent="0.2">
      <c r="B906" s="8"/>
      <c r="C906" s="8"/>
      <c r="D906" s="8"/>
      <c r="E906" s="8"/>
      <c r="F906" s="8"/>
      <c r="G906" s="8"/>
      <c r="H906" s="8"/>
      <c r="I906" s="8"/>
    </row>
    <row r="907" spans="1:16" customFormat="1" x14ac:dyDescent="0.2">
      <c r="B907" s="8"/>
      <c r="C907" s="8"/>
      <c r="D907" s="8"/>
      <c r="E907" s="8"/>
      <c r="F907" s="8"/>
      <c r="G907" s="8"/>
      <c r="H907" s="8"/>
      <c r="I907" s="8"/>
    </row>
    <row r="908" spans="1:16" x14ac:dyDescent="0.2">
      <c r="B908" s="8"/>
      <c r="C908" s="8"/>
      <c r="D908" s="8"/>
      <c r="E908" s="8"/>
      <c r="F908" s="8"/>
      <c r="G908" s="8"/>
      <c r="H908" s="8"/>
      <c r="I908" s="8"/>
      <c r="K908"/>
      <c r="L908"/>
      <c r="M908"/>
      <c r="N908"/>
      <c r="O908"/>
    </row>
    <row r="909" spans="1:16" x14ac:dyDescent="0.2">
      <c r="B909" s="8"/>
      <c r="C909" s="8"/>
      <c r="D909" s="8"/>
      <c r="E909" s="8"/>
      <c r="F909" s="8"/>
      <c r="G909" s="8"/>
      <c r="H909" s="8"/>
      <c r="I909" s="8"/>
      <c r="K909"/>
      <c r="L909"/>
      <c r="M909"/>
      <c r="N909"/>
      <c r="O909"/>
    </row>
    <row r="910" spans="1:16" x14ac:dyDescent="0.2">
      <c r="B910" s="8"/>
      <c r="C910" s="8"/>
      <c r="D910" s="8"/>
      <c r="E910" s="8"/>
      <c r="F910" s="8"/>
      <c r="G910" s="8"/>
      <c r="H910" s="8"/>
      <c r="I910" s="8"/>
      <c r="K910"/>
      <c r="L910"/>
      <c r="M910"/>
      <c r="N910"/>
      <c r="O910"/>
    </row>
    <row r="911" spans="1:16" ht="12.75" customHeight="1" x14ac:dyDescent="0.2">
      <c r="B911" s="8"/>
      <c r="C911" s="8"/>
      <c r="D911" s="8"/>
      <c r="E911" s="8"/>
      <c r="F911" s="8"/>
      <c r="G911" s="8"/>
      <c r="H911" s="8"/>
      <c r="I911" s="8"/>
      <c r="K911"/>
      <c r="L911"/>
      <c r="M911"/>
      <c r="N911"/>
      <c r="O911"/>
    </row>
    <row r="912" spans="1:16" x14ac:dyDescent="0.2">
      <c r="B912" s="8"/>
      <c r="C912" s="8"/>
      <c r="D912" s="8"/>
      <c r="E912" s="8"/>
      <c r="F912" s="8"/>
      <c r="G912" s="8"/>
      <c r="H912" s="8"/>
      <c r="I912" s="8"/>
      <c r="K912"/>
      <c r="L912"/>
      <c r="M912"/>
      <c r="N912"/>
      <c r="O912"/>
    </row>
    <row r="913" spans="1:16" x14ac:dyDescent="0.2">
      <c r="B913" s="8"/>
      <c r="C913" s="8"/>
      <c r="D913" s="8"/>
      <c r="E913" s="8"/>
      <c r="F913" s="8"/>
      <c r="G913" s="8"/>
      <c r="H913" s="8"/>
      <c r="I913" s="8"/>
      <c r="K913"/>
      <c r="L913"/>
      <c r="M913"/>
      <c r="N913"/>
      <c r="O913"/>
    </row>
    <row r="914" spans="1:16" x14ac:dyDescent="0.2">
      <c r="B914" s="8"/>
      <c r="C914" s="8"/>
      <c r="D914" s="8"/>
      <c r="E914" s="8"/>
      <c r="F914" s="8"/>
      <c r="G914" s="8"/>
      <c r="H914" s="8"/>
      <c r="I914" s="8"/>
      <c r="K914"/>
      <c r="L914"/>
      <c r="M914"/>
      <c r="N914"/>
      <c r="O914"/>
    </row>
    <row r="915" spans="1:16" x14ac:dyDescent="0.2">
      <c r="A915" s="5"/>
      <c r="F915"/>
      <c r="H915" s="5"/>
      <c r="K915"/>
    </row>
    <row r="916" spans="1:16" ht="18" x14ac:dyDescent="0.25">
      <c r="A916" s="439" t="s">
        <v>142</v>
      </c>
      <c r="B916" s="439"/>
      <c r="C916" s="439"/>
      <c r="D916" s="439"/>
      <c r="E916" s="439"/>
      <c r="F916" s="439"/>
      <c r="G916" s="439"/>
      <c r="H916" s="439"/>
      <c r="I916" s="439"/>
      <c r="J916" s="439"/>
      <c r="K916" s="439"/>
      <c r="L916" s="439"/>
      <c r="M916" s="439"/>
      <c r="N916" s="439"/>
      <c r="O916" s="145"/>
      <c r="P916" s="344">
        <f>IF(AND(TRUE,OR($K$13="",$K$13="Atende")),IF('Comparativo Analítico'!P117="",0,Máximo!O916*VLOOKUP('Comparativo Analítico'!P117,Parâmetros!$U$3:$V$12,2,0)),0)</f>
        <v>10</v>
      </c>
    </row>
    <row r="917" spans="1:16" x14ac:dyDescent="0.2">
      <c r="E917" s="5"/>
    </row>
    <row r="918" spans="1:16" ht="28.5" customHeight="1" x14ac:dyDescent="0.2">
      <c r="A918" s="426" t="s">
        <v>257</v>
      </c>
      <c r="B918" s="426"/>
      <c r="C918" s="427"/>
      <c r="D918" s="177" t="s">
        <v>23</v>
      </c>
      <c r="E918" s="5"/>
      <c r="G918" s="455" t="s">
        <v>239</v>
      </c>
      <c r="H918" s="455"/>
      <c r="I918" s="455"/>
      <c r="J918" s="456"/>
      <c r="K918" s="553"/>
      <c r="L918" s="554"/>
      <c r="M918" s="555"/>
    </row>
    <row r="919" spans="1:16" x14ac:dyDescent="0.2">
      <c r="A919" s="323"/>
      <c r="B919" s="323"/>
      <c r="C919" s="325"/>
      <c r="D919" s="277"/>
      <c r="E919" s="5"/>
      <c r="J919" s="326"/>
      <c r="K919" s="556"/>
      <c r="L919" s="557"/>
      <c r="M919" s="558"/>
    </row>
    <row r="920" spans="1:16" x14ac:dyDescent="0.2">
      <c r="A920" s="323"/>
      <c r="B920" s="323"/>
      <c r="C920" s="325"/>
      <c r="D920" s="277"/>
      <c r="E920" s="5"/>
      <c r="J920" s="326"/>
      <c r="K920" s="556"/>
      <c r="L920" s="557"/>
      <c r="M920" s="558"/>
    </row>
    <row r="921" spans="1:16" x14ac:dyDescent="0.2">
      <c r="A921" s="323"/>
      <c r="B921" s="323"/>
      <c r="C921" s="325"/>
      <c r="D921" s="277"/>
      <c r="E921" s="5"/>
      <c r="J921" s="326"/>
      <c r="K921" s="556"/>
      <c r="L921" s="557"/>
      <c r="M921" s="558"/>
    </row>
    <row r="922" spans="1:16" x14ac:dyDescent="0.2">
      <c r="A922" s="323"/>
      <c r="B922" s="323"/>
      <c r="C922" s="325"/>
      <c r="D922" s="277"/>
      <c r="E922" s="5"/>
      <c r="J922" s="326"/>
      <c r="K922" s="559"/>
      <c r="L922" s="560"/>
      <c r="M922" s="561"/>
    </row>
    <row r="923" spans="1:16" x14ac:dyDescent="0.2">
      <c r="A923" s="323"/>
      <c r="B923" s="323"/>
      <c r="C923" s="325"/>
      <c r="D923" s="277"/>
      <c r="E923" s="5"/>
    </row>
    <row r="924" spans="1:16" x14ac:dyDescent="0.2">
      <c r="B924" s="334" t="s">
        <v>258</v>
      </c>
      <c r="E924" s="5"/>
    </row>
    <row r="925" spans="1:16" ht="75" x14ac:dyDescent="0.2">
      <c r="B925" s="324" t="s">
        <v>260</v>
      </c>
      <c r="C925" s="324" t="s">
        <v>36</v>
      </c>
      <c r="D925" s="324" t="s">
        <v>231</v>
      </c>
      <c r="E925" s="324" t="s">
        <v>232</v>
      </c>
      <c r="F925" s="324" t="s">
        <v>233</v>
      </c>
      <c r="G925" s="324" t="s">
        <v>234</v>
      </c>
      <c r="H925" s="324" t="s">
        <v>240</v>
      </c>
      <c r="I925" s="324" t="s">
        <v>225</v>
      </c>
      <c r="J925" s="324" t="s">
        <v>241</v>
      </c>
      <c r="K925" s="324" t="s">
        <v>226</v>
      </c>
      <c r="L925" s="324" t="s">
        <v>235</v>
      </c>
      <c r="M925" s="324" t="s">
        <v>236</v>
      </c>
      <c r="N925" s="324" t="s">
        <v>237</v>
      </c>
      <c r="O925" s="324" t="s">
        <v>238</v>
      </c>
    </row>
    <row r="926" spans="1:16" x14ac:dyDescent="0.2">
      <c r="B926" s="338"/>
      <c r="C926" s="338"/>
      <c r="D926" s="353"/>
      <c r="E926" s="338"/>
      <c r="F926" s="338"/>
      <c r="G926" s="338"/>
      <c r="H926" s="338"/>
      <c r="I926" s="338"/>
      <c r="J926" s="338"/>
      <c r="K926" s="338"/>
      <c r="L926" s="338"/>
      <c r="M926" s="339"/>
      <c r="N926" s="339"/>
      <c r="O926" s="338"/>
    </row>
    <row r="927" spans="1:16" x14ac:dyDescent="0.2">
      <c r="B927" s="338"/>
      <c r="C927" s="338"/>
      <c r="D927" s="338"/>
      <c r="E927" s="338"/>
      <c r="F927" s="338"/>
      <c r="G927" s="338"/>
      <c r="H927" s="338"/>
      <c r="I927" s="338"/>
      <c r="J927" s="338"/>
      <c r="K927" s="338"/>
      <c r="L927" s="338"/>
      <c r="M927" s="339"/>
      <c r="N927" s="339"/>
      <c r="O927" s="338"/>
    </row>
    <row r="928" spans="1:16" x14ac:dyDescent="0.2">
      <c r="B928" s="338"/>
      <c r="C928" s="338"/>
      <c r="D928" s="338"/>
      <c r="E928" s="338"/>
      <c r="F928" s="338"/>
      <c r="G928" s="338"/>
      <c r="H928" s="338"/>
      <c r="I928" s="338"/>
      <c r="J928" s="338"/>
      <c r="K928" s="338"/>
      <c r="L928" s="338"/>
      <c r="M928" s="339"/>
      <c r="N928" s="339"/>
      <c r="O928" s="338"/>
    </row>
    <row r="929" spans="1:15" x14ac:dyDescent="0.2">
      <c r="B929" s="338"/>
      <c r="C929" s="338"/>
      <c r="D929" s="338"/>
      <c r="E929" s="338"/>
      <c r="F929" s="338"/>
      <c r="G929" s="338"/>
      <c r="H929" s="338"/>
      <c r="I929" s="338"/>
      <c r="J929" s="338"/>
      <c r="K929" s="338"/>
      <c r="L929" s="338"/>
      <c r="M929" s="339"/>
      <c r="N929" s="339"/>
      <c r="O929" s="338"/>
    </row>
    <row r="930" spans="1:15" x14ac:dyDescent="0.2">
      <c r="B930" s="338"/>
      <c r="C930" s="338"/>
      <c r="D930" s="338"/>
      <c r="E930" s="338"/>
      <c r="F930" s="338"/>
      <c r="G930" s="338"/>
      <c r="H930" s="338"/>
      <c r="I930" s="338"/>
      <c r="J930" s="338"/>
      <c r="K930" s="338"/>
      <c r="L930" s="338"/>
      <c r="M930" s="339"/>
      <c r="N930" s="339"/>
      <c r="O930" s="338"/>
    </row>
    <row r="931" spans="1:15" x14ac:dyDescent="0.2">
      <c r="B931" s="338"/>
      <c r="C931" s="338"/>
      <c r="D931" s="338"/>
      <c r="E931" s="338"/>
      <c r="F931" s="338"/>
      <c r="G931" s="338"/>
      <c r="H931" s="338"/>
      <c r="I931" s="338"/>
      <c r="J931" s="338"/>
      <c r="K931" s="338"/>
      <c r="L931" s="338"/>
      <c r="M931" s="339"/>
      <c r="N931" s="339"/>
      <c r="O931" s="338"/>
    </row>
    <row r="932" spans="1:15" x14ac:dyDescent="0.2">
      <c r="B932" s="338"/>
      <c r="C932" s="338"/>
      <c r="D932" s="338"/>
      <c r="E932" s="338"/>
      <c r="F932" s="338"/>
      <c r="G932" s="338"/>
      <c r="H932" s="338"/>
      <c r="I932" s="338"/>
      <c r="J932" s="338"/>
      <c r="K932" s="338"/>
      <c r="L932" s="338"/>
      <c r="M932" s="339"/>
      <c r="N932" s="339"/>
      <c r="O932" s="338"/>
    </row>
    <row r="933" spans="1:15" x14ac:dyDescent="0.2">
      <c r="B933" s="338"/>
      <c r="C933" s="338"/>
      <c r="D933" s="338"/>
      <c r="E933" s="338"/>
      <c r="F933" s="338"/>
      <c r="G933" s="338"/>
      <c r="H933" s="338"/>
      <c r="I933" s="338"/>
      <c r="J933" s="338"/>
      <c r="K933" s="338"/>
      <c r="L933" s="338"/>
      <c r="M933" s="339"/>
      <c r="N933" s="339"/>
      <c r="O933" s="338"/>
    </row>
    <row r="934" spans="1:15" x14ac:dyDescent="0.2">
      <c r="B934" s="338"/>
      <c r="C934" s="338"/>
      <c r="D934" s="338"/>
      <c r="E934" s="338"/>
      <c r="F934" s="338"/>
      <c r="G934" s="338"/>
      <c r="H934" s="338"/>
      <c r="I934" s="338"/>
      <c r="J934" s="338"/>
      <c r="K934" s="338"/>
      <c r="L934" s="338"/>
      <c r="M934" s="339"/>
      <c r="N934" s="339"/>
      <c r="O934" s="338"/>
    </row>
    <row r="935" spans="1:15" x14ac:dyDescent="0.2">
      <c r="B935" s="338"/>
      <c r="C935" s="338"/>
      <c r="D935" s="338"/>
      <c r="E935" s="338"/>
      <c r="F935" s="338"/>
      <c r="G935" s="338"/>
      <c r="H935" s="338"/>
      <c r="I935" s="338"/>
      <c r="J935" s="338"/>
      <c r="K935" s="338"/>
      <c r="L935" s="338"/>
      <c r="M935" s="339"/>
      <c r="N935" s="339"/>
      <c r="O935" s="338"/>
    </row>
    <row r="936" spans="1:15" x14ac:dyDescent="0.2">
      <c r="E936" s="5"/>
    </row>
    <row r="937" spans="1:15" x14ac:dyDescent="0.2">
      <c r="E937" s="5"/>
    </row>
    <row r="938" spans="1:15" ht="12.75" customHeight="1" x14ac:dyDescent="0.2">
      <c r="A938" s="457" t="s">
        <v>242</v>
      </c>
      <c r="B938" s="457"/>
      <c r="C938" s="458"/>
      <c r="D938" s="553"/>
      <c r="E938" s="554"/>
      <c r="F938" s="555"/>
      <c r="G938" s="460" t="s">
        <v>263</v>
      </c>
      <c r="H938" s="461"/>
      <c r="I938" s="461"/>
      <c r="J938" s="427"/>
      <c r="K938" s="553"/>
      <c r="L938" s="554"/>
      <c r="M938" s="555"/>
      <c r="N938" s="140"/>
    </row>
    <row r="939" spans="1:15" x14ac:dyDescent="0.2">
      <c r="A939" s="457"/>
      <c r="B939" s="457"/>
      <c r="C939" s="458"/>
      <c r="D939" s="556"/>
      <c r="E939" s="557"/>
      <c r="F939" s="558"/>
      <c r="G939" s="460"/>
      <c r="H939" s="461"/>
      <c r="I939" s="461"/>
      <c r="J939" s="427"/>
      <c r="K939" s="556"/>
      <c r="L939" s="557"/>
      <c r="M939" s="558"/>
    </row>
    <row r="940" spans="1:15" x14ac:dyDescent="0.2">
      <c r="A940" s="457"/>
      <c r="B940" s="457"/>
      <c r="C940" s="458"/>
      <c r="D940" s="556"/>
      <c r="E940" s="557"/>
      <c r="F940" s="558"/>
      <c r="G940" s="460"/>
      <c r="H940" s="461"/>
      <c r="I940" s="461"/>
      <c r="J940" s="427"/>
      <c r="K940" s="556"/>
      <c r="L940" s="557"/>
      <c r="M940" s="558"/>
    </row>
    <row r="941" spans="1:15" x14ac:dyDescent="0.2">
      <c r="A941" s="326"/>
      <c r="B941" s="326"/>
      <c r="C941" s="326"/>
      <c r="D941" s="556"/>
      <c r="E941" s="557"/>
      <c r="F941" s="558"/>
      <c r="G941" s="327"/>
      <c r="H941" s="327"/>
      <c r="I941" s="327"/>
      <c r="J941" s="327"/>
      <c r="K941" s="556"/>
      <c r="L941" s="557"/>
      <c r="M941" s="558"/>
    </row>
    <row r="942" spans="1:15" x14ac:dyDescent="0.2">
      <c r="A942" s="326"/>
      <c r="B942" s="326"/>
      <c r="C942" s="326"/>
      <c r="D942" s="559"/>
      <c r="E942" s="560"/>
      <c r="F942" s="561"/>
      <c r="G942" s="327"/>
      <c r="H942" s="327"/>
      <c r="I942" s="327"/>
      <c r="J942" s="327"/>
      <c r="K942" s="559"/>
      <c r="L942" s="560"/>
      <c r="M942" s="561"/>
    </row>
    <row r="943" spans="1:15" x14ac:dyDescent="0.2">
      <c r="D943" s="183"/>
      <c r="E943" s="5"/>
      <c r="K943" s="185"/>
    </row>
    <row r="944" spans="1:15" ht="12.75" customHeight="1" x14ac:dyDescent="0.2">
      <c r="A944" s="455" t="s">
        <v>154</v>
      </c>
      <c r="B944" s="455"/>
      <c r="C944" s="456"/>
      <c r="D944" s="553"/>
      <c r="E944" s="554"/>
      <c r="F944" s="555"/>
      <c r="G944" s="140"/>
      <c r="H944" s="197"/>
      <c r="I944" s="197"/>
      <c r="J944" s="329" t="s">
        <v>155</v>
      </c>
      <c r="K944" s="553"/>
      <c r="L944" s="554"/>
      <c r="M944" s="555"/>
      <c r="N944" s="140"/>
    </row>
    <row r="945" spans="1:16" x14ac:dyDescent="0.2">
      <c r="A945" s="455"/>
      <c r="B945" s="455"/>
      <c r="C945" s="456"/>
      <c r="D945" s="556"/>
      <c r="E945" s="557"/>
      <c r="F945" s="558"/>
      <c r="H945" s="197"/>
      <c r="I945" s="197"/>
      <c r="J945" s="326"/>
      <c r="K945" s="556"/>
      <c r="L945" s="557"/>
      <c r="M945" s="558"/>
    </row>
    <row r="946" spans="1:16" x14ac:dyDescent="0.2">
      <c r="A946" s="323"/>
      <c r="B946" s="323"/>
      <c r="C946" s="323"/>
      <c r="D946" s="556"/>
      <c r="E946" s="557"/>
      <c r="F946" s="558"/>
      <c r="H946" s="197"/>
      <c r="I946" s="197"/>
      <c r="J946" s="326"/>
      <c r="K946" s="556"/>
      <c r="L946" s="557"/>
      <c r="M946" s="558"/>
    </row>
    <row r="947" spans="1:16" x14ac:dyDescent="0.2">
      <c r="A947" s="323"/>
      <c r="B947" s="323"/>
      <c r="C947" s="323"/>
      <c r="D947" s="556"/>
      <c r="E947" s="557"/>
      <c r="F947" s="558"/>
      <c r="H947" s="197"/>
      <c r="I947" s="197"/>
      <c r="J947" s="326"/>
      <c r="K947" s="556"/>
      <c r="L947" s="557"/>
      <c r="M947" s="558"/>
    </row>
    <row r="948" spans="1:16" x14ac:dyDescent="0.2">
      <c r="A948" s="323"/>
      <c r="B948" s="323"/>
      <c r="C948" s="323"/>
      <c r="D948" s="559"/>
      <c r="E948" s="560"/>
      <c r="F948" s="561"/>
      <c r="H948" s="197"/>
      <c r="I948" s="197"/>
      <c r="J948" s="326"/>
      <c r="K948" s="559"/>
      <c r="L948" s="560"/>
      <c r="M948" s="561"/>
    </row>
    <row r="949" spans="1:16" ht="12" customHeight="1" x14ac:dyDescent="0.2">
      <c r="D949" s="183"/>
      <c r="E949" s="5"/>
      <c r="K949" s="185"/>
    </row>
    <row r="950" spans="1:16" x14ac:dyDescent="0.2">
      <c r="A950" s="101"/>
      <c r="D950" s="183"/>
      <c r="E950" s="5"/>
      <c r="K950" s="185"/>
    </row>
    <row r="951" spans="1:16" ht="18" x14ac:dyDescent="0.25">
      <c r="A951" s="439" t="s">
        <v>143</v>
      </c>
      <c r="B951" s="439"/>
      <c r="C951" s="439"/>
      <c r="D951" s="439"/>
      <c r="E951" s="439"/>
      <c r="F951" s="439"/>
      <c r="G951" s="439"/>
      <c r="H951" s="439"/>
      <c r="I951" s="439"/>
      <c r="J951" s="439"/>
      <c r="K951" s="439"/>
      <c r="L951" s="439"/>
      <c r="M951" s="439"/>
      <c r="N951" s="439"/>
      <c r="O951" s="145"/>
      <c r="P951" s="344">
        <f>IF(AND(TRUE,OR($K$13="",$K$13="Atende")),IF('Comparativo Analítico'!P150="",0,Máximo!O951*VLOOKUP('Comparativo Analítico'!P150,Parâmetros!$U$3:$V$12,2,0)),0)</f>
        <v>1.4285714285714259</v>
      </c>
    </row>
    <row r="952" spans="1:16" x14ac:dyDescent="0.2">
      <c r="E952" s="5"/>
      <c r="G952"/>
      <c r="J952" s="5"/>
    </row>
    <row r="953" spans="1:16" ht="39.75" customHeight="1" x14ac:dyDescent="0.2">
      <c r="A953" s="426" t="s">
        <v>132</v>
      </c>
      <c r="B953" s="426"/>
      <c r="C953" s="426"/>
      <c r="D953" s="340" t="s">
        <v>23</v>
      </c>
      <c r="E953" s="180"/>
      <c r="G953" s="426" t="s">
        <v>133</v>
      </c>
      <c r="H953" s="426"/>
      <c r="I953" s="426"/>
      <c r="J953" s="427"/>
      <c r="K953" s="340"/>
    </row>
    <row r="954" spans="1:16" x14ac:dyDescent="0.2">
      <c r="D954" s="183"/>
      <c r="E954" s="183"/>
      <c r="K954" s="185"/>
    </row>
    <row r="955" spans="1:16" ht="51.75" customHeight="1" x14ac:dyDescent="0.2">
      <c r="A955" s="445" t="s">
        <v>131</v>
      </c>
      <c r="B955" s="445"/>
      <c r="C955" s="445"/>
      <c r="D955" s="553"/>
      <c r="E955" s="554"/>
      <c r="F955" s="555"/>
      <c r="H955" s="426" t="s">
        <v>212</v>
      </c>
      <c r="I955" s="426"/>
      <c r="J955" s="427"/>
      <c r="K955" s="553"/>
      <c r="L955" s="554"/>
      <c r="M955" s="555"/>
    </row>
    <row r="956" spans="1:16" x14ac:dyDescent="0.2">
      <c r="D956" s="556"/>
      <c r="E956" s="557"/>
      <c r="F956" s="558"/>
      <c r="K956" s="556"/>
      <c r="L956" s="557"/>
      <c r="M956" s="558"/>
    </row>
    <row r="957" spans="1:16" x14ac:dyDescent="0.2">
      <c r="D957" s="556"/>
      <c r="E957" s="557"/>
      <c r="F957" s="558"/>
      <c r="K957" s="556"/>
      <c r="L957" s="557"/>
      <c r="M957" s="558"/>
    </row>
    <row r="958" spans="1:16" x14ac:dyDescent="0.2">
      <c r="D958" s="556"/>
      <c r="E958" s="557"/>
      <c r="F958" s="558"/>
      <c r="K958" s="556"/>
      <c r="L958" s="557"/>
      <c r="M958" s="558"/>
    </row>
    <row r="959" spans="1:16" x14ac:dyDescent="0.2">
      <c r="D959" s="559"/>
      <c r="E959" s="560"/>
      <c r="F959" s="561"/>
      <c r="K959" s="559"/>
      <c r="L959" s="560"/>
      <c r="M959" s="561"/>
    </row>
    <row r="960" spans="1:16" x14ac:dyDescent="0.2">
      <c r="D960" s="183"/>
      <c r="E960" s="183"/>
      <c r="K960" s="185"/>
    </row>
    <row r="961" spans="1:13" ht="41.25" customHeight="1" x14ac:dyDescent="0.2">
      <c r="A961" s="426" t="s">
        <v>134</v>
      </c>
      <c r="B961" s="426"/>
      <c r="C961" s="426"/>
      <c r="D961" s="340"/>
      <c r="E961" s="180"/>
      <c r="G961" s="426" t="s">
        <v>135</v>
      </c>
      <c r="H961" s="426"/>
      <c r="I961" s="426"/>
      <c r="J961" s="426"/>
      <c r="K961" s="340"/>
    </row>
    <row r="962" spans="1:13" x14ac:dyDescent="0.2">
      <c r="D962" s="183"/>
      <c r="E962" s="183"/>
      <c r="K962" s="185"/>
    </row>
    <row r="963" spans="1:13" ht="37.5" customHeight="1" x14ac:dyDescent="0.2">
      <c r="A963" s="426" t="s">
        <v>264</v>
      </c>
      <c r="B963" s="426"/>
      <c r="C963" s="426"/>
      <c r="D963" s="340"/>
      <c r="E963" s="180"/>
      <c r="G963" s="426" t="s">
        <v>136</v>
      </c>
      <c r="H963" s="426"/>
      <c r="I963" s="426"/>
      <c r="J963" s="426"/>
      <c r="K963" s="340"/>
    </row>
    <row r="964" spans="1:13" x14ac:dyDescent="0.2">
      <c r="D964" s="183"/>
      <c r="E964" s="183"/>
      <c r="K964" s="185"/>
    </row>
    <row r="965" spans="1:13" x14ac:dyDescent="0.2">
      <c r="A965" s="426" t="s">
        <v>164</v>
      </c>
      <c r="B965" s="426"/>
      <c r="C965" s="426"/>
      <c r="D965" s="553"/>
      <c r="E965" s="554"/>
      <c r="F965" s="555"/>
      <c r="G965" s="448" t="s">
        <v>165</v>
      </c>
      <c r="H965" s="448"/>
      <c r="I965" s="448"/>
      <c r="J965" s="448"/>
      <c r="K965" s="673"/>
      <c r="L965" s="563"/>
      <c r="M965" s="564"/>
    </row>
    <row r="966" spans="1:13" x14ac:dyDescent="0.2">
      <c r="A966" s="323"/>
      <c r="B966" s="323"/>
      <c r="C966" s="323"/>
      <c r="D966" s="556"/>
      <c r="E966" s="557"/>
      <c r="F966" s="558"/>
      <c r="G966" s="329"/>
      <c r="H966" s="329"/>
      <c r="I966" s="329"/>
      <c r="J966" s="329"/>
      <c r="K966" s="181"/>
    </row>
    <row r="967" spans="1:13" x14ac:dyDescent="0.2">
      <c r="A967" s="323"/>
      <c r="B967" s="323"/>
      <c r="C967" s="323"/>
      <c r="D967" s="556"/>
      <c r="E967" s="557"/>
      <c r="F967" s="558"/>
      <c r="G967" s="329"/>
      <c r="H967" s="329"/>
      <c r="I967" s="329"/>
      <c r="J967" s="329"/>
      <c r="K967" s="181"/>
    </row>
    <row r="968" spans="1:13" x14ac:dyDescent="0.2">
      <c r="A968" s="323"/>
      <c r="B968" s="323"/>
      <c r="C968" s="323"/>
      <c r="D968" s="556"/>
      <c r="E968" s="557"/>
      <c r="F968" s="558"/>
      <c r="G968" s="329"/>
      <c r="H968" s="329"/>
      <c r="I968" s="329"/>
      <c r="J968" s="329"/>
      <c r="K968" s="181"/>
    </row>
    <row r="969" spans="1:13" x14ac:dyDescent="0.2">
      <c r="A969" s="323"/>
      <c r="B969" s="323"/>
      <c r="C969" s="323"/>
      <c r="D969" s="559"/>
      <c r="E969" s="560"/>
      <c r="F969" s="561"/>
      <c r="G969" s="329"/>
      <c r="H969" s="329"/>
      <c r="I969" s="329"/>
      <c r="J969" s="329"/>
      <c r="K969" s="181"/>
    </row>
    <row r="970" spans="1:13" x14ac:dyDescent="0.2">
      <c r="A970" s="323"/>
      <c r="B970" s="323"/>
      <c r="C970" s="323"/>
      <c r="D970" s="180"/>
      <c r="E970" s="180"/>
      <c r="G970" s="329"/>
      <c r="H970" s="329"/>
      <c r="I970" s="329"/>
      <c r="J970" s="329"/>
      <c r="K970" s="181"/>
    </row>
    <row r="971" spans="1:13" ht="29.25" customHeight="1" x14ac:dyDescent="0.2">
      <c r="A971" s="426" t="s">
        <v>166</v>
      </c>
      <c r="B971" s="426"/>
      <c r="C971" s="427"/>
      <c r="D971" s="674"/>
      <c r="E971" s="566"/>
      <c r="F971" s="567"/>
      <c r="G971" s="455" t="s">
        <v>244</v>
      </c>
      <c r="H971" s="455"/>
      <c r="I971" s="455"/>
      <c r="J971" s="455"/>
      <c r="K971" s="553"/>
      <c r="L971" s="554"/>
      <c r="M971" s="555"/>
    </row>
    <row r="972" spans="1:13" x14ac:dyDescent="0.2">
      <c r="A972" s="327"/>
      <c r="B972" s="327"/>
      <c r="C972" s="327"/>
      <c r="D972" s="180"/>
      <c r="E972" s="180"/>
      <c r="G972" s="328"/>
      <c r="H972" s="328"/>
      <c r="I972" s="328"/>
      <c r="J972" s="328"/>
      <c r="K972" s="556"/>
      <c r="L972" s="557"/>
      <c r="M972" s="558"/>
    </row>
    <row r="973" spans="1:13" x14ac:dyDescent="0.2">
      <c r="A973" s="327"/>
      <c r="B973" s="327"/>
      <c r="C973" s="327"/>
      <c r="D973" s="180"/>
      <c r="E973" s="180"/>
      <c r="G973" s="328"/>
      <c r="H973" s="328"/>
      <c r="I973" s="328"/>
      <c r="J973" s="328"/>
      <c r="K973" s="556"/>
      <c r="L973" s="557"/>
      <c r="M973" s="558"/>
    </row>
    <row r="974" spans="1:13" x14ac:dyDescent="0.2">
      <c r="A974" s="327"/>
      <c r="B974" s="327"/>
      <c r="C974" s="327"/>
      <c r="D974" s="180"/>
      <c r="E974" s="180"/>
      <c r="G974" s="328"/>
      <c r="H974" s="328"/>
      <c r="I974" s="328"/>
      <c r="J974" s="328"/>
      <c r="K974" s="556"/>
      <c r="L974" s="557"/>
      <c r="M974" s="558"/>
    </row>
    <row r="975" spans="1:13" x14ac:dyDescent="0.2">
      <c r="A975" s="327"/>
      <c r="B975" s="327"/>
      <c r="C975" s="327"/>
      <c r="D975" s="180"/>
      <c r="E975" s="180"/>
      <c r="G975" s="328"/>
      <c r="H975" s="328"/>
      <c r="I975" s="328"/>
      <c r="J975" s="328"/>
      <c r="K975" s="559"/>
      <c r="L975" s="560"/>
      <c r="M975" s="561"/>
    </row>
    <row r="976" spans="1:13" x14ac:dyDescent="0.2">
      <c r="A976" s="327"/>
      <c r="B976" s="327"/>
      <c r="C976" s="327"/>
      <c r="D976" s="180"/>
      <c r="E976" s="180"/>
      <c r="G976" s="328"/>
      <c r="H976" s="328"/>
      <c r="I976" s="328"/>
      <c r="J976" s="328"/>
      <c r="K976" s="181"/>
    </row>
    <row r="977" spans="1:16" ht="12.75" customHeight="1" x14ac:dyDescent="0.2">
      <c r="A977" s="426" t="s">
        <v>245</v>
      </c>
      <c r="B977" s="426"/>
      <c r="C977" s="427"/>
      <c r="D977" s="553"/>
      <c r="E977" s="554"/>
      <c r="F977" s="555"/>
      <c r="G977" s="460" t="s">
        <v>243</v>
      </c>
      <c r="H977" s="426"/>
      <c r="I977" s="426"/>
      <c r="J977" s="427"/>
      <c r="K977" s="553"/>
      <c r="L977" s="554"/>
      <c r="M977" s="555"/>
    </row>
    <row r="978" spans="1:16" x14ac:dyDescent="0.2">
      <c r="A978" s="426"/>
      <c r="B978" s="426"/>
      <c r="C978" s="427"/>
      <c r="D978" s="556"/>
      <c r="E978" s="557"/>
      <c r="F978" s="558"/>
      <c r="G978" s="460"/>
      <c r="H978" s="426"/>
      <c r="I978" s="426"/>
      <c r="J978" s="427"/>
      <c r="K978" s="556"/>
      <c r="L978" s="557"/>
      <c r="M978" s="558"/>
    </row>
    <row r="979" spans="1:16" x14ac:dyDescent="0.2">
      <c r="A979" s="426"/>
      <c r="B979" s="426"/>
      <c r="C979" s="427"/>
      <c r="D979" s="556"/>
      <c r="E979" s="557"/>
      <c r="F979" s="558"/>
      <c r="G979" s="460"/>
      <c r="H979" s="426"/>
      <c r="I979" s="426"/>
      <c r="J979" s="427"/>
      <c r="K979" s="556"/>
      <c r="L979" s="557"/>
      <c r="M979" s="558"/>
    </row>
    <row r="980" spans="1:16" x14ac:dyDescent="0.2">
      <c r="A980" s="426"/>
      <c r="B980" s="426"/>
      <c r="C980" s="427"/>
      <c r="D980" s="556"/>
      <c r="E980" s="557"/>
      <c r="F980" s="558"/>
      <c r="G980" s="460"/>
      <c r="H980" s="426"/>
      <c r="I980" s="426"/>
      <c r="J980" s="427"/>
      <c r="K980" s="556"/>
      <c r="L980" s="557"/>
      <c r="M980" s="558"/>
    </row>
    <row r="981" spans="1:16" x14ac:dyDescent="0.2">
      <c r="A981" s="426"/>
      <c r="B981" s="426"/>
      <c r="C981" s="427"/>
      <c r="D981" s="559"/>
      <c r="E981" s="560"/>
      <c r="F981" s="561"/>
      <c r="G981" s="460"/>
      <c r="H981" s="426"/>
      <c r="I981" s="426"/>
      <c r="J981" s="427"/>
      <c r="K981" s="559"/>
      <c r="L981" s="560"/>
      <c r="M981" s="561"/>
    </row>
    <row r="982" spans="1:16" x14ac:dyDescent="0.2">
      <c r="A982" s="327"/>
      <c r="B982" s="327"/>
      <c r="C982" s="327"/>
      <c r="D982" s="180"/>
      <c r="E982" s="180"/>
      <c r="G982" s="328"/>
      <c r="H982" s="328"/>
      <c r="I982" s="328"/>
      <c r="J982" s="328"/>
      <c r="K982" s="181"/>
    </row>
    <row r="983" spans="1:16" ht="52.5" customHeight="1" x14ac:dyDescent="0.2">
      <c r="A983" s="426" t="s">
        <v>246</v>
      </c>
      <c r="B983" s="426"/>
      <c r="C983" s="426"/>
      <c r="D983" s="340"/>
      <c r="E983" s="180"/>
      <c r="G983" s="426" t="s">
        <v>247</v>
      </c>
      <c r="H983" s="426"/>
      <c r="I983" s="426"/>
      <c r="J983" s="427"/>
      <c r="K983" s="340"/>
    </row>
    <row r="984" spans="1:16" x14ac:dyDescent="0.2">
      <c r="A984" s="327"/>
      <c r="B984" s="327"/>
      <c r="C984" s="327"/>
      <c r="D984" s="180"/>
      <c r="E984" s="180"/>
      <c r="G984" s="328"/>
      <c r="H984" s="328"/>
      <c r="I984" s="328"/>
      <c r="J984" s="328"/>
      <c r="K984" s="181"/>
    </row>
    <row r="985" spans="1:16" ht="51.75" customHeight="1" x14ac:dyDescent="0.2">
      <c r="A985" s="426" t="s">
        <v>283</v>
      </c>
      <c r="B985" s="426"/>
      <c r="C985" s="426"/>
      <c r="D985" s="340"/>
      <c r="E985" s="180"/>
      <c r="G985" s="328"/>
      <c r="H985" s="328"/>
      <c r="I985" s="328"/>
      <c r="J985" s="328"/>
      <c r="K985" s="181"/>
    </row>
    <row r="986" spans="1:16" x14ac:dyDescent="0.2">
      <c r="A986" s="327"/>
      <c r="B986" s="327"/>
      <c r="C986" s="327"/>
      <c r="D986" s="180"/>
      <c r="E986" s="180"/>
      <c r="G986" s="328"/>
      <c r="H986" s="328"/>
      <c r="I986" s="328"/>
      <c r="J986" s="328"/>
      <c r="K986" s="181"/>
    </row>
    <row r="987" spans="1:16" x14ac:dyDescent="0.2">
      <c r="A987" s="327"/>
      <c r="B987" s="327"/>
      <c r="C987" s="327"/>
      <c r="D987" s="180"/>
      <c r="E987" s="180"/>
      <c r="G987" s="328"/>
      <c r="H987" s="328"/>
      <c r="I987" s="328"/>
      <c r="J987" s="328"/>
      <c r="K987" s="181"/>
    </row>
    <row r="988" spans="1:16" ht="18" x14ac:dyDescent="0.25">
      <c r="A988" s="439" t="s">
        <v>94</v>
      </c>
      <c r="B988" s="439"/>
      <c r="C988" s="439"/>
      <c r="D988" s="439"/>
      <c r="E988" s="439"/>
      <c r="F988" s="439"/>
      <c r="G988" s="439"/>
      <c r="H988" s="439"/>
      <c r="I988" s="439"/>
      <c r="J988" s="439"/>
      <c r="K988" s="439"/>
      <c r="L988" s="439"/>
      <c r="M988" s="439"/>
      <c r="N988" s="439"/>
      <c r="O988" s="145"/>
      <c r="P988" s="145"/>
    </row>
    <row r="989" spans="1:16" x14ac:dyDescent="0.2">
      <c r="A989" s="5"/>
    </row>
    <row r="990" spans="1:16" x14ac:dyDescent="0.2">
      <c r="B990" s="446" t="s">
        <v>95</v>
      </c>
      <c r="C990" s="446"/>
      <c r="D990" s="220"/>
      <c r="E990" s="220"/>
      <c r="F990" s="220"/>
      <c r="G990" s="220"/>
      <c r="H990" s="79" t="s">
        <v>96</v>
      </c>
      <c r="I990" s="45"/>
      <c r="J990" s="45"/>
      <c r="K990"/>
    </row>
    <row r="991" spans="1:16" x14ac:dyDescent="0.2">
      <c r="B991" s="582"/>
      <c r="C991" s="583"/>
      <c r="D991" s="583"/>
      <c r="E991" s="583"/>
      <c r="F991" s="584"/>
      <c r="G991" s="4"/>
      <c r="H991" s="582"/>
      <c r="I991" s="583"/>
      <c r="J991" s="583"/>
      <c r="K991" s="583"/>
      <c r="L991" s="583"/>
      <c r="M991" s="584"/>
    </row>
    <row r="992" spans="1:16" x14ac:dyDescent="0.2">
      <c r="B992" s="585"/>
      <c r="C992" s="586"/>
      <c r="D992" s="586"/>
      <c r="E992" s="586"/>
      <c r="F992" s="587"/>
      <c r="G992" s="4"/>
      <c r="H992" s="585"/>
      <c r="I992" s="586"/>
      <c r="J992" s="586"/>
      <c r="K992" s="586"/>
      <c r="L992" s="586"/>
      <c r="M992" s="587"/>
    </row>
    <row r="993" spans="1:16" x14ac:dyDescent="0.2">
      <c r="B993" s="585"/>
      <c r="C993" s="586"/>
      <c r="D993" s="586"/>
      <c r="E993" s="586"/>
      <c r="F993" s="587"/>
      <c r="G993" s="4"/>
      <c r="H993" s="585"/>
      <c r="I993" s="586"/>
      <c r="J993" s="586"/>
      <c r="K993" s="586"/>
      <c r="L993" s="586"/>
      <c r="M993" s="587"/>
    </row>
    <row r="994" spans="1:16" x14ac:dyDescent="0.2">
      <c r="B994" s="585"/>
      <c r="C994" s="586"/>
      <c r="D994" s="586"/>
      <c r="E994" s="586"/>
      <c r="F994" s="587"/>
      <c r="G994" s="4"/>
      <c r="H994" s="585"/>
      <c r="I994" s="586"/>
      <c r="J994" s="586"/>
      <c r="K994" s="586"/>
      <c r="L994" s="586"/>
      <c r="M994" s="587"/>
    </row>
    <row r="995" spans="1:16" x14ac:dyDescent="0.2">
      <c r="B995" s="585"/>
      <c r="C995" s="586"/>
      <c r="D995" s="586"/>
      <c r="E995" s="586"/>
      <c r="F995" s="587"/>
      <c r="G995" s="4"/>
      <c r="H995" s="585"/>
      <c r="I995" s="586"/>
      <c r="J995" s="586"/>
      <c r="K995" s="586"/>
      <c r="L995" s="586"/>
      <c r="M995" s="587"/>
    </row>
    <row r="996" spans="1:16" x14ac:dyDescent="0.2">
      <c r="B996" s="585"/>
      <c r="C996" s="586"/>
      <c r="D996" s="586"/>
      <c r="E996" s="586"/>
      <c r="F996" s="587"/>
      <c r="G996" s="4"/>
      <c r="H996" s="585"/>
      <c r="I996" s="586"/>
      <c r="J996" s="586"/>
      <c r="K996" s="586"/>
      <c r="L996" s="586"/>
      <c r="M996" s="587"/>
    </row>
    <row r="997" spans="1:16" x14ac:dyDescent="0.2">
      <c r="B997" s="588"/>
      <c r="C997" s="589"/>
      <c r="D997" s="589"/>
      <c r="E997" s="589"/>
      <c r="F997" s="590"/>
      <c r="G997" s="4"/>
      <c r="H997" s="588"/>
      <c r="I997" s="589"/>
      <c r="J997" s="589"/>
      <c r="K997" s="589"/>
      <c r="L997" s="589"/>
      <c r="M997" s="590"/>
    </row>
    <row r="998" spans="1:16" x14ac:dyDescent="0.2">
      <c r="B998" s="221"/>
      <c r="C998" s="221"/>
      <c r="D998" s="221"/>
      <c r="E998" s="221"/>
      <c r="F998" s="221"/>
      <c r="G998" s="4"/>
      <c r="H998" s="221"/>
      <c r="I998" s="221"/>
      <c r="J998" s="221"/>
      <c r="K998" s="221"/>
      <c r="L998" s="221"/>
    </row>
    <row r="999" spans="1:16" x14ac:dyDescent="0.2">
      <c r="B999" s="221"/>
      <c r="C999" s="221"/>
      <c r="D999" s="4"/>
      <c r="E999" s="221"/>
      <c r="F999" s="221"/>
      <c r="G999" s="221"/>
      <c r="H999" s="221"/>
      <c r="I999" s="221"/>
      <c r="J999" s="5"/>
    </row>
    <row r="1000" spans="1:16" x14ac:dyDescent="0.2">
      <c r="C1000" s="5"/>
      <c r="D1000" s="5"/>
      <c r="F1000"/>
      <c r="G1000"/>
      <c r="H1000" s="5"/>
      <c r="I1000" s="5"/>
      <c r="J1000" s="5"/>
    </row>
    <row r="1001" spans="1:16" ht="18" x14ac:dyDescent="0.25">
      <c r="A1001" s="439" t="s">
        <v>102</v>
      </c>
      <c r="B1001" s="439"/>
      <c r="C1001" s="439"/>
      <c r="D1001" s="439"/>
      <c r="E1001" s="439"/>
      <c r="F1001" s="439"/>
      <c r="G1001" s="439"/>
      <c r="H1001" s="439"/>
      <c r="I1001" s="439"/>
      <c r="J1001" s="439"/>
      <c r="K1001" s="439"/>
      <c r="L1001" s="439"/>
      <c r="M1001" s="439"/>
      <c r="N1001" s="439"/>
      <c r="O1001" s="145"/>
      <c r="P1001" s="145"/>
    </row>
    <row r="1003" spans="1:16" x14ac:dyDescent="0.2">
      <c r="F1003"/>
      <c r="H1003" s="5"/>
      <c r="K1003"/>
    </row>
    <row r="1004" spans="1:16" ht="15" x14ac:dyDescent="0.2">
      <c r="B1004" s="466" t="s">
        <v>230</v>
      </c>
      <c r="C1004" s="467"/>
      <c r="E1004" s="464" t="s">
        <v>248</v>
      </c>
      <c r="F1004" s="464"/>
      <c r="H1004" s="318" t="s">
        <v>249</v>
      </c>
      <c r="K1004"/>
    </row>
    <row r="1005" spans="1:16" x14ac:dyDescent="0.2">
      <c r="B1005" s="681"/>
      <c r="C1005" s="614"/>
      <c r="E1005" s="619"/>
      <c r="F1005" s="619"/>
      <c r="H1005" s="357"/>
      <c r="K1005"/>
    </row>
    <row r="1006" spans="1:16" x14ac:dyDescent="0.2">
      <c r="B1006" s="615"/>
      <c r="C1006" s="616"/>
      <c r="F1006"/>
      <c r="H1006" s="5"/>
      <c r="K1006"/>
    </row>
    <row r="1007" spans="1:16" x14ac:dyDescent="0.2">
      <c r="B1007" s="615"/>
      <c r="C1007" s="616"/>
      <c r="F1007"/>
      <c r="H1007" s="5"/>
      <c r="K1007"/>
    </row>
    <row r="1008" spans="1:16" x14ac:dyDescent="0.2">
      <c r="B1008" s="617"/>
      <c r="C1008" s="618"/>
      <c r="F1008"/>
      <c r="H1008" s="5"/>
      <c r="K1008"/>
    </row>
    <row r="1009" spans="2:11" x14ac:dyDescent="0.2">
      <c r="F1009"/>
      <c r="H1009" s="5"/>
      <c r="K1009"/>
    </row>
    <row r="1010" spans="2:11" x14ac:dyDescent="0.2">
      <c r="F1010"/>
      <c r="H1010" s="5"/>
      <c r="K1010"/>
    </row>
    <row r="1011" spans="2:11" ht="30" x14ac:dyDescent="0.2">
      <c r="B1011" s="318" t="s">
        <v>250</v>
      </c>
      <c r="C1011" s="318" t="s">
        <v>251</v>
      </c>
      <c r="D1011" s="318" t="s">
        <v>252</v>
      </c>
      <c r="E1011" s="466" t="s">
        <v>253</v>
      </c>
      <c r="F1011" s="467"/>
      <c r="G1011" s="318" t="s">
        <v>254</v>
      </c>
      <c r="H1011" s="318" t="s">
        <v>255</v>
      </c>
      <c r="K1011"/>
    </row>
    <row r="1012" spans="2:11" x14ac:dyDescent="0.2">
      <c r="B1012" s="319">
        <v>1</v>
      </c>
      <c r="C1012" s="342"/>
      <c r="D1012" s="342"/>
      <c r="E1012" s="611"/>
      <c r="F1012" s="612"/>
      <c r="G1012" s="343"/>
      <c r="H1012" s="321" t="str">
        <f t="shared" ref="H1012" si="317">IF(OR(ISNUMBER(G1011),G1012=""),IF(G1012="","",1-(G1012/G1011)),"N/A")</f>
        <v/>
      </c>
      <c r="K1012"/>
    </row>
    <row r="1013" spans="2:11" x14ac:dyDescent="0.2">
      <c r="B1013" s="319">
        <v>2</v>
      </c>
      <c r="C1013" s="342"/>
      <c r="D1013" s="342"/>
      <c r="E1013" s="611"/>
      <c r="F1013" s="612"/>
      <c r="G1013" s="343"/>
      <c r="H1013" s="321" t="str">
        <f>IF(OR(ISNUMBER(G1012),G1013=""),IF(G1013="","",1-(G1013/G1012)),"N/A")</f>
        <v/>
      </c>
      <c r="K1013"/>
    </row>
    <row r="1014" spans="2:11" x14ac:dyDescent="0.2">
      <c r="B1014" s="319">
        <v>3</v>
      </c>
      <c r="C1014" s="342"/>
      <c r="D1014" s="342"/>
      <c r="E1014" s="611"/>
      <c r="F1014" s="612"/>
      <c r="G1014" s="343"/>
      <c r="H1014" s="321" t="str">
        <f t="shared" ref="H1014:H1016" si="318">IF(OR(ISNUMBER(G1013),G1014=""),IF(G1014="","",1-(G1014/G1013)),"N/A")</f>
        <v/>
      </c>
      <c r="K1014"/>
    </row>
    <row r="1015" spans="2:11" x14ac:dyDescent="0.2">
      <c r="B1015" s="319">
        <v>4</v>
      </c>
      <c r="C1015" s="342"/>
      <c r="D1015" s="342"/>
      <c r="E1015" s="611"/>
      <c r="F1015" s="612"/>
      <c r="G1015" s="343"/>
      <c r="H1015" s="321" t="str">
        <f t="shared" si="318"/>
        <v/>
      </c>
      <c r="K1015"/>
    </row>
    <row r="1016" spans="2:11" x14ac:dyDescent="0.2">
      <c r="B1016" s="319">
        <v>5</v>
      </c>
      <c r="C1016" s="342"/>
      <c r="D1016" s="342"/>
      <c r="E1016" s="611"/>
      <c r="F1016" s="612"/>
      <c r="G1016" s="343"/>
      <c r="H1016" s="321" t="str">
        <f t="shared" si="318"/>
        <v/>
      </c>
      <c r="K1016"/>
    </row>
    <row r="1017" spans="2:11" ht="12" customHeight="1" x14ac:dyDescent="0.2">
      <c r="F1017"/>
      <c r="H1017" s="5"/>
      <c r="K1017"/>
    </row>
    <row r="1018" spans="2:11" x14ac:dyDescent="0.2">
      <c r="B1018" s="322" t="s">
        <v>256</v>
      </c>
      <c r="C1018" s="322"/>
      <c r="D1018" s="317"/>
      <c r="E1018" s="317"/>
      <c r="F1018" s="317"/>
      <c r="H1018" s="5"/>
      <c r="K1018"/>
    </row>
  </sheetData>
  <mergeCells count="884">
    <mergeCell ref="B772:E772"/>
    <mergeCell ref="B773:E773"/>
    <mergeCell ref="B774:E774"/>
    <mergeCell ref="B775:E775"/>
    <mergeCell ref="B776:E776"/>
    <mergeCell ref="B777:E777"/>
    <mergeCell ref="B778:E778"/>
    <mergeCell ref="B763:E763"/>
    <mergeCell ref="B764:E764"/>
    <mergeCell ref="B765:E765"/>
    <mergeCell ref="B766:E766"/>
    <mergeCell ref="B767:E767"/>
    <mergeCell ref="B768:E768"/>
    <mergeCell ref="B769:E769"/>
    <mergeCell ref="B770:E770"/>
    <mergeCell ref="B771:E771"/>
    <mergeCell ref="B754:E754"/>
    <mergeCell ref="B755:E755"/>
    <mergeCell ref="B756:E756"/>
    <mergeCell ref="B757:E757"/>
    <mergeCell ref="B758:E758"/>
    <mergeCell ref="B759:E759"/>
    <mergeCell ref="B760:E760"/>
    <mergeCell ref="B761:E761"/>
    <mergeCell ref="B762:E762"/>
    <mergeCell ref="B745:E745"/>
    <mergeCell ref="B746:E746"/>
    <mergeCell ref="B747:E747"/>
    <mergeCell ref="B748:E748"/>
    <mergeCell ref="B749:E749"/>
    <mergeCell ref="B750:E750"/>
    <mergeCell ref="B751:E751"/>
    <mergeCell ref="B752:E752"/>
    <mergeCell ref="B753:E753"/>
    <mergeCell ref="G815:J815"/>
    <mergeCell ref="A1001:N1001"/>
    <mergeCell ref="A988:N988"/>
    <mergeCell ref="B990:C990"/>
    <mergeCell ref="B991:F997"/>
    <mergeCell ref="H991:M997"/>
    <mergeCell ref="B780:E780"/>
    <mergeCell ref="K804:M806"/>
    <mergeCell ref="E1015:F1015"/>
    <mergeCell ref="G810:J810"/>
    <mergeCell ref="B808:D808"/>
    <mergeCell ref="G808:J808"/>
    <mergeCell ref="B804:D804"/>
    <mergeCell ref="I804:J804"/>
    <mergeCell ref="B791:E791"/>
    <mergeCell ref="B794:D794"/>
    <mergeCell ref="G794:J794"/>
    <mergeCell ref="B796:D796"/>
    <mergeCell ref="E796:J797"/>
    <mergeCell ref="B799:E799"/>
    <mergeCell ref="B800:E800"/>
    <mergeCell ref="A802:D802"/>
    <mergeCell ref="B792:E792"/>
    <mergeCell ref="B844:C844"/>
    <mergeCell ref="E1016:F1016"/>
    <mergeCell ref="B1004:C1004"/>
    <mergeCell ref="E1004:F1004"/>
    <mergeCell ref="B1005:C1008"/>
    <mergeCell ref="E1005:F1005"/>
    <mergeCell ref="E1011:F1011"/>
    <mergeCell ref="E1012:F1012"/>
    <mergeCell ref="E1013:F1013"/>
    <mergeCell ref="E1014:F1014"/>
    <mergeCell ref="A2:N5"/>
    <mergeCell ref="E8:I8"/>
    <mergeCell ref="A10:N10"/>
    <mergeCell ref="B12:E12"/>
    <mergeCell ref="B14:E14"/>
    <mergeCell ref="B23:E23"/>
    <mergeCell ref="B25:E25"/>
    <mergeCell ref="B26:E26"/>
    <mergeCell ref="B27:E27"/>
    <mergeCell ref="B28:E28"/>
    <mergeCell ref="B15:E15"/>
    <mergeCell ref="B16:E16"/>
    <mergeCell ref="B17:E17"/>
    <mergeCell ref="B18:E18"/>
    <mergeCell ref="A21:M21"/>
    <mergeCell ref="B124:E124"/>
    <mergeCell ref="B153:E153"/>
    <mergeCell ref="B284:E284"/>
    <mergeCell ref="B29:E29"/>
    <mergeCell ref="B49:E49"/>
    <mergeCell ref="B50:E50"/>
    <mergeCell ref="B51:E51"/>
    <mergeCell ref="B52:E52"/>
    <mergeCell ref="B53:E53"/>
    <mergeCell ref="B54:E54"/>
    <mergeCell ref="B55:E55"/>
    <mergeCell ref="B56:E56"/>
    <mergeCell ref="B57:E57"/>
    <mergeCell ref="B58:E58"/>
    <mergeCell ref="B59:E59"/>
    <mergeCell ref="B60:E60"/>
    <mergeCell ref="B61:E61"/>
    <mergeCell ref="B62:E62"/>
    <mergeCell ref="B313:E313"/>
    <mergeCell ref="B786:E786"/>
    <mergeCell ref="A789:N789"/>
    <mergeCell ref="B34:E34"/>
    <mergeCell ref="B32:E32"/>
    <mergeCell ref="B781:E781"/>
    <mergeCell ref="B782:E782"/>
    <mergeCell ref="B783:E783"/>
    <mergeCell ref="B784:E784"/>
    <mergeCell ref="B35:E35"/>
    <mergeCell ref="B36:E36"/>
    <mergeCell ref="B37:E37"/>
    <mergeCell ref="B38:E38"/>
    <mergeCell ref="B39:E39"/>
    <mergeCell ref="B40:E40"/>
    <mergeCell ref="B41:E41"/>
    <mergeCell ref="B42:E42"/>
    <mergeCell ref="B43:E43"/>
    <mergeCell ref="B44:E44"/>
    <mergeCell ref="B45:E45"/>
    <mergeCell ref="B46:E46"/>
    <mergeCell ref="B47:E47"/>
    <mergeCell ref="B48:E48"/>
    <mergeCell ref="B63:E63"/>
    <mergeCell ref="B810:D810"/>
    <mergeCell ref="B813:E813"/>
    <mergeCell ref="B822:C822"/>
    <mergeCell ref="A834:D834"/>
    <mergeCell ref="B828:C828"/>
    <mergeCell ref="B829:C829"/>
    <mergeCell ref="B830:C830"/>
    <mergeCell ref="B831:C831"/>
    <mergeCell ref="B812:E812"/>
    <mergeCell ref="B826:C826"/>
    <mergeCell ref="B827:C827"/>
    <mergeCell ref="B823:C823"/>
    <mergeCell ref="B824:C824"/>
    <mergeCell ref="B820:C820"/>
    <mergeCell ref="B821:C821"/>
    <mergeCell ref="A815:D815"/>
    <mergeCell ref="B825:C825"/>
    <mergeCell ref="B840:C840"/>
    <mergeCell ref="B843:C843"/>
    <mergeCell ref="B839:C839"/>
    <mergeCell ref="B841:C841"/>
    <mergeCell ref="B842:C842"/>
    <mergeCell ref="K870:M870"/>
    <mergeCell ref="K868:M868"/>
    <mergeCell ref="B870:C870"/>
    <mergeCell ref="B845:C845"/>
    <mergeCell ref="B846:C846"/>
    <mergeCell ref="B847:C847"/>
    <mergeCell ref="B853:E853"/>
    <mergeCell ref="B854:E854"/>
    <mergeCell ref="A858:E858"/>
    <mergeCell ref="B850:C850"/>
    <mergeCell ref="B848:C848"/>
    <mergeCell ref="B849:C849"/>
    <mergeCell ref="B864:E864"/>
    <mergeCell ref="A866:C866"/>
    <mergeCell ref="A868:C868"/>
    <mergeCell ref="B856:E856"/>
    <mergeCell ref="B863:E863"/>
    <mergeCell ref="F858:J860"/>
    <mergeCell ref="A889:C889"/>
    <mergeCell ref="A938:C940"/>
    <mergeCell ref="D938:F942"/>
    <mergeCell ref="G938:J940"/>
    <mergeCell ref="K938:M942"/>
    <mergeCell ref="B897:E897"/>
    <mergeCell ref="B898:E898"/>
    <mergeCell ref="D891:F894"/>
    <mergeCell ref="B872:C872"/>
    <mergeCell ref="D872:E876"/>
    <mergeCell ref="D878:F885"/>
    <mergeCell ref="K878:M885"/>
    <mergeCell ref="A887:C887"/>
    <mergeCell ref="D944:F948"/>
    <mergeCell ref="K944:M948"/>
    <mergeCell ref="A951:N951"/>
    <mergeCell ref="A944:C945"/>
    <mergeCell ref="A918:C918"/>
    <mergeCell ref="G918:J918"/>
    <mergeCell ref="K918:M922"/>
    <mergeCell ref="B899:E899"/>
    <mergeCell ref="A901:N901"/>
    <mergeCell ref="A916:N916"/>
    <mergeCell ref="A953:C953"/>
    <mergeCell ref="G953:J953"/>
    <mergeCell ref="A955:C955"/>
    <mergeCell ref="D955:F959"/>
    <mergeCell ref="H955:J955"/>
    <mergeCell ref="K955:M959"/>
    <mergeCell ref="A961:C961"/>
    <mergeCell ref="G961:J961"/>
    <mergeCell ref="A977:C981"/>
    <mergeCell ref="D977:F981"/>
    <mergeCell ref="G977:J981"/>
    <mergeCell ref="K977:M981"/>
    <mergeCell ref="A983:C983"/>
    <mergeCell ref="G983:J983"/>
    <mergeCell ref="A985:C985"/>
    <mergeCell ref="A963:C963"/>
    <mergeCell ref="G963:J963"/>
    <mergeCell ref="A965:C965"/>
    <mergeCell ref="D965:F969"/>
    <mergeCell ref="G965:J965"/>
    <mergeCell ref="K965:M965"/>
    <mergeCell ref="A971:C971"/>
    <mergeCell ref="D971:F971"/>
    <mergeCell ref="G971:J971"/>
    <mergeCell ref="K971:M975"/>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B99:E99"/>
    <mergeCell ref="B100:E10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114:E114"/>
    <mergeCell ref="B115:E115"/>
    <mergeCell ref="B116:E116"/>
    <mergeCell ref="B117:E117"/>
    <mergeCell ref="B118:E118"/>
    <mergeCell ref="B119:E119"/>
    <mergeCell ref="B120:E120"/>
    <mergeCell ref="B290:E290"/>
    <mergeCell ref="B291:E291"/>
    <mergeCell ref="B292:E292"/>
    <mergeCell ref="B293:E293"/>
    <mergeCell ref="B294:E294"/>
    <mergeCell ref="B154:E154"/>
    <mergeCell ref="B155:E155"/>
    <mergeCell ref="B156:E156"/>
    <mergeCell ref="B157:E157"/>
    <mergeCell ref="B158:E158"/>
    <mergeCell ref="B159:E159"/>
    <mergeCell ref="B160:E160"/>
    <mergeCell ref="B161:E161"/>
    <mergeCell ref="B162:E162"/>
    <mergeCell ref="B163:E163"/>
    <mergeCell ref="B164:E164"/>
    <mergeCell ref="B165:E165"/>
    <mergeCell ref="B166:E166"/>
    <mergeCell ref="B167:E167"/>
    <mergeCell ref="B168:E168"/>
    <mergeCell ref="B169:E169"/>
    <mergeCell ref="B304:E304"/>
    <mergeCell ref="B305:E305"/>
    <mergeCell ref="B306:E306"/>
    <mergeCell ref="B307:E307"/>
    <mergeCell ref="B308:E308"/>
    <mergeCell ref="B309:E309"/>
    <mergeCell ref="B310:E310"/>
    <mergeCell ref="B311:E311"/>
    <mergeCell ref="B285:E285"/>
    <mergeCell ref="B286:E286"/>
    <mergeCell ref="B287:E287"/>
    <mergeCell ref="B295:E295"/>
    <mergeCell ref="B296:E296"/>
    <mergeCell ref="B297:E297"/>
    <mergeCell ref="B298:E298"/>
    <mergeCell ref="B299:E299"/>
    <mergeCell ref="B300:E300"/>
    <mergeCell ref="B301:E301"/>
    <mergeCell ref="B302:E302"/>
    <mergeCell ref="B303:E303"/>
    <mergeCell ref="B289:E289"/>
    <mergeCell ref="B170:E170"/>
    <mergeCell ref="B171:E171"/>
    <mergeCell ref="B172:E172"/>
    <mergeCell ref="B173:E173"/>
    <mergeCell ref="B174:E174"/>
    <mergeCell ref="B175:E175"/>
    <mergeCell ref="B176:E176"/>
    <mergeCell ref="B177:E177"/>
    <mergeCell ref="B178:E178"/>
    <mergeCell ref="B179:E179"/>
    <mergeCell ref="B180:E180"/>
    <mergeCell ref="B181:E181"/>
    <mergeCell ref="B182:E182"/>
    <mergeCell ref="B183:E183"/>
    <mergeCell ref="B184:E184"/>
    <mergeCell ref="B185:E185"/>
    <mergeCell ref="B186:E186"/>
    <mergeCell ref="B187:E187"/>
    <mergeCell ref="B188:E188"/>
    <mergeCell ref="B189:E189"/>
    <mergeCell ref="B190:E190"/>
    <mergeCell ref="B191:E191"/>
    <mergeCell ref="B192:E192"/>
    <mergeCell ref="B193:E193"/>
    <mergeCell ref="B194:E194"/>
    <mergeCell ref="B195:E195"/>
    <mergeCell ref="B196:E196"/>
    <mergeCell ref="B197:E197"/>
    <mergeCell ref="B198:E198"/>
    <mergeCell ref="B199:E199"/>
    <mergeCell ref="B200:E200"/>
    <mergeCell ref="B201:E201"/>
    <mergeCell ref="B202:E202"/>
    <mergeCell ref="B203:E203"/>
    <mergeCell ref="B204:E204"/>
    <mergeCell ref="B205:E205"/>
    <mergeCell ref="B206:E206"/>
    <mergeCell ref="B207:E207"/>
    <mergeCell ref="B208:E208"/>
    <mergeCell ref="B209:E209"/>
    <mergeCell ref="B210:E210"/>
    <mergeCell ref="B211:E211"/>
    <mergeCell ref="B212:E212"/>
    <mergeCell ref="B213:E213"/>
    <mergeCell ref="B214:E214"/>
    <mergeCell ref="B215:E215"/>
    <mergeCell ref="B216:E216"/>
    <mergeCell ref="B217:E217"/>
    <mergeCell ref="B218:E218"/>
    <mergeCell ref="B219:E219"/>
    <mergeCell ref="B220:E220"/>
    <mergeCell ref="B221:E221"/>
    <mergeCell ref="B222:E222"/>
    <mergeCell ref="B223:E223"/>
    <mergeCell ref="B224:E224"/>
    <mergeCell ref="B225:E225"/>
    <mergeCell ref="B226:E226"/>
    <mergeCell ref="B227:E227"/>
    <mergeCell ref="B228:E228"/>
    <mergeCell ref="B229:E229"/>
    <mergeCell ref="B230:E230"/>
    <mergeCell ref="B231:E231"/>
    <mergeCell ref="B232:E232"/>
    <mergeCell ref="B247:E247"/>
    <mergeCell ref="B248:E248"/>
    <mergeCell ref="B249:E249"/>
    <mergeCell ref="B250:E250"/>
    <mergeCell ref="B233:E233"/>
    <mergeCell ref="B234:E234"/>
    <mergeCell ref="B235:E235"/>
    <mergeCell ref="B236:E236"/>
    <mergeCell ref="B237:E237"/>
    <mergeCell ref="B238:E238"/>
    <mergeCell ref="B239:E239"/>
    <mergeCell ref="B240:E240"/>
    <mergeCell ref="B241:E241"/>
    <mergeCell ref="B270:E270"/>
    <mergeCell ref="B271:E271"/>
    <mergeCell ref="B272:E272"/>
    <mergeCell ref="B273:E273"/>
    <mergeCell ref="B274:E274"/>
    <mergeCell ref="B275:E275"/>
    <mergeCell ref="B276:E276"/>
    <mergeCell ref="B134:E134"/>
    <mergeCell ref="B135:E135"/>
    <mergeCell ref="B136:E136"/>
    <mergeCell ref="B137:E137"/>
    <mergeCell ref="B138:E138"/>
    <mergeCell ref="B139:E139"/>
    <mergeCell ref="B140:E140"/>
    <mergeCell ref="B141:E141"/>
    <mergeCell ref="B142:E142"/>
    <mergeCell ref="B260:E260"/>
    <mergeCell ref="B261:E261"/>
    <mergeCell ref="B262:E262"/>
    <mergeCell ref="B263:E263"/>
    <mergeCell ref="B264:E264"/>
    <mergeCell ref="B265:E265"/>
    <mergeCell ref="B266:E266"/>
    <mergeCell ref="B267:E267"/>
    <mergeCell ref="B126:E126"/>
    <mergeCell ref="B127:E127"/>
    <mergeCell ref="B128:E128"/>
    <mergeCell ref="B129:E129"/>
    <mergeCell ref="B130:E130"/>
    <mergeCell ref="B131:E131"/>
    <mergeCell ref="B132:E132"/>
    <mergeCell ref="B133:E133"/>
    <mergeCell ref="B269:E269"/>
    <mergeCell ref="B268:E268"/>
    <mergeCell ref="B251:E251"/>
    <mergeCell ref="B252:E252"/>
    <mergeCell ref="B253:E253"/>
    <mergeCell ref="B254:E254"/>
    <mergeCell ref="B255:E255"/>
    <mergeCell ref="B256:E256"/>
    <mergeCell ref="B257:E257"/>
    <mergeCell ref="B258:E258"/>
    <mergeCell ref="B259:E259"/>
    <mergeCell ref="B242:E242"/>
    <mergeCell ref="B243:E243"/>
    <mergeCell ref="B244:E244"/>
    <mergeCell ref="B245:E245"/>
    <mergeCell ref="B246:E246"/>
    <mergeCell ref="B121:E121"/>
    <mergeCell ref="B122:E122"/>
    <mergeCell ref="B314:E314"/>
    <mergeCell ref="B315:E315"/>
    <mergeCell ref="B316:E316"/>
    <mergeCell ref="B317:E317"/>
    <mergeCell ref="B318:E318"/>
    <mergeCell ref="B319:E319"/>
    <mergeCell ref="B143:E143"/>
    <mergeCell ref="B144:E144"/>
    <mergeCell ref="B145:E145"/>
    <mergeCell ref="B146:E146"/>
    <mergeCell ref="B147:E147"/>
    <mergeCell ref="B148:E148"/>
    <mergeCell ref="B149:E149"/>
    <mergeCell ref="B150:E150"/>
    <mergeCell ref="B151:E151"/>
    <mergeCell ref="B277:E277"/>
    <mergeCell ref="B278:E278"/>
    <mergeCell ref="B279:E279"/>
    <mergeCell ref="B280:E280"/>
    <mergeCell ref="B281:E281"/>
    <mergeCell ref="B282:E282"/>
    <mergeCell ref="B125:E125"/>
    <mergeCell ref="B320:E320"/>
    <mergeCell ref="B321:E321"/>
    <mergeCell ref="B322:E322"/>
    <mergeCell ref="B323:E323"/>
    <mergeCell ref="B324:E324"/>
    <mergeCell ref="B325:E325"/>
    <mergeCell ref="B326:E326"/>
    <mergeCell ref="B327:E327"/>
    <mergeCell ref="B328:E328"/>
    <mergeCell ref="B329:E329"/>
    <mergeCell ref="B330:E330"/>
    <mergeCell ref="B331:E331"/>
    <mergeCell ref="B332:E332"/>
    <mergeCell ref="B333:E333"/>
    <mergeCell ref="B334:E334"/>
    <mergeCell ref="B335:E335"/>
    <mergeCell ref="B336:E336"/>
    <mergeCell ref="B337:E337"/>
    <mergeCell ref="B338:E338"/>
    <mergeCell ref="B339:E339"/>
    <mergeCell ref="B340:E340"/>
    <mergeCell ref="B341:E341"/>
    <mergeCell ref="B342:E342"/>
    <mergeCell ref="B343:E343"/>
    <mergeCell ref="B344:E344"/>
    <mergeCell ref="B345:E345"/>
    <mergeCell ref="B346:E346"/>
    <mergeCell ref="B347:E347"/>
    <mergeCell ref="B348:E348"/>
    <mergeCell ref="B349:E349"/>
    <mergeCell ref="B350:E350"/>
    <mergeCell ref="B351:E351"/>
    <mergeCell ref="B352:E352"/>
    <mergeCell ref="B353:E353"/>
    <mergeCell ref="B354:E354"/>
    <mergeCell ref="B355:E355"/>
    <mergeCell ref="B356:E356"/>
    <mergeCell ref="B357:E357"/>
    <mergeCell ref="B358:E358"/>
    <mergeCell ref="B359:E359"/>
    <mergeCell ref="B360:E360"/>
    <mergeCell ref="B361:E361"/>
    <mergeCell ref="B362:E362"/>
    <mergeCell ref="B363:E363"/>
    <mergeCell ref="B364:E364"/>
    <mergeCell ref="B365:E365"/>
    <mergeCell ref="B366:E366"/>
    <mergeCell ref="B367:E367"/>
    <mergeCell ref="B368:E368"/>
    <mergeCell ref="B369:E369"/>
    <mergeCell ref="B370:E370"/>
    <mergeCell ref="B371:E371"/>
    <mergeCell ref="B372:E372"/>
    <mergeCell ref="B373:E373"/>
    <mergeCell ref="B374:E374"/>
    <mergeCell ref="B375:E375"/>
    <mergeCell ref="B376:E376"/>
    <mergeCell ref="B377:E377"/>
    <mergeCell ref="B378:E378"/>
    <mergeCell ref="B379:E379"/>
    <mergeCell ref="B380:E380"/>
    <mergeCell ref="B381:E381"/>
    <mergeCell ref="B382:E382"/>
    <mergeCell ref="B383:E383"/>
    <mergeCell ref="B384:E384"/>
    <mergeCell ref="B385:E385"/>
    <mergeCell ref="B386:E386"/>
    <mergeCell ref="B387:E387"/>
    <mergeCell ref="B388:E388"/>
    <mergeCell ref="B389:E389"/>
    <mergeCell ref="B390:E390"/>
    <mergeCell ref="B391:E391"/>
    <mergeCell ref="B392:E392"/>
    <mergeCell ref="B393:E393"/>
    <mergeCell ref="B394:E394"/>
    <mergeCell ref="B395:E395"/>
    <mergeCell ref="B396:E396"/>
    <mergeCell ref="B397:E397"/>
    <mergeCell ref="B398:E398"/>
    <mergeCell ref="B399:E399"/>
    <mergeCell ref="B400:E400"/>
    <mergeCell ref="B401:E401"/>
    <mergeCell ref="B402:E402"/>
    <mergeCell ref="B403:E403"/>
    <mergeCell ref="B404:E404"/>
    <mergeCell ref="B405:E405"/>
    <mergeCell ref="B406:E406"/>
    <mergeCell ref="B407:E407"/>
    <mergeCell ref="B408:E408"/>
    <mergeCell ref="B409:E409"/>
    <mergeCell ref="B410:E410"/>
    <mergeCell ref="B411:E411"/>
    <mergeCell ref="B412:E412"/>
    <mergeCell ref="B413:E413"/>
    <mergeCell ref="B414:E414"/>
    <mergeCell ref="B415:E415"/>
    <mergeCell ref="B416:E416"/>
    <mergeCell ref="B417:E417"/>
    <mergeCell ref="B418:E418"/>
    <mergeCell ref="B419:E419"/>
    <mergeCell ref="B420:E420"/>
    <mergeCell ref="B421:E421"/>
    <mergeCell ref="B422:E422"/>
    <mergeCell ref="B423:E423"/>
    <mergeCell ref="B424:E424"/>
    <mergeCell ref="B425:E425"/>
    <mergeCell ref="B426:E426"/>
    <mergeCell ref="B427:E427"/>
    <mergeCell ref="B428:E428"/>
    <mergeCell ref="B429:E429"/>
    <mergeCell ref="B430:E430"/>
    <mergeCell ref="B431:E431"/>
    <mergeCell ref="B432:E432"/>
    <mergeCell ref="B433:E433"/>
    <mergeCell ref="B434:E434"/>
    <mergeCell ref="B435:E435"/>
    <mergeCell ref="B436:E436"/>
    <mergeCell ref="B437:E437"/>
    <mergeCell ref="B438:E438"/>
    <mergeCell ref="B439:E439"/>
    <mergeCell ref="B440:E440"/>
    <mergeCell ref="B441:E441"/>
    <mergeCell ref="B442:E442"/>
    <mergeCell ref="B443:E443"/>
    <mergeCell ref="B444:E444"/>
    <mergeCell ref="B445:E445"/>
    <mergeCell ref="B446:E446"/>
    <mergeCell ref="B447:E447"/>
    <mergeCell ref="B448:E448"/>
    <mergeCell ref="B449:E449"/>
    <mergeCell ref="B450:E450"/>
    <mergeCell ref="B451:E451"/>
    <mergeCell ref="B452:E452"/>
    <mergeCell ref="B453:E453"/>
    <mergeCell ref="B454:E454"/>
    <mergeCell ref="B455:E455"/>
    <mergeCell ref="B456:E456"/>
    <mergeCell ref="B457:E457"/>
    <mergeCell ref="B458:E458"/>
    <mergeCell ref="B459:E459"/>
    <mergeCell ref="B460:E460"/>
    <mergeCell ref="B461:E461"/>
    <mergeCell ref="B462:E462"/>
    <mergeCell ref="B463:E463"/>
    <mergeCell ref="B464:E464"/>
    <mergeCell ref="B465:E465"/>
    <mergeCell ref="B466:E466"/>
    <mergeCell ref="B467:E467"/>
    <mergeCell ref="B468:E468"/>
    <mergeCell ref="B469:E469"/>
    <mergeCell ref="B470:E470"/>
    <mergeCell ref="B471:E471"/>
    <mergeCell ref="B472:E472"/>
    <mergeCell ref="B473:E473"/>
    <mergeCell ref="B474:E474"/>
    <mergeCell ref="B475:E475"/>
    <mergeCell ref="B476:E476"/>
    <mergeCell ref="B477:E477"/>
    <mergeCell ref="B478:E478"/>
    <mergeCell ref="B479:E479"/>
    <mergeCell ref="B480:E480"/>
    <mergeCell ref="B481:E481"/>
    <mergeCell ref="B482:E482"/>
    <mergeCell ref="B483:E483"/>
    <mergeCell ref="B484:E484"/>
    <mergeCell ref="B485:E485"/>
    <mergeCell ref="B486:E486"/>
    <mergeCell ref="B487:E487"/>
    <mergeCell ref="B488:E488"/>
    <mergeCell ref="B489:E489"/>
    <mergeCell ref="B490:E490"/>
    <mergeCell ref="B491:E491"/>
    <mergeCell ref="B492:E492"/>
    <mergeCell ref="B493:E493"/>
    <mergeCell ref="B494:E494"/>
    <mergeCell ref="B495:E495"/>
    <mergeCell ref="B496:E496"/>
    <mergeCell ref="B497:E497"/>
    <mergeCell ref="B498:E498"/>
    <mergeCell ref="B499:E499"/>
    <mergeCell ref="B500:E500"/>
    <mergeCell ref="B501:E501"/>
    <mergeCell ref="B502:E502"/>
    <mergeCell ref="B503:E503"/>
    <mergeCell ref="B504:E504"/>
    <mergeCell ref="B505:E505"/>
    <mergeCell ref="B506:E506"/>
    <mergeCell ref="B507:E507"/>
    <mergeCell ref="B508:E508"/>
    <mergeCell ref="B509:E509"/>
    <mergeCell ref="B510:E510"/>
    <mergeCell ref="B511:E511"/>
    <mergeCell ref="B512:E512"/>
    <mergeCell ref="B513:E513"/>
    <mergeCell ref="B514:E514"/>
    <mergeCell ref="B515:E515"/>
    <mergeCell ref="B516:E516"/>
    <mergeCell ref="B517:E517"/>
    <mergeCell ref="B518:E518"/>
    <mergeCell ref="B519:E519"/>
    <mergeCell ref="B520:E520"/>
    <mergeCell ref="B521:E521"/>
    <mergeCell ref="B522:E522"/>
    <mergeCell ref="B523:E523"/>
    <mergeCell ref="B524:E524"/>
    <mergeCell ref="B525:E525"/>
    <mergeCell ref="B526:E526"/>
    <mergeCell ref="B527:E527"/>
    <mergeCell ref="B528:E528"/>
    <mergeCell ref="B529:E529"/>
    <mergeCell ref="B530:E530"/>
    <mergeCell ref="B531:E531"/>
    <mergeCell ref="B532:E532"/>
    <mergeCell ref="B533:E533"/>
    <mergeCell ref="B534:E534"/>
    <mergeCell ref="B535:E535"/>
    <mergeCell ref="B536:E536"/>
    <mergeCell ref="B537:E537"/>
    <mergeCell ref="B538:E538"/>
    <mergeCell ref="B539:E539"/>
    <mergeCell ref="B540:E540"/>
    <mergeCell ref="B541:E541"/>
    <mergeCell ref="B542:E542"/>
    <mergeCell ref="B543:E543"/>
    <mergeCell ref="B544:E544"/>
    <mergeCell ref="B545:E545"/>
    <mergeCell ref="B546:E546"/>
    <mergeCell ref="B547:E547"/>
    <mergeCell ref="B548:E548"/>
    <mergeCell ref="B549:E549"/>
    <mergeCell ref="B550:E550"/>
    <mergeCell ref="B551:E551"/>
    <mergeCell ref="B552:E552"/>
    <mergeCell ref="B553:E553"/>
    <mergeCell ref="B554:E554"/>
    <mergeCell ref="B555:E555"/>
    <mergeCell ref="B556:E556"/>
    <mergeCell ref="B557:E557"/>
    <mergeCell ref="B558:E558"/>
    <mergeCell ref="B559:E559"/>
    <mergeCell ref="B560:E560"/>
    <mergeCell ref="B561:E561"/>
    <mergeCell ref="B562:E562"/>
    <mergeCell ref="B563:E563"/>
    <mergeCell ref="B564:E564"/>
    <mergeCell ref="B565:E565"/>
    <mergeCell ref="B566:E566"/>
    <mergeCell ref="B567:E567"/>
    <mergeCell ref="B568:E568"/>
    <mergeCell ref="B569:E569"/>
    <mergeCell ref="B570:E570"/>
    <mergeCell ref="B571:E571"/>
    <mergeCell ref="B572:E572"/>
    <mergeCell ref="B573:E573"/>
    <mergeCell ref="B574:E574"/>
    <mergeCell ref="B575:E575"/>
    <mergeCell ref="B576:E576"/>
    <mergeCell ref="B577:E577"/>
    <mergeCell ref="B578:E578"/>
    <mergeCell ref="B579:E579"/>
    <mergeCell ref="B580:E580"/>
    <mergeCell ref="B581:E581"/>
    <mergeCell ref="B582:E582"/>
    <mergeCell ref="B583:E583"/>
    <mergeCell ref="B584:E584"/>
    <mergeCell ref="B585:E585"/>
    <mergeCell ref="B586:E586"/>
    <mergeCell ref="B587:E587"/>
    <mergeCell ref="B588:E588"/>
    <mergeCell ref="B589:E589"/>
    <mergeCell ref="B590:E590"/>
    <mergeCell ref="B591:E591"/>
    <mergeCell ref="B592:E592"/>
    <mergeCell ref="B593:E593"/>
    <mergeCell ref="B594:E594"/>
    <mergeCell ref="B595:E595"/>
    <mergeCell ref="B596:E596"/>
    <mergeCell ref="B597:E597"/>
    <mergeCell ref="B598:E598"/>
    <mergeCell ref="B599:E599"/>
    <mergeCell ref="B600:E600"/>
    <mergeCell ref="B601:E601"/>
    <mergeCell ref="B602:E602"/>
    <mergeCell ref="B603:E603"/>
    <mergeCell ref="B604:E604"/>
    <mergeCell ref="B605:E605"/>
    <mergeCell ref="B606:E606"/>
    <mergeCell ref="B607:E607"/>
    <mergeCell ref="B608:E608"/>
    <mergeCell ref="B609:E609"/>
    <mergeCell ref="B610:E610"/>
    <mergeCell ref="B611:E611"/>
    <mergeCell ref="B612:E612"/>
    <mergeCell ref="B613:E613"/>
    <mergeCell ref="B614:E614"/>
    <mergeCell ref="B615:E615"/>
    <mergeCell ref="B616:E616"/>
    <mergeCell ref="B617:E617"/>
    <mergeCell ref="B618:E618"/>
    <mergeCell ref="B619:E619"/>
    <mergeCell ref="B620:E620"/>
    <mergeCell ref="B621:E621"/>
    <mergeCell ref="B622:E622"/>
    <mergeCell ref="B623:E623"/>
    <mergeCell ref="B624:E624"/>
    <mergeCell ref="B625:E625"/>
    <mergeCell ref="B626:E626"/>
    <mergeCell ref="B627:E627"/>
    <mergeCell ref="B628:E628"/>
    <mergeCell ref="B629:E629"/>
    <mergeCell ref="B630:E630"/>
    <mergeCell ref="B631:E631"/>
    <mergeCell ref="B632:E632"/>
    <mergeCell ref="B633:E633"/>
    <mergeCell ref="B634:E634"/>
    <mergeCell ref="B635:E635"/>
    <mergeCell ref="B636:E636"/>
    <mergeCell ref="B637:E637"/>
    <mergeCell ref="B638:E638"/>
    <mergeCell ref="B639:E639"/>
    <mergeCell ref="B640:E640"/>
    <mergeCell ref="B641:E641"/>
    <mergeCell ref="B642:E642"/>
    <mergeCell ref="B643:E643"/>
    <mergeCell ref="B644:E644"/>
    <mergeCell ref="B645:E645"/>
    <mergeCell ref="B646:E646"/>
    <mergeCell ref="B647:E647"/>
    <mergeCell ref="B648:E648"/>
    <mergeCell ref="B649:E649"/>
    <mergeCell ref="B650:E650"/>
    <mergeCell ref="B651:E651"/>
    <mergeCell ref="B652:E652"/>
    <mergeCell ref="B653:E653"/>
    <mergeCell ref="B654:E654"/>
    <mergeCell ref="B655:E655"/>
    <mergeCell ref="B656:E656"/>
    <mergeCell ref="B657:E657"/>
    <mergeCell ref="B658:E658"/>
    <mergeCell ref="B659:E659"/>
    <mergeCell ref="B660:E660"/>
    <mergeCell ref="B661:E661"/>
    <mergeCell ref="B662:E662"/>
    <mergeCell ref="B663:E663"/>
    <mergeCell ref="B664:E664"/>
    <mergeCell ref="B665:E665"/>
    <mergeCell ref="B666:E666"/>
    <mergeCell ref="B667:E667"/>
    <mergeCell ref="B668:E668"/>
    <mergeCell ref="B669:E669"/>
    <mergeCell ref="B670:E670"/>
    <mergeCell ref="B671:E671"/>
    <mergeCell ref="B672:E672"/>
    <mergeCell ref="B673:E673"/>
    <mergeCell ref="B674:E674"/>
    <mergeCell ref="B675:E675"/>
    <mergeCell ref="B676:E676"/>
    <mergeCell ref="B677:E677"/>
    <mergeCell ref="B678:E678"/>
    <mergeCell ref="B679:E679"/>
    <mergeCell ref="B680:E680"/>
    <mergeCell ref="B681:E681"/>
    <mergeCell ref="B682:E682"/>
    <mergeCell ref="B683:E683"/>
    <mergeCell ref="B684:E684"/>
    <mergeCell ref="B685:E685"/>
    <mergeCell ref="B686:E686"/>
    <mergeCell ref="B687:E687"/>
    <mergeCell ref="B688:E688"/>
    <mergeCell ref="B689:E689"/>
    <mergeCell ref="B690:E690"/>
    <mergeCell ref="B691:E691"/>
    <mergeCell ref="B692:E692"/>
    <mergeCell ref="B693:E693"/>
    <mergeCell ref="B694:E694"/>
    <mergeCell ref="B695:E695"/>
    <mergeCell ref="B696:E696"/>
    <mergeCell ref="B697:E697"/>
    <mergeCell ref="B698:E698"/>
    <mergeCell ref="B699:E699"/>
    <mergeCell ref="B700:E700"/>
    <mergeCell ref="B701:E701"/>
    <mergeCell ref="B702:E702"/>
    <mergeCell ref="B703:E703"/>
    <mergeCell ref="B704:E704"/>
    <mergeCell ref="B705:E705"/>
    <mergeCell ref="B706:E706"/>
    <mergeCell ref="B707:E707"/>
    <mergeCell ref="B708:E708"/>
    <mergeCell ref="B709:E709"/>
    <mergeCell ref="B710:E710"/>
    <mergeCell ref="B711:E711"/>
    <mergeCell ref="B712:E712"/>
    <mergeCell ref="B713:E713"/>
    <mergeCell ref="B714:E714"/>
    <mergeCell ref="B715:E715"/>
    <mergeCell ref="B716:E716"/>
    <mergeCell ref="B717:E717"/>
    <mergeCell ref="B718:E718"/>
    <mergeCell ref="B719:E719"/>
    <mergeCell ref="B720:E720"/>
    <mergeCell ref="B721:E721"/>
    <mergeCell ref="B722:E722"/>
    <mergeCell ref="B723:E723"/>
    <mergeCell ref="B724:E724"/>
    <mergeCell ref="B725:E725"/>
    <mergeCell ref="B726:E726"/>
    <mergeCell ref="B727:E727"/>
    <mergeCell ref="B728:E728"/>
    <mergeCell ref="B729:E729"/>
    <mergeCell ref="B730:E730"/>
    <mergeCell ref="B731:E731"/>
    <mergeCell ref="B732:E732"/>
    <mergeCell ref="B733:E733"/>
    <mergeCell ref="B743:E743"/>
    <mergeCell ref="B744:E744"/>
    <mergeCell ref="B734:E734"/>
    <mergeCell ref="B735:E735"/>
    <mergeCell ref="B736:E736"/>
    <mergeCell ref="B737:E737"/>
    <mergeCell ref="B738:E738"/>
    <mergeCell ref="B739:E739"/>
    <mergeCell ref="B740:E740"/>
    <mergeCell ref="B741:E741"/>
    <mergeCell ref="B742:E742"/>
  </mergeCells>
  <conditionalFormatting sqref="K13">
    <cfRule type="cellIs" dxfId="125" priority="1" stopIfTrue="1" operator="equal">
      <formula>"Não Atende"</formula>
    </cfRule>
    <cfRule type="cellIs" dxfId="124" priority="2" stopIfTrue="1" operator="equal">
      <formula>"Atende"</formula>
    </cfRule>
  </conditionalFormatting>
  <dataValidations count="8">
    <dataValidation type="list" allowBlank="1" showInputMessage="1" showErrorMessage="1" sqref="E794 E802 E815 F856 E834 E810 D866 D889 K887 K889 D918:D923 K872 K874 K963 K953 D961 K961 D963 D953 D983 D985">
      <formula1>"Sim,Não"</formula1>
    </dataValidation>
    <dataValidation type="list" allowBlank="1" showInputMessage="1" showErrorMessage="1" sqref="I864 I792 I800 I813 I854 I786 I780:I784 I25:I29 I32 I34:I778">
      <formula1>requerimentos</formula1>
    </dataValidation>
    <dataValidation type="list" allowBlank="1" showInputMessage="1" showErrorMessage="1" sqref="F19:F20 F22 I14:I18">
      <formula1>Req_exclusão</formula1>
    </dataValidation>
    <dataValidation type="list" allowBlank="1" showInputMessage="1" showErrorMessage="1" sqref="WVI897:WVI907 IW897:IW907 SS897:SS907 ACO897:ACO907 AMK897:AMK907 AWG897:AWG907 BGC897:BGC907 BPY897:BPY907 BZU897:BZU907 CJQ897:CJQ907 CTM897:CTM907 DDI897:DDI907 DNE897:DNE907 DXA897:DXA907 EGW897:EGW907 EQS897:EQS907 FAO897:FAO907 FKK897:FKK907 FUG897:FUG907 GEC897:GEC907 GNY897:GNY907 GXU897:GXU907 HHQ897:HHQ907 HRM897:HRM907 IBI897:IBI907 ILE897:ILE907 IVA897:IVA907 JEW897:JEW907 JOS897:JOS907 JYO897:JYO907 KIK897:KIK907 KSG897:KSG907 LCC897:LCC907 LLY897:LLY907 LVU897:LVU907 MFQ897:MFQ907 MPM897:MPM907 MZI897:MZI907 NJE897:NJE907 NTA897:NTA907 OCW897:OCW907 OMS897:OMS907 OWO897:OWO907 PGK897:PGK907 PQG897:PQG907 QAC897:QAC907 QJY897:QJY907 QTU897:QTU907 RDQ897:RDQ907 RNM897:RNM907 RXI897:RXI907 SHE897:SHE907 SRA897:SRA907 TAW897:TAW907 TKS897:TKS907 TUO897:TUO907 UEK897:UEK907 UOG897:UOG907 UYC897:UYC907 VHY897:VHY907 VRU897:VRU907 WBQ897:WBQ907 WLM897:WLM907 E904:E914">
      <formula1>"RISC, x86"</formula1>
    </dataValidation>
    <dataValidation type="list" allowBlank="1" showInputMessage="1" showErrorMessage="1" sqref="WVG897:WVG907 IU897:IU907 SQ897:SQ907 ACM897:ACM907 AMI897:AMI907 AWE897:AWE907 BGA897:BGA907 BPW897:BPW907 BZS897:BZS907 CJO897:CJO907 CTK897:CTK907 DDG897:DDG907 DNC897:DNC907 DWY897:DWY907 EGU897:EGU907 EQQ897:EQQ907 FAM897:FAM907 FKI897:FKI907 FUE897:FUE907 GEA897:GEA907 GNW897:GNW907 GXS897:GXS907 HHO897:HHO907 HRK897:HRK907 IBG897:IBG907 ILC897:ILC907 IUY897:IUY907 JEU897:JEU907 JOQ897:JOQ907 JYM897:JYM907 KII897:KII907 KSE897:KSE907 LCA897:LCA907 LLW897:LLW907 LVS897:LVS907 MFO897:MFO907 MPK897:MPK907 MZG897:MZG907 NJC897:NJC907 NSY897:NSY907 OCU897:OCU907 OMQ897:OMQ907 OWM897:OWM907 PGI897:PGI907 PQE897:PQE907 QAA897:QAA907 QJW897:QJW907 QTS897:QTS907 RDO897:RDO907 RNK897:RNK907 RXG897:RXG907 SHC897:SHC907 SQY897:SQY907 TAU897:TAU907 TKQ897:TKQ907 TUM897:TUM907 UEI897:UEI907 UOE897:UOE907 UYA897:UYA907 VHW897:VHW907 VRS897:VRS907 WBO897:WBO907 WLK897:WLK907 C904:C914">
      <formula1>"Aplicação, Apresentação, Banco de Dados"</formula1>
    </dataValidation>
    <dataValidation type="list" allowBlank="1" showInputMessage="1" showErrorMessage="1" sqref="WVH897:WVH907 IV897:IV907 SR897:SR907 ACN897:ACN907 AMJ897:AMJ907 AWF897:AWF907 BGB897:BGB907 BPX897:BPX907 BZT897:BZT907 CJP897:CJP907 CTL897:CTL907 DDH897:DDH907 DND897:DND907 DWZ897:DWZ907 EGV897:EGV907 EQR897:EQR907 FAN897:FAN907 FKJ897:FKJ907 FUF897:FUF907 GEB897:GEB907 GNX897:GNX907 GXT897:GXT907 HHP897:HHP907 HRL897:HRL907 IBH897:IBH907 ILD897:ILD907 IUZ897:IUZ907 JEV897:JEV907 JOR897:JOR907 JYN897:JYN907 KIJ897:KIJ907 KSF897:KSF907 LCB897:LCB907 LLX897:LLX907 LVT897:LVT907 MFP897:MFP907 MPL897:MPL907 MZH897:MZH907 NJD897:NJD907 NSZ897:NSZ907 OCV897:OCV907 OMR897:OMR907 OWN897:OWN907 PGJ897:PGJ907 PQF897:PQF907 QAB897:QAB907 QJX897:QJX907 QTT897:QTT907 RDP897:RDP907 RNL897:RNL907 RXH897:RXH907 SHD897:SHD907 SQZ897:SQZ907 TAV897:TAV907 TKR897:TKR907 TUN897:TUN907 UEJ897:UEJ907 UOF897:UOF907 UYB897:UYB907 VHX897:VHX907 VRT897:VRT907 WBP897:WBP907 WLL897:WLL907 D904:D914">
      <formula1>"On Line, Batch, Misto"</formula1>
    </dataValidation>
    <dataValidation type="list" allowBlank="1" showInputMessage="1" showErrorMessage="1" sqref="WVF897:WVF907 IT897:IT907 SP897:SP907 ACL897:ACL907 AMH897:AMH907 AWD897:AWD907 BFZ897:BFZ907 BPV897:BPV907 BZR897:BZR907 CJN897:CJN907 CTJ897:CTJ907 DDF897:DDF907 DNB897:DNB907 DWX897:DWX907 EGT897:EGT907 EQP897:EQP907 FAL897:FAL907 FKH897:FKH907 FUD897:FUD907 GDZ897:GDZ907 GNV897:GNV907 GXR897:GXR907 HHN897:HHN907 HRJ897:HRJ907 IBF897:IBF907 ILB897:ILB907 IUX897:IUX907 JET897:JET907 JOP897:JOP907 JYL897:JYL907 KIH897:KIH907 KSD897:KSD907 LBZ897:LBZ907 LLV897:LLV907 LVR897:LVR907 MFN897:MFN907 MPJ897:MPJ907 MZF897:MZF907 NJB897:NJB907 NSX897:NSX907 OCT897:OCT907 OMP897:OMP907 OWL897:OWL907 PGH897:PGH907 PQD897:PQD907 PZZ897:PZZ907 QJV897:QJV907 QTR897:QTR907 RDN897:RDN907 RNJ897:RNJ907 RXF897:RXF907 SHB897:SHB907 SQX897:SQX907 TAT897:TAT907 TKP897:TKP907 TUL897:TUL907 UEH897:UEH907 UOD897:UOD907 UXZ897:UXZ907 VHV897:VHV907 VRR897:VRR907 WBN897:WBN907 WLJ897:WLJ907 B904:B914">
      <formula1>"Produção, Disaster Recovery, Desenvolvimento, Homologação, Testes"</formula1>
    </dataValidation>
    <dataValidation type="list" allowBlank="1" showInputMessage="1" showErrorMessage="1" sqref="K983">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E901 E860 F902 H25:H29 H780:H784 H786 H32 H34:H778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R293"/>
  <sheetViews>
    <sheetView showGridLines="0" zoomScale="80" zoomScaleNormal="80" workbookViewId="0"/>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78"/>
      <c r="B1" s="26"/>
      <c r="C1" s="26"/>
      <c r="D1" s="26"/>
      <c r="E1" s="26"/>
      <c r="F1" s="26"/>
      <c r="G1" s="26"/>
      <c r="H1" s="26"/>
      <c r="I1" s="26"/>
      <c r="J1" s="26"/>
      <c r="P1" s="16" t="s">
        <v>22</v>
      </c>
      <c r="R1" s="10" t="s">
        <v>48</v>
      </c>
    </row>
    <row r="2" spans="1:18" ht="15.75" thickBot="1" x14ac:dyDescent="0.25">
      <c r="A2" s="278"/>
      <c r="B2" s="279" t="s">
        <v>50</v>
      </c>
      <c r="C2" s="297"/>
      <c r="D2" s="297"/>
      <c r="E2" s="297"/>
      <c r="F2" s="642" t="s">
        <v>51</v>
      </c>
      <c r="G2" s="643"/>
      <c r="H2" s="644"/>
      <c r="I2" s="15">
        <f>IF(ISERR(SUM(G8:G97,G100:G128,G131:G261,G264:G268,G271:G294)/(SUM(K8:K97,K100:K128,K131:K261,K264:K268,K271:K294))),"N/A",SUM(G8:G97,G100:G128,G131:G261,G264:G268,G271:G294)/(SUM(K8:K97,K100:K128,K131:K261,K264:K268,K271:K294)))</f>
        <v>0</v>
      </c>
      <c r="J2" s="26"/>
      <c r="P2" s="8" t="s">
        <v>26</v>
      </c>
      <c r="R2" s="9" t="s">
        <v>4</v>
      </c>
    </row>
    <row r="3" spans="1:18" ht="15" x14ac:dyDescent="0.25">
      <c r="A3" s="278"/>
      <c r="B3" s="280" t="s">
        <v>276</v>
      </c>
      <c r="C3" s="298"/>
      <c r="D3" s="298"/>
      <c r="E3" s="298"/>
      <c r="F3" s="281"/>
      <c r="G3" s="281"/>
      <c r="H3" s="281" t="s">
        <v>1066</v>
      </c>
      <c r="I3" s="407">
        <f>(I5*100)/A5</f>
        <v>0.36496350364963503</v>
      </c>
      <c r="J3" s="413">
        <v>5.0000000000000001E-3</v>
      </c>
      <c r="P3" s="8" t="s">
        <v>27</v>
      </c>
      <c r="R3" s="9" t="s">
        <v>17</v>
      </c>
    </row>
    <row r="4" spans="1:18" ht="15" x14ac:dyDescent="0.25">
      <c r="A4" s="278"/>
      <c r="B4" s="282" t="str">
        <f>'Prop D'!$E$8</f>
        <v>Telemont/HPE</v>
      </c>
      <c r="C4" s="299"/>
      <c r="D4" s="299"/>
      <c r="E4" s="299"/>
      <c r="F4" s="27"/>
      <c r="G4" s="27"/>
      <c r="H4" s="27"/>
      <c r="I4" s="27"/>
      <c r="J4" s="27"/>
      <c r="P4" s="8" t="s">
        <v>28</v>
      </c>
      <c r="R4" s="8" t="s">
        <v>5</v>
      </c>
    </row>
    <row r="5" spans="1:18" ht="15" x14ac:dyDescent="0.2">
      <c r="A5" s="406">
        <f>COUNTA((A8:A293))-4</f>
        <v>274</v>
      </c>
      <c r="B5" s="26"/>
      <c r="C5" s="26"/>
      <c r="D5" s="26"/>
      <c r="E5" s="26"/>
      <c r="F5" s="27"/>
      <c r="G5" s="27"/>
      <c r="H5" s="27"/>
      <c r="I5" s="406">
        <f>COUNTA((I8:I293))-4</f>
        <v>1</v>
      </c>
      <c r="J5" s="27"/>
      <c r="P5" s="8" t="s">
        <v>29</v>
      </c>
    </row>
    <row r="6" spans="1:18" ht="13.5" thickBot="1" x14ac:dyDescent="0.25">
      <c r="A6" s="278"/>
      <c r="B6" s="28" t="s">
        <v>52</v>
      </c>
      <c r="C6" s="28"/>
      <c r="D6" s="28"/>
      <c r="E6" s="28"/>
      <c r="F6" s="28" t="s">
        <v>53</v>
      </c>
      <c r="G6" s="28"/>
      <c r="H6" s="26"/>
      <c r="I6" s="26"/>
      <c r="J6" s="26"/>
      <c r="P6" s="8" t="s">
        <v>30</v>
      </c>
    </row>
    <row r="7" spans="1:18" ht="26.25" thickBot="1" x14ac:dyDescent="0.25">
      <c r="A7" s="29" t="s">
        <v>54</v>
      </c>
      <c r="B7" s="31" t="s">
        <v>168</v>
      </c>
      <c r="C7" s="300"/>
      <c r="D7" s="300"/>
      <c r="E7" s="301"/>
      <c r="F7" s="30" t="s">
        <v>4</v>
      </c>
      <c r="G7" s="30" t="s">
        <v>57</v>
      </c>
      <c r="H7" s="30" t="s">
        <v>22</v>
      </c>
      <c r="I7" s="31" t="s">
        <v>55</v>
      </c>
      <c r="J7" s="30" t="s">
        <v>56</v>
      </c>
      <c r="K7" s="33" t="s">
        <v>58</v>
      </c>
      <c r="L7" s="364" t="s">
        <v>274</v>
      </c>
      <c r="M7" s="32" t="s">
        <v>275</v>
      </c>
      <c r="P7" s="8" t="s">
        <v>31</v>
      </c>
    </row>
    <row r="8" spans="1:18" ht="45" customHeight="1" x14ac:dyDescent="0.2">
      <c r="A8" s="307" t="str">
        <f t="shared" ref="A8:A71" si="0">IF(LEFT(A7,2)="ID",CONCATENATE(MID($A$7,SEARCH(" ",$A$7)+1,10),"001"),CONCATENATE(MID($A$7,SEARCH(" ",$A$7)+1,10),TEXT(RIGHT(A7,3)+1,"000")))</f>
        <v>RQF001</v>
      </c>
      <c r="B8" s="645" t="s">
        <v>309</v>
      </c>
      <c r="C8" s="646" t="s">
        <v>309</v>
      </c>
      <c r="D8" s="646" t="s">
        <v>309</v>
      </c>
      <c r="E8" s="647" t="s">
        <v>309</v>
      </c>
      <c r="F8" s="389" t="s">
        <v>5</v>
      </c>
      <c r="G8" s="304"/>
      <c r="H8" s="393"/>
      <c r="I8" s="306"/>
      <c r="J8" s="306"/>
      <c r="K8" s="34" t="str">
        <f t="shared" ref="K8:K71" si="1">IF(I8="","",I8*100)</f>
        <v/>
      </c>
      <c r="L8" s="307"/>
      <c r="M8" s="362"/>
    </row>
    <row r="9" spans="1:18" ht="45" customHeight="1" x14ac:dyDescent="0.2">
      <c r="A9" s="307" t="str">
        <f t="shared" si="0"/>
        <v>RQF002</v>
      </c>
      <c r="B9" s="633" t="s">
        <v>310</v>
      </c>
      <c r="C9" s="634" t="s">
        <v>310</v>
      </c>
      <c r="D9" s="634" t="s">
        <v>310</v>
      </c>
      <c r="E9" s="635" t="s">
        <v>310</v>
      </c>
      <c r="F9" s="390" t="s">
        <v>4</v>
      </c>
      <c r="G9" s="304"/>
      <c r="H9" s="394"/>
      <c r="I9" s="306"/>
      <c r="J9" s="306"/>
      <c r="K9" s="34" t="str">
        <f t="shared" si="1"/>
        <v/>
      </c>
      <c r="L9" s="307"/>
      <c r="M9" s="383"/>
    </row>
    <row r="10" spans="1:18" ht="45" customHeight="1" x14ac:dyDescent="0.2">
      <c r="A10" s="307" t="str">
        <f t="shared" si="0"/>
        <v>RQF003</v>
      </c>
      <c r="B10" s="648" t="s">
        <v>311</v>
      </c>
      <c r="C10" s="649" t="s">
        <v>311</v>
      </c>
      <c r="D10" s="649" t="s">
        <v>311</v>
      </c>
      <c r="E10" s="650" t="s">
        <v>311</v>
      </c>
      <c r="F10" s="389" t="s">
        <v>4</v>
      </c>
      <c r="G10" s="304"/>
      <c r="H10" s="393"/>
      <c r="I10" s="306"/>
      <c r="J10" s="306"/>
      <c r="K10" s="34" t="str">
        <f t="shared" si="1"/>
        <v/>
      </c>
      <c r="L10" s="307"/>
      <c r="M10" s="383"/>
    </row>
    <row r="11" spans="1:18" ht="45" customHeight="1" x14ac:dyDescent="0.2">
      <c r="A11" s="307" t="str">
        <f t="shared" si="0"/>
        <v>RQF004</v>
      </c>
      <c r="B11" s="633" t="s">
        <v>312</v>
      </c>
      <c r="C11" s="634" t="s">
        <v>312</v>
      </c>
      <c r="D11" s="634" t="s">
        <v>312</v>
      </c>
      <c r="E11" s="635" t="s">
        <v>312</v>
      </c>
      <c r="F11" s="390" t="s">
        <v>5</v>
      </c>
      <c r="G11" s="304"/>
      <c r="H11" s="394"/>
      <c r="I11" s="306"/>
      <c r="J11" s="306"/>
      <c r="K11" s="34" t="str">
        <f t="shared" si="1"/>
        <v/>
      </c>
      <c r="L11" s="307"/>
      <c r="M11" s="383"/>
    </row>
    <row r="12" spans="1:18" ht="45" customHeight="1" x14ac:dyDescent="0.2">
      <c r="A12" s="307" t="str">
        <f t="shared" si="0"/>
        <v>RQF005</v>
      </c>
      <c r="B12" s="633" t="s">
        <v>313</v>
      </c>
      <c r="C12" s="634" t="s">
        <v>313</v>
      </c>
      <c r="D12" s="634" t="s">
        <v>313</v>
      </c>
      <c r="E12" s="635" t="s">
        <v>313</v>
      </c>
      <c r="F12" s="391" t="s">
        <v>4</v>
      </c>
      <c r="G12" s="304"/>
      <c r="H12" s="395"/>
      <c r="I12" s="306"/>
      <c r="J12" s="306"/>
      <c r="K12" s="34" t="str">
        <f t="shared" si="1"/>
        <v/>
      </c>
      <c r="L12" s="307"/>
      <c r="M12" s="383"/>
    </row>
    <row r="13" spans="1:18" ht="45" customHeight="1" x14ac:dyDescent="0.2">
      <c r="A13" s="307" t="str">
        <f t="shared" si="0"/>
        <v>RQF006</v>
      </c>
      <c r="B13" s="633" t="s">
        <v>314</v>
      </c>
      <c r="C13" s="634" t="s">
        <v>314</v>
      </c>
      <c r="D13" s="634" t="s">
        <v>314</v>
      </c>
      <c r="E13" s="635" t="s">
        <v>314</v>
      </c>
      <c r="F13" s="391" t="s">
        <v>4</v>
      </c>
      <c r="G13" s="304"/>
      <c r="H13" s="395"/>
      <c r="I13" s="306"/>
      <c r="J13" s="306"/>
      <c r="K13" s="34" t="str">
        <f t="shared" si="1"/>
        <v/>
      </c>
      <c r="L13" s="307"/>
      <c r="M13" s="383"/>
    </row>
    <row r="14" spans="1:18" ht="45" customHeight="1" x14ac:dyDescent="0.2">
      <c r="A14" s="307" t="str">
        <f t="shared" si="0"/>
        <v>RQF007</v>
      </c>
      <c r="B14" s="633" t="s">
        <v>315</v>
      </c>
      <c r="C14" s="634" t="s">
        <v>315</v>
      </c>
      <c r="D14" s="634" t="s">
        <v>315</v>
      </c>
      <c r="E14" s="635" t="s">
        <v>315</v>
      </c>
      <c r="F14" s="391" t="s">
        <v>4</v>
      </c>
      <c r="G14" s="304"/>
      <c r="H14" s="395"/>
      <c r="I14" s="306"/>
      <c r="J14" s="306"/>
      <c r="K14" s="34" t="str">
        <f t="shared" si="1"/>
        <v/>
      </c>
      <c r="L14" s="307"/>
      <c r="M14" s="383"/>
    </row>
    <row r="15" spans="1:18" ht="45" customHeight="1" x14ac:dyDescent="0.2">
      <c r="A15" s="307" t="str">
        <f t="shared" si="0"/>
        <v>RQF008</v>
      </c>
      <c r="B15" s="633" t="s">
        <v>316</v>
      </c>
      <c r="C15" s="634" t="s">
        <v>316</v>
      </c>
      <c r="D15" s="634" t="s">
        <v>316</v>
      </c>
      <c r="E15" s="635" t="s">
        <v>316</v>
      </c>
      <c r="F15" s="391" t="s">
        <v>4</v>
      </c>
      <c r="G15" s="304"/>
      <c r="H15" s="395"/>
      <c r="I15" s="306"/>
      <c r="J15" s="306"/>
      <c r="K15" s="34" t="str">
        <f t="shared" si="1"/>
        <v/>
      </c>
      <c r="L15" s="307"/>
      <c r="M15" s="383"/>
    </row>
    <row r="16" spans="1:18" ht="45" customHeight="1" x14ac:dyDescent="0.2">
      <c r="A16" s="307" t="str">
        <f t="shared" si="0"/>
        <v>RQF009</v>
      </c>
      <c r="B16" s="633" t="s">
        <v>317</v>
      </c>
      <c r="C16" s="634" t="s">
        <v>317</v>
      </c>
      <c r="D16" s="634" t="s">
        <v>317</v>
      </c>
      <c r="E16" s="635" t="s">
        <v>317</v>
      </c>
      <c r="F16" s="391" t="s">
        <v>5</v>
      </c>
      <c r="G16" s="304"/>
      <c r="H16" s="395"/>
      <c r="I16" s="306"/>
      <c r="J16" s="306"/>
      <c r="K16" s="34" t="str">
        <f t="shared" si="1"/>
        <v/>
      </c>
      <c r="L16" s="307"/>
      <c r="M16" s="383"/>
    </row>
    <row r="17" spans="1:13" ht="45" customHeight="1" x14ac:dyDescent="0.2">
      <c r="A17" s="307" t="str">
        <f t="shared" si="0"/>
        <v>RQF010</v>
      </c>
      <c r="B17" s="633" t="s">
        <v>318</v>
      </c>
      <c r="C17" s="634" t="s">
        <v>318</v>
      </c>
      <c r="D17" s="634" t="s">
        <v>318</v>
      </c>
      <c r="E17" s="635" t="s">
        <v>318</v>
      </c>
      <c r="F17" s="391" t="s">
        <v>5</v>
      </c>
      <c r="G17" s="304"/>
      <c r="H17" s="395"/>
      <c r="I17" s="306"/>
      <c r="J17" s="306"/>
      <c r="K17" s="34" t="str">
        <f t="shared" si="1"/>
        <v/>
      </c>
      <c r="L17" s="307"/>
      <c r="M17" s="383"/>
    </row>
    <row r="18" spans="1:13" ht="45" customHeight="1" x14ac:dyDescent="0.2">
      <c r="A18" s="307" t="str">
        <f t="shared" si="0"/>
        <v>RQF011</v>
      </c>
      <c r="B18" s="633" t="s">
        <v>319</v>
      </c>
      <c r="C18" s="634" t="s">
        <v>319</v>
      </c>
      <c r="D18" s="634" t="s">
        <v>319</v>
      </c>
      <c r="E18" s="635" t="s">
        <v>319</v>
      </c>
      <c r="F18" s="391" t="s">
        <v>5</v>
      </c>
      <c r="G18" s="304"/>
      <c r="H18" s="395"/>
      <c r="I18" s="306"/>
      <c r="J18" s="306"/>
      <c r="K18" s="34" t="str">
        <f t="shared" si="1"/>
        <v/>
      </c>
      <c r="L18" s="307"/>
      <c r="M18" s="383"/>
    </row>
    <row r="19" spans="1:13" ht="45" customHeight="1" x14ac:dyDescent="0.2">
      <c r="A19" s="307" t="str">
        <f t="shared" si="0"/>
        <v>RQF012</v>
      </c>
      <c r="B19" s="633" t="s">
        <v>320</v>
      </c>
      <c r="C19" s="634" t="s">
        <v>320</v>
      </c>
      <c r="D19" s="634" t="s">
        <v>320</v>
      </c>
      <c r="E19" s="635" t="s">
        <v>320</v>
      </c>
      <c r="F19" s="391" t="s">
        <v>4</v>
      </c>
      <c r="G19" s="304"/>
      <c r="H19" s="395"/>
      <c r="I19" s="306"/>
      <c r="J19" s="306"/>
      <c r="K19" s="34" t="str">
        <f t="shared" si="1"/>
        <v/>
      </c>
      <c r="L19" s="307"/>
      <c r="M19" s="383"/>
    </row>
    <row r="20" spans="1:13" ht="45" customHeight="1" x14ac:dyDescent="0.2">
      <c r="A20" s="307" t="str">
        <f t="shared" si="0"/>
        <v>RQF013</v>
      </c>
      <c r="B20" s="633" t="s">
        <v>321</v>
      </c>
      <c r="C20" s="634" t="s">
        <v>321</v>
      </c>
      <c r="D20" s="634" t="s">
        <v>321</v>
      </c>
      <c r="E20" s="635" t="s">
        <v>321</v>
      </c>
      <c r="F20" s="391" t="s">
        <v>4</v>
      </c>
      <c r="G20" s="304"/>
      <c r="H20" s="395"/>
      <c r="I20" s="306"/>
      <c r="J20" s="306"/>
      <c r="K20" s="34" t="str">
        <f t="shared" si="1"/>
        <v/>
      </c>
      <c r="L20" s="307"/>
      <c r="M20" s="383"/>
    </row>
    <row r="21" spans="1:13" ht="45" customHeight="1" x14ac:dyDescent="0.2">
      <c r="A21" s="307" t="str">
        <f t="shared" si="0"/>
        <v>RQF014</v>
      </c>
      <c r="B21" s="633" t="s">
        <v>322</v>
      </c>
      <c r="C21" s="634" t="s">
        <v>322</v>
      </c>
      <c r="D21" s="634" t="s">
        <v>322</v>
      </c>
      <c r="E21" s="635" t="s">
        <v>322</v>
      </c>
      <c r="F21" s="391" t="s">
        <v>4</v>
      </c>
      <c r="G21" s="304"/>
      <c r="H21" s="395"/>
      <c r="I21" s="306"/>
      <c r="J21" s="306"/>
      <c r="K21" s="34" t="str">
        <f t="shared" si="1"/>
        <v/>
      </c>
      <c r="L21" s="307"/>
      <c r="M21" s="383"/>
    </row>
    <row r="22" spans="1:13" ht="45" customHeight="1" x14ac:dyDescent="0.2">
      <c r="A22" s="307" t="str">
        <f t="shared" si="0"/>
        <v>RQF015</v>
      </c>
      <c r="B22" s="633" t="s">
        <v>323</v>
      </c>
      <c r="C22" s="634" t="s">
        <v>323</v>
      </c>
      <c r="D22" s="634" t="s">
        <v>323</v>
      </c>
      <c r="E22" s="635" t="s">
        <v>323</v>
      </c>
      <c r="F22" s="391" t="s">
        <v>4</v>
      </c>
      <c r="G22" s="304"/>
      <c r="H22" s="395"/>
      <c r="I22" s="306"/>
      <c r="J22" s="306"/>
      <c r="K22" s="34" t="str">
        <f t="shared" si="1"/>
        <v/>
      </c>
      <c r="L22" s="307"/>
      <c r="M22" s="383"/>
    </row>
    <row r="23" spans="1:13" ht="45" customHeight="1" x14ac:dyDescent="0.2">
      <c r="A23" s="307" t="str">
        <f t="shared" si="0"/>
        <v>RQF016</v>
      </c>
      <c r="B23" s="633" t="s">
        <v>324</v>
      </c>
      <c r="C23" s="634" t="s">
        <v>324</v>
      </c>
      <c r="D23" s="634" t="s">
        <v>324</v>
      </c>
      <c r="E23" s="635" t="s">
        <v>324</v>
      </c>
      <c r="F23" s="391" t="s">
        <v>4</v>
      </c>
      <c r="G23" s="304"/>
      <c r="H23" s="395"/>
      <c r="I23" s="306"/>
      <c r="J23" s="306"/>
      <c r="K23" s="34" t="str">
        <f t="shared" si="1"/>
        <v/>
      </c>
      <c r="L23" s="307"/>
      <c r="M23" s="383"/>
    </row>
    <row r="24" spans="1:13" ht="45" customHeight="1" x14ac:dyDescent="0.2">
      <c r="A24" s="307" t="str">
        <f t="shared" si="0"/>
        <v>RQF017</v>
      </c>
      <c r="B24" s="633" t="s">
        <v>325</v>
      </c>
      <c r="C24" s="634" t="s">
        <v>325</v>
      </c>
      <c r="D24" s="634" t="s">
        <v>325</v>
      </c>
      <c r="E24" s="635" t="s">
        <v>325</v>
      </c>
      <c r="F24" s="391" t="s">
        <v>4</v>
      </c>
      <c r="G24" s="304"/>
      <c r="H24" s="395"/>
      <c r="I24" s="306"/>
      <c r="J24" s="306"/>
      <c r="K24" s="34" t="str">
        <f t="shared" si="1"/>
        <v/>
      </c>
      <c r="L24" s="307"/>
      <c r="M24" s="383"/>
    </row>
    <row r="25" spans="1:13" ht="45" customHeight="1" x14ac:dyDescent="0.2">
      <c r="A25" s="307" t="str">
        <f t="shared" si="0"/>
        <v>RQF018</v>
      </c>
      <c r="B25" s="633" t="s">
        <v>326</v>
      </c>
      <c r="C25" s="634" t="s">
        <v>326</v>
      </c>
      <c r="D25" s="634" t="s">
        <v>326</v>
      </c>
      <c r="E25" s="635" t="s">
        <v>326</v>
      </c>
      <c r="F25" s="391" t="s">
        <v>4</v>
      </c>
      <c r="G25" s="304"/>
      <c r="H25" s="395"/>
      <c r="I25" s="306"/>
      <c r="J25" s="306"/>
      <c r="K25" s="34" t="str">
        <f t="shared" si="1"/>
        <v/>
      </c>
      <c r="L25" s="307"/>
      <c r="M25" s="383"/>
    </row>
    <row r="26" spans="1:13" ht="45" customHeight="1" x14ac:dyDescent="0.2">
      <c r="A26" s="307" t="str">
        <f t="shared" si="0"/>
        <v>RQF019</v>
      </c>
      <c r="B26" s="633" t="s">
        <v>327</v>
      </c>
      <c r="C26" s="634" t="s">
        <v>327</v>
      </c>
      <c r="D26" s="634" t="s">
        <v>327</v>
      </c>
      <c r="E26" s="635" t="s">
        <v>327</v>
      </c>
      <c r="F26" s="391" t="s">
        <v>4</v>
      </c>
      <c r="G26" s="304"/>
      <c r="H26" s="395"/>
      <c r="I26" s="306"/>
      <c r="J26" s="306"/>
      <c r="K26" s="34" t="str">
        <f t="shared" si="1"/>
        <v/>
      </c>
      <c r="L26" s="307"/>
      <c r="M26" s="383"/>
    </row>
    <row r="27" spans="1:13" ht="45" customHeight="1" x14ac:dyDescent="0.2">
      <c r="A27" s="307" t="str">
        <f t="shared" si="0"/>
        <v>RQF020</v>
      </c>
      <c r="B27" s="633" t="s">
        <v>328</v>
      </c>
      <c r="C27" s="634" t="s">
        <v>328</v>
      </c>
      <c r="D27" s="634" t="s">
        <v>328</v>
      </c>
      <c r="E27" s="635" t="s">
        <v>328</v>
      </c>
      <c r="F27" s="391" t="s">
        <v>4</v>
      </c>
      <c r="G27" s="304"/>
      <c r="H27" s="395"/>
      <c r="I27" s="306"/>
      <c r="J27" s="306"/>
      <c r="K27" s="34" t="str">
        <f t="shared" si="1"/>
        <v/>
      </c>
      <c r="L27" s="307"/>
      <c r="M27" s="383"/>
    </row>
    <row r="28" spans="1:13" ht="45" customHeight="1" x14ac:dyDescent="0.2">
      <c r="A28" s="307" t="str">
        <f t="shared" si="0"/>
        <v>RQF021</v>
      </c>
      <c r="B28" s="633" t="s">
        <v>329</v>
      </c>
      <c r="C28" s="634" t="s">
        <v>329</v>
      </c>
      <c r="D28" s="634" t="s">
        <v>329</v>
      </c>
      <c r="E28" s="635" t="s">
        <v>329</v>
      </c>
      <c r="F28" s="391" t="s">
        <v>4</v>
      </c>
      <c r="G28" s="304"/>
      <c r="H28" s="395"/>
      <c r="I28" s="306"/>
      <c r="J28" s="306"/>
      <c r="K28" s="34" t="str">
        <f t="shared" si="1"/>
        <v/>
      </c>
      <c r="L28" s="307"/>
      <c r="M28" s="383"/>
    </row>
    <row r="29" spans="1:13" ht="45" customHeight="1" x14ac:dyDescent="0.2">
      <c r="A29" s="307" t="str">
        <f t="shared" si="0"/>
        <v>RQF022</v>
      </c>
      <c r="B29" s="633" t="s">
        <v>398</v>
      </c>
      <c r="C29" s="634" t="s">
        <v>398</v>
      </c>
      <c r="D29" s="634" t="s">
        <v>398</v>
      </c>
      <c r="E29" s="635" t="s">
        <v>398</v>
      </c>
      <c r="F29" s="391" t="s">
        <v>4</v>
      </c>
      <c r="G29" s="304"/>
      <c r="H29" s="395"/>
      <c r="I29" s="306"/>
      <c r="J29" s="306"/>
      <c r="K29" s="34" t="str">
        <f t="shared" si="1"/>
        <v/>
      </c>
      <c r="L29" s="307"/>
      <c r="M29" s="383"/>
    </row>
    <row r="30" spans="1:13" ht="45" customHeight="1" x14ac:dyDescent="0.2">
      <c r="A30" s="307" t="str">
        <f t="shared" si="0"/>
        <v>RQF023</v>
      </c>
      <c r="B30" s="633" t="s">
        <v>399</v>
      </c>
      <c r="C30" s="634" t="s">
        <v>399</v>
      </c>
      <c r="D30" s="634" t="s">
        <v>399</v>
      </c>
      <c r="E30" s="635" t="s">
        <v>399</v>
      </c>
      <c r="F30" s="391" t="s">
        <v>4</v>
      </c>
      <c r="G30" s="304"/>
      <c r="H30" s="395"/>
      <c r="I30" s="306"/>
      <c r="J30" s="306"/>
      <c r="K30" s="34" t="str">
        <f t="shared" si="1"/>
        <v/>
      </c>
      <c r="L30" s="307"/>
      <c r="M30" s="383"/>
    </row>
    <row r="31" spans="1:13" ht="45" customHeight="1" x14ac:dyDescent="0.2">
      <c r="A31" s="307" t="str">
        <f t="shared" si="0"/>
        <v>RQF024</v>
      </c>
      <c r="B31" s="633" t="s">
        <v>332</v>
      </c>
      <c r="C31" s="634" t="s">
        <v>332</v>
      </c>
      <c r="D31" s="634" t="s">
        <v>332</v>
      </c>
      <c r="E31" s="635" t="s">
        <v>332</v>
      </c>
      <c r="F31" s="391" t="s">
        <v>5</v>
      </c>
      <c r="G31" s="304"/>
      <c r="H31" s="395"/>
      <c r="I31" s="306"/>
      <c r="J31" s="306"/>
      <c r="K31" s="34" t="str">
        <f t="shared" si="1"/>
        <v/>
      </c>
      <c r="L31" s="307"/>
      <c r="M31" s="383"/>
    </row>
    <row r="32" spans="1:13" ht="45" customHeight="1" x14ac:dyDescent="0.2">
      <c r="A32" s="307" t="str">
        <f t="shared" si="0"/>
        <v>RQF025</v>
      </c>
      <c r="B32" s="633" t="s">
        <v>400</v>
      </c>
      <c r="C32" s="634" t="s">
        <v>400</v>
      </c>
      <c r="D32" s="634" t="s">
        <v>400</v>
      </c>
      <c r="E32" s="635" t="s">
        <v>400</v>
      </c>
      <c r="F32" s="391" t="s">
        <v>5</v>
      </c>
      <c r="G32" s="304"/>
      <c r="H32" s="395"/>
      <c r="I32" s="306"/>
      <c r="J32" s="306"/>
      <c r="K32" s="34" t="str">
        <f t="shared" si="1"/>
        <v/>
      </c>
      <c r="L32" s="307"/>
      <c r="M32" s="383"/>
    </row>
    <row r="33" spans="1:13" ht="45" customHeight="1" x14ac:dyDescent="0.2">
      <c r="A33" s="307" t="str">
        <f t="shared" si="0"/>
        <v>RQF026</v>
      </c>
      <c r="B33" s="633" t="s">
        <v>334</v>
      </c>
      <c r="C33" s="634" t="s">
        <v>334</v>
      </c>
      <c r="D33" s="634" t="s">
        <v>334</v>
      </c>
      <c r="E33" s="635" t="s">
        <v>334</v>
      </c>
      <c r="F33" s="391" t="s">
        <v>5</v>
      </c>
      <c r="G33" s="304"/>
      <c r="H33" s="395"/>
      <c r="I33" s="306"/>
      <c r="J33" s="306"/>
      <c r="K33" s="34" t="str">
        <f t="shared" si="1"/>
        <v/>
      </c>
      <c r="L33" s="307"/>
      <c r="M33" s="383"/>
    </row>
    <row r="34" spans="1:13" ht="45" customHeight="1" x14ac:dyDescent="0.2">
      <c r="A34" s="307" t="str">
        <f t="shared" si="0"/>
        <v>RQF027</v>
      </c>
      <c r="B34" s="633" t="s">
        <v>401</v>
      </c>
      <c r="C34" s="634" t="s">
        <v>401</v>
      </c>
      <c r="D34" s="634" t="s">
        <v>401</v>
      </c>
      <c r="E34" s="635" t="s">
        <v>401</v>
      </c>
      <c r="F34" s="391" t="s">
        <v>5</v>
      </c>
      <c r="G34" s="304"/>
      <c r="H34" s="395"/>
      <c r="I34" s="306"/>
      <c r="J34" s="306"/>
      <c r="K34" s="34" t="str">
        <f t="shared" si="1"/>
        <v/>
      </c>
      <c r="L34" s="307"/>
      <c r="M34" s="383"/>
    </row>
    <row r="35" spans="1:13" ht="45" customHeight="1" x14ac:dyDescent="0.2">
      <c r="A35" s="307" t="str">
        <f t="shared" si="0"/>
        <v>RQF028</v>
      </c>
      <c r="B35" s="633" t="s">
        <v>336</v>
      </c>
      <c r="C35" s="634" t="s">
        <v>336</v>
      </c>
      <c r="D35" s="634" t="s">
        <v>336</v>
      </c>
      <c r="E35" s="635" t="s">
        <v>336</v>
      </c>
      <c r="F35" s="391" t="s">
        <v>5</v>
      </c>
      <c r="G35" s="304"/>
      <c r="H35" s="395"/>
      <c r="I35" s="306"/>
      <c r="J35" s="306"/>
      <c r="K35" s="34" t="str">
        <f t="shared" si="1"/>
        <v/>
      </c>
      <c r="L35" s="307"/>
      <c r="M35" s="383"/>
    </row>
    <row r="36" spans="1:13" ht="45" customHeight="1" x14ac:dyDescent="0.2">
      <c r="A36" s="307" t="str">
        <f t="shared" si="0"/>
        <v>RQF029</v>
      </c>
      <c r="B36" s="633" t="s">
        <v>337</v>
      </c>
      <c r="C36" s="634" t="s">
        <v>337</v>
      </c>
      <c r="D36" s="634" t="s">
        <v>337</v>
      </c>
      <c r="E36" s="635" t="s">
        <v>337</v>
      </c>
      <c r="F36" s="391" t="s">
        <v>5</v>
      </c>
      <c r="G36" s="304"/>
      <c r="H36" s="395"/>
      <c r="I36" s="306"/>
      <c r="J36" s="306"/>
      <c r="K36" s="34" t="str">
        <f t="shared" si="1"/>
        <v/>
      </c>
      <c r="L36" s="307"/>
      <c r="M36" s="383"/>
    </row>
    <row r="37" spans="1:13" ht="45" customHeight="1" x14ac:dyDescent="0.2">
      <c r="A37" s="307" t="str">
        <f t="shared" si="0"/>
        <v>RQF030</v>
      </c>
      <c r="B37" s="633" t="s">
        <v>338</v>
      </c>
      <c r="C37" s="634" t="s">
        <v>338</v>
      </c>
      <c r="D37" s="634" t="s">
        <v>338</v>
      </c>
      <c r="E37" s="635" t="s">
        <v>338</v>
      </c>
      <c r="F37" s="391" t="s">
        <v>5</v>
      </c>
      <c r="G37" s="304"/>
      <c r="H37" s="395"/>
      <c r="I37" s="306"/>
      <c r="J37" s="306"/>
      <c r="K37" s="34" t="str">
        <f t="shared" si="1"/>
        <v/>
      </c>
      <c r="L37" s="307"/>
      <c r="M37" s="383"/>
    </row>
    <row r="38" spans="1:13" ht="45" customHeight="1" x14ac:dyDescent="0.2">
      <c r="A38" s="307" t="str">
        <f t="shared" si="0"/>
        <v>RQF031</v>
      </c>
      <c r="B38" s="633" t="s">
        <v>339</v>
      </c>
      <c r="C38" s="634" t="s">
        <v>339</v>
      </c>
      <c r="D38" s="634" t="s">
        <v>339</v>
      </c>
      <c r="E38" s="635" t="s">
        <v>339</v>
      </c>
      <c r="F38" s="391" t="s">
        <v>5</v>
      </c>
      <c r="G38" s="304"/>
      <c r="H38" s="395"/>
      <c r="I38" s="306"/>
      <c r="J38" s="306"/>
      <c r="K38" s="34" t="str">
        <f t="shared" si="1"/>
        <v/>
      </c>
      <c r="L38" s="307"/>
      <c r="M38" s="383"/>
    </row>
    <row r="39" spans="1:13" ht="45" customHeight="1" x14ac:dyDescent="0.2">
      <c r="A39" s="307" t="str">
        <f t="shared" si="0"/>
        <v>RQF032</v>
      </c>
      <c r="B39" s="633" t="s">
        <v>340</v>
      </c>
      <c r="C39" s="634" t="s">
        <v>340</v>
      </c>
      <c r="D39" s="634" t="s">
        <v>340</v>
      </c>
      <c r="E39" s="635" t="s">
        <v>340</v>
      </c>
      <c r="F39" s="391" t="s">
        <v>5</v>
      </c>
      <c r="G39" s="304"/>
      <c r="H39" s="395"/>
      <c r="I39" s="306"/>
      <c r="J39" s="306"/>
      <c r="K39" s="34" t="str">
        <f t="shared" si="1"/>
        <v/>
      </c>
      <c r="L39" s="307"/>
      <c r="M39" s="383"/>
    </row>
    <row r="40" spans="1:13" ht="45" customHeight="1" x14ac:dyDescent="0.2">
      <c r="A40" s="307" t="str">
        <f t="shared" si="0"/>
        <v>RQF033</v>
      </c>
      <c r="B40" s="633" t="s">
        <v>341</v>
      </c>
      <c r="C40" s="634" t="s">
        <v>341</v>
      </c>
      <c r="D40" s="634" t="s">
        <v>341</v>
      </c>
      <c r="E40" s="635" t="s">
        <v>341</v>
      </c>
      <c r="F40" s="391" t="s">
        <v>5</v>
      </c>
      <c r="G40" s="304"/>
      <c r="H40" s="395"/>
      <c r="I40" s="306"/>
      <c r="J40" s="306"/>
      <c r="K40" s="34" t="str">
        <f t="shared" si="1"/>
        <v/>
      </c>
      <c r="L40" s="307"/>
      <c r="M40" s="383"/>
    </row>
    <row r="41" spans="1:13" ht="45" customHeight="1" x14ac:dyDescent="0.2">
      <c r="A41" s="307" t="str">
        <f t="shared" si="0"/>
        <v>RQF034</v>
      </c>
      <c r="B41" s="633" t="s">
        <v>342</v>
      </c>
      <c r="C41" s="634" t="s">
        <v>342</v>
      </c>
      <c r="D41" s="634" t="s">
        <v>342</v>
      </c>
      <c r="E41" s="635" t="s">
        <v>342</v>
      </c>
      <c r="F41" s="391" t="s">
        <v>5</v>
      </c>
      <c r="G41" s="304"/>
      <c r="H41" s="395"/>
      <c r="I41" s="306"/>
      <c r="J41" s="306"/>
      <c r="K41" s="34" t="str">
        <f t="shared" si="1"/>
        <v/>
      </c>
      <c r="L41" s="307"/>
      <c r="M41" s="383"/>
    </row>
    <row r="42" spans="1:13" ht="45" customHeight="1" x14ac:dyDescent="0.2">
      <c r="A42" s="307" t="str">
        <f t="shared" si="0"/>
        <v>RQF035</v>
      </c>
      <c r="B42" s="633" t="s">
        <v>343</v>
      </c>
      <c r="C42" s="634" t="s">
        <v>343</v>
      </c>
      <c r="D42" s="634" t="s">
        <v>343</v>
      </c>
      <c r="E42" s="635" t="s">
        <v>343</v>
      </c>
      <c r="F42" s="391" t="s">
        <v>5</v>
      </c>
      <c r="G42" s="304"/>
      <c r="H42" s="395"/>
      <c r="I42" s="306"/>
      <c r="J42" s="306"/>
      <c r="K42" s="34" t="str">
        <f t="shared" si="1"/>
        <v/>
      </c>
      <c r="L42" s="307"/>
      <c r="M42" s="383"/>
    </row>
    <row r="43" spans="1:13" ht="45" customHeight="1" x14ac:dyDescent="0.2">
      <c r="A43" s="307" t="str">
        <f t="shared" si="0"/>
        <v>RQF036</v>
      </c>
      <c r="B43" s="633" t="s">
        <v>344</v>
      </c>
      <c r="C43" s="634" t="s">
        <v>344</v>
      </c>
      <c r="D43" s="634" t="s">
        <v>344</v>
      </c>
      <c r="E43" s="635" t="s">
        <v>344</v>
      </c>
      <c r="F43" s="391" t="s">
        <v>5</v>
      </c>
      <c r="G43" s="304"/>
      <c r="H43" s="395"/>
      <c r="I43" s="306"/>
      <c r="J43" s="306"/>
      <c r="K43" s="34" t="str">
        <f t="shared" si="1"/>
        <v/>
      </c>
      <c r="L43" s="307"/>
      <c r="M43" s="383"/>
    </row>
    <row r="44" spans="1:13" ht="45" customHeight="1" x14ac:dyDescent="0.2">
      <c r="A44" s="307" t="str">
        <f t="shared" si="0"/>
        <v>RQF037</v>
      </c>
      <c r="B44" s="633" t="s">
        <v>345</v>
      </c>
      <c r="C44" s="634" t="s">
        <v>345</v>
      </c>
      <c r="D44" s="634" t="s">
        <v>345</v>
      </c>
      <c r="E44" s="635" t="s">
        <v>345</v>
      </c>
      <c r="F44" s="391" t="s">
        <v>5</v>
      </c>
      <c r="G44" s="304"/>
      <c r="H44" s="395"/>
      <c r="I44" s="306"/>
      <c r="J44" s="306"/>
      <c r="K44" s="34" t="str">
        <f t="shared" si="1"/>
        <v/>
      </c>
      <c r="L44" s="307"/>
      <c r="M44" s="383"/>
    </row>
    <row r="45" spans="1:13" ht="45" customHeight="1" x14ac:dyDescent="0.2">
      <c r="A45" s="307" t="str">
        <f t="shared" si="0"/>
        <v>RQF038</v>
      </c>
      <c r="B45" s="633" t="s">
        <v>346</v>
      </c>
      <c r="C45" s="634" t="s">
        <v>346</v>
      </c>
      <c r="D45" s="634" t="s">
        <v>346</v>
      </c>
      <c r="E45" s="635" t="s">
        <v>346</v>
      </c>
      <c r="F45" s="391" t="s">
        <v>5</v>
      </c>
      <c r="G45" s="304"/>
      <c r="H45" s="395"/>
      <c r="I45" s="306"/>
      <c r="J45" s="306"/>
      <c r="K45" s="34" t="str">
        <f t="shared" si="1"/>
        <v/>
      </c>
      <c r="L45" s="307"/>
      <c r="M45" s="383"/>
    </row>
    <row r="46" spans="1:13" ht="45" customHeight="1" x14ac:dyDescent="0.2">
      <c r="A46" s="307" t="str">
        <f t="shared" si="0"/>
        <v>RQF039</v>
      </c>
      <c r="B46" s="633" t="s">
        <v>347</v>
      </c>
      <c r="C46" s="634" t="s">
        <v>347</v>
      </c>
      <c r="D46" s="634" t="s">
        <v>347</v>
      </c>
      <c r="E46" s="635" t="s">
        <v>347</v>
      </c>
      <c r="F46" s="391" t="s">
        <v>5</v>
      </c>
      <c r="G46" s="304"/>
      <c r="H46" s="395"/>
      <c r="I46" s="306"/>
      <c r="J46" s="306"/>
      <c r="K46" s="34" t="str">
        <f t="shared" si="1"/>
        <v/>
      </c>
      <c r="L46" s="307"/>
      <c r="M46" s="383"/>
    </row>
    <row r="47" spans="1:13" ht="45" customHeight="1" x14ac:dyDescent="0.2">
      <c r="A47" s="307" t="str">
        <f t="shared" si="0"/>
        <v>RQF040</v>
      </c>
      <c r="B47" s="633" t="s">
        <v>348</v>
      </c>
      <c r="C47" s="634" t="s">
        <v>348</v>
      </c>
      <c r="D47" s="634" t="s">
        <v>348</v>
      </c>
      <c r="E47" s="635" t="s">
        <v>348</v>
      </c>
      <c r="F47" s="391" t="s">
        <v>5</v>
      </c>
      <c r="G47" s="304"/>
      <c r="H47" s="395"/>
      <c r="I47" s="306"/>
      <c r="J47" s="306"/>
      <c r="K47" s="34" t="str">
        <f t="shared" si="1"/>
        <v/>
      </c>
      <c r="L47" s="307"/>
      <c r="M47" s="383"/>
    </row>
    <row r="48" spans="1:13" ht="45" customHeight="1" x14ac:dyDescent="0.2">
      <c r="A48" s="307" t="str">
        <f t="shared" si="0"/>
        <v>RQF041</v>
      </c>
      <c r="B48" s="633" t="s">
        <v>349</v>
      </c>
      <c r="C48" s="634" t="s">
        <v>349</v>
      </c>
      <c r="D48" s="634" t="s">
        <v>349</v>
      </c>
      <c r="E48" s="635" t="s">
        <v>349</v>
      </c>
      <c r="F48" s="391" t="s">
        <v>5</v>
      </c>
      <c r="G48" s="304"/>
      <c r="H48" s="395"/>
      <c r="I48" s="306"/>
      <c r="J48" s="306"/>
      <c r="K48" s="34" t="str">
        <f t="shared" si="1"/>
        <v/>
      </c>
      <c r="L48" s="307"/>
      <c r="M48" s="383"/>
    </row>
    <row r="49" spans="1:13" ht="45" customHeight="1" x14ac:dyDescent="0.2">
      <c r="A49" s="307" t="str">
        <f t="shared" si="0"/>
        <v>RQF042</v>
      </c>
      <c r="B49" s="633" t="s">
        <v>350</v>
      </c>
      <c r="C49" s="634" t="s">
        <v>350</v>
      </c>
      <c r="D49" s="634" t="s">
        <v>350</v>
      </c>
      <c r="E49" s="635" t="s">
        <v>350</v>
      </c>
      <c r="F49" s="391" t="s">
        <v>5</v>
      </c>
      <c r="G49" s="304"/>
      <c r="H49" s="395"/>
      <c r="I49" s="306"/>
      <c r="J49" s="306"/>
      <c r="K49" s="34" t="str">
        <f t="shared" si="1"/>
        <v/>
      </c>
      <c r="L49" s="307"/>
      <c r="M49" s="383"/>
    </row>
    <row r="50" spans="1:13" ht="45" customHeight="1" x14ac:dyDescent="0.2">
      <c r="A50" s="307" t="str">
        <f t="shared" si="0"/>
        <v>RQF043</v>
      </c>
      <c r="B50" s="633" t="s">
        <v>351</v>
      </c>
      <c r="C50" s="634" t="s">
        <v>351</v>
      </c>
      <c r="D50" s="634" t="s">
        <v>351</v>
      </c>
      <c r="E50" s="635" t="s">
        <v>351</v>
      </c>
      <c r="F50" s="391" t="s">
        <v>5</v>
      </c>
      <c r="G50" s="304"/>
      <c r="H50" s="395"/>
      <c r="I50" s="306"/>
      <c r="J50" s="306"/>
      <c r="K50" s="34" t="str">
        <f t="shared" si="1"/>
        <v/>
      </c>
      <c r="L50" s="307"/>
      <c r="M50" s="383"/>
    </row>
    <row r="51" spans="1:13" ht="45" customHeight="1" x14ac:dyDescent="0.2">
      <c r="A51" s="307" t="str">
        <f t="shared" si="0"/>
        <v>RQF044</v>
      </c>
      <c r="B51" s="633" t="s">
        <v>352</v>
      </c>
      <c r="C51" s="634" t="s">
        <v>352</v>
      </c>
      <c r="D51" s="634" t="s">
        <v>352</v>
      </c>
      <c r="E51" s="635" t="s">
        <v>352</v>
      </c>
      <c r="F51" s="391" t="s">
        <v>5</v>
      </c>
      <c r="G51" s="304"/>
      <c r="H51" s="395"/>
      <c r="I51" s="306"/>
      <c r="J51" s="306"/>
      <c r="K51" s="34" t="str">
        <f t="shared" si="1"/>
        <v/>
      </c>
      <c r="L51" s="307"/>
      <c r="M51" s="383"/>
    </row>
    <row r="52" spans="1:13" ht="45" customHeight="1" x14ac:dyDescent="0.2">
      <c r="A52" s="307" t="str">
        <f t="shared" si="0"/>
        <v>RQF045</v>
      </c>
      <c r="B52" s="633" t="s">
        <v>353</v>
      </c>
      <c r="C52" s="634" t="s">
        <v>353</v>
      </c>
      <c r="D52" s="634" t="s">
        <v>353</v>
      </c>
      <c r="E52" s="635" t="s">
        <v>353</v>
      </c>
      <c r="F52" s="391" t="s">
        <v>5</v>
      </c>
      <c r="G52" s="304"/>
      <c r="H52" s="395"/>
      <c r="I52" s="306"/>
      <c r="J52" s="306"/>
      <c r="K52" s="34" t="str">
        <f t="shared" si="1"/>
        <v/>
      </c>
      <c r="L52" s="307"/>
      <c r="M52" s="383"/>
    </row>
    <row r="53" spans="1:13" ht="45" customHeight="1" x14ac:dyDescent="0.2">
      <c r="A53" s="307" t="str">
        <f t="shared" si="0"/>
        <v>RQF046</v>
      </c>
      <c r="B53" s="633" t="s">
        <v>354</v>
      </c>
      <c r="C53" s="634" t="s">
        <v>354</v>
      </c>
      <c r="D53" s="634" t="s">
        <v>354</v>
      </c>
      <c r="E53" s="635" t="s">
        <v>354</v>
      </c>
      <c r="F53" s="391" t="s">
        <v>5</v>
      </c>
      <c r="G53" s="304"/>
      <c r="H53" s="395"/>
      <c r="I53" s="306"/>
      <c r="J53" s="306"/>
      <c r="K53" s="34" t="str">
        <f t="shared" si="1"/>
        <v/>
      </c>
      <c r="L53" s="307"/>
      <c r="M53" s="383"/>
    </row>
    <row r="54" spans="1:13" ht="45" customHeight="1" x14ac:dyDescent="0.2">
      <c r="A54" s="307" t="str">
        <f t="shared" si="0"/>
        <v>RQF047</v>
      </c>
      <c r="B54" s="633" t="s">
        <v>355</v>
      </c>
      <c r="C54" s="634" t="s">
        <v>355</v>
      </c>
      <c r="D54" s="634" t="s">
        <v>355</v>
      </c>
      <c r="E54" s="635" t="s">
        <v>355</v>
      </c>
      <c r="F54" s="391" t="s">
        <v>5</v>
      </c>
      <c r="G54" s="304"/>
      <c r="H54" s="395"/>
      <c r="I54" s="306"/>
      <c r="J54" s="306"/>
      <c r="K54" s="34" t="str">
        <f t="shared" si="1"/>
        <v/>
      </c>
      <c r="L54" s="307"/>
      <c r="M54" s="383"/>
    </row>
    <row r="55" spans="1:13" ht="45" customHeight="1" x14ac:dyDescent="0.2">
      <c r="A55" s="307" t="str">
        <f t="shared" si="0"/>
        <v>RQF048</v>
      </c>
      <c r="B55" s="633" t="s">
        <v>356</v>
      </c>
      <c r="C55" s="634" t="s">
        <v>356</v>
      </c>
      <c r="D55" s="634" t="s">
        <v>356</v>
      </c>
      <c r="E55" s="635" t="s">
        <v>356</v>
      </c>
      <c r="F55" s="391" t="s">
        <v>5</v>
      </c>
      <c r="G55" s="304"/>
      <c r="H55" s="395"/>
      <c r="I55" s="306"/>
      <c r="J55" s="306"/>
      <c r="K55" s="34" t="str">
        <f t="shared" si="1"/>
        <v/>
      </c>
      <c r="L55" s="307"/>
      <c r="M55" s="383"/>
    </row>
    <row r="56" spans="1:13" ht="45" customHeight="1" x14ac:dyDescent="0.2">
      <c r="A56" s="307" t="str">
        <f t="shared" si="0"/>
        <v>RQF049</v>
      </c>
      <c r="B56" s="633" t="s">
        <v>357</v>
      </c>
      <c r="C56" s="634" t="s">
        <v>357</v>
      </c>
      <c r="D56" s="634" t="s">
        <v>357</v>
      </c>
      <c r="E56" s="635" t="s">
        <v>357</v>
      </c>
      <c r="F56" s="392" t="s">
        <v>4</v>
      </c>
      <c r="G56" s="304"/>
      <c r="H56" s="305"/>
      <c r="I56" s="306"/>
      <c r="J56" s="306"/>
      <c r="K56" s="34" t="str">
        <f t="shared" si="1"/>
        <v/>
      </c>
      <c r="L56" s="307"/>
      <c r="M56" s="383"/>
    </row>
    <row r="57" spans="1:13" ht="45" customHeight="1" x14ac:dyDescent="0.2">
      <c r="A57" s="307" t="str">
        <f t="shared" si="0"/>
        <v>RQF050</v>
      </c>
      <c r="B57" s="633" t="s">
        <v>358</v>
      </c>
      <c r="C57" s="634" t="s">
        <v>358</v>
      </c>
      <c r="D57" s="634" t="s">
        <v>358</v>
      </c>
      <c r="E57" s="635" t="s">
        <v>358</v>
      </c>
      <c r="F57" s="392" t="s">
        <v>4</v>
      </c>
      <c r="G57" s="304"/>
      <c r="H57" s="305"/>
      <c r="I57" s="306"/>
      <c r="J57" s="306"/>
      <c r="K57" s="34" t="str">
        <f t="shared" si="1"/>
        <v/>
      </c>
      <c r="L57" s="307"/>
      <c r="M57" s="383"/>
    </row>
    <row r="58" spans="1:13" ht="45" customHeight="1" x14ac:dyDescent="0.2">
      <c r="A58" s="307" t="str">
        <f t="shared" si="0"/>
        <v>RQF051</v>
      </c>
      <c r="B58" s="633" t="s">
        <v>359</v>
      </c>
      <c r="C58" s="634" t="s">
        <v>359</v>
      </c>
      <c r="D58" s="634" t="s">
        <v>359</v>
      </c>
      <c r="E58" s="635" t="s">
        <v>359</v>
      </c>
      <c r="F58" s="392" t="s">
        <v>4</v>
      </c>
      <c r="G58" s="304"/>
      <c r="H58" s="305"/>
      <c r="I58" s="306"/>
      <c r="J58" s="306"/>
      <c r="K58" s="34" t="str">
        <f t="shared" si="1"/>
        <v/>
      </c>
      <c r="L58" s="307"/>
      <c r="M58" s="383"/>
    </row>
    <row r="59" spans="1:13" ht="45" customHeight="1" x14ac:dyDescent="0.2">
      <c r="A59" s="307" t="str">
        <f t="shared" si="0"/>
        <v>RQF052</v>
      </c>
      <c r="B59" s="633" t="s">
        <v>360</v>
      </c>
      <c r="C59" s="634" t="s">
        <v>360</v>
      </c>
      <c r="D59" s="634" t="s">
        <v>360</v>
      </c>
      <c r="E59" s="635" t="s">
        <v>360</v>
      </c>
      <c r="F59" s="391" t="s">
        <v>4</v>
      </c>
      <c r="G59" s="304"/>
      <c r="H59" s="395"/>
      <c r="I59" s="306"/>
      <c r="J59" s="306"/>
      <c r="K59" s="34" t="str">
        <f t="shared" si="1"/>
        <v/>
      </c>
      <c r="L59" s="307"/>
      <c r="M59" s="383"/>
    </row>
    <row r="60" spans="1:13" ht="45" customHeight="1" x14ac:dyDescent="0.2">
      <c r="A60" s="307" t="str">
        <f t="shared" si="0"/>
        <v>RQF053</v>
      </c>
      <c r="B60" s="633" t="s">
        <v>361</v>
      </c>
      <c r="C60" s="634" t="s">
        <v>361</v>
      </c>
      <c r="D60" s="634" t="s">
        <v>361</v>
      </c>
      <c r="E60" s="635" t="s">
        <v>361</v>
      </c>
      <c r="F60" s="391" t="s">
        <v>4</v>
      </c>
      <c r="G60" s="304"/>
      <c r="H60" s="395"/>
      <c r="I60" s="306"/>
      <c r="J60" s="306"/>
      <c r="K60" s="34" t="str">
        <f t="shared" si="1"/>
        <v/>
      </c>
      <c r="L60" s="307"/>
      <c r="M60" s="383"/>
    </row>
    <row r="61" spans="1:13" ht="45" customHeight="1" x14ac:dyDescent="0.2">
      <c r="A61" s="307" t="str">
        <f t="shared" si="0"/>
        <v>RQF054</v>
      </c>
      <c r="B61" s="633" t="s">
        <v>362</v>
      </c>
      <c r="C61" s="634" t="s">
        <v>362</v>
      </c>
      <c r="D61" s="634" t="s">
        <v>362</v>
      </c>
      <c r="E61" s="635" t="s">
        <v>362</v>
      </c>
      <c r="F61" s="392" t="s">
        <v>5</v>
      </c>
      <c r="G61" s="304"/>
      <c r="H61" s="305"/>
      <c r="I61" s="306"/>
      <c r="J61" s="306"/>
      <c r="K61" s="34" t="str">
        <f t="shared" si="1"/>
        <v/>
      </c>
      <c r="L61" s="307"/>
      <c r="M61" s="383"/>
    </row>
    <row r="62" spans="1:13" ht="45" customHeight="1" x14ac:dyDescent="0.2">
      <c r="A62" s="307" t="str">
        <f t="shared" si="0"/>
        <v>RQF055</v>
      </c>
      <c r="B62" s="633" t="s">
        <v>363</v>
      </c>
      <c r="C62" s="634" t="s">
        <v>363</v>
      </c>
      <c r="D62" s="634" t="s">
        <v>363</v>
      </c>
      <c r="E62" s="635" t="s">
        <v>363</v>
      </c>
      <c r="F62" s="391" t="s">
        <v>5</v>
      </c>
      <c r="G62" s="304"/>
      <c r="H62" s="395"/>
      <c r="I62" s="306"/>
      <c r="J62" s="306"/>
      <c r="K62" s="34" t="str">
        <f t="shared" si="1"/>
        <v/>
      </c>
      <c r="L62" s="307"/>
      <c r="M62" s="383"/>
    </row>
    <row r="63" spans="1:13" ht="45" customHeight="1" x14ac:dyDescent="0.2">
      <c r="A63" s="307" t="str">
        <f t="shared" si="0"/>
        <v>RQF056</v>
      </c>
      <c r="B63" s="633" t="s">
        <v>364</v>
      </c>
      <c r="C63" s="634" t="s">
        <v>364</v>
      </c>
      <c r="D63" s="634" t="s">
        <v>364</v>
      </c>
      <c r="E63" s="635" t="s">
        <v>364</v>
      </c>
      <c r="F63" s="391" t="s">
        <v>4</v>
      </c>
      <c r="G63" s="304"/>
      <c r="H63" s="395"/>
      <c r="I63" s="306"/>
      <c r="J63" s="306"/>
      <c r="K63" s="34" t="str">
        <f t="shared" si="1"/>
        <v/>
      </c>
      <c r="L63" s="307"/>
      <c r="M63" s="383"/>
    </row>
    <row r="64" spans="1:13" ht="45" customHeight="1" x14ac:dyDescent="0.2">
      <c r="A64" s="307" t="str">
        <f t="shared" si="0"/>
        <v>RQF057</v>
      </c>
      <c r="B64" s="633" t="s">
        <v>365</v>
      </c>
      <c r="C64" s="634" t="s">
        <v>365</v>
      </c>
      <c r="D64" s="634" t="s">
        <v>365</v>
      </c>
      <c r="E64" s="635" t="s">
        <v>365</v>
      </c>
      <c r="F64" s="391" t="s">
        <v>4</v>
      </c>
      <c r="G64" s="304"/>
      <c r="H64" s="395"/>
      <c r="I64" s="306"/>
      <c r="J64" s="306"/>
      <c r="K64" s="34" t="str">
        <f t="shared" si="1"/>
        <v/>
      </c>
      <c r="L64" s="307"/>
      <c r="M64" s="383"/>
    </row>
    <row r="65" spans="1:13" ht="45" customHeight="1" x14ac:dyDescent="0.2">
      <c r="A65" s="307" t="str">
        <f t="shared" si="0"/>
        <v>RQF058</v>
      </c>
      <c r="B65" s="633" t="s">
        <v>366</v>
      </c>
      <c r="C65" s="634" t="s">
        <v>366</v>
      </c>
      <c r="D65" s="634" t="s">
        <v>366</v>
      </c>
      <c r="E65" s="635" t="s">
        <v>366</v>
      </c>
      <c r="F65" s="391" t="s">
        <v>4</v>
      </c>
      <c r="G65" s="304"/>
      <c r="H65" s="395"/>
      <c r="I65" s="306"/>
      <c r="J65" s="306"/>
      <c r="K65" s="34" t="str">
        <f t="shared" si="1"/>
        <v/>
      </c>
      <c r="L65" s="307"/>
      <c r="M65" s="383"/>
    </row>
    <row r="66" spans="1:13" ht="45" customHeight="1" x14ac:dyDescent="0.2">
      <c r="A66" s="307" t="str">
        <f t="shared" si="0"/>
        <v>RQF059</v>
      </c>
      <c r="B66" s="633" t="s">
        <v>367</v>
      </c>
      <c r="C66" s="634" t="s">
        <v>367</v>
      </c>
      <c r="D66" s="634" t="s">
        <v>367</v>
      </c>
      <c r="E66" s="635" t="s">
        <v>367</v>
      </c>
      <c r="F66" s="391" t="s">
        <v>4</v>
      </c>
      <c r="G66" s="304"/>
      <c r="H66" s="395"/>
      <c r="I66" s="306"/>
      <c r="J66" s="306"/>
      <c r="K66" s="34" t="str">
        <f t="shared" si="1"/>
        <v/>
      </c>
      <c r="L66" s="307"/>
      <c r="M66" s="383"/>
    </row>
    <row r="67" spans="1:13" ht="45" customHeight="1" x14ac:dyDescent="0.2">
      <c r="A67" s="307" t="str">
        <f t="shared" si="0"/>
        <v>RQF060</v>
      </c>
      <c r="B67" s="633" t="s">
        <v>368</v>
      </c>
      <c r="C67" s="634" t="s">
        <v>368</v>
      </c>
      <c r="D67" s="634" t="s">
        <v>368</v>
      </c>
      <c r="E67" s="635" t="s">
        <v>368</v>
      </c>
      <c r="F67" s="391" t="s">
        <v>4</v>
      </c>
      <c r="G67" s="304"/>
      <c r="H67" s="395"/>
      <c r="I67" s="306"/>
      <c r="J67" s="306"/>
      <c r="K67" s="34" t="str">
        <f t="shared" si="1"/>
        <v/>
      </c>
      <c r="L67" s="307"/>
      <c r="M67" s="383"/>
    </row>
    <row r="68" spans="1:13" ht="45" customHeight="1" x14ac:dyDescent="0.2">
      <c r="A68" s="307" t="str">
        <f t="shared" si="0"/>
        <v>RQF061</v>
      </c>
      <c r="B68" s="633" t="s">
        <v>369</v>
      </c>
      <c r="C68" s="634" t="s">
        <v>369</v>
      </c>
      <c r="D68" s="634" t="s">
        <v>369</v>
      </c>
      <c r="E68" s="635" t="s">
        <v>369</v>
      </c>
      <c r="F68" s="391" t="s">
        <v>4</v>
      </c>
      <c r="G68" s="304"/>
      <c r="H68" s="395"/>
      <c r="I68" s="306"/>
      <c r="J68" s="306"/>
      <c r="K68" s="34" t="str">
        <f t="shared" si="1"/>
        <v/>
      </c>
      <c r="L68" s="307"/>
      <c r="M68" s="383"/>
    </row>
    <row r="69" spans="1:13" ht="45" customHeight="1" x14ac:dyDescent="0.2">
      <c r="A69" s="307" t="str">
        <f t="shared" si="0"/>
        <v>RQF062</v>
      </c>
      <c r="B69" s="633" t="s">
        <v>370</v>
      </c>
      <c r="C69" s="634" t="s">
        <v>370</v>
      </c>
      <c r="D69" s="634" t="s">
        <v>370</v>
      </c>
      <c r="E69" s="635" t="s">
        <v>370</v>
      </c>
      <c r="F69" s="391" t="s">
        <v>4</v>
      </c>
      <c r="G69" s="304"/>
      <c r="H69" s="395"/>
      <c r="I69" s="306"/>
      <c r="J69" s="306"/>
      <c r="K69" s="34" t="str">
        <f t="shared" si="1"/>
        <v/>
      </c>
      <c r="L69" s="307"/>
      <c r="M69" s="383"/>
    </row>
    <row r="70" spans="1:13" ht="45" customHeight="1" x14ac:dyDescent="0.2">
      <c r="A70" s="307" t="str">
        <f t="shared" si="0"/>
        <v>RQF063</v>
      </c>
      <c r="B70" s="633" t="s">
        <v>371</v>
      </c>
      <c r="C70" s="634" t="s">
        <v>371</v>
      </c>
      <c r="D70" s="634" t="s">
        <v>371</v>
      </c>
      <c r="E70" s="635" t="s">
        <v>371</v>
      </c>
      <c r="F70" s="391" t="s">
        <v>4</v>
      </c>
      <c r="G70" s="304"/>
      <c r="H70" s="395"/>
      <c r="I70" s="306"/>
      <c r="J70" s="306"/>
      <c r="K70" s="34" t="str">
        <f t="shared" si="1"/>
        <v/>
      </c>
      <c r="L70" s="307"/>
      <c r="M70" s="383"/>
    </row>
    <row r="71" spans="1:13" ht="45" customHeight="1" x14ac:dyDescent="0.2">
      <c r="A71" s="307" t="str">
        <f t="shared" si="0"/>
        <v>RQF064</v>
      </c>
      <c r="B71" s="633" t="s">
        <v>372</v>
      </c>
      <c r="C71" s="634" t="s">
        <v>372</v>
      </c>
      <c r="D71" s="634" t="s">
        <v>372</v>
      </c>
      <c r="E71" s="635" t="s">
        <v>372</v>
      </c>
      <c r="F71" s="391" t="s">
        <v>4</v>
      </c>
      <c r="G71" s="304"/>
      <c r="H71" s="395"/>
      <c r="I71" s="306"/>
      <c r="J71" s="306"/>
      <c r="K71" s="34" t="str">
        <f t="shared" si="1"/>
        <v/>
      </c>
      <c r="L71" s="307"/>
      <c r="M71" s="383"/>
    </row>
    <row r="72" spans="1:13" ht="45" customHeight="1" x14ac:dyDescent="0.2">
      <c r="A72" s="307" t="str">
        <f t="shared" ref="A72:A96" si="2">IF(LEFT(A71,2)="ID",CONCATENATE(MID($A$7,SEARCH(" ",$A$7)+1,10),"001"),CONCATENATE(MID($A$7,SEARCH(" ",$A$7)+1,10),TEXT(RIGHT(A71,3)+1,"000")))</f>
        <v>RQF065</v>
      </c>
      <c r="B72" s="633" t="s">
        <v>373</v>
      </c>
      <c r="C72" s="634" t="s">
        <v>373</v>
      </c>
      <c r="D72" s="634" t="s">
        <v>373</v>
      </c>
      <c r="E72" s="635" t="s">
        <v>373</v>
      </c>
      <c r="F72" s="391" t="s">
        <v>4</v>
      </c>
      <c r="G72" s="304"/>
      <c r="H72" s="395"/>
      <c r="I72" s="306"/>
      <c r="J72" s="306"/>
      <c r="K72" s="34" t="str">
        <f t="shared" ref="K72:K96" si="3">IF(I72="","",I72*100)</f>
        <v/>
      </c>
      <c r="L72" s="307"/>
      <c r="M72" s="383"/>
    </row>
    <row r="73" spans="1:13" ht="45" customHeight="1" x14ac:dyDescent="0.2">
      <c r="A73" s="307" t="str">
        <f t="shared" si="2"/>
        <v>RQF066</v>
      </c>
      <c r="B73" s="633" t="s">
        <v>374</v>
      </c>
      <c r="C73" s="634" t="s">
        <v>374</v>
      </c>
      <c r="D73" s="634" t="s">
        <v>374</v>
      </c>
      <c r="E73" s="635" t="s">
        <v>374</v>
      </c>
      <c r="F73" s="391" t="s">
        <v>5</v>
      </c>
      <c r="G73" s="304"/>
      <c r="H73" s="395"/>
      <c r="I73" s="306"/>
      <c r="J73" s="306"/>
      <c r="K73" s="34" t="str">
        <f t="shared" si="3"/>
        <v/>
      </c>
      <c r="L73" s="307"/>
      <c r="M73" s="383"/>
    </row>
    <row r="74" spans="1:13" ht="45" customHeight="1" x14ac:dyDescent="0.2">
      <c r="A74" s="307" t="str">
        <f t="shared" si="2"/>
        <v>RQF067</v>
      </c>
      <c r="B74" s="633" t="s">
        <v>375</v>
      </c>
      <c r="C74" s="634" t="s">
        <v>375</v>
      </c>
      <c r="D74" s="634" t="s">
        <v>375</v>
      </c>
      <c r="E74" s="635" t="s">
        <v>375</v>
      </c>
      <c r="F74" s="391" t="s">
        <v>5</v>
      </c>
      <c r="G74" s="304"/>
      <c r="H74" s="395"/>
      <c r="I74" s="306"/>
      <c r="J74" s="306"/>
      <c r="K74" s="34" t="str">
        <f t="shared" si="3"/>
        <v/>
      </c>
      <c r="L74" s="307"/>
      <c r="M74" s="383"/>
    </row>
    <row r="75" spans="1:13" ht="45" customHeight="1" x14ac:dyDescent="0.2">
      <c r="A75" s="307" t="str">
        <f t="shared" si="2"/>
        <v>RQF068</v>
      </c>
      <c r="B75" s="633" t="s">
        <v>376</v>
      </c>
      <c r="C75" s="634" t="s">
        <v>376</v>
      </c>
      <c r="D75" s="634" t="s">
        <v>376</v>
      </c>
      <c r="E75" s="635" t="s">
        <v>376</v>
      </c>
      <c r="F75" s="391" t="s">
        <v>4</v>
      </c>
      <c r="G75" s="304"/>
      <c r="H75" s="395"/>
      <c r="I75" s="306"/>
      <c r="J75" s="306"/>
      <c r="K75" s="34" t="str">
        <f t="shared" si="3"/>
        <v/>
      </c>
      <c r="L75" s="307"/>
      <c r="M75" s="383"/>
    </row>
    <row r="76" spans="1:13" ht="45" customHeight="1" x14ac:dyDescent="0.2">
      <c r="A76" s="307" t="str">
        <f t="shared" si="2"/>
        <v>RQF069</v>
      </c>
      <c r="B76" s="633" t="s">
        <v>377</v>
      </c>
      <c r="C76" s="634" t="s">
        <v>377</v>
      </c>
      <c r="D76" s="634" t="s">
        <v>377</v>
      </c>
      <c r="E76" s="635" t="s">
        <v>377</v>
      </c>
      <c r="F76" s="391" t="s">
        <v>4</v>
      </c>
      <c r="G76" s="304"/>
      <c r="H76" s="395"/>
      <c r="I76" s="306"/>
      <c r="J76" s="306"/>
      <c r="K76" s="34" t="str">
        <f t="shared" si="3"/>
        <v/>
      </c>
      <c r="L76" s="307"/>
      <c r="M76" s="383"/>
    </row>
    <row r="77" spans="1:13" ht="45" customHeight="1" x14ac:dyDescent="0.2">
      <c r="A77" s="307" t="str">
        <f t="shared" si="2"/>
        <v>RQF070</v>
      </c>
      <c r="B77" s="633" t="s">
        <v>378</v>
      </c>
      <c r="C77" s="634" t="s">
        <v>378</v>
      </c>
      <c r="D77" s="634" t="s">
        <v>378</v>
      </c>
      <c r="E77" s="635" t="s">
        <v>378</v>
      </c>
      <c r="F77" s="391" t="s">
        <v>5</v>
      </c>
      <c r="G77" s="304"/>
      <c r="H77" s="395"/>
      <c r="I77" s="306"/>
      <c r="J77" s="306"/>
      <c r="K77" s="34" t="str">
        <f t="shared" si="3"/>
        <v/>
      </c>
      <c r="L77" s="307"/>
      <c r="M77" s="383"/>
    </row>
    <row r="78" spans="1:13" ht="45" customHeight="1" x14ac:dyDescent="0.2">
      <c r="A78" s="307" t="str">
        <f t="shared" si="2"/>
        <v>RQF071</v>
      </c>
      <c r="B78" s="633" t="s">
        <v>379</v>
      </c>
      <c r="C78" s="634" t="s">
        <v>379</v>
      </c>
      <c r="D78" s="634" t="s">
        <v>379</v>
      </c>
      <c r="E78" s="635" t="s">
        <v>379</v>
      </c>
      <c r="F78" s="391" t="s">
        <v>5</v>
      </c>
      <c r="G78" s="304"/>
      <c r="H78" s="395"/>
      <c r="I78" s="306"/>
      <c r="J78" s="306"/>
      <c r="K78" s="34" t="str">
        <f t="shared" si="3"/>
        <v/>
      </c>
      <c r="L78" s="307"/>
      <c r="M78" s="383"/>
    </row>
    <row r="79" spans="1:13" ht="45" customHeight="1" x14ac:dyDescent="0.2">
      <c r="A79" s="307" t="str">
        <f t="shared" si="2"/>
        <v>RQF072</v>
      </c>
      <c r="B79" s="633" t="s">
        <v>380</v>
      </c>
      <c r="C79" s="634" t="s">
        <v>380</v>
      </c>
      <c r="D79" s="634" t="s">
        <v>380</v>
      </c>
      <c r="E79" s="635" t="s">
        <v>380</v>
      </c>
      <c r="F79" s="392" t="s">
        <v>4</v>
      </c>
      <c r="G79" s="304"/>
      <c r="H79" s="305"/>
      <c r="I79" s="306"/>
      <c r="J79" s="306"/>
      <c r="K79" s="34" t="str">
        <f t="shared" si="3"/>
        <v/>
      </c>
      <c r="L79" s="307"/>
      <c r="M79" s="383"/>
    </row>
    <row r="80" spans="1:13" ht="45" customHeight="1" x14ac:dyDescent="0.2">
      <c r="A80" s="307" t="str">
        <f t="shared" si="2"/>
        <v>RQF073</v>
      </c>
      <c r="B80" s="633" t="s">
        <v>381</v>
      </c>
      <c r="C80" s="634" t="s">
        <v>381</v>
      </c>
      <c r="D80" s="634" t="s">
        <v>381</v>
      </c>
      <c r="E80" s="635" t="s">
        <v>381</v>
      </c>
      <c r="F80" s="392" t="s">
        <v>4</v>
      </c>
      <c r="G80" s="304"/>
      <c r="H80" s="305"/>
      <c r="I80" s="306"/>
      <c r="J80" s="306"/>
      <c r="K80" s="34" t="str">
        <f t="shared" si="3"/>
        <v/>
      </c>
      <c r="L80" s="307"/>
      <c r="M80" s="383"/>
    </row>
    <row r="81" spans="1:13" ht="45" customHeight="1" x14ac:dyDescent="0.2">
      <c r="A81" s="307" t="str">
        <f t="shared" si="2"/>
        <v>RQF074</v>
      </c>
      <c r="B81" s="633" t="s">
        <v>382</v>
      </c>
      <c r="C81" s="634" t="s">
        <v>382</v>
      </c>
      <c r="D81" s="634" t="s">
        <v>382</v>
      </c>
      <c r="E81" s="635" t="s">
        <v>382</v>
      </c>
      <c r="F81" s="392" t="s">
        <v>4</v>
      </c>
      <c r="G81" s="304"/>
      <c r="H81" s="305"/>
      <c r="I81" s="306"/>
      <c r="J81" s="306"/>
      <c r="K81" s="34" t="str">
        <f t="shared" si="3"/>
        <v/>
      </c>
      <c r="L81" s="307"/>
      <c r="M81" s="383"/>
    </row>
    <row r="82" spans="1:13" ht="45" customHeight="1" x14ac:dyDescent="0.2">
      <c r="A82" s="307" t="str">
        <f t="shared" si="2"/>
        <v>RQF075</v>
      </c>
      <c r="B82" s="633" t="s">
        <v>383</v>
      </c>
      <c r="C82" s="634" t="s">
        <v>383</v>
      </c>
      <c r="D82" s="634" t="s">
        <v>383</v>
      </c>
      <c r="E82" s="635" t="s">
        <v>383</v>
      </c>
      <c r="F82" s="392" t="s">
        <v>5</v>
      </c>
      <c r="G82" s="304"/>
      <c r="H82" s="305"/>
      <c r="I82" s="306"/>
      <c r="J82" s="306"/>
      <c r="K82" s="34" t="str">
        <f t="shared" si="3"/>
        <v/>
      </c>
      <c r="L82" s="307"/>
      <c r="M82" s="383"/>
    </row>
    <row r="83" spans="1:13" ht="45" customHeight="1" x14ac:dyDescent="0.2">
      <c r="A83" s="307" t="str">
        <f t="shared" si="2"/>
        <v>RQF076</v>
      </c>
      <c r="B83" s="633" t="s">
        <v>384</v>
      </c>
      <c r="C83" s="634" t="s">
        <v>384</v>
      </c>
      <c r="D83" s="634" t="s">
        <v>384</v>
      </c>
      <c r="E83" s="635" t="s">
        <v>384</v>
      </c>
      <c r="F83" s="391" t="s">
        <v>4</v>
      </c>
      <c r="G83" s="304"/>
      <c r="H83" s="395"/>
      <c r="I83" s="306"/>
      <c r="J83" s="306"/>
      <c r="K83" s="34" t="str">
        <f t="shared" si="3"/>
        <v/>
      </c>
      <c r="L83" s="307"/>
      <c r="M83" s="383"/>
    </row>
    <row r="84" spans="1:13" ht="45" customHeight="1" x14ac:dyDescent="0.2">
      <c r="A84" s="307" t="str">
        <f t="shared" si="2"/>
        <v>RQF077</v>
      </c>
      <c r="B84" s="633" t="s">
        <v>385</v>
      </c>
      <c r="C84" s="634" t="s">
        <v>385</v>
      </c>
      <c r="D84" s="634" t="s">
        <v>385</v>
      </c>
      <c r="E84" s="635" t="s">
        <v>385</v>
      </c>
      <c r="F84" s="392" t="s">
        <v>5</v>
      </c>
      <c r="G84" s="304"/>
      <c r="H84" s="305"/>
      <c r="I84" s="306"/>
      <c r="J84" s="306"/>
      <c r="K84" s="34" t="str">
        <f t="shared" si="3"/>
        <v/>
      </c>
      <c r="L84" s="307"/>
      <c r="M84" s="383"/>
    </row>
    <row r="85" spans="1:13" ht="45" customHeight="1" x14ac:dyDescent="0.2">
      <c r="A85" s="307" t="str">
        <f t="shared" si="2"/>
        <v>RQF078</v>
      </c>
      <c r="B85" s="633" t="s">
        <v>386</v>
      </c>
      <c r="C85" s="634" t="s">
        <v>386</v>
      </c>
      <c r="D85" s="634" t="s">
        <v>386</v>
      </c>
      <c r="E85" s="635" t="s">
        <v>386</v>
      </c>
      <c r="F85" s="392" t="s">
        <v>5</v>
      </c>
      <c r="G85" s="304"/>
      <c r="H85" s="305"/>
      <c r="I85" s="306"/>
      <c r="J85" s="306"/>
      <c r="K85" s="34" t="str">
        <f t="shared" si="3"/>
        <v/>
      </c>
      <c r="L85" s="307"/>
      <c r="M85" s="383"/>
    </row>
    <row r="86" spans="1:13" ht="45" customHeight="1" x14ac:dyDescent="0.2">
      <c r="A86" s="307" t="str">
        <f t="shared" si="2"/>
        <v>RQF079</v>
      </c>
      <c r="B86" s="633" t="s">
        <v>387</v>
      </c>
      <c r="C86" s="634" t="s">
        <v>387</v>
      </c>
      <c r="D86" s="634" t="s">
        <v>387</v>
      </c>
      <c r="E86" s="635" t="s">
        <v>387</v>
      </c>
      <c r="F86" s="392" t="s">
        <v>5</v>
      </c>
      <c r="G86" s="304"/>
      <c r="H86" s="305"/>
      <c r="I86" s="306"/>
      <c r="J86" s="306"/>
      <c r="K86" s="34" t="str">
        <f t="shared" si="3"/>
        <v/>
      </c>
      <c r="L86" s="307"/>
      <c r="M86" s="383"/>
    </row>
    <row r="87" spans="1:13" ht="45" customHeight="1" x14ac:dyDescent="0.2">
      <c r="A87" s="307" t="str">
        <f t="shared" si="2"/>
        <v>RQF080</v>
      </c>
      <c r="B87" s="633" t="s">
        <v>388</v>
      </c>
      <c r="C87" s="634" t="s">
        <v>388</v>
      </c>
      <c r="D87" s="634" t="s">
        <v>388</v>
      </c>
      <c r="E87" s="635" t="s">
        <v>388</v>
      </c>
      <c r="F87" s="392" t="s">
        <v>4</v>
      </c>
      <c r="G87" s="304"/>
      <c r="H87" s="305"/>
      <c r="I87" s="306"/>
      <c r="J87" s="306"/>
      <c r="K87" s="34" t="str">
        <f t="shared" si="3"/>
        <v/>
      </c>
      <c r="L87" s="307"/>
      <c r="M87" s="383"/>
    </row>
    <row r="88" spans="1:13" ht="45" customHeight="1" x14ac:dyDescent="0.2">
      <c r="A88" s="307" t="str">
        <f t="shared" si="2"/>
        <v>RQF081</v>
      </c>
      <c r="B88" s="633" t="s">
        <v>389</v>
      </c>
      <c r="C88" s="634" t="s">
        <v>389</v>
      </c>
      <c r="D88" s="634" t="s">
        <v>389</v>
      </c>
      <c r="E88" s="635" t="s">
        <v>389</v>
      </c>
      <c r="F88" s="392" t="s">
        <v>5</v>
      </c>
      <c r="G88" s="304"/>
      <c r="H88" s="395"/>
      <c r="I88" s="306"/>
      <c r="J88" s="306"/>
      <c r="K88" s="34" t="str">
        <f t="shared" si="3"/>
        <v/>
      </c>
      <c r="L88" s="307"/>
      <c r="M88" s="383"/>
    </row>
    <row r="89" spans="1:13" ht="45" customHeight="1" x14ac:dyDescent="0.2">
      <c r="A89" s="307" t="str">
        <f t="shared" si="2"/>
        <v>RQF082</v>
      </c>
      <c r="B89" s="633" t="s">
        <v>390</v>
      </c>
      <c r="C89" s="634" t="s">
        <v>390</v>
      </c>
      <c r="D89" s="634" t="s">
        <v>390</v>
      </c>
      <c r="E89" s="635" t="s">
        <v>390</v>
      </c>
      <c r="F89" s="391" t="s">
        <v>17</v>
      </c>
      <c r="G89" s="304"/>
      <c r="H89" s="395" t="s">
        <v>27</v>
      </c>
      <c r="I89" s="306">
        <v>1</v>
      </c>
      <c r="J89" s="306"/>
      <c r="K89" s="34">
        <f t="shared" si="3"/>
        <v>100</v>
      </c>
      <c r="L89" s="307"/>
      <c r="M89" s="383"/>
    </row>
    <row r="90" spans="1:13" ht="45" customHeight="1" x14ac:dyDescent="0.2">
      <c r="A90" s="307" t="str">
        <f t="shared" si="2"/>
        <v>RQF083</v>
      </c>
      <c r="B90" s="633" t="s">
        <v>391</v>
      </c>
      <c r="C90" s="634" t="s">
        <v>391</v>
      </c>
      <c r="D90" s="634" t="s">
        <v>391</v>
      </c>
      <c r="E90" s="635" t="s">
        <v>391</v>
      </c>
      <c r="F90" s="391" t="s">
        <v>4</v>
      </c>
      <c r="G90" s="304"/>
      <c r="H90" s="395"/>
      <c r="I90" s="306"/>
      <c r="J90" s="306"/>
      <c r="K90" s="34" t="str">
        <f t="shared" si="3"/>
        <v/>
      </c>
      <c r="L90" s="307"/>
      <c r="M90" s="383"/>
    </row>
    <row r="91" spans="1:13" ht="45" customHeight="1" x14ac:dyDescent="0.2">
      <c r="A91" s="307" t="str">
        <f t="shared" si="2"/>
        <v>RQF084</v>
      </c>
      <c r="B91" s="633" t="s">
        <v>392</v>
      </c>
      <c r="C91" s="634" t="s">
        <v>392</v>
      </c>
      <c r="D91" s="634" t="s">
        <v>392</v>
      </c>
      <c r="E91" s="635" t="s">
        <v>392</v>
      </c>
      <c r="F91" s="391" t="s">
        <v>5</v>
      </c>
      <c r="G91" s="304"/>
      <c r="H91" s="395"/>
      <c r="I91" s="306"/>
      <c r="J91" s="306"/>
      <c r="K91" s="34" t="str">
        <f t="shared" si="3"/>
        <v/>
      </c>
      <c r="L91" s="307"/>
      <c r="M91" s="383"/>
    </row>
    <row r="92" spans="1:13" ht="45" customHeight="1" x14ac:dyDescent="0.2">
      <c r="A92" s="307" t="str">
        <f t="shared" si="2"/>
        <v>RQF085</v>
      </c>
      <c r="B92" s="633" t="s">
        <v>393</v>
      </c>
      <c r="C92" s="634" t="s">
        <v>393</v>
      </c>
      <c r="D92" s="634" t="s">
        <v>393</v>
      </c>
      <c r="E92" s="635" t="s">
        <v>393</v>
      </c>
      <c r="F92" s="391" t="s">
        <v>5</v>
      </c>
      <c r="G92" s="304"/>
      <c r="H92" s="395"/>
      <c r="I92" s="306"/>
      <c r="J92" s="306"/>
      <c r="K92" s="34" t="str">
        <f t="shared" si="3"/>
        <v/>
      </c>
      <c r="L92" s="307"/>
      <c r="M92" s="383"/>
    </row>
    <row r="93" spans="1:13" ht="45" customHeight="1" x14ac:dyDescent="0.2">
      <c r="A93" s="307" t="str">
        <f t="shared" si="2"/>
        <v>RQF086</v>
      </c>
      <c r="B93" s="633" t="s">
        <v>394</v>
      </c>
      <c r="C93" s="634" t="s">
        <v>394</v>
      </c>
      <c r="D93" s="634" t="s">
        <v>394</v>
      </c>
      <c r="E93" s="635" t="s">
        <v>394</v>
      </c>
      <c r="F93" s="392" t="s">
        <v>4</v>
      </c>
      <c r="G93" s="304"/>
      <c r="H93" s="305"/>
      <c r="I93" s="306"/>
      <c r="J93" s="306"/>
      <c r="K93" s="34" t="str">
        <f t="shared" si="3"/>
        <v/>
      </c>
      <c r="L93" s="307"/>
      <c r="M93" s="383"/>
    </row>
    <row r="94" spans="1:13" ht="45" customHeight="1" x14ac:dyDescent="0.2">
      <c r="A94" s="307" t="str">
        <f t="shared" si="2"/>
        <v>RQF087</v>
      </c>
      <c r="B94" s="633" t="s">
        <v>395</v>
      </c>
      <c r="C94" s="634" t="s">
        <v>395</v>
      </c>
      <c r="D94" s="634" t="s">
        <v>395</v>
      </c>
      <c r="E94" s="635" t="s">
        <v>395</v>
      </c>
      <c r="F94" s="392" t="s">
        <v>4</v>
      </c>
      <c r="G94" s="304"/>
      <c r="H94" s="305"/>
      <c r="I94" s="306"/>
      <c r="J94" s="306"/>
      <c r="K94" s="34" t="str">
        <f t="shared" si="3"/>
        <v/>
      </c>
      <c r="L94" s="307"/>
      <c r="M94" s="383"/>
    </row>
    <row r="95" spans="1:13" ht="45" customHeight="1" x14ac:dyDescent="0.2">
      <c r="A95" s="307" t="str">
        <f t="shared" si="2"/>
        <v>RQF088</v>
      </c>
      <c r="B95" s="633" t="s">
        <v>396</v>
      </c>
      <c r="C95" s="634" t="s">
        <v>396</v>
      </c>
      <c r="D95" s="634" t="s">
        <v>396</v>
      </c>
      <c r="E95" s="635" t="s">
        <v>396</v>
      </c>
      <c r="F95" s="392" t="s">
        <v>4</v>
      </c>
      <c r="G95" s="304"/>
      <c r="H95" s="305"/>
      <c r="I95" s="306"/>
      <c r="J95" s="306"/>
      <c r="K95" s="34" t="str">
        <f t="shared" si="3"/>
        <v/>
      </c>
      <c r="L95" s="307"/>
      <c r="M95" s="383"/>
    </row>
    <row r="96" spans="1:13" ht="45" customHeight="1" x14ac:dyDescent="0.2">
      <c r="A96" s="307" t="str">
        <f t="shared" si="2"/>
        <v>RQF089</v>
      </c>
      <c r="B96" s="636" t="s">
        <v>397</v>
      </c>
      <c r="C96" s="637" t="s">
        <v>397</v>
      </c>
      <c r="D96" s="637" t="s">
        <v>397</v>
      </c>
      <c r="E96" s="638" t="s">
        <v>397</v>
      </c>
      <c r="F96" s="392" t="s">
        <v>4</v>
      </c>
      <c r="G96" s="304"/>
      <c r="H96" s="305"/>
      <c r="I96" s="306"/>
      <c r="J96" s="306"/>
      <c r="K96" s="34" t="str">
        <f t="shared" si="3"/>
        <v/>
      </c>
      <c r="L96" s="307"/>
      <c r="M96" s="383"/>
    </row>
    <row r="97" spans="1:13" x14ac:dyDescent="0.2">
      <c r="A97" s="101"/>
    </row>
    <row r="98" spans="1:13" ht="13.5" thickBot="1" x14ac:dyDescent="0.25">
      <c r="A98" s="278"/>
      <c r="B98" s="28" t="s">
        <v>52</v>
      </c>
      <c r="C98" s="28"/>
      <c r="D98" s="28"/>
      <c r="E98" s="28"/>
      <c r="F98" s="28" t="s">
        <v>53</v>
      </c>
      <c r="G98" s="28"/>
      <c r="H98" s="26"/>
      <c r="I98" s="26"/>
      <c r="J98" s="26"/>
    </row>
    <row r="99" spans="1:13" ht="26.25" thickBot="1" x14ac:dyDescent="0.25">
      <c r="A99" s="29" t="s">
        <v>215</v>
      </c>
      <c r="B99" s="31" t="s">
        <v>169</v>
      </c>
      <c r="C99" s="300"/>
      <c r="D99" s="300"/>
      <c r="E99" s="301"/>
      <c r="F99" s="30" t="s">
        <v>4</v>
      </c>
      <c r="G99" s="30" t="s">
        <v>57</v>
      </c>
      <c r="H99" s="30" t="s">
        <v>22</v>
      </c>
      <c r="I99" s="31" t="s">
        <v>55</v>
      </c>
      <c r="J99" s="30" t="s">
        <v>56</v>
      </c>
      <c r="K99" s="33" t="s">
        <v>58</v>
      </c>
      <c r="L99" s="364" t="s">
        <v>274</v>
      </c>
      <c r="M99" s="32" t="s">
        <v>275</v>
      </c>
    </row>
    <row r="100" spans="1:13" ht="45" customHeight="1" x14ac:dyDescent="0.2">
      <c r="A100" s="307" t="str">
        <f t="shared" ref="A100:A127" si="4">IF(LEFT(A99,2)="ID",CONCATENATE(MID($A$99,SEARCH(" ",$A$99)+1,10),"001"),CONCATENATE(MID($A$99,SEARCH(" ",$A$99)+1,10),TEXT(RIGHT(A99,3)+1,"000")))</f>
        <v>RQNF001</v>
      </c>
      <c r="B100" s="423" t="s">
        <v>429</v>
      </c>
      <c r="C100" s="424" t="s">
        <v>429</v>
      </c>
      <c r="D100" s="424" t="s">
        <v>429</v>
      </c>
      <c r="E100" s="425" t="s">
        <v>429</v>
      </c>
      <c r="F100" s="391" t="s">
        <v>4</v>
      </c>
      <c r="G100" s="304"/>
      <c r="H100" s="305"/>
      <c r="I100" s="306"/>
      <c r="J100" s="306"/>
      <c r="K100" s="34" t="str">
        <f t="shared" ref="K100:K127" si="5">IF(I100="","",I100*100)</f>
        <v/>
      </c>
      <c r="L100" s="307"/>
      <c r="M100" s="383"/>
    </row>
    <row r="101" spans="1:13" ht="45" customHeight="1" x14ac:dyDescent="0.2">
      <c r="A101" s="307" t="str">
        <f t="shared" si="4"/>
        <v>RQNF002</v>
      </c>
      <c r="B101" s="423" t="s">
        <v>430</v>
      </c>
      <c r="C101" s="424" t="s">
        <v>430</v>
      </c>
      <c r="D101" s="424" t="s">
        <v>430</v>
      </c>
      <c r="E101" s="425" t="s">
        <v>430</v>
      </c>
      <c r="F101" s="391" t="s">
        <v>4</v>
      </c>
      <c r="G101" s="304"/>
      <c r="H101" s="305"/>
      <c r="I101" s="306"/>
      <c r="J101" s="306"/>
      <c r="K101" s="34" t="str">
        <f t="shared" si="5"/>
        <v/>
      </c>
      <c r="L101" s="307"/>
      <c r="M101" s="383"/>
    </row>
    <row r="102" spans="1:13" ht="45" customHeight="1" x14ac:dyDescent="0.2">
      <c r="A102" s="307" t="str">
        <f t="shared" si="4"/>
        <v>RQNF003</v>
      </c>
      <c r="B102" s="423" t="s">
        <v>431</v>
      </c>
      <c r="C102" s="424" t="s">
        <v>431</v>
      </c>
      <c r="D102" s="424" t="s">
        <v>431</v>
      </c>
      <c r="E102" s="425" t="s">
        <v>431</v>
      </c>
      <c r="F102" s="391" t="s">
        <v>4</v>
      </c>
      <c r="G102" s="304"/>
      <c r="H102" s="305"/>
      <c r="I102" s="306"/>
      <c r="J102" s="306"/>
      <c r="K102" s="34" t="str">
        <f t="shared" si="5"/>
        <v/>
      </c>
      <c r="L102" s="307"/>
      <c r="M102" s="383"/>
    </row>
    <row r="103" spans="1:13" ht="45" customHeight="1" x14ac:dyDescent="0.2">
      <c r="A103" s="307" t="str">
        <f t="shared" si="4"/>
        <v>RQNF004</v>
      </c>
      <c r="B103" s="423" t="s">
        <v>432</v>
      </c>
      <c r="C103" s="424" t="s">
        <v>432</v>
      </c>
      <c r="D103" s="424" t="s">
        <v>432</v>
      </c>
      <c r="E103" s="425" t="s">
        <v>432</v>
      </c>
      <c r="F103" s="391" t="s">
        <v>4</v>
      </c>
      <c r="G103" s="304"/>
      <c r="H103" s="305"/>
      <c r="I103" s="306"/>
      <c r="J103" s="306"/>
      <c r="K103" s="34" t="str">
        <f t="shared" si="5"/>
        <v/>
      </c>
      <c r="L103" s="307"/>
      <c r="M103" s="383"/>
    </row>
    <row r="104" spans="1:13" ht="45" customHeight="1" x14ac:dyDescent="0.2">
      <c r="A104" s="307" t="str">
        <f t="shared" si="4"/>
        <v>RQNF005</v>
      </c>
      <c r="B104" s="423" t="s">
        <v>433</v>
      </c>
      <c r="C104" s="424" t="s">
        <v>433</v>
      </c>
      <c r="D104" s="424" t="s">
        <v>433</v>
      </c>
      <c r="E104" s="425" t="s">
        <v>433</v>
      </c>
      <c r="F104" s="391" t="s">
        <v>4</v>
      </c>
      <c r="G104" s="304"/>
      <c r="H104" s="305"/>
      <c r="I104" s="306"/>
      <c r="J104" s="306"/>
      <c r="K104" s="34" t="str">
        <f t="shared" si="5"/>
        <v/>
      </c>
      <c r="L104" s="307"/>
      <c r="M104" s="383"/>
    </row>
    <row r="105" spans="1:13" ht="45" customHeight="1" x14ac:dyDescent="0.2">
      <c r="A105" s="307" t="str">
        <f t="shared" si="4"/>
        <v>RQNF006</v>
      </c>
      <c r="B105" s="423" t="s">
        <v>434</v>
      </c>
      <c r="C105" s="424" t="s">
        <v>434</v>
      </c>
      <c r="D105" s="424" t="s">
        <v>434</v>
      </c>
      <c r="E105" s="425" t="s">
        <v>434</v>
      </c>
      <c r="F105" s="391" t="s">
        <v>4</v>
      </c>
      <c r="G105" s="304"/>
      <c r="H105" s="305"/>
      <c r="I105" s="306"/>
      <c r="J105" s="306"/>
      <c r="K105" s="34" t="str">
        <f t="shared" si="5"/>
        <v/>
      </c>
      <c r="L105" s="307"/>
      <c r="M105" s="383"/>
    </row>
    <row r="106" spans="1:13" ht="45" customHeight="1" x14ac:dyDescent="0.2">
      <c r="A106" s="307" t="str">
        <f t="shared" si="4"/>
        <v>RQNF007</v>
      </c>
      <c r="B106" s="423" t="s">
        <v>435</v>
      </c>
      <c r="C106" s="424" t="s">
        <v>435</v>
      </c>
      <c r="D106" s="424" t="s">
        <v>435</v>
      </c>
      <c r="E106" s="425" t="s">
        <v>435</v>
      </c>
      <c r="F106" s="391" t="s">
        <v>4</v>
      </c>
      <c r="G106" s="304"/>
      <c r="H106" s="305"/>
      <c r="I106" s="306"/>
      <c r="J106" s="306"/>
      <c r="K106" s="34" t="str">
        <f t="shared" si="5"/>
        <v/>
      </c>
      <c r="L106" s="307"/>
      <c r="M106" s="383"/>
    </row>
    <row r="107" spans="1:13" ht="45" customHeight="1" x14ac:dyDescent="0.2">
      <c r="A107" s="307" t="str">
        <f t="shared" si="4"/>
        <v>RQNF008</v>
      </c>
      <c r="B107" s="423" t="s">
        <v>436</v>
      </c>
      <c r="C107" s="424" t="s">
        <v>436</v>
      </c>
      <c r="D107" s="424" t="s">
        <v>436</v>
      </c>
      <c r="E107" s="425" t="s">
        <v>436</v>
      </c>
      <c r="F107" s="391" t="s">
        <v>4</v>
      </c>
      <c r="G107" s="304"/>
      <c r="H107" s="305"/>
      <c r="I107" s="306"/>
      <c r="J107" s="306"/>
      <c r="K107" s="34" t="str">
        <f t="shared" si="5"/>
        <v/>
      </c>
      <c r="L107" s="307"/>
      <c r="M107" s="383"/>
    </row>
    <row r="108" spans="1:13" ht="45" customHeight="1" x14ac:dyDescent="0.2">
      <c r="A108" s="307" t="str">
        <f t="shared" si="4"/>
        <v>RQNF009</v>
      </c>
      <c r="B108" s="423" t="s">
        <v>437</v>
      </c>
      <c r="C108" s="424" t="s">
        <v>437</v>
      </c>
      <c r="D108" s="424" t="s">
        <v>437</v>
      </c>
      <c r="E108" s="425" t="s">
        <v>437</v>
      </c>
      <c r="F108" s="391" t="s">
        <v>4</v>
      </c>
      <c r="G108" s="304"/>
      <c r="H108" s="305"/>
      <c r="I108" s="306"/>
      <c r="J108" s="306"/>
      <c r="K108" s="34" t="str">
        <f t="shared" si="5"/>
        <v/>
      </c>
      <c r="L108" s="307"/>
      <c r="M108" s="383"/>
    </row>
    <row r="109" spans="1:13" ht="45" customHeight="1" x14ac:dyDescent="0.2">
      <c r="A109" s="307" t="str">
        <f t="shared" si="4"/>
        <v>RQNF010</v>
      </c>
      <c r="B109" s="423" t="s">
        <v>438</v>
      </c>
      <c r="C109" s="424" t="s">
        <v>438</v>
      </c>
      <c r="D109" s="424" t="s">
        <v>438</v>
      </c>
      <c r="E109" s="425" t="s">
        <v>438</v>
      </c>
      <c r="F109" s="391" t="s">
        <v>4</v>
      </c>
      <c r="G109" s="304"/>
      <c r="H109" s="395"/>
      <c r="I109" s="306"/>
      <c r="J109" s="306"/>
      <c r="K109" s="34" t="str">
        <f t="shared" si="5"/>
        <v/>
      </c>
      <c r="L109" s="307"/>
      <c r="M109" s="383"/>
    </row>
    <row r="110" spans="1:13" ht="45" customHeight="1" x14ac:dyDescent="0.2">
      <c r="A110" s="307" t="str">
        <f t="shared" si="4"/>
        <v>RQNF011</v>
      </c>
      <c r="B110" s="423" t="s">
        <v>439</v>
      </c>
      <c r="C110" s="424" t="s">
        <v>439</v>
      </c>
      <c r="D110" s="424" t="s">
        <v>439</v>
      </c>
      <c r="E110" s="425" t="s">
        <v>439</v>
      </c>
      <c r="F110" s="391" t="s">
        <v>4</v>
      </c>
      <c r="G110" s="304"/>
      <c r="H110" s="305"/>
      <c r="I110" s="306"/>
      <c r="J110" s="306"/>
      <c r="K110" s="34" t="str">
        <f t="shared" si="5"/>
        <v/>
      </c>
      <c r="L110" s="307"/>
      <c r="M110" s="383"/>
    </row>
    <row r="111" spans="1:13" ht="45" customHeight="1" x14ac:dyDescent="0.2">
      <c r="A111" s="307" t="str">
        <f t="shared" si="4"/>
        <v>RQNF012</v>
      </c>
      <c r="B111" s="423" t="s">
        <v>440</v>
      </c>
      <c r="C111" s="424" t="s">
        <v>440</v>
      </c>
      <c r="D111" s="424" t="s">
        <v>440</v>
      </c>
      <c r="E111" s="425" t="s">
        <v>440</v>
      </c>
      <c r="F111" s="391" t="s">
        <v>5</v>
      </c>
      <c r="G111" s="304"/>
      <c r="H111" s="305"/>
      <c r="I111" s="306"/>
      <c r="J111" s="306"/>
      <c r="K111" s="34" t="str">
        <f t="shared" si="5"/>
        <v/>
      </c>
      <c r="L111" s="307"/>
      <c r="M111" s="383"/>
    </row>
    <row r="112" spans="1:13" ht="45" customHeight="1" x14ac:dyDescent="0.2">
      <c r="A112" s="307" t="str">
        <f t="shared" si="4"/>
        <v>RQNF013</v>
      </c>
      <c r="B112" s="423" t="s">
        <v>441</v>
      </c>
      <c r="C112" s="424" t="s">
        <v>441</v>
      </c>
      <c r="D112" s="424" t="s">
        <v>441</v>
      </c>
      <c r="E112" s="425" t="s">
        <v>441</v>
      </c>
      <c r="F112" s="391" t="s">
        <v>5</v>
      </c>
      <c r="G112" s="304"/>
      <c r="H112" s="305"/>
      <c r="I112" s="306"/>
      <c r="J112" s="306"/>
      <c r="K112" s="34" t="str">
        <f t="shared" si="5"/>
        <v/>
      </c>
      <c r="L112" s="307"/>
      <c r="M112" s="383"/>
    </row>
    <row r="113" spans="1:13" ht="45" customHeight="1" x14ac:dyDescent="0.2">
      <c r="A113" s="307" t="str">
        <f t="shared" si="4"/>
        <v>RQNF014</v>
      </c>
      <c r="B113" s="423" t="s">
        <v>442</v>
      </c>
      <c r="C113" s="424" t="s">
        <v>442</v>
      </c>
      <c r="D113" s="424" t="s">
        <v>442</v>
      </c>
      <c r="E113" s="425" t="s">
        <v>442</v>
      </c>
      <c r="F113" s="391" t="s">
        <v>5</v>
      </c>
      <c r="G113" s="304"/>
      <c r="H113" s="305"/>
      <c r="I113" s="306"/>
      <c r="J113" s="306"/>
      <c r="K113" s="34" t="str">
        <f t="shared" si="5"/>
        <v/>
      </c>
      <c r="L113" s="307"/>
      <c r="M113" s="383"/>
    </row>
    <row r="114" spans="1:13" ht="45" customHeight="1" x14ac:dyDescent="0.2">
      <c r="A114" s="307" t="str">
        <f t="shared" si="4"/>
        <v>RQNF015</v>
      </c>
      <c r="B114" s="423" t="s">
        <v>443</v>
      </c>
      <c r="C114" s="424" t="s">
        <v>443</v>
      </c>
      <c r="D114" s="424" t="s">
        <v>443</v>
      </c>
      <c r="E114" s="425" t="s">
        <v>443</v>
      </c>
      <c r="F114" s="391" t="s">
        <v>5</v>
      </c>
      <c r="G114" s="304"/>
      <c r="H114" s="305"/>
      <c r="I114" s="306"/>
      <c r="J114" s="306"/>
      <c r="K114" s="34" t="str">
        <f t="shared" si="5"/>
        <v/>
      </c>
      <c r="L114" s="307"/>
      <c r="M114" s="383"/>
    </row>
    <row r="115" spans="1:13" ht="45" customHeight="1" x14ac:dyDescent="0.2">
      <c r="A115" s="307" t="str">
        <f t="shared" si="4"/>
        <v>RQNF016</v>
      </c>
      <c r="B115" s="423" t="s">
        <v>444</v>
      </c>
      <c r="C115" s="424" t="s">
        <v>444</v>
      </c>
      <c r="D115" s="424" t="s">
        <v>444</v>
      </c>
      <c r="E115" s="425" t="s">
        <v>444</v>
      </c>
      <c r="F115" s="391" t="s">
        <v>4</v>
      </c>
      <c r="G115" s="304"/>
      <c r="H115" s="305"/>
      <c r="I115" s="306"/>
      <c r="J115" s="306"/>
      <c r="K115" s="34" t="str">
        <f t="shared" si="5"/>
        <v/>
      </c>
      <c r="L115" s="307"/>
      <c r="M115" s="383"/>
    </row>
    <row r="116" spans="1:13" ht="45" customHeight="1" x14ac:dyDescent="0.2">
      <c r="A116" s="307" t="str">
        <f t="shared" si="4"/>
        <v>RQNF017</v>
      </c>
      <c r="B116" s="423" t="s">
        <v>445</v>
      </c>
      <c r="C116" s="424" t="s">
        <v>445</v>
      </c>
      <c r="D116" s="424" t="s">
        <v>445</v>
      </c>
      <c r="E116" s="425" t="s">
        <v>445</v>
      </c>
      <c r="F116" s="391" t="s">
        <v>5</v>
      </c>
      <c r="G116" s="304"/>
      <c r="H116" s="305"/>
      <c r="I116" s="306"/>
      <c r="J116" s="306"/>
      <c r="K116" s="34" t="str">
        <f t="shared" si="5"/>
        <v/>
      </c>
      <c r="L116" s="307"/>
      <c r="M116" s="383"/>
    </row>
    <row r="117" spans="1:13" ht="45" customHeight="1" x14ac:dyDescent="0.2">
      <c r="A117" s="307" t="str">
        <f t="shared" si="4"/>
        <v>RQNF018</v>
      </c>
      <c r="B117" s="423" t="s">
        <v>446</v>
      </c>
      <c r="C117" s="424" t="s">
        <v>446</v>
      </c>
      <c r="D117" s="424" t="s">
        <v>446</v>
      </c>
      <c r="E117" s="425" t="s">
        <v>446</v>
      </c>
      <c r="F117" s="391" t="s">
        <v>4</v>
      </c>
      <c r="G117" s="304"/>
      <c r="H117" s="305"/>
      <c r="I117" s="306"/>
      <c r="J117" s="306"/>
      <c r="K117" s="34" t="str">
        <f t="shared" si="5"/>
        <v/>
      </c>
      <c r="L117" s="307"/>
      <c r="M117" s="383"/>
    </row>
    <row r="118" spans="1:13" ht="45" customHeight="1" x14ac:dyDescent="0.2">
      <c r="A118" s="307" t="str">
        <f t="shared" si="4"/>
        <v>RQNF019</v>
      </c>
      <c r="B118" s="423" t="s">
        <v>447</v>
      </c>
      <c r="C118" s="424" t="s">
        <v>447</v>
      </c>
      <c r="D118" s="424" t="s">
        <v>447</v>
      </c>
      <c r="E118" s="425" t="s">
        <v>447</v>
      </c>
      <c r="F118" s="391" t="s">
        <v>5</v>
      </c>
      <c r="G118" s="304"/>
      <c r="H118" s="305"/>
      <c r="I118" s="306"/>
      <c r="J118" s="306"/>
      <c r="K118" s="34" t="str">
        <f t="shared" si="5"/>
        <v/>
      </c>
      <c r="L118" s="307"/>
      <c r="M118" s="383"/>
    </row>
    <row r="119" spans="1:13" ht="45" customHeight="1" x14ac:dyDescent="0.2">
      <c r="A119" s="307" t="str">
        <f t="shared" si="4"/>
        <v>RQNF020</v>
      </c>
      <c r="B119" s="423" t="s">
        <v>448</v>
      </c>
      <c r="C119" s="424" t="s">
        <v>448</v>
      </c>
      <c r="D119" s="424" t="s">
        <v>448</v>
      </c>
      <c r="E119" s="425" t="s">
        <v>448</v>
      </c>
      <c r="F119" s="391" t="s">
        <v>4</v>
      </c>
      <c r="G119" s="304"/>
      <c r="H119" s="395"/>
      <c r="I119" s="306"/>
      <c r="J119" s="306"/>
      <c r="K119" s="34" t="str">
        <f t="shared" si="5"/>
        <v/>
      </c>
      <c r="L119" s="307"/>
      <c r="M119" s="383"/>
    </row>
    <row r="120" spans="1:13" ht="45" customHeight="1" x14ac:dyDescent="0.2">
      <c r="A120" s="307" t="str">
        <f t="shared" si="4"/>
        <v>RQNF021</v>
      </c>
      <c r="B120" s="423" t="s">
        <v>449</v>
      </c>
      <c r="C120" s="424" t="s">
        <v>449</v>
      </c>
      <c r="D120" s="424" t="s">
        <v>449</v>
      </c>
      <c r="E120" s="425" t="s">
        <v>449</v>
      </c>
      <c r="F120" s="391" t="s">
        <v>4</v>
      </c>
      <c r="G120" s="304"/>
      <c r="H120" s="305"/>
      <c r="I120" s="306"/>
      <c r="J120" s="306"/>
      <c r="K120" s="34" t="str">
        <f t="shared" si="5"/>
        <v/>
      </c>
      <c r="L120" s="307"/>
      <c r="M120" s="383"/>
    </row>
    <row r="121" spans="1:13" ht="45" customHeight="1" x14ac:dyDescent="0.2">
      <c r="A121" s="307" t="str">
        <f t="shared" si="4"/>
        <v>RQNF022</v>
      </c>
      <c r="B121" s="423" t="s">
        <v>450</v>
      </c>
      <c r="C121" s="424" t="s">
        <v>450</v>
      </c>
      <c r="D121" s="424" t="s">
        <v>450</v>
      </c>
      <c r="E121" s="425" t="s">
        <v>450</v>
      </c>
      <c r="F121" s="391" t="s">
        <v>4</v>
      </c>
      <c r="G121" s="304"/>
      <c r="H121" s="305"/>
      <c r="I121" s="306"/>
      <c r="J121" s="306"/>
      <c r="K121" s="34" t="str">
        <f t="shared" si="5"/>
        <v/>
      </c>
      <c r="L121" s="307"/>
      <c r="M121" s="383"/>
    </row>
    <row r="122" spans="1:13" ht="45" customHeight="1" x14ac:dyDescent="0.2">
      <c r="A122" s="307" t="str">
        <f t="shared" si="4"/>
        <v>RQNF023</v>
      </c>
      <c r="B122" s="423" t="s">
        <v>451</v>
      </c>
      <c r="C122" s="424" t="s">
        <v>451</v>
      </c>
      <c r="D122" s="424" t="s">
        <v>451</v>
      </c>
      <c r="E122" s="425" t="s">
        <v>451</v>
      </c>
      <c r="F122" s="391" t="s">
        <v>4</v>
      </c>
      <c r="G122" s="304"/>
      <c r="H122" s="305"/>
      <c r="I122" s="306"/>
      <c r="J122" s="306"/>
      <c r="K122" s="34" t="str">
        <f t="shared" si="5"/>
        <v/>
      </c>
      <c r="L122" s="307"/>
      <c r="M122" s="383"/>
    </row>
    <row r="123" spans="1:13" ht="45" customHeight="1" x14ac:dyDescent="0.2">
      <c r="A123" s="307" t="str">
        <f t="shared" si="4"/>
        <v>RQNF024</v>
      </c>
      <c r="B123" s="423" t="s">
        <v>452</v>
      </c>
      <c r="C123" s="424" t="s">
        <v>452</v>
      </c>
      <c r="D123" s="424" t="s">
        <v>452</v>
      </c>
      <c r="E123" s="425" t="s">
        <v>452</v>
      </c>
      <c r="F123" s="391" t="s">
        <v>4</v>
      </c>
      <c r="G123" s="304"/>
      <c r="H123" s="305"/>
      <c r="I123" s="306"/>
      <c r="J123" s="306"/>
      <c r="K123" s="34" t="str">
        <f t="shared" si="5"/>
        <v/>
      </c>
      <c r="L123" s="307"/>
      <c r="M123" s="383"/>
    </row>
    <row r="124" spans="1:13" ht="45" customHeight="1" x14ac:dyDescent="0.2">
      <c r="A124" s="307" t="str">
        <f t="shared" si="4"/>
        <v>RQNF025</v>
      </c>
      <c r="B124" s="423" t="s">
        <v>453</v>
      </c>
      <c r="C124" s="424" t="s">
        <v>453</v>
      </c>
      <c r="D124" s="424" t="s">
        <v>453</v>
      </c>
      <c r="E124" s="425" t="s">
        <v>453</v>
      </c>
      <c r="F124" s="391" t="s">
        <v>4</v>
      </c>
      <c r="G124" s="304"/>
      <c r="H124" s="305"/>
      <c r="I124" s="306"/>
      <c r="J124" s="306"/>
      <c r="K124" s="34" t="str">
        <f t="shared" si="5"/>
        <v/>
      </c>
      <c r="L124" s="307"/>
      <c r="M124" s="383"/>
    </row>
    <row r="125" spans="1:13" ht="45" customHeight="1" x14ac:dyDescent="0.2">
      <c r="A125" s="307" t="str">
        <f t="shared" si="4"/>
        <v>RQNF026</v>
      </c>
      <c r="B125" s="423" t="s">
        <v>454</v>
      </c>
      <c r="C125" s="424" t="s">
        <v>454</v>
      </c>
      <c r="D125" s="424" t="s">
        <v>454</v>
      </c>
      <c r="E125" s="425" t="s">
        <v>454</v>
      </c>
      <c r="F125" s="391" t="s">
        <v>4</v>
      </c>
      <c r="G125" s="304"/>
      <c r="H125" s="305"/>
      <c r="I125" s="306"/>
      <c r="J125" s="306"/>
      <c r="K125" s="34" t="str">
        <f t="shared" si="5"/>
        <v/>
      </c>
      <c r="L125" s="307"/>
      <c r="M125" s="383"/>
    </row>
    <row r="126" spans="1:13" ht="45" customHeight="1" x14ac:dyDescent="0.2">
      <c r="A126" s="307" t="str">
        <f t="shared" si="4"/>
        <v>RQNF027</v>
      </c>
      <c r="B126" s="423" t="s">
        <v>455</v>
      </c>
      <c r="C126" s="424" t="s">
        <v>455</v>
      </c>
      <c r="D126" s="424" t="s">
        <v>455</v>
      </c>
      <c r="E126" s="425" t="s">
        <v>455</v>
      </c>
      <c r="F126" s="391" t="s">
        <v>4</v>
      </c>
      <c r="G126" s="304"/>
      <c r="H126" s="305"/>
      <c r="I126" s="306"/>
      <c r="J126" s="306"/>
      <c r="K126" s="34" t="str">
        <f t="shared" si="5"/>
        <v/>
      </c>
      <c r="L126" s="307"/>
      <c r="M126" s="383"/>
    </row>
    <row r="127" spans="1:13" ht="45" customHeight="1" x14ac:dyDescent="0.2">
      <c r="A127" s="307" t="str">
        <f t="shared" si="4"/>
        <v>RQNF028</v>
      </c>
      <c r="B127" s="423" t="s">
        <v>456</v>
      </c>
      <c r="C127" s="424" t="s">
        <v>456</v>
      </c>
      <c r="D127" s="424" t="s">
        <v>456</v>
      </c>
      <c r="E127" s="425" t="s">
        <v>456</v>
      </c>
      <c r="F127" s="391" t="s">
        <v>4</v>
      </c>
      <c r="G127" s="304"/>
      <c r="H127" s="305"/>
      <c r="I127" s="306"/>
      <c r="J127" s="306"/>
      <c r="K127" s="34" t="str">
        <f t="shared" si="5"/>
        <v/>
      </c>
      <c r="L127" s="307"/>
      <c r="M127" s="383"/>
    </row>
    <row r="129" spans="1:13" ht="13.5" thickBot="1" x14ac:dyDescent="0.25">
      <c r="A129" s="278"/>
      <c r="B129" s="28" t="s">
        <v>52</v>
      </c>
      <c r="C129" s="28"/>
      <c r="D129" s="28"/>
      <c r="E129" s="28"/>
      <c r="F129" s="28" t="s">
        <v>53</v>
      </c>
      <c r="G129" s="28"/>
      <c r="H129" s="26"/>
      <c r="I129" s="26"/>
      <c r="J129" s="26"/>
    </row>
    <row r="130" spans="1:13" ht="26.25" thickBot="1" x14ac:dyDescent="0.25">
      <c r="A130" s="29" t="s">
        <v>216</v>
      </c>
      <c r="B130" s="31" t="s">
        <v>170</v>
      </c>
      <c r="C130" s="302"/>
      <c r="D130" s="302"/>
      <c r="E130" s="303"/>
      <c r="F130" s="30" t="s">
        <v>4</v>
      </c>
      <c r="G130" s="30" t="s">
        <v>57</v>
      </c>
      <c r="H130" s="30" t="s">
        <v>22</v>
      </c>
      <c r="I130" s="31" t="s">
        <v>55</v>
      </c>
      <c r="J130" s="30" t="s">
        <v>56</v>
      </c>
      <c r="K130" s="33" t="s">
        <v>58</v>
      </c>
      <c r="L130" s="364" t="s">
        <v>274</v>
      </c>
      <c r="M130" s="32" t="s">
        <v>275</v>
      </c>
    </row>
    <row r="131" spans="1:13" ht="45" customHeight="1" x14ac:dyDescent="0.2">
      <c r="A131" s="307" t="str">
        <f t="shared" ref="A131:A194" si="6">IF(LEFT(A130,2)="ID",CONCATENATE(MID($A$130,SEARCH(" ",$A$130)+1,10),"001"),CONCATENATE(MID($A$130,SEARCH(" ",$A$130)+1,10),TEXT(RIGHT(A130,3)+1,"000")))</f>
        <v>RQS001</v>
      </c>
      <c r="B131" s="639" t="s">
        <v>457</v>
      </c>
      <c r="C131" s="640" t="s">
        <v>457</v>
      </c>
      <c r="D131" s="640" t="s">
        <v>457</v>
      </c>
      <c r="E131" s="641" t="s">
        <v>457</v>
      </c>
      <c r="F131" s="304" t="s">
        <v>4</v>
      </c>
      <c r="G131" s="304">
        <f>IF(H131="",0,VLOOKUP(H131,Parâmetros!$N$3:$O$8,2,0)*I131)</f>
        <v>0</v>
      </c>
      <c r="H131" s="305"/>
      <c r="I131" s="306"/>
      <c r="J131" s="306"/>
      <c r="K131" s="34" t="str">
        <f t="shared" ref="K131:K194" si="7">IF(I131="","",I131*100)</f>
        <v/>
      </c>
      <c r="L131" s="363"/>
      <c r="M131" s="383"/>
    </row>
    <row r="132" spans="1:13" ht="45" customHeight="1" x14ac:dyDescent="0.2">
      <c r="A132" s="307" t="str">
        <f t="shared" si="6"/>
        <v>RQS002</v>
      </c>
      <c r="B132" s="633" t="s">
        <v>458</v>
      </c>
      <c r="C132" s="634" t="s">
        <v>458</v>
      </c>
      <c r="D132" s="634" t="s">
        <v>458</v>
      </c>
      <c r="E132" s="635" t="s">
        <v>458</v>
      </c>
      <c r="F132" s="304" t="s">
        <v>4</v>
      </c>
      <c r="G132" s="304">
        <f>IF(H132="",0,VLOOKUP(H132,Parâmetros!$N$3:$O$8,2,0)*I132)</f>
        <v>0</v>
      </c>
      <c r="H132" s="305"/>
      <c r="I132" s="306"/>
      <c r="J132" s="306"/>
      <c r="K132" s="34" t="str">
        <f t="shared" si="7"/>
        <v/>
      </c>
      <c r="L132" s="384"/>
      <c r="M132" s="383"/>
    </row>
    <row r="133" spans="1:13" ht="45" customHeight="1" x14ac:dyDescent="0.2">
      <c r="A133" s="307" t="str">
        <f t="shared" si="6"/>
        <v>RQS003</v>
      </c>
      <c r="B133" s="633" t="s">
        <v>459</v>
      </c>
      <c r="C133" s="634" t="s">
        <v>459</v>
      </c>
      <c r="D133" s="634" t="s">
        <v>459</v>
      </c>
      <c r="E133" s="635" t="s">
        <v>459</v>
      </c>
      <c r="F133" s="304" t="s">
        <v>4</v>
      </c>
      <c r="G133" s="304">
        <f>IF(H133="",0,VLOOKUP(H133,Parâmetros!$N$3:$O$8,2,0)*I133)</f>
        <v>0</v>
      </c>
      <c r="H133" s="305"/>
      <c r="I133" s="306"/>
      <c r="J133" s="306"/>
      <c r="K133" s="34" t="str">
        <f t="shared" si="7"/>
        <v/>
      </c>
      <c r="L133" s="384"/>
      <c r="M133" s="383"/>
    </row>
    <row r="134" spans="1:13" ht="45" customHeight="1" x14ac:dyDescent="0.2">
      <c r="A134" s="307" t="str">
        <f t="shared" si="6"/>
        <v>RQS004</v>
      </c>
      <c r="B134" s="633" t="s">
        <v>460</v>
      </c>
      <c r="C134" s="634" t="s">
        <v>460</v>
      </c>
      <c r="D134" s="634" t="s">
        <v>460</v>
      </c>
      <c r="E134" s="635" t="s">
        <v>460</v>
      </c>
      <c r="F134" s="304" t="s">
        <v>4</v>
      </c>
      <c r="G134" s="304">
        <f>IF(H134="",0,VLOOKUP(H134,Parâmetros!$N$3:$O$8,2,0)*I134)</f>
        <v>0</v>
      </c>
      <c r="H134" s="305"/>
      <c r="I134" s="306"/>
      <c r="J134" s="306"/>
      <c r="K134" s="34" t="str">
        <f t="shared" si="7"/>
        <v/>
      </c>
      <c r="L134" s="384"/>
      <c r="M134" s="383"/>
    </row>
    <row r="135" spans="1:13" ht="45" customHeight="1" x14ac:dyDescent="0.2">
      <c r="A135" s="307" t="str">
        <f t="shared" si="6"/>
        <v>RQS005</v>
      </c>
      <c r="B135" s="633" t="s">
        <v>461</v>
      </c>
      <c r="C135" s="634" t="s">
        <v>461</v>
      </c>
      <c r="D135" s="634" t="s">
        <v>461</v>
      </c>
      <c r="E135" s="635" t="s">
        <v>461</v>
      </c>
      <c r="F135" s="304" t="s">
        <v>4</v>
      </c>
      <c r="G135" s="304">
        <f>IF(H135="",0,VLOOKUP(H135,Parâmetros!$N$3:$O$8,2,0)*I135)</f>
        <v>0</v>
      </c>
      <c r="H135" s="305"/>
      <c r="I135" s="306"/>
      <c r="J135" s="306"/>
      <c r="K135" s="34" t="str">
        <f t="shared" si="7"/>
        <v/>
      </c>
      <c r="L135" s="384"/>
      <c r="M135" s="383"/>
    </row>
    <row r="136" spans="1:13" ht="45" customHeight="1" x14ac:dyDescent="0.2">
      <c r="A136" s="307" t="str">
        <f t="shared" si="6"/>
        <v>RQS006</v>
      </c>
      <c r="B136" s="633" t="s">
        <v>575</v>
      </c>
      <c r="C136" s="634" t="s">
        <v>575</v>
      </c>
      <c r="D136" s="634" t="s">
        <v>575</v>
      </c>
      <c r="E136" s="635" t="s">
        <v>575</v>
      </c>
      <c r="F136" s="304" t="s">
        <v>4</v>
      </c>
      <c r="G136" s="304">
        <f>IF(H136="",0,VLOOKUP(H136,Parâmetros!$N$3:$O$8,2,0)*I136)</f>
        <v>0</v>
      </c>
      <c r="H136" s="305"/>
      <c r="I136" s="306"/>
      <c r="J136" s="306"/>
      <c r="K136" s="34" t="str">
        <f t="shared" si="7"/>
        <v/>
      </c>
      <c r="L136" s="384"/>
      <c r="M136" s="383"/>
    </row>
    <row r="137" spans="1:13" ht="45" customHeight="1" x14ac:dyDescent="0.2">
      <c r="A137" s="307" t="str">
        <f t="shared" si="6"/>
        <v>RQS007</v>
      </c>
      <c r="B137" s="633" t="s">
        <v>462</v>
      </c>
      <c r="C137" s="634" t="s">
        <v>462</v>
      </c>
      <c r="D137" s="634" t="s">
        <v>462</v>
      </c>
      <c r="E137" s="635" t="s">
        <v>462</v>
      </c>
      <c r="F137" s="304" t="s">
        <v>4</v>
      </c>
      <c r="G137" s="304">
        <f>IF(H137="",0,VLOOKUP(H137,Parâmetros!$N$3:$O$8,2,0)*I137)</f>
        <v>0</v>
      </c>
      <c r="H137" s="305"/>
      <c r="I137" s="306"/>
      <c r="J137" s="306"/>
      <c r="K137" s="34" t="str">
        <f t="shared" si="7"/>
        <v/>
      </c>
      <c r="L137" s="384"/>
      <c r="M137" s="383"/>
    </row>
    <row r="138" spans="1:13" ht="45" customHeight="1" x14ac:dyDescent="0.2">
      <c r="A138" s="307" t="str">
        <f t="shared" si="6"/>
        <v>RQS008</v>
      </c>
      <c r="B138" s="633" t="s">
        <v>463</v>
      </c>
      <c r="C138" s="634" t="s">
        <v>463</v>
      </c>
      <c r="D138" s="634" t="s">
        <v>463</v>
      </c>
      <c r="E138" s="635" t="s">
        <v>463</v>
      </c>
      <c r="F138" s="304" t="s">
        <v>4</v>
      </c>
      <c r="G138" s="304">
        <f>IF(H138="",0,VLOOKUP(H138,Parâmetros!$N$3:$O$8,2,0)*I138)</f>
        <v>0</v>
      </c>
      <c r="H138" s="305"/>
      <c r="I138" s="306"/>
      <c r="J138" s="306"/>
      <c r="K138" s="34" t="str">
        <f t="shared" si="7"/>
        <v/>
      </c>
      <c r="L138" s="384"/>
      <c r="M138" s="383"/>
    </row>
    <row r="139" spans="1:13" ht="45" customHeight="1" x14ac:dyDescent="0.2">
      <c r="A139" s="307" t="str">
        <f t="shared" si="6"/>
        <v>RQS009</v>
      </c>
      <c r="B139" s="633" t="s">
        <v>464</v>
      </c>
      <c r="C139" s="634" t="s">
        <v>464</v>
      </c>
      <c r="D139" s="634" t="s">
        <v>464</v>
      </c>
      <c r="E139" s="635" t="s">
        <v>464</v>
      </c>
      <c r="F139" s="304" t="s">
        <v>4</v>
      </c>
      <c r="G139" s="304">
        <f>IF(H139="",0,VLOOKUP(H139,Parâmetros!$N$3:$O$8,2,0)*I139)</f>
        <v>0</v>
      </c>
      <c r="H139" s="305"/>
      <c r="I139" s="306"/>
      <c r="J139" s="306"/>
      <c r="K139" s="34" t="str">
        <f t="shared" si="7"/>
        <v/>
      </c>
      <c r="L139" s="384"/>
      <c r="M139" s="383"/>
    </row>
    <row r="140" spans="1:13" ht="45" customHeight="1" x14ac:dyDescent="0.2">
      <c r="A140" s="307" t="str">
        <f t="shared" si="6"/>
        <v>RQS010</v>
      </c>
      <c r="B140" s="633" t="s">
        <v>465</v>
      </c>
      <c r="C140" s="634" t="s">
        <v>465</v>
      </c>
      <c r="D140" s="634" t="s">
        <v>465</v>
      </c>
      <c r="E140" s="635" t="s">
        <v>465</v>
      </c>
      <c r="F140" s="304" t="s">
        <v>4</v>
      </c>
      <c r="G140" s="304">
        <f>IF(H140="",0,VLOOKUP(H140,Parâmetros!$N$3:$O$8,2,0)*I140)</f>
        <v>0</v>
      </c>
      <c r="H140" s="305"/>
      <c r="I140" s="306"/>
      <c r="J140" s="306"/>
      <c r="K140" s="34" t="str">
        <f t="shared" si="7"/>
        <v/>
      </c>
      <c r="L140" s="384"/>
      <c r="M140" s="383"/>
    </row>
    <row r="141" spans="1:13" ht="45" customHeight="1" x14ac:dyDescent="0.2">
      <c r="A141" s="307" t="str">
        <f t="shared" si="6"/>
        <v>RQS011</v>
      </c>
      <c r="B141" s="633" t="s">
        <v>466</v>
      </c>
      <c r="C141" s="634" t="s">
        <v>466</v>
      </c>
      <c r="D141" s="634" t="s">
        <v>466</v>
      </c>
      <c r="E141" s="635" t="s">
        <v>466</v>
      </c>
      <c r="F141" s="304" t="s">
        <v>4</v>
      </c>
      <c r="G141" s="304">
        <f>IF(H141="",0,VLOOKUP(H141,Parâmetros!$N$3:$O$8,2,0)*I141)</f>
        <v>0</v>
      </c>
      <c r="H141" s="305"/>
      <c r="I141" s="306"/>
      <c r="J141" s="306"/>
      <c r="K141" s="34" t="str">
        <f t="shared" si="7"/>
        <v/>
      </c>
      <c r="L141" s="384"/>
      <c r="M141" s="383"/>
    </row>
    <row r="142" spans="1:13" ht="45" customHeight="1" x14ac:dyDescent="0.2">
      <c r="A142" s="307" t="str">
        <f t="shared" si="6"/>
        <v>RQS012</v>
      </c>
      <c r="B142" s="633" t="s">
        <v>467</v>
      </c>
      <c r="C142" s="634" t="s">
        <v>467</v>
      </c>
      <c r="D142" s="634" t="s">
        <v>467</v>
      </c>
      <c r="E142" s="635" t="s">
        <v>467</v>
      </c>
      <c r="F142" s="304" t="s">
        <v>4</v>
      </c>
      <c r="G142" s="304">
        <f>IF(H142="",0,VLOOKUP(H142,Parâmetros!$N$3:$O$8,2,0)*I142)</f>
        <v>0</v>
      </c>
      <c r="H142" s="305"/>
      <c r="I142" s="306"/>
      <c r="J142" s="306"/>
      <c r="K142" s="34" t="str">
        <f t="shared" si="7"/>
        <v/>
      </c>
      <c r="L142" s="384"/>
      <c r="M142" s="383"/>
    </row>
    <row r="143" spans="1:13" ht="45" customHeight="1" x14ac:dyDescent="0.2">
      <c r="A143" s="307" t="str">
        <f t="shared" si="6"/>
        <v>RQS013</v>
      </c>
      <c r="B143" s="633" t="s">
        <v>468</v>
      </c>
      <c r="C143" s="634" t="s">
        <v>468</v>
      </c>
      <c r="D143" s="634" t="s">
        <v>468</v>
      </c>
      <c r="E143" s="635" t="s">
        <v>468</v>
      </c>
      <c r="F143" s="304" t="s">
        <v>4</v>
      </c>
      <c r="G143" s="304">
        <f>IF(H143="",0,VLOOKUP(H143,Parâmetros!$N$3:$O$8,2,0)*I143)</f>
        <v>0</v>
      </c>
      <c r="H143" s="305"/>
      <c r="I143" s="306"/>
      <c r="J143" s="306"/>
      <c r="K143" s="34" t="str">
        <f t="shared" si="7"/>
        <v/>
      </c>
      <c r="L143" s="384"/>
      <c r="M143" s="383"/>
    </row>
    <row r="144" spans="1:13" ht="45" customHeight="1" x14ac:dyDescent="0.2">
      <c r="A144" s="307" t="str">
        <f t="shared" si="6"/>
        <v>RQS014</v>
      </c>
      <c r="B144" s="633" t="s">
        <v>469</v>
      </c>
      <c r="C144" s="634" t="s">
        <v>469</v>
      </c>
      <c r="D144" s="634" t="s">
        <v>469</v>
      </c>
      <c r="E144" s="635" t="s">
        <v>469</v>
      </c>
      <c r="F144" s="304" t="s">
        <v>4</v>
      </c>
      <c r="G144" s="304">
        <f>IF(H144="",0,VLOOKUP(H144,Parâmetros!$N$3:$O$8,2,0)*I144)</f>
        <v>0</v>
      </c>
      <c r="H144" s="305"/>
      <c r="I144" s="306"/>
      <c r="J144" s="306"/>
      <c r="K144" s="34" t="str">
        <f t="shared" si="7"/>
        <v/>
      </c>
      <c r="L144" s="384"/>
      <c r="M144" s="383"/>
    </row>
    <row r="145" spans="1:13" ht="45" customHeight="1" x14ac:dyDescent="0.2">
      <c r="A145" s="307" t="str">
        <f t="shared" si="6"/>
        <v>RQS015</v>
      </c>
      <c r="B145" s="633" t="s">
        <v>470</v>
      </c>
      <c r="C145" s="634" t="s">
        <v>470</v>
      </c>
      <c r="D145" s="634" t="s">
        <v>470</v>
      </c>
      <c r="E145" s="635" t="s">
        <v>470</v>
      </c>
      <c r="F145" s="304" t="s">
        <v>4</v>
      </c>
      <c r="G145" s="304">
        <f>IF(H145="",0,VLOOKUP(H145,Parâmetros!$N$3:$O$8,2,0)*I145)</f>
        <v>0</v>
      </c>
      <c r="H145" s="305"/>
      <c r="I145" s="306"/>
      <c r="J145" s="306"/>
      <c r="K145" s="34" t="str">
        <f t="shared" si="7"/>
        <v/>
      </c>
      <c r="L145" s="384"/>
      <c r="M145" s="383"/>
    </row>
    <row r="146" spans="1:13" ht="45" customHeight="1" x14ac:dyDescent="0.2">
      <c r="A146" s="307" t="str">
        <f t="shared" si="6"/>
        <v>RQS016</v>
      </c>
      <c r="B146" s="633" t="s">
        <v>471</v>
      </c>
      <c r="C146" s="634" t="s">
        <v>471</v>
      </c>
      <c r="D146" s="634" t="s">
        <v>471</v>
      </c>
      <c r="E146" s="635" t="s">
        <v>471</v>
      </c>
      <c r="F146" s="304" t="s">
        <v>4</v>
      </c>
      <c r="G146" s="304">
        <f>IF(H146="",0,VLOOKUP(H146,Parâmetros!$N$3:$O$8,2,0)*I146)</f>
        <v>0</v>
      </c>
      <c r="H146" s="305"/>
      <c r="I146" s="306"/>
      <c r="J146" s="306"/>
      <c r="K146" s="34" t="str">
        <f t="shared" si="7"/>
        <v/>
      </c>
      <c r="L146" s="384"/>
      <c r="M146" s="383"/>
    </row>
    <row r="147" spans="1:13" ht="45" customHeight="1" x14ac:dyDescent="0.2">
      <c r="A147" s="307" t="str">
        <f t="shared" si="6"/>
        <v>RQS017</v>
      </c>
      <c r="B147" s="633" t="s">
        <v>576</v>
      </c>
      <c r="C147" s="634" t="s">
        <v>576</v>
      </c>
      <c r="D147" s="634" t="s">
        <v>576</v>
      </c>
      <c r="E147" s="635" t="s">
        <v>576</v>
      </c>
      <c r="F147" s="304" t="s">
        <v>4</v>
      </c>
      <c r="G147" s="304">
        <f>IF(H147="",0,VLOOKUP(H147,Parâmetros!$N$3:$O$8,2,0)*I147)</f>
        <v>0</v>
      </c>
      <c r="H147" s="305"/>
      <c r="I147" s="306"/>
      <c r="J147" s="306"/>
      <c r="K147" s="34" t="str">
        <f t="shared" si="7"/>
        <v/>
      </c>
      <c r="L147" s="384"/>
      <c r="M147" s="383"/>
    </row>
    <row r="148" spans="1:13" ht="45" customHeight="1" x14ac:dyDescent="0.2">
      <c r="A148" s="307" t="str">
        <f t="shared" si="6"/>
        <v>RQS018</v>
      </c>
      <c r="B148" s="633" t="s">
        <v>472</v>
      </c>
      <c r="C148" s="634" t="s">
        <v>472</v>
      </c>
      <c r="D148" s="634" t="s">
        <v>472</v>
      </c>
      <c r="E148" s="635" t="s">
        <v>472</v>
      </c>
      <c r="F148" s="304" t="s">
        <v>4</v>
      </c>
      <c r="G148" s="304">
        <f>IF(H148="",0,VLOOKUP(H148,Parâmetros!$N$3:$O$8,2,0)*I148)</f>
        <v>0</v>
      </c>
      <c r="H148" s="305"/>
      <c r="I148" s="306"/>
      <c r="J148" s="306"/>
      <c r="K148" s="34" t="str">
        <f t="shared" si="7"/>
        <v/>
      </c>
      <c r="L148" s="384"/>
      <c r="M148" s="383"/>
    </row>
    <row r="149" spans="1:13" ht="45" customHeight="1" x14ac:dyDescent="0.2">
      <c r="A149" s="307" t="str">
        <f t="shared" si="6"/>
        <v>RQS019</v>
      </c>
      <c r="B149" s="633" t="s">
        <v>473</v>
      </c>
      <c r="C149" s="634" t="s">
        <v>473</v>
      </c>
      <c r="D149" s="634" t="s">
        <v>473</v>
      </c>
      <c r="E149" s="635" t="s">
        <v>473</v>
      </c>
      <c r="F149" s="304" t="s">
        <v>4</v>
      </c>
      <c r="G149" s="304">
        <f>IF(H149="",0,VLOOKUP(H149,Parâmetros!$N$3:$O$8,2,0)*I149)</f>
        <v>0</v>
      </c>
      <c r="H149" s="305"/>
      <c r="I149" s="306"/>
      <c r="J149" s="306"/>
      <c r="K149" s="34" t="str">
        <f t="shared" si="7"/>
        <v/>
      </c>
      <c r="L149" s="384"/>
      <c r="M149" s="383"/>
    </row>
    <row r="150" spans="1:13" ht="45" customHeight="1" x14ac:dyDescent="0.2">
      <c r="A150" s="307" t="str">
        <f t="shared" si="6"/>
        <v>RQS020</v>
      </c>
      <c r="B150" s="633" t="s">
        <v>474</v>
      </c>
      <c r="C150" s="634" t="s">
        <v>474</v>
      </c>
      <c r="D150" s="634" t="s">
        <v>474</v>
      </c>
      <c r="E150" s="635" t="s">
        <v>474</v>
      </c>
      <c r="F150" s="304" t="s">
        <v>4</v>
      </c>
      <c r="G150" s="304">
        <f>IF(H150="",0,VLOOKUP(H150,Parâmetros!$N$3:$O$8,2,0)*I150)</f>
        <v>0</v>
      </c>
      <c r="H150" s="305"/>
      <c r="I150" s="306"/>
      <c r="J150" s="306"/>
      <c r="K150" s="34" t="str">
        <f t="shared" si="7"/>
        <v/>
      </c>
      <c r="L150" s="384"/>
      <c r="M150" s="383"/>
    </row>
    <row r="151" spans="1:13" ht="45" customHeight="1" x14ac:dyDescent="0.2">
      <c r="A151" s="307" t="str">
        <f t="shared" si="6"/>
        <v>RQS021</v>
      </c>
      <c r="B151" s="633" t="s">
        <v>475</v>
      </c>
      <c r="C151" s="634" t="s">
        <v>475</v>
      </c>
      <c r="D151" s="634" t="s">
        <v>475</v>
      </c>
      <c r="E151" s="635" t="s">
        <v>475</v>
      </c>
      <c r="F151" s="304" t="s">
        <v>4</v>
      </c>
      <c r="G151" s="304">
        <f>IF(H151="",0,VLOOKUP(H151,Parâmetros!$N$3:$O$8,2,0)*I151)</f>
        <v>0</v>
      </c>
      <c r="H151" s="305"/>
      <c r="I151" s="306"/>
      <c r="J151" s="306"/>
      <c r="K151" s="34" t="str">
        <f t="shared" si="7"/>
        <v/>
      </c>
      <c r="L151" s="384"/>
      <c r="M151" s="383"/>
    </row>
    <row r="152" spans="1:13" ht="45" customHeight="1" x14ac:dyDescent="0.2">
      <c r="A152" s="307" t="str">
        <f t="shared" si="6"/>
        <v>RQS022</v>
      </c>
      <c r="B152" s="633" t="s">
        <v>476</v>
      </c>
      <c r="C152" s="634" t="s">
        <v>476</v>
      </c>
      <c r="D152" s="634" t="s">
        <v>476</v>
      </c>
      <c r="E152" s="635" t="s">
        <v>476</v>
      </c>
      <c r="F152" s="304" t="s">
        <v>4</v>
      </c>
      <c r="G152" s="304">
        <f>IF(H152="",0,VLOOKUP(H152,Parâmetros!$N$3:$O$8,2,0)*I152)</f>
        <v>0</v>
      </c>
      <c r="H152" s="305"/>
      <c r="I152" s="306"/>
      <c r="J152" s="306"/>
      <c r="K152" s="34" t="str">
        <f t="shared" si="7"/>
        <v/>
      </c>
      <c r="L152" s="384"/>
      <c r="M152" s="383"/>
    </row>
    <row r="153" spans="1:13" ht="45" customHeight="1" x14ac:dyDescent="0.2">
      <c r="A153" s="307" t="str">
        <f t="shared" si="6"/>
        <v>RQS023</v>
      </c>
      <c r="B153" s="633" t="s">
        <v>477</v>
      </c>
      <c r="C153" s="634" t="s">
        <v>477</v>
      </c>
      <c r="D153" s="634" t="s">
        <v>477</v>
      </c>
      <c r="E153" s="635" t="s">
        <v>477</v>
      </c>
      <c r="F153" s="304" t="s">
        <v>4</v>
      </c>
      <c r="G153" s="304">
        <f>IF(H153="",0,VLOOKUP(H153,Parâmetros!$N$3:$O$8,2,0)*I153)</f>
        <v>0</v>
      </c>
      <c r="H153" s="305"/>
      <c r="I153" s="306"/>
      <c r="J153" s="306"/>
      <c r="K153" s="34" t="str">
        <f t="shared" si="7"/>
        <v/>
      </c>
      <c r="L153" s="384"/>
      <c r="M153" s="383"/>
    </row>
    <row r="154" spans="1:13" ht="45" customHeight="1" x14ac:dyDescent="0.2">
      <c r="A154" s="307" t="str">
        <f t="shared" si="6"/>
        <v>RQS024</v>
      </c>
      <c r="B154" s="633" t="s">
        <v>478</v>
      </c>
      <c r="C154" s="634" t="s">
        <v>478</v>
      </c>
      <c r="D154" s="634" t="s">
        <v>478</v>
      </c>
      <c r="E154" s="635" t="s">
        <v>478</v>
      </c>
      <c r="F154" s="304" t="s">
        <v>4</v>
      </c>
      <c r="G154" s="304">
        <f>IF(H154="",0,VLOOKUP(H154,Parâmetros!$N$3:$O$8,2,0)*I154)</f>
        <v>0</v>
      </c>
      <c r="H154" s="305"/>
      <c r="I154" s="306"/>
      <c r="J154" s="306"/>
      <c r="K154" s="34" t="str">
        <f t="shared" si="7"/>
        <v/>
      </c>
      <c r="L154" s="384"/>
      <c r="M154" s="383"/>
    </row>
    <row r="155" spans="1:13" ht="45" customHeight="1" x14ac:dyDescent="0.2">
      <c r="A155" s="307" t="str">
        <f t="shared" si="6"/>
        <v>RQS025</v>
      </c>
      <c r="B155" s="633" t="s">
        <v>479</v>
      </c>
      <c r="C155" s="634" t="s">
        <v>479</v>
      </c>
      <c r="D155" s="634" t="s">
        <v>479</v>
      </c>
      <c r="E155" s="635" t="s">
        <v>479</v>
      </c>
      <c r="F155" s="304" t="s">
        <v>4</v>
      </c>
      <c r="G155" s="304">
        <f>IF(H155="",0,VLOOKUP(H155,Parâmetros!$N$3:$O$8,2,0)*I155)</f>
        <v>0</v>
      </c>
      <c r="H155" s="305"/>
      <c r="I155" s="306"/>
      <c r="J155" s="306"/>
      <c r="K155" s="34" t="str">
        <f t="shared" si="7"/>
        <v/>
      </c>
      <c r="L155" s="384"/>
      <c r="M155" s="383"/>
    </row>
    <row r="156" spans="1:13" ht="45" customHeight="1" x14ac:dyDescent="0.2">
      <c r="A156" s="307" t="str">
        <f t="shared" si="6"/>
        <v>RQS026</v>
      </c>
      <c r="B156" s="633" t="s">
        <v>480</v>
      </c>
      <c r="C156" s="634" t="s">
        <v>480</v>
      </c>
      <c r="D156" s="634" t="s">
        <v>480</v>
      </c>
      <c r="E156" s="635" t="s">
        <v>480</v>
      </c>
      <c r="F156" s="304" t="s">
        <v>4</v>
      </c>
      <c r="G156" s="304">
        <f>IF(H156="",0,VLOOKUP(H156,Parâmetros!$N$3:$O$8,2,0)*I156)</f>
        <v>0</v>
      </c>
      <c r="H156" s="305"/>
      <c r="I156" s="306"/>
      <c r="J156" s="306"/>
      <c r="K156" s="34" t="str">
        <f t="shared" si="7"/>
        <v/>
      </c>
      <c r="L156" s="384"/>
      <c r="M156" s="383"/>
    </row>
    <row r="157" spans="1:13" ht="45" customHeight="1" x14ac:dyDescent="0.2">
      <c r="A157" s="307" t="str">
        <f t="shared" si="6"/>
        <v>RQS027</v>
      </c>
      <c r="B157" s="633" t="s">
        <v>577</v>
      </c>
      <c r="C157" s="634" t="s">
        <v>577</v>
      </c>
      <c r="D157" s="634" t="s">
        <v>577</v>
      </c>
      <c r="E157" s="635" t="s">
        <v>577</v>
      </c>
      <c r="F157" s="304" t="s">
        <v>4</v>
      </c>
      <c r="G157" s="304">
        <f>IF(H157="",0,VLOOKUP(H157,Parâmetros!$N$3:$O$8,2,0)*I157)</f>
        <v>0</v>
      </c>
      <c r="H157" s="305"/>
      <c r="I157" s="306"/>
      <c r="J157" s="306"/>
      <c r="K157" s="34" t="str">
        <f t="shared" si="7"/>
        <v/>
      </c>
      <c r="L157" s="384"/>
      <c r="M157" s="383"/>
    </row>
    <row r="158" spans="1:13" ht="45" customHeight="1" x14ac:dyDescent="0.2">
      <c r="A158" s="307" t="str">
        <f t="shared" si="6"/>
        <v>RQS028</v>
      </c>
      <c r="B158" s="633" t="s">
        <v>481</v>
      </c>
      <c r="C158" s="634" t="s">
        <v>481</v>
      </c>
      <c r="D158" s="634" t="s">
        <v>481</v>
      </c>
      <c r="E158" s="635" t="s">
        <v>481</v>
      </c>
      <c r="F158" s="304" t="s">
        <v>4</v>
      </c>
      <c r="G158" s="304">
        <f>IF(H158="",0,VLOOKUP(H158,Parâmetros!$N$3:$O$8,2,0)*I158)</f>
        <v>0</v>
      </c>
      <c r="H158" s="305"/>
      <c r="I158" s="306"/>
      <c r="J158" s="306"/>
      <c r="K158" s="34" t="str">
        <f t="shared" si="7"/>
        <v/>
      </c>
      <c r="L158" s="384"/>
      <c r="M158" s="383"/>
    </row>
    <row r="159" spans="1:13" ht="45" customHeight="1" x14ac:dyDescent="0.2">
      <c r="A159" s="307" t="str">
        <f t="shared" si="6"/>
        <v>RQS029</v>
      </c>
      <c r="B159" s="633" t="s">
        <v>482</v>
      </c>
      <c r="C159" s="634" t="s">
        <v>482</v>
      </c>
      <c r="D159" s="634" t="s">
        <v>482</v>
      </c>
      <c r="E159" s="635" t="s">
        <v>482</v>
      </c>
      <c r="F159" s="304" t="s">
        <v>4</v>
      </c>
      <c r="G159" s="304">
        <f>IF(H159="",0,VLOOKUP(H159,Parâmetros!$N$3:$O$8,2,0)*I159)</f>
        <v>0</v>
      </c>
      <c r="H159" s="305"/>
      <c r="I159" s="306"/>
      <c r="J159" s="306"/>
      <c r="K159" s="34" t="str">
        <f t="shared" si="7"/>
        <v/>
      </c>
      <c r="L159" s="384"/>
      <c r="M159" s="383"/>
    </row>
    <row r="160" spans="1:13" ht="45" customHeight="1" x14ac:dyDescent="0.2">
      <c r="A160" s="307" t="str">
        <f t="shared" si="6"/>
        <v>RQS030</v>
      </c>
      <c r="B160" s="633" t="s">
        <v>483</v>
      </c>
      <c r="C160" s="634" t="s">
        <v>483</v>
      </c>
      <c r="D160" s="634" t="s">
        <v>483</v>
      </c>
      <c r="E160" s="635" t="s">
        <v>483</v>
      </c>
      <c r="F160" s="304" t="s">
        <v>4</v>
      </c>
      <c r="G160" s="304">
        <f>IF(H160="",0,VLOOKUP(H160,Parâmetros!$N$3:$O$8,2,0)*I160)</f>
        <v>0</v>
      </c>
      <c r="H160" s="305"/>
      <c r="I160" s="306"/>
      <c r="J160" s="306"/>
      <c r="K160" s="34" t="str">
        <f t="shared" si="7"/>
        <v/>
      </c>
      <c r="L160" s="384"/>
      <c r="M160" s="383"/>
    </row>
    <row r="161" spans="1:13" ht="45" customHeight="1" x14ac:dyDescent="0.2">
      <c r="A161" s="307" t="str">
        <f t="shared" si="6"/>
        <v>RQS031</v>
      </c>
      <c r="B161" s="633" t="s">
        <v>484</v>
      </c>
      <c r="C161" s="634" t="s">
        <v>484</v>
      </c>
      <c r="D161" s="634" t="s">
        <v>484</v>
      </c>
      <c r="E161" s="635" t="s">
        <v>484</v>
      </c>
      <c r="F161" s="304" t="s">
        <v>4</v>
      </c>
      <c r="G161" s="304">
        <f>IF(H161="",0,VLOOKUP(H161,Parâmetros!$N$3:$O$8,2,0)*I161)</f>
        <v>0</v>
      </c>
      <c r="H161" s="305"/>
      <c r="I161" s="306"/>
      <c r="J161" s="306"/>
      <c r="K161" s="34" t="str">
        <f t="shared" si="7"/>
        <v/>
      </c>
      <c r="L161" s="384"/>
      <c r="M161" s="383"/>
    </row>
    <row r="162" spans="1:13" ht="45" customHeight="1" x14ac:dyDescent="0.2">
      <c r="A162" s="307" t="str">
        <f t="shared" si="6"/>
        <v>RQS032</v>
      </c>
      <c r="B162" s="633" t="s">
        <v>485</v>
      </c>
      <c r="C162" s="634" t="s">
        <v>485</v>
      </c>
      <c r="D162" s="634" t="s">
        <v>485</v>
      </c>
      <c r="E162" s="635" t="s">
        <v>485</v>
      </c>
      <c r="F162" s="304" t="s">
        <v>4</v>
      </c>
      <c r="G162" s="304">
        <f>IF(H162="",0,VLOOKUP(H162,Parâmetros!$N$3:$O$8,2,0)*I162)</f>
        <v>0</v>
      </c>
      <c r="H162" s="305"/>
      <c r="I162" s="306"/>
      <c r="J162" s="306"/>
      <c r="K162" s="34" t="str">
        <f t="shared" si="7"/>
        <v/>
      </c>
      <c r="L162" s="384"/>
      <c r="M162" s="383"/>
    </row>
    <row r="163" spans="1:13" ht="45" customHeight="1" x14ac:dyDescent="0.2">
      <c r="A163" s="307" t="str">
        <f t="shared" si="6"/>
        <v>RQS033</v>
      </c>
      <c r="B163" s="633" t="s">
        <v>486</v>
      </c>
      <c r="C163" s="634" t="s">
        <v>486</v>
      </c>
      <c r="D163" s="634" t="s">
        <v>486</v>
      </c>
      <c r="E163" s="635" t="s">
        <v>486</v>
      </c>
      <c r="F163" s="304" t="s">
        <v>4</v>
      </c>
      <c r="G163" s="304">
        <f>IF(H163="",0,VLOOKUP(H163,Parâmetros!$N$3:$O$8,2,0)*I163)</f>
        <v>0</v>
      </c>
      <c r="H163" s="305"/>
      <c r="I163" s="306"/>
      <c r="J163" s="306"/>
      <c r="K163" s="34" t="str">
        <f t="shared" si="7"/>
        <v/>
      </c>
      <c r="L163" s="384"/>
      <c r="M163" s="383"/>
    </row>
    <row r="164" spans="1:13" ht="45" customHeight="1" x14ac:dyDescent="0.2">
      <c r="A164" s="307" t="str">
        <f t="shared" si="6"/>
        <v>RQS034</v>
      </c>
      <c r="B164" s="633" t="s">
        <v>487</v>
      </c>
      <c r="C164" s="634" t="s">
        <v>487</v>
      </c>
      <c r="D164" s="634" t="s">
        <v>487</v>
      </c>
      <c r="E164" s="635" t="s">
        <v>487</v>
      </c>
      <c r="F164" s="304" t="s">
        <v>4</v>
      </c>
      <c r="G164" s="304">
        <f>IF(H164="",0,VLOOKUP(H164,Parâmetros!$N$3:$O$8,2,0)*I164)</f>
        <v>0</v>
      </c>
      <c r="H164" s="305"/>
      <c r="I164" s="306"/>
      <c r="J164" s="306"/>
      <c r="K164" s="34" t="str">
        <f t="shared" si="7"/>
        <v/>
      </c>
      <c r="L164" s="384"/>
      <c r="M164" s="383"/>
    </row>
    <row r="165" spans="1:13" ht="45" customHeight="1" x14ac:dyDescent="0.2">
      <c r="A165" s="307" t="str">
        <f t="shared" si="6"/>
        <v>RQS035</v>
      </c>
      <c r="B165" s="633" t="s">
        <v>488</v>
      </c>
      <c r="C165" s="634" t="s">
        <v>488</v>
      </c>
      <c r="D165" s="634" t="s">
        <v>488</v>
      </c>
      <c r="E165" s="635" t="s">
        <v>488</v>
      </c>
      <c r="F165" s="304" t="s">
        <v>4</v>
      </c>
      <c r="G165" s="304">
        <f>IF(H165="",0,VLOOKUP(H165,Parâmetros!$N$3:$O$8,2,0)*I165)</f>
        <v>0</v>
      </c>
      <c r="H165" s="305"/>
      <c r="I165" s="306"/>
      <c r="J165" s="306"/>
      <c r="K165" s="34" t="str">
        <f t="shared" si="7"/>
        <v/>
      </c>
      <c r="L165" s="384"/>
      <c r="M165" s="383"/>
    </row>
    <row r="166" spans="1:13" ht="45" customHeight="1" x14ac:dyDescent="0.2">
      <c r="A166" s="307" t="str">
        <f t="shared" si="6"/>
        <v>RQS036</v>
      </c>
      <c r="B166" s="633" t="s">
        <v>489</v>
      </c>
      <c r="C166" s="634" t="s">
        <v>489</v>
      </c>
      <c r="D166" s="634" t="s">
        <v>489</v>
      </c>
      <c r="E166" s="635" t="s">
        <v>489</v>
      </c>
      <c r="F166" s="304" t="s">
        <v>4</v>
      </c>
      <c r="G166" s="304">
        <f>IF(H166="",0,VLOOKUP(H166,Parâmetros!$N$3:$O$8,2,0)*I166)</f>
        <v>0</v>
      </c>
      <c r="H166" s="305"/>
      <c r="I166" s="306"/>
      <c r="J166" s="306"/>
      <c r="K166" s="34" t="str">
        <f t="shared" si="7"/>
        <v/>
      </c>
      <c r="L166" s="384"/>
      <c r="M166" s="383"/>
    </row>
    <row r="167" spans="1:13" ht="45" customHeight="1" x14ac:dyDescent="0.2">
      <c r="A167" s="307" t="str">
        <f t="shared" si="6"/>
        <v>RQS037</v>
      </c>
      <c r="B167" s="633" t="s">
        <v>490</v>
      </c>
      <c r="C167" s="634" t="s">
        <v>490</v>
      </c>
      <c r="D167" s="634" t="s">
        <v>490</v>
      </c>
      <c r="E167" s="635" t="s">
        <v>490</v>
      </c>
      <c r="F167" s="304" t="s">
        <v>4</v>
      </c>
      <c r="G167" s="304">
        <f>IF(H167="",0,VLOOKUP(H167,Parâmetros!$N$3:$O$8,2,0)*I167)</f>
        <v>0</v>
      </c>
      <c r="H167" s="305"/>
      <c r="I167" s="306"/>
      <c r="J167" s="306"/>
      <c r="K167" s="34" t="str">
        <f t="shared" si="7"/>
        <v/>
      </c>
      <c r="L167" s="384"/>
      <c r="M167" s="383"/>
    </row>
    <row r="168" spans="1:13" ht="45" customHeight="1" x14ac:dyDescent="0.2">
      <c r="A168" s="307" t="str">
        <f t="shared" si="6"/>
        <v>RQS038</v>
      </c>
      <c r="B168" s="633" t="s">
        <v>491</v>
      </c>
      <c r="C168" s="634" t="s">
        <v>491</v>
      </c>
      <c r="D168" s="634" t="s">
        <v>491</v>
      </c>
      <c r="E168" s="635" t="s">
        <v>491</v>
      </c>
      <c r="F168" s="304" t="s">
        <v>4</v>
      </c>
      <c r="G168" s="304">
        <f>IF(H168="",0,VLOOKUP(H168,Parâmetros!$N$3:$O$8,2,0)*I168)</f>
        <v>0</v>
      </c>
      <c r="H168" s="305"/>
      <c r="I168" s="306"/>
      <c r="J168" s="306"/>
      <c r="K168" s="34" t="str">
        <f t="shared" si="7"/>
        <v/>
      </c>
      <c r="L168" s="384"/>
      <c r="M168" s="383"/>
    </row>
    <row r="169" spans="1:13" ht="45" customHeight="1" x14ac:dyDescent="0.2">
      <c r="A169" s="307" t="str">
        <f t="shared" si="6"/>
        <v>RQS039</v>
      </c>
      <c r="B169" s="633" t="s">
        <v>492</v>
      </c>
      <c r="C169" s="634" t="s">
        <v>492</v>
      </c>
      <c r="D169" s="634" t="s">
        <v>492</v>
      </c>
      <c r="E169" s="635" t="s">
        <v>492</v>
      </c>
      <c r="F169" s="304" t="s">
        <v>4</v>
      </c>
      <c r="G169" s="304">
        <f>IF(H169="",0,VLOOKUP(H169,Parâmetros!$N$3:$O$8,2,0)*I169)</f>
        <v>0</v>
      </c>
      <c r="H169" s="305"/>
      <c r="I169" s="306"/>
      <c r="J169" s="306"/>
      <c r="K169" s="34" t="str">
        <f t="shared" si="7"/>
        <v/>
      </c>
      <c r="L169" s="384"/>
      <c r="M169" s="383"/>
    </row>
    <row r="170" spans="1:13" ht="45" customHeight="1" x14ac:dyDescent="0.2">
      <c r="A170" s="307" t="str">
        <f t="shared" si="6"/>
        <v>RQS040</v>
      </c>
      <c r="B170" s="633" t="s">
        <v>493</v>
      </c>
      <c r="C170" s="634" t="s">
        <v>493</v>
      </c>
      <c r="D170" s="634" t="s">
        <v>493</v>
      </c>
      <c r="E170" s="635" t="s">
        <v>493</v>
      </c>
      <c r="F170" s="304" t="s">
        <v>4</v>
      </c>
      <c r="G170" s="304">
        <f>IF(H170="",0,VLOOKUP(H170,Parâmetros!$N$3:$O$8,2,0)*I170)</f>
        <v>0</v>
      </c>
      <c r="H170" s="305"/>
      <c r="I170" s="306"/>
      <c r="J170" s="306"/>
      <c r="K170" s="34" t="str">
        <f t="shared" si="7"/>
        <v/>
      </c>
      <c r="L170" s="384"/>
      <c r="M170" s="383"/>
    </row>
    <row r="171" spans="1:13" ht="45" customHeight="1" x14ac:dyDescent="0.2">
      <c r="A171" s="307" t="str">
        <f t="shared" si="6"/>
        <v>RQS041</v>
      </c>
      <c r="B171" s="633" t="s">
        <v>494</v>
      </c>
      <c r="C171" s="634" t="s">
        <v>494</v>
      </c>
      <c r="D171" s="634" t="s">
        <v>494</v>
      </c>
      <c r="E171" s="635" t="s">
        <v>494</v>
      </c>
      <c r="F171" s="304" t="s">
        <v>4</v>
      </c>
      <c r="G171" s="304">
        <f>IF(H171="",0,VLOOKUP(H171,Parâmetros!$N$3:$O$8,2,0)*I171)</f>
        <v>0</v>
      </c>
      <c r="H171" s="305"/>
      <c r="I171" s="306"/>
      <c r="J171" s="306"/>
      <c r="K171" s="34" t="str">
        <f t="shared" si="7"/>
        <v/>
      </c>
      <c r="L171" s="384"/>
      <c r="M171" s="383"/>
    </row>
    <row r="172" spans="1:13" ht="45" customHeight="1" x14ac:dyDescent="0.2">
      <c r="A172" s="307" t="str">
        <f t="shared" si="6"/>
        <v>RQS042</v>
      </c>
      <c r="B172" s="633" t="s">
        <v>495</v>
      </c>
      <c r="C172" s="634" t="s">
        <v>495</v>
      </c>
      <c r="D172" s="634" t="s">
        <v>495</v>
      </c>
      <c r="E172" s="635" t="s">
        <v>495</v>
      </c>
      <c r="F172" s="304" t="s">
        <v>4</v>
      </c>
      <c r="G172" s="304">
        <f>IF(H172="",0,VLOOKUP(H172,Parâmetros!$N$3:$O$8,2,0)*I172)</f>
        <v>0</v>
      </c>
      <c r="H172" s="305"/>
      <c r="I172" s="306"/>
      <c r="J172" s="306"/>
      <c r="K172" s="34" t="str">
        <f t="shared" si="7"/>
        <v/>
      </c>
      <c r="L172" s="384"/>
      <c r="M172" s="383"/>
    </row>
    <row r="173" spans="1:13" ht="45" customHeight="1" x14ac:dyDescent="0.2">
      <c r="A173" s="307" t="str">
        <f t="shared" si="6"/>
        <v>RQS043</v>
      </c>
      <c r="B173" s="633" t="s">
        <v>496</v>
      </c>
      <c r="C173" s="634" t="s">
        <v>496</v>
      </c>
      <c r="D173" s="634" t="s">
        <v>496</v>
      </c>
      <c r="E173" s="635" t="s">
        <v>496</v>
      </c>
      <c r="F173" s="304" t="s">
        <v>4</v>
      </c>
      <c r="G173" s="304">
        <f>IF(H173="",0,VLOOKUP(H173,Parâmetros!$N$3:$O$8,2,0)*I173)</f>
        <v>0</v>
      </c>
      <c r="H173" s="305"/>
      <c r="I173" s="306"/>
      <c r="J173" s="306"/>
      <c r="K173" s="34" t="str">
        <f t="shared" si="7"/>
        <v/>
      </c>
      <c r="L173" s="384"/>
      <c r="M173" s="383"/>
    </row>
    <row r="174" spans="1:13" ht="45" customHeight="1" x14ac:dyDescent="0.2">
      <c r="A174" s="307" t="str">
        <f t="shared" si="6"/>
        <v>RQS044</v>
      </c>
      <c r="B174" s="633" t="s">
        <v>497</v>
      </c>
      <c r="C174" s="634" t="s">
        <v>497</v>
      </c>
      <c r="D174" s="634" t="s">
        <v>497</v>
      </c>
      <c r="E174" s="635" t="s">
        <v>497</v>
      </c>
      <c r="F174" s="304" t="s">
        <v>4</v>
      </c>
      <c r="G174" s="304">
        <f>IF(H174="",0,VLOOKUP(H174,Parâmetros!$N$3:$O$8,2,0)*I174)</f>
        <v>0</v>
      </c>
      <c r="H174" s="305"/>
      <c r="I174" s="306"/>
      <c r="J174" s="306"/>
      <c r="K174" s="34" t="str">
        <f t="shared" si="7"/>
        <v/>
      </c>
      <c r="L174" s="384"/>
      <c r="M174" s="383"/>
    </row>
    <row r="175" spans="1:13" ht="45" customHeight="1" x14ac:dyDescent="0.2">
      <c r="A175" s="307" t="str">
        <f t="shared" si="6"/>
        <v>RQS045</v>
      </c>
      <c r="B175" s="633" t="s">
        <v>498</v>
      </c>
      <c r="C175" s="634" t="s">
        <v>498</v>
      </c>
      <c r="D175" s="634" t="s">
        <v>498</v>
      </c>
      <c r="E175" s="635" t="s">
        <v>498</v>
      </c>
      <c r="F175" s="304" t="s">
        <v>4</v>
      </c>
      <c r="G175" s="304">
        <f>IF(H175="",0,VLOOKUP(H175,Parâmetros!$N$3:$O$8,2,0)*I175)</f>
        <v>0</v>
      </c>
      <c r="H175" s="305"/>
      <c r="I175" s="306"/>
      <c r="J175" s="306"/>
      <c r="K175" s="34" t="str">
        <f t="shared" si="7"/>
        <v/>
      </c>
      <c r="L175" s="384"/>
      <c r="M175" s="383"/>
    </row>
    <row r="176" spans="1:13" ht="45" customHeight="1" x14ac:dyDescent="0.2">
      <c r="A176" s="307" t="str">
        <f t="shared" si="6"/>
        <v>RQS046</v>
      </c>
      <c r="B176" s="633" t="s">
        <v>499</v>
      </c>
      <c r="C176" s="634" t="s">
        <v>499</v>
      </c>
      <c r="D176" s="634" t="s">
        <v>499</v>
      </c>
      <c r="E176" s="635" t="s">
        <v>499</v>
      </c>
      <c r="F176" s="304" t="s">
        <v>4</v>
      </c>
      <c r="G176" s="304">
        <f>IF(H176="",0,VLOOKUP(H176,Parâmetros!$N$3:$O$8,2,0)*I176)</f>
        <v>0</v>
      </c>
      <c r="H176" s="305"/>
      <c r="I176" s="306"/>
      <c r="J176" s="306"/>
      <c r="K176" s="34" t="str">
        <f t="shared" si="7"/>
        <v/>
      </c>
      <c r="L176" s="384"/>
      <c r="M176" s="383"/>
    </row>
    <row r="177" spans="1:13" ht="45" customHeight="1" x14ac:dyDescent="0.2">
      <c r="A177" s="307" t="str">
        <f t="shared" si="6"/>
        <v>RQS047</v>
      </c>
      <c r="B177" s="633" t="s">
        <v>500</v>
      </c>
      <c r="C177" s="634" t="s">
        <v>500</v>
      </c>
      <c r="D177" s="634" t="s">
        <v>500</v>
      </c>
      <c r="E177" s="635" t="s">
        <v>500</v>
      </c>
      <c r="F177" s="304" t="s">
        <v>4</v>
      </c>
      <c r="G177" s="304">
        <f>IF(H177="",0,VLOOKUP(H177,Parâmetros!$N$3:$O$8,2,0)*I177)</f>
        <v>0</v>
      </c>
      <c r="H177" s="305"/>
      <c r="I177" s="306"/>
      <c r="J177" s="306"/>
      <c r="K177" s="34" t="str">
        <f t="shared" si="7"/>
        <v/>
      </c>
      <c r="L177" s="384"/>
      <c r="M177" s="383"/>
    </row>
    <row r="178" spans="1:13" ht="45" customHeight="1" x14ac:dyDescent="0.2">
      <c r="A178" s="307" t="str">
        <f t="shared" si="6"/>
        <v>RQS048</v>
      </c>
      <c r="B178" s="633" t="s">
        <v>501</v>
      </c>
      <c r="C178" s="634" t="s">
        <v>501</v>
      </c>
      <c r="D178" s="634" t="s">
        <v>501</v>
      </c>
      <c r="E178" s="635" t="s">
        <v>501</v>
      </c>
      <c r="F178" s="304" t="s">
        <v>4</v>
      </c>
      <c r="G178" s="304">
        <f>IF(H178="",0,VLOOKUP(H178,Parâmetros!$N$3:$O$8,2,0)*I178)</f>
        <v>0</v>
      </c>
      <c r="H178" s="305"/>
      <c r="I178" s="306"/>
      <c r="J178" s="306"/>
      <c r="K178" s="34" t="str">
        <f t="shared" si="7"/>
        <v/>
      </c>
      <c r="L178" s="384"/>
      <c r="M178" s="383"/>
    </row>
    <row r="179" spans="1:13" ht="45" customHeight="1" x14ac:dyDescent="0.2">
      <c r="A179" s="307" t="str">
        <f t="shared" si="6"/>
        <v>RQS049</v>
      </c>
      <c r="B179" s="633" t="s">
        <v>502</v>
      </c>
      <c r="C179" s="634" t="s">
        <v>502</v>
      </c>
      <c r="D179" s="634" t="s">
        <v>502</v>
      </c>
      <c r="E179" s="635" t="s">
        <v>502</v>
      </c>
      <c r="F179" s="304" t="s">
        <v>4</v>
      </c>
      <c r="G179" s="304">
        <f>IF(H179="",0,VLOOKUP(H179,Parâmetros!$N$3:$O$8,2,0)*I179)</f>
        <v>0</v>
      </c>
      <c r="H179" s="305"/>
      <c r="I179" s="306"/>
      <c r="J179" s="306"/>
      <c r="K179" s="34" t="str">
        <f t="shared" si="7"/>
        <v/>
      </c>
      <c r="L179" s="384"/>
      <c r="M179" s="383"/>
    </row>
    <row r="180" spans="1:13" ht="45" customHeight="1" x14ac:dyDescent="0.2">
      <c r="A180" s="307" t="str">
        <f t="shared" si="6"/>
        <v>RQS050</v>
      </c>
      <c r="B180" s="633" t="s">
        <v>503</v>
      </c>
      <c r="C180" s="634" t="s">
        <v>503</v>
      </c>
      <c r="D180" s="634" t="s">
        <v>503</v>
      </c>
      <c r="E180" s="635" t="s">
        <v>503</v>
      </c>
      <c r="F180" s="304" t="s">
        <v>4</v>
      </c>
      <c r="G180" s="304">
        <f>IF(H180="",0,VLOOKUP(H180,Parâmetros!$N$3:$O$8,2,0)*I180)</f>
        <v>0</v>
      </c>
      <c r="H180" s="305"/>
      <c r="I180" s="306"/>
      <c r="J180" s="306"/>
      <c r="K180" s="34" t="str">
        <f t="shared" si="7"/>
        <v/>
      </c>
      <c r="L180" s="384"/>
      <c r="M180" s="383"/>
    </row>
    <row r="181" spans="1:13" ht="45" customHeight="1" x14ac:dyDescent="0.2">
      <c r="A181" s="307" t="str">
        <f t="shared" si="6"/>
        <v>RQS051</v>
      </c>
      <c r="B181" s="633" t="s">
        <v>504</v>
      </c>
      <c r="C181" s="634" t="s">
        <v>504</v>
      </c>
      <c r="D181" s="634" t="s">
        <v>504</v>
      </c>
      <c r="E181" s="635" t="s">
        <v>504</v>
      </c>
      <c r="F181" s="304" t="s">
        <v>4</v>
      </c>
      <c r="G181" s="304">
        <f>IF(H181="",0,VLOOKUP(H181,Parâmetros!$N$3:$O$8,2,0)*I181)</f>
        <v>0</v>
      </c>
      <c r="H181" s="305"/>
      <c r="I181" s="306"/>
      <c r="J181" s="306"/>
      <c r="K181" s="34" t="str">
        <f t="shared" si="7"/>
        <v/>
      </c>
      <c r="L181" s="384"/>
      <c r="M181" s="383"/>
    </row>
    <row r="182" spans="1:13" ht="45" customHeight="1" x14ac:dyDescent="0.2">
      <c r="A182" s="307" t="str">
        <f t="shared" si="6"/>
        <v>RQS052</v>
      </c>
      <c r="B182" s="633" t="s">
        <v>505</v>
      </c>
      <c r="C182" s="634" t="s">
        <v>505</v>
      </c>
      <c r="D182" s="634" t="s">
        <v>505</v>
      </c>
      <c r="E182" s="635" t="s">
        <v>505</v>
      </c>
      <c r="F182" s="304" t="s">
        <v>4</v>
      </c>
      <c r="G182" s="304">
        <f>IF(H182="",0,VLOOKUP(H182,Parâmetros!$N$3:$O$8,2,0)*I182)</f>
        <v>0</v>
      </c>
      <c r="H182" s="305"/>
      <c r="I182" s="306"/>
      <c r="J182" s="306"/>
      <c r="K182" s="34" t="str">
        <f t="shared" si="7"/>
        <v/>
      </c>
      <c r="L182" s="384"/>
      <c r="M182" s="383"/>
    </row>
    <row r="183" spans="1:13" ht="45" customHeight="1" x14ac:dyDescent="0.2">
      <c r="A183" s="307" t="str">
        <f t="shared" si="6"/>
        <v>RQS053</v>
      </c>
      <c r="B183" s="633" t="s">
        <v>506</v>
      </c>
      <c r="C183" s="634" t="s">
        <v>506</v>
      </c>
      <c r="D183" s="634" t="s">
        <v>506</v>
      </c>
      <c r="E183" s="635" t="s">
        <v>506</v>
      </c>
      <c r="F183" s="304" t="s">
        <v>4</v>
      </c>
      <c r="G183" s="304">
        <f>IF(H183="",0,VLOOKUP(H183,Parâmetros!$N$3:$O$8,2,0)*I183)</f>
        <v>0</v>
      </c>
      <c r="H183" s="305"/>
      <c r="I183" s="306"/>
      <c r="J183" s="306"/>
      <c r="K183" s="34" t="str">
        <f t="shared" si="7"/>
        <v/>
      </c>
      <c r="L183" s="384"/>
      <c r="M183" s="383"/>
    </row>
    <row r="184" spans="1:13" ht="45" customHeight="1" x14ac:dyDescent="0.2">
      <c r="A184" s="307" t="str">
        <f t="shared" si="6"/>
        <v>RQS054</v>
      </c>
      <c r="B184" s="633" t="s">
        <v>507</v>
      </c>
      <c r="C184" s="634" t="s">
        <v>507</v>
      </c>
      <c r="D184" s="634" t="s">
        <v>507</v>
      </c>
      <c r="E184" s="635" t="s">
        <v>507</v>
      </c>
      <c r="F184" s="304" t="s">
        <v>4</v>
      </c>
      <c r="G184" s="304">
        <f>IF(H184="",0,VLOOKUP(H184,Parâmetros!$N$3:$O$8,2,0)*I184)</f>
        <v>0</v>
      </c>
      <c r="H184" s="305"/>
      <c r="I184" s="306"/>
      <c r="J184" s="306"/>
      <c r="K184" s="34" t="str">
        <f t="shared" si="7"/>
        <v/>
      </c>
      <c r="L184" s="384"/>
      <c r="M184" s="383"/>
    </row>
    <row r="185" spans="1:13" ht="45" customHeight="1" x14ac:dyDescent="0.2">
      <c r="A185" s="307" t="str">
        <f t="shared" si="6"/>
        <v>RQS055</v>
      </c>
      <c r="B185" s="633" t="s">
        <v>508</v>
      </c>
      <c r="C185" s="634" t="s">
        <v>508</v>
      </c>
      <c r="D185" s="634" t="s">
        <v>508</v>
      </c>
      <c r="E185" s="635" t="s">
        <v>508</v>
      </c>
      <c r="F185" s="304" t="s">
        <v>4</v>
      </c>
      <c r="G185" s="304">
        <f>IF(H185="",0,VLOOKUP(H185,Parâmetros!$N$3:$O$8,2,0)*I185)</f>
        <v>0</v>
      </c>
      <c r="H185" s="305"/>
      <c r="I185" s="306"/>
      <c r="J185" s="306"/>
      <c r="K185" s="34" t="str">
        <f t="shared" si="7"/>
        <v/>
      </c>
      <c r="L185" s="384"/>
      <c r="M185" s="383"/>
    </row>
    <row r="186" spans="1:13" ht="45" customHeight="1" x14ac:dyDescent="0.2">
      <c r="A186" s="307" t="str">
        <f t="shared" si="6"/>
        <v>RQS056</v>
      </c>
      <c r="B186" s="633" t="s">
        <v>509</v>
      </c>
      <c r="C186" s="634" t="s">
        <v>509</v>
      </c>
      <c r="D186" s="634" t="s">
        <v>509</v>
      </c>
      <c r="E186" s="635" t="s">
        <v>509</v>
      </c>
      <c r="F186" s="304" t="s">
        <v>4</v>
      </c>
      <c r="G186" s="304">
        <f>IF(H186="",0,VLOOKUP(H186,Parâmetros!$N$3:$O$8,2,0)*I186)</f>
        <v>0</v>
      </c>
      <c r="H186" s="305"/>
      <c r="I186" s="306"/>
      <c r="J186" s="306"/>
      <c r="K186" s="34" t="str">
        <f t="shared" si="7"/>
        <v/>
      </c>
      <c r="L186" s="384"/>
      <c r="M186" s="383"/>
    </row>
    <row r="187" spans="1:13" ht="45" customHeight="1" x14ac:dyDescent="0.2">
      <c r="A187" s="307" t="str">
        <f t="shared" si="6"/>
        <v>RQS057</v>
      </c>
      <c r="B187" s="633" t="s">
        <v>510</v>
      </c>
      <c r="C187" s="634" t="s">
        <v>510</v>
      </c>
      <c r="D187" s="634" t="s">
        <v>510</v>
      </c>
      <c r="E187" s="635" t="s">
        <v>510</v>
      </c>
      <c r="F187" s="304" t="s">
        <v>4</v>
      </c>
      <c r="G187" s="304">
        <f>IF(H187="",0,VLOOKUP(H187,Parâmetros!$N$3:$O$8,2,0)*I187)</f>
        <v>0</v>
      </c>
      <c r="H187" s="305"/>
      <c r="I187" s="306"/>
      <c r="J187" s="306"/>
      <c r="K187" s="34" t="str">
        <f t="shared" si="7"/>
        <v/>
      </c>
      <c r="L187" s="384"/>
      <c r="M187" s="383"/>
    </row>
    <row r="188" spans="1:13" ht="45" customHeight="1" x14ac:dyDescent="0.2">
      <c r="A188" s="307" t="str">
        <f t="shared" si="6"/>
        <v>RQS058</v>
      </c>
      <c r="B188" s="633" t="s">
        <v>511</v>
      </c>
      <c r="C188" s="634" t="s">
        <v>511</v>
      </c>
      <c r="D188" s="634" t="s">
        <v>511</v>
      </c>
      <c r="E188" s="635" t="s">
        <v>511</v>
      </c>
      <c r="F188" s="304" t="s">
        <v>4</v>
      </c>
      <c r="G188" s="304">
        <f>IF(H188="",0,VLOOKUP(H188,Parâmetros!$N$3:$O$8,2,0)*I188)</f>
        <v>0</v>
      </c>
      <c r="H188" s="305"/>
      <c r="I188" s="306"/>
      <c r="J188" s="306"/>
      <c r="K188" s="34" t="str">
        <f t="shared" si="7"/>
        <v/>
      </c>
      <c r="L188" s="384"/>
      <c r="M188" s="383"/>
    </row>
    <row r="189" spans="1:13" ht="45" customHeight="1" x14ac:dyDescent="0.2">
      <c r="A189" s="307" t="str">
        <f t="shared" si="6"/>
        <v>RQS059</v>
      </c>
      <c r="B189" s="633" t="s">
        <v>512</v>
      </c>
      <c r="C189" s="634" t="s">
        <v>512</v>
      </c>
      <c r="D189" s="634" t="s">
        <v>512</v>
      </c>
      <c r="E189" s="635" t="s">
        <v>512</v>
      </c>
      <c r="F189" s="304" t="s">
        <v>4</v>
      </c>
      <c r="G189" s="304">
        <f>IF(H189="",0,VLOOKUP(H189,Parâmetros!$N$3:$O$8,2,0)*I189)</f>
        <v>0</v>
      </c>
      <c r="H189" s="305"/>
      <c r="I189" s="306"/>
      <c r="J189" s="306"/>
      <c r="K189" s="34" t="str">
        <f t="shared" si="7"/>
        <v/>
      </c>
      <c r="L189" s="384"/>
      <c r="M189" s="383"/>
    </row>
    <row r="190" spans="1:13" ht="45" customHeight="1" x14ac:dyDescent="0.2">
      <c r="A190" s="307" t="str">
        <f t="shared" si="6"/>
        <v>RQS060</v>
      </c>
      <c r="B190" s="633" t="s">
        <v>513</v>
      </c>
      <c r="C190" s="634" t="s">
        <v>513</v>
      </c>
      <c r="D190" s="634" t="s">
        <v>513</v>
      </c>
      <c r="E190" s="635" t="s">
        <v>513</v>
      </c>
      <c r="F190" s="304" t="s">
        <v>4</v>
      </c>
      <c r="G190" s="304">
        <f>IF(H190="",0,VLOOKUP(H190,Parâmetros!$N$3:$O$8,2,0)*I190)</f>
        <v>0</v>
      </c>
      <c r="H190" s="305"/>
      <c r="I190" s="306"/>
      <c r="J190" s="306"/>
      <c r="K190" s="34" t="str">
        <f t="shared" si="7"/>
        <v/>
      </c>
      <c r="L190" s="384"/>
      <c r="M190" s="383"/>
    </row>
    <row r="191" spans="1:13" ht="45" customHeight="1" x14ac:dyDescent="0.2">
      <c r="A191" s="307" t="str">
        <f t="shared" si="6"/>
        <v>RQS061</v>
      </c>
      <c r="B191" s="633" t="s">
        <v>578</v>
      </c>
      <c r="C191" s="634" t="s">
        <v>578</v>
      </c>
      <c r="D191" s="634" t="s">
        <v>578</v>
      </c>
      <c r="E191" s="635" t="s">
        <v>578</v>
      </c>
      <c r="F191" s="304" t="s">
        <v>4</v>
      </c>
      <c r="G191" s="304">
        <f>IF(H191="",0,VLOOKUP(H191,Parâmetros!$N$3:$O$8,2,0)*I191)</f>
        <v>0</v>
      </c>
      <c r="H191" s="305"/>
      <c r="I191" s="306"/>
      <c r="J191" s="306"/>
      <c r="K191" s="34" t="str">
        <f t="shared" si="7"/>
        <v/>
      </c>
      <c r="L191" s="384"/>
      <c r="M191" s="383"/>
    </row>
    <row r="192" spans="1:13" ht="45" customHeight="1" x14ac:dyDescent="0.2">
      <c r="A192" s="307" t="str">
        <f t="shared" si="6"/>
        <v>RQS062</v>
      </c>
      <c r="B192" s="633" t="s">
        <v>514</v>
      </c>
      <c r="C192" s="634" t="s">
        <v>514</v>
      </c>
      <c r="D192" s="634" t="s">
        <v>514</v>
      </c>
      <c r="E192" s="635" t="s">
        <v>514</v>
      </c>
      <c r="F192" s="304" t="s">
        <v>4</v>
      </c>
      <c r="G192" s="304">
        <f>IF(H192="",0,VLOOKUP(H192,Parâmetros!$N$3:$O$8,2,0)*I192)</f>
        <v>0</v>
      </c>
      <c r="H192" s="305"/>
      <c r="I192" s="306"/>
      <c r="J192" s="306"/>
      <c r="K192" s="34" t="str">
        <f t="shared" si="7"/>
        <v/>
      </c>
      <c r="L192" s="384"/>
      <c r="M192" s="383"/>
    </row>
    <row r="193" spans="1:13" ht="45" customHeight="1" x14ac:dyDescent="0.2">
      <c r="A193" s="307" t="str">
        <f t="shared" si="6"/>
        <v>RQS063</v>
      </c>
      <c r="B193" s="633" t="s">
        <v>515</v>
      </c>
      <c r="C193" s="634" t="s">
        <v>515</v>
      </c>
      <c r="D193" s="634" t="s">
        <v>515</v>
      </c>
      <c r="E193" s="635" t="s">
        <v>515</v>
      </c>
      <c r="F193" s="304" t="s">
        <v>4</v>
      </c>
      <c r="G193" s="304">
        <f>IF(H193="",0,VLOOKUP(H193,Parâmetros!$N$3:$O$8,2,0)*I193)</f>
        <v>0</v>
      </c>
      <c r="H193" s="305"/>
      <c r="I193" s="306"/>
      <c r="J193" s="306"/>
      <c r="K193" s="34" t="str">
        <f t="shared" si="7"/>
        <v/>
      </c>
      <c r="L193" s="384"/>
      <c r="M193" s="383"/>
    </row>
    <row r="194" spans="1:13" ht="45" customHeight="1" x14ac:dyDescent="0.2">
      <c r="A194" s="307" t="str">
        <f t="shared" si="6"/>
        <v>RQS064</v>
      </c>
      <c r="B194" s="633" t="s">
        <v>516</v>
      </c>
      <c r="C194" s="634" t="s">
        <v>516</v>
      </c>
      <c r="D194" s="634" t="s">
        <v>516</v>
      </c>
      <c r="E194" s="635" t="s">
        <v>516</v>
      </c>
      <c r="F194" s="304" t="s">
        <v>4</v>
      </c>
      <c r="G194" s="304">
        <f>IF(H194="",0,VLOOKUP(H194,Parâmetros!$N$3:$O$8,2,0)*I194)</f>
        <v>0</v>
      </c>
      <c r="H194" s="305"/>
      <c r="I194" s="306"/>
      <c r="J194" s="306"/>
      <c r="K194" s="34" t="str">
        <f t="shared" si="7"/>
        <v/>
      </c>
      <c r="L194" s="384"/>
      <c r="M194" s="383"/>
    </row>
    <row r="195" spans="1:13" ht="45" customHeight="1" x14ac:dyDescent="0.2">
      <c r="A195" s="307" t="str">
        <f t="shared" ref="A195:A258" si="8">IF(LEFT(A194,2)="ID",CONCATENATE(MID($A$130,SEARCH(" ",$A$130)+1,10),"001"),CONCATENATE(MID($A$130,SEARCH(" ",$A$130)+1,10),TEXT(RIGHT(A194,3)+1,"000")))</f>
        <v>RQS065</v>
      </c>
      <c r="B195" s="633" t="s">
        <v>517</v>
      </c>
      <c r="C195" s="634" t="s">
        <v>517</v>
      </c>
      <c r="D195" s="634" t="s">
        <v>517</v>
      </c>
      <c r="E195" s="635" t="s">
        <v>517</v>
      </c>
      <c r="F195" s="304" t="s">
        <v>4</v>
      </c>
      <c r="G195" s="304">
        <f>IF(H195="",0,VLOOKUP(H195,Parâmetros!$N$3:$O$8,2,0)*I195)</f>
        <v>0</v>
      </c>
      <c r="H195" s="305"/>
      <c r="I195" s="306"/>
      <c r="J195" s="306"/>
      <c r="K195" s="34" t="str">
        <f t="shared" ref="K195:K258" si="9">IF(I195="","",I195*100)</f>
        <v/>
      </c>
      <c r="L195" s="384"/>
      <c r="M195" s="383"/>
    </row>
    <row r="196" spans="1:13" ht="45" customHeight="1" x14ac:dyDescent="0.2">
      <c r="A196" s="307" t="str">
        <f t="shared" si="8"/>
        <v>RQS066</v>
      </c>
      <c r="B196" s="633" t="s">
        <v>518</v>
      </c>
      <c r="C196" s="634" t="s">
        <v>518</v>
      </c>
      <c r="D196" s="634" t="s">
        <v>518</v>
      </c>
      <c r="E196" s="635" t="s">
        <v>518</v>
      </c>
      <c r="F196" s="304" t="s">
        <v>4</v>
      </c>
      <c r="G196" s="304">
        <f>IF(H196="",0,VLOOKUP(H196,Parâmetros!$N$3:$O$8,2,0)*I196)</f>
        <v>0</v>
      </c>
      <c r="H196" s="305"/>
      <c r="I196" s="306"/>
      <c r="J196" s="306"/>
      <c r="K196" s="34" t="str">
        <f t="shared" si="9"/>
        <v/>
      </c>
      <c r="L196" s="384"/>
      <c r="M196" s="383"/>
    </row>
    <row r="197" spans="1:13" ht="45" customHeight="1" x14ac:dyDescent="0.2">
      <c r="A197" s="307" t="str">
        <f t="shared" si="8"/>
        <v>RQS067</v>
      </c>
      <c r="B197" s="633" t="s">
        <v>519</v>
      </c>
      <c r="C197" s="634" t="s">
        <v>519</v>
      </c>
      <c r="D197" s="634" t="s">
        <v>519</v>
      </c>
      <c r="E197" s="635" t="s">
        <v>519</v>
      </c>
      <c r="F197" s="304" t="s">
        <v>4</v>
      </c>
      <c r="G197" s="304">
        <f>IF(H197="",0,VLOOKUP(H197,Parâmetros!$N$3:$O$8,2,0)*I197)</f>
        <v>0</v>
      </c>
      <c r="H197" s="305"/>
      <c r="I197" s="306"/>
      <c r="J197" s="306"/>
      <c r="K197" s="34" t="str">
        <f t="shared" si="9"/>
        <v/>
      </c>
      <c r="L197" s="384"/>
      <c r="M197" s="383"/>
    </row>
    <row r="198" spans="1:13" ht="45" customHeight="1" x14ac:dyDescent="0.2">
      <c r="A198" s="307" t="str">
        <f t="shared" si="8"/>
        <v>RQS068</v>
      </c>
      <c r="B198" s="633" t="s">
        <v>520</v>
      </c>
      <c r="C198" s="634" t="s">
        <v>520</v>
      </c>
      <c r="D198" s="634" t="s">
        <v>520</v>
      </c>
      <c r="E198" s="635" t="s">
        <v>520</v>
      </c>
      <c r="F198" s="304" t="s">
        <v>4</v>
      </c>
      <c r="G198" s="304">
        <f>IF(H198="",0,VLOOKUP(H198,Parâmetros!$N$3:$O$8,2,0)*I198)</f>
        <v>0</v>
      </c>
      <c r="H198" s="305"/>
      <c r="I198" s="306"/>
      <c r="J198" s="306"/>
      <c r="K198" s="34" t="str">
        <f t="shared" si="9"/>
        <v/>
      </c>
      <c r="L198" s="384"/>
      <c r="M198" s="383"/>
    </row>
    <row r="199" spans="1:13" ht="45" customHeight="1" x14ac:dyDescent="0.2">
      <c r="A199" s="307" t="str">
        <f t="shared" si="8"/>
        <v>RQS069</v>
      </c>
      <c r="B199" s="633" t="s">
        <v>521</v>
      </c>
      <c r="C199" s="634" t="s">
        <v>521</v>
      </c>
      <c r="D199" s="634" t="s">
        <v>521</v>
      </c>
      <c r="E199" s="635" t="s">
        <v>521</v>
      </c>
      <c r="F199" s="304" t="s">
        <v>4</v>
      </c>
      <c r="G199" s="304">
        <f>IF(H199="",0,VLOOKUP(H199,Parâmetros!$N$3:$O$8,2,0)*I199)</f>
        <v>0</v>
      </c>
      <c r="H199" s="305"/>
      <c r="I199" s="306"/>
      <c r="J199" s="306"/>
      <c r="K199" s="34" t="str">
        <f t="shared" si="9"/>
        <v/>
      </c>
      <c r="L199" s="384"/>
      <c r="M199" s="383"/>
    </row>
    <row r="200" spans="1:13" ht="45" customHeight="1" x14ac:dyDescent="0.2">
      <c r="A200" s="307" t="str">
        <f t="shared" si="8"/>
        <v>RQS070</v>
      </c>
      <c r="B200" s="633" t="s">
        <v>522</v>
      </c>
      <c r="C200" s="634" t="s">
        <v>522</v>
      </c>
      <c r="D200" s="634" t="s">
        <v>522</v>
      </c>
      <c r="E200" s="635" t="s">
        <v>522</v>
      </c>
      <c r="F200" s="304" t="s">
        <v>4</v>
      </c>
      <c r="G200" s="304">
        <f>IF(H200="",0,VLOOKUP(H200,Parâmetros!$N$3:$O$8,2,0)*I200)</f>
        <v>0</v>
      </c>
      <c r="H200" s="305"/>
      <c r="I200" s="306"/>
      <c r="J200" s="306"/>
      <c r="K200" s="34" t="str">
        <f t="shared" si="9"/>
        <v/>
      </c>
      <c r="L200" s="384"/>
      <c r="M200" s="383"/>
    </row>
    <row r="201" spans="1:13" ht="45" customHeight="1" x14ac:dyDescent="0.2">
      <c r="A201" s="307" t="str">
        <f t="shared" si="8"/>
        <v>RQS071</v>
      </c>
      <c r="B201" s="633" t="s">
        <v>579</v>
      </c>
      <c r="C201" s="634" t="s">
        <v>579</v>
      </c>
      <c r="D201" s="634" t="s">
        <v>579</v>
      </c>
      <c r="E201" s="635" t="s">
        <v>579</v>
      </c>
      <c r="F201" s="304" t="s">
        <v>4</v>
      </c>
      <c r="G201" s="304">
        <f>IF(H201="",0,VLOOKUP(H201,Parâmetros!$N$3:$O$8,2,0)*I201)</f>
        <v>0</v>
      </c>
      <c r="H201" s="305"/>
      <c r="I201" s="306"/>
      <c r="J201" s="306"/>
      <c r="K201" s="34" t="str">
        <f t="shared" si="9"/>
        <v/>
      </c>
      <c r="L201" s="384"/>
      <c r="M201" s="383"/>
    </row>
    <row r="202" spans="1:13" ht="45" customHeight="1" x14ac:dyDescent="0.2">
      <c r="A202" s="307" t="str">
        <f t="shared" si="8"/>
        <v>RQS072</v>
      </c>
      <c r="B202" s="633" t="s">
        <v>580</v>
      </c>
      <c r="C202" s="634" t="s">
        <v>580</v>
      </c>
      <c r="D202" s="634" t="s">
        <v>580</v>
      </c>
      <c r="E202" s="635" t="s">
        <v>580</v>
      </c>
      <c r="F202" s="304" t="s">
        <v>4</v>
      </c>
      <c r="G202" s="304">
        <f>IF(H202="",0,VLOOKUP(H202,Parâmetros!$N$3:$O$8,2,0)*I202)</f>
        <v>0</v>
      </c>
      <c r="H202" s="305"/>
      <c r="I202" s="306"/>
      <c r="J202" s="306"/>
      <c r="K202" s="34" t="str">
        <f t="shared" si="9"/>
        <v/>
      </c>
      <c r="L202" s="384"/>
      <c r="M202" s="383"/>
    </row>
    <row r="203" spans="1:13" ht="45" customHeight="1" x14ac:dyDescent="0.2">
      <c r="A203" s="307" t="str">
        <f t="shared" si="8"/>
        <v>RQS073</v>
      </c>
      <c r="B203" s="633" t="s">
        <v>523</v>
      </c>
      <c r="C203" s="634" t="s">
        <v>523</v>
      </c>
      <c r="D203" s="634" t="s">
        <v>523</v>
      </c>
      <c r="E203" s="635" t="s">
        <v>523</v>
      </c>
      <c r="F203" s="304" t="s">
        <v>4</v>
      </c>
      <c r="G203" s="304">
        <f>IF(H203="",0,VLOOKUP(H203,Parâmetros!$N$3:$O$8,2,0)*I203)</f>
        <v>0</v>
      </c>
      <c r="H203" s="305"/>
      <c r="I203" s="306"/>
      <c r="J203" s="306"/>
      <c r="K203" s="34" t="str">
        <f t="shared" si="9"/>
        <v/>
      </c>
      <c r="L203" s="384"/>
      <c r="M203" s="383"/>
    </row>
    <row r="204" spans="1:13" ht="45" customHeight="1" x14ac:dyDescent="0.2">
      <c r="A204" s="307" t="str">
        <f t="shared" si="8"/>
        <v>RQS074</v>
      </c>
      <c r="B204" s="633" t="s">
        <v>524</v>
      </c>
      <c r="C204" s="634" t="s">
        <v>524</v>
      </c>
      <c r="D204" s="634" t="s">
        <v>524</v>
      </c>
      <c r="E204" s="635" t="s">
        <v>524</v>
      </c>
      <c r="F204" s="304" t="s">
        <v>4</v>
      </c>
      <c r="G204" s="304">
        <f>IF(H204="",0,VLOOKUP(H204,Parâmetros!$N$3:$O$8,2,0)*I204)</f>
        <v>0</v>
      </c>
      <c r="H204" s="305"/>
      <c r="I204" s="306"/>
      <c r="J204" s="306"/>
      <c r="K204" s="34" t="str">
        <f t="shared" si="9"/>
        <v/>
      </c>
      <c r="L204" s="384"/>
      <c r="M204" s="383"/>
    </row>
    <row r="205" spans="1:13" ht="45" customHeight="1" x14ac:dyDescent="0.2">
      <c r="A205" s="307" t="str">
        <f t="shared" si="8"/>
        <v>RQS075</v>
      </c>
      <c r="B205" s="633" t="s">
        <v>525</v>
      </c>
      <c r="C205" s="634" t="s">
        <v>525</v>
      </c>
      <c r="D205" s="634" t="s">
        <v>525</v>
      </c>
      <c r="E205" s="635" t="s">
        <v>525</v>
      </c>
      <c r="F205" s="304" t="s">
        <v>4</v>
      </c>
      <c r="G205" s="304">
        <f>IF(H205="",0,VLOOKUP(H205,Parâmetros!$N$3:$O$8,2,0)*I205)</f>
        <v>0</v>
      </c>
      <c r="H205" s="305"/>
      <c r="I205" s="306"/>
      <c r="J205" s="306"/>
      <c r="K205" s="34" t="str">
        <f t="shared" si="9"/>
        <v/>
      </c>
      <c r="L205" s="384"/>
      <c r="M205" s="383"/>
    </row>
    <row r="206" spans="1:13" ht="45" customHeight="1" x14ac:dyDescent="0.2">
      <c r="A206" s="307" t="str">
        <f t="shared" si="8"/>
        <v>RQS076</v>
      </c>
      <c r="B206" s="633" t="s">
        <v>526</v>
      </c>
      <c r="C206" s="634" t="s">
        <v>526</v>
      </c>
      <c r="D206" s="634" t="s">
        <v>526</v>
      </c>
      <c r="E206" s="635" t="s">
        <v>526</v>
      </c>
      <c r="F206" s="304" t="s">
        <v>4</v>
      </c>
      <c r="G206" s="304">
        <f>IF(H206="",0,VLOOKUP(H206,Parâmetros!$N$3:$O$8,2,0)*I206)</f>
        <v>0</v>
      </c>
      <c r="H206" s="305"/>
      <c r="I206" s="306"/>
      <c r="J206" s="306"/>
      <c r="K206" s="34" t="str">
        <f t="shared" si="9"/>
        <v/>
      </c>
      <c r="L206" s="384"/>
      <c r="M206" s="383"/>
    </row>
    <row r="207" spans="1:13" ht="45" customHeight="1" x14ac:dyDescent="0.2">
      <c r="A207" s="307" t="str">
        <f t="shared" si="8"/>
        <v>RQS077</v>
      </c>
      <c r="B207" s="633" t="s">
        <v>527</v>
      </c>
      <c r="C207" s="634" t="s">
        <v>527</v>
      </c>
      <c r="D207" s="634" t="s">
        <v>527</v>
      </c>
      <c r="E207" s="635" t="s">
        <v>527</v>
      </c>
      <c r="F207" s="304" t="s">
        <v>4</v>
      </c>
      <c r="G207" s="304">
        <f>IF(H207="",0,VLOOKUP(H207,Parâmetros!$N$3:$O$8,2,0)*I207)</f>
        <v>0</v>
      </c>
      <c r="H207" s="305"/>
      <c r="I207" s="306"/>
      <c r="J207" s="306"/>
      <c r="K207" s="34" t="str">
        <f t="shared" si="9"/>
        <v/>
      </c>
      <c r="L207" s="384"/>
      <c r="M207" s="383"/>
    </row>
    <row r="208" spans="1:13" ht="45" customHeight="1" x14ac:dyDescent="0.2">
      <c r="A208" s="307" t="str">
        <f t="shared" si="8"/>
        <v>RQS078</v>
      </c>
      <c r="B208" s="633" t="s">
        <v>528</v>
      </c>
      <c r="C208" s="634" t="s">
        <v>528</v>
      </c>
      <c r="D208" s="634" t="s">
        <v>528</v>
      </c>
      <c r="E208" s="635" t="s">
        <v>528</v>
      </c>
      <c r="F208" s="304" t="s">
        <v>4</v>
      </c>
      <c r="G208" s="304">
        <f>IF(H208="",0,VLOOKUP(H208,Parâmetros!$N$3:$O$8,2,0)*I208)</f>
        <v>0</v>
      </c>
      <c r="H208" s="305"/>
      <c r="I208" s="306"/>
      <c r="J208" s="306"/>
      <c r="K208" s="34" t="str">
        <f t="shared" si="9"/>
        <v/>
      </c>
      <c r="L208" s="384"/>
      <c r="M208" s="383"/>
    </row>
    <row r="209" spans="1:13" ht="45" customHeight="1" x14ac:dyDescent="0.2">
      <c r="A209" s="307" t="str">
        <f t="shared" si="8"/>
        <v>RQS079</v>
      </c>
      <c r="B209" s="633" t="s">
        <v>529</v>
      </c>
      <c r="C209" s="634" t="s">
        <v>529</v>
      </c>
      <c r="D209" s="634" t="s">
        <v>529</v>
      </c>
      <c r="E209" s="635" t="s">
        <v>529</v>
      </c>
      <c r="F209" s="304" t="s">
        <v>4</v>
      </c>
      <c r="G209" s="304">
        <f>IF(H209="",0,VLOOKUP(H209,Parâmetros!$N$3:$O$8,2,0)*I209)</f>
        <v>0</v>
      </c>
      <c r="H209" s="305"/>
      <c r="I209" s="306"/>
      <c r="J209" s="306"/>
      <c r="K209" s="34" t="str">
        <f t="shared" si="9"/>
        <v/>
      </c>
      <c r="L209" s="384"/>
      <c r="M209" s="383"/>
    </row>
    <row r="210" spans="1:13" ht="45" customHeight="1" x14ac:dyDescent="0.2">
      <c r="A210" s="307" t="str">
        <f t="shared" si="8"/>
        <v>RQS080</v>
      </c>
      <c r="B210" s="633" t="s">
        <v>530</v>
      </c>
      <c r="C210" s="634" t="s">
        <v>530</v>
      </c>
      <c r="D210" s="634" t="s">
        <v>530</v>
      </c>
      <c r="E210" s="635" t="s">
        <v>530</v>
      </c>
      <c r="F210" s="304" t="s">
        <v>4</v>
      </c>
      <c r="G210" s="304">
        <f>IF(H210="",0,VLOOKUP(H210,Parâmetros!$N$3:$O$8,2,0)*I210)</f>
        <v>0</v>
      </c>
      <c r="H210" s="305"/>
      <c r="I210" s="306"/>
      <c r="J210" s="306"/>
      <c r="K210" s="34" t="str">
        <f t="shared" si="9"/>
        <v/>
      </c>
      <c r="L210" s="384"/>
      <c r="M210" s="383"/>
    </row>
    <row r="211" spans="1:13" ht="45" customHeight="1" x14ac:dyDescent="0.2">
      <c r="A211" s="307" t="str">
        <f t="shared" si="8"/>
        <v>RQS081</v>
      </c>
      <c r="B211" s="633" t="s">
        <v>581</v>
      </c>
      <c r="C211" s="634" t="s">
        <v>581</v>
      </c>
      <c r="D211" s="634" t="s">
        <v>581</v>
      </c>
      <c r="E211" s="635" t="s">
        <v>581</v>
      </c>
      <c r="F211" s="304" t="s">
        <v>4</v>
      </c>
      <c r="G211" s="304">
        <f>IF(H211="",0,VLOOKUP(H211,Parâmetros!$N$3:$O$8,2,0)*I211)</f>
        <v>0</v>
      </c>
      <c r="H211" s="305"/>
      <c r="I211" s="306"/>
      <c r="J211" s="306"/>
      <c r="K211" s="34" t="str">
        <f t="shared" si="9"/>
        <v/>
      </c>
      <c r="L211" s="384"/>
      <c r="M211" s="383"/>
    </row>
    <row r="212" spans="1:13" ht="45" customHeight="1" x14ac:dyDescent="0.2">
      <c r="A212" s="307" t="str">
        <f t="shared" si="8"/>
        <v>RQS082</v>
      </c>
      <c r="B212" s="633" t="s">
        <v>582</v>
      </c>
      <c r="C212" s="634" t="s">
        <v>582</v>
      </c>
      <c r="D212" s="634" t="s">
        <v>582</v>
      </c>
      <c r="E212" s="635" t="s">
        <v>582</v>
      </c>
      <c r="F212" s="304" t="s">
        <v>4</v>
      </c>
      <c r="G212" s="304">
        <f>IF(H212="",0,VLOOKUP(H212,Parâmetros!$N$3:$O$8,2,0)*I212)</f>
        <v>0</v>
      </c>
      <c r="H212" s="305"/>
      <c r="I212" s="306"/>
      <c r="J212" s="306"/>
      <c r="K212" s="34" t="str">
        <f t="shared" si="9"/>
        <v/>
      </c>
      <c r="L212" s="384"/>
      <c r="M212" s="383"/>
    </row>
    <row r="213" spans="1:13" ht="45" customHeight="1" x14ac:dyDescent="0.2">
      <c r="A213" s="307" t="str">
        <f t="shared" si="8"/>
        <v>RQS083</v>
      </c>
      <c r="B213" s="633" t="s">
        <v>583</v>
      </c>
      <c r="C213" s="634" t="s">
        <v>583</v>
      </c>
      <c r="D213" s="634" t="s">
        <v>583</v>
      </c>
      <c r="E213" s="635" t="s">
        <v>583</v>
      </c>
      <c r="F213" s="304" t="s">
        <v>4</v>
      </c>
      <c r="G213" s="304">
        <f>IF(H213="",0,VLOOKUP(H213,Parâmetros!$N$3:$O$8,2,0)*I213)</f>
        <v>0</v>
      </c>
      <c r="H213" s="305"/>
      <c r="I213" s="306"/>
      <c r="J213" s="306"/>
      <c r="K213" s="34" t="str">
        <f t="shared" si="9"/>
        <v/>
      </c>
      <c r="L213" s="384"/>
      <c r="M213" s="383"/>
    </row>
    <row r="214" spans="1:13" ht="45" customHeight="1" x14ac:dyDescent="0.2">
      <c r="A214" s="307" t="str">
        <f t="shared" si="8"/>
        <v>RQS084</v>
      </c>
      <c r="B214" s="633" t="s">
        <v>531</v>
      </c>
      <c r="C214" s="634" t="s">
        <v>531</v>
      </c>
      <c r="D214" s="634" t="s">
        <v>531</v>
      </c>
      <c r="E214" s="635" t="s">
        <v>531</v>
      </c>
      <c r="F214" s="304" t="s">
        <v>4</v>
      </c>
      <c r="G214" s="304">
        <f>IF(H214="",0,VLOOKUP(H214,Parâmetros!$N$3:$O$8,2,0)*I214)</f>
        <v>0</v>
      </c>
      <c r="H214" s="305"/>
      <c r="I214" s="306"/>
      <c r="J214" s="306"/>
      <c r="K214" s="34" t="str">
        <f t="shared" si="9"/>
        <v/>
      </c>
      <c r="L214" s="384"/>
      <c r="M214" s="383"/>
    </row>
    <row r="215" spans="1:13" ht="45" customHeight="1" x14ac:dyDescent="0.2">
      <c r="A215" s="307" t="str">
        <f t="shared" si="8"/>
        <v>RQS085</v>
      </c>
      <c r="B215" s="633" t="s">
        <v>532</v>
      </c>
      <c r="C215" s="634" t="s">
        <v>532</v>
      </c>
      <c r="D215" s="634" t="s">
        <v>532</v>
      </c>
      <c r="E215" s="635" t="s">
        <v>532</v>
      </c>
      <c r="F215" s="304" t="s">
        <v>4</v>
      </c>
      <c r="G215" s="304">
        <f>IF(H215="",0,VLOOKUP(H215,Parâmetros!$N$3:$O$8,2,0)*I215)</f>
        <v>0</v>
      </c>
      <c r="H215" s="305"/>
      <c r="I215" s="306"/>
      <c r="J215" s="306"/>
      <c r="K215" s="34" t="str">
        <f t="shared" si="9"/>
        <v/>
      </c>
      <c r="L215" s="384"/>
      <c r="M215" s="383"/>
    </row>
    <row r="216" spans="1:13" ht="45" customHeight="1" x14ac:dyDescent="0.2">
      <c r="A216" s="307" t="str">
        <f t="shared" si="8"/>
        <v>RQS086</v>
      </c>
      <c r="B216" s="633" t="s">
        <v>584</v>
      </c>
      <c r="C216" s="634" t="s">
        <v>584</v>
      </c>
      <c r="D216" s="634" t="s">
        <v>584</v>
      </c>
      <c r="E216" s="635" t="s">
        <v>584</v>
      </c>
      <c r="F216" s="304" t="s">
        <v>4</v>
      </c>
      <c r="G216" s="304">
        <f>IF(H216="",0,VLOOKUP(H216,Parâmetros!$N$3:$O$8,2,0)*I216)</f>
        <v>0</v>
      </c>
      <c r="H216" s="305"/>
      <c r="I216" s="306"/>
      <c r="J216" s="306"/>
      <c r="K216" s="34" t="str">
        <f t="shared" si="9"/>
        <v/>
      </c>
      <c r="L216" s="384"/>
      <c r="M216" s="383"/>
    </row>
    <row r="217" spans="1:13" ht="45" customHeight="1" x14ac:dyDescent="0.2">
      <c r="A217" s="307" t="str">
        <f t="shared" si="8"/>
        <v>RQS087</v>
      </c>
      <c r="B217" s="633" t="s">
        <v>585</v>
      </c>
      <c r="C217" s="634" t="s">
        <v>585</v>
      </c>
      <c r="D217" s="634" t="s">
        <v>585</v>
      </c>
      <c r="E217" s="635" t="s">
        <v>585</v>
      </c>
      <c r="F217" s="304" t="s">
        <v>4</v>
      </c>
      <c r="G217" s="304">
        <f>IF(H217="",0,VLOOKUP(H217,Parâmetros!$N$3:$O$8,2,0)*I217)</f>
        <v>0</v>
      </c>
      <c r="H217" s="305"/>
      <c r="I217" s="306"/>
      <c r="J217" s="306"/>
      <c r="K217" s="34" t="str">
        <f t="shared" si="9"/>
        <v/>
      </c>
      <c r="L217" s="384"/>
      <c r="M217" s="383"/>
    </row>
    <row r="218" spans="1:13" ht="45" customHeight="1" x14ac:dyDescent="0.2">
      <c r="A218" s="307" t="str">
        <f t="shared" si="8"/>
        <v>RQS088</v>
      </c>
      <c r="B218" s="633" t="s">
        <v>586</v>
      </c>
      <c r="C218" s="634" t="s">
        <v>586</v>
      </c>
      <c r="D218" s="634" t="s">
        <v>586</v>
      </c>
      <c r="E218" s="635" t="s">
        <v>586</v>
      </c>
      <c r="F218" s="304" t="s">
        <v>4</v>
      </c>
      <c r="G218" s="304">
        <f>IF(H218="",0,VLOOKUP(H218,Parâmetros!$N$3:$O$8,2,0)*I218)</f>
        <v>0</v>
      </c>
      <c r="H218" s="305"/>
      <c r="I218" s="306"/>
      <c r="J218" s="306"/>
      <c r="K218" s="34" t="str">
        <f t="shared" si="9"/>
        <v/>
      </c>
      <c r="L218" s="384"/>
      <c r="M218" s="383"/>
    </row>
    <row r="219" spans="1:13" ht="45" customHeight="1" x14ac:dyDescent="0.2">
      <c r="A219" s="307" t="str">
        <f t="shared" si="8"/>
        <v>RQS089</v>
      </c>
      <c r="B219" s="633" t="s">
        <v>533</v>
      </c>
      <c r="C219" s="634" t="s">
        <v>533</v>
      </c>
      <c r="D219" s="634" t="s">
        <v>533</v>
      </c>
      <c r="E219" s="635" t="s">
        <v>533</v>
      </c>
      <c r="F219" s="304" t="s">
        <v>4</v>
      </c>
      <c r="G219" s="304">
        <f>IF(H219="",0,VLOOKUP(H219,Parâmetros!$N$3:$O$8,2,0)*I219)</f>
        <v>0</v>
      </c>
      <c r="H219" s="305"/>
      <c r="I219" s="306"/>
      <c r="J219" s="306"/>
      <c r="K219" s="34" t="str">
        <f t="shared" si="9"/>
        <v/>
      </c>
      <c r="L219" s="384"/>
      <c r="M219" s="383"/>
    </row>
    <row r="220" spans="1:13" ht="45" customHeight="1" x14ac:dyDescent="0.2">
      <c r="A220" s="307" t="str">
        <f t="shared" si="8"/>
        <v>RQS090</v>
      </c>
      <c r="B220" s="633" t="s">
        <v>534</v>
      </c>
      <c r="C220" s="634" t="s">
        <v>534</v>
      </c>
      <c r="D220" s="634" t="s">
        <v>534</v>
      </c>
      <c r="E220" s="635" t="s">
        <v>534</v>
      </c>
      <c r="F220" s="304" t="s">
        <v>4</v>
      </c>
      <c r="G220" s="304">
        <f>IF(H220="",0,VLOOKUP(H220,Parâmetros!$N$3:$O$8,2,0)*I220)</f>
        <v>0</v>
      </c>
      <c r="H220" s="305"/>
      <c r="I220" s="306"/>
      <c r="J220" s="306"/>
      <c r="K220" s="34" t="str">
        <f t="shared" si="9"/>
        <v/>
      </c>
      <c r="L220" s="384"/>
      <c r="M220" s="383"/>
    </row>
    <row r="221" spans="1:13" ht="45" customHeight="1" x14ac:dyDescent="0.2">
      <c r="A221" s="307" t="str">
        <f t="shared" si="8"/>
        <v>RQS091</v>
      </c>
      <c r="B221" s="633" t="s">
        <v>535</v>
      </c>
      <c r="C221" s="634" t="s">
        <v>535</v>
      </c>
      <c r="D221" s="634" t="s">
        <v>535</v>
      </c>
      <c r="E221" s="635" t="s">
        <v>535</v>
      </c>
      <c r="F221" s="304" t="s">
        <v>4</v>
      </c>
      <c r="G221" s="304">
        <f>IF(H221="",0,VLOOKUP(H221,Parâmetros!$N$3:$O$8,2,0)*I221)</f>
        <v>0</v>
      </c>
      <c r="H221" s="305"/>
      <c r="I221" s="306"/>
      <c r="J221" s="306"/>
      <c r="K221" s="34" t="str">
        <f t="shared" si="9"/>
        <v/>
      </c>
      <c r="L221" s="384"/>
      <c r="M221" s="383"/>
    </row>
    <row r="222" spans="1:13" ht="45" customHeight="1" x14ac:dyDescent="0.2">
      <c r="A222" s="307" t="str">
        <f t="shared" si="8"/>
        <v>RQS092</v>
      </c>
      <c r="B222" s="633" t="s">
        <v>536</v>
      </c>
      <c r="C222" s="634" t="s">
        <v>536</v>
      </c>
      <c r="D222" s="634" t="s">
        <v>536</v>
      </c>
      <c r="E222" s="635" t="s">
        <v>536</v>
      </c>
      <c r="F222" s="304" t="s">
        <v>4</v>
      </c>
      <c r="G222" s="304">
        <f>IF(H222="",0,VLOOKUP(H222,Parâmetros!$N$3:$O$8,2,0)*I222)</f>
        <v>0</v>
      </c>
      <c r="H222" s="305"/>
      <c r="I222" s="306"/>
      <c r="J222" s="306"/>
      <c r="K222" s="34" t="str">
        <f t="shared" si="9"/>
        <v/>
      </c>
      <c r="L222" s="384"/>
      <c r="M222" s="383"/>
    </row>
    <row r="223" spans="1:13" ht="45" customHeight="1" x14ac:dyDescent="0.2">
      <c r="A223" s="307" t="str">
        <f t="shared" si="8"/>
        <v>RQS093</v>
      </c>
      <c r="B223" s="633" t="s">
        <v>537</v>
      </c>
      <c r="C223" s="634" t="s">
        <v>537</v>
      </c>
      <c r="D223" s="634" t="s">
        <v>537</v>
      </c>
      <c r="E223" s="635" t="s">
        <v>537</v>
      </c>
      <c r="F223" s="304" t="s">
        <v>4</v>
      </c>
      <c r="G223" s="304">
        <f>IF(H223="",0,VLOOKUP(H223,Parâmetros!$N$3:$O$8,2,0)*I223)</f>
        <v>0</v>
      </c>
      <c r="H223" s="305"/>
      <c r="I223" s="306"/>
      <c r="J223" s="306"/>
      <c r="K223" s="34" t="str">
        <f t="shared" si="9"/>
        <v/>
      </c>
      <c r="L223" s="384"/>
      <c r="M223" s="383"/>
    </row>
    <row r="224" spans="1:13" ht="45" customHeight="1" x14ac:dyDescent="0.2">
      <c r="A224" s="307" t="str">
        <f t="shared" si="8"/>
        <v>RQS094</v>
      </c>
      <c r="B224" s="633" t="s">
        <v>538</v>
      </c>
      <c r="C224" s="634" t="s">
        <v>538</v>
      </c>
      <c r="D224" s="634" t="s">
        <v>538</v>
      </c>
      <c r="E224" s="635" t="s">
        <v>538</v>
      </c>
      <c r="F224" s="304" t="s">
        <v>4</v>
      </c>
      <c r="G224" s="304">
        <f>IF(H224="",0,VLOOKUP(H224,Parâmetros!$N$3:$O$8,2,0)*I224)</f>
        <v>0</v>
      </c>
      <c r="H224" s="305"/>
      <c r="I224" s="306"/>
      <c r="J224" s="306"/>
      <c r="K224" s="34" t="str">
        <f t="shared" si="9"/>
        <v/>
      </c>
      <c r="L224" s="384"/>
      <c r="M224" s="383"/>
    </row>
    <row r="225" spans="1:13" ht="45" customHeight="1" x14ac:dyDescent="0.2">
      <c r="A225" s="307" t="str">
        <f t="shared" si="8"/>
        <v>RQS095</v>
      </c>
      <c r="B225" s="633" t="s">
        <v>539</v>
      </c>
      <c r="C225" s="634" t="s">
        <v>539</v>
      </c>
      <c r="D225" s="634" t="s">
        <v>539</v>
      </c>
      <c r="E225" s="635" t="s">
        <v>539</v>
      </c>
      <c r="F225" s="304" t="s">
        <v>4</v>
      </c>
      <c r="G225" s="304">
        <f>IF(H225="",0,VLOOKUP(H225,Parâmetros!$N$3:$O$8,2,0)*I225)</f>
        <v>0</v>
      </c>
      <c r="H225" s="305"/>
      <c r="I225" s="306"/>
      <c r="J225" s="306"/>
      <c r="K225" s="34" t="str">
        <f t="shared" si="9"/>
        <v/>
      </c>
      <c r="L225" s="384"/>
      <c r="M225" s="383"/>
    </row>
    <row r="226" spans="1:13" ht="45" customHeight="1" x14ac:dyDescent="0.2">
      <c r="A226" s="307" t="str">
        <f t="shared" si="8"/>
        <v>RQS096</v>
      </c>
      <c r="B226" s="633" t="s">
        <v>540</v>
      </c>
      <c r="C226" s="634" t="s">
        <v>540</v>
      </c>
      <c r="D226" s="634" t="s">
        <v>540</v>
      </c>
      <c r="E226" s="635" t="s">
        <v>540</v>
      </c>
      <c r="F226" s="304" t="s">
        <v>4</v>
      </c>
      <c r="G226" s="304">
        <f>IF(H226="",0,VLOOKUP(H226,Parâmetros!$N$3:$O$8,2,0)*I226)</f>
        <v>0</v>
      </c>
      <c r="H226" s="305"/>
      <c r="I226" s="306"/>
      <c r="J226" s="306"/>
      <c r="K226" s="34" t="str">
        <f t="shared" si="9"/>
        <v/>
      </c>
      <c r="L226" s="384"/>
      <c r="M226" s="383"/>
    </row>
    <row r="227" spans="1:13" ht="45" customHeight="1" x14ac:dyDescent="0.2">
      <c r="A227" s="307" t="str">
        <f t="shared" si="8"/>
        <v>RQS097</v>
      </c>
      <c r="B227" s="633" t="s">
        <v>541</v>
      </c>
      <c r="C227" s="634" t="s">
        <v>541</v>
      </c>
      <c r="D227" s="634" t="s">
        <v>541</v>
      </c>
      <c r="E227" s="635" t="s">
        <v>541</v>
      </c>
      <c r="F227" s="304" t="s">
        <v>4</v>
      </c>
      <c r="G227" s="304">
        <f>IF(H227="",0,VLOOKUP(H227,Parâmetros!$N$3:$O$8,2,0)*I227)</f>
        <v>0</v>
      </c>
      <c r="H227" s="305"/>
      <c r="I227" s="306"/>
      <c r="J227" s="306"/>
      <c r="K227" s="34" t="str">
        <f t="shared" si="9"/>
        <v/>
      </c>
      <c r="L227" s="384"/>
      <c r="M227" s="383"/>
    </row>
    <row r="228" spans="1:13" ht="45" customHeight="1" x14ac:dyDescent="0.2">
      <c r="A228" s="307" t="str">
        <f t="shared" si="8"/>
        <v>RQS098</v>
      </c>
      <c r="B228" s="633" t="s">
        <v>542</v>
      </c>
      <c r="C228" s="634" t="s">
        <v>542</v>
      </c>
      <c r="D228" s="634" t="s">
        <v>542</v>
      </c>
      <c r="E228" s="635" t="s">
        <v>542</v>
      </c>
      <c r="F228" s="304" t="s">
        <v>4</v>
      </c>
      <c r="G228" s="304">
        <f>IF(H228="",0,VLOOKUP(H228,Parâmetros!$N$3:$O$8,2,0)*I228)</f>
        <v>0</v>
      </c>
      <c r="H228" s="305"/>
      <c r="I228" s="306"/>
      <c r="J228" s="306"/>
      <c r="K228" s="34" t="str">
        <f t="shared" si="9"/>
        <v/>
      </c>
      <c r="L228" s="384"/>
      <c r="M228" s="383"/>
    </row>
    <row r="229" spans="1:13" ht="45" customHeight="1" x14ac:dyDescent="0.2">
      <c r="A229" s="307" t="str">
        <f t="shared" si="8"/>
        <v>RQS099</v>
      </c>
      <c r="B229" s="633" t="s">
        <v>543</v>
      </c>
      <c r="C229" s="634" t="s">
        <v>543</v>
      </c>
      <c r="D229" s="634" t="s">
        <v>543</v>
      </c>
      <c r="E229" s="635" t="s">
        <v>543</v>
      </c>
      <c r="F229" s="304" t="s">
        <v>4</v>
      </c>
      <c r="G229" s="304">
        <f>IF(H229="",0,VLOOKUP(H229,Parâmetros!$N$3:$O$8,2,0)*I229)</f>
        <v>0</v>
      </c>
      <c r="H229" s="305"/>
      <c r="I229" s="306"/>
      <c r="J229" s="306"/>
      <c r="K229" s="34" t="str">
        <f t="shared" si="9"/>
        <v/>
      </c>
      <c r="L229" s="384"/>
      <c r="M229" s="383"/>
    </row>
    <row r="230" spans="1:13" ht="45" customHeight="1" x14ac:dyDescent="0.2">
      <c r="A230" s="307" t="str">
        <f t="shared" si="8"/>
        <v>RQS100</v>
      </c>
      <c r="B230" s="633" t="s">
        <v>544</v>
      </c>
      <c r="C230" s="634" t="s">
        <v>544</v>
      </c>
      <c r="D230" s="634" t="s">
        <v>544</v>
      </c>
      <c r="E230" s="635" t="s">
        <v>544</v>
      </c>
      <c r="F230" s="304" t="s">
        <v>4</v>
      </c>
      <c r="G230" s="304">
        <f>IF(H230="",0,VLOOKUP(H230,Parâmetros!$N$3:$O$8,2,0)*I230)</f>
        <v>0</v>
      </c>
      <c r="H230" s="305"/>
      <c r="I230" s="306"/>
      <c r="J230" s="306"/>
      <c r="K230" s="34" t="str">
        <f t="shared" si="9"/>
        <v/>
      </c>
      <c r="L230" s="384"/>
      <c r="M230" s="383"/>
    </row>
    <row r="231" spans="1:13" ht="45" customHeight="1" x14ac:dyDescent="0.2">
      <c r="A231" s="307" t="str">
        <f t="shared" si="8"/>
        <v>RQS101</v>
      </c>
      <c r="B231" s="633" t="s">
        <v>545</v>
      </c>
      <c r="C231" s="634" t="s">
        <v>545</v>
      </c>
      <c r="D231" s="634" t="s">
        <v>545</v>
      </c>
      <c r="E231" s="635" t="s">
        <v>545</v>
      </c>
      <c r="F231" s="304" t="s">
        <v>4</v>
      </c>
      <c r="G231" s="304">
        <f>IF(H231="",0,VLOOKUP(H231,Parâmetros!$N$3:$O$8,2,0)*I231)</f>
        <v>0</v>
      </c>
      <c r="H231" s="305"/>
      <c r="I231" s="306"/>
      <c r="J231" s="306"/>
      <c r="K231" s="34" t="str">
        <f t="shared" si="9"/>
        <v/>
      </c>
      <c r="L231" s="384"/>
      <c r="M231" s="383"/>
    </row>
    <row r="232" spans="1:13" ht="45" customHeight="1" x14ac:dyDescent="0.2">
      <c r="A232" s="307" t="str">
        <f t="shared" si="8"/>
        <v>RQS102</v>
      </c>
      <c r="B232" s="633" t="s">
        <v>546</v>
      </c>
      <c r="C232" s="634" t="s">
        <v>546</v>
      </c>
      <c r="D232" s="634" t="s">
        <v>546</v>
      </c>
      <c r="E232" s="635" t="s">
        <v>546</v>
      </c>
      <c r="F232" s="304" t="s">
        <v>4</v>
      </c>
      <c r="G232" s="304">
        <f>IF(H232="",0,VLOOKUP(H232,Parâmetros!$N$3:$O$8,2,0)*I232)</f>
        <v>0</v>
      </c>
      <c r="H232" s="305"/>
      <c r="I232" s="306"/>
      <c r="J232" s="306"/>
      <c r="K232" s="34" t="str">
        <f t="shared" si="9"/>
        <v/>
      </c>
      <c r="L232" s="384"/>
      <c r="M232" s="383"/>
    </row>
    <row r="233" spans="1:13" ht="45" customHeight="1" x14ac:dyDescent="0.2">
      <c r="A233" s="307" t="str">
        <f t="shared" si="8"/>
        <v>RQS103</v>
      </c>
      <c r="B233" s="633" t="s">
        <v>547</v>
      </c>
      <c r="C233" s="634" t="s">
        <v>547</v>
      </c>
      <c r="D233" s="634" t="s">
        <v>547</v>
      </c>
      <c r="E233" s="635" t="s">
        <v>547</v>
      </c>
      <c r="F233" s="304" t="s">
        <v>4</v>
      </c>
      <c r="G233" s="304">
        <f>IF(H233="",0,VLOOKUP(H233,Parâmetros!$N$3:$O$8,2,0)*I233)</f>
        <v>0</v>
      </c>
      <c r="H233" s="305"/>
      <c r="I233" s="306"/>
      <c r="J233" s="306"/>
      <c r="K233" s="34" t="str">
        <f t="shared" si="9"/>
        <v/>
      </c>
      <c r="L233" s="384"/>
      <c r="M233" s="383"/>
    </row>
    <row r="234" spans="1:13" ht="45" customHeight="1" x14ac:dyDescent="0.2">
      <c r="A234" s="307" t="str">
        <f t="shared" si="8"/>
        <v>RQS104</v>
      </c>
      <c r="B234" s="633" t="s">
        <v>548</v>
      </c>
      <c r="C234" s="634" t="s">
        <v>548</v>
      </c>
      <c r="D234" s="634" t="s">
        <v>548</v>
      </c>
      <c r="E234" s="635" t="s">
        <v>548</v>
      </c>
      <c r="F234" s="304" t="s">
        <v>4</v>
      </c>
      <c r="G234" s="304">
        <f>IF(H234="",0,VLOOKUP(H234,Parâmetros!$N$3:$O$8,2,0)*I234)</f>
        <v>0</v>
      </c>
      <c r="H234" s="305"/>
      <c r="I234" s="306"/>
      <c r="J234" s="306"/>
      <c r="K234" s="34" t="str">
        <f t="shared" si="9"/>
        <v/>
      </c>
      <c r="L234" s="384"/>
      <c r="M234" s="383"/>
    </row>
    <row r="235" spans="1:13" ht="45" customHeight="1" x14ac:dyDescent="0.2">
      <c r="A235" s="307" t="str">
        <f t="shared" si="8"/>
        <v>RQS105</v>
      </c>
      <c r="B235" s="633" t="s">
        <v>549</v>
      </c>
      <c r="C235" s="634" t="s">
        <v>549</v>
      </c>
      <c r="D235" s="634" t="s">
        <v>549</v>
      </c>
      <c r="E235" s="635" t="s">
        <v>549</v>
      </c>
      <c r="F235" s="304" t="s">
        <v>4</v>
      </c>
      <c r="G235" s="304">
        <f>IF(H235="",0,VLOOKUP(H235,Parâmetros!$N$3:$O$8,2,0)*I235)</f>
        <v>0</v>
      </c>
      <c r="H235" s="305"/>
      <c r="I235" s="306"/>
      <c r="J235" s="306"/>
      <c r="K235" s="34" t="str">
        <f t="shared" si="9"/>
        <v/>
      </c>
      <c r="L235" s="384"/>
      <c r="M235" s="383"/>
    </row>
    <row r="236" spans="1:13" ht="45" customHeight="1" x14ac:dyDescent="0.2">
      <c r="A236" s="307" t="str">
        <f t="shared" si="8"/>
        <v>RQS106</v>
      </c>
      <c r="B236" s="633" t="s">
        <v>550</v>
      </c>
      <c r="C236" s="634" t="s">
        <v>550</v>
      </c>
      <c r="D236" s="634" t="s">
        <v>550</v>
      </c>
      <c r="E236" s="635" t="s">
        <v>550</v>
      </c>
      <c r="F236" s="304" t="s">
        <v>4</v>
      </c>
      <c r="G236" s="304">
        <f>IF(H236="",0,VLOOKUP(H236,Parâmetros!$N$3:$O$8,2,0)*I236)</f>
        <v>0</v>
      </c>
      <c r="H236" s="305"/>
      <c r="I236" s="306"/>
      <c r="J236" s="306"/>
      <c r="K236" s="34" t="str">
        <f t="shared" si="9"/>
        <v/>
      </c>
      <c r="L236" s="384"/>
      <c r="M236" s="383"/>
    </row>
    <row r="237" spans="1:13" ht="45" customHeight="1" x14ac:dyDescent="0.2">
      <c r="A237" s="307" t="str">
        <f t="shared" si="8"/>
        <v>RQS107</v>
      </c>
      <c r="B237" s="633" t="s">
        <v>551</v>
      </c>
      <c r="C237" s="634" t="s">
        <v>551</v>
      </c>
      <c r="D237" s="634" t="s">
        <v>551</v>
      </c>
      <c r="E237" s="635" t="s">
        <v>551</v>
      </c>
      <c r="F237" s="304" t="s">
        <v>4</v>
      </c>
      <c r="G237" s="304">
        <f>IF(H237="",0,VLOOKUP(H237,Parâmetros!$N$3:$O$8,2,0)*I237)</f>
        <v>0</v>
      </c>
      <c r="H237" s="305"/>
      <c r="I237" s="306"/>
      <c r="J237" s="306"/>
      <c r="K237" s="34" t="str">
        <f t="shared" si="9"/>
        <v/>
      </c>
      <c r="L237" s="384"/>
      <c r="M237" s="383"/>
    </row>
    <row r="238" spans="1:13" ht="45" customHeight="1" x14ac:dyDescent="0.2">
      <c r="A238" s="307" t="str">
        <f t="shared" si="8"/>
        <v>RQS108</v>
      </c>
      <c r="B238" s="633" t="s">
        <v>552</v>
      </c>
      <c r="C238" s="634" t="s">
        <v>552</v>
      </c>
      <c r="D238" s="634" t="s">
        <v>552</v>
      </c>
      <c r="E238" s="635" t="s">
        <v>552</v>
      </c>
      <c r="F238" s="304" t="s">
        <v>4</v>
      </c>
      <c r="G238" s="304">
        <f>IF(H238="",0,VLOOKUP(H238,Parâmetros!$N$3:$O$8,2,0)*I238)</f>
        <v>0</v>
      </c>
      <c r="H238" s="305"/>
      <c r="I238" s="306"/>
      <c r="J238" s="306"/>
      <c r="K238" s="34" t="str">
        <f t="shared" si="9"/>
        <v/>
      </c>
      <c r="L238" s="384"/>
      <c r="M238" s="383"/>
    </row>
    <row r="239" spans="1:13" ht="45" customHeight="1" x14ac:dyDescent="0.2">
      <c r="A239" s="307" t="str">
        <f t="shared" si="8"/>
        <v>RQS109</v>
      </c>
      <c r="B239" s="633" t="s">
        <v>553</v>
      </c>
      <c r="C239" s="634" t="s">
        <v>553</v>
      </c>
      <c r="D239" s="634" t="s">
        <v>553</v>
      </c>
      <c r="E239" s="635" t="s">
        <v>553</v>
      </c>
      <c r="F239" s="304" t="s">
        <v>4</v>
      </c>
      <c r="G239" s="304">
        <f>IF(H239="",0,VLOOKUP(H239,Parâmetros!$N$3:$O$8,2,0)*I239)</f>
        <v>0</v>
      </c>
      <c r="H239" s="305"/>
      <c r="I239" s="306"/>
      <c r="J239" s="306"/>
      <c r="K239" s="34" t="str">
        <f t="shared" si="9"/>
        <v/>
      </c>
      <c r="L239" s="384"/>
      <c r="M239" s="383"/>
    </row>
    <row r="240" spans="1:13" ht="45" customHeight="1" x14ac:dyDescent="0.2">
      <c r="A240" s="307" t="str">
        <f t="shared" si="8"/>
        <v>RQS110</v>
      </c>
      <c r="B240" s="633" t="s">
        <v>554</v>
      </c>
      <c r="C240" s="634" t="s">
        <v>554</v>
      </c>
      <c r="D240" s="634" t="s">
        <v>554</v>
      </c>
      <c r="E240" s="635" t="s">
        <v>554</v>
      </c>
      <c r="F240" s="304" t="s">
        <v>4</v>
      </c>
      <c r="G240" s="304">
        <f>IF(H240="",0,VLOOKUP(H240,Parâmetros!$N$3:$O$8,2,0)*I240)</f>
        <v>0</v>
      </c>
      <c r="H240" s="305"/>
      <c r="I240" s="306"/>
      <c r="J240" s="306"/>
      <c r="K240" s="34" t="str">
        <f t="shared" si="9"/>
        <v/>
      </c>
      <c r="L240" s="384"/>
      <c r="M240" s="383"/>
    </row>
    <row r="241" spans="1:13" ht="45" customHeight="1" x14ac:dyDescent="0.2">
      <c r="A241" s="307" t="str">
        <f t="shared" si="8"/>
        <v>RQS111</v>
      </c>
      <c r="B241" s="633" t="s">
        <v>555</v>
      </c>
      <c r="C241" s="634" t="s">
        <v>555</v>
      </c>
      <c r="D241" s="634" t="s">
        <v>555</v>
      </c>
      <c r="E241" s="635" t="s">
        <v>555</v>
      </c>
      <c r="F241" s="304" t="s">
        <v>4</v>
      </c>
      <c r="G241" s="304">
        <f>IF(H241="",0,VLOOKUP(H241,Parâmetros!$N$3:$O$8,2,0)*I241)</f>
        <v>0</v>
      </c>
      <c r="H241" s="305"/>
      <c r="I241" s="306"/>
      <c r="J241" s="306"/>
      <c r="K241" s="34" t="str">
        <f t="shared" si="9"/>
        <v/>
      </c>
      <c r="L241" s="384"/>
      <c r="M241" s="383"/>
    </row>
    <row r="242" spans="1:13" ht="45" customHeight="1" x14ac:dyDescent="0.2">
      <c r="A242" s="307" t="str">
        <f t="shared" si="8"/>
        <v>RQS112</v>
      </c>
      <c r="B242" s="633" t="s">
        <v>556</v>
      </c>
      <c r="C242" s="634" t="s">
        <v>556</v>
      </c>
      <c r="D242" s="634" t="s">
        <v>556</v>
      </c>
      <c r="E242" s="635" t="s">
        <v>556</v>
      </c>
      <c r="F242" s="304" t="s">
        <v>4</v>
      </c>
      <c r="G242" s="304">
        <f>IF(H242="",0,VLOOKUP(H242,Parâmetros!$N$3:$O$8,2,0)*I242)</f>
        <v>0</v>
      </c>
      <c r="H242" s="305"/>
      <c r="I242" s="306"/>
      <c r="J242" s="306"/>
      <c r="K242" s="34" t="str">
        <f t="shared" si="9"/>
        <v/>
      </c>
      <c r="L242" s="384"/>
      <c r="M242" s="383"/>
    </row>
    <row r="243" spans="1:13" ht="45" customHeight="1" x14ac:dyDescent="0.2">
      <c r="A243" s="307" t="str">
        <f t="shared" si="8"/>
        <v>RQS113</v>
      </c>
      <c r="B243" s="633" t="s">
        <v>557</v>
      </c>
      <c r="C243" s="634" t="s">
        <v>557</v>
      </c>
      <c r="D243" s="634" t="s">
        <v>557</v>
      </c>
      <c r="E243" s="635" t="s">
        <v>557</v>
      </c>
      <c r="F243" s="304" t="s">
        <v>4</v>
      </c>
      <c r="G243" s="304">
        <f>IF(H243="",0,VLOOKUP(H243,Parâmetros!$N$3:$O$8,2,0)*I243)</f>
        <v>0</v>
      </c>
      <c r="H243" s="305"/>
      <c r="I243" s="306"/>
      <c r="J243" s="306"/>
      <c r="K243" s="34" t="str">
        <f t="shared" si="9"/>
        <v/>
      </c>
      <c r="L243" s="384"/>
      <c r="M243" s="383"/>
    </row>
    <row r="244" spans="1:13" ht="45" customHeight="1" x14ac:dyDescent="0.2">
      <c r="A244" s="307" t="str">
        <f t="shared" si="8"/>
        <v>RQS114</v>
      </c>
      <c r="B244" s="633" t="s">
        <v>558</v>
      </c>
      <c r="C244" s="634" t="s">
        <v>558</v>
      </c>
      <c r="D244" s="634" t="s">
        <v>558</v>
      </c>
      <c r="E244" s="635" t="s">
        <v>558</v>
      </c>
      <c r="F244" s="304" t="s">
        <v>4</v>
      </c>
      <c r="G244" s="304">
        <f>IF(H244="",0,VLOOKUP(H244,Parâmetros!$N$3:$O$8,2,0)*I244)</f>
        <v>0</v>
      </c>
      <c r="H244" s="305"/>
      <c r="I244" s="306"/>
      <c r="J244" s="306"/>
      <c r="K244" s="34" t="str">
        <f t="shared" si="9"/>
        <v/>
      </c>
      <c r="L244" s="384"/>
      <c r="M244" s="383"/>
    </row>
    <row r="245" spans="1:13" ht="45" customHeight="1" x14ac:dyDescent="0.2">
      <c r="A245" s="307" t="str">
        <f t="shared" si="8"/>
        <v>RQS115</v>
      </c>
      <c r="B245" s="633" t="s">
        <v>559</v>
      </c>
      <c r="C245" s="634" t="s">
        <v>559</v>
      </c>
      <c r="D245" s="634" t="s">
        <v>559</v>
      </c>
      <c r="E245" s="635" t="s">
        <v>559</v>
      </c>
      <c r="F245" s="304" t="s">
        <v>4</v>
      </c>
      <c r="G245" s="304">
        <f>IF(H245="",0,VLOOKUP(H245,Parâmetros!$N$3:$O$8,2,0)*I245)</f>
        <v>0</v>
      </c>
      <c r="H245" s="305"/>
      <c r="I245" s="306"/>
      <c r="J245" s="306"/>
      <c r="K245" s="34" t="str">
        <f t="shared" si="9"/>
        <v/>
      </c>
      <c r="L245" s="384"/>
      <c r="M245" s="383"/>
    </row>
    <row r="246" spans="1:13" ht="45" customHeight="1" x14ac:dyDescent="0.2">
      <c r="A246" s="307" t="str">
        <f t="shared" si="8"/>
        <v>RQS116</v>
      </c>
      <c r="B246" s="633" t="s">
        <v>560</v>
      </c>
      <c r="C246" s="634" t="s">
        <v>560</v>
      </c>
      <c r="D246" s="634" t="s">
        <v>560</v>
      </c>
      <c r="E246" s="635" t="s">
        <v>560</v>
      </c>
      <c r="F246" s="304" t="s">
        <v>4</v>
      </c>
      <c r="G246" s="304">
        <f>IF(H246="",0,VLOOKUP(H246,Parâmetros!$N$3:$O$8,2,0)*I246)</f>
        <v>0</v>
      </c>
      <c r="H246" s="305"/>
      <c r="I246" s="306"/>
      <c r="J246" s="306"/>
      <c r="K246" s="34" t="str">
        <f t="shared" si="9"/>
        <v/>
      </c>
      <c r="L246" s="384"/>
      <c r="M246" s="383"/>
    </row>
    <row r="247" spans="1:13" ht="45" customHeight="1" x14ac:dyDescent="0.2">
      <c r="A247" s="307" t="str">
        <f t="shared" si="8"/>
        <v>RQS117</v>
      </c>
      <c r="B247" s="633" t="s">
        <v>561</v>
      </c>
      <c r="C247" s="634" t="s">
        <v>561</v>
      </c>
      <c r="D247" s="634" t="s">
        <v>561</v>
      </c>
      <c r="E247" s="635" t="s">
        <v>561</v>
      </c>
      <c r="F247" s="304" t="s">
        <v>4</v>
      </c>
      <c r="G247" s="304">
        <f>IF(H247="",0,VLOOKUP(H247,Parâmetros!$N$3:$O$8,2,0)*I247)</f>
        <v>0</v>
      </c>
      <c r="H247" s="305"/>
      <c r="I247" s="306"/>
      <c r="J247" s="306"/>
      <c r="K247" s="34" t="str">
        <f t="shared" si="9"/>
        <v/>
      </c>
      <c r="L247" s="384"/>
      <c r="M247" s="383"/>
    </row>
    <row r="248" spans="1:13" ht="45" customHeight="1" x14ac:dyDescent="0.2">
      <c r="A248" s="307" t="str">
        <f t="shared" si="8"/>
        <v>RQS118</v>
      </c>
      <c r="B248" s="633" t="s">
        <v>562</v>
      </c>
      <c r="C248" s="634" t="s">
        <v>562</v>
      </c>
      <c r="D248" s="634" t="s">
        <v>562</v>
      </c>
      <c r="E248" s="635" t="s">
        <v>562</v>
      </c>
      <c r="F248" s="304" t="s">
        <v>4</v>
      </c>
      <c r="G248" s="304">
        <f>IF(H248="",0,VLOOKUP(H248,Parâmetros!$N$3:$O$8,2,0)*I248)</f>
        <v>0</v>
      </c>
      <c r="H248" s="305"/>
      <c r="I248" s="306"/>
      <c r="J248" s="306"/>
      <c r="K248" s="34" t="str">
        <f t="shared" si="9"/>
        <v/>
      </c>
      <c r="L248" s="384"/>
      <c r="M248" s="383"/>
    </row>
    <row r="249" spans="1:13" ht="45" customHeight="1" x14ac:dyDescent="0.2">
      <c r="A249" s="307" t="str">
        <f t="shared" si="8"/>
        <v>RQS119</v>
      </c>
      <c r="B249" s="633" t="s">
        <v>563</v>
      </c>
      <c r="C249" s="634" t="s">
        <v>563</v>
      </c>
      <c r="D249" s="634" t="s">
        <v>563</v>
      </c>
      <c r="E249" s="635" t="s">
        <v>563</v>
      </c>
      <c r="F249" s="304" t="s">
        <v>4</v>
      </c>
      <c r="G249" s="304">
        <f>IF(H249="",0,VLOOKUP(H249,Parâmetros!$N$3:$O$8,2,0)*I249)</f>
        <v>0</v>
      </c>
      <c r="H249" s="305"/>
      <c r="I249" s="306"/>
      <c r="J249" s="306"/>
      <c r="K249" s="34" t="str">
        <f t="shared" si="9"/>
        <v/>
      </c>
      <c r="L249" s="384"/>
      <c r="M249" s="383"/>
    </row>
    <row r="250" spans="1:13" ht="45" customHeight="1" x14ac:dyDescent="0.2">
      <c r="A250" s="307" t="str">
        <f t="shared" si="8"/>
        <v>RQS120</v>
      </c>
      <c r="B250" s="633" t="s">
        <v>564</v>
      </c>
      <c r="C250" s="634" t="s">
        <v>564</v>
      </c>
      <c r="D250" s="634" t="s">
        <v>564</v>
      </c>
      <c r="E250" s="635" t="s">
        <v>564</v>
      </c>
      <c r="F250" s="304" t="s">
        <v>4</v>
      </c>
      <c r="G250" s="304">
        <f>IF(H250="",0,VLOOKUP(H250,Parâmetros!$N$3:$O$8,2,0)*I250)</f>
        <v>0</v>
      </c>
      <c r="H250" s="305"/>
      <c r="I250" s="306"/>
      <c r="J250" s="306"/>
      <c r="K250" s="34" t="str">
        <f t="shared" si="9"/>
        <v/>
      </c>
      <c r="L250" s="384"/>
      <c r="M250" s="383"/>
    </row>
    <row r="251" spans="1:13" ht="45" customHeight="1" x14ac:dyDescent="0.2">
      <c r="A251" s="307" t="str">
        <f t="shared" si="8"/>
        <v>RQS121</v>
      </c>
      <c r="B251" s="633" t="s">
        <v>565</v>
      </c>
      <c r="C251" s="634" t="s">
        <v>565</v>
      </c>
      <c r="D251" s="634" t="s">
        <v>565</v>
      </c>
      <c r="E251" s="635" t="s">
        <v>565</v>
      </c>
      <c r="F251" s="304" t="s">
        <v>4</v>
      </c>
      <c r="G251" s="304">
        <f>IF(H251="",0,VLOOKUP(H251,Parâmetros!$N$3:$O$8,2,0)*I251)</f>
        <v>0</v>
      </c>
      <c r="H251" s="305"/>
      <c r="I251" s="306"/>
      <c r="J251" s="306"/>
      <c r="K251" s="34" t="str">
        <f t="shared" si="9"/>
        <v/>
      </c>
      <c r="L251" s="384"/>
      <c r="M251" s="383"/>
    </row>
    <row r="252" spans="1:13" ht="45" customHeight="1" x14ac:dyDescent="0.2">
      <c r="A252" s="307" t="str">
        <f t="shared" si="8"/>
        <v>RQS122</v>
      </c>
      <c r="B252" s="633" t="s">
        <v>566</v>
      </c>
      <c r="C252" s="634" t="s">
        <v>566</v>
      </c>
      <c r="D252" s="634" t="s">
        <v>566</v>
      </c>
      <c r="E252" s="635" t="s">
        <v>566</v>
      </c>
      <c r="F252" s="304" t="s">
        <v>4</v>
      </c>
      <c r="G252" s="304">
        <f>IF(H252="",0,VLOOKUP(H252,Parâmetros!$N$3:$O$8,2,0)*I252)</f>
        <v>0</v>
      </c>
      <c r="H252" s="305"/>
      <c r="I252" s="306"/>
      <c r="J252" s="306"/>
      <c r="K252" s="34" t="str">
        <f t="shared" si="9"/>
        <v/>
      </c>
      <c r="L252" s="384"/>
      <c r="M252" s="383"/>
    </row>
    <row r="253" spans="1:13" ht="45" customHeight="1" x14ac:dyDescent="0.2">
      <c r="A253" s="307" t="str">
        <f t="shared" si="8"/>
        <v>RQS123</v>
      </c>
      <c r="B253" s="633" t="s">
        <v>567</v>
      </c>
      <c r="C253" s="634" t="s">
        <v>567</v>
      </c>
      <c r="D253" s="634" t="s">
        <v>567</v>
      </c>
      <c r="E253" s="635" t="s">
        <v>567</v>
      </c>
      <c r="F253" s="304" t="s">
        <v>4</v>
      </c>
      <c r="G253" s="304">
        <f>IF(H253="",0,VLOOKUP(H253,Parâmetros!$N$3:$O$8,2,0)*I253)</f>
        <v>0</v>
      </c>
      <c r="H253" s="305"/>
      <c r="I253" s="306"/>
      <c r="J253" s="306"/>
      <c r="K253" s="34" t="str">
        <f t="shared" si="9"/>
        <v/>
      </c>
      <c r="L253" s="384"/>
      <c r="M253" s="383"/>
    </row>
    <row r="254" spans="1:13" ht="45" customHeight="1" x14ac:dyDescent="0.2">
      <c r="A254" s="307" t="str">
        <f t="shared" si="8"/>
        <v>RQS124</v>
      </c>
      <c r="B254" s="633" t="s">
        <v>568</v>
      </c>
      <c r="C254" s="634" t="s">
        <v>568</v>
      </c>
      <c r="D254" s="634" t="s">
        <v>568</v>
      </c>
      <c r="E254" s="635" t="s">
        <v>568</v>
      </c>
      <c r="F254" s="304" t="s">
        <v>4</v>
      </c>
      <c r="G254" s="304">
        <f>IF(H254="",0,VLOOKUP(H254,Parâmetros!$N$3:$O$8,2,0)*I254)</f>
        <v>0</v>
      </c>
      <c r="H254" s="305"/>
      <c r="I254" s="306"/>
      <c r="J254" s="306"/>
      <c r="K254" s="34" t="str">
        <f t="shared" si="9"/>
        <v/>
      </c>
      <c r="L254" s="384"/>
      <c r="M254" s="383"/>
    </row>
    <row r="255" spans="1:13" ht="45" customHeight="1" x14ac:dyDescent="0.2">
      <c r="A255" s="307" t="str">
        <f t="shared" si="8"/>
        <v>RQS125</v>
      </c>
      <c r="B255" s="633" t="s">
        <v>569</v>
      </c>
      <c r="C255" s="634" t="s">
        <v>569</v>
      </c>
      <c r="D255" s="634" t="s">
        <v>569</v>
      </c>
      <c r="E255" s="635" t="s">
        <v>569</v>
      </c>
      <c r="F255" s="304" t="s">
        <v>4</v>
      </c>
      <c r="G255" s="304">
        <f>IF(H255="",0,VLOOKUP(H255,Parâmetros!$N$3:$O$8,2,0)*I255)</f>
        <v>0</v>
      </c>
      <c r="H255" s="305"/>
      <c r="I255" s="306"/>
      <c r="J255" s="306"/>
      <c r="K255" s="34" t="str">
        <f t="shared" si="9"/>
        <v/>
      </c>
      <c r="L255" s="384"/>
      <c r="M255" s="383"/>
    </row>
    <row r="256" spans="1:13" ht="45" customHeight="1" x14ac:dyDescent="0.2">
      <c r="A256" s="307" t="str">
        <f t="shared" si="8"/>
        <v>RQS126</v>
      </c>
      <c r="B256" s="633" t="s">
        <v>570</v>
      </c>
      <c r="C256" s="634" t="s">
        <v>570</v>
      </c>
      <c r="D256" s="634" t="s">
        <v>570</v>
      </c>
      <c r="E256" s="635" t="s">
        <v>570</v>
      </c>
      <c r="F256" s="304" t="s">
        <v>4</v>
      </c>
      <c r="G256" s="304">
        <f>IF(H256="",0,VLOOKUP(H256,Parâmetros!$N$3:$O$8,2,0)*I256)</f>
        <v>0</v>
      </c>
      <c r="H256" s="305"/>
      <c r="I256" s="306"/>
      <c r="J256" s="306"/>
      <c r="K256" s="34" t="str">
        <f t="shared" si="9"/>
        <v/>
      </c>
      <c r="L256" s="384"/>
      <c r="M256" s="383"/>
    </row>
    <row r="257" spans="1:13" ht="45" customHeight="1" x14ac:dyDescent="0.2">
      <c r="A257" s="307" t="str">
        <f t="shared" si="8"/>
        <v>RQS127</v>
      </c>
      <c r="B257" s="633" t="s">
        <v>571</v>
      </c>
      <c r="C257" s="634" t="s">
        <v>571</v>
      </c>
      <c r="D257" s="634" t="s">
        <v>571</v>
      </c>
      <c r="E257" s="635" t="s">
        <v>571</v>
      </c>
      <c r="F257" s="304" t="s">
        <v>4</v>
      </c>
      <c r="G257" s="304">
        <f>IF(H257="",0,VLOOKUP(H257,Parâmetros!$N$3:$O$8,2,0)*I257)</f>
        <v>0</v>
      </c>
      <c r="H257" s="305"/>
      <c r="I257" s="306"/>
      <c r="J257" s="306"/>
      <c r="K257" s="34" t="str">
        <f t="shared" si="9"/>
        <v/>
      </c>
      <c r="L257" s="384"/>
      <c r="M257" s="383"/>
    </row>
    <row r="258" spans="1:13" ht="45" customHeight="1" x14ac:dyDescent="0.2">
      <c r="A258" s="307" t="str">
        <f t="shared" si="8"/>
        <v>RQS128</v>
      </c>
      <c r="B258" s="633" t="s">
        <v>572</v>
      </c>
      <c r="C258" s="634" t="s">
        <v>572</v>
      </c>
      <c r="D258" s="634" t="s">
        <v>572</v>
      </c>
      <c r="E258" s="635" t="s">
        <v>572</v>
      </c>
      <c r="F258" s="304" t="s">
        <v>4</v>
      </c>
      <c r="G258" s="304">
        <f>IF(H258="",0,VLOOKUP(H258,Parâmetros!$N$3:$O$8,2,0)*I258)</f>
        <v>0</v>
      </c>
      <c r="H258" s="305"/>
      <c r="I258" s="306"/>
      <c r="J258" s="306"/>
      <c r="K258" s="34" t="str">
        <f t="shared" si="9"/>
        <v/>
      </c>
      <c r="L258" s="384"/>
      <c r="M258" s="383"/>
    </row>
    <row r="259" spans="1:13" ht="45" customHeight="1" x14ac:dyDescent="0.2">
      <c r="A259" s="307" t="str">
        <f t="shared" ref="A259:A260" si="10">IF(LEFT(A258,2)="ID",CONCATENATE(MID($A$130,SEARCH(" ",$A$130)+1,10),"001"),CONCATENATE(MID($A$130,SEARCH(" ",$A$130)+1,10),TEXT(RIGHT(A258,3)+1,"000")))</f>
        <v>RQS129</v>
      </c>
      <c r="B259" s="633" t="s">
        <v>573</v>
      </c>
      <c r="C259" s="634" t="s">
        <v>573</v>
      </c>
      <c r="D259" s="634" t="s">
        <v>573</v>
      </c>
      <c r="E259" s="635" t="s">
        <v>573</v>
      </c>
      <c r="F259" s="304" t="s">
        <v>4</v>
      </c>
      <c r="G259" s="304">
        <f>IF(H259="",0,VLOOKUP(H259,Parâmetros!$N$3:$O$8,2,0)*I259)</f>
        <v>0</v>
      </c>
      <c r="H259" s="305"/>
      <c r="I259" s="306"/>
      <c r="J259" s="306"/>
      <c r="K259" s="34" t="str">
        <f t="shared" ref="K259:K260" si="11">IF(I259="","",I259*100)</f>
        <v/>
      </c>
      <c r="L259" s="384"/>
      <c r="M259" s="383"/>
    </row>
    <row r="260" spans="1:13" ht="45" customHeight="1" x14ac:dyDescent="0.2">
      <c r="A260" s="307" t="str">
        <f t="shared" si="10"/>
        <v>RQS130</v>
      </c>
      <c r="B260" s="633" t="s">
        <v>574</v>
      </c>
      <c r="C260" s="634" t="s">
        <v>574</v>
      </c>
      <c r="D260" s="634" t="s">
        <v>574</v>
      </c>
      <c r="E260" s="635" t="s">
        <v>574</v>
      </c>
      <c r="F260" s="304" t="s">
        <v>4</v>
      </c>
      <c r="G260" s="304">
        <f>IF(H260="",0,VLOOKUP(H260,Parâmetros!$N$3:$O$8,2,0)*I260)</f>
        <v>0</v>
      </c>
      <c r="H260" s="305"/>
      <c r="I260" s="306"/>
      <c r="J260" s="306"/>
      <c r="K260" s="34" t="str">
        <f t="shared" si="11"/>
        <v/>
      </c>
      <c r="L260" s="384"/>
      <c r="M260" s="383"/>
    </row>
    <row r="262" spans="1:13" ht="13.5" thickBot="1" x14ac:dyDescent="0.25">
      <c r="A262" s="278"/>
      <c r="B262" s="28" t="s">
        <v>52</v>
      </c>
      <c r="C262" s="28"/>
      <c r="D262" s="28"/>
      <c r="E262" s="28"/>
      <c r="F262" s="28" t="s">
        <v>53</v>
      </c>
      <c r="G262" s="28"/>
      <c r="H262" s="26"/>
      <c r="I262" s="26"/>
      <c r="J262" s="26"/>
    </row>
    <row r="263" spans="1:13" ht="26.25" thickBot="1" x14ac:dyDescent="0.25">
      <c r="A263" s="29" t="s">
        <v>217</v>
      </c>
      <c r="B263" s="31" t="s">
        <v>171</v>
      </c>
      <c r="C263" s="302"/>
      <c r="D263" s="302"/>
      <c r="E263" s="303"/>
      <c r="F263" s="30" t="s">
        <v>4</v>
      </c>
      <c r="G263" s="30" t="s">
        <v>57</v>
      </c>
      <c r="H263" s="30" t="s">
        <v>22</v>
      </c>
      <c r="I263" s="31" t="s">
        <v>55</v>
      </c>
      <c r="J263" s="30" t="s">
        <v>56</v>
      </c>
      <c r="K263" s="33" t="s">
        <v>58</v>
      </c>
      <c r="L263" s="364" t="s">
        <v>274</v>
      </c>
      <c r="M263" s="32" t="s">
        <v>275</v>
      </c>
    </row>
    <row r="264" spans="1:13" ht="45" customHeight="1" x14ac:dyDescent="0.2">
      <c r="A264" s="307" t="str">
        <f>IF(LEFT(A263,2)="ID",CONCATENATE(MID($A$263,SEARCH(" ",$A$263)+1,10),"001"),CONCATENATE(MID($A$263,SEARCH(" ",$A$263)+1,10),TEXT(RIGHT(A263,3)+1,"000")))</f>
        <v>RQMC001</v>
      </c>
      <c r="B264" s="639" t="s">
        <v>425</v>
      </c>
      <c r="C264" s="640" t="s">
        <v>425</v>
      </c>
      <c r="D264" s="640" t="s">
        <v>425</v>
      </c>
      <c r="E264" s="641" t="s">
        <v>425</v>
      </c>
      <c r="F264" s="391" t="s">
        <v>4</v>
      </c>
      <c r="G264" s="304"/>
      <c r="H264" s="305"/>
      <c r="I264" s="306"/>
      <c r="J264" s="306"/>
      <c r="K264" s="34" t="str">
        <f t="shared" ref="K264:K267" si="12">IF(I264="","",I264*100)</f>
        <v/>
      </c>
      <c r="L264" s="384"/>
      <c r="M264" s="383"/>
    </row>
    <row r="265" spans="1:13" ht="45" customHeight="1" x14ac:dyDescent="0.2">
      <c r="A265" s="307" t="str">
        <f>IF(LEFT(A264,2)="ID",CONCATENATE(MID($A$263,SEARCH(" ",$A$263)+1,10),"001"),CONCATENATE(MID($A$263,SEARCH(" ",$A$263)+1,10),TEXT(RIGHT(A264,3)+1,"000")))</f>
        <v>RQMC002</v>
      </c>
      <c r="B265" s="633" t="s">
        <v>426</v>
      </c>
      <c r="C265" s="634" t="s">
        <v>426</v>
      </c>
      <c r="D265" s="634" t="s">
        <v>426</v>
      </c>
      <c r="E265" s="635" t="s">
        <v>426</v>
      </c>
      <c r="F265" s="391" t="s">
        <v>4</v>
      </c>
      <c r="G265" s="304"/>
      <c r="H265" s="395"/>
      <c r="I265" s="306"/>
      <c r="J265" s="306"/>
      <c r="K265" s="34" t="str">
        <f t="shared" si="12"/>
        <v/>
      </c>
      <c r="L265" s="384"/>
      <c r="M265" s="383"/>
    </row>
    <row r="266" spans="1:13" ht="45" customHeight="1" x14ac:dyDescent="0.2">
      <c r="A266" s="307" t="str">
        <f>IF(LEFT(A265,2)="ID",CONCATENATE(MID($A$263,SEARCH(" ",$A$263)+1,10),"001"),CONCATENATE(MID($A$263,SEARCH(" ",$A$263)+1,10),TEXT(RIGHT(A265,3)+1,"000")))</f>
        <v>RQMC003</v>
      </c>
      <c r="B266" s="633" t="s">
        <v>427</v>
      </c>
      <c r="C266" s="634" t="s">
        <v>427</v>
      </c>
      <c r="D266" s="634" t="s">
        <v>427</v>
      </c>
      <c r="E266" s="635" t="s">
        <v>427</v>
      </c>
      <c r="F266" s="391" t="s">
        <v>4</v>
      </c>
      <c r="G266" s="304"/>
      <c r="H266" s="305"/>
      <c r="I266" s="306"/>
      <c r="J266" s="306"/>
      <c r="K266" s="34" t="str">
        <f t="shared" si="12"/>
        <v/>
      </c>
      <c r="L266" s="384"/>
      <c r="M266" s="383"/>
    </row>
    <row r="267" spans="1:13" ht="45" customHeight="1" x14ac:dyDescent="0.2">
      <c r="A267" s="307" t="str">
        <f>IF(LEFT(A266,2)="ID",CONCATENATE(MID($A$263,SEARCH(" ",$A$263)+1,10),"001"),CONCATENATE(MID($A$263,SEARCH(" ",$A$263)+1,10),TEXT(RIGHT(A266,3)+1,"000")))</f>
        <v>RQMC004</v>
      </c>
      <c r="B267" s="633" t="s">
        <v>428</v>
      </c>
      <c r="C267" s="634" t="s">
        <v>428</v>
      </c>
      <c r="D267" s="634" t="s">
        <v>428</v>
      </c>
      <c r="E267" s="635" t="s">
        <v>428</v>
      </c>
      <c r="F267" s="391" t="s">
        <v>4</v>
      </c>
      <c r="G267" s="304"/>
      <c r="H267" s="305"/>
      <c r="I267" s="306"/>
      <c r="J267" s="306"/>
      <c r="K267" s="34" t="str">
        <f t="shared" si="12"/>
        <v/>
      </c>
      <c r="L267" s="384"/>
      <c r="M267" s="383"/>
    </row>
    <row r="269" spans="1:13" ht="13.5" thickBot="1" x14ac:dyDescent="0.25">
      <c r="A269" s="278"/>
      <c r="B269" s="28" t="s">
        <v>52</v>
      </c>
      <c r="C269" s="28"/>
      <c r="D269" s="28"/>
      <c r="E269" s="28"/>
      <c r="F269" s="28" t="s">
        <v>53</v>
      </c>
      <c r="G269" s="28"/>
      <c r="H269" s="26"/>
      <c r="I269" s="26"/>
      <c r="J269" s="26"/>
    </row>
    <row r="270" spans="1:13" ht="26.25" thickBot="1" x14ac:dyDescent="0.25">
      <c r="A270" s="29" t="s">
        <v>218</v>
      </c>
      <c r="B270" s="31" t="s">
        <v>172</v>
      </c>
      <c r="C270" s="302"/>
      <c r="D270" s="302"/>
      <c r="E270" s="303"/>
      <c r="F270" s="30" t="s">
        <v>4</v>
      </c>
      <c r="G270" s="30" t="s">
        <v>57</v>
      </c>
      <c r="H270" s="30" t="s">
        <v>22</v>
      </c>
      <c r="I270" s="31" t="s">
        <v>55</v>
      </c>
      <c r="J270" s="30" t="s">
        <v>56</v>
      </c>
      <c r="K270" s="33" t="s">
        <v>58</v>
      </c>
      <c r="L270" s="364" t="s">
        <v>274</v>
      </c>
      <c r="M270" s="32" t="s">
        <v>275</v>
      </c>
    </row>
    <row r="271" spans="1:13" ht="45" customHeight="1" x14ac:dyDescent="0.2">
      <c r="A271" s="307" t="str">
        <f t="shared" ref="A271:A293" si="13">IF(LEFT(A270,2)="ID",CONCATENATE(MID($A$270,SEARCH(" ",$A$270)+1,10),"001"),CONCATENATE(MID($A$270,SEARCH(" ",$A$270)+1,10),TEXT(RIGHT(A270,3)+1,"000")))</f>
        <v>RQI001</v>
      </c>
      <c r="B271" s="639" t="s">
        <v>402</v>
      </c>
      <c r="C271" s="640" t="s">
        <v>402</v>
      </c>
      <c r="D271" s="640" t="s">
        <v>402</v>
      </c>
      <c r="E271" s="641" t="s">
        <v>402</v>
      </c>
      <c r="F271" s="391" t="s">
        <v>4</v>
      </c>
      <c r="G271" s="304"/>
      <c r="H271" s="395"/>
      <c r="I271" s="306"/>
      <c r="J271" s="306"/>
      <c r="K271" s="34" t="str">
        <f t="shared" ref="K271:K293" si="14">IF(I271="","",I271*100)</f>
        <v/>
      </c>
      <c r="L271" s="384"/>
      <c r="M271" s="383"/>
    </row>
    <row r="272" spans="1:13" ht="45" customHeight="1" x14ac:dyDescent="0.2">
      <c r="A272" s="307" t="str">
        <f t="shared" si="13"/>
        <v>RQI002</v>
      </c>
      <c r="B272" s="633" t="s">
        <v>403</v>
      </c>
      <c r="C272" s="634" t="s">
        <v>403</v>
      </c>
      <c r="D272" s="634" t="s">
        <v>403</v>
      </c>
      <c r="E272" s="635" t="s">
        <v>403</v>
      </c>
      <c r="F272" s="391" t="s">
        <v>4</v>
      </c>
      <c r="G272" s="304"/>
      <c r="H272" s="395"/>
      <c r="I272" s="306"/>
      <c r="J272" s="306"/>
      <c r="K272" s="34" t="str">
        <f t="shared" si="14"/>
        <v/>
      </c>
      <c r="L272" s="384"/>
      <c r="M272" s="383"/>
    </row>
    <row r="273" spans="1:13" ht="45" customHeight="1" x14ac:dyDescent="0.2">
      <c r="A273" s="307" t="str">
        <f t="shared" si="13"/>
        <v>RQI003</v>
      </c>
      <c r="B273" s="633" t="s">
        <v>404</v>
      </c>
      <c r="C273" s="634" t="s">
        <v>404</v>
      </c>
      <c r="D273" s="634" t="s">
        <v>404</v>
      </c>
      <c r="E273" s="635" t="s">
        <v>404</v>
      </c>
      <c r="F273" s="391" t="s">
        <v>4</v>
      </c>
      <c r="G273" s="304"/>
      <c r="H273" s="395"/>
      <c r="I273" s="306"/>
      <c r="J273" s="306"/>
      <c r="K273" s="34" t="str">
        <f t="shared" si="14"/>
        <v/>
      </c>
      <c r="L273" s="384"/>
      <c r="M273" s="383"/>
    </row>
    <row r="274" spans="1:13" ht="45" customHeight="1" x14ac:dyDescent="0.2">
      <c r="A274" s="307" t="str">
        <f t="shared" si="13"/>
        <v>RQI004</v>
      </c>
      <c r="B274" s="633" t="s">
        <v>405</v>
      </c>
      <c r="C274" s="634" t="s">
        <v>405</v>
      </c>
      <c r="D274" s="634" t="s">
        <v>405</v>
      </c>
      <c r="E274" s="635" t="s">
        <v>405</v>
      </c>
      <c r="F274" s="391" t="s">
        <v>4</v>
      </c>
      <c r="G274" s="304"/>
      <c r="H274" s="305"/>
      <c r="I274" s="306"/>
      <c r="J274" s="306"/>
      <c r="K274" s="34" t="str">
        <f t="shared" si="14"/>
        <v/>
      </c>
      <c r="L274" s="384"/>
      <c r="M274" s="383"/>
    </row>
    <row r="275" spans="1:13" ht="45" customHeight="1" x14ac:dyDescent="0.2">
      <c r="A275" s="307" t="str">
        <f t="shared" si="13"/>
        <v>RQI005</v>
      </c>
      <c r="B275" s="633" t="s">
        <v>406</v>
      </c>
      <c r="C275" s="634" t="s">
        <v>406</v>
      </c>
      <c r="D275" s="634" t="s">
        <v>406</v>
      </c>
      <c r="E275" s="635" t="s">
        <v>406</v>
      </c>
      <c r="F275" s="391" t="s">
        <v>5</v>
      </c>
      <c r="G275" s="304"/>
      <c r="H275" s="305"/>
      <c r="I275" s="306"/>
      <c r="J275" s="306"/>
      <c r="K275" s="34" t="str">
        <f t="shared" si="14"/>
        <v/>
      </c>
      <c r="L275" s="384"/>
      <c r="M275" s="383"/>
    </row>
    <row r="276" spans="1:13" ht="45" customHeight="1" x14ac:dyDescent="0.2">
      <c r="A276" s="307" t="str">
        <f t="shared" si="13"/>
        <v>RQI006</v>
      </c>
      <c r="B276" s="633" t="s">
        <v>407</v>
      </c>
      <c r="C276" s="634" t="s">
        <v>407</v>
      </c>
      <c r="D276" s="634" t="s">
        <v>407</v>
      </c>
      <c r="E276" s="635" t="s">
        <v>407</v>
      </c>
      <c r="F276" s="391" t="s">
        <v>4</v>
      </c>
      <c r="G276" s="304"/>
      <c r="H276" s="305"/>
      <c r="I276" s="306"/>
      <c r="J276" s="306"/>
      <c r="K276" s="34" t="str">
        <f t="shared" si="14"/>
        <v/>
      </c>
      <c r="L276" s="384"/>
      <c r="M276" s="383"/>
    </row>
    <row r="277" spans="1:13" ht="45" customHeight="1" x14ac:dyDescent="0.2">
      <c r="A277" s="307" t="str">
        <f t="shared" si="13"/>
        <v>RQI007</v>
      </c>
      <c r="B277" s="633" t="s">
        <v>408</v>
      </c>
      <c r="C277" s="634" t="s">
        <v>408</v>
      </c>
      <c r="D277" s="634" t="s">
        <v>408</v>
      </c>
      <c r="E277" s="635" t="s">
        <v>408</v>
      </c>
      <c r="F277" s="391" t="s">
        <v>4</v>
      </c>
      <c r="G277" s="304"/>
      <c r="H277" s="305"/>
      <c r="I277" s="306"/>
      <c r="J277" s="306"/>
      <c r="K277" s="34" t="str">
        <f t="shared" si="14"/>
        <v/>
      </c>
      <c r="L277" s="384"/>
      <c r="M277" s="383"/>
    </row>
    <row r="278" spans="1:13" ht="45" customHeight="1" x14ac:dyDescent="0.2">
      <c r="A278" s="307" t="str">
        <f t="shared" si="13"/>
        <v>RQI008</v>
      </c>
      <c r="B278" s="633" t="s">
        <v>409</v>
      </c>
      <c r="C278" s="634" t="s">
        <v>409</v>
      </c>
      <c r="D278" s="634" t="s">
        <v>409</v>
      </c>
      <c r="E278" s="635" t="s">
        <v>409</v>
      </c>
      <c r="F278" s="391" t="s">
        <v>4</v>
      </c>
      <c r="G278" s="304"/>
      <c r="H278" s="305"/>
      <c r="I278" s="306"/>
      <c r="J278" s="306"/>
      <c r="K278" s="34" t="str">
        <f t="shared" si="14"/>
        <v/>
      </c>
      <c r="L278" s="384"/>
      <c r="M278" s="383"/>
    </row>
    <row r="279" spans="1:13" ht="45" customHeight="1" x14ac:dyDescent="0.2">
      <c r="A279" s="307" t="str">
        <f t="shared" si="13"/>
        <v>RQI009</v>
      </c>
      <c r="B279" s="633" t="s">
        <v>410</v>
      </c>
      <c r="C279" s="634" t="s">
        <v>410</v>
      </c>
      <c r="D279" s="634" t="s">
        <v>410</v>
      </c>
      <c r="E279" s="635" t="s">
        <v>410</v>
      </c>
      <c r="F279" s="391" t="s">
        <v>4</v>
      </c>
      <c r="G279" s="304"/>
      <c r="H279" s="305"/>
      <c r="I279" s="306"/>
      <c r="J279" s="306"/>
      <c r="K279" s="34" t="str">
        <f t="shared" si="14"/>
        <v/>
      </c>
      <c r="L279" s="384"/>
      <c r="M279" s="383"/>
    </row>
    <row r="280" spans="1:13" ht="45" customHeight="1" x14ac:dyDescent="0.2">
      <c r="A280" s="307" t="str">
        <f t="shared" si="13"/>
        <v>RQI010</v>
      </c>
      <c r="B280" s="633" t="s">
        <v>411</v>
      </c>
      <c r="C280" s="634" t="s">
        <v>411</v>
      </c>
      <c r="D280" s="634" t="s">
        <v>411</v>
      </c>
      <c r="E280" s="635" t="s">
        <v>411</v>
      </c>
      <c r="F280" s="391" t="s">
        <v>4</v>
      </c>
      <c r="G280" s="304"/>
      <c r="H280" s="305"/>
      <c r="I280" s="306"/>
      <c r="J280" s="306"/>
      <c r="K280" s="34" t="str">
        <f t="shared" si="14"/>
        <v/>
      </c>
      <c r="L280" s="384"/>
      <c r="M280" s="383"/>
    </row>
    <row r="281" spans="1:13" ht="45" customHeight="1" x14ac:dyDescent="0.2">
      <c r="A281" s="307" t="str">
        <f t="shared" si="13"/>
        <v>RQI011</v>
      </c>
      <c r="B281" s="633" t="s">
        <v>412</v>
      </c>
      <c r="C281" s="634" t="s">
        <v>412</v>
      </c>
      <c r="D281" s="634" t="s">
        <v>412</v>
      </c>
      <c r="E281" s="635" t="s">
        <v>412</v>
      </c>
      <c r="F281" s="391" t="s">
        <v>5</v>
      </c>
      <c r="G281" s="304"/>
      <c r="H281" s="305"/>
      <c r="I281" s="306"/>
      <c r="J281" s="306"/>
      <c r="K281" s="34" t="str">
        <f t="shared" si="14"/>
        <v/>
      </c>
      <c r="L281" s="384"/>
      <c r="M281" s="383"/>
    </row>
    <row r="282" spans="1:13" ht="45" customHeight="1" x14ac:dyDescent="0.2">
      <c r="A282" s="307" t="str">
        <f t="shared" si="13"/>
        <v>RQI012</v>
      </c>
      <c r="B282" s="633" t="s">
        <v>413</v>
      </c>
      <c r="C282" s="634" t="s">
        <v>413</v>
      </c>
      <c r="D282" s="634" t="s">
        <v>413</v>
      </c>
      <c r="E282" s="635" t="s">
        <v>413</v>
      </c>
      <c r="F282" s="391" t="s">
        <v>4</v>
      </c>
      <c r="G282" s="304"/>
      <c r="H282" s="305"/>
      <c r="I282" s="306"/>
      <c r="J282" s="306"/>
      <c r="K282" s="34" t="str">
        <f t="shared" si="14"/>
        <v/>
      </c>
      <c r="L282" s="384"/>
      <c r="M282" s="383"/>
    </row>
    <row r="283" spans="1:13" ht="45" customHeight="1" x14ac:dyDescent="0.2">
      <c r="A283" s="307" t="str">
        <f t="shared" si="13"/>
        <v>RQI013</v>
      </c>
      <c r="B283" s="633" t="s">
        <v>414</v>
      </c>
      <c r="C283" s="634" t="s">
        <v>414</v>
      </c>
      <c r="D283" s="634" t="s">
        <v>414</v>
      </c>
      <c r="E283" s="635" t="s">
        <v>414</v>
      </c>
      <c r="F283" s="391" t="s">
        <v>5</v>
      </c>
      <c r="G283" s="304"/>
      <c r="H283" s="305"/>
      <c r="I283" s="306"/>
      <c r="J283" s="306"/>
      <c r="K283" s="34" t="str">
        <f t="shared" si="14"/>
        <v/>
      </c>
      <c r="L283" s="384"/>
      <c r="M283" s="383"/>
    </row>
    <row r="284" spans="1:13" ht="45" customHeight="1" x14ac:dyDescent="0.2">
      <c r="A284" s="307" t="str">
        <f t="shared" si="13"/>
        <v>RQI014</v>
      </c>
      <c r="B284" s="633" t="s">
        <v>415</v>
      </c>
      <c r="C284" s="634" t="s">
        <v>415</v>
      </c>
      <c r="D284" s="634" t="s">
        <v>415</v>
      </c>
      <c r="E284" s="635" t="s">
        <v>415</v>
      </c>
      <c r="F284" s="391" t="s">
        <v>5</v>
      </c>
      <c r="G284" s="304"/>
      <c r="H284" s="305"/>
      <c r="I284" s="306"/>
      <c r="J284" s="306"/>
      <c r="K284" s="34" t="str">
        <f t="shared" si="14"/>
        <v/>
      </c>
      <c r="L284" s="384"/>
      <c r="M284" s="383"/>
    </row>
    <row r="285" spans="1:13" ht="45" customHeight="1" x14ac:dyDescent="0.2">
      <c r="A285" s="307" t="str">
        <f t="shared" si="13"/>
        <v>RQI015</v>
      </c>
      <c r="B285" s="633" t="s">
        <v>416</v>
      </c>
      <c r="C285" s="634" t="s">
        <v>416</v>
      </c>
      <c r="D285" s="634" t="s">
        <v>416</v>
      </c>
      <c r="E285" s="635" t="s">
        <v>416</v>
      </c>
      <c r="F285" s="391" t="s">
        <v>5</v>
      </c>
      <c r="G285" s="304"/>
      <c r="H285" s="305"/>
      <c r="I285" s="306"/>
      <c r="J285" s="306"/>
      <c r="K285" s="34" t="str">
        <f t="shared" si="14"/>
        <v/>
      </c>
      <c r="L285" s="384"/>
      <c r="M285" s="383"/>
    </row>
    <row r="286" spans="1:13" ht="45" customHeight="1" x14ac:dyDescent="0.2">
      <c r="A286" s="307" t="str">
        <f t="shared" si="13"/>
        <v>RQI016</v>
      </c>
      <c r="B286" s="633" t="s">
        <v>417</v>
      </c>
      <c r="C286" s="634" t="s">
        <v>417</v>
      </c>
      <c r="D286" s="634" t="s">
        <v>417</v>
      </c>
      <c r="E286" s="635" t="s">
        <v>417</v>
      </c>
      <c r="F286" s="391" t="s">
        <v>4</v>
      </c>
      <c r="G286" s="304"/>
      <c r="H286" s="305"/>
      <c r="I286" s="306"/>
      <c r="J286" s="306"/>
      <c r="K286" s="34" t="str">
        <f t="shared" si="14"/>
        <v/>
      </c>
      <c r="L286" s="384"/>
      <c r="M286" s="383"/>
    </row>
    <row r="287" spans="1:13" ht="45" customHeight="1" x14ac:dyDescent="0.2">
      <c r="A287" s="307" t="str">
        <f t="shared" si="13"/>
        <v>RQI017</v>
      </c>
      <c r="B287" s="633" t="s">
        <v>418</v>
      </c>
      <c r="C287" s="634" t="s">
        <v>418</v>
      </c>
      <c r="D287" s="634" t="s">
        <v>418</v>
      </c>
      <c r="E287" s="635" t="s">
        <v>418</v>
      </c>
      <c r="F287" s="391" t="s">
        <v>4</v>
      </c>
      <c r="G287" s="304"/>
      <c r="H287" s="305"/>
      <c r="I287" s="306"/>
      <c r="J287" s="306"/>
      <c r="K287" s="34" t="str">
        <f t="shared" si="14"/>
        <v/>
      </c>
      <c r="L287" s="384"/>
      <c r="M287" s="383"/>
    </row>
    <row r="288" spans="1:13" ht="45" customHeight="1" x14ac:dyDescent="0.2">
      <c r="A288" s="307" t="str">
        <f t="shared" si="13"/>
        <v>RQI018</v>
      </c>
      <c r="B288" s="633" t="s">
        <v>419</v>
      </c>
      <c r="C288" s="634" t="s">
        <v>419</v>
      </c>
      <c r="D288" s="634" t="s">
        <v>419</v>
      </c>
      <c r="E288" s="635" t="s">
        <v>419</v>
      </c>
      <c r="F288" s="391" t="s">
        <v>4</v>
      </c>
      <c r="G288" s="304"/>
      <c r="H288" s="305"/>
      <c r="I288" s="306"/>
      <c r="J288" s="306"/>
      <c r="K288" s="34" t="str">
        <f t="shared" si="14"/>
        <v/>
      </c>
      <c r="L288" s="384"/>
      <c r="M288" s="383"/>
    </row>
    <row r="289" spans="1:13" ht="45" customHeight="1" x14ac:dyDescent="0.2">
      <c r="A289" s="307" t="str">
        <f t="shared" si="13"/>
        <v>RQI019</v>
      </c>
      <c r="B289" s="633" t="s">
        <v>420</v>
      </c>
      <c r="C289" s="634" t="s">
        <v>420</v>
      </c>
      <c r="D289" s="634" t="s">
        <v>420</v>
      </c>
      <c r="E289" s="635" t="s">
        <v>420</v>
      </c>
      <c r="F289" s="391" t="s">
        <v>4</v>
      </c>
      <c r="G289" s="304"/>
      <c r="H289" s="305"/>
      <c r="I289" s="306"/>
      <c r="J289" s="306"/>
      <c r="K289" s="34" t="str">
        <f t="shared" si="14"/>
        <v/>
      </c>
      <c r="L289" s="384"/>
      <c r="M289" s="383"/>
    </row>
    <row r="290" spans="1:13" ht="45" customHeight="1" x14ac:dyDescent="0.2">
      <c r="A290" s="307" t="str">
        <f t="shared" si="13"/>
        <v>RQI020</v>
      </c>
      <c r="B290" s="633" t="s">
        <v>421</v>
      </c>
      <c r="C290" s="634" t="s">
        <v>421</v>
      </c>
      <c r="D290" s="634" t="s">
        <v>421</v>
      </c>
      <c r="E290" s="635" t="s">
        <v>421</v>
      </c>
      <c r="F290" s="391" t="s">
        <v>5</v>
      </c>
      <c r="G290" s="304"/>
      <c r="H290" s="305"/>
      <c r="I290" s="306"/>
      <c r="J290" s="306"/>
      <c r="K290" s="34" t="str">
        <f t="shared" si="14"/>
        <v/>
      </c>
      <c r="L290" s="384"/>
      <c r="M290" s="383"/>
    </row>
    <row r="291" spans="1:13" ht="45" customHeight="1" x14ac:dyDescent="0.2">
      <c r="A291" s="307" t="str">
        <f t="shared" si="13"/>
        <v>RQI021</v>
      </c>
      <c r="B291" s="633" t="s">
        <v>422</v>
      </c>
      <c r="C291" s="634" t="s">
        <v>422</v>
      </c>
      <c r="D291" s="634" t="s">
        <v>422</v>
      </c>
      <c r="E291" s="635" t="s">
        <v>422</v>
      </c>
      <c r="F291" s="391" t="s">
        <v>4</v>
      </c>
      <c r="G291" s="304"/>
      <c r="H291" s="305"/>
      <c r="I291" s="306"/>
      <c r="J291" s="306"/>
      <c r="K291" s="34" t="str">
        <f t="shared" si="14"/>
        <v/>
      </c>
      <c r="L291" s="384"/>
      <c r="M291" s="383"/>
    </row>
    <row r="292" spans="1:13" ht="45" customHeight="1" x14ac:dyDescent="0.2">
      <c r="A292" s="307" t="str">
        <f t="shared" si="13"/>
        <v>RQI022</v>
      </c>
      <c r="B292" s="633" t="s">
        <v>423</v>
      </c>
      <c r="C292" s="634" t="s">
        <v>423</v>
      </c>
      <c r="D292" s="634" t="s">
        <v>423</v>
      </c>
      <c r="E292" s="635" t="s">
        <v>423</v>
      </c>
      <c r="F292" s="391" t="s">
        <v>4</v>
      </c>
      <c r="G292" s="304"/>
      <c r="H292" s="305"/>
      <c r="I292" s="306"/>
      <c r="J292" s="306"/>
      <c r="K292" s="34" t="str">
        <f t="shared" si="14"/>
        <v/>
      </c>
      <c r="L292" s="384"/>
      <c r="M292" s="383"/>
    </row>
    <row r="293" spans="1:13" ht="45" customHeight="1" x14ac:dyDescent="0.2">
      <c r="A293" s="307" t="str">
        <f t="shared" si="13"/>
        <v>RQI023</v>
      </c>
      <c r="B293" s="633" t="s">
        <v>424</v>
      </c>
      <c r="C293" s="634" t="s">
        <v>424</v>
      </c>
      <c r="D293" s="634" t="s">
        <v>424</v>
      </c>
      <c r="E293" s="635" t="s">
        <v>424</v>
      </c>
      <c r="F293" s="391" t="s">
        <v>5</v>
      </c>
      <c r="G293" s="304"/>
      <c r="H293" s="305"/>
      <c r="I293" s="306"/>
      <c r="J293" s="306"/>
      <c r="K293" s="34" t="str">
        <f t="shared" si="14"/>
        <v/>
      </c>
      <c r="L293" s="384"/>
      <c r="M293" s="383"/>
    </row>
  </sheetData>
  <mergeCells count="275">
    <mergeCell ref="B13:E13"/>
    <mergeCell ref="B14:E14"/>
    <mergeCell ref="B15:E15"/>
    <mergeCell ref="B16:E16"/>
    <mergeCell ref="B17:E17"/>
    <mergeCell ref="B18:E18"/>
    <mergeCell ref="F2:H2"/>
    <mergeCell ref="B8:E8"/>
    <mergeCell ref="B9:E9"/>
    <mergeCell ref="B10:E10"/>
    <mergeCell ref="B11:E11"/>
    <mergeCell ref="B12:E12"/>
    <mergeCell ref="B25:E25"/>
    <mergeCell ref="B26:E26"/>
    <mergeCell ref="B27:E27"/>
    <mergeCell ref="B28:E28"/>
    <mergeCell ref="B29:E29"/>
    <mergeCell ref="B30:E30"/>
    <mergeCell ref="B19:E19"/>
    <mergeCell ref="B20:E20"/>
    <mergeCell ref="B21:E21"/>
    <mergeCell ref="B22:E22"/>
    <mergeCell ref="B23:E23"/>
    <mergeCell ref="B24:E24"/>
    <mergeCell ref="B37:E37"/>
    <mergeCell ref="B38:E38"/>
    <mergeCell ref="B39:E39"/>
    <mergeCell ref="B40:E40"/>
    <mergeCell ref="B41:E41"/>
    <mergeCell ref="B42:E42"/>
    <mergeCell ref="B31:E31"/>
    <mergeCell ref="B32:E32"/>
    <mergeCell ref="B33:E33"/>
    <mergeCell ref="B34:E34"/>
    <mergeCell ref="B35:E35"/>
    <mergeCell ref="B36:E36"/>
    <mergeCell ref="B49:E49"/>
    <mergeCell ref="B50:E50"/>
    <mergeCell ref="B51:E51"/>
    <mergeCell ref="B52:E52"/>
    <mergeCell ref="B53:E53"/>
    <mergeCell ref="B54:E54"/>
    <mergeCell ref="B43:E43"/>
    <mergeCell ref="B44:E44"/>
    <mergeCell ref="B45:E45"/>
    <mergeCell ref="B46:E46"/>
    <mergeCell ref="B47:E47"/>
    <mergeCell ref="B48:E48"/>
    <mergeCell ref="B61:E61"/>
    <mergeCell ref="B62:E62"/>
    <mergeCell ref="B63:E63"/>
    <mergeCell ref="B64:E64"/>
    <mergeCell ref="B65:E65"/>
    <mergeCell ref="B66:E66"/>
    <mergeCell ref="B55:E55"/>
    <mergeCell ref="B56:E56"/>
    <mergeCell ref="B57:E57"/>
    <mergeCell ref="B58:E58"/>
    <mergeCell ref="B59:E59"/>
    <mergeCell ref="B60:E60"/>
    <mergeCell ref="B73:E73"/>
    <mergeCell ref="B74:E74"/>
    <mergeCell ref="B75:E75"/>
    <mergeCell ref="B76:E76"/>
    <mergeCell ref="B77:E77"/>
    <mergeCell ref="B78:E78"/>
    <mergeCell ref="B67:E67"/>
    <mergeCell ref="B68:E68"/>
    <mergeCell ref="B69:E69"/>
    <mergeCell ref="B70:E70"/>
    <mergeCell ref="B71:E71"/>
    <mergeCell ref="B72:E72"/>
    <mergeCell ref="B85:E85"/>
    <mergeCell ref="B86:E86"/>
    <mergeCell ref="B87:E87"/>
    <mergeCell ref="B88:E88"/>
    <mergeCell ref="B89:E89"/>
    <mergeCell ref="B90:E90"/>
    <mergeCell ref="B79:E79"/>
    <mergeCell ref="B80:E80"/>
    <mergeCell ref="B81:E81"/>
    <mergeCell ref="B82:E82"/>
    <mergeCell ref="B83:E83"/>
    <mergeCell ref="B84:E84"/>
    <mergeCell ref="B100:E100"/>
    <mergeCell ref="B101:E101"/>
    <mergeCell ref="B102:E102"/>
    <mergeCell ref="B103:E103"/>
    <mergeCell ref="B104:E104"/>
    <mergeCell ref="B105:E105"/>
    <mergeCell ref="B91:E91"/>
    <mergeCell ref="B92:E92"/>
    <mergeCell ref="B93:E93"/>
    <mergeCell ref="B94:E94"/>
    <mergeCell ref="B95:E95"/>
    <mergeCell ref="B96:E96"/>
    <mergeCell ref="B112:E112"/>
    <mergeCell ref="B113:E113"/>
    <mergeCell ref="B114:E114"/>
    <mergeCell ref="B115:E115"/>
    <mergeCell ref="B116:E116"/>
    <mergeCell ref="B117:E117"/>
    <mergeCell ref="B106:E106"/>
    <mergeCell ref="B107:E107"/>
    <mergeCell ref="B108:E108"/>
    <mergeCell ref="B109:E109"/>
    <mergeCell ref="B110:E110"/>
    <mergeCell ref="B111:E111"/>
    <mergeCell ref="B124:E124"/>
    <mergeCell ref="B125:E125"/>
    <mergeCell ref="B126:E126"/>
    <mergeCell ref="B127:E127"/>
    <mergeCell ref="B131:E131"/>
    <mergeCell ref="B132:E132"/>
    <mergeCell ref="B118:E118"/>
    <mergeCell ref="B119:E119"/>
    <mergeCell ref="B120:E120"/>
    <mergeCell ref="B121:E121"/>
    <mergeCell ref="B122:E122"/>
    <mergeCell ref="B123:E123"/>
    <mergeCell ref="B139:E139"/>
    <mergeCell ref="B140:E140"/>
    <mergeCell ref="B141:E141"/>
    <mergeCell ref="B142:E142"/>
    <mergeCell ref="B143:E143"/>
    <mergeCell ref="B144:E144"/>
    <mergeCell ref="B133:E133"/>
    <mergeCell ref="B134:E134"/>
    <mergeCell ref="B135:E135"/>
    <mergeCell ref="B136:E136"/>
    <mergeCell ref="B137:E137"/>
    <mergeCell ref="B138:E138"/>
    <mergeCell ref="B151:E151"/>
    <mergeCell ref="B152:E152"/>
    <mergeCell ref="B153:E153"/>
    <mergeCell ref="B154:E154"/>
    <mergeCell ref="B155:E155"/>
    <mergeCell ref="B156:E156"/>
    <mergeCell ref="B145:E145"/>
    <mergeCell ref="B146:E146"/>
    <mergeCell ref="B147:E147"/>
    <mergeCell ref="B148:E148"/>
    <mergeCell ref="B149:E149"/>
    <mergeCell ref="B150:E150"/>
    <mergeCell ref="B163:E163"/>
    <mergeCell ref="B164:E164"/>
    <mergeCell ref="B165:E165"/>
    <mergeCell ref="B166:E166"/>
    <mergeCell ref="B167:E167"/>
    <mergeCell ref="B168:E168"/>
    <mergeCell ref="B157:E157"/>
    <mergeCell ref="B158:E158"/>
    <mergeCell ref="B159:E159"/>
    <mergeCell ref="B160:E160"/>
    <mergeCell ref="B161:E161"/>
    <mergeCell ref="B162:E162"/>
    <mergeCell ref="B175:E175"/>
    <mergeCell ref="B176:E176"/>
    <mergeCell ref="B177:E177"/>
    <mergeCell ref="B178:E178"/>
    <mergeCell ref="B179:E179"/>
    <mergeCell ref="B180:E180"/>
    <mergeCell ref="B169:E169"/>
    <mergeCell ref="B170:E170"/>
    <mergeCell ref="B171:E171"/>
    <mergeCell ref="B172:E172"/>
    <mergeCell ref="B173:E173"/>
    <mergeCell ref="B174:E174"/>
    <mergeCell ref="B187:E187"/>
    <mergeCell ref="B188:E188"/>
    <mergeCell ref="B189:E189"/>
    <mergeCell ref="B190:E190"/>
    <mergeCell ref="B191:E191"/>
    <mergeCell ref="B192:E192"/>
    <mergeCell ref="B181:E181"/>
    <mergeCell ref="B182:E182"/>
    <mergeCell ref="B183:E183"/>
    <mergeCell ref="B184:E184"/>
    <mergeCell ref="B185:E185"/>
    <mergeCell ref="B186:E186"/>
    <mergeCell ref="B199:E199"/>
    <mergeCell ref="B200:E200"/>
    <mergeCell ref="B201:E201"/>
    <mergeCell ref="B202:E202"/>
    <mergeCell ref="B203:E203"/>
    <mergeCell ref="B204:E204"/>
    <mergeCell ref="B193:E193"/>
    <mergeCell ref="B194:E194"/>
    <mergeCell ref="B195:E195"/>
    <mergeCell ref="B196:E196"/>
    <mergeCell ref="B197:E197"/>
    <mergeCell ref="B198:E198"/>
    <mergeCell ref="B211:E211"/>
    <mergeCell ref="B212:E212"/>
    <mergeCell ref="B213:E213"/>
    <mergeCell ref="B214:E214"/>
    <mergeCell ref="B215:E215"/>
    <mergeCell ref="B216:E216"/>
    <mergeCell ref="B205:E205"/>
    <mergeCell ref="B206:E206"/>
    <mergeCell ref="B207:E207"/>
    <mergeCell ref="B208:E208"/>
    <mergeCell ref="B209:E209"/>
    <mergeCell ref="B210:E210"/>
    <mergeCell ref="B223:E223"/>
    <mergeCell ref="B224:E224"/>
    <mergeCell ref="B225:E225"/>
    <mergeCell ref="B226:E226"/>
    <mergeCell ref="B227:E227"/>
    <mergeCell ref="B228:E228"/>
    <mergeCell ref="B217:E217"/>
    <mergeCell ref="B218:E218"/>
    <mergeCell ref="B219:E219"/>
    <mergeCell ref="B220:E220"/>
    <mergeCell ref="B221:E221"/>
    <mergeCell ref="B222:E222"/>
    <mergeCell ref="B235:E235"/>
    <mergeCell ref="B236:E236"/>
    <mergeCell ref="B237:E237"/>
    <mergeCell ref="B238:E238"/>
    <mergeCell ref="B239:E239"/>
    <mergeCell ref="B240:E240"/>
    <mergeCell ref="B229:E229"/>
    <mergeCell ref="B230:E230"/>
    <mergeCell ref="B231:E231"/>
    <mergeCell ref="B232:E232"/>
    <mergeCell ref="B233:E233"/>
    <mergeCell ref="B234:E234"/>
    <mergeCell ref="B247:E247"/>
    <mergeCell ref="B248:E248"/>
    <mergeCell ref="B249:E249"/>
    <mergeCell ref="B250:E250"/>
    <mergeCell ref="B251:E251"/>
    <mergeCell ref="B252:E252"/>
    <mergeCell ref="B241:E241"/>
    <mergeCell ref="B242:E242"/>
    <mergeCell ref="B243:E243"/>
    <mergeCell ref="B244:E244"/>
    <mergeCell ref="B245:E245"/>
    <mergeCell ref="B246:E246"/>
    <mergeCell ref="B259:E259"/>
    <mergeCell ref="B260:E260"/>
    <mergeCell ref="B264:E264"/>
    <mergeCell ref="B265:E265"/>
    <mergeCell ref="B266:E266"/>
    <mergeCell ref="B267:E267"/>
    <mergeCell ref="B253:E253"/>
    <mergeCell ref="B254:E254"/>
    <mergeCell ref="B255:E255"/>
    <mergeCell ref="B256:E256"/>
    <mergeCell ref="B257:E257"/>
    <mergeCell ref="B258:E258"/>
    <mergeCell ref="B277:E277"/>
    <mergeCell ref="B278:E278"/>
    <mergeCell ref="B279:E279"/>
    <mergeCell ref="B280:E280"/>
    <mergeCell ref="B281:E281"/>
    <mergeCell ref="B282:E282"/>
    <mergeCell ref="B271:E271"/>
    <mergeCell ref="B272:E272"/>
    <mergeCell ref="B273:E273"/>
    <mergeCell ref="B274:E274"/>
    <mergeCell ref="B275:E275"/>
    <mergeCell ref="B276:E276"/>
    <mergeCell ref="B289:E289"/>
    <mergeCell ref="B290:E290"/>
    <mergeCell ref="B291:E291"/>
    <mergeCell ref="B292:E292"/>
    <mergeCell ref="B293:E293"/>
    <mergeCell ref="B283:E283"/>
    <mergeCell ref="B284:E284"/>
    <mergeCell ref="B285:E285"/>
    <mergeCell ref="B286:E286"/>
    <mergeCell ref="B287:E287"/>
    <mergeCell ref="B288:E288"/>
  </mergeCells>
  <dataValidations count="4">
    <dataValidation type="list" allowBlank="1" showInputMessage="1" showErrorMessage="1" sqref="H8:H96 H265 H271:H273 H119 H109">
      <formula1>$O$2:$O$6</formula1>
    </dataValidation>
    <dataValidation type="list" allowBlank="1" showInputMessage="1" showErrorMessage="1" sqref="F8:F96 F100:F127 F271:F293 F264:F267">
      <formula1>$Q$2:$Q$5</formula1>
    </dataValidation>
    <dataValidation type="list" allowBlank="1" showInputMessage="1" showErrorMessage="1" sqref="H266:H267 H131:H260 H274:H293 H264 H120:H127 H100:H108 H110:H118">
      <formula1>$P$2:$P$7</formula1>
    </dataValidation>
    <dataValidation type="list" allowBlank="1" showInputMessage="1" showErrorMessage="1" sqref="F131:F260">
      <formula1>$R$2:$R$4</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1">
    <pageSetUpPr fitToPage="1"/>
  </sheetPr>
  <dimension ref="A2:P1018"/>
  <sheetViews>
    <sheetView showGridLines="0" zoomScale="80" zoomScaleNormal="80" workbookViewId="0"/>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507" t="s">
        <v>91</v>
      </c>
      <c r="B2" s="507"/>
      <c r="C2" s="507"/>
      <c r="D2" s="507"/>
      <c r="E2" s="507"/>
      <c r="F2" s="507"/>
      <c r="G2" s="507"/>
      <c r="H2" s="507"/>
      <c r="I2" s="507"/>
      <c r="J2" s="507"/>
      <c r="K2" s="507"/>
      <c r="L2" s="507"/>
      <c r="M2" s="507"/>
      <c r="N2" s="507"/>
      <c r="O2" s="145"/>
      <c r="P2" s="145"/>
    </row>
    <row r="3" spans="1:16" ht="12.75" customHeight="1" x14ac:dyDescent="0.2">
      <c r="A3" s="507"/>
      <c r="B3" s="507"/>
      <c r="C3" s="507"/>
      <c r="D3" s="507"/>
      <c r="E3" s="507"/>
      <c r="F3" s="507"/>
      <c r="G3" s="507"/>
      <c r="H3" s="507"/>
      <c r="I3" s="507"/>
      <c r="J3" s="507"/>
      <c r="K3" s="507"/>
      <c r="L3" s="507"/>
      <c r="M3" s="507"/>
      <c r="N3" s="507"/>
      <c r="O3" s="145"/>
      <c r="P3" s="145"/>
    </row>
    <row r="4" spans="1:16" ht="12.75" customHeight="1" x14ac:dyDescent="0.2">
      <c r="A4" s="507"/>
      <c r="B4" s="507"/>
      <c r="C4" s="507"/>
      <c r="D4" s="507"/>
      <c r="E4" s="507"/>
      <c r="F4" s="507"/>
      <c r="G4" s="507"/>
      <c r="H4" s="507"/>
      <c r="I4" s="507"/>
      <c r="J4" s="507"/>
      <c r="K4" s="507"/>
      <c r="L4" s="507"/>
      <c r="M4" s="507"/>
      <c r="N4" s="507"/>
      <c r="O4" s="145"/>
      <c r="P4" s="145"/>
    </row>
    <row r="5" spans="1:16" ht="12.75" customHeight="1" x14ac:dyDescent="0.2">
      <c r="A5" s="507"/>
      <c r="B5" s="507"/>
      <c r="C5" s="507"/>
      <c r="D5" s="507"/>
      <c r="E5" s="507"/>
      <c r="F5" s="507"/>
      <c r="G5" s="507"/>
      <c r="H5" s="507"/>
      <c r="I5" s="507"/>
      <c r="J5" s="507"/>
      <c r="K5" s="507"/>
      <c r="L5" s="507"/>
      <c r="M5" s="507"/>
      <c r="N5" s="507"/>
      <c r="O5" s="145"/>
      <c r="P5" s="145"/>
    </row>
    <row r="7" spans="1:16" x14ac:dyDescent="0.2">
      <c r="F7"/>
      <c r="G7"/>
      <c r="K7"/>
      <c r="L7"/>
      <c r="M7"/>
      <c r="N7"/>
      <c r="O7"/>
    </row>
    <row r="8" spans="1:16" ht="15.75" x14ac:dyDescent="0.2">
      <c r="A8" s="5"/>
      <c r="B8" s="5"/>
      <c r="C8" s="5"/>
      <c r="D8" s="75" t="s">
        <v>3</v>
      </c>
      <c r="E8" s="508" t="str">
        <f>IF('Informações Gerais'!$F$21="","Prop E",'Informações Gerais'!$F$21)</f>
        <v>Teradata</v>
      </c>
      <c r="F8" s="509"/>
      <c r="G8" s="509"/>
      <c r="H8" s="509"/>
      <c r="I8" s="510"/>
      <c r="K8"/>
      <c r="L8" s="2"/>
    </row>
    <row r="9" spans="1:16" x14ac:dyDescent="0.2">
      <c r="A9" s="1"/>
      <c r="F9"/>
      <c r="G9"/>
      <c r="J9" s="1"/>
    </row>
    <row r="10" spans="1:16" ht="18" x14ac:dyDescent="0.25">
      <c r="A10" s="439" t="s">
        <v>103</v>
      </c>
      <c r="B10" s="439"/>
      <c r="C10" s="439"/>
      <c r="D10" s="439"/>
      <c r="E10" s="439"/>
      <c r="F10" s="439"/>
      <c r="G10" s="439"/>
      <c r="H10" s="439"/>
      <c r="I10" s="439"/>
      <c r="J10" s="439"/>
      <c r="K10" s="439"/>
      <c r="L10" s="439"/>
      <c r="M10" s="439"/>
      <c r="N10" s="439"/>
      <c r="O10" s="145"/>
      <c r="P10" s="145"/>
    </row>
    <row r="11" spans="1:16" x14ac:dyDescent="0.2">
      <c r="A11" s="1"/>
      <c r="F11"/>
      <c r="G11"/>
      <c r="J11" s="1"/>
    </row>
    <row r="12" spans="1:16" ht="25.5" x14ac:dyDescent="0.2">
      <c r="A12" s="224" t="s">
        <v>2</v>
      </c>
      <c r="B12" s="444" t="s">
        <v>1</v>
      </c>
      <c r="C12" s="444"/>
      <c r="D12" s="444"/>
      <c r="E12" s="444"/>
      <c r="F12" s="117" t="s">
        <v>20</v>
      </c>
      <c r="G12" s="118" t="s">
        <v>21</v>
      </c>
      <c r="H12" s="229" t="s">
        <v>59</v>
      </c>
      <c r="I12" s="229" t="s">
        <v>7</v>
      </c>
      <c r="J12" s="119" t="s">
        <v>0</v>
      </c>
      <c r="K12" s="120" t="s">
        <v>10</v>
      </c>
      <c r="L12" s="224" t="s">
        <v>92</v>
      </c>
      <c r="M12" s="224" t="s">
        <v>93</v>
      </c>
    </row>
    <row r="13" spans="1:16" ht="18" x14ac:dyDescent="0.2">
      <c r="A13" s="61">
        <f>Máximo!A13</f>
        <v>1</v>
      </c>
      <c r="B13" s="249" t="str">
        <f>Máximo!B13:E13</f>
        <v>Critérios de Inclusão</v>
      </c>
      <c r="C13" s="250"/>
      <c r="D13" s="250"/>
      <c r="E13" s="251"/>
      <c r="F13" s="62" t="s">
        <v>9</v>
      </c>
      <c r="G13" s="62" t="s">
        <v>9</v>
      </c>
      <c r="H13" s="63"/>
      <c r="I13" s="63"/>
      <c r="J13" s="63"/>
      <c r="K13" s="64" t="str">
        <f>IF(COUNTA(I14:I19)=0,"",IF(COUNTIF(I14:I19,"Não Atende")&gt;2,"Não Atende","Atende"))</f>
        <v>Atende</v>
      </c>
      <c r="L13" s="227"/>
      <c r="M13" s="228"/>
    </row>
    <row r="14" spans="1:16" ht="45.75" customHeight="1" outlineLevel="1" x14ac:dyDescent="0.2">
      <c r="A14" s="78" t="str">
        <f>Máximo!A14</f>
        <v>1.1</v>
      </c>
      <c r="B14" s="607" t="str">
        <f>Máximo!B14:E14</f>
        <v>Experiência comprovada em projetos de Telecom.</v>
      </c>
      <c r="C14" s="607"/>
      <c r="D14" s="607"/>
      <c r="E14" s="607"/>
      <c r="F14" s="68" t="s">
        <v>9</v>
      </c>
      <c r="G14" s="68" t="s">
        <v>9</v>
      </c>
      <c r="H14" s="69" t="s">
        <v>9</v>
      </c>
      <c r="I14" s="37" t="s">
        <v>4</v>
      </c>
      <c r="J14" s="69" t="s">
        <v>9</v>
      </c>
      <c r="K14" s="71" t="s">
        <v>9</v>
      </c>
      <c r="L14" s="3"/>
      <c r="M14" s="38"/>
    </row>
    <row r="15" spans="1:16" ht="45.75" customHeight="1" outlineLevel="1" x14ac:dyDescent="0.2">
      <c r="A15" s="78" t="str">
        <f>Máximo!A15</f>
        <v>1.2</v>
      </c>
      <c r="B15" s="608" t="str">
        <f>Máximo!B15:E15</f>
        <v>Demonstrar a capacidade, identificando estrutura e currículos, para projetos de grande porte.</v>
      </c>
      <c r="C15" s="609"/>
      <c r="D15" s="609"/>
      <c r="E15" s="610"/>
      <c r="F15" s="68" t="s">
        <v>9</v>
      </c>
      <c r="G15" s="68" t="s">
        <v>9</v>
      </c>
      <c r="H15" s="69" t="s">
        <v>9</v>
      </c>
      <c r="I15" s="37" t="s">
        <v>4</v>
      </c>
      <c r="J15" s="69" t="s">
        <v>9</v>
      </c>
      <c r="K15" s="71" t="s">
        <v>9</v>
      </c>
      <c r="L15" s="3"/>
      <c r="M15" s="38"/>
    </row>
    <row r="16" spans="1:16" ht="45.75" customHeight="1" outlineLevel="1" x14ac:dyDescent="0.2">
      <c r="A16" s="78" t="str">
        <f>Máximo!A16</f>
        <v>1.3</v>
      </c>
      <c r="B16" s="608" t="str">
        <f>Máximo!B16:E16</f>
        <v>A solução ofertada presente nos relatórios de mercado (Quadrante e reports Gartner ou Big Wave do Forrester, etc)</v>
      </c>
      <c r="C16" s="609"/>
      <c r="D16" s="609"/>
      <c r="E16" s="610"/>
      <c r="F16" s="68" t="s">
        <v>9</v>
      </c>
      <c r="G16" s="68" t="s">
        <v>9</v>
      </c>
      <c r="H16" s="69" t="s">
        <v>9</v>
      </c>
      <c r="I16" s="37" t="s">
        <v>5</v>
      </c>
      <c r="J16" s="69" t="s">
        <v>9</v>
      </c>
      <c r="K16" s="71" t="s">
        <v>9</v>
      </c>
      <c r="L16" s="3"/>
      <c r="M16" s="38"/>
    </row>
    <row r="17" spans="1:16" ht="45.75" customHeight="1" outlineLevel="1" x14ac:dyDescent="0.2">
      <c r="A17" s="78" t="str">
        <f>Máximo!A17</f>
        <v>1.4</v>
      </c>
      <c r="B17" s="608" t="str">
        <f>Máximo!B17:E17</f>
        <v>Proponente possui case(s) de sucesso na implementação de projetos de Gestão de Fraudes com a solução ofertada</v>
      </c>
      <c r="C17" s="609"/>
      <c r="D17" s="609"/>
      <c r="E17" s="610"/>
      <c r="F17" s="68" t="s">
        <v>9</v>
      </c>
      <c r="G17" s="68" t="s">
        <v>9</v>
      </c>
      <c r="H17" s="69" t="s">
        <v>9</v>
      </c>
      <c r="I17" s="37" t="s">
        <v>4</v>
      </c>
      <c r="J17" s="69" t="s">
        <v>9</v>
      </c>
      <c r="K17" s="71" t="s">
        <v>9</v>
      </c>
      <c r="L17" s="3"/>
      <c r="M17" s="38"/>
    </row>
    <row r="18" spans="1:16" ht="45.75" customHeight="1" outlineLevel="1" x14ac:dyDescent="0.2">
      <c r="A18" s="78" t="str">
        <f>Máximo!A18</f>
        <v>1.5</v>
      </c>
      <c r="B18" s="608" t="str">
        <f>Máximo!B18:E18</f>
        <v>Proponente deve possuir equipe com experiência comprovada na implementação de projetos de Gestão de Fraudes em Telecom no mercado nacional</v>
      </c>
      <c r="C18" s="609"/>
      <c r="D18" s="609"/>
      <c r="E18" s="610"/>
      <c r="F18" s="68" t="s">
        <v>9</v>
      </c>
      <c r="G18" s="68" t="s">
        <v>9</v>
      </c>
      <c r="H18" s="69" t="s">
        <v>9</v>
      </c>
      <c r="I18" s="37" t="s">
        <v>5</v>
      </c>
      <c r="J18" s="69" t="s">
        <v>9</v>
      </c>
      <c r="K18" s="71" t="s">
        <v>9</v>
      </c>
      <c r="L18" s="3"/>
      <c r="M18" s="38"/>
    </row>
    <row r="19" spans="1:16" outlineLevel="1" x14ac:dyDescent="0.2">
      <c r="A19" s="35"/>
      <c r="B19" s="35"/>
      <c r="C19" s="35"/>
      <c r="D19" s="35"/>
      <c r="E19" s="35"/>
      <c r="F19" s="115"/>
      <c r="G19" s="115"/>
      <c r="H19" s="35"/>
      <c r="I19" s="35"/>
      <c r="J19" s="35"/>
    </row>
    <row r="20" spans="1:16" outlineLevel="1" x14ac:dyDescent="0.2"/>
    <row r="21" spans="1:16" ht="18" outlineLevel="1" x14ac:dyDescent="0.25">
      <c r="A21" s="439" t="s">
        <v>140</v>
      </c>
      <c r="B21" s="439"/>
      <c r="C21" s="439"/>
      <c r="D21" s="439"/>
      <c r="E21" s="439"/>
      <c r="F21" s="439"/>
      <c r="G21" s="439"/>
      <c r="H21" s="439"/>
      <c r="I21" s="439"/>
      <c r="J21" s="439"/>
      <c r="K21" s="439"/>
      <c r="L21" s="439"/>
      <c r="M21" s="439"/>
      <c r="N21" s="145"/>
      <c r="O21" s="145"/>
      <c r="P21" s="145"/>
    </row>
    <row r="22" spans="1:16" outlineLevel="1" x14ac:dyDescent="0.2"/>
    <row r="23" spans="1:16" ht="25.5" outlineLevel="1" x14ac:dyDescent="0.2">
      <c r="A23" s="89" t="s">
        <v>2</v>
      </c>
      <c r="B23" s="670" t="s">
        <v>1</v>
      </c>
      <c r="C23" s="671"/>
      <c r="D23" s="671"/>
      <c r="E23" s="672"/>
      <c r="F23" s="90" t="s">
        <v>20</v>
      </c>
      <c r="G23" s="91" t="s">
        <v>21</v>
      </c>
      <c r="H23" s="92" t="s">
        <v>59</v>
      </c>
      <c r="I23" s="92" t="s">
        <v>7</v>
      </c>
      <c r="J23" s="93" t="s">
        <v>0</v>
      </c>
      <c r="K23" s="94" t="s">
        <v>10</v>
      </c>
      <c r="L23" s="89" t="s">
        <v>92</v>
      </c>
      <c r="M23" s="95" t="s">
        <v>93</v>
      </c>
    </row>
    <row r="24" spans="1:16" ht="18" customHeight="1" x14ac:dyDescent="0.2">
      <c r="A24" s="96">
        <f>Máximo!A24</f>
        <v>2</v>
      </c>
      <c r="B24" s="249" t="str">
        <f>Máximo!B24:E24</f>
        <v>Qualificação do Fornecedor</v>
      </c>
      <c r="C24" s="250"/>
      <c r="D24" s="250"/>
      <c r="E24" s="251"/>
      <c r="F24" s="65">
        <f>IF(Máximo!F24="","",Máximo!F24)</f>
        <v>0.25</v>
      </c>
      <c r="G24" s="65">
        <f>IF(Máximo!G24="","",Máximo!G24)</f>
        <v>1</v>
      </c>
      <c r="H24" s="97" t="str">
        <f>IF(Máximo!H24="","",Máximo!H24)</f>
        <v/>
      </c>
      <c r="I24" s="97"/>
      <c r="J24" s="100"/>
      <c r="K24" s="67">
        <f>SUM(K25:K30)-K30</f>
        <v>63</v>
      </c>
      <c r="L24" s="98"/>
      <c r="M24" s="77"/>
    </row>
    <row r="25" spans="1:16" ht="45.75" customHeight="1" outlineLevel="1" x14ac:dyDescent="0.2">
      <c r="A25" s="78" t="str">
        <f>Máximo!A25</f>
        <v>2.1</v>
      </c>
      <c r="B25" s="667" t="str">
        <f>Máximo!B25:E25</f>
        <v>Sizing (hardware) da solução otimizado</v>
      </c>
      <c r="C25" s="668"/>
      <c r="D25" s="668"/>
      <c r="E25" s="669"/>
      <c r="F25" s="99" t="str">
        <f>IF(Máximo!F25:I25="","",Máximo!F25:I25)</f>
        <v/>
      </c>
      <c r="G25" s="72">
        <f>Máximo!G25:J25</f>
        <v>0.05</v>
      </c>
      <c r="H25" s="70" t="str">
        <f>IF(Máximo!H25="","",Máximo!H25)</f>
        <v>Obrigatório</v>
      </c>
      <c r="I25" s="37" t="s">
        <v>4</v>
      </c>
      <c r="J25" s="73">
        <f>IF($K$13="Não Atende",0,IF(I25="","",IF(H25="",VLOOKUP(I25,Parâmetros!$B$3:$C$6,2,0),VLOOKUP(I25,Parâmetros!$B$3:$C$6,2,0)*VLOOKUP(H25,Parâmetros!$E$3:$G$5,2,0))))</f>
        <v>4</v>
      </c>
      <c r="K25" s="74">
        <f>IF(J25="",0,((G25*J25)*$F$24)*0.9*100)</f>
        <v>4.5000000000000009</v>
      </c>
      <c r="L25" s="3"/>
      <c r="M25" s="38"/>
    </row>
    <row r="26" spans="1:16" ht="45.75" customHeight="1" outlineLevel="1" x14ac:dyDescent="0.2">
      <c r="A26" s="170" t="str">
        <f>Máximo!A26</f>
        <v>2.2</v>
      </c>
      <c r="B26" s="667" t="str">
        <f>Máximo!B26:E26</f>
        <v>Aderência às Etapas do projeto previstas pela Oi</v>
      </c>
      <c r="C26" s="668"/>
      <c r="D26" s="668"/>
      <c r="E26" s="669"/>
      <c r="F26" s="99" t="str">
        <f>IF(Máximo!F26:I26="","",Máximo!F26:I26)</f>
        <v/>
      </c>
      <c r="G26" s="72">
        <f>Máximo!G26:J26</f>
        <v>0.05</v>
      </c>
      <c r="H26" s="70" t="str">
        <f>IF(Máximo!H26="","",Máximo!H26)</f>
        <v>Obrigatório</v>
      </c>
      <c r="I26" s="37" t="s">
        <v>5</v>
      </c>
      <c r="J26" s="73">
        <f>IF($K$13="Não Atende",0,IF(I26="","",IF(H26="",VLOOKUP(I26,Parâmetros!$B$3:$C$6,2,0),VLOOKUP(I26,Parâmetros!$B$3:$C$6,2,0)*VLOOKUP(H26,Parâmetros!$E$3:$G$5,2,0))))</f>
        <v>0</v>
      </c>
      <c r="K26" s="74">
        <f t="shared" ref="K26:K29" si="0">IF(J26="",0,((G26*J26)*$F$24)*0.9*100)</f>
        <v>0</v>
      </c>
      <c r="L26" s="3"/>
      <c r="M26" s="38"/>
    </row>
    <row r="27" spans="1:16" ht="45.75" customHeight="1" outlineLevel="1" x14ac:dyDescent="0.2">
      <c r="A27" s="78" t="str">
        <f>Máximo!A27</f>
        <v>2.3</v>
      </c>
      <c r="B27" s="667" t="str">
        <f>Máximo!B27:E27</f>
        <v>Disponibilizar de local próprio na região de prestação do serviço para alocação dos seus recursos.</v>
      </c>
      <c r="C27" s="668"/>
      <c r="D27" s="668"/>
      <c r="E27" s="669"/>
      <c r="F27" s="99" t="str">
        <f>IF(Máximo!F27:I27="","",Máximo!F27:I27)</f>
        <v/>
      </c>
      <c r="G27" s="72">
        <f>Máximo!G27:J27</f>
        <v>0.05</v>
      </c>
      <c r="H27" s="70" t="str">
        <f>IF(Máximo!H27="","",Máximo!H27)</f>
        <v>Obrigatório</v>
      </c>
      <c r="I27" s="37" t="s">
        <v>4</v>
      </c>
      <c r="J27" s="73">
        <f>IF($K$13="Não Atende",0,IF(I27="","",IF(H27="",VLOOKUP(I27,Parâmetros!$B$3:$C$6,2,0),VLOOKUP(I27,Parâmetros!$B$3:$C$6,2,0)*VLOOKUP(H27,Parâmetros!$E$3:$G$5,2,0))))</f>
        <v>4</v>
      </c>
      <c r="K27" s="74">
        <f t="shared" si="0"/>
        <v>4.5000000000000009</v>
      </c>
      <c r="L27" s="3"/>
      <c r="M27" s="38"/>
    </row>
    <row r="28" spans="1:16" ht="45.75" customHeight="1" outlineLevel="1" x14ac:dyDescent="0.2">
      <c r="A28" s="170" t="str">
        <f>Máximo!A28</f>
        <v>2.4</v>
      </c>
      <c r="B28" s="667" t="str">
        <f>Máximo!B28:E28</f>
        <v>Atendimento à provas de conceito da solução proposta</v>
      </c>
      <c r="C28" s="668"/>
      <c r="D28" s="668"/>
      <c r="E28" s="669"/>
      <c r="F28" s="99" t="str">
        <f>IF(Máximo!F28:I28="","",Máximo!F28:I28)</f>
        <v/>
      </c>
      <c r="G28" s="72">
        <f>Máximo!G28:J28</f>
        <v>0.5</v>
      </c>
      <c r="H28" s="70" t="str">
        <f>IF(Máximo!H28="","",Máximo!H28)</f>
        <v>Obrigatório</v>
      </c>
      <c r="I28" s="37" t="s">
        <v>17</v>
      </c>
      <c r="J28" s="73">
        <f>IF($K$13="Não Atende",0,IF(I28="","",IF(H28="",VLOOKUP(I28,Parâmetros!$B$3:$C$6,2,0),VLOOKUP(I28,Parâmetros!$B$3:$C$6,2,0)*VLOOKUP(H28,Parâmetros!$E$3:$G$5,2,0))))</f>
        <v>2</v>
      </c>
      <c r="K28" s="74">
        <f t="shared" si="0"/>
        <v>22.5</v>
      </c>
      <c r="L28" s="3"/>
      <c r="M28" s="38"/>
    </row>
    <row r="29" spans="1:16" ht="45.75" customHeight="1" outlineLevel="1" x14ac:dyDescent="0.2">
      <c r="A29" s="78" t="str">
        <f>Máximo!A29</f>
        <v>2.5</v>
      </c>
      <c r="B29" s="667" t="str">
        <f>Máximo!B29:E29</f>
        <v>Especialistas da solução proposta em território nacional</v>
      </c>
      <c r="C29" s="668"/>
      <c r="D29" s="668"/>
      <c r="E29" s="669"/>
      <c r="F29" s="99" t="str">
        <f>IF(Máximo!F29:I29="","",Máximo!F29:I29)</f>
        <v/>
      </c>
      <c r="G29" s="72">
        <f>Máximo!G29:J29</f>
        <v>0.35</v>
      </c>
      <c r="H29" s="70" t="str">
        <f>IF(Máximo!H29="","",Máximo!H29)</f>
        <v>Obrigatório</v>
      </c>
      <c r="I29" s="37" t="s">
        <v>4</v>
      </c>
      <c r="J29" s="73">
        <f>IF($K$13="Não Atende",0,IF(I29="","",IF(H29="",VLOOKUP(I29,Parâmetros!$B$3:$C$6,2,0),VLOOKUP(I29,Parâmetros!$B$3:$C$6,2,0)*VLOOKUP(H29,Parâmetros!$E$3:$G$5,2,0))))</f>
        <v>4</v>
      </c>
      <c r="K29" s="74">
        <f t="shared" si="0"/>
        <v>31.5</v>
      </c>
      <c r="L29" s="3"/>
      <c r="M29" s="38"/>
    </row>
    <row r="30" spans="1:16" ht="18" x14ac:dyDescent="0.2">
      <c r="A30" s="96">
        <f>Máximo!A30</f>
        <v>3</v>
      </c>
      <c r="B30" s="249" t="str">
        <f>Máximo!B30:E30</f>
        <v>Produto</v>
      </c>
      <c r="C30" s="250"/>
      <c r="D30" s="250"/>
      <c r="E30" s="251"/>
      <c r="F30" s="65">
        <f>IF(Máximo!F30="","",Máximo!F30)</f>
        <v>0.45</v>
      </c>
      <c r="G30" s="65">
        <f>IF(Máximo!G30="","",Máximo!G30)</f>
        <v>1</v>
      </c>
      <c r="H30" s="97" t="str">
        <f>IF(Máximo!H30="","",Máximo!H30)</f>
        <v/>
      </c>
      <c r="I30" s="63"/>
      <c r="J30" s="100"/>
      <c r="K30" s="67">
        <f>SUM(K31:K779)-K779</f>
        <v>76.519191369332361</v>
      </c>
      <c r="L30" s="98"/>
      <c r="M30" s="77"/>
    </row>
    <row r="31" spans="1:16" ht="15" customHeight="1" outlineLevel="1" x14ac:dyDescent="0.2">
      <c r="A31" s="121"/>
      <c r="B31" s="237" t="s">
        <v>214</v>
      </c>
      <c r="C31" s="236"/>
      <c r="D31" s="236"/>
      <c r="E31" s="236"/>
      <c r="F31" s="122"/>
      <c r="G31" s="122"/>
      <c r="H31" s="122"/>
      <c r="I31" s="239"/>
      <c r="J31" s="122"/>
      <c r="K31" s="122"/>
      <c r="L31" s="122"/>
      <c r="M31" s="123"/>
      <c r="N31" s="168"/>
      <c r="O31" s="168"/>
    </row>
    <row r="32" spans="1:16" ht="84.95" customHeight="1" outlineLevel="1" x14ac:dyDescent="0.2">
      <c r="A32" s="170" t="str">
        <f>Máximo!A32</f>
        <v>3.1</v>
      </c>
      <c r="B32" s="667" t="str">
        <f>Máximo!B32:E32</f>
        <v>Aderência aos níveis de customização da Oi (preenchimento a partir da aba "3. Req Produto")
Faixas
de 0 a 5% - Supera
de 6 a 10% - Atende
de 11 a 15% - Atende Parcialmente
a cima de 16% - Não atende</v>
      </c>
      <c r="C32" s="668"/>
      <c r="D32" s="668"/>
      <c r="E32" s="669"/>
      <c r="F32" s="68" t="str">
        <f>IF(Máximo!F32:I32="","",Máximo!F32:I32)</f>
        <v/>
      </c>
      <c r="G32" s="72">
        <f>Máximo!G32:J32</f>
        <v>5.0000002250017002E-2</v>
      </c>
      <c r="H32" s="70" t="str">
        <f>IF(Máximo!H32="","",Máximo!H32)</f>
        <v>Obrigatório</v>
      </c>
      <c r="I32" s="37" t="s">
        <v>17</v>
      </c>
      <c r="J32" s="73">
        <f>IF($K$13="Não Atende",0,IF(I32="","",IF(H32="",VLOOKUP(I32,Parâmetros!$B$3:$C$6,2,0),VLOOKUP(I32,Parâmetros!$B$3:$C$6,2,0)*VLOOKUP(H32,Parâmetros!$E$3:$G$5,2,0))))</f>
        <v>2</v>
      </c>
      <c r="K32" s="74">
        <f>IF(J32="",0,((G32*J32)*$F$30)*0.9*100)</f>
        <v>4.0500001822513774</v>
      </c>
      <c r="L32" s="3"/>
      <c r="M32" s="38"/>
    </row>
    <row r="33" spans="1:15" ht="15" customHeight="1" outlineLevel="1" x14ac:dyDescent="0.2">
      <c r="A33" s="121"/>
      <c r="B33" s="237" t="s">
        <v>168</v>
      </c>
      <c r="C33" s="236"/>
      <c r="D33" s="236"/>
      <c r="E33" s="236"/>
      <c r="F33" s="122"/>
      <c r="G33" s="122"/>
      <c r="H33" s="122"/>
      <c r="I33" s="239"/>
      <c r="J33" s="122"/>
      <c r="K33" s="122"/>
      <c r="L33" s="122"/>
      <c r="M33" s="123"/>
      <c r="N33" s="168"/>
      <c r="O33" s="168"/>
    </row>
    <row r="34" spans="1:15" ht="45.75" customHeight="1" outlineLevel="1" x14ac:dyDescent="0.2">
      <c r="A34" s="170" t="str">
        <f>Máximo!A34</f>
        <v>3.2</v>
      </c>
      <c r="B34" s="667" t="str">
        <f>Máximo!B34:E34</f>
        <v>A ferramenta deverá ser capaz de previnir cenários de fraudes de subscrição através de ações automáticas conforme regras parametrizáveis. Por exemplo, ações automáticas contra returning fraudsters</v>
      </c>
      <c r="C34" s="668"/>
      <c r="D34" s="668"/>
      <c r="E34" s="669"/>
      <c r="F34" s="68" t="str">
        <f>IF(Máximo!F34:I34="","",Máximo!F34:I34)</f>
        <v/>
      </c>
      <c r="G34" s="72">
        <f>Máximo!G34:J34</f>
        <v>7.4999999999999997E-3</v>
      </c>
      <c r="H34" s="70" t="str">
        <f>IF(Máximo!H34="","",Máximo!H34)</f>
        <v>Obrigatório</v>
      </c>
      <c r="I34" s="37" t="s">
        <v>5</v>
      </c>
      <c r="J34" s="73">
        <f>IF($K$13="Não Atende",0,IF(I34="","",IF(H34="",VLOOKUP(I34,Parâmetros!$B$3:$C$6,2,0),VLOOKUP(I34,Parâmetros!$B$3:$C$6,2,0)*VLOOKUP(H34,Parâmetros!$E$3:$G$5,2,0))))</f>
        <v>0</v>
      </c>
      <c r="K34" s="74">
        <f t="shared" ref="K34" si="1">IF(J34="",0,((G34*J34)*$F$30)*0.9*100)</f>
        <v>0</v>
      </c>
      <c r="L34" s="3"/>
      <c r="M34" s="38"/>
    </row>
    <row r="35" spans="1:15" ht="45.75" customHeight="1" outlineLevel="1" x14ac:dyDescent="0.2">
      <c r="A35" s="170" t="str">
        <f>Máximo!A35</f>
        <v>3.3</v>
      </c>
      <c r="B35" s="667" t="str">
        <f>Máximo!B35:E35</f>
        <v>A ferramenta deve identificar no momento da venda o risco de fraude para bloqueio atumotático (negação da venda), derivação para análise humanda e aprovação automática</v>
      </c>
      <c r="C35" s="668"/>
      <c r="D35" s="668"/>
      <c r="E35" s="669"/>
      <c r="F35" s="68" t="str">
        <f>IF(Máximo!F35:I35="","",Máximo!F35:I35)</f>
        <v/>
      </c>
      <c r="G35" s="72">
        <f>Máximo!G35:J35</f>
        <v>7.4999999999999997E-3</v>
      </c>
      <c r="H35" s="70" t="str">
        <f>IF(Máximo!H35="","",Máximo!H35)</f>
        <v>Obrigatório</v>
      </c>
      <c r="I35" s="37" t="s">
        <v>5</v>
      </c>
      <c r="J35" s="73">
        <f>IF($K$13="Não Atende",0,IF(I35="","",IF(H35="",VLOOKUP(I35,Parâmetros!$B$3:$C$6,2,0),VLOOKUP(I35,Parâmetros!$B$3:$C$6,2,0)*VLOOKUP(H35,Parâmetros!$E$3:$G$5,2,0))))</f>
        <v>0</v>
      </c>
      <c r="K35" s="74">
        <f t="shared" ref="K35" si="2">IF(J35="",0,((G35*J35)*$F$30)*0.9*100)</f>
        <v>0</v>
      </c>
      <c r="L35" s="3"/>
      <c r="M35" s="38"/>
    </row>
    <row r="36" spans="1:15" ht="45.75" customHeight="1" outlineLevel="1" x14ac:dyDescent="0.2">
      <c r="A36" s="170" t="str">
        <f>Máximo!A36</f>
        <v>3.4</v>
      </c>
      <c r="B36" s="667" t="str">
        <f>Máximo!B36:E36</f>
        <v xml:space="preserve">A ferramenta deverá disponibilizar uma interface para consulta de dados cadastrais (telefones de contatos, endereço, etc) dos clientes para tratativa da análise de crédito. </v>
      </c>
      <c r="C36" s="668"/>
      <c r="D36" s="668"/>
      <c r="E36" s="669"/>
      <c r="F36" s="68" t="str">
        <f>IF(Máximo!F36:I36="","",Máximo!F36:I36)</f>
        <v/>
      </c>
      <c r="G36" s="72">
        <f>Máximo!G36:J36</f>
        <v>7.4999999999999997E-3</v>
      </c>
      <c r="H36" s="70" t="str">
        <f>IF(Máximo!H36="","",Máximo!H36)</f>
        <v>Obrigatório</v>
      </c>
      <c r="I36" s="37" t="s">
        <v>5</v>
      </c>
      <c r="J36" s="73">
        <f>IF($K$13="Não Atende",0,IF(I36="","",IF(H36="",VLOOKUP(I36,Parâmetros!$B$3:$C$6,2,0),VLOOKUP(I36,Parâmetros!$B$3:$C$6,2,0)*VLOOKUP(H36,Parâmetros!$E$3:$G$5,2,0))))</f>
        <v>0</v>
      </c>
      <c r="K36" s="74">
        <f t="shared" ref="K36" si="3">IF(J36="",0,((G36*J36)*$F$30)*0.9*100)</f>
        <v>0</v>
      </c>
      <c r="L36" s="3"/>
      <c r="M36" s="38"/>
    </row>
    <row r="37" spans="1:15" ht="45.75" customHeight="1" outlineLevel="1" x14ac:dyDescent="0.2">
      <c r="A37" s="170" t="str">
        <f>Máximo!A37</f>
        <v>3.5</v>
      </c>
      <c r="B37" s="667" t="str">
        <f>Máximo!B37:E37</f>
        <v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v>
      </c>
      <c r="C37" s="668"/>
      <c r="D37" s="668"/>
      <c r="E37" s="669"/>
      <c r="F37" s="68" t="str">
        <f>IF(Máximo!F37:I37="","",Máximo!F37:I37)</f>
        <v/>
      </c>
      <c r="G37" s="72">
        <f>Máximo!G37:J37</f>
        <v>7.4999999999999997E-3</v>
      </c>
      <c r="H37" s="70" t="str">
        <f>IF(Máximo!H37="","",Máximo!H37)</f>
        <v>Obrigatório</v>
      </c>
      <c r="I37" s="37" t="s">
        <v>5</v>
      </c>
      <c r="J37" s="73">
        <f>IF($K$13="Não Atende",0,IF(I37="","",IF(H37="",VLOOKUP(I37,Parâmetros!$B$3:$C$6,2,0),VLOOKUP(I37,Parâmetros!$B$3:$C$6,2,0)*VLOOKUP(H37,Parâmetros!$E$3:$G$5,2,0))))</f>
        <v>0</v>
      </c>
      <c r="K37" s="74">
        <f t="shared" ref="K37" si="4">IF(J37="",0,((G37*J37)*$F$30)*0.9*100)</f>
        <v>0</v>
      </c>
      <c r="L37" s="3"/>
      <c r="M37" s="38"/>
    </row>
    <row r="38" spans="1:15" ht="45.75" customHeight="1" outlineLevel="1" x14ac:dyDescent="0.2">
      <c r="A38" s="170" t="str">
        <f>Máximo!A38</f>
        <v>3.6</v>
      </c>
      <c r="B38" s="667" t="str">
        <f>Máximo!B38:E38</f>
        <v>A ferramenta deverá ser capaz de emitir parecer/laudo com o score de risco de fraude no momento da venda (validando as informações passadas pelo cliente com dos dados cadastrais e/ou fazendo score com ferramentas de terceiros - integração webservice)</v>
      </c>
      <c r="C38" s="668"/>
      <c r="D38" s="668"/>
      <c r="E38" s="669"/>
      <c r="F38" s="68" t="str">
        <f>IF(Máximo!F38:I38="","",Máximo!F38:I38)</f>
        <v/>
      </c>
      <c r="G38" s="72">
        <f>Máximo!G38:J38</f>
        <v>7.4999999999999997E-3</v>
      </c>
      <c r="H38" s="70" t="str">
        <f>IF(Máximo!H38="","",Máximo!H38)</f>
        <v>Obrigatório</v>
      </c>
      <c r="I38" s="37" t="s">
        <v>5</v>
      </c>
      <c r="J38" s="73">
        <f>IF($K$13="Não Atende",0,IF(I38="","",IF(H38="",VLOOKUP(I38,Parâmetros!$B$3:$C$6,2,0),VLOOKUP(I38,Parâmetros!$B$3:$C$6,2,0)*VLOOKUP(H38,Parâmetros!$E$3:$G$5,2,0))))</f>
        <v>0</v>
      </c>
      <c r="K38" s="74">
        <f t="shared" ref="K38" si="5">IF(J38="",0,((G38*J38)*$F$30)*0.9*100)</f>
        <v>0</v>
      </c>
      <c r="L38" s="3"/>
      <c r="M38" s="38"/>
    </row>
    <row r="39" spans="1:15" ht="45.75" customHeight="1" outlineLevel="1" x14ac:dyDescent="0.2">
      <c r="A39" s="170" t="str">
        <f>Máximo!A39</f>
        <v>3.7</v>
      </c>
      <c r="B39" s="667" t="str">
        <f>Máximo!B39:E39</f>
        <v>A ferramenta deverá permitir a configuração de regras para prevenir novas ativações de clientes Oi através da análise de dados cadastrais, tais como: CPF, RG, Nome, Endereço, Cidade, UF etc.</v>
      </c>
      <c r="C39" s="668"/>
      <c r="D39" s="668"/>
      <c r="E39" s="669"/>
      <c r="F39" s="68" t="str">
        <f>IF(Máximo!F39:I39="","",Máximo!F39:I39)</f>
        <v/>
      </c>
      <c r="G39" s="72">
        <f>Máximo!G39:J39</f>
        <v>7.4999999999999997E-3</v>
      </c>
      <c r="H39" s="70" t="str">
        <f>IF(Máximo!H39="","",Máximo!H39)</f>
        <v>Obrigatório</v>
      </c>
      <c r="I39" s="37" t="s">
        <v>5</v>
      </c>
      <c r="J39" s="73">
        <f>IF($K$13="Não Atende",0,IF(I39="","",IF(H39="",VLOOKUP(I39,Parâmetros!$B$3:$C$6,2,0),VLOOKUP(I39,Parâmetros!$B$3:$C$6,2,0)*VLOOKUP(H39,Parâmetros!$E$3:$G$5,2,0))))</f>
        <v>0</v>
      </c>
      <c r="K39" s="74">
        <f t="shared" ref="K39" si="6">IF(J39="",0,((G39*J39)*$F$30)*0.9*100)</f>
        <v>0</v>
      </c>
      <c r="L39" s="3"/>
      <c r="M39" s="38"/>
    </row>
    <row r="40" spans="1:15" ht="45.75" customHeight="1" outlineLevel="1" x14ac:dyDescent="0.2">
      <c r="A40" s="170" t="str">
        <f>Máximo!A40</f>
        <v>3.8</v>
      </c>
      <c r="B40" s="667" t="str">
        <f>Máximo!B40:E40</f>
        <v>A ferramenta deverá permitir a configuração de regras para prevenir novas ativações de clientes Oi através da análise de tráfego (mal uso/margem negativa/baseado em volumede  dados, voz ou sms)</v>
      </c>
      <c r="C40" s="668"/>
      <c r="D40" s="668"/>
      <c r="E40" s="669"/>
      <c r="F40" s="68" t="str">
        <f>IF(Máximo!F40:I40="","",Máximo!F40:I40)</f>
        <v/>
      </c>
      <c r="G40" s="72">
        <f>Máximo!G40:J40</f>
        <v>7.4999999999999997E-3</v>
      </c>
      <c r="H40" s="70" t="str">
        <f>IF(Máximo!H40="","",Máximo!H40)</f>
        <v>Obrigatório</v>
      </c>
      <c r="I40" s="37" t="s">
        <v>5</v>
      </c>
      <c r="J40" s="73">
        <f>IF($K$13="Não Atende",0,IF(I40="","",IF(H40="",VLOOKUP(I40,Parâmetros!$B$3:$C$6,2,0),VLOOKUP(I40,Parâmetros!$B$3:$C$6,2,0)*VLOOKUP(H40,Parâmetros!$E$3:$G$5,2,0))))</f>
        <v>0</v>
      </c>
      <c r="K40" s="74">
        <f t="shared" ref="K40" si="7">IF(J40="",0,((G40*J40)*$F$30)*0.9*100)</f>
        <v>0</v>
      </c>
      <c r="L40" s="3"/>
      <c r="M40" s="38"/>
    </row>
    <row r="41" spans="1:15" ht="45.75" customHeight="1" outlineLevel="1" x14ac:dyDescent="0.2">
      <c r="A41" s="170" t="str">
        <f>Máximo!A41</f>
        <v>3.9</v>
      </c>
      <c r="B41" s="667" t="str">
        <f>Máximo!B41:E41</f>
        <v>Capacidade de adicionar informações (documentos, contatos, endereço, etc) dos assinantes e dealers em hotlists (graylists, whitelists e blacklists)</v>
      </c>
      <c r="C41" s="668"/>
      <c r="D41" s="668"/>
      <c r="E41" s="669"/>
      <c r="F41" s="68" t="str">
        <f>IF(Máximo!F41:I41="","",Máximo!F41:I41)</f>
        <v/>
      </c>
      <c r="G41" s="72">
        <f>Máximo!G41:J41</f>
        <v>7.4999999999999997E-3</v>
      </c>
      <c r="H41" s="70" t="str">
        <f>IF(Máximo!H41="","",Máximo!H41)</f>
        <v>Obrigatório</v>
      </c>
      <c r="I41" s="37" t="s">
        <v>5</v>
      </c>
      <c r="J41" s="73">
        <f>IF($K$13="Não Atende",0,IF(I41="","",IF(H41="",VLOOKUP(I41,Parâmetros!$B$3:$C$6,2,0),VLOOKUP(I41,Parâmetros!$B$3:$C$6,2,0)*VLOOKUP(H41,Parâmetros!$E$3:$G$5,2,0))))</f>
        <v>0</v>
      </c>
      <c r="K41" s="74">
        <f t="shared" ref="K41" si="8">IF(J41="",0,((G41*J41)*$F$30)*0.9*100)</f>
        <v>0</v>
      </c>
      <c r="L41" s="3"/>
      <c r="M41" s="38"/>
    </row>
    <row r="42" spans="1:15" ht="45.75" customHeight="1" outlineLevel="1" x14ac:dyDescent="0.2">
      <c r="A42" s="170" t="str">
        <f>Máximo!A42</f>
        <v>3.10</v>
      </c>
      <c r="B42" s="667" t="str">
        <f>Máximo!B42:E42</f>
        <v>A ferramenta deverá ser capaz de previnir a fraude gerada pelo próprio vendedor ou dealers para ganho de comissionamento fraudulento (visando utilizar o histórico de vendas do próprio dealer/vendedor) com base em modelos estatísticos</v>
      </c>
      <c r="C42" s="668"/>
      <c r="D42" s="668"/>
      <c r="E42" s="669"/>
      <c r="F42" s="68" t="str">
        <f>IF(Máximo!F42:I42="","",Máximo!F42:I42)</f>
        <v/>
      </c>
      <c r="G42" s="72">
        <f>Máximo!G42:J42</f>
        <v>7.4999999999999997E-3</v>
      </c>
      <c r="H42" s="70" t="str">
        <f>IF(Máximo!H42="","",Máximo!H42)</f>
        <v>Obrigatório</v>
      </c>
      <c r="I42" s="37" t="s">
        <v>5</v>
      </c>
      <c r="J42" s="73">
        <f>IF($K$13="Não Atende",0,IF(I42="","",IF(H42="",VLOOKUP(I42,Parâmetros!$B$3:$C$6,2,0),VLOOKUP(I42,Parâmetros!$B$3:$C$6,2,0)*VLOOKUP(H42,Parâmetros!$E$3:$G$5,2,0))))</f>
        <v>0</v>
      </c>
      <c r="K42" s="74">
        <f t="shared" ref="K42" si="9">IF(J42="",0,((G42*J42)*$F$30)*0.9*100)</f>
        <v>0</v>
      </c>
      <c r="L42" s="3"/>
      <c r="M42" s="38"/>
    </row>
    <row r="43" spans="1:15" ht="45.75" customHeight="1" outlineLevel="1" x14ac:dyDescent="0.2">
      <c r="A43" s="170" t="str">
        <f>Máximo!A43</f>
        <v>3.11</v>
      </c>
      <c r="B43" s="667" t="str">
        <f>Máximo!B43:E43</f>
        <v>A ferramenta deverá ser capaz de identificar fraude através de controles estatisticos dos processos através dos trâmites de OS's dos sistemas legados de cadastro (ex: Migração de Plano, Troca de CHIP, Troca de Número,  ativação, etc)</v>
      </c>
      <c r="C43" s="668"/>
      <c r="D43" s="668"/>
      <c r="E43" s="669"/>
      <c r="F43" s="68" t="str">
        <f>IF(Máximo!F43:I43="","",Máximo!F43:I43)</f>
        <v/>
      </c>
      <c r="G43" s="72">
        <f>Máximo!G43:J43</f>
        <v>7.4999999999999997E-3</v>
      </c>
      <c r="H43" s="70" t="str">
        <f>IF(Máximo!H43="","",Máximo!H43)</f>
        <v>Obrigatório</v>
      </c>
      <c r="I43" s="37" t="s">
        <v>5</v>
      </c>
      <c r="J43" s="73">
        <f>IF($K$13="Não Atende",0,IF(I43="","",IF(H43="",VLOOKUP(I43,Parâmetros!$B$3:$C$6,2,0),VLOOKUP(I43,Parâmetros!$B$3:$C$6,2,0)*VLOOKUP(H43,Parâmetros!$E$3:$G$5,2,0))))</f>
        <v>0</v>
      </c>
      <c r="K43" s="74">
        <f t="shared" ref="K43" si="10">IF(J43="",0,((G43*J43)*$F$30)*0.9*100)</f>
        <v>0</v>
      </c>
      <c r="L43" s="3"/>
      <c r="M43" s="38"/>
    </row>
    <row r="44" spans="1:15" ht="45.75" customHeight="1" outlineLevel="1" x14ac:dyDescent="0.2">
      <c r="A44" s="170" t="str">
        <f>Máximo!A44</f>
        <v>3.12</v>
      </c>
      <c r="B44" s="667" t="str">
        <f>Máximo!B44:E44</f>
        <v>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v>
      </c>
      <c r="C44" s="668"/>
      <c r="D44" s="668"/>
      <c r="E44" s="669"/>
      <c r="F44" s="68" t="str">
        <f>IF(Máximo!F44:I44="","",Máximo!F44:I44)</f>
        <v/>
      </c>
      <c r="G44" s="72">
        <f>Máximo!G44:J44</f>
        <v>7.4999999999999997E-3</v>
      </c>
      <c r="H44" s="70" t="str">
        <f>IF(Máximo!H44="","",Máximo!H44)</f>
        <v>Obrigatório</v>
      </c>
      <c r="I44" s="37" t="s">
        <v>5</v>
      </c>
      <c r="J44" s="73">
        <f>IF($K$13="Não Atende",0,IF(I44="","",IF(H44="",VLOOKUP(I44,Parâmetros!$B$3:$C$6,2,0),VLOOKUP(I44,Parâmetros!$B$3:$C$6,2,0)*VLOOKUP(H44,Parâmetros!$E$3:$G$5,2,0))))</f>
        <v>0</v>
      </c>
      <c r="K44" s="74">
        <f t="shared" ref="K44" si="11">IF(J44="",0,((G44*J44)*$F$30)*0.9*100)</f>
        <v>0</v>
      </c>
      <c r="L44" s="3"/>
      <c r="M44" s="38"/>
    </row>
    <row r="45" spans="1:15" ht="45.75" customHeight="1" outlineLevel="1" x14ac:dyDescent="0.2">
      <c r="A45" s="170" t="str">
        <f>Máximo!A45</f>
        <v>3.13</v>
      </c>
      <c r="B45" s="667" t="str">
        <f>Máximo!B45:E45</f>
        <v xml:space="preserve">A ferramenta deverá ser capaz de detectar cenários de fraudes de subscrição através de regras e alertas parametrizáveis </v>
      </c>
      <c r="C45" s="668"/>
      <c r="D45" s="668"/>
      <c r="E45" s="669"/>
      <c r="F45" s="68" t="str">
        <f>IF(Máximo!F45:I45="","",Máximo!F45:I45)</f>
        <v/>
      </c>
      <c r="G45" s="72">
        <f>Máximo!G45:J45</f>
        <v>3.69318182E-3</v>
      </c>
      <c r="H45" s="70" t="str">
        <f>IF(Máximo!H45="","",Máximo!H45)</f>
        <v>Obrigatório</v>
      </c>
      <c r="I45" s="37" t="s">
        <v>17</v>
      </c>
      <c r="J45" s="73">
        <f>IF($K$13="Não Atende",0,IF(I45="","",IF(H45="",VLOOKUP(I45,Parâmetros!$B$3:$C$6,2,0),VLOOKUP(I45,Parâmetros!$B$3:$C$6,2,0)*VLOOKUP(H45,Parâmetros!$E$3:$G$5,2,0))))</f>
        <v>2</v>
      </c>
      <c r="K45" s="74">
        <f t="shared" ref="K45" si="12">IF(J45="",0,((G45*J45)*$F$30)*0.9*100)</f>
        <v>0.29914772742000001</v>
      </c>
      <c r="L45" s="3"/>
      <c r="M45" s="38"/>
    </row>
    <row r="46" spans="1:15" ht="45.75" customHeight="1" outlineLevel="1" x14ac:dyDescent="0.2">
      <c r="A46" s="170" t="str">
        <f>Máximo!A46</f>
        <v>3.14</v>
      </c>
      <c r="B46" s="667" t="str">
        <f>Máximo!B46:E46</f>
        <v>A ferramenta deverá ser capaz de detectar cenários de Spam (SMS) através de regras e alertas parametrizáveis, tais como: volumes de terminais distintos, volumes de CNs distintos, tipos de tráfego (on net ou off net), fingerprinting de tráfego, entre outros</v>
      </c>
      <c r="C46" s="668"/>
      <c r="D46" s="668"/>
      <c r="E46" s="669"/>
      <c r="F46" s="68" t="str">
        <f>IF(Máximo!F46:I46="","",Máximo!F46:I46)</f>
        <v/>
      </c>
      <c r="G46" s="72">
        <f>Máximo!G46:J46</f>
        <v>3.69318182E-3</v>
      </c>
      <c r="H46" s="70" t="str">
        <f>IF(Máximo!H46="","",Máximo!H46)</f>
        <v>Obrigatório</v>
      </c>
      <c r="I46" s="37" t="s">
        <v>17</v>
      </c>
      <c r="J46" s="73">
        <f>IF($K$13="Não Atende",0,IF(I46="","",IF(H46="",VLOOKUP(I46,Parâmetros!$B$3:$C$6,2,0),VLOOKUP(I46,Parâmetros!$B$3:$C$6,2,0)*VLOOKUP(H46,Parâmetros!$E$3:$G$5,2,0))))</f>
        <v>2</v>
      </c>
      <c r="K46" s="74">
        <f t="shared" ref="K46" si="13">IF(J46="",0,((G46*J46)*$F$30)*0.9*100)</f>
        <v>0.29914772742000001</v>
      </c>
      <c r="L46" s="3"/>
      <c r="M46" s="38"/>
    </row>
    <row r="47" spans="1:15" ht="45.75" customHeight="1" outlineLevel="1" x14ac:dyDescent="0.2">
      <c r="A47" s="170" t="str">
        <f>Máximo!A47</f>
        <v>3.15</v>
      </c>
      <c r="B47" s="667" t="str">
        <f>Máximo!B47:E47</f>
        <v>A ferramenta deverá ser capaz de detectar cenários de Tráfego Zero (assinantes que não realizam chamadas e consumo de dados) através de regras e alertas e alertas parametrizáveis</v>
      </c>
      <c r="C47" s="668"/>
      <c r="D47" s="668"/>
      <c r="E47" s="669"/>
      <c r="F47" s="68" t="str">
        <f>IF(Máximo!F47:I47="","",Máximo!F47:I47)</f>
        <v/>
      </c>
      <c r="G47" s="72">
        <f>Máximo!G47:J47</f>
        <v>3.69318182E-3</v>
      </c>
      <c r="H47" s="70" t="str">
        <f>IF(Máximo!H47="","",Máximo!H47)</f>
        <v>Obrigatório</v>
      </c>
      <c r="I47" s="37" t="s">
        <v>17</v>
      </c>
      <c r="J47" s="73">
        <f>IF($K$13="Não Atende",0,IF(I47="","",IF(H47="",VLOOKUP(I47,Parâmetros!$B$3:$C$6,2,0),VLOOKUP(I47,Parâmetros!$B$3:$C$6,2,0)*VLOOKUP(H47,Parâmetros!$E$3:$G$5,2,0))))</f>
        <v>2</v>
      </c>
      <c r="K47" s="74">
        <f t="shared" ref="K47" si="14">IF(J47="",0,((G47*J47)*$F$30)*0.9*100)</f>
        <v>0.29914772742000001</v>
      </c>
      <c r="L47" s="3"/>
      <c r="M47" s="38"/>
    </row>
    <row r="48" spans="1:15" ht="45.75" customHeight="1" outlineLevel="1" x14ac:dyDescent="0.2">
      <c r="A48" s="170" t="str">
        <f>Máximo!A48</f>
        <v>3.16</v>
      </c>
      <c r="B48" s="667" t="str">
        <f>Máximo!B48:E48</f>
        <v>A ferramenta deverá ser capaz de detectar cenários de Recargas Fraudulentas (bônus concedidos manualmente - fraude interna) através de regras e alertas e alertas parametrizáveis</v>
      </c>
      <c r="C48" s="668"/>
      <c r="D48" s="668"/>
      <c r="E48" s="669"/>
      <c r="F48" s="68" t="str">
        <f>IF(Máximo!F48:I48="","",Máximo!F48:I48)</f>
        <v/>
      </c>
      <c r="G48" s="72">
        <f>Máximo!G48:J48</f>
        <v>3.69318182E-3</v>
      </c>
      <c r="H48" s="70" t="str">
        <f>IF(Máximo!H48="","",Máximo!H48)</f>
        <v>Obrigatório</v>
      </c>
      <c r="I48" s="37" t="s">
        <v>17</v>
      </c>
      <c r="J48" s="73">
        <f>IF($K$13="Não Atende",0,IF(I48="","",IF(H48="",VLOOKUP(I48,Parâmetros!$B$3:$C$6,2,0),VLOOKUP(I48,Parâmetros!$B$3:$C$6,2,0)*VLOOKUP(H48,Parâmetros!$E$3:$G$5,2,0))))</f>
        <v>2</v>
      </c>
      <c r="K48" s="74">
        <f t="shared" ref="K48" si="15">IF(J48="",0,((G48*J48)*$F$30)*0.9*100)</f>
        <v>0.29914772742000001</v>
      </c>
      <c r="L48" s="3"/>
      <c r="M48" s="38"/>
    </row>
    <row r="49" spans="1:13" ht="45.75" customHeight="1" outlineLevel="1" x14ac:dyDescent="0.2">
      <c r="A49" s="170" t="str">
        <f>Máximo!A49</f>
        <v>3.17</v>
      </c>
      <c r="B49" s="667" t="str">
        <f>Máximo!B49:E49</f>
        <v>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v>
      </c>
      <c r="C49" s="668"/>
      <c r="D49" s="668"/>
      <c r="E49" s="669"/>
      <c r="F49" s="68" t="str">
        <f>IF(Máximo!F49:I49="","",Máximo!F49:I49)</f>
        <v/>
      </c>
      <c r="G49" s="72">
        <f>Máximo!G49:J49</f>
        <v>3.69318182E-3</v>
      </c>
      <c r="H49" s="70" t="str">
        <f>IF(Máximo!H49="","",Máximo!H49)</f>
        <v>Obrigatório</v>
      </c>
      <c r="I49" s="37" t="s">
        <v>17</v>
      </c>
      <c r="J49" s="73">
        <f>IF($K$13="Não Atende",0,IF(I49="","",IF(H49="",VLOOKUP(I49,Parâmetros!$B$3:$C$6,2,0),VLOOKUP(I49,Parâmetros!$B$3:$C$6,2,0)*VLOOKUP(H49,Parâmetros!$E$3:$G$5,2,0))))</f>
        <v>2</v>
      </c>
      <c r="K49" s="74">
        <f t="shared" ref="K49" si="16">IF(J49="",0,((G49*J49)*$F$30)*0.9*100)</f>
        <v>0.29914772742000001</v>
      </c>
      <c r="L49" s="3"/>
      <c r="M49" s="38"/>
    </row>
    <row r="50" spans="1:13" ht="45.75" customHeight="1" outlineLevel="1" x14ac:dyDescent="0.2">
      <c r="A50" s="170" t="str">
        <f>Máximo!A50</f>
        <v>3.18</v>
      </c>
      <c r="B50" s="667" t="str">
        <f>Máximo!B50:E50</f>
        <v>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v>
      </c>
      <c r="C50" s="668"/>
      <c r="D50" s="668"/>
      <c r="E50" s="669"/>
      <c r="F50" s="68" t="str">
        <f>IF(Máximo!F50:I50="","",Máximo!F50:I50)</f>
        <v/>
      </c>
      <c r="G50" s="72">
        <f>Máximo!G50:J50</f>
        <v>3.69318182E-3</v>
      </c>
      <c r="H50" s="70" t="str">
        <f>IF(Máximo!H50="","",Máximo!H50)</f>
        <v>Obrigatório</v>
      </c>
      <c r="I50" s="37" t="s">
        <v>17</v>
      </c>
      <c r="J50" s="73">
        <f>IF($K$13="Não Atende",0,IF(I50="","",IF(H50="",VLOOKUP(I50,Parâmetros!$B$3:$C$6,2,0),VLOOKUP(I50,Parâmetros!$B$3:$C$6,2,0)*VLOOKUP(H50,Parâmetros!$E$3:$G$5,2,0))))</f>
        <v>2</v>
      </c>
      <c r="K50" s="74">
        <f t="shared" ref="K50" si="17">IF(J50="",0,((G50*J50)*$F$30)*0.9*100)</f>
        <v>0.29914772742000001</v>
      </c>
      <c r="L50" s="3"/>
      <c r="M50" s="38"/>
    </row>
    <row r="51" spans="1:13" ht="45.75" customHeight="1" outlineLevel="1" x14ac:dyDescent="0.2">
      <c r="A51" s="170" t="str">
        <f>Máximo!A51</f>
        <v>3.19</v>
      </c>
      <c r="B51" s="667" t="str">
        <f>Máximo!B51:E51</f>
        <v>A ferramenta deverá ser capaz de detectar a fraude gerada pelo próprio vendedor ou dealers para ganho de comissionamento fraudulento (visando utilizar o histórico de vendas do próprio dealer/vendedor) através de regras e alertas parametrizáveis</v>
      </c>
      <c r="C51" s="668"/>
      <c r="D51" s="668"/>
      <c r="E51" s="669"/>
      <c r="F51" s="68" t="str">
        <f>IF(Máximo!F51:I51="","",Máximo!F51:I51)</f>
        <v/>
      </c>
      <c r="G51" s="72">
        <f>Máximo!G51:J51</f>
        <v>3.69318182E-3</v>
      </c>
      <c r="H51" s="70" t="str">
        <f>IF(Máximo!H51="","",Máximo!H51)</f>
        <v>Obrigatório</v>
      </c>
      <c r="I51" s="37" t="s">
        <v>17</v>
      </c>
      <c r="J51" s="73">
        <f>IF($K$13="Não Atende",0,IF(I51="","",IF(H51="",VLOOKUP(I51,Parâmetros!$B$3:$C$6,2,0),VLOOKUP(I51,Parâmetros!$B$3:$C$6,2,0)*VLOOKUP(H51,Parâmetros!$E$3:$G$5,2,0))))</f>
        <v>2</v>
      </c>
      <c r="K51" s="74">
        <f t="shared" ref="K51" si="18">IF(J51="",0,((G51*J51)*$F$30)*0.9*100)</f>
        <v>0.29914772742000001</v>
      </c>
      <c r="L51" s="3"/>
      <c r="M51" s="38"/>
    </row>
    <row r="52" spans="1:13" ht="45.75" customHeight="1" outlineLevel="1" x14ac:dyDescent="0.2">
      <c r="A52" s="170" t="str">
        <f>Máximo!A52</f>
        <v>3.20</v>
      </c>
      <c r="B52" s="667" t="str">
        <f>Máximo!B52:E52</f>
        <v>A ferramenta deverá ser capaz de detectar cenários de fraudes de Co-Billing (detectar terminais de outras operadoras utilizando CSP Oi) através de regras e alertas e alertas parametrizáveis e deverá integrar com os elementos de rede para bloqueio.</v>
      </c>
      <c r="C52" s="668"/>
      <c r="D52" s="668"/>
      <c r="E52" s="669"/>
      <c r="F52" s="68" t="str">
        <f>IF(Máximo!F52:I52="","",Máximo!F52:I52)</f>
        <v/>
      </c>
      <c r="G52" s="72">
        <f>Máximo!G52:J52</f>
        <v>3.69318182E-3</v>
      </c>
      <c r="H52" s="70" t="str">
        <f>IF(Máximo!H52="","",Máximo!H52)</f>
        <v>Obrigatório</v>
      </c>
      <c r="I52" s="37" t="s">
        <v>17</v>
      </c>
      <c r="J52" s="73">
        <f>IF($K$13="Não Atende",0,IF(I52="","",IF(H52="",VLOOKUP(I52,Parâmetros!$B$3:$C$6,2,0),VLOOKUP(I52,Parâmetros!$B$3:$C$6,2,0)*VLOOKUP(H52,Parâmetros!$E$3:$G$5,2,0))))</f>
        <v>2</v>
      </c>
      <c r="K52" s="74">
        <f t="shared" ref="K52" si="19">IF(J52="",0,((G52*J52)*$F$30)*0.9*100)</f>
        <v>0.29914772742000001</v>
      </c>
      <c r="L52" s="3"/>
      <c r="M52" s="38"/>
    </row>
    <row r="53" spans="1:13" ht="45.75" customHeight="1" outlineLevel="1" x14ac:dyDescent="0.2">
      <c r="A53" s="170" t="str">
        <f>Máximo!A53</f>
        <v>3.21</v>
      </c>
      <c r="B53" s="667" t="str">
        <f>Máximo!B53:E53</f>
        <v>A ferramenta deverá ser capaz de detectar cenários de fraudes de Sequestro/Hijacking/Bypass (Siga-me/Call Foward) através de regras e alertas parametrizáveis e executar ações de bloqueios automáticos</v>
      </c>
      <c r="C53" s="668"/>
      <c r="D53" s="668"/>
      <c r="E53" s="669"/>
      <c r="F53" s="68" t="str">
        <f>IF(Máximo!F53:I53="","",Máximo!F53:I53)</f>
        <v/>
      </c>
      <c r="G53" s="72">
        <f>Máximo!G53:J53</f>
        <v>3.69318182E-3</v>
      </c>
      <c r="H53" s="70" t="str">
        <f>IF(Máximo!H53="","",Máximo!H53)</f>
        <v>Obrigatório</v>
      </c>
      <c r="I53" s="37" t="s">
        <v>17</v>
      </c>
      <c r="J53" s="73">
        <f>IF($K$13="Não Atende",0,IF(I53="","",IF(H53="",VLOOKUP(I53,Parâmetros!$B$3:$C$6,2,0),VLOOKUP(I53,Parâmetros!$B$3:$C$6,2,0)*VLOOKUP(H53,Parâmetros!$E$3:$G$5,2,0))))</f>
        <v>2</v>
      </c>
      <c r="K53" s="74">
        <f t="shared" ref="K53" si="20">IF(J53="",0,((G53*J53)*$F$30)*0.9*100)</f>
        <v>0.29914772742000001</v>
      </c>
      <c r="L53" s="3"/>
      <c r="M53" s="38"/>
    </row>
    <row r="54" spans="1:13" ht="45.75" customHeight="1" outlineLevel="1" x14ac:dyDescent="0.2">
      <c r="A54" s="170" t="str">
        <f>Máximo!A54</f>
        <v>3.22</v>
      </c>
      <c r="B54" s="667" t="str">
        <f>Máximo!B54:E54</f>
        <v>A ferramenta deverá ser capaz de detectar cenários de fraudes de Wangiri/Fishing (chamadas "one-ring" para que o subscritor realize o retorno a números premium) através de regras e alertas parametrizáveis</v>
      </c>
      <c r="C54" s="668"/>
      <c r="D54" s="668"/>
      <c r="E54" s="669"/>
      <c r="F54" s="68" t="str">
        <f>IF(Máximo!F54:I54="","",Máximo!F54:I54)</f>
        <v/>
      </c>
      <c r="G54" s="72">
        <f>Máximo!G54:J54</f>
        <v>3.69318182E-3</v>
      </c>
      <c r="H54" s="70" t="str">
        <f>IF(Máximo!H54="","",Máximo!H54)</f>
        <v>Obrigatório</v>
      </c>
      <c r="I54" s="37" t="s">
        <v>17</v>
      </c>
      <c r="J54" s="73">
        <f>IF($K$13="Não Atende",0,IF(I54="","",IF(H54="",VLOOKUP(I54,Parâmetros!$B$3:$C$6,2,0),VLOOKUP(I54,Parâmetros!$B$3:$C$6,2,0)*VLOOKUP(H54,Parâmetros!$E$3:$G$5,2,0))))</f>
        <v>2</v>
      </c>
      <c r="K54" s="74">
        <f t="shared" ref="K54" si="21">IF(J54="",0,((G54*J54)*$F$30)*0.9*100)</f>
        <v>0.29914772742000001</v>
      </c>
      <c r="L54" s="3"/>
      <c r="M54" s="38"/>
    </row>
    <row r="55" spans="1:13" ht="45.75" customHeight="1" outlineLevel="1" x14ac:dyDescent="0.2">
      <c r="A55" s="170" t="str">
        <f>Máximo!A55</f>
        <v>3.23</v>
      </c>
      <c r="B55" s="667" t="str">
        <f>Máximo!B55:E55</f>
        <v>A ferramenta deverá ser capaz de detectar cenários de fraudes de IMSI Stuffing (quando 1 MSISDN/IMEI possui mais de 1 IMSI trafegando na rede) através de regras e alertas parametrizáveis e executar ações de bloqueios automáticos</v>
      </c>
      <c r="C55" s="668"/>
      <c r="D55" s="668"/>
      <c r="E55" s="669"/>
      <c r="F55" s="68" t="str">
        <f>IF(Máximo!F55:I55="","",Máximo!F55:I55)</f>
        <v/>
      </c>
      <c r="G55" s="72">
        <f>Máximo!G55:J55</f>
        <v>3.69318182E-3</v>
      </c>
      <c r="H55" s="70" t="str">
        <f>IF(Máximo!H55="","",Máximo!H55)</f>
        <v>Obrigatório</v>
      </c>
      <c r="I55" s="37" t="s">
        <v>17</v>
      </c>
      <c r="J55" s="73">
        <f>IF($K$13="Não Atende",0,IF(I55="","",IF(H55="",VLOOKUP(I55,Parâmetros!$B$3:$C$6,2,0),VLOOKUP(I55,Parâmetros!$B$3:$C$6,2,0)*VLOOKUP(H55,Parâmetros!$E$3:$G$5,2,0))))</f>
        <v>2</v>
      </c>
      <c r="K55" s="74">
        <f t="shared" ref="K55" si="22">IF(J55="",0,((G55*J55)*$F$30)*0.9*100)</f>
        <v>0.29914772742000001</v>
      </c>
      <c r="L55" s="3"/>
      <c r="M55" s="38"/>
    </row>
    <row r="56" spans="1:13" ht="45.75" customHeight="1" outlineLevel="1" x14ac:dyDescent="0.2">
      <c r="A56" s="170" t="str">
        <f>Máximo!A56</f>
        <v>3.24</v>
      </c>
      <c r="B56" s="667" t="str">
        <f>Máximo!B56:E56</f>
        <v>A ferramenta deverá ser capaz de detectar cenários de fraudes de Clonagem (tráfego ocorrendo em um mesmo MSIDN, IMEI, IMSI em locais diferentes e distantes ao mesmo tempo) através de regras e alertas parametrizáveis e executar ações de bloqueios automáticos</v>
      </c>
      <c r="C56" s="668"/>
      <c r="D56" s="668"/>
      <c r="E56" s="669"/>
      <c r="F56" s="68" t="str">
        <f>IF(Máximo!F56:I56="","",Máximo!F56:I56)</f>
        <v/>
      </c>
      <c r="G56" s="72">
        <f>Máximo!G56:J56</f>
        <v>3.69318182E-3</v>
      </c>
      <c r="H56" s="70" t="str">
        <f>IF(Máximo!H56="","",Máximo!H56)</f>
        <v>Obrigatório</v>
      </c>
      <c r="I56" s="37" t="s">
        <v>17</v>
      </c>
      <c r="J56" s="73">
        <f>IF($K$13="Não Atende",0,IF(I56="","",IF(H56="",VLOOKUP(I56,Parâmetros!$B$3:$C$6,2,0),VLOOKUP(I56,Parâmetros!$B$3:$C$6,2,0)*VLOOKUP(H56,Parâmetros!$E$3:$G$5,2,0))))</f>
        <v>2</v>
      </c>
      <c r="K56" s="74">
        <f t="shared" ref="K56" si="23">IF(J56="",0,((G56*J56)*$F$30)*0.9*100)</f>
        <v>0.29914772742000001</v>
      </c>
      <c r="L56" s="3"/>
      <c r="M56" s="38"/>
    </row>
    <row r="57" spans="1:13" ht="45.75" customHeight="1" outlineLevel="1" x14ac:dyDescent="0.2">
      <c r="A57" s="170" t="str">
        <f>Máximo!A57</f>
        <v>3.25</v>
      </c>
      <c r="B57" s="667" t="str">
        <f>Máximo!B57:E57</f>
        <v>A ferramenta deverá prover mecanismos para analisar cenários de fraudes de subscrição com flexibilidade de realizar cruzamento de informações pertinentes ao caso (gestão de casos) para balizar medidas de atuação</v>
      </c>
      <c r="C57" s="668"/>
      <c r="D57" s="668"/>
      <c r="E57" s="669"/>
      <c r="F57" s="68" t="str">
        <f>IF(Máximo!F57:I57="","",Máximo!F57:I57)</f>
        <v/>
      </c>
      <c r="G57" s="72">
        <f>Máximo!G57:J57</f>
        <v>3.69318182E-3</v>
      </c>
      <c r="H57" s="70" t="str">
        <f>IF(Máximo!H57="","",Máximo!H57)</f>
        <v>Obrigatório</v>
      </c>
      <c r="I57" s="37" t="s">
        <v>17</v>
      </c>
      <c r="J57" s="73">
        <f>IF($K$13="Não Atende",0,IF(I57="","",IF(H57="",VLOOKUP(I57,Parâmetros!$B$3:$C$6,2,0),VLOOKUP(I57,Parâmetros!$B$3:$C$6,2,0)*VLOOKUP(H57,Parâmetros!$E$3:$G$5,2,0))))</f>
        <v>2</v>
      </c>
      <c r="K57" s="74">
        <f t="shared" ref="K57" si="24">IF(J57="",0,((G57*J57)*$F$30)*0.9*100)</f>
        <v>0.29914772742000001</v>
      </c>
      <c r="L57" s="3"/>
      <c r="M57" s="38"/>
    </row>
    <row r="58" spans="1:13" ht="45.75" customHeight="1" outlineLevel="1" x14ac:dyDescent="0.2">
      <c r="A58" s="170" t="str">
        <f>Máximo!A58</f>
        <v>3.26</v>
      </c>
      <c r="B58" s="667" t="str">
        <f>Máximo!B58:E58</f>
        <v>A ferramenta deverá prover mecanismos para analisar cenários de Spam (SMS) com flexibilidade de realizar cruzamento de informações pertinentes ao caso (gestão de casos) para balizar medidas de atuação e executar ações de bloqueios automáticos</v>
      </c>
      <c r="C58" s="668"/>
      <c r="D58" s="668"/>
      <c r="E58" s="669"/>
      <c r="F58" s="68" t="str">
        <f>IF(Máximo!F58:I58="","",Máximo!F58:I58)</f>
        <v/>
      </c>
      <c r="G58" s="72">
        <f>Máximo!G58:J58</f>
        <v>3.69318182E-3</v>
      </c>
      <c r="H58" s="70" t="str">
        <f>IF(Máximo!H58="","",Máximo!H58)</f>
        <v>Obrigatório</v>
      </c>
      <c r="I58" s="37" t="s">
        <v>17</v>
      </c>
      <c r="J58" s="73">
        <f>IF($K$13="Não Atende",0,IF(I58="","",IF(H58="",VLOOKUP(I58,Parâmetros!$B$3:$C$6,2,0),VLOOKUP(I58,Parâmetros!$B$3:$C$6,2,0)*VLOOKUP(H58,Parâmetros!$E$3:$G$5,2,0))))</f>
        <v>2</v>
      </c>
      <c r="K58" s="74">
        <f t="shared" ref="K58" si="25">IF(J58="",0,((G58*J58)*$F$30)*0.9*100)</f>
        <v>0.29914772742000001</v>
      </c>
      <c r="L58" s="3"/>
      <c r="M58" s="38"/>
    </row>
    <row r="59" spans="1:13" ht="45.75" customHeight="1" outlineLevel="1" x14ac:dyDescent="0.2">
      <c r="A59" s="170" t="str">
        <f>Máximo!A59</f>
        <v>3.27</v>
      </c>
      <c r="B59" s="667" t="str">
        <f>Máximo!B59:E59</f>
        <v>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v>
      </c>
      <c r="C59" s="668"/>
      <c r="D59" s="668"/>
      <c r="E59" s="669"/>
      <c r="F59" s="68" t="str">
        <f>IF(Máximo!F59:I59="","",Máximo!F59:I59)</f>
        <v/>
      </c>
      <c r="G59" s="72">
        <f>Máximo!G59:J59</f>
        <v>3.69318182E-3</v>
      </c>
      <c r="H59" s="70" t="str">
        <f>IF(Máximo!H59="","",Máximo!H59)</f>
        <v>Obrigatório</v>
      </c>
      <c r="I59" s="37" t="s">
        <v>17</v>
      </c>
      <c r="J59" s="73">
        <f>IF($K$13="Não Atende",0,IF(I59="","",IF(H59="",VLOOKUP(I59,Parâmetros!$B$3:$C$6,2,0),VLOOKUP(I59,Parâmetros!$B$3:$C$6,2,0)*VLOOKUP(H59,Parâmetros!$E$3:$G$5,2,0))))</f>
        <v>2</v>
      </c>
      <c r="K59" s="74">
        <f t="shared" ref="K59" si="26">IF(J59="",0,((G59*J59)*$F$30)*0.9*100)</f>
        <v>0.29914772742000001</v>
      </c>
      <c r="L59" s="3"/>
      <c r="M59" s="38"/>
    </row>
    <row r="60" spans="1:13" ht="45.75" customHeight="1" outlineLevel="1" x14ac:dyDescent="0.2">
      <c r="A60" s="170" t="str">
        <f>Máximo!A60</f>
        <v>3.28</v>
      </c>
      <c r="B60" s="667" t="str">
        <f>Máximo!B60:E60</f>
        <v>A ferramenta deverá prover mecanismos para analisar cenários de Recargas Fraudulentas (bônus concedidos manualmente - fraude interna) com flexibilidade de realizar cruzamento de informações pertinentes ao caso (gestão de casos) para balizar medidas de atuação e executar ações de bloqueios automáticos e remoção do crédito indevido</v>
      </c>
      <c r="C60" s="668"/>
      <c r="D60" s="668"/>
      <c r="E60" s="669"/>
      <c r="F60" s="68" t="str">
        <f>IF(Máximo!F60:I60="","",Máximo!F60:I60)</f>
        <v/>
      </c>
      <c r="G60" s="72">
        <f>Máximo!G60:J60</f>
        <v>3.69318182E-3</v>
      </c>
      <c r="H60" s="70" t="str">
        <f>IF(Máximo!H60="","",Máximo!H60)</f>
        <v>Obrigatório</v>
      </c>
      <c r="I60" s="37" t="s">
        <v>17</v>
      </c>
      <c r="J60" s="73">
        <f>IF($K$13="Não Atende",0,IF(I60="","",IF(H60="",VLOOKUP(I60,Parâmetros!$B$3:$C$6,2,0),VLOOKUP(I60,Parâmetros!$B$3:$C$6,2,0)*VLOOKUP(H60,Parâmetros!$E$3:$G$5,2,0))))</f>
        <v>2</v>
      </c>
      <c r="K60" s="74">
        <f t="shared" ref="K60" si="27">IF(J60="",0,((G60*J60)*$F$30)*0.9*100)</f>
        <v>0.29914772742000001</v>
      </c>
      <c r="L60" s="3"/>
      <c r="M60" s="38"/>
    </row>
    <row r="61" spans="1:13" ht="45.75" customHeight="1" outlineLevel="1" x14ac:dyDescent="0.2">
      <c r="A61" s="170" t="str">
        <f>Máximo!A61</f>
        <v>3.29</v>
      </c>
      <c r="B61" s="667" t="str">
        <f>Máximo!B61:E61</f>
        <v>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v>
      </c>
      <c r="C61" s="668"/>
      <c r="D61" s="668"/>
      <c r="E61" s="669"/>
      <c r="F61" s="68" t="str">
        <f>IF(Máximo!F61:I61="","",Máximo!F61:I61)</f>
        <v/>
      </c>
      <c r="G61" s="72">
        <f>Máximo!G61:J61</f>
        <v>3.69318182E-3</v>
      </c>
      <c r="H61" s="70" t="str">
        <f>IF(Máximo!H61="","",Máximo!H61)</f>
        <v>Obrigatório</v>
      </c>
      <c r="I61" s="37" t="s">
        <v>17</v>
      </c>
      <c r="J61" s="73">
        <f>IF($K$13="Não Atende",0,IF(I61="","",IF(H61="",VLOOKUP(I61,Parâmetros!$B$3:$C$6,2,0),VLOOKUP(I61,Parâmetros!$B$3:$C$6,2,0)*VLOOKUP(H61,Parâmetros!$E$3:$G$5,2,0))))</f>
        <v>2</v>
      </c>
      <c r="K61" s="74">
        <f t="shared" ref="K61" si="28">IF(J61="",0,((G61*J61)*$F$30)*0.9*100)</f>
        <v>0.29914772742000001</v>
      </c>
      <c r="L61" s="3"/>
      <c r="M61" s="38"/>
    </row>
    <row r="62" spans="1:13" ht="45.75" customHeight="1" outlineLevel="1" x14ac:dyDescent="0.2">
      <c r="A62" s="170" t="str">
        <f>Máximo!A62</f>
        <v>3.30</v>
      </c>
      <c r="B62" s="667" t="str">
        <f>Máximo!B62:E62</f>
        <v>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v>
      </c>
      <c r="C62" s="668"/>
      <c r="D62" s="668"/>
      <c r="E62" s="669"/>
      <c r="F62" s="68" t="str">
        <f>IF(Máximo!F62:I62="","",Máximo!F62:I62)</f>
        <v/>
      </c>
      <c r="G62" s="72">
        <f>Máximo!G62:J62</f>
        <v>3.69318182E-3</v>
      </c>
      <c r="H62" s="70" t="str">
        <f>IF(Máximo!H62="","",Máximo!H62)</f>
        <v>Obrigatório</v>
      </c>
      <c r="I62" s="37" t="s">
        <v>17</v>
      </c>
      <c r="J62" s="73">
        <f>IF($K$13="Não Atende",0,IF(I62="","",IF(H62="",VLOOKUP(I62,Parâmetros!$B$3:$C$6,2,0),VLOOKUP(I62,Parâmetros!$B$3:$C$6,2,0)*VLOOKUP(H62,Parâmetros!$E$3:$G$5,2,0))))</f>
        <v>2</v>
      </c>
      <c r="K62" s="74">
        <f t="shared" ref="K62" si="29">IF(J62="",0,((G62*J62)*$F$30)*0.9*100)</f>
        <v>0.29914772742000001</v>
      </c>
      <c r="L62" s="3"/>
      <c r="M62" s="38"/>
    </row>
    <row r="63" spans="1:13" ht="45.75" customHeight="1" outlineLevel="1" x14ac:dyDescent="0.2">
      <c r="A63" s="170" t="str">
        <f>Máximo!A63</f>
        <v>3.31</v>
      </c>
      <c r="B63" s="667" t="str">
        <f>Máximo!B63:E63</f>
        <v>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v>
      </c>
      <c r="C63" s="668"/>
      <c r="D63" s="668"/>
      <c r="E63" s="669"/>
      <c r="F63" s="68" t="str">
        <f>IF(Máximo!F63:I63="","",Máximo!F63:I63)</f>
        <v/>
      </c>
      <c r="G63" s="72">
        <f>Máximo!G63:J63</f>
        <v>3.69318182E-3</v>
      </c>
      <c r="H63" s="70" t="str">
        <f>IF(Máximo!H63="","",Máximo!H63)</f>
        <v>Obrigatório</v>
      </c>
      <c r="I63" s="37" t="s">
        <v>17</v>
      </c>
      <c r="J63" s="73">
        <f>IF($K$13="Não Atende",0,IF(I63="","",IF(H63="",VLOOKUP(I63,Parâmetros!$B$3:$C$6,2,0),VLOOKUP(I63,Parâmetros!$B$3:$C$6,2,0)*VLOOKUP(H63,Parâmetros!$E$3:$G$5,2,0))))</f>
        <v>2</v>
      </c>
      <c r="K63" s="74">
        <f t="shared" ref="K63" si="30">IF(J63="",0,((G63*J63)*$F$30)*0.9*100)</f>
        <v>0.29914772742000001</v>
      </c>
      <c r="L63" s="3"/>
      <c r="M63" s="38"/>
    </row>
    <row r="64" spans="1:13" ht="45.75" customHeight="1" outlineLevel="1" x14ac:dyDescent="0.2">
      <c r="A64" s="170" t="str">
        <f>Máximo!A64</f>
        <v>3.32</v>
      </c>
      <c r="B64" s="667" t="str">
        <f>Máximo!B64:E64</f>
        <v>A ferramenta deverá prover mecanismos para analisar cenários de fraudes de Co-Billing (detectar terminais de outras operadoras utilizando CSP Oi) com flexibilidade de realizar cruzamento de iinformações pertinentes ao caso (gestão de casos) para balizar medidas de atuação</v>
      </c>
      <c r="C64" s="668"/>
      <c r="D64" s="668"/>
      <c r="E64" s="669"/>
      <c r="F64" s="68" t="str">
        <f>IF(Máximo!F64:I64="","",Máximo!F64:I64)</f>
        <v/>
      </c>
      <c r="G64" s="72">
        <f>Máximo!G64:J64</f>
        <v>3.69318182E-3</v>
      </c>
      <c r="H64" s="70" t="str">
        <f>IF(Máximo!H64="","",Máximo!H64)</f>
        <v>Obrigatório</v>
      </c>
      <c r="I64" s="37" t="s">
        <v>17</v>
      </c>
      <c r="J64" s="73">
        <f>IF($K$13="Não Atende",0,IF(I64="","",IF(H64="",VLOOKUP(I64,Parâmetros!$B$3:$C$6,2,0),VLOOKUP(I64,Parâmetros!$B$3:$C$6,2,0)*VLOOKUP(H64,Parâmetros!$E$3:$G$5,2,0))))</f>
        <v>2</v>
      </c>
      <c r="K64" s="74">
        <f t="shared" ref="K64" si="31">IF(J64="",0,((G64*J64)*$F$30)*0.9*100)</f>
        <v>0.29914772742000001</v>
      </c>
      <c r="L64" s="3"/>
      <c r="M64" s="38"/>
    </row>
    <row r="65" spans="1:13" ht="45.75" customHeight="1" outlineLevel="1" x14ac:dyDescent="0.2">
      <c r="A65" s="170" t="str">
        <f>Máximo!A65</f>
        <v>3.33</v>
      </c>
      <c r="B65" s="667" t="str">
        <f>Máximo!B65:E65</f>
        <v>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v>
      </c>
      <c r="C65" s="668"/>
      <c r="D65" s="668"/>
      <c r="E65" s="669"/>
      <c r="F65" s="68" t="str">
        <f>IF(Máximo!F65:I65="","",Máximo!F65:I65)</f>
        <v/>
      </c>
      <c r="G65" s="72">
        <f>Máximo!G65:J65</f>
        <v>3.69318182E-3</v>
      </c>
      <c r="H65" s="70" t="str">
        <f>IF(Máximo!H65="","",Máximo!H65)</f>
        <v>Obrigatório</v>
      </c>
      <c r="I65" s="37" t="s">
        <v>17</v>
      </c>
      <c r="J65" s="73">
        <f>IF($K$13="Não Atende",0,IF(I65="","",IF(H65="",VLOOKUP(I65,Parâmetros!$B$3:$C$6,2,0),VLOOKUP(I65,Parâmetros!$B$3:$C$6,2,0)*VLOOKUP(H65,Parâmetros!$E$3:$G$5,2,0))))</f>
        <v>2</v>
      </c>
      <c r="K65" s="74">
        <f t="shared" ref="K65" si="32">IF(J65="",0,((G65*J65)*$F$30)*0.9*100)</f>
        <v>0.29914772742000001</v>
      </c>
      <c r="L65" s="3"/>
      <c r="M65" s="38"/>
    </row>
    <row r="66" spans="1:13" ht="45.75" customHeight="1" outlineLevel="1" x14ac:dyDescent="0.2">
      <c r="A66" s="170" t="str">
        <f>Máximo!A66</f>
        <v>3.34</v>
      </c>
      <c r="B66" s="667" t="str">
        <f>Máximo!B66:E66</f>
        <v>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v>
      </c>
      <c r="C66" s="668"/>
      <c r="D66" s="668"/>
      <c r="E66" s="669"/>
      <c r="F66" s="68" t="str">
        <f>IF(Máximo!F66:I66="","",Máximo!F66:I66)</f>
        <v/>
      </c>
      <c r="G66" s="72">
        <f>Máximo!G66:J66</f>
        <v>3.69318182E-3</v>
      </c>
      <c r="H66" s="70" t="str">
        <f>IF(Máximo!H66="","",Máximo!H66)</f>
        <v>Obrigatório</v>
      </c>
      <c r="I66" s="37" t="s">
        <v>17</v>
      </c>
      <c r="J66" s="73">
        <f>IF($K$13="Não Atende",0,IF(I66="","",IF(H66="",VLOOKUP(I66,Parâmetros!$B$3:$C$6,2,0),VLOOKUP(I66,Parâmetros!$B$3:$C$6,2,0)*VLOOKUP(H66,Parâmetros!$E$3:$G$5,2,0))))</f>
        <v>2</v>
      </c>
      <c r="K66" s="74">
        <f t="shared" ref="K66" si="33">IF(J66="",0,((G66*J66)*$F$30)*0.9*100)</f>
        <v>0.29914772742000001</v>
      </c>
      <c r="L66" s="3"/>
      <c r="M66" s="38"/>
    </row>
    <row r="67" spans="1:13" ht="45.75" customHeight="1" outlineLevel="1" x14ac:dyDescent="0.2">
      <c r="A67" s="170" t="str">
        <f>Máximo!A67</f>
        <v>3.35</v>
      </c>
      <c r="B67" s="667" t="str">
        <f>Máximo!B67:E67</f>
        <v>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v>
      </c>
      <c r="C67" s="668"/>
      <c r="D67" s="668"/>
      <c r="E67" s="669"/>
      <c r="F67" s="68" t="str">
        <f>IF(Máximo!F67:I67="","",Máximo!F67:I67)</f>
        <v/>
      </c>
      <c r="G67" s="72">
        <f>Máximo!G67:J67</f>
        <v>3.69318182E-3</v>
      </c>
      <c r="H67" s="70" t="str">
        <f>IF(Máximo!H67="","",Máximo!H67)</f>
        <v>Obrigatório</v>
      </c>
      <c r="I67" s="37" t="s">
        <v>17</v>
      </c>
      <c r="J67" s="73">
        <f>IF($K$13="Não Atende",0,IF(I67="","",IF(H67="",VLOOKUP(I67,Parâmetros!$B$3:$C$6,2,0),VLOOKUP(I67,Parâmetros!$B$3:$C$6,2,0)*VLOOKUP(H67,Parâmetros!$E$3:$G$5,2,0))))</f>
        <v>2</v>
      </c>
      <c r="K67" s="74">
        <f t="shared" ref="K67" si="34">IF(J67="",0,((G67*J67)*$F$30)*0.9*100)</f>
        <v>0.29914772742000001</v>
      </c>
      <c r="L67" s="3"/>
      <c r="M67" s="38"/>
    </row>
    <row r="68" spans="1:13" ht="45.75" customHeight="1" outlineLevel="1" x14ac:dyDescent="0.2">
      <c r="A68" s="170" t="str">
        <f>Máximo!A68</f>
        <v>3.36</v>
      </c>
      <c r="B68" s="667" t="str">
        <f>Máximo!B68:E68</f>
        <v>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v>
      </c>
      <c r="C68" s="668"/>
      <c r="D68" s="668"/>
      <c r="E68" s="669"/>
      <c r="F68" s="68" t="str">
        <f>IF(Máximo!F68:I68="","",Máximo!F68:I68)</f>
        <v/>
      </c>
      <c r="G68" s="72">
        <f>Máximo!G68:J68</f>
        <v>3.69318182E-3</v>
      </c>
      <c r="H68" s="70" t="str">
        <f>IF(Máximo!H68="","",Máximo!H68)</f>
        <v>Obrigatório</v>
      </c>
      <c r="I68" s="37" t="s">
        <v>17</v>
      </c>
      <c r="J68" s="73">
        <f>IF($K$13="Não Atende",0,IF(I68="","",IF(H68="",VLOOKUP(I68,Parâmetros!$B$3:$C$6,2,0),VLOOKUP(I68,Parâmetros!$B$3:$C$6,2,0)*VLOOKUP(H68,Parâmetros!$E$3:$G$5,2,0))))</f>
        <v>2</v>
      </c>
      <c r="K68" s="74">
        <f t="shared" ref="K68" si="35">IF(J68="",0,((G68*J68)*$F$30)*0.9*100)</f>
        <v>0.29914772742000001</v>
      </c>
      <c r="L68" s="3"/>
      <c r="M68" s="38"/>
    </row>
    <row r="69" spans="1:13" ht="45.75" customHeight="1" outlineLevel="1" x14ac:dyDescent="0.2">
      <c r="A69" s="170" t="str">
        <f>Máximo!A69</f>
        <v>3.37</v>
      </c>
      <c r="B69" s="667" t="str">
        <f>Máximo!B69:E69</f>
        <v>A ferramenta deverá ser capaz de estimar a perda financeira gerada pelos casos de fraude através das variáveis existentes no banco (faturamento, inadimplência, custo de Interconexão, etc)</v>
      </c>
      <c r="C69" s="668"/>
      <c r="D69" s="668"/>
      <c r="E69" s="669"/>
      <c r="F69" s="68" t="str">
        <f>IF(Máximo!F69:I69="","",Máximo!F69:I69)</f>
        <v/>
      </c>
      <c r="G69" s="72">
        <f>Máximo!G69:J69</f>
        <v>3.69318182E-3</v>
      </c>
      <c r="H69" s="70" t="str">
        <f>IF(Máximo!H69="","",Máximo!H69)</f>
        <v>Obrigatório</v>
      </c>
      <c r="I69" s="37" t="s">
        <v>17</v>
      </c>
      <c r="J69" s="73">
        <f>IF($K$13="Não Atende",0,IF(I69="","",IF(H69="",VLOOKUP(I69,Parâmetros!$B$3:$C$6,2,0),VLOOKUP(I69,Parâmetros!$B$3:$C$6,2,0)*VLOOKUP(H69,Parâmetros!$E$3:$G$5,2,0))))</f>
        <v>2</v>
      </c>
      <c r="K69" s="74">
        <f t="shared" ref="K69" si="36">IF(J69="",0,((G69*J69)*$F$30)*0.9*100)</f>
        <v>0.29914772742000001</v>
      </c>
      <c r="L69" s="3"/>
      <c r="M69" s="38"/>
    </row>
    <row r="70" spans="1:13" ht="45.75" customHeight="1" outlineLevel="1" x14ac:dyDescent="0.2">
      <c r="A70" s="170" t="str">
        <f>Máximo!A70</f>
        <v>3.38</v>
      </c>
      <c r="B70" s="667" t="str">
        <f>Máximo!B70:E70</f>
        <v>A ferramenta deverá ser capaz de reportar (emitir parecer/laudo) cenários de fraudes de subscrição por tipificações/atributos parametrizáveis</v>
      </c>
      <c r="C70" s="668"/>
      <c r="D70" s="668"/>
      <c r="E70" s="669"/>
      <c r="F70" s="68" t="str">
        <f>IF(Máximo!F70:I70="","",Máximo!F70:I70)</f>
        <v/>
      </c>
      <c r="G70" s="72">
        <f>Máximo!G70:J70</f>
        <v>3.69318182E-3</v>
      </c>
      <c r="H70" s="70" t="str">
        <f>IF(Máximo!H70="","",Máximo!H70)</f>
        <v>Obrigatório</v>
      </c>
      <c r="I70" s="37" t="s">
        <v>5</v>
      </c>
      <c r="J70" s="73">
        <f>IF($K$13="Não Atende",0,IF(I70="","",IF(H70="",VLOOKUP(I70,Parâmetros!$B$3:$C$6,2,0),VLOOKUP(I70,Parâmetros!$B$3:$C$6,2,0)*VLOOKUP(H70,Parâmetros!$E$3:$G$5,2,0))))</f>
        <v>0</v>
      </c>
      <c r="K70" s="74">
        <f t="shared" ref="K70" si="37">IF(J70="",0,((G70*J70)*$F$30)*0.9*100)</f>
        <v>0</v>
      </c>
      <c r="L70" s="3"/>
      <c r="M70" s="38"/>
    </row>
    <row r="71" spans="1:13" ht="45.75" customHeight="1" outlineLevel="1" x14ac:dyDescent="0.2">
      <c r="A71" s="170" t="str">
        <f>Máximo!A71</f>
        <v>3.39</v>
      </c>
      <c r="B71" s="667" t="str">
        <f>Máximo!B71:E71</f>
        <v>A ferramenta deverá ser capaz de reportar (emitir parecer/laudo) cenários de Spam (SMS) por tipificações/atributos parametrizáveis</v>
      </c>
      <c r="C71" s="668"/>
      <c r="D71" s="668"/>
      <c r="E71" s="669"/>
      <c r="F71" s="68" t="str">
        <f>IF(Máximo!F71:I71="","",Máximo!F71:I71)</f>
        <v/>
      </c>
      <c r="G71" s="72">
        <f>Máximo!G71:J71</f>
        <v>3.69318182E-3</v>
      </c>
      <c r="H71" s="70" t="str">
        <f>IF(Máximo!H71="","",Máximo!H71)</f>
        <v>Obrigatório</v>
      </c>
      <c r="I71" s="37" t="s">
        <v>5</v>
      </c>
      <c r="J71" s="73">
        <f>IF($K$13="Não Atende",0,IF(I71="","",IF(H71="",VLOOKUP(I71,Parâmetros!$B$3:$C$6,2,0),VLOOKUP(I71,Parâmetros!$B$3:$C$6,2,0)*VLOOKUP(H71,Parâmetros!$E$3:$G$5,2,0))))</f>
        <v>0</v>
      </c>
      <c r="K71" s="74">
        <f t="shared" ref="K71" si="38">IF(J71="",0,((G71*J71)*$F$30)*0.9*100)</f>
        <v>0</v>
      </c>
      <c r="L71" s="3"/>
      <c r="M71" s="38"/>
    </row>
    <row r="72" spans="1:13" ht="45.75" customHeight="1" outlineLevel="1" x14ac:dyDescent="0.2">
      <c r="A72" s="170" t="str">
        <f>Máximo!A72</f>
        <v>3.40</v>
      </c>
      <c r="B72" s="667" t="str">
        <f>Máximo!B72:E72</f>
        <v>A ferramenta deverá ser capaz de reportar (emitir parecer/laudo) cenários de Tráfego Zero (assinantes que não realizam chamadas e consumo de dados) por tipificações/atributos parametrizáveis</v>
      </c>
      <c r="C72" s="668"/>
      <c r="D72" s="668"/>
      <c r="E72" s="669"/>
      <c r="F72" s="68" t="str">
        <f>IF(Máximo!F72:I72="","",Máximo!F72:I72)</f>
        <v/>
      </c>
      <c r="G72" s="72">
        <f>Máximo!G72:J72</f>
        <v>3.69318182E-3</v>
      </c>
      <c r="H72" s="70" t="str">
        <f>IF(Máximo!H72="","",Máximo!H72)</f>
        <v>Obrigatório</v>
      </c>
      <c r="I72" s="37" t="s">
        <v>5</v>
      </c>
      <c r="J72" s="73">
        <f>IF($K$13="Não Atende",0,IF(I72="","",IF(H72="",VLOOKUP(I72,Parâmetros!$B$3:$C$6,2,0),VLOOKUP(I72,Parâmetros!$B$3:$C$6,2,0)*VLOOKUP(H72,Parâmetros!$E$3:$G$5,2,0))))</f>
        <v>0</v>
      </c>
      <c r="K72" s="74">
        <f t="shared" ref="K72" si="39">IF(J72="",0,((G72*J72)*$F$30)*0.9*100)</f>
        <v>0</v>
      </c>
      <c r="L72" s="3"/>
      <c r="M72" s="38"/>
    </row>
    <row r="73" spans="1:13" ht="45.75" customHeight="1" outlineLevel="1" x14ac:dyDescent="0.2">
      <c r="A73" s="170" t="str">
        <f>Máximo!A73</f>
        <v>3.41</v>
      </c>
      <c r="B73" s="667" t="str">
        <f>Máximo!B73:E73</f>
        <v>A ferramenta deverá ser capaz de reportar (emitir parecer/laudo) cenários de Recargas Fraudulentas (bônus concedidos manualmente - fraude interna) por tipificações/atributos parametrizáveis</v>
      </c>
      <c r="C73" s="668"/>
      <c r="D73" s="668"/>
      <c r="E73" s="669"/>
      <c r="F73" s="68" t="str">
        <f>IF(Máximo!F73:I73="","",Máximo!F73:I73)</f>
        <v/>
      </c>
      <c r="G73" s="72">
        <f>Máximo!G73:J73</f>
        <v>3.69318182E-3</v>
      </c>
      <c r="H73" s="70" t="str">
        <f>IF(Máximo!H73="","",Máximo!H73)</f>
        <v>Obrigatório</v>
      </c>
      <c r="I73" s="37" t="s">
        <v>5</v>
      </c>
      <c r="J73" s="73">
        <f>IF($K$13="Não Atende",0,IF(I73="","",IF(H73="",VLOOKUP(I73,Parâmetros!$B$3:$C$6,2,0),VLOOKUP(I73,Parâmetros!$B$3:$C$6,2,0)*VLOOKUP(H73,Parâmetros!$E$3:$G$5,2,0))))</f>
        <v>0</v>
      </c>
      <c r="K73" s="74">
        <f t="shared" ref="K73" si="40">IF(J73="",0,((G73*J73)*$F$30)*0.9*100)</f>
        <v>0</v>
      </c>
      <c r="L73" s="3"/>
      <c r="M73" s="38"/>
    </row>
    <row r="74" spans="1:13" ht="45.75" customHeight="1" outlineLevel="1" x14ac:dyDescent="0.2">
      <c r="A74" s="170" t="str">
        <f>Máximo!A74</f>
        <v>3.42</v>
      </c>
      <c r="B74" s="667" t="str">
        <f>Máximo!B74:E74</f>
        <v>A ferramenta deverá  ser capaz de reportar (emitir parecer/laudo) cenários de fraudes de PBX (Fraudadores invadem um sistema telefônico automatizado que lhes permite discar para o PBX e gerar tráfego de saída do PBX para qualquer número de telefone às custas das empresas) por tipificações/atributos parametrizáveis</v>
      </c>
      <c r="C74" s="668"/>
      <c r="D74" s="668"/>
      <c r="E74" s="669"/>
      <c r="F74" s="68" t="str">
        <f>IF(Máximo!F74:I74="","",Máximo!F74:I74)</f>
        <v/>
      </c>
      <c r="G74" s="72">
        <f>Máximo!G74:J74</f>
        <v>3.69318182E-3</v>
      </c>
      <c r="H74" s="70" t="str">
        <f>IF(Máximo!H74="","",Máximo!H74)</f>
        <v>Obrigatório</v>
      </c>
      <c r="I74" s="37" t="s">
        <v>5</v>
      </c>
      <c r="J74" s="73">
        <f>IF($K$13="Não Atende",0,IF(I74="","",IF(H74="",VLOOKUP(I74,Parâmetros!$B$3:$C$6,2,0),VLOOKUP(I74,Parâmetros!$B$3:$C$6,2,0)*VLOOKUP(H74,Parâmetros!$E$3:$G$5,2,0))))</f>
        <v>0</v>
      </c>
      <c r="K74" s="74">
        <f t="shared" ref="K74" si="41">IF(J74="",0,((G74*J74)*$F$30)*0.9*100)</f>
        <v>0</v>
      </c>
      <c r="L74" s="3"/>
      <c r="M74" s="38"/>
    </row>
    <row r="75" spans="1:13" ht="45.75" customHeight="1" outlineLevel="1" x14ac:dyDescent="0.2">
      <c r="A75" s="170" t="str">
        <f>Máximo!A75</f>
        <v>3.43</v>
      </c>
      <c r="B75" s="667" t="str">
        <f>Máximo!B75:E75</f>
        <v>A ferramenta deverá ser capaz de reportar (emitir parecer/laudo) cenários de fraudes de LDI (Longa Distância Internacional - utilizando blacklists de países, parametrizações de minutagem por país ou por A number/B number) por tipificações/atributos parametrizáveis e executar ações de bloqueios automáticos</v>
      </c>
      <c r="C75" s="668"/>
      <c r="D75" s="668"/>
      <c r="E75" s="669"/>
      <c r="F75" s="68" t="str">
        <f>IF(Máximo!F75:I75="","",Máximo!F75:I75)</f>
        <v/>
      </c>
      <c r="G75" s="72">
        <f>Máximo!G75:J75</f>
        <v>3.69318182E-3</v>
      </c>
      <c r="H75" s="70" t="str">
        <f>IF(Máximo!H75="","",Máximo!H75)</f>
        <v>Obrigatório</v>
      </c>
      <c r="I75" s="37" t="s">
        <v>5</v>
      </c>
      <c r="J75" s="73">
        <f>IF($K$13="Não Atende",0,IF(I75="","",IF(H75="",VLOOKUP(I75,Parâmetros!$B$3:$C$6,2,0),VLOOKUP(I75,Parâmetros!$B$3:$C$6,2,0)*VLOOKUP(H75,Parâmetros!$E$3:$G$5,2,0))))</f>
        <v>0</v>
      </c>
      <c r="K75" s="74">
        <f t="shared" ref="K75" si="42">IF(J75="",0,((G75*J75)*$F$30)*0.9*100)</f>
        <v>0</v>
      </c>
      <c r="L75" s="3"/>
      <c r="M75" s="38"/>
    </row>
    <row r="76" spans="1:13" ht="45.75" customHeight="1" outlineLevel="1" x14ac:dyDescent="0.2">
      <c r="A76" s="170" t="str">
        <f>Máximo!A76</f>
        <v>3.44</v>
      </c>
      <c r="B76" s="667" t="str">
        <f>Máximo!B76:E76</f>
        <v>A ferramenta deverá ser capaz de reportar (emitir parecer/laudo) a fraude gerada pelo próprio vendedor ou dealers para ganho de comissionamento fraudulento (visando utilizar o histórico de vendas do próprio dealer/vendedor) por tipificações/atributos parametrizáveis e executar ações de bloqueios automáticos</v>
      </c>
      <c r="C76" s="668"/>
      <c r="D76" s="668"/>
      <c r="E76" s="669"/>
      <c r="F76" s="68" t="str">
        <f>IF(Máximo!F76:I76="","",Máximo!F76:I76)</f>
        <v/>
      </c>
      <c r="G76" s="72">
        <f>Máximo!G76:J76</f>
        <v>3.69318182E-3</v>
      </c>
      <c r="H76" s="70" t="str">
        <f>IF(Máximo!H76="","",Máximo!H76)</f>
        <v>Obrigatório</v>
      </c>
      <c r="I76" s="37" t="s">
        <v>5</v>
      </c>
      <c r="J76" s="73">
        <f>IF($K$13="Não Atende",0,IF(I76="","",IF(H76="",VLOOKUP(I76,Parâmetros!$B$3:$C$6,2,0),VLOOKUP(I76,Parâmetros!$B$3:$C$6,2,0)*VLOOKUP(H76,Parâmetros!$E$3:$G$5,2,0))))</f>
        <v>0</v>
      </c>
      <c r="K76" s="74">
        <f t="shared" ref="K76" si="43">IF(J76="",0,((G76*J76)*$F$30)*0.9*100)</f>
        <v>0</v>
      </c>
      <c r="L76" s="3"/>
      <c r="M76" s="38"/>
    </row>
    <row r="77" spans="1:13" ht="45.75" customHeight="1" outlineLevel="1" x14ac:dyDescent="0.2">
      <c r="A77" s="170" t="str">
        <f>Máximo!A77</f>
        <v>3.45</v>
      </c>
      <c r="B77" s="667" t="str">
        <f>Máximo!B77:E77</f>
        <v>A ferramenta deverá ser capaz de reportar (emitir parecer/laudo) cenários de fraudes de Co-Billing (detectar terminais de outras operadoras utilizando CSP Oi) por tipificações/atributos parametrizáveis e executar ações de bloqueios automáticos</v>
      </c>
      <c r="C77" s="668"/>
      <c r="D77" s="668"/>
      <c r="E77" s="669"/>
      <c r="F77" s="68" t="str">
        <f>IF(Máximo!F77:I77="","",Máximo!F77:I77)</f>
        <v/>
      </c>
      <c r="G77" s="72">
        <f>Máximo!G77:J77</f>
        <v>3.69318182E-3</v>
      </c>
      <c r="H77" s="70" t="str">
        <f>IF(Máximo!H77="","",Máximo!H77)</f>
        <v>Obrigatório</v>
      </c>
      <c r="I77" s="37" t="s">
        <v>5</v>
      </c>
      <c r="J77" s="73">
        <f>IF($K$13="Não Atende",0,IF(I77="","",IF(H77="",VLOOKUP(I77,Parâmetros!$B$3:$C$6,2,0),VLOOKUP(I77,Parâmetros!$B$3:$C$6,2,0)*VLOOKUP(H77,Parâmetros!$E$3:$G$5,2,0))))</f>
        <v>0</v>
      </c>
      <c r="K77" s="74">
        <f t="shared" ref="K77" si="44">IF(J77="",0,((G77*J77)*$F$30)*0.9*100)</f>
        <v>0</v>
      </c>
      <c r="L77" s="3"/>
      <c r="M77" s="38"/>
    </row>
    <row r="78" spans="1:13" ht="45.75" customHeight="1" outlineLevel="1" x14ac:dyDescent="0.2">
      <c r="A78" s="170" t="str">
        <f>Máximo!A78</f>
        <v>3.46</v>
      </c>
      <c r="B78" s="667" t="str">
        <f>Máximo!B78:E78</f>
        <v>A ferramenta deverá ser capaz de reportar (emitir parecer/laudo) cenários de fraudes de Sequestro/Hijacking/Bypass (Siga-me/Call Foward) por tipificações/atributos parametrizáveis e executar ações de bloqueios automáticos</v>
      </c>
      <c r="C78" s="668"/>
      <c r="D78" s="668"/>
      <c r="E78" s="669"/>
      <c r="F78" s="68" t="str">
        <f>IF(Máximo!F78:I78="","",Máximo!F78:I78)</f>
        <v/>
      </c>
      <c r="G78" s="72">
        <f>Máximo!G78:J78</f>
        <v>3.69318182E-3</v>
      </c>
      <c r="H78" s="70" t="str">
        <f>IF(Máximo!H78="","",Máximo!H78)</f>
        <v>Obrigatório</v>
      </c>
      <c r="I78" s="37" t="s">
        <v>5</v>
      </c>
      <c r="J78" s="73">
        <f>IF($K$13="Não Atende",0,IF(I78="","",IF(H78="",VLOOKUP(I78,Parâmetros!$B$3:$C$6,2,0),VLOOKUP(I78,Parâmetros!$B$3:$C$6,2,0)*VLOOKUP(H78,Parâmetros!$E$3:$G$5,2,0))))</f>
        <v>0</v>
      </c>
      <c r="K78" s="74">
        <f t="shared" ref="K78" si="45">IF(J78="",0,((G78*J78)*$F$30)*0.9*100)</f>
        <v>0</v>
      </c>
      <c r="L78" s="3"/>
      <c r="M78" s="38"/>
    </row>
    <row r="79" spans="1:13" ht="45.75" customHeight="1" outlineLevel="1" x14ac:dyDescent="0.2">
      <c r="A79" s="170" t="str">
        <f>Máximo!A79</f>
        <v>3.47</v>
      </c>
      <c r="B79" s="667" t="str">
        <f>Máximo!B79:E79</f>
        <v>A ferramenta deverá ser capaz de reportar (emitir parecer/laudo) cenários de fraudes de Wangiri/Fishing (chamadas "one-ring" para que o subscritor realize o retorno a números premium) por tipificações/atributos parametrizáveis</v>
      </c>
      <c r="C79" s="668"/>
      <c r="D79" s="668"/>
      <c r="E79" s="669"/>
      <c r="F79" s="68" t="str">
        <f>IF(Máximo!F79:I79="","",Máximo!F79:I79)</f>
        <v/>
      </c>
      <c r="G79" s="72">
        <f>Máximo!G79:J79</f>
        <v>3.69318182E-3</v>
      </c>
      <c r="H79" s="70" t="str">
        <f>IF(Máximo!H79="","",Máximo!H79)</f>
        <v>Obrigatório</v>
      </c>
      <c r="I79" s="37" t="s">
        <v>5</v>
      </c>
      <c r="J79" s="73">
        <f>IF($K$13="Não Atende",0,IF(I79="","",IF(H79="",VLOOKUP(I79,Parâmetros!$B$3:$C$6,2,0),VLOOKUP(I79,Parâmetros!$B$3:$C$6,2,0)*VLOOKUP(H79,Parâmetros!$E$3:$G$5,2,0))))</f>
        <v>0</v>
      </c>
      <c r="K79" s="74">
        <f t="shared" ref="K79" si="46">IF(J79="",0,((G79*J79)*$F$30)*0.9*100)</f>
        <v>0</v>
      </c>
      <c r="L79" s="3"/>
      <c r="M79" s="38"/>
    </row>
    <row r="80" spans="1:13" ht="45.75" customHeight="1" outlineLevel="1" x14ac:dyDescent="0.2">
      <c r="A80" s="170" t="str">
        <f>Máximo!A80</f>
        <v>3.48</v>
      </c>
      <c r="B80" s="667" t="str">
        <f>Máximo!B80:E80</f>
        <v>A ferramenta deverá ser capaz de reportar (emitir parecer/laudo) cenários de fraudes de IMSI Stuffing (quando 1 MSISDN/IMEI possui mais de 1 IMSI trafegando na rede) por tipificações/atributos parametrizáveis</v>
      </c>
      <c r="C80" s="668"/>
      <c r="D80" s="668"/>
      <c r="E80" s="669"/>
      <c r="F80" s="68" t="str">
        <f>IF(Máximo!F80:I80="","",Máximo!F80:I80)</f>
        <v/>
      </c>
      <c r="G80" s="72">
        <f>Máximo!G80:J80</f>
        <v>3.69318182E-3</v>
      </c>
      <c r="H80" s="70" t="str">
        <f>IF(Máximo!H80="","",Máximo!H80)</f>
        <v>Obrigatório</v>
      </c>
      <c r="I80" s="37" t="s">
        <v>5</v>
      </c>
      <c r="J80" s="73">
        <f>IF($K$13="Não Atende",0,IF(I80="","",IF(H80="",VLOOKUP(I80,Parâmetros!$B$3:$C$6,2,0),VLOOKUP(I80,Parâmetros!$B$3:$C$6,2,0)*VLOOKUP(H80,Parâmetros!$E$3:$G$5,2,0))))</f>
        <v>0</v>
      </c>
      <c r="K80" s="74">
        <f t="shared" ref="K80" si="47">IF(J80="",0,((G80*J80)*$F$30)*0.9*100)</f>
        <v>0</v>
      </c>
      <c r="L80" s="3"/>
      <c r="M80" s="38"/>
    </row>
    <row r="81" spans="1:13" ht="45.75" customHeight="1" outlineLevel="1" x14ac:dyDescent="0.2">
      <c r="A81" s="170" t="str">
        <f>Máximo!A81</f>
        <v>3.49</v>
      </c>
      <c r="B81" s="667" t="str">
        <f>Máximo!B81:E81</f>
        <v>A ferramenta deverá ser capaz de reportar (emitir parecer/laudo) cenários de fraudes de Clonagem (tráfego ocorrendo em um mesmo MSIDN, IMEI, IMSI em locais diferentes e distantes ao mesmo tempo) por tipificações/atributos parametrizáveis</v>
      </c>
      <c r="C81" s="668"/>
      <c r="D81" s="668"/>
      <c r="E81" s="669"/>
      <c r="F81" s="68" t="str">
        <f>IF(Máximo!F81:I81="","",Máximo!F81:I81)</f>
        <v/>
      </c>
      <c r="G81" s="72">
        <f>Máximo!G81:J81</f>
        <v>3.69318182E-3</v>
      </c>
      <c r="H81" s="70" t="str">
        <f>IF(Máximo!H81="","",Máximo!H81)</f>
        <v>Obrigatório</v>
      </c>
      <c r="I81" s="37" t="s">
        <v>5</v>
      </c>
      <c r="J81" s="73">
        <f>IF($K$13="Não Atende",0,IF(I81="","",IF(H81="",VLOOKUP(I81,Parâmetros!$B$3:$C$6,2,0),VLOOKUP(I81,Parâmetros!$B$3:$C$6,2,0)*VLOOKUP(H81,Parâmetros!$E$3:$G$5,2,0))))</f>
        <v>0</v>
      </c>
      <c r="K81" s="74">
        <f t="shared" ref="K81" si="48">IF(J81="",0,((G81*J81)*$F$30)*0.9*100)</f>
        <v>0</v>
      </c>
      <c r="L81" s="3"/>
      <c r="M81" s="38"/>
    </row>
    <row r="82" spans="1:13" ht="45.75" customHeight="1" outlineLevel="1" x14ac:dyDescent="0.2">
      <c r="A82" s="170" t="str">
        <f>Máximo!A82</f>
        <v>3.50</v>
      </c>
      <c r="B82" s="667" t="str">
        <f>Máximo!B82:E82</f>
        <v>A ferramenta deverá ter capacidade de receber e ler (input na base de dados) os CDR's (binários) da Mediação, habilitando a detecção de fraudes de uso near real-time</v>
      </c>
      <c r="C82" s="668"/>
      <c r="D82" s="668"/>
      <c r="E82" s="669"/>
      <c r="F82" s="68" t="str">
        <f>IF(Máximo!F82:I82="","",Máximo!F82:I82)</f>
        <v/>
      </c>
      <c r="G82" s="72">
        <f>Máximo!G82:J82</f>
        <v>7.4999999999999997E-3</v>
      </c>
      <c r="H82" s="70" t="str">
        <f>IF(Máximo!H82="","",Máximo!H82)</f>
        <v>Obrigatório</v>
      </c>
      <c r="I82" s="37" t="s">
        <v>4</v>
      </c>
      <c r="J82" s="73">
        <f>IF($K$13="Não Atende",0,IF(I82="","",IF(H82="",VLOOKUP(I82,Parâmetros!$B$3:$C$6,2,0),VLOOKUP(I82,Parâmetros!$B$3:$C$6,2,0)*VLOOKUP(H82,Parâmetros!$E$3:$G$5,2,0))))</f>
        <v>4</v>
      </c>
      <c r="K82" s="74">
        <f t="shared" ref="K82" si="49">IF(J82="",0,((G82*J82)*$F$30)*0.9*100)</f>
        <v>1.2149999999999999</v>
      </c>
      <c r="L82" s="3"/>
      <c r="M82" s="38"/>
    </row>
    <row r="83" spans="1:13" ht="45.75" customHeight="1" outlineLevel="1" x14ac:dyDescent="0.2">
      <c r="A83" s="170" t="str">
        <f>Máximo!A83</f>
        <v>3.51</v>
      </c>
      <c r="B83" s="667" t="str">
        <f>Máximo!B83:E83</f>
        <v>A ferramenta deverá ter capacidade de receber periodicamente o cadastro full de clientes (e seus produtos/campanhas) dos CRM's (Siebel 6.3, Siebel 8, Oracle Service Cloud, SAC, STC e SINN) via Oracle SOA Suite, Informática Power Center ou integração ponto a ponto)</v>
      </c>
      <c r="C83" s="668"/>
      <c r="D83" s="668"/>
      <c r="E83" s="669"/>
      <c r="F83" s="68" t="str">
        <f>IF(Máximo!F83:I83="","",Máximo!F83:I83)</f>
        <v/>
      </c>
      <c r="G83" s="72">
        <f>Máximo!G83:J83</f>
        <v>7.4999999999999997E-3</v>
      </c>
      <c r="H83" s="70" t="str">
        <f>IF(Máximo!H83="","",Máximo!H83)</f>
        <v>Obrigatório</v>
      </c>
      <c r="I83" s="37" t="s">
        <v>4</v>
      </c>
      <c r="J83" s="73">
        <f>IF($K$13="Não Atende",0,IF(I83="","",IF(H83="",VLOOKUP(I83,Parâmetros!$B$3:$C$6,2,0),VLOOKUP(I83,Parâmetros!$B$3:$C$6,2,0)*VLOOKUP(H83,Parâmetros!$E$3:$G$5,2,0))))</f>
        <v>4</v>
      </c>
      <c r="K83" s="74">
        <f t="shared" ref="K83" si="50">IF(J83="",0,((G83*J83)*$F$30)*0.9*100)</f>
        <v>1.2149999999999999</v>
      </c>
      <c r="L83" s="3"/>
      <c r="M83" s="38"/>
    </row>
    <row r="84" spans="1:13" ht="45.75" customHeight="1" outlineLevel="1" x14ac:dyDescent="0.2">
      <c r="A84" s="170" t="str">
        <f>Máximo!A84</f>
        <v>3.52</v>
      </c>
      <c r="B84" s="667" t="str">
        <f>Máximo!B84:E84</f>
        <v>A ferramenta deverá ter capacidade de receber a atualização de cadastro de novos clientes (e seus produtos/campanhas) dos CRM's (Siebel 6.3, Siebel 8, Oracle Service Cloud, SAC, STC e SINN) via Oracle SOA Suite, Informática Power Center ou integração ponto a ponto)</v>
      </c>
      <c r="C84" s="668"/>
      <c r="D84" s="668"/>
      <c r="E84" s="669"/>
      <c r="F84" s="68" t="str">
        <f>IF(Máximo!F84:I84="","",Máximo!F84:I84)</f>
        <v/>
      </c>
      <c r="G84" s="72">
        <f>Máximo!G84:J84</f>
        <v>7.4999999999999997E-3</v>
      </c>
      <c r="H84" s="70" t="str">
        <f>IF(Máximo!H84="","",Máximo!H84)</f>
        <v>Obrigatório</v>
      </c>
      <c r="I84" s="37" t="s">
        <v>4</v>
      </c>
      <c r="J84" s="73">
        <f>IF($K$13="Não Atende",0,IF(I84="","",IF(H84="",VLOOKUP(I84,Parâmetros!$B$3:$C$6,2,0),VLOOKUP(I84,Parâmetros!$B$3:$C$6,2,0)*VLOOKUP(H84,Parâmetros!$E$3:$G$5,2,0))))</f>
        <v>4</v>
      </c>
      <c r="K84" s="74">
        <f t="shared" ref="K84" si="51">IF(J84="",0,((G84*J84)*$F$30)*0.9*100)</f>
        <v>1.2149999999999999</v>
      </c>
      <c r="L84" s="3"/>
      <c r="M84" s="38"/>
    </row>
    <row r="85" spans="1:13" ht="45.75" customHeight="1" outlineLevel="1" x14ac:dyDescent="0.2">
      <c r="A85" s="170" t="str">
        <f>Máximo!A85</f>
        <v>3.53</v>
      </c>
      <c r="B85" s="667" t="str">
        <f>Máximo!B85:E85</f>
        <v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v>
      </c>
      <c r="C85" s="668"/>
      <c r="D85" s="668"/>
      <c r="E85" s="669"/>
      <c r="F85" s="68" t="str">
        <f>IF(Máximo!F85:I85="","",Máximo!F85:I85)</f>
        <v/>
      </c>
      <c r="G85" s="72">
        <f>Máximo!G85:J85</f>
        <v>7.4999999999999997E-3</v>
      </c>
      <c r="H85" s="70" t="str">
        <f>IF(Máximo!H85="","",Máximo!H85)</f>
        <v>Obrigatório</v>
      </c>
      <c r="I85" s="37" t="s">
        <v>4</v>
      </c>
      <c r="J85" s="73">
        <f>IF($K$13="Não Atende",0,IF(I85="","",IF(H85="",VLOOKUP(I85,Parâmetros!$B$3:$C$6,2,0),VLOOKUP(I85,Parâmetros!$B$3:$C$6,2,0)*VLOOKUP(H85,Parâmetros!$E$3:$G$5,2,0))))</f>
        <v>4</v>
      </c>
      <c r="K85" s="74">
        <f t="shared" ref="K85" si="52">IF(J85="",0,((G85*J85)*$F$30)*0.9*100)</f>
        <v>1.2149999999999999</v>
      </c>
      <c r="L85" s="3"/>
      <c r="M85" s="38"/>
    </row>
    <row r="86" spans="1:13" ht="45.75" customHeight="1" outlineLevel="1" x14ac:dyDescent="0.2">
      <c r="A86" s="170" t="str">
        <f>Máximo!A86</f>
        <v>3.54</v>
      </c>
      <c r="B86" s="667" t="str">
        <f>Máximo!B86:E86</f>
        <v>A ferramenta deverá prever e checar padrões de análise de comportamento dos clientes na base de dados gerando alertas e relatórios com base em tráfego e informações de cadastro</v>
      </c>
      <c r="C86" s="668"/>
      <c r="D86" s="668"/>
      <c r="E86" s="669"/>
      <c r="F86" s="68" t="str">
        <f>IF(Máximo!F86:I86="","",Máximo!F86:I86)</f>
        <v/>
      </c>
      <c r="G86" s="72">
        <f>Máximo!G86:J86</f>
        <v>7.4999999999999997E-3</v>
      </c>
      <c r="H86" s="70" t="str">
        <f>IF(Máximo!H86="","",Máximo!H86)</f>
        <v>Obrigatório</v>
      </c>
      <c r="I86" s="37" t="s">
        <v>4</v>
      </c>
      <c r="J86" s="73">
        <f>IF($K$13="Não Atende",0,IF(I86="","",IF(H86="",VLOOKUP(I86,Parâmetros!$B$3:$C$6,2,0),VLOOKUP(I86,Parâmetros!$B$3:$C$6,2,0)*VLOOKUP(H86,Parâmetros!$E$3:$G$5,2,0))))</f>
        <v>4</v>
      </c>
      <c r="K86" s="74">
        <f t="shared" ref="K86" si="53">IF(J86="",0,((G86*J86)*$F$30)*0.9*100)</f>
        <v>1.2149999999999999</v>
      </c>
      <c r="L86" s="3"/>
      <c r="M86" s="38"/>
    </row>
    <row r="87" spans="1:13" ht="45.75" customHeight="1" outlineLevel="1" x14ac:dyDescent="0.2">
      <c r="A87" s="170" t="str">
        <f>Máximo!A87</f>
        <v>3.55</v>
      </c>
      <c r="B87" s="667" t="str">
        <f>Máximo!B87:E87</f>
        <v>A ferramenta deverá prever e checar padrões de comportamento dos clientes através de todos os touchpoints (loja, mobile, web, mail, etc) cruzando com os seu perfis nas redes sociais (social footprint) gerando alertas e relatórios</v>
      </c>
      <c r="C87" s="668"/>
      <c r="D87" s="668"/>
      <c r="E87" s="669"/>
      <c r="F87" s="68" t="str">
        <f>IF(Máximo!F87:I87="","",Máximo!F87:I87)</f>
        <v/>
      </c>
      <c r="G87" s="72">
        <f>Máximo!G87:J87</f>
        <v>7.4999999999999997E-3</v>
      </c>
      <c r="H87" s="70" t="str">
        <f>IF(Máximo!H87="","",Máximo!H87)</f>
        <v>Desejável</v>
      </c>
      <c r="I87" s="37" t="s">
        <v>5</v>
      </c>
      <c r="J87" s="73">
        <f>IF($K$13="Não Atende",0,IF(I87="","",IF(H87="",VLOOKUP(I87,Parâmetros!$B$3:$C$6,2,0),VLOOKUP(I87,Parâmetros!$B$3:$C$6,2,0)*VLOOKUP(H87,Parâmetros!$E$3:$G$5,2,0))))</f>
        <v>0</v>
      </c>
      <c r="K87" s="74">
        <f t="shared" ref="K87" si="54">IF(J87="",0,((G87*J87)*$F$30)*0.9*100)</f>
        <v>0</v>
      </c>
      <c r="L87" s="3"/>
      <c r="M87" s="38"/>
    </row>
    <row r="88" spans="1:13" ht="45.75" customHeight="1" outlineLevel="1" x14ac:dyDescent="0.2">
      <c r="A88" s="170" t="str">
        <f>Máximo!A88</f>
        <v>3.56</v>
      </c>
      <c r="B88" s="667" t="str">
        <f>Máximo!B88:E88</f>
        <v>Capacidade de realizar análise de causa raiz da fraude através de drill down (data mining) das análises das regras e atributos</v>
      </c>
      <c r="C88" s="668"/>
      <c r="D88" s="668"/>
      <c r="E88" s="669"/>
      <c r="F88" s="68" t="str">
        <f>IF(Máximo!F88:I88="","",Máximo!F88:I88)</f>
        <v/>
      </c>
      <c r="G88" s="72">
        <f>Máximo!G88:J88</f>
        <v>7.4999999999999997E-3</v>
      </c>
      <c r="H88" s="70" t="str">
        <f>IF(Máximo!H88="","",Máximo!H88)</f>
        <v>Obrigatório</v>
      </c>
      <c r="I88" s="37" t="s">
        <v>5</v>
      </c>
      <c r="J88" s="73">
        <f>IF($K$13="Não Atende",0,IF(I88="","",IF(H88="",VLOOKUP(I88,Parâmetros!$B$3:$C$6,2,0),VLOOKUP(I88,Parâmetros!$B$3:$C$6,2,0)*VLOOKUP(H88,Parâmetros!$E$3:$G$5,2,0))))</f>
        <v>0</v>
      </c>
      <c r="K88" s="74">
        <f t="shared" ref="K88" si="55">IF(J88="",0,((G88*J88)*$F$30)*0.9*100)</f>
        <v>0</v>
      </c>
      <c r="L88" s="3"/>
      <c r="M88" s="38"/>
    </row>
    <row r="89" spans="1:13" ht="45.75" customHeight="1" outlineLevel="1" x14ac:dyDescent="0.2">
      <c r="A89" s="170" t="str">
        <f>Máximo!A89</f>
        <v>3.57</v>
      </c>
      <c r="B89" s="667" t="str">
        <f>Máximo!B89:E89</f>
        <v>Case Management colaborativo (com comentários e anexos) e adaptativo (podendo visualizar todas as informações relevantes sobre a entidade suspeita - investigation carts and workbenchs) para habilitar resoluções de casos de forma mais eficaz</v>
      </c>
      <c r="C89" s="668"/>
      <c r="D89" s="668"/>
      <c r="E89" s="669"/>
      <c r="F89" s="68" t="str">
        <f>IF(Máximo!F89:I89="","",Máximo!F89:I89)</f>
        <v/>
      </c>
      <c r="G89" s="72">
        <f>Máximo!G89:J89</f>
        <v>7.4999999999999997E-3</v>
      </c>
      <c r="H89" s="70" t="str">
        <f>IF(Máximo!H89="","",Máximo!H89)</f>
        <v>Obrigatório</v>
      </c>
      <c r="I89" s="37" t="s">
        <v>5</v>
      </c>
      <c r="J89" s="73">
        <f>IF($K$13="Não Atende",0,IF(I89="","",IF(H89="",VLOOKUP(I89,Parâmetros!$B$3:$C$6,2,0),VLOOKUP(I89,Parâmetros!$B$3:$C$6,2,0)*VLOOKUP(H89,Parâmetros!$E$3:$G$5,2,0))))</f>
        <v>0</v>
      </c>
      <c r="K89" s="74">
        <f t="shared" ref="K89" si="56">IF(J89="",0,((G89*J89)*$F$30)*0.9*100)</f>
        <v>0</v>
      </c>
      <c r="L89" s="3"/>
      <c r="M89" s="38"/>
    </row>
    <row r="90" spans="1:13" ht="45.75" customHeight="1" outlineLevel="1" x14ac:dyDescent="0.2">
      <c r="A90" s="170" t="str">
        <f>Máximo!A90</f>
        <v>3.58</v>
      </c>
      <c r="B90" s="667" t="str">
        <f>Máximo!B90:E90</f>
        <v>A ferramenta deverá ser capaz de expandir a visibilidade dos dados relacionados ao caso investigado ao nível dos xDR's</v>
      </c>
      <c r="C90" s="668"/>
      <c r="D90" s="668"/>
      <c r="E90" s="669"/>
      <c r="F90" s="68" t="str">
        <f>IF(Máximo!F90:I90="","",Máximo!F90:I90)</f>
        <v/>
      </c>
      <c r="G90" s="72">
        <f>Máximo!G90:J90</f>
        <v>7.4999999999999997E-3</v>
      </c>
      <c r="H90" s="70" t="str">
        <f>IF(Máximo!H90="","",Máximo!H90)</f>
        <v>Obrigatório</v>
      </c>
      <c r="I90" s="37" t="s">
        <v>5</v>
      </c>
      <c r="J90" s="73">
        <f>IF($K$13="Não Atende",0,IF(I90="","",IF(H90="",VLOOKUP(I90,Parâmetros!$B$3:$C$6,2,0),VLOOKUP(I90,Parâmetros!$B$3:$C$6,2,0)*VLOOKUP(H90,Parâmetros!$E$3:$G$5,2,0))))</f>
        <v>0</v>
      </c>
      <c r="K90" s="74">
        <f t="shared" ref="K90" si="57">IF(J90="",0,((G90*J90)*$F$30)*0.9*100)</f>
        <v>0</v>
      </c>
      <c r="L90" s="3"/>
      <c r="M90" s="38"/>
    </row>
    <row r="91" spans="1:13" ht="45.75" customHeight="1" outlineLevel="1" x14ac:dyDescent="0.2">
      <c r="A91" s="170" t="str">
        <f>Máximo!A91</f>
        <v>3.59</v>
      </c>
      <c r="B91" s="667" t="str">
        <f>Máximo!B91:E91</f>
        <v>Capacidade de adicionar subscribers em hotlists (graylists, whitelists e blacklists) de dealers e assinantes de acordo com a análise dos casos</v>
      </c>
      <c r="C91" s="668"/>
      <c r="D91" s="668"/>
      <c r="E91" s="669"/>
      <c r="F91" s="68" t="str">
        <f>IF(Máximo!F91:I91="","",Máximo!F91:I91)</f>
        <v/>
      </c>
      <c r="G91" s="72">
        <f>Máximo!G91:J91</f>
        <v>7.4999999999999997E-3</v>
      </c>
      <c r="H91" s="70" t="str">
        <f>IF(Máximo!H91="","",Máximo!H91)</f>
        <v>Obrigatório</v>
      </c>
      <c r="I91" s="37" t="s">
        <v>5</v>
      </c>
      <c r="J91" s="73">
        <f>IF($K$13="Não Atende",0,IF(I91="","",IF(H91="",VLOOKUP(I91,Parâmetros!$B$3:$C$6,2,0),VLOOKUP(I91,Parâmetros!$B$3:$C$6,2,0)*VLOOKUP(H91,Parâmetros!$E$3:$G$5,2,0))))</f>
        <v>0</v>
      </c>
      <c r="K91" s="74">
        <f t="shared" ref="K91" si="58">IF(J91="",0,((G91*J91)*$F$30)*0.9*100)</f>
        <v>0</v>
      </c>
      <c r="L91" s="3"/>
      <c r="M91" s="38"/>
    </row>
    <row r="92" spans="1:13" ht="45.75" customHeight="1" outlineLevel="1" x14ac:dyDescent="0.2">
      <c r="A92" s="170" t="str">
        <f>Máximo!A92</f>
        <v>3.60</v>
      </c>
      <c r="B92" s="667" t="str">
        <f>Máximo!B92:E92</f>
        <v>A ferramenta deverá identificar padrões de novos cenários de fraude através de análise preditiva e machine learning (baseado em novas fontes de dados e base histórica)</v>
      </c>
      <c r="C92" s="668"/>
      <c r="D92" s="668"/>
      <c r="E92" s="669"/>
      <c r="F92" s="68" t="str">
        <f>IF(Máximo!F92:I92="","",Máximo!F92:I92)</f>
        <v/>
      </c>
      <c r="G92" s="72">
        <f>Máximo!G92:J92</f>
        <v>7.4999999999999997E-3</v>
      </c>
      <c r="H92" s="70" t="str">
        <f>IF(Máximo!H92="","",Máximo!H92)</f>
        <v>Obrigatório</v>
      </c>
      <c r="I92" s="37" t="s">
        <v>5</v>
      </c>
      <c r="J92" s="73">
        <f>IF($K$13="Não Atende",0,IF(I92="","",IF(H92="",VLOOKUP(I92,Parâmetros!$B$3:$C$6,2,0),VLOOKUP(I92,Parâmetros!$B$3:$C$6,2,0)*VLOOKUP(H92,Parâmetros!$E$3:$G$5,2,0))))</f>
        <v>0</v>
      </c>
      <c r="K92" s="74">
        <f t="shared" ref="K92" si="59">IF(J92="",0,((G92*J92)*$F$30)*0.9*100)</f>
        <v>0</v>
      </c>
      <c r="L92" s="3"/>
      <c r="M92" s="38"/>
    </row>
    <row r="93" spans="1:13" ht="45.75" customHeight="1" outlineLevel="1" x14ac:dyDescent="0.2">
      <c r="A93" s="170" t="str">
        <f>Máximo!A93</f>
        <v>3.61</v>
      </c>
      <c r="B93" s="667" t="str">
        <f>Máximo!B93:E93</f>
        <v>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v>
      </c>
      <c r="C93" s="668"/>
      <c r="D93" s="668"/>
      <c r="E93" s="669"/>
      <c r="F93" s="68" t="str">
        <f>IF(Máximo!F93:I93="","",Máximo!F93:I93)</f>
        <v/>
      </c>
      <c r="G93" s="72">
        <f>Máximo!G93:J93</f>
        <v>7.4999999999999997E-3</v>
      </c>
      <c r="H93" s="70" t="str">
        <f>IF(Máximo!H93="","",Máximo!H93)</f>
        <v>Obrigatório</v>
      </c>
      <c r="I93" s="37" t="s">
        <v>5</v>
      </c>
      <c r="J93" s="73">
        <f>IF($K$13="Não Atende",0,IF(I93="","",IF(H93="",VLOOKUP(I93,Parâmetros!$B$3:$C$6,2,0),VLOOKUP(I93,Parâmetros!$B$3:$C$6,2,0)*VLOOKUP(H93,Parâmetros!$E$3:$G$5,2,0))))</f>
        <v>0</v>
      </c>
      <c r="K93" s="74">
        <f t="shared" ref="K93" si="60">IF(J93="",0,((G93*J93)*$F$30)*0.9*100)</f>
        <v>0</v>
      </c>
      <c r="L93" s="3"/>
      <c r="M93" s="38"/>
    </row>
    <row r="94" spans="1:13" ht="45.75" customHeight="1" outlineLevel="1" x14ac:dyDescent="0.2">
      <c r="A94" s="170" t="str">
        <f>Máximo!A94</f>
        <v>3.62</v>
      </c>
      <c r="B94" s="667" t="str">
        <f>Máximo!B94:E94</f>
        <v>Durante a analise humana se o caso é fraude ou não, a ferramenta deverá ser capaz de registrar uma nota explicativa com a tomada de decisão dentro do workflow definido (ações humanas no processo prevenção da venda, detectação da fraude, desbloqueio, fraude interna, etc)</v>
      </c>
      <c r="C94" s="668"/>
      <c r="D94" s="668"/>
      <c r="E94" s="669"/>
      <c r="F94" s="68" t="str">
        <f>IF(Máximo!F94:I94="","",Máximo!F94:I94)</f>
        <v/>
      </c>
      <c r="G94" s="72">
        <f>Máximo!G94:J94</f>
        <v>7.4999999999999997E-3</v>
      </c>
      <c r="H94" s="70" t="str">
        <f>IF(Máximo!H94="","",Máximo!H94)</f>
        <v>Obrigatório</v>
      </c>
      <c r="I94" s="37" t="s">
        <v>5</v>
      </c>
      <c r="J94" s="73">
        <f>IF($K$13="Não Atende",0,IF(I94="","",IF(H94="",VLOOKUP(I94,Parâmetros!$B$3:$C$6,2,0),VLOOKUP(I94,Parâmetros!$B$3:$C$6,2,0)*VLOOKUP(H94,Parâmetros!$E$3:$G$5,2,0))))</f>
        <v>0</v>
      </c>
      <c r="K94" s="74">
        <f t="shared" ref="K94" si="61">IF(J94="",0,((G94*J94)*$F$30)*0.9*100)</f>
        <v>0</v>
      </c>
      <c r="L94" s="3"/>
      <c r="M94" s="38"/>
    </row>
    <row r="95" spans="1:13" ht="45.75" customHeight="1" outlineLevel="1" x14ac:dyDescent="0.2">
      <c r="A95" s="170" t="str">
        <f>Máximo!A95</f>
        <v>3.63</v>
      </c>
      <c r="B95" s="667" t="str">
        <f>Máximo!B95:E95</f>
        <v>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v>
      </c>
      <c r="C95" s="668"/>
      <c r="D95" s="668"/>
      <c r="E95" s="669"/>
      <c r="F95" s="68" t="str">
        <f>IF(Máximo!F95:I95="","",Máximo!F95:I95)</f>
        <v/>
      </c>
      <c r="G95" s="72">
        <f>Máximo!G95:J95</f>
        <v>7.4999999999999997E-3</v>
      </c>
      <c r="H95" s="70" t="str">
        <f>IF(Máximo!H95="","",Máximo!H95)</f>
        <v>Obrigatório</v>
      </c>
      <c r="I95" s="37" t="s">
        <v>5</v>
      </c>
      <c r="J95" s="73">
        <f>IF($K$13="Não Atende",0,IF(I95="","",IF(H95="",VLOOKUP(I95,Parâmetros!$B$3:$C$6,2,0),VLOOKUP(I95,Parâmetros!$B$3:$C$6,2,0)*VLOOKUP(H95,Parâmetros!$E$3:$G$5,2,0))))</f>
        <v>0</v>
      </c>
      <c r="K95" s="74">
        <f t="shared" ref="K95" si="62">IF(J95="",0,((G95*J95)*$F$30)*0.9*100)</f>
        <v>0</v>
      </c>
      <c r="L95" s="3"/>
      <c r="M95" s="38"/>
    </row>
    <row r="96" spans="1:13" ht="45.75" customHeight="1" outlineLevel="1" x14ac:dyDescent="0.2">
      <c r="A96" s="170" t="str">
        <f>Máximo!A96</f>
        <v>3.64</v>
      </c>
      <c r="B96" s="667" t="str">
        <f>Máximo!B96:E96</f>
        <v>A ferramenta deverá disponibilizar acesso a usuários com diferentes perfis parametrizáveis no módulo de admnistração da ferramenta (Equipes de Crédito, RA, SI, Anti-fraude, Auditoria, Jurídico, etc)</v>
      </c>
      <c r="C96" s="668"/>
      <c r="D96" s="668"/>
      <c r="E96" s="669"/>
      <c r="F96" s="68" t="str">
        <f>IF(Máximo!F96:I96="","",Máximo!F96:I96)</f>
        <v/>
      </c>
      <c r="G96" s="72">
        <f>Máximo!G96:J96</f>
        <v>7.4999999999999997E-3</v>
      </c>
      <c r="H96" s="70" t="str">
        <f>IF(Máximo!H96="","",Máximo!H96)</f>
        <v>Obrigatório</v>
      </c>
      <c r="I96" s="37" t="s">
        <v>4</v>
      </c>
      <c r="J96" s="73">
        <f>IF($K$13="Não Atende",0,IF(I96="","",IF(H96="",VLOOKUP(I96,Parâmetros!$B$3:$C$6,2,0),VLOOKUP(I96,Parâmetros!$B$3:$C$6,2,0)*VLOOKUP(H96,Parâmetros!$E$3:$G$5,2,0))))</f>
        <v>4</v>
      </c>
      <c r="K96" s="74">
        <f t="shared" ref="K96" si="63">IF(J96="",0,((G96*J96)*$F$30)*0.9*100)</f>
        <v>1.2149999999999999</v>
      </c>
      <c r="L96" s="3"/>
      <c r="M96" s="38"/>
    </row>
    <row r="97" spans="1:13" ht="45.75" customHeight="1" outlineLevel="1" x14ac:dyDescent="0.2">
      <c r="A97" s="170" t="str">
        <f>Máximo!A97</f>
        <v>3.65</v>
      </c>
      <c r="B97" s="667" t="str">
        <f>Máximo!B97:E97</f>
        <v>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v>
      </c>
      <c r="C97" s="668"/>
      <c r="D97" s="668"/>
      <c r="E97" s="669"/>
      <c r="F97" s="68" t="str">
        <f>IF(Máximo!F97:I97="","",Máximo!F97:I97)</f>
        <v/>
      </c>
      <c r="G97" s="72">
        <f>Máximo!G97:J97</f>
        <v>7.4999999999999997E-3</v>
      </c>
      <c r="H97" s="70" t="str">
        <f>IF(Máximo!H97="","",Máximo!H97)</f>
        <v>Obrigatório</v>
      </c>
      <c r="I97" s="37" t="s">
        <v>17</v>
      </c>
      <c r="J97" s="73">
        <f>IF($K$13="Não Atende",0,IF(I97="","",IF(H97="",VLOOKUP(I97,Parâmetros!$B$3:$C$6,2,0),VLOOKUP(I97,Parâmetros!$B$3:$C$6,2,0)*VLOOKUP(H97,Parâmetros!$E$3:$G$5,2,0))))</f>
        <v>2</v>
      </c>
      <c r="K97" s="74">
        <f t="shared" ref="K97" si="64">IF(J97="",0,((G97*J97)*$F$30)*0.9*100)</f>
        <v>0.60749999999999993</v>
      </c>
      <c r="L97" s="3"/>
      <c r="M97" s="38"/>
    </row>
    <row r="98" spans="1:13" ht="45.75" customHeight="1" outlineLevel="1" x14ac:dyDescent="0.2">
      <c r="A98" s="170" t="str">
        <f>Máximo!A98</f>
        <v>3.66</v>
      </c>
      <c r="B98" s="667" t="str">
        <f>Máximo!B98:E98</f>
        <v>A ferramenta deve permitir que o usuário crie alertas para as regras criadas (sem limites de regras). Por exemplo, alarme para uma venda efetuada para um endereço conhecido como fraude.</v>
      </c>
      <c r="C98" s="668"/>
      <c r="D98" s="668"/>
      <c r="E98" s="669"/>
      <c r="F98" s="68" t="str">
        <f>IF(Máximo!F98:I98="","",Máximo!F98:I98)</f>
        <v/>
      </c>
      <c r="G98" s="72">
        <f>Máximo!G98:J98</f>
        <v>7.4999999999999997E-3</v>
      </c>
      <c r="H98" s="70" t="str">
        <f>IF(Máximo!H98="","",Máximo!H98)</f>
        <v>Obrigatório</v>
      </c>
      <c r="I98" s="37" t="s">
        <v>5</v>
      </c>
      <c r="J98" s="73">
        <f>IF($K$13="Não Atende",0,IF(I98="","",IF(H98="",VLOOKUP(I98,Parâmetros!$B$3:$C$6,2,0),VLOOKUP(I98,Parâmetros!$B$3:$C$6,2,0)*VLOOKUP(H98,Parâmetros!$E$3:$G$5,2,0))))</f>
        <v>0</v>
      </c>
      <c r="K98" s="74">
        <f t="shared" ref="K98" si="65">IF(J98="",0,((G98*J98)*$F$30)*0.9*100)</f>
        <v>0</v>
      </c>
      <c r="L98" s="3"/>
      <c r="M98" s="38"/>
    </row>
    <row r="99" spans="1:13" ht="45.75" customHeight="1" outlineLevel="1" x14ac:dyDescent="0.2">
      <c r="A99" s="170" t="str">
        <f>Máximo!A99</f>
        <v>3.67</v>
      </c>
      <c r="B99" s="667" t="str">
        <f>Máximo!B99:E99</f>
        <v>A ferramenta deve permitir que o usuário crie dashboards para exposição dos casos</v>
      </c>
      <c r="C99" s="668"/>
      <c r="D99" s="668"/>
      <c r="E99" s="669"/>
      <c r="F99" s="68" t="str">
        <f>IF(Máximo!F99:I99="","",Máximo!F99:I99)</f>
        <v/>
      </c>
      <c r="G99" s="72">
        <f>Máximo!G99:J99</f>
        <v>3.69318182E-3</v>
      </c>
      <c r="H99" s="70" t="str">
        <f>IF(Máximo!H99="","",Máximo!H99)</f>
        <v>Obrigatório</v>
      </c>
      <c r="I99" s="37" t="s">
        <v>5</v>
      </c>
      <c r="J99" s="73">
        <f>IF($K$13="Não Atende",0,IF(I99="","",IF(H99="",VLOOKUP(I99,Parâmetros!$B$3:$C$6,2,0),VLOOKUP(I99,Parâmetros!$B$3:$C$6,2,0)*VLOOKUP(H99,Parâmetros!$E$3:$G$5,2,0))))</f>
        <v>0</v>
      </c>
      <c r="K99" s="74">
        <f t="shared" ref="K99" si="66">IF(J99="",0,((G99*J99)*$F$30)*0.9*100)</f>
        <v>0</v>
      </c>
      <c r="L99" s="3"/>
      <c r="M99" s="38"/>
    </row>
    <row r="100" spans="1:13" ht="45.75" customHeight="1" outlineLevel="1" x14ac:dyDescent="0.2">
      <c r="A100" s="170" t="str">
        <f>Máximo!A100</f>
        <v>3.68</v>
      </c>
      <c r="B100" s="667" t="str">
        <f>Máximo!B100:E100</f>
        <v>A ferramenta deve permitir que o usuário crie relatórios para report dos casos</v>
      </c>
      <c r="C100" s="668"/>
      <c r="D100" s="668"/>
      <c r="E100" s="669"/>
      <c r="F100" s="68" t="str">
        <f>IF(Máximo!F100:I100="","",Máximo!F100:I100)</f>
        <v/>
      </c>
      <c r="G100" s="72">
        <f>Máximo!G100:J100</f>
        <v>3.69318182E-3</v>
      </c>
      <c r="H100" s="70" t="str">
        <f>IF(Máximo!H100="","",Máximo!H100)</f>
        <v>Obrigatório</v>
      </c>
      <c r="I100" s="37" t="s">
        <v>5</v>
      </c>
      <c r="J100" s="73">
        <f>IF($K$13="Não Atende",0,IF(I100="","",IF(H100="",VLOOKUP(I100,Parâmetros!$B$3:$C$6,2,0),VLOOKUP(I100,Parâmetros!$B$3:$C$6,2,0)*VLOOKUP(H100,Parâmetros!$E$3:$G$5,2,0))))</f>
        <v>0</v>
      </c>
      <c r="K100" s="74">
        <f t="shared" ref="K100" si="67">IF(J100="",0,((G100*J100)*$F$30)*0.9*100)</f>
        <v>0</v>
      </c>
      <c r="L100" s="3"/>
      <c r="M100" s="38"/>
    </row>
    <row r="101" spans="1:13" ht="45.75" customHeight="1" outlineLevel="1" x14ac:dyDescent="0.2">
      <c r="A101" s="170" t="str">
        <f>Máximo!A101</f>
        <v>3.69</v>
      </c>
      <c r="B101" s="667" t="str">
        <f>Máximo!B101:E101</f>
        <v>A ferramenta deverá de ser capaz de enviar SMS diretamente para o cliente ou analista de fraude através de alarmes pre-definidos</v>
      </c>
      <c r="C101" s="668"/>
      <c r="D101" s="668"/>
      <c r="E101" s="669"/>
      <c r="F101" s="68" t="str">
        <f>IF(Máximo!F101:I101="","",Máximo!F101:I101)</f>
        <v/>
      </c>
      <c r="G101" s="72">
        <f>Máximo!G101:J101</f>
        <v>7.4999999999999997E-3</v>
      </c>
      <c r="H101" s="70" t="str">
        <f>IF(Máximo!H101="","",Máximo!H101)</f>
        <v>Obrigatório</v>
      </c>
      <c r="I101" s="37" t="s">
        <v>5</v>
      </c>
      <c r="J101" s="73">
        <f>IF($K$13="Não Atende",0,IF(I101="","",IF(H101="",VLOOKUP(I101,Parâmetros!$B$3:$C$6,2,0),VLOOKUP(I101,Parâmetros!$B$3:$C$6,2,0)*VLOOKUP(H101,Parâmetros!$E$3:$G$5,2,0))))</f>
        <v>0</v>
      </c>
      <c r="K101" s="74">
        <f t="shared" ref="K101" si="68">IF(J101="",0,((G101*J101)*$F$30)*0.9*100)</f>
        <v>0</v>
      </c>
      <c r="L101" s="3"/>
      <c r="M101" s="38"/>
    </row>
    <row r="102" spans="1:13" ht="45.75" customHeight="1" outlineLevel="1" x14ac:dyDescent="0.2">
      <c r="A102" s="170" t="str">
        <f>Máximo!A102</f>
        <v>3.70</v>
      </c>
      <c r="B102" s="667" t="str">
        <f>Máximo!B102:E102</f>
        <v>A ferramenta deverá de ser capaz de enviar email diretamente para o cliente ou analista de fraude através de alarmes pre-definidos</v>
      </c>
      <c r="C102" s="668"/>
      <c r="D102" s="668"/>
      <c r="E102" s="669"/>
      <c r="F102" s="68" t="str">
        <f>IF(Máximo!F102:I102="","",Máximo!F102:I102)</f>
        <v/>
      </c>
      <c r="G102" s="72">
        <f>Máximo!G102:J102</f>
        <v>7.4999999999999997E-3</v>
      </c>
      <c r="H102" s="70" t="str">
        <f>IF(Máximo!H102="","",Máximo!H102)</f>
        <v>Obrigatório</v>
      </c>
      <c r="I102" s="37" t="s">
        <v>5</v>
      </c>
      <c r="J102" s="73">
        <f>IF($K$13="Não Atende",0,IF(I102="","",IF(H102="",VLOOKUP(I102,Parâmetros!$B$3:$C$6,2,0),VLOOKUP(I102,Parâmetros!$B$3:$C$6,2,0)*VLOOKUP(H102,Parâmetros!$E$3:$G$5,2,0))))</f>
        <v>0</v>
      </c>
      <c r="K102" s="74">
        <f t="shared" ref="K102" si="69">IF(J102="",0,((G102*J102)*$F$30)*0.9*100)</f>
        <v>0</v>
      </c>
      <c r="L102" s="3"/>
      <c r="M102" s="38"/>
    </row>
    <row r="103" spans="1:13" ht="45.75" customHeight="1" outlineLevel="1" x14ac:dyDescent="0.2">
      <c r="A103" s="170" t="str">
        <f>Máximo!A103</f>
        <v>3.71</v>
      </c>
      <c r="B103" s="667" t="str">
        <f>Máximo!B103:E103</f>
        <v>A ferramenta deve permitir que o usuário crie simuladores de regras para teste</v>
      </c>
      <c r="C103" s="668"/>
      <c r="D103" s="668"/>
      <c r="E103" s="669"/>
      <c r="F103" s="68" t="str">
        <f>IF(Máximo!F103:I103="","",Máximo!F103:I103)</f>
        <v/>
      </c>
      <c r="G103" s="72">
        <f>Máximo!G103:J103</f>
        <v>7.4999999999999997E-3</v>
      </c>
      <c r="H103" s="70" t="str">
        <f>IF(Máximo!H103="","",Máximo!H103)</f>
        <v>Obrigatório</v>
      </c>
      <c r="I103" s="37" t="s">
        <v>5</v>
      </c>
      <c r="J103" s="73">
        <f>IF($K$13="Não Atende",0,IF(I103="","",IF(H103="",VLOOKUP(I103,Parâmetros!$B$3:$C$6,2,0),VLOOKUP(I103,Parâmetros!$B$3:$C$6,2,0)*VLOOKUP(H103,Parâmetros!$E$3:$G$5,2,0))))</f>
        <v>0</v>
      </c>
      <c r="K103" s="74">
        <f t="shared" ref="K103" si="70">IF(J103="",0,((G103*J103)*$F$30)*0.9*100)</f>
        <v>0</v>
      </c>
      <c r="L103" s="3"/>
      <c r="M103" s="38"/>
    </row>
    <row r="104" spans="1:13" ht="45.75" customHeight="1" outlineLevel="1" x14ac:dyDescent="0.2">
      <c r="A104" s="170" t="str">
        <f>Máximo!A104</f>
        <v>3.72</v>
      </c>
      <c r="B104" s="667" t="str">
        <f>Máximo!B104:E104</f>
        <v>A ferramenta deve permitir busca (Google-Like) de atributos e expressões na base de dados e exibí-los de acordo com a sua relevância e tipificação</v>
      </c>
      <c r="C104" s="668"/>
      <c r="D104" s="668"/>
      <c r="E104" s="669"/>
      <c r="F104" s="68" t="str">
        <f>IF(Máximo!F104:I104="","",Máximo!F104:I104)</f>
        <v/>
      </c>
      <c r="G104" s="72">
        <f>Máximo!G104:J104</f>
        <v>3.69318182E-3</v>
      </c>
      <c r="H104" s="70" t="str">
        <f>IF(Máximo!H104="","",Máximo!H104)</f>
        <v>Obrigatório</v>
      </c>
      <c r="I104" s="37" t="s">
        <v>5</v>
      </c>
      <c r="J104" s="73">
        <f>IF($K$13="Não Atende",0,IF(I104="","",IF(H104="",VLOOKUP(I104,Parâmetros!$B$3:$C$6,2,0),VLOOKUP(I104,Parâmetros!$B$3:$C$6,2,0)*VLOOKUP(H104,Parâmetros!$E$3:$G$5,2,0))))</f>
        <v>0</v>
      </c>
      <c r="K104" s="74">
        <f t="shared" ref="K104" si="71">IF(J104="",0,((G104*J104)*$F$30)*0.9*100)</f>
        <v>0</v>
      </c>
      <c r="L104" s="3"/>
      <c r="M104" s="38"/>
    </row>
    <row r="105" spans="1:13" ht="45.75" customHeight="1" outlineLevel="1" x14ac:dyDescent="0.2">
      <c r="A105" s="170" t="str">
        <f>Máximo!A105</f>
        <v>3.73</v>
      </c>
      <c r="B105" s="667" t="str">
        <f>Máximo!B105:E105</f>
        <v>Capacidade de bloquear subscribers nos CRM's via ação do analista (comunicação com Siebel 6.3, Siebel 8, Oracle Service Cloud, SAC, STC e SINN via Oracle SOA Suite ou Informática Power Center)</v>
      </c>
      <c r="C105" s="668"/>
      <c r="D105" s="668"/>
      <c r="E105" s="669"/>
      <c r="F105" s="68" t="str">
        <f>IF(Máximo!F105:I105="","",Máximo!F105:I105)</f>
        <v/>
      </c>
      <c r="G105" s="72">
        <f>Máximo!G105:J105</f>
        <v>7.4999999999999997E-3</v>
      </c>
      <c r="H105" s="70" t="str">
        <f>IF(Máximo!H105="","",Máximo!H105)</f>
        <v>Obrigatório</v>
      </c>
      <c r="I105" s="37" t="s">
        <v>5</v>
      </c>
      <c r="J105" s="73">
        <f>IF($K$13="Não Atende",0,IF(I105="","",IF(H105="",VLOOKUP(I105,Parâmetros!$B$3:$C$6,2,0),VLOOKUP(I105,Parâmetros!$B$3:$C$6,2,0)*VLOOKUP(H105,Parâmetros!$E$3:$G$5,2,0))))</f>
        <v>0</v>
      </c>
      <c r="K105" s="74">
        <f t="shared" ref="K105" si="72">IF(J105="",0,((G105*J105)*$F$30)*0.9*100)</f>
        <v>0</v>
      </c>
      <c r="L105" s="3"/>
      <c r="M105" s="38"/>
    </row>
    <row r="106" spans="1:13" ht="45.75" customHeight="1" outlineLevel="1" x14ac:dyDescent="0.2">
      <c r="A106" s="170" t="str">
        <f>Máximo!A106</f>
        <v>3.74</v>
      </c>
      <c r="B106" s="667" t="str">
        <f>Máximo!B106:E106</f>
        <v>Capacidade de bloquear subscribers na Rede da Oi via ação do analista (comunicação com HLR via protocolo SSH, Telnet e comunicação com a rede fixa através do loader)</v>
      </c>
      <c r="C106" s="668"/>
      <c r="D106" s="668"/>
      <c r="E106" s="669"/>
      <c r="F106" s="68" t="str">
        <f>IF(Máximo!F106:I106="","",Máximo!F106:I106)</f>
        <v/>
      </c>
      <c r="G106" s="72">
        <f>Máximo!G106:J106</f>
        <v>7.4999999999999997E-3</v>
      </c>
      <c r="H106" s="70" t="str">
        <f>IF(Máximo!H106="","",Máximo!H106)</f>
        <v>Obrigatório</v>
      </c>
      <c r="I106" s="37" t="s">
        <v>5</v>
      </c>
      <c r="J106" s="73">
        <f>IF($K$13="Não Atende",0,IF(I106="","",IF(H106="",VLOOKUP(I106,Parâmetros!$B$3:$C$6,2,0),VLOOKUP(I106,Parâmetros!$B$3:$C$6,2,0)*VLOOKUP(H106,Parâmetros!$E$3:$G$5,2,0))))</f>
        <v>0</v>
      </c>
      <c r="K106" s="74">
        <f t="shared" ref="K106" si="73">IF(J106="",0,((G106*J106)*$F$30)*0.9*100)</f>
        <v>0</v>
      </c>
      <c r="L106" s="3"/>
      <c r="M106" s="38"/>
    </row>
    <row r="107" spans="1:13" ht="45.75" customHeight="1" outlineLevel="1" x14ac:dyDescent="0.2">
      <c r="A107" s="170" t="str">
        <f>Máximo!A107</f>
        <v>3.75</v>
      </c>
      <c r="B107" s="667" t="str">
        <f>Máximo!B107:E107</f>
        <v>A ferramenta deverá reconhecer assiantes bloqueados na rede e nos CRM's para não alarmar mais as regras cujo esteja no caso</v>
      </c>
      <c r="C107" s="668"/>
      <c r="D107" s="668"/>
      <c r="E107" s="669"/>
      <c r="F107" s="68" t="str">
        <f>IF(Máximo!F107:I107="","",Máximo!F107:I107)</f>
        <v/>
      </c>
      <c r="G107" s="72">
        <f>Máximo!G107:J107</f>
        <v>7.4999999999999997E-3</v>
      </c>
      <c r="H107" s="70" t="str">
        <f>IF(Máximo!H107="","",Máximo!H107)</f>
        <v>Obrigatório</v>
      </c>
      <c r="I107" s="37" t="s">
        <v>5</v>
      </c>
      <c r="J107" s="73">
        <f>IF($K$13="Não Atende",0,IF(I107="","",IF(H107="",VLOOKUP(I107,Parâmetros!$B$3:$C$6,2,0),VLOOKUP(I107,Parâmetros!$B$3:$C$6,2,0)*VLOOKUP(H107,Parâmetros!$E$3:$G$5,2,0))))</f>
        <v>0</v>
      </c>
      <c r="K107" s="74">
        <f t="shared" ref="K107" si="74">IF(J107="",0,((G107*J107)*$F$30)*0.9*100)</f>
        <v>0</v>
      </c>
      <c r="L107" s="3"/>
      <c r="M107" s="38"/>
    </row>
    <row r="108" spans="1:13" ht="45.75" customHeight="1" outlineLevel="1" x14ac:dyDescent="0.2">
      <c r="A108" s="170" t="str">
        <f>Máximo!A108</f>
        <v>3.76</v>
      </c>
      <c r="B108" s="667" t="str">
        <f>Máximo!B108:E108</f>
        <v>A ferramenta deverá ser extensível às premissas dos dealers concetando com POS's para verificar as credenciais do cliente antes da ativação do(s) produto(s)</v>
      </c>
      <c r="C108" s="668"/>
      <c r="D108" s="668"/>
      <c r="E108" s="669"/>
      <c r="F108" s="68" t="str">
        <f>IF(Máximo!F108:I108="","",Máximo!F108:I108)</f>
        <v/>
      </c>
      <c r="G108" s="72">
        <f>Máximo!G108:J108</f>
        <v>3.69318182E-3</v>
      </c>
      <c r="H108" s="70" t="str">
        <f>IF(Máximo!H108="","",Máximo!H108)</f>
        <v>Obrigatório</v>
      </c>
      <c r="I108" s="37" t="s">
        <v>5</v>
      </c>
      <c r="J108" s="73">
        <f>IF($K$13="Não Atende",0,IF(I108="","",IF(H108="",VLOOKUP(I108,Parâmetros!$B$3:$C$6,2,0),VLOOKUP(I108,Parâmetros!$B$3:$C$6,2,0)*VLOOKUP(H108,Parâmetros!$E$3:$G$5,2,0))))</f>
        <v>0</v>
      </c>
      <c r="K108" s="74">
        <f t="shared" ref="K108" si="75">IF(J108="",0,((G108*J108)*$F$30)*0.9*100)</f>
        <v>0</v>
      </c>
      <c r="L108" s="3"/>
      <c r="M108" s="38"/>
    </row>
    <row r="109" spans="1:13" ht="45.75" customHeight="1" outlineLevel="1" x14ac:dyDescent="0.2">
      <c r="A109" s="170" t="str">
        <f>Máximo!A109</f>
        <v>3.77</v>
      </c>
      <c r="B109" s="667" t="str">
        <f>Máximo!B109:E109</f>
        <v>A ferramenta deverá prover de mecanismos de georeferenciamento dos casos analisados</v>
      </c>
      <c r="C109" s="668"/>
      <c r="D109" s="668"/>
      <c r="E109" s="669"/>
      <c r="F109" s="68" t="str">
        <f>IF(Máximo!F109:I109="","",Máximo!F109:I109)</f>
        <v/>
      </c>
      <c r="G109" s="72">
        <f>Máximo!G109:J109</f>
        <v>7.4999999999999997E-3</v>
      </c>
      <c r="H109" s="70" t="str">
        <f>IF(Máximo!H109="","",Máximo!H109)</f>
        <v>Obrigatório</v>
      </c>
      <c r="I109" s="37" t="s">
        <v>17</v>
      </c>
      <c r="J109" s="73">
        <f>IF($K$13="Não Atende",0,IF(I109="","",IF(H109="",VLOOKUP(I109,Parâmetros!$B$3:$C$6,2,0),VLOOKUP(I109,Parâmetros!$B$3:$C$6,2,0)*VLOOKUP(H109,Parâmetros!$E$3:$G$5,2,0))))</f>
        <v>2</v>
      </c>
      <c r="K109" s="74">
        <f t="shared" ref="K109" si="76">IF(J109="",0,((G109*J109)*$F$30)*0.9*100)</f>
        <v>0.60749999999999993</v>
      </c>
      <c r="L109" s="3"/>
      <c r="M109" s="38"/>
    </row>
    <row r="110" spans="1:13" ht="45.75" customHeight="1" outlineLevel="1" x14ac:dyDescent="0.2">
      <c r="A110" s="170" t="str">
        <f>Máximo!A110</f>
        <v>3.78</v>
      </c>
      <c r="B110" s="667" t="str">
        <f>Máximo!B110:E110</f>
        <v>Capacidade de leitura biométrica para cruzamento de reconhecimento biométrico (facial, iris, digitais, etc) para as iniciativas de anti-fraude de frente de loja e cruzamento com perfil de mídias sociais (reconhecimento facial)</v>
      </c>
      <c r="C110" s="668"/>
      <c r="D110" s="668"/>
      <c r="E110" s="669"/>
      <c r="F110" s="68" t="str">
        <f>IF(Máximo!F110:I110="","",Máximo!F110:I110)</f>
        <v/>
      </c>
      <c r="G110" s="72">
        <f>Máximo!G110:J110</f>
        <v>3.69318182E-3</v>
      </c>
      <c r="H110" s="70" t="str">
        <f>IF(Máximo!H110="","",Máximo!H110)</f>
        <v>Obrigatório</v>
      </c>
      <c r="I110" s="37" t="s">
        <v>5</v>
      </c>
      <c r="J110" s="73">
        <f>IF($K$13="Não Atende",0,IF(I110="","",IF(H110="",VLOOKUP(I110,Parâmetros!$B$3:$C$6,2,0),VLOOKUP(I110,Parâmetros!$B$3:$C$6,2,0)*VLOOKUP(H110,Parâmetros!$E$3:$G$5,2,0))))</f>
        <v>0</v>
      </c>
      <c r="K110" s="74">
        <f t="shared" ref="K110" si="77">IF(J110="",0,((G110*J110)*$F$30)*0.9*100)</f>
        <v>0</v>
      </c>
      <c r="L110" s="3"/>
      <c r="M110" s="38"/>
    </row>
    <row r="111" spans="1:13" ht="45.75" customHeight="1" outlineLevel="1" x14ac:dyDescent="0.2">
      <c r="A111" s="170" t="str">
        <f>Máximo!A111</f>
        <v>3.79</v>
      </c>
      <c r="B111" s="667" t="str">
        <f>Máximo!B111:E111</f>
        <v>Capacidade de leitura biométrica para reconhecimento biométrico (facial, iris, digitais, etc) em documentos digitalizados.</v>
      </c>
      <c r="C111" s="668"/>
      <c r="D111" s="668"/>
      <c r="E111" s="669"/>
      <c r="F111" s="68" t="str">
        <f>IF(Máximo!F111:I111="","",Máximo!F111:I111)</f>
        <v/>
      </c>
      <c r="G111" s="72">
        <f>Máximo!G111:J111</f>
        <v>3.69318182E-3</v>
      </c>
      <c r="H111" s="70" t="str">
        <f>IF(Máximo!H111="","",Máximo!H111)</f>
        <v>Obrigatório</v>
      </c>
      <c r="I111" s="37" t="s">
        <v>5</v>
      </c>
      <c r="J111" s="73">
        <f>IF($K$13="Não Atende",0,IF(I111="","",IF(H111="",VLOOKUP(I111,Parâmetros!$B$3:$C$6,2,0),VLOOKUP(I111,Parâmetros!$B$3:$C$6,2,0)*VLOOKUP(H111,Parâmetros!$E$3:$G$5,2,0))))</f>
        <v>0</v>
      </c>
      <c r="K111" s="74">
        <f t="shared" ref="K111" si="78">IF(J111="",0,((G111*J111)*$F$30)*0.9*100)</f>
        <v>0</v>
      </c>
      <c r="L111" s="3"/>
      <c r="M111" s="38"/>
    </row>
    <row r="112" spans="1:13" ht="45.75" customHeight="1" outlineLevel="1" x14ac:dyDescent="0.2">
      <c r="A112" s="170" t="str">
        <f>Máximo!A112</f>
        <v>3.80</v>
      </c>
      <c r="B112" s="667" t="str">
        <f>Máximo!B112:E112</f>
        <v>Capacidade de leitura OCR (para habilitar checagem de assinatura e leitura de contratos)</v>
      </c>
      <c r="C112" s="668"/>
      <c r="D112" s="668"/>
      <c r="E112" s="669"/>
      <c r="F112" s="68" t="str">
        <f>IF(Máximo!F112:I112="","",Máximo!F112:I112)</f>
        <v/>
      </c>
      <c r="G112" s="72">
        <f>Máximo!G112:J112</f>
        <v>3.69318182E-3</v>
      </c>
      <c r="H112" s="70" t="str">
        <f>IF(Máximo!H112="","",Máximo!H112)</f>
        <v>Obrigatório</v>
      </c>
      <c r="I112" s="37" t="s">
        <v>5</v>
      </c>
      <c r="J112" s="73">
        <f>IF($K$13="Não Atende",0,IF(I112="","",IF(H112="",VLOOKUP(I112,Parâmetros!$B$3:$C$6,2,0),VLOOKUP(I112,Parâmetros!$B$3:$C$6,2,0)*VLOOKUP(H112,Parâmetros!$E$3:$G$5,2,0))))</f>
        <v>0</v>
      </c>
      <c r="K112" s="74">
        <f t="shared" ref="K112" si="79">IF(J112="",0,((G112*J112)*$F$30)*0.9*100)</f>
        <v>0</v>
      </c>
      <c r="L112" s="3"/>
      <c r="M112" s="38"/>
    </row>
    <row r="113" spans="1:15" ht="45.75" customHeight="1" outlineLevel="1" x14ac:dyDescent="0.2">
      <c r="A113" s="170" t="str">
        <f>Máximo!A113</f>
        <v>3.81</v>
      </c>
      <c r="B113" s="667" t="str">
        <f>Máximo!B113:E113</f>
        <v>Capacidade de conectar com scores externos (ClearSale, M4U Serasa, ABR, Receita Federal, etc) via webservices</v>
      </c>
      <c r="C113" s="668"/>
      <c r="D113" s="668"/>
      <c r="E113" s="669"/>
      <c r="F113" s="68" t="str">
        <f>IF(Máximo!F113:I113="","",Máximo!F113:I113)</f>
        <v/>
      </c>
      <c r="G113" s="72">
        <f>Máximo!G113:J113</f>
        <v>7.4999999999999997E-3</v>
      </c>
      <c r="H113" s="70" t="str">
        <f>IF(Máximo!H113="","",Máximo!H113)</f>
        <v>Obrigatório</v>
      </c>
      <c r="I113" s="37" t="s">
        <v>4</v>
      </c>
      <c r="J113" s="73">
        <f>IF($K$13="Não Atende",0,IF(I113="","",IF(H113="",VLOOKUP(I113,Parâmetros!$B$3:$C$6,2,0),VLOOKUP(I113,Parâmetros!$B$3:$C$6,2,0)*VLOOKUP(H113,Parâmetros!$E$3:$G$5,2,0))))</f>
        <v>4</v>
      </c>
      <c r="K113" s="74">
        <f t="shared" ref="K113" si="80">IF(J113="",0,((G113*J113)*$F$30)*0.9*100)</f>
        <v>1.2149999999999999</v>
      </c>
      <c r="L113" s="3"/>
      <c r="M113" s="38"/>
    </row>
    <row r="114" spans="1:15" ht="45.75" customHeight="1" outlineLevel="1" x14ac:dyDescent="0.2">
      <c r="A114" s="170" t="str">
        <f>Máximo!A114</f>
        <v>3.82</v>
      </c>
      <c r="B114" s="667" t="str">
        <f>Máximo!B114:E114</f>
        <v>A ferramenta deverá permitir ao analista e ao adminstrador do sistema a configuração e desenvolvimento de procedures para transformação dos dados (flexibilizando a criação de novas regras)</v>
      </c>
      <c r="C114" s="668"/>
      <c r="D114" s="668"/>
      <c r="E114" s="669"/>
      <c r="F114" s="68" t="str">
        <f>IF(Máximo!F114:I114="","",Máximo!F114:I114)</f>
        <v/>
      </c>
      <c r="G114" s="72">
        <f>Máximo!G114:J114</f>
        <v>7.4999999999999997E-3</v>
      </c>
      <c r="H114" s="70" t="str">
        <f>IF(Máximo!H114="","",Máximo!H114)</f>
        <v>Obrigatório</v>
      </c>
      <c r="I114" s="37" t="s">
        <v>4</v>
      </c>
      <c r="J114" s="73">
        <f>IF($K$13="Não Atende",0,IF(I114="","",IF(H114="",VLOOKUP(I114,Parâmetros!$B$3:$C$6,2,0),VLOOKUP(I114,Parâmetros!$B$3:$C$6,2,0)*VLOOKUP(H114,Parâmetros!$E$3:$G$5,2,0))))</f>
        <v>4</v>
      </c>
      <c r="K114" s="74">
        <f t="shared" ref="K114" si="81">IF(J114="",0,((G114*J114)*$F$30)*0.9*100)</f>
        <v>1.2149999999999999</v>
      </c>
      <c r="L114" s="3"/>
      <c r="M114" s="38"/>
    </row>
    <row r="115" spans="1:15" ht="45.75" customHeight="1" outlineLevel="1" x14ac:dyDescent="0.2">
      <c r="A115" s="170" t="str">
        <f>Máximo!A115</f>
        <v>3.83</v>
      </c>
      <c r="B115" s="667" t="str">
        <f>Máximo!B115:E115</f>
        <v>A ferramenta deverá permitir ao analista e ao administrador do sistema o input de dados de diversas fontes (configuração de dblink's, construção de etl's, etc)</v>
      </c>
      <c r="C115" s="668"/>
      <c r="D115" s="668"/>
      <c r="E115" s="669"/>
      <c r="F115" s="68" t="str">
        <f>IF(Máximo!F115:I115="","",Máximo!F115:I115)</f>
        <v/>
      </c>
      <c r="G115" s="72">
        <f>Máximo!G115:J115</f>
        <v>7.4999999999999997E-3</v>
      </c>
      <c r="H115" s="70" t="str">
        <f>IF(Máximo!H115="","",Máximo!H115)</f>
        <v>Obrigatório</v>
      </c>
      <c r="I115" s="37" t="s">
        <v>4</v>
      </c>
      <c r="J115" s="73">
        <f>IF($K$13="Não Atende",0,IF(I115="","",IF(H115="",VLOOKUP(I115,Parâmetros!$B$3:$C$6,2,0),VLOOKUP(I115,Parâmetros!$B$3:$C$6,2,0)*VLOOKUP(H115,Parâmetros!$E$3:$G$5,2,0))))</f>
        <v>4</v>
      </c>
      <c r="K115" s="74">
        <f t="shared" ref="K115" si="82">IF(J115="",0,((G115*J115)*$F$30)*0.9*100)</f>
        <v>1.2149999999999999</v>
      </c>
      <c r="L115" s="3"/>
      <c r="M115" s="38"/>
    </row>
    <row r="116" spans="1:15" ht="45.75" customHeight="1" outlineLevel="1" x14ac:dyDescent="0.2">
      <c r="A116" s="170" t="str">
        <f>Máximo!A116</f>
        <v>3.84</v>
      </c>
      <c r="B116" s="667" t="str">
        <f>Máximo!B116:E116</f>
        <v>A ferramenta deverá permitir ao administrador do sistema a configuração dos perfis de acesso e criação de usuários</v>
      </c>
      <c r="C116" s="668"/>
      <c r="D116" s="668"/>
      <c r="E116" s="669"/>
      <c r="F116" s="68" t="str">
        <f>IF(Máximo!F116:I116="","",Máximo!F116:I116)</f>
        <v/>
      </c>
      <c r="G116" s="72">
        <f>Máximo!G116:J116</f>
        <v>7.4999999999999997E-3</v>
      </c>
      <c r="H116" s="70" t="str">
        <f>IF(Máximo!H116="","",Máximo!H116)</f>
        <v>Obrigatório</v>
      </c>
      <c r="I116" s="37" t="s">
        <v>4</v>
      </c>
      <c r="J116" s="73">
        <f>IF($K$13="Não Atende",0,IF(I116="","",IF(H116="",VLOOKUP(I116,Parâmetros!$B$3:$C$6,2,0),VLOOKUP(I116,Parâmetros!$B$3:$C$6,2,0)*VLOOKUP(H116,Parâmetros!$E$3:$G$5,2,0))))</f>
        <v>4</v>
      </c>
      <c r="K116" s="74">
        <f t="shared" ref="K116" si="83">IF(J116="",0,((G116*J116)*$F$30)*0.9*100)</f>
        <v>1.2149999999999999</v>
      </c>
      <c r="L116" s="3"/>
      <c r="M116" s="38"/>
    </row>
    <row r="117" spans="1:15" ht="45.75" customHeight="1" outlineLevel="1" x14ac:dyDescent="0.2">
      <c r="A117" s="170" t="str">
        <f>Máximo!A117</f>
        <v>3.85</v>
      </c>
      <c r="B117" s="667" t="str">
        <f>Máximo!B117:E117</f>
        <v>A ferramenta deverá permitir ao analista e ao administrador do sistema a configuração de novas telas e fluxos de informação e aprovação dos casos (derivação, detecção e desbloqueio)</v>
      </c>
      <c r="C117" s="668"/>
      <c r="D117" s="668"/>
      <c r="E117" s="669"/>
      <c r="F117" s="68" t="str">
        <f>IF(Máximo!F117:I117="","",Máximo!F117:I117)</f>
        <v/>
      </c>
      <c r="G117" s="72">
        <f>Máximo!G117:J117</f>
        <v>7.4999999999999997E-3</v>
      </c>
      <c r="H117" s="70" t="str">
        <f>IF(Máximo!H117="","",Máximo!H117)</f>
        <v>Obrigatório</v>
      </c>
      <c r="I117" s="37" t="s">
        <v>5</v>
      </c>
      <c r="J117" s="73">
        <f>IF($K$13="Não Atende",0,IF(I117="","",IF(H117="",VLOOKUP(I117,Parâmetros!$B$3:$C$6,2,0),VLOOKUP(I117,Parâmetros!$B$3:$C$6,2,0)*VLOOKUP(H117,Parâmetros!$E$3:$G$5,2,0))))</f>
        <v>0</v>
      </c>
      <c r="K117" s="74">
        <f t="shared" ref="K117" si="84">IF(J117="",0,((G117*J117)*$F$30)*0.9*100)</f>
        <v>0</v>
      </c>
      <c r="L117" s="3"/>
      <c r="M117" s="38"/>
    </row>
    <row r="118" spans="1:15" ht="45.75" customHeight="1" outlineLevel="1" x14ac:dyDescent="0.2">
      <c r="A118" s="170" t="str">
        <f>Máximo!A118</f>
        <v>3.86</v>
      </c>
      <c r="B118" s="667" t="str">
        <f>Máximo!B118:E118</f>
        <v>A ferramenta deverá permitir ao analista e ao administrador do sistema a configuração dos relatórios e suas fontes de dados</v>
      </c>
      <c r="C118" s="668"/>
      <c r="D118" s="668"/>
      <c r="E118" s="669"/>
      <c r="F118" s="68" t="str">
        <f>IF(Máximo!F118:I118="","",Máximo!F118:I118)</f>
        <v/>
      </c>
      <c r="G118" s="72">
        <f>Máximo!G118:J118</f>
        <v>7.4999999999999997E-3</v>
      </c>
      <c r="H118" s="70" t="str">
        <f>IF(Máximo!H118="","",Máximo!H118)</f>
        <v>Obrigatório</v>
      </c>
      <c r="I118" s="37" t="s">
        <v>5</v>
      </c>
      <c r="J118" s="73">
        <f>IF($K$13="Não Atende",0,IF(I118="","",IF(H118="",VLOOKUP(I118,Parâmetros!$B$3:$C$6,2,0),VLOOKUP(I118,Parâmetros!$B$3:$C$6,2,0)*VLOOKUP(H118,Parâmetros!$E$3:$G$5,2,0))))</f>
        <v>0</v>
      </c>
      <c r="K118" s="74">
        <f t="shared" ref="K118" si="85">IF(J118="",0,((G118*J118)*$F$30)*0.9*100)</f>
        <v>0</v>
      </c>
      <c r="L118" s="3"/>
      <c r="M118" s="38"/>
    </row>
    <row r="119" spans="1:15" ht="45.75" customHeight="1" outlineLevel="1" x14ac:dyDescent="0.2">
      <c r="A119" s="170" t="str">
        <f>Máximo!A119</f>
        <v>3.87</v>
      </c>
      <c r="B119" s="667" t="str">
        <f>Máximo!B119:E119</f>
        <v>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v>
      </c>
      <c r="C119" s="668"/>
      <c r="D119" s="668"/>
      <c r="E119" s="669"/>
      <c r="F119" s="68" t="str">
        <f>IF(Máximo!F119:I119="","",Máximo!F119:I119)</f>
        <v/>
      </c>
      <c r="G119" s="72">
        <f>Máximo!G119:J119</f>
        <v>7.4999999999999997E-3</v>
      </c>
      <c r="H119" s="70" t="str">
        <f>IF(Máximo!H119="","",Máximo!H119)</f>
        <v>Obrigatório</v>
      </c>
      <c r="I119" s="37" t="s">
        <v>5</v>
      </c>
      <c r="J119" s="73">
        <f>IF($K$13="Não Atende",0,IF(I119="","",IF(H119="",VLOOKUP(I119,Parâmetros!$B$3:$C$6,2,0),VLOOKUP(I119,Parâmetros!$B$3:$C$6,2,0)*VLOOKUP(H119,Parâmetros!$E$3:$G$5,2,0))))</f>
        <v>0</v>
      </c>
      <c r="K119" s="74">
        <f t="shared" ref="K119" si="86">IF(J119="",0,((G119*J119)*$F$30)*0.9*100)</f>
        <v>0</v>
      </c>
      <c r="L119" s="3"/>
      <c r="M119" s="38"/>
    </row>
    <row r="120" spans="1:15" ht="45.75" customHeight="1" outlineLevel="1" x14ac:dyDescent="0.2">
      <c r="A120" s="170" t="str">
        <f>Máximo!A120</f>
        <v>3.88</v>
      </c>
      <c r="B120" s="667" t="str">
        <f>Máximo!B120:E120</f>
        <v>A ferramenta deverá ser capaz de identificar cenários de suppressed usage e missing usage nos dados através dos switches/ERB's (configurações de rede fraudulentas), emitindo alertas e relatórios</v>
      </c>
      <c r="C120" s="668"/>
      <c r="D120" s="668"/>
      <c r="E120" s="669"/>
      <c r="F120" s="68" t="str">
        <f>IF(Máximo!F120:I120="","",Máximo!F120:I120)</f>
        <v/>
      </c>
      <c r="G120" s="72">
        <f>Máximo!G120:J120</f>
        <v>7.4999999999999997E-3</v>
      </c>
      <c r="H120" s="70" t="str">
        <f>IF(Máximo!H120="","",Máximo!H120)</f>
        <v>Obrigatório</v>
      </c>
      <c r="I120" s="37" t="s">
        <v>5</v>
      </c>
      <c r="J120" s="73">
        <f>IF($K$13="Não Atende",0,IF(I120="","",IF(H120="",VLOOKUP(I120,Parâmetros!$B$3:$C$6,2,0),VLOOKUP(I120,Parâmetros!$B$3:$C$6,2,0)*VLOOKUP(H120,Parâmetros!$E$3:$G$5,2,0))))</f>
        <v>0</v>
      </c>
      <c r="K120" s="74">
        <f t="shared" ref="K120" si="87">IF(J120="",0,((G120*J120)*$F$30)*0.9*100)</f>
        <v>0</v>
      </c>
      <c r="L120" s="3"/>
      <c r="M120" s="38"/>
    </row>
    <row r="121" spans="1:15" ht="45.75" customHeight="1" outlineLevel="1" x14ac:dyDescent="0.2">
      <c r="A121" s="170" t="str">
        <f>Máximo!A121</f>
        <v>3.89</v>
      </c>
      <c r="B121" s="667" t="str">
        <f>Máximo!B121:E121</f>
        <v>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v>
      </c>
      <c r="C121" s="668"/>
      <c r="D121" s="668"/>
      <c r="E121" s="669"/>
      <c r="F121" s="68" t="str">
        <f>IF(Máximo!F121:I121="","",Máximo!F121:I121)</f>
        <v/>
      </c>
      <c r="G121" s="72">
        <f>Máximo!G121:J121</f>
        <v>7.4999999999999997E-3</v>
      </c>
      <c r="H121" s="70" t="str">
        <f>IF(Máximo!H121="","",Máximo!H121)</f>
        <v>Obrigatório</v>
      </c>
      <c r="I121" s="37" t="s">
        <v>17</v>
      </c>
      <c r="J121" s="73">
        <f>IF($K$13="Não Atende",0,IF(I121="","",IF(H121="",VLOOKUP(I121,Parâmetros!$B$3:$C$6,2,0),VLOOKUP(I121,Parâmetros!$B$3:$C$6,2,0)*VLOOKUP(H121,Parâmetros!$E$3:$G$5,2,0))))</f>
        <v>2</v>
      </c>
      <c r="K121" s="74">
        <f t="shared" ref="K121" si="88">IF(J121="",0,((G121*J121)*$F$30)*0.9*100)</f>
        <v>0.60749999999999993</v>
      </c>
      <c r="L121" s="3"/>
      <c r="M121" s="38"/>
    </row>
    <row r="122" spans="1:15" ht="45.75" customHeight="1" outlineLevel="1" x14ac:dyDescent="0.2">
      <c r="A122" s="170" t="str">
        <f>Máximo!A122</f>
        <v>3.90</v>
      </c>
      <c r="B122" s="667" t="str">
        <f>Máximo!B122:E122</f>
        <v>No momento da conclusão da análise do caso (ação do analista) a ferramenta deverá possuir workflow para o sistema de tarifação e faturamento (SIN, Sisraf, SFA e Arbor) enviando comando para cancelamento da fatura e de chamadas (No Bill)</v>
      </c>
      <c r="C122" s="668"/>
      <c r="D122" s="668"/>
      <c r="E122" s="669"/>
      <c r="F122" s="68" t="str">
        <f>IF(Máximo!F122:I122="","",Máximo!F122:I122)</f>
        <v/>
      </c>
      <c r="G122" s="72">
        <f>Máximo!G122:J122</f>
        <v>7.4999999999999997E-3</v>
      </c>
      <c r="H122" s="70" t="str">
        <f>IF(Máximo!H122="","",Máximo!H122)</f>
        <v>Obrigatório</v>
      </c>
      <c r="I122" s="37" t="s">
        <v>5</v>
      </c>
      <c r="J122" s="73">
        <f>IF($K$13="Não Atende",0,IF(I122="","",IF(H122="",VLOOKUP(I122,Parâmetros!$B$3:$C$6,2,0),VLOOKUP(I122,Parâmetros!$B$3:$C$6,2,0)*VLOOKUP(H122,Parâmetros!$E$3:$G$5,2,0))))</f>
        <v>0</v>
      </c>
      <c r="K122" s="74">
        <f t="shared" ref="K122" si="89">IF(J122="",0,((G122*J122)*$F$30)*0.9*100)</f>
        <v>0</v>
      </c>
      <c r="L122" s="3"/>
      <c r="M122" s="38"/>
    </row>
    <row r="123" spans="1:15" ht="15" customHeight="1" outlineLevel="1" x14ac:dyDescent="0.2">
      <c r="A123" s="121"/>
      <c r="B123" s="237" t="s">
        <v>169</v>
      </c>
      <c r="C123" s="236"/>
      <c r="D123" s="236"/>
      <c r="E123" s="236"/>
      <c r="F123" s="122"/>
      <c r="G123" s="122"/>
      <c r="H123" s="122"/>
      <c r="I123" s="239"/>
      <c r="J123" s="122"/>
      <c r="K123" s="122"/>
      <c r="L123" s="122"/>
      <c r="M123" s="123"/>
      <c r="N123" s="168"/>
      <c r="O123" s="168"/>
    </row>
    <row r="124" spans="1:15" ht="45.75" customHeight="1" outlineLevel="1" x14ac:dyDescent="0.2">
      <c r="A124" s="170" t="str">
        <f>Máximo!A124</f>
        <v>3.91</v>
      </c>
      <c r="B124" s="667" t="str">
        <f>Máximo!B124:E124</f>
        <v>A ferramenta deverá armazenar o histórico de transações de análise de crédito dos últimos 8 meses (histórico de fraude e alarmes) e de forma consolidado por 5 anos para permitir reports</v>
      </c>
      <c r="C124" s="668"/>
      <c r="D124" s="668"/>
      <c r="E124" s="669"/>
      <c r="F124" s="68" t="str">
        <f>IF(Máximo!F124:I124="","",Máximo!F124:I124)</f>
        <v/>
      </c>
      <c r="G124" s="72">
        <f>Máximo!G124:J124</f>
        <v>5.3571428599999997E-3</v>
      </c>
      <c r="H124" s="70" t="str">
        <f>IF(Máximo!H124="","",Máximo!H124)</f>
        <v>Obrigatório</v>
      </c>
      <c r="I124" s="37" t="s">
        <v>4</v>
      </c>
      <c r="J124" s="73">
        <f>IF($K$13="Não Atende",0,IF(I124="","",IF(H124="",VLOOKUP(I124,Parâmetros!$B$3:$C$6,2,0),VLOOKUP(I124,Parâmetros!$B$3:$C$6,2,0)*VLOOKUP(H124,Parâmetros!$E$3:$G$5,2,0))))</f>
        <v>4</v>
      </c>
      <c r="K124" s="74">
        <f t="shared" ref="K124" si="90">IF(J124="",0,((G124*J124)*$F$30)*0.9*100)</f>
        <v>0.86785714331999997</v>
      </c>
      <c r="L124" s="3"/>
      <c r="M124" s="38"/>
    </row>
    <row r="125" spans="1:15" ht="45.75" customHeight="1" outlineLevel="1" x14ac:dyDescent="0.2">
      <c r="A125" s="170" t="str">
        <f>Máximo!A125</f>
        <v>3.92</v>
      </c>
      <c r="B125" s="667" t="str">
        <f>Máximo!B125:E125</f>
        <v>A ferramenta deverá armazenar a base histórica de tráfego (Voz, Gprs, SMS, MMS, recarga, VOIP) detalhado CDR a CDR dos últimos 3 meses e de forma consolidado por 5 anos para permitir reports</v>
      </c>
      <c r="C125" s="668"/>
      <c r="D125" s="668"/>
      <c r="E125" s="669"/>
      <c r="F125" s="68" t="str">
        <f>IF(Máximo!F125:I125="","",Máximo!F125:I125)</f>
        <v/>
      </c>
      <c r="G125" s="72">
        <f>Máximo!G125:J125</f>
        <v>5.3571428599999997E-3</v>
      </c>
      <c r="H125" s="70" t="str">
        <f>IF(Máximo!H125="","",Máximo!H125)</f>
        <v>Obrigatório</v>
      </c>
      <c r="I125" s="37" t="s">
        <v>4</v>
      </c>
      <c r="J125" s="73">
        <f>IF($K$13="Não Atende",0,IF(I125="","",IF(H125="",VLOOKUP(I125,Parâmetros!$B$3:$C$6,2,0),VLOOKUP(I125,Parâmetros!$B$3:$C$6,2,0)*VLOOKUP(H125,Parâmetros!$E$3:$G$5,2,0))))</f>
        <v>4</v>
      </c>
      <c r="K125" s="74">
        <f t="shared" ref="K125" si="91">IF(J125="",0,((G125*J125)*$F$30)*0.9*100)</f>
        <v>0.86785714331999997</v>
      </c>
      <c r="L125" s="3"/>
      <c r="M125" s="38"/>
    </row>
    <row r="126" spans="1:15" ht="45.75" customHeight="1" outlineLevel="1" x14ac:dyDescent="0.2">
      <c r="A126" s="170" t="str">
        <f>Máximo!A126</f>
        <v>3.93</v>
      </c>
      <c r="B126" s="667" t="str">
        <f>Máximo!B126:E126</f>
        <v>A ferramenta deverá possibilitar o backup das bases históricas e acesso de consulta</v>
      </c>
      <c r="C126" s="668"/>
      <c r="D126" s="668"/>
      <c r="E126" s="669"/>
      <c r="F126" s="68" t="str">
        <f>IF(Máximo!F126:I126="","",Máximo!F126:I126)</f>
        <v/>
      </c>
      <c r="G126" s="72">
        <f>Máximo!G126:J126</f>
        <v>5.3571428599999997E-3</v>
      </c>
      <c r="H126" s="70" t="str">
        <f>IF(Máximo!H126="","",Máximo!H126)</f>
        <v>Obrigatório</v>
      </c>
      <c r="I126" s="37" t="s">
        <v>4</v>
      </c>
      <c r="J126" s="73">
        <f>IF($K$13="Não Atende",0,IF(I126="","",IF(H126="",VLOOKUP(I126,Parâmetros!$B$3:$C$6,2,0),VLOOKUP(I126,Parâmetros!$B$3:$C$6,2,0)*VLOOKUP(H126,Parâmetros!$E$3:$G$5,2,0))))</f>
        <v>4</v>
      </c>
      <c r="K126" s="74">
        <f t="shared" ref="K126" si="92">IF(J126="",0,((G126*J126)*$F$30)*0.9*100)</f>
        <v>0.86785714331999997</v>
      </c>
      <c r="L126" s="3"/>
      <c r="M126" s="38"/>
    </row>
    <row r="127" spans="1:15" ht="45.75" customHeight="1" outlineLevel="1" x14ac:dyDescent="0.2">
      <c r="A127" s="170" t="str">
        <f>Máximo!A127</f>
        <v>3.94</v>
      </c>
      <c r="B127" s="667" t="str">
        <f>Máximo!B127:E127</f>
        <v>A ferramenta deverá armazenar os dados cadastrais da base de assiantes Oi (aproximadamente 70 milhões, com estimativa de crescimento de 5 milhões nos próximos 3 anos)</v>
      </c>
      <c r="C127" s="668"/>
      <c r="D127" s="668"/>
      <c r="E127" s="669"/>
      <c r="F127" s="68" t="str">
        <f>IF(Máximo!F127:I127="","",Máximo!F127:I127)</f>
        <v/>
      </c>
      <c r="G127" s="72">
        <f>Máximo!G127:J127</f>
        <v>5.3571428599999997E-3</v>
      </c>
      <c r="H127" s="70" t="str">
        <f>IF(Máximo!H127="","",Máximo!H127)</f>
        <v>Obrigatório</v>
      </c>
      <c r="I127" s="37" t="s">
        <v>4</v>
      </c>
      <c r="J127" s="73">
        <f>IF($K$13="Não Atende",0,IF(I127="","",IF(H127="",VLOOKUP(I127,Parâmetros!$B$3:$C$6,2,0),VLOOKUP(I127,Parâmetros!$B$3:$C$6,2,0)*VLOOKUP(H127,Parâmetros!$E$3:$G$5,2,0))))</f>
        <v>4</v>
      </c>
      <c r="K127" s="74">
        <f t="shared" ref="K127" si="93">IF(J127="",0,((G127*J127)*$F$30)*0.9*100)</f>
        <v>0.86785714331999997</v>
      </c>
      <c r="L127" s="3"/>
      <c r="M127" s="38"/>
    </row>
    <row r="128" spans="1:15" ht="45.75" customHeight="1" outlineLevel="1" x14ac:dyDescent="0.2">
      <c r="A128" s="170" t="str">
        <f>Máximo!A128</f>
        <v>3.95</v>
      </c>
      <c r="B128" s="667" t="str">
        <f>Máximo!B128:E128</f>
        <v>A ferramenta deverá possuir um repositório central de fraude com todas as informações das análises de casos, com capacidade de armazenamento de histórico de 5 anos para consultas (via interface)</v>
      </c>
      <c r="C128" s="668"/>
      <c r="D128" s="668"/>
      <c r="E128" s="669"/>
      <c r="F128" s="68" t="str">
        <f>IF(Máximo!F128:I128="","",Máximo!F128:I128)</f>
        <v/>
      </c>
      <c r="G128" s="72">
        <f>Máximo!G128:J128</f>
        <v>5.3571428599999997E-3</v>
      </c>
      <c r="H128" s="70" t="str">
        <f>IF(Máximo!H128="","",Máximo!H128)</f>
        <v>Obrigatório</v>
      </c>
      <c r="I128" s="37" t="s">
        <v>4</v>
      </c>
      <c r="J128" s="73">
        <f>IF($K$13="Não Atende",0,IF(I128="","",IF(H128="",VLOOKUP(I128,Parâmetros!$B$3:$C$6,2,0),VLOOKUP(I128,Parâmetros!$B$3:$C$6,2,0)*VLOOKUP(H128,Parâmetros!$E$3:$G$5,2,0))))</f>
        <v>4</v>
      </c>
      <c r="K128" s="74">
        <f t="shared" ref="K128" si="94">IF(J128="",0,((G128*J128)*$F$30)*0.9*100)</f>
        <v>0.86785714331999997</v>
      </c>
      <c r="L128" s="3"/>
      <c r="M128" s="38"/>
    </row>
    <row r="129" spans="1:13" ht="45.75" customHeight="1" outlineLevel="1" x14ac:dyDescent="0.2">
      <c r="A129" s="170" t="str">
        <f>Máximo!A129</f>
        <v>3.96</v>
      </c>
      <c r="B129" s="667" t="str">
        <f>Máximo!B129:E129</f>
        <v>Ser compatível com ferramentas e frameworks Big Data de mercado, como Hadoop e Spark</v>
      </c>
      <c r="C129" s="668"/>
      <c r="D129" s="668"/>
      <c r="E129" s="669"/>
      <c r="F129" s="68" t="str">
        <f>IF(Máximo!F129:I129="","",Máximo!F129:I129)</f>
        <v/>
      </c>
      <c r="G129" s="72">
        <f>Máximo!G129:J129</f>
        <v>5.3571428599999997E-3</v>
      </c>
      <c r="H129" s="70" t="str">
        <f>IF(Máximo!H129="","",Máximo!H129)</f>
        <v>Obrigatório</v>
      </c>
      <c r="I129" s="37" t="s">
        <v>4</v>
      </c>
      <c r="J129" s="73">
        <f>IF($K$13="Não Atende",0,IF(I129="","",IF(H129="",VLOOKUP(I129,Parâmetros!$B$3:$C$6,2,0),VLOOKUP(I129,Parâmetros!$B$3:$C$6,2,0)*VLOOKUP(H129,Parâmetros!$E$3:$G$5,2,0))))</f>
        <v>4</v>
      </c>
      <c r="K129" s="74">
        <f t="shared" ref="K129" si="95">IF(J129="",0,((G129*J129)*$F$30)*0.9*100)</f>
        <v>0.86785714331999997</v>
      </c>
      <c r="L129" s="3"/>
      <c r="M129" s="38"/>
    </row>
    <row r="130" spans="1:13" ht="45.75" customHeight="1" outlineLevel="1" x14ac:dyDescent="0.2">
      <c r="A130" s="170" t="str">
        <f>Máximo!A130</f>
        <v>3.97</v>
      </c>
      <c r="B130" s="667" t="str">
        <f>Máximo!B130:E130</f>
        <v>Possibilitar data loading e data connection via DBLink com BDs Oracle</v>
      </c>
      <c r="C130" s="668"/>
      <c r="D130" s="668"/>
      <c r="E130" s="669"/>
      <c r="F130" s="68" t="str">
        <f>IF(Máximo!F130:I130="","",Máximo!F130:I130)</f>
        <v/>
      </c>
      <c r="G130" s="72">
        <f>Máximo!G130:J130</f>
        <v>5.3571428599999997E-3</v>
      </c>
      <c r="H130" s="70" t="str">
        <f>IF(Máximo!H130="","",Máximo!H130)</f>
        <v>Obrigatório</v>
      </c>
      <c r="I130" s="37" t="s">
        <v>4</v>
      </c>
      <c r="J130" s="73">
        <f>IF($K$13="Não Atende",0,IF(I130="","",IF(H130="",VLOOKUP(I130,Parâmetros!$B$3:$C$6,2,0),VLOOKUP(I130,Parâmetros!$B$3:$C$6,2,0)*VLOOKUP(H130,Parâmetros!$E$3:$G$5,2,0))))</f>
        <v>4</v>
      </c>
      <c r="K130" s="74">
        <f t="shared" ref="K130" si="96">IF(J130="",0,((G130*J130)*$F$30)*0.9*100)</f>
        <v>0.86785714331999997</v>
      </c>
      <c r="L130" s="3"/>
      <c r="M130" s="38"/>
    </row>
    <row r="131" spans="1:13" ht="45.75" customHeight="1" outlineLevel="1" x14ac:dyDescent="0.2">
      <c r="A131" s="170" t="str">
        <f>Máximo!A131</f>
        <v>3.98</v>
      </c>
      <c r="B131" s="667" t="str">
        <f>Máximo!B131:E131</f>
        <v>Possibilitar data loading e data connection via DBLink com BDs SQL Server</v>
      </c>
      <c r="C131" s="668"/>
      <c r="D131" s="668"/>
      <c r="E131" s="669"/>
      <c r="F131" s="68" t="str">
        <f>IF(Máximo!F131:I131="","",Máximo!F131:I131)</f>
        <v/>
      </c>
      <c r="G131" s="72">
        <f>Máximo!G131:J131</f>
        <v>5.3571428599999997E-3</v>
      </c>
      <c r="H131" s="70" t="str">
        <f>IF(Máximo!H131="","",Máximo!H131)</f>
        <v>Obrigatório</v>
      </c>
      <c r="I131" s="37" t="s">
        <v>4</v>
      </c>
      <c r="J131" s="73">
        <f>IF($K$13="Não Atende",0,IF(I131="","",IF(H131="",VLOOKUP(I131,Parâmetros!$B$3:$C$6,2,0),VLOOKUP(I131,Parâmetros!$B$3:$C$6,2,0)*VLOOKUP(H131,Parâmetros!$E$3:$G$5,2,0))))</f>
        <v>4</v>
      </c>
      <c r="K131" s="74">
        <f t="shared" ref="K131" si="97">IF(J131="",0,((G131*J131)*$F$30)*0.9*100)</f>
        <v>0.86785714331999997</v>
      </c>
      <c r="L131" s="3"/>
      <c r="M131" s="38"/>
    </row>
    <row r="132" spans="1:13" ht="45.75" customHeight="1" outlineLevel="1" x14ac:dyDescent="0.2">
      <c r="A132" s="170" t="str">
        <f>Máximo!A132</f>
        <v>3.99</v>
      </c>
      <c r="B132" s="667" t="str">
        <f>Máximo!B132:E132</f>
        <v>Possibilitar data loading e data connection via DBLink com BDs PostGree</v>
      </c>
      <c r="C132" s="668"/>
      <c r="D132" s="668"/>
      <c r="E132" s="669"/>
      <c r="F132" s="68" t="str">
        <f>IF(Máximo!F132:I132="","",Máximo!F132:I132)</f>
        <v/>
      </c>
      <c r="G132" s="72">
        <f>Máximo!G132:J132</f>
        <v>5.3571428599999997E-3</v>
      </c>
      <c r="H132" s="70" t="str">
        <f>IF(Máximo!H132="","",Máximo!H132)</f>
        <v>Obrigatório</v>
      </c>
      <c r="I132" s="37" t="s">
        <v>4</v>
      </c>
      <c r="J132" s="73">
        <f>IF($K$13="Não Atende",0,IF(I132="","",IF(H132="",VLOOKUP(I132,Parâmetros!$B$3:$C$6,2,0),VLOOKUP(I132,Parâmetros!$B$3:$C$6,2,0)*VLOOKUP(H132,Parâmetros!$E$3:$G$5,2,0))))</f>
        <v>4</v>
      </c>
      <c r="K132" s="74">
        <f t="shared" ref="K132" si="98">IF(J132="",0,((G132*J132)*$F$30)*0.9*100)</f>
        <v>0.86785714331999997</v>
      </c>
      <c r="L132" s="3"/>
      <c r="M132" s="38"/>
    </row>
    <row r="133" spans="1:13" ht="45.75" customHeight="1" outlineLevel="1" x14ac:dyDescent="0.2">
      <c r="A133" s="170" t="str">
        <f>Máximo!A133</f>
        <v>3.100</v>
      </c>
      <c r="B133" s="667" t="str">
        <f>Máximo!B133:E133</f>
        <v>Todas as funcionalidades, telas, ajuda (manual), relatório e outros deverão estar em português.</v>
      </c>
      <c r="C133" s="668"/>
      <c r="D133" s="668"/>
      <c r="E133" s="669"/>
      <c r="F133" s="68" t="str">
        <f>IF(Máximo!F133:I133="","",Máximo!F133:I133)</f>
        <v/>
      </c>
      <c r="G133" s="72">
        <f>Máximo!G133:J133</f>
        <v>5.3571428599999997E-3</v>
      </c>
      <c r="H133" s="70" t="str">
        <f>IF(Máximo!H133="","",Máximo!H133)</f>
        <v>Obrigatório</v>
      </c>
      <c r="I133" s="37" t="s">
        <v>5</v>
      </c>
      <c r="J133" s="73">
        <f>IF($K$13="Não Atende",0,IF(I133="","",IF(H133="",VLOOKUP(I133,Parâmetros!$B$3:$C$6,2,0),VLOOKUP(I133,Parâmetros!$B$3:$C$6,2,0)*VLOOKUP(H133,Parâmetros!$E$3:$G$5,2,0))))</f>
        <v>0</v>
      </c>
      <c r="K133" s="74">
        <f t="shared" ref="K133" si="99">IF(J133="",0,((G133*J133)*$F$30)*0.9*100)</f>
        <v>0</v>
      </c>
      <c r="L133" s="3"/>
      <c r="M133" s="38"/>
    </row>
    <row r="134" spans="1:13" ht="45.75" customHeight="1" outlineLevel="1" x14ac:dyDescent="0.2">
      <c r="A134" s="170" t="str">
        <f>Máximo!A134</f>
        <v>3.101</v>
      </c>
      <c r="B134" s="667" t="str">
        <f>Máximo!B134:E134</f>
        <v>Front-end (telas) com botões de help/auto-ajuda.</v>
      </c>
      <c r="C134" s="668"/>
      <c r="D134" s="668"/>
      <c r="E134" s="669"/>
      <c r="F134" s="68" t="str">
        <f>IF(Máximo!F134:I134="","",Máximo!F134:I134)</f>
        <v/>
      </c>
      <c r="G134" s="72">
        <f>Máximo!G134:J134</f>
        <v>5.3571428599999997E-3</v>
      </c>
      <c r="H134" s="70" t="str">
        <f>IF(Máximo!H134="","",Máximo!H134)</f>
        <v>Obrigatório</v>
      </c>
      <c r="I134" s="37" t="s">
        <v>4</v>
      </c>
      <c r="J134" s="73">
        <f>IF($K$13="Não Atende",0,IF(I134="","",IF(H134="",VLOOKUP(I134,Parâmetros!$B$3:$C$6,2,0),VLOOKUP(I134,Parâmetros!$B$3:$C$6,2,0)*VLOOKUP(H134,Parâmetros!$E$3:$G$5,2,0))))</f>
        <v>4</v>
      </c>
      <c r="K134" s="74">
        <f t="shared" ref="K134" si="100">IF(J134="",0,((G134*J134)*$F$30)*0.9*100)</f>
        <v>0.86785714331999997</v>
      </c>
      <c r="L134" s="3"/>
      <c r="M134" s="38"/>
    </row>
    <row r="135" spans="1:13" ht="45.75" customHeight="1" outlineLevel="1" x14ac:dyDescent="0.2">
      <c r="A135" s="170" t="str">
        <f>Máximo!A135</f>
        <v>3.102</v>
      </c>
      <c r="B135" s="667" t="str">
        <f>Máximo!B135:E135</f>
        <v>A aplicação deverá ter a identidade visual dos padrões de sistemas da Oi (logomarca, aparência, etc.)</v>
      </c>
      <c r="C135" s="668"/>
      <c r="D135" s="668"/>
      <c r="E135" s="669"/>
      <c r="F135" s="68" t="str">
        <f>IF(Máximo!F135:I135="","",Máximo!F135:I135)</f>
        <v/>
      </c>
      <c r="G135" s="72">
        <f>Máximo!G135:J135</f>
        <v>5.3571428599999997E-3</v>
      </c>
      <c r="H135" s="70" t="str">
        <f>IF(Máximo!H135="","",Máximo!H135)</f>
        <v>Obrigatório</v>
      </c>
      <c r="I135" s="37" t="s">
        <v>4</v>
      </c>
      <c r="J135" s="73">
        <f>IF($K$13="Não Atende",0,IF(I135="","",IF(H135="",VLOOKUP(I135,Parâmetros!$B$3:$C$6,2,0),VLOOKUP(I135,Parâmetros!$B$3:$C$6,2,0)*VLOOKUP(H135,Parâmetros!$E$3:$G$5,2,0))))</f>
        <v>4</v>
      </c>
      <c r="K135" s="74">
        <f t="shared" ref="K135" si="101">IF(J135="",0,((G135*J135)*$F$30)*0.9*100)</f>
        <v>0.86785714331999997</v>
      </c>
      <c r="L135" s="3"/>
      <c r="M135" s="38"/>
    </row>
    <row r="136" spans="1:13" ht="45.75" customHeight="1" outlineLevel="1" x14ac:dyDescent="0.2">
      <c r="A136" s="170" t="str">
        <f>Máximo!A136</f>
        <v>3.103</v>
      </c>
      <c r="B136" s="667" t="str">
        <f>Máximo!B136:E136</f>
        <v>A solução deverá ter front end web com design responsivo usando HTML 5 de forma que possa ser multidevices executado em Web Browser e dispositivos móveis</v>
      </c>
      <c r="C136" s="668"/>
      <c r="D136" s="668"/>
      <c r="E136" s="669"/>
      <c r="F136" s="68" t="str">
        <f>IF(Máximo!F136:I136="","",Máximo!F136:I136)</f>
        <v/>
      </c>
      <c r="G136" s="72">
        <f>Máximo!G136:J136</f>
        <v>5.3571428599999997E-3</v>
      </c>
      <c r="H136" s="70" t="str">
        <f>IF(Máximo!H136="","",Máximo!H136)</f>
        <v>Obrigatório</v>
      </c>
      <c r="I136" s="37" t="s">
        <v>4</v>
      </c>
      <c r="J136" s="73">
        <f>IF($K$13="Não Atende",0,IF(I136="","",IF(H136="",VLOOKUP(I136,Parâmetros!$B$3:$C$6,2,0),VLOOKUP(I136,Parâmetros!$B$3:$C$6,2,0)*VLOOKUP(H136,Parâmetros!$E$3:$G$5,2,0))))</f>
        <v>4</v>
      </c>
      <c r="K136" s="74">
        <f t="shared" ref="K136" si="102">IF(J136="",0,((G136*J136)*$F$30)*0.9*100)</f>
        <v>0.86785714331999997</v>
      </c>
      <c r="L136" s="3"/>
      <c r="M136" s="38"/>
    </row>
    <row r="137" spans="1:13" ht="45.75" customHeight="1" outlineLevel="1" x14ac:dyDescent="0.2">
      <c r="A137" s="170" t="str">
        <f>Máximo!A137</f>
        <v>3.104</v>
      </c>
      <c r="B137" s="667" t="str">
        <f>Máximo!B137:E137</f>
        <v>Criação/alteração de workflows e formulários deve ser possível de ser realizada sem a necessidade de conhecimento de linguagem de programação ou codificada (Ex: PHP, Java Script)</v>
      </c>
      <c r="C137" s="668"/>
      <c r="D137" s="668"/>
      <c r="E137" s="669"/>
      <c r="F137" s="68" t="str">
        <f>IF(Máximo!F137:I137="","",Máximo!F137:I137)</f>
        <v/>
      </c>
      <c r="G137" s="72">
        <f>Máximo!G137:J137</f>
        <v>5.3571428599999997E-3</v>
      </c>
      <c r="H137" s="70" t="str">
        <f>IF(Máximo!H137="","",Máximo!H137)</f>
        <v>Obrigatório</v>
      </c>
      <c r="I137" s="37" t="s">
        <v>5</v>
      </c>
      <c r="J137" s="73">
        <f>IF($K$13="Não Atende",0,IF(I137="","",IF(H137="",VLOOKUP(I137,Parâmetros!$B$3:$C$6,2,0),VLOOKUP(I137,Parâmetros!$B$3:$C$6,2,0)*VLOOKUP(H137,Parâmetros!$E$3:$G$5,2,0))))</f>
        <v>0</v>
      </c>
      <c r="K137" s="74">
        <f t="shared" ref="K137" si="103">IF(J137="",0,((G137*J137)*$F$30)*0.9*100)</f>
        <v>0</v>
      </c>
      <c r="L137" s="3"/>
      <c r="M137" s="38"/>
    </row>
    <row r="138" spans="1:13" ht="45.75" customHeight="1" outlineLevel="1" x14ac:dyDescent="0.2">
      <c r="A138" s="170" t="str">
        <f>Máximo!A138</f>
        <v>3.105</v>
      </c>
      <c r="B138" s="667" t="str">
        <f>Máximo!B138:E138</f>
        <v>Demonstrar habilidade para configurar novas regras, lógicas e fluxos de negócio usando ferramentas drag and drop (interfaces de consultas, dashboards, etc.)</v>
      </c>
      <c r="C138" s="668"/>
      <c r="D138" s="668"/>
      <c r="E138" s="669"/>
      <c r="F138" s="68" t="str">
        <f>IF(Máximo!F138:I138="","",Máximo!F138:I138)</f>
        <v/>
      </c>
      <c r="G138" s="72">
        <f>Máximo!G138:J138</f>
        <v>5.3571428599999997E-3</v>
      </c>
      <c r="H138" s="70" t="str">
        <f>IF(Máximo!H138="","",Máximo!H138)</f>
        <v>Obrigatório</v>
      </c>
      <c r="I138" s="37" t="s">
        <v>5</v>
      </c>
      <c r="J138" s="73">
        <f>IF($K$13="Não Atende",0,IF(I138="","",IF(H138="",VLOOKUP(I138,Parâmetros!$B$3:$C$6,2,0),VLOOKUP(I138,Parâmetros!$B$3:$C$6,2,0)*VLOOKUP(H138,Parâmetros!$E$3:$G$5,2,0))))</f>
        <v>0</v>
      </c>
      <c r="K138" s="74">
        <f t="shared" ref="K138" si="104">IF(J138="",0,((G138*J138)*$F$30)*0.9*100)</f>
        <v>0</v>
      </c>
      <c r="L138" s="3"/>
      <c r="M138" s="38"/>
    </row>
    <row r="139" spans="1:13" ht="45.75" customHeight="1" outlineLevel="1" x14ac:dyDescent="0.2">
      <c r="A139" s="170" t="str">
        <f>Máximo!A139</f>
        <v>3.106</v>
      </c>
      <c r="B139" s="667" t="str">
        <f>Máximo!B139:E139</f>
        <v xml:space="preserve">Demonstrar habilidade para trabalhar com dados estruturados e não estruturados (SQL and No-SQL)
</v>
      </c>
      <c r="C139" s="668"/>
      <c r="D139" s="668"/>
      <c r="E139" s="669"/>
      <c r="F139" s="68" t="str">
        <f>IF(Máximo!F139:I139="","",Máximo!F139:I139)</f>
        <v/>
      </c>
      <c r="G139" s="72">
        <f>Máximo!G139:J139</f>
        <v>5.3571428599999997E-3</v>
      </c>
      <c r="H139" s="70" t="str">
        <f>IF(Máximo!H139="","",Máximo!H139)</f>
        <v>Obrigatório</v>
      </c>
      <c r="I139" s="37" t="s">
        <v>4</v>
      </c>
      <c r="J139" s="73">
        <f>IF($K$13="Não Atende",0,IF(I139="","",IF(H139="",VLOOKUP(I139,Parâmetros!$B$3:$C$6,2,0),VLOOKUP(I139,Parâmetros!$B$3:$C$6,2,0)*VLOOKUP(H139,Parâmetros!$E$3:$G$5,2,0))))</f>
        <v>4</v>
      </c>
      <c r="K139" s="74">
        <f t="shared" ref="K139" si="105">IF(J139="",0,((G139*J139)*$F$30)*0.9*100)</f>
        <v>0.86785714331999997</v>
      </c>
      <c r="L139" s="3"/>
      <c r="M139" s="38"/>
    </row>
    <row r="140" spans="1:13" ht="45.75" customHeight="1" outlineLevel="1" x14ac:dyDescent="0.2">
      <c r="A140" s="170" t="str">
        <f>Máximo!A140</f>
        <v>3.107</v>
      </c>
      <c r="B140" s="667" t="str">
        <f>Máximo!B140:E140</f>
        <v>Habilitar machine learning para aplicação em métodos, algorítimos e modelos de Gestão de Fraudes</v>
      </c>
      <c r="C140" s="668"/>
      <c r="D140" s="668"/>
      <c r="E140" s="669"/>
      <c r="F140" s="68" t="str">
        <f>IF(Máximo!F140:I140="","",Máximo!F140:I140)</f>
        <v/>
      </c>
      <c r="G140" s="72">
        <f>Máximo!G140:J140</f>
        <v>5.3571428599999997E-3</v>
      </c>
      <c r="H140" s="70" t="str">
        <f>IF(Máximo!H140="","",Máximo!H140)</f>
        <v>Obrigatório</v>
      </c>
      <c r="I140" s="37" t="s">
        <v>4</v>
      </c>
      <c r="J140" s="73">
        <f>IF($K$13="Não Atende",0,IF(I140="","",IF(H140="",VLOOKUP(I140,Parâmetros!$B$3:$C$6,2,0),VLOOKUP(I140,Parâmetros!$B$3:$C$6,2,0)*VLOOKUP(H140,Parâmetros!$E$3:$G$5,2,0))))</f>
        <v>4</v>
      </c>
      <c r="K140" s="74">
        <f t="shared" ref="K140" si="106">IF(J140="",0,((G140*J140)*$F$30)*0.9*100)</f>
        <v>0.86785714331999997</v>
      </c>
      <c r="L140" s="3"/>
      <c r="M140" s="38"/>
    </row>
    <row r="141" spans="1:13" ht="45.75" customHeight="1" outlineLevel="1" x14ac:dyDescent="0.2">
      <c r="A141" s="170" t="str">
        <f>Máximo!A141</f>
        <v>3.108</v>
      </c>
      <c r="B141" s="667" t="str">
        <f>Máximo!B141:E141</f>
        <v>Habilitar análise preditiva para aplicação em métodos, algorítimos e modelos de Gestão de Fraudes</v>
      </c>
      <c r="C141" s="668"/>
      <c r="D141" s="668"/>
      <c r="E141" s="669"/>
      <c r="F141" s="68" t="str">
        <f>IF(Máximo!F141:I141="","",Máximo!F141:I141)</f>
        <v/>
      </c>
      <c r="G141" s="72">
        <f>Máximo!G141:J141</f>
        <v>5.3571428599999997E-3</v>
      </c>
      <c r="H141" s="70" t="str">
        <f>IF(Máximo!H141="","",Máximo!H141)</f>
        <v>Obrigatório</v>
      </c>
      <c r="I141" s="37" t="s">
        <v>4</v>
      </c>
      <c r="J141" s="73">
        <f>IF($K$13="Não Atende",0,IF(I141="","",IF(H141="",VLOOKUP(I141,Parâmetros!$B$3:$C$6,2,0),VLOOKUP(I141,Parâmetros!$B$3:$C$6,2,0)*VLOOKUP(H141,Parâmetros!$E$3:$G$5,2,0))))</f>
        <v>4</v>
      </c>
      <c r="K141" s="74">
        <f t="shared" ref="K141" si="107">IF(J141="",0,((G141*J141)*$F$30)*0.9*100)</f>
        <v>0.86785714331999997</v>
      </c>
      <c r="L141" s="3"/>
      <c r="M141" s="38"/>
    </row>
    <row r="142" spans="1:13" ht="45.75" customHeight="1" outlineLevel="1" x14ac:dyDescent="0.2">
      <c r="A142" s="170" t="str">
        <f>Máximo!A142</f>
        <v>3.109</v>
      </c>
      <c r="B142" s="667" t="str">
        <f>Máximo!B142:E142</f>
        <v>Criação/alteração de relatórios, dashboards e indicadores deve ser possível de ser realizada sem a necessidade de conhecimento de linguagem de programação ou codificada (Ex: PHP, Java Script</v>
      </c>
      <c r="C142" s="668"/>
      <c r="D142" s="668"/>
      <c r="E142" s="669"/>
      <c r="F142" s="68" t="str">
        <f>IF(Máximo!F142:I142="","",Máximo!F142:I142)</f>
        <v/>
      </c>
      <c r="G142" s="72">
        <f>Máximo!G142:J142</f>
        <v>5.3571428599999997E-3</v>
      </c>
      <c r="H142" s="70" t="str">
        <f>IF(Máximo!H142="","",Máximo!H142)</f>
        <v>Obrigatório</v>
      </c>
      <c r="I142" s="37" t="s">
        <v>5</v>
      </c>
      <c r="J142" s="73">
        <f>IF($K$13="Não Atende",0,IF(I142="","",IF(H142="",VLOOKUP(I142,Parâmetros!$B$3:$C$6,2,0),VLOOKUP(I142,Parâmetros!$B$3:$C$6,2,0)*VLOOKUP(H142,Parâmetros!$E$3:$G$5,2,0))))</f>
        <v>0</v>
      </c>
      <c r="K142" s="74">
        <f t="shared" ref="K142" si="108">IF(J142="",0,((G142*J142)*$F$30)*0.9*100)</f>
        <v>0</v>
      </c>
      <c r="L142" s="3"/>
      <c r="M142" s="38"/>
    </row>
    <row r="143" spans="1:13" ht="45.75" customHeight="1" outlineLevel="1" x14ac:dyDescent="0.2">
      <c r="A143" s="170" t="str">
        <f>Máximo!A143</f>
        <v>3.110</v>
      </c>
      <c r="B143" s="667" t="str">
        <f>Máximo!B143:E143</f>
        <v>A análise da proposta na venda (comunicação/integração com o Transact) deverá ser near real time, com um delay máximo de 5 segundos</v>
      </c>
      <c r="C143" s="668"/>
      <c r="D143" s="668"/>
      <c r="E143" s="669"/>
      <c r="F143" s="68" t="str">
        <f>IF(Máximo!F143:I143="","",Máximo!F143:I143)</f>
        <v/>
      </c>
      <c r="G143" s="72">
        <f>Máximo!G143:J143</f>
        <v>5.3571428599999997E-3</v>
      </c>
      <c r="H143" s="70" t="str">
        <f>IF(Máximo!H143="","",Máximo!H143)</f>
        <v>Obrigatório</v>
      </c>
      <c r="I143" s="37" t="s">
        <v>4</v>
      </c>
      <c r="J143" s="73">
        <f>IF($K$13="Não Atende",0,IF(I143="","",IF(H143="",VLOOKUP(I143,Parâmetros!$B$3:$C$6,2,0),VLOOKUP(I143,Parâmetros!$B$3:$C$6,2,0)*VLOOKUP(H143,Parâmetros!$E$3:$G$5,2,0))))</f>
        <v>4</v>
      </c>
      <c r="K143" s="74">
        <f t="shared" ref="K143" si="109">IF(J143="",0,((G143*J143)*$F$30)*0.9*100)</f>
        <v>0.86785714331999997</v>
      </c>
      <c r="L143" s="3"/>
      <c r="M143" s="38"/>
    </row>
    <row r="144" spans="1:13" ht="45.75" customHeight="1" outlineLevel="1" x14ac:dyDescent="0.2">
      <c r="A144" s="170" t="str">
        <f>Máximo!A144</f>
        <v>3.111</v>
      </c>
      <c r="B144" s="667" t="str">
        <f>Máximo!B144:E144</f>
        <v>Habilidade para trabalhar com processamento de dados in-memory</v>
      </c>
      <c r="C144" s="668"/>
      <c r="D144" s="668"/>
      <c r="E144" s="669"/>
      <c r="F144" s="68" t="str">
        <f>IF(Máximo!F144:I144="","",Máximo!F144:I144)</f>
        <v/>
      </c>
      <c r="G144" s="72">
        <f>Máximo!G144:J144</f>
        <v>5.3571428599999997E-3</v>
      </c>
      <c r="H144" s="70" t="str">
        <f>IF(Máximo!H144="","",Máximo!H144)</f>
        <v>Obrigatório</v>
      </c>
      <c r="I144" s="37" t="s">
        <v>5</v>
      </c>
      <c r="J144" s="73">
        <f>IF($K$13="Não Atende",0,IF(I144="","",IF(H144="",VLOOKUP(I144,Parâmetros!$B$3:$C$6,2,0),VLOOKUP(I144,Parâmetros!$B$3:$C$6,2,0)*VLOOKUP(H144,Parâmetros!$E$3:$G$5,2,0))))</f>
        <v>0</v>
      </c>
      <c r="K144" s="74">
        <f t="shared" ref="K144" si="110">IF(J144="",0,((G144*J144)*$F$30)*0.9*100)</f>
        <v>0</v>
      </c>
      <c r="L144" s="3"/>
      <c r="M144" s="38"/>
    </row>
    <row r="145" spans="1:15" ht="45.75" customHeight="1" outlineLevel="1" x14ac:dyDescent="0.2">
      <c r="A145" s="170" t="str">
        <f>Máximo!A145</f>
        <v>3.112</v>
      </c>
      <c r="B145" s="667" t="str">
        <f>Máximo!B145:E145</f>
        <v>A ferramenta deverá ser capaz de processar aproximadamente 200 mil transações/requisições de cadastro de assiantes por dia</v>
      </c>
      <c r="C145" s="668"/>
      <c r="D145" s="668"/>
      <c r="E145" s="669"/>
      <c r="F145" s="68" t="str">
        <f>IF(Máximo!F145:I145="","",Máximo!F145:I145)</f>
        <v/>
      </c>
      <c r="G145" s="72">
        <f>Máximo!G145:J145</f>
        <v>5.3571428599999997E-3</v>
      </c>
      <c r="H145" s="70" t="str">
        <f>IF(Máximo!H145="","",Máximo!H145)</f>
        <v>Obrigatório</v>
      </c>
      <c r="I145" s="37" t="s">
        <v>4</v>
      </c>
      <c r="J145" s="73">
        <f>IF($K$13="Não Atende",0,IF(I145="","",IF(H145="",VLOOKUP(I145,Parâmetros!$B$3:$C$6,2,0),VLOOKUP(I145,Parâmetros!$B$3:$C$6,2,0)*VLOOKUP(H145,Parâmetros!$E$3:$G$5,2,0))))</f>
        <v>4</v>
      </c>
      <c r="K145" s="74">
        <f t="shared" ref="K145" si="111">IF(J145="",0,((G145*J145)*$F$30)*0.9*100)</f>
        <v>0.86785714331999997</v>
      </c>
      <c r="L145" s="3"/>
      <c r="M145" s="38"/>
    </row>
    <row r="146" spans="1:15" ht="45.75" customHeight="1" outlineLevel="1" x14ac:dyDescent="0.2">
      <c r="A146" s="170" t="str">
        <f>Máximo!A146</f>
        <v>3.113</v>
      </c>
      <c r="B146" s="667" t="str">
        <f>Máximo!B146:E146</f>
        <v>A ferramenta deverá ser capaz de processar aproximadamente 500 milhões de xDR's por dia</v>
      </c>
      <c r="C146" s="668"/>
      <c r="D146" s="668"/>
      <c r="E146" s="669"/>
      <c r="F146" s="68" t="str">
        <f>IF(Máximo!F146:I146="","",Máximo!F146:I146)</f>
        <v/>
      </c>
      <c r="G146" s="72">
        <f>Máximo!G146:J146</f>
        <v>5.3571428599999997E-3</v>
      </c>
      <c r="H146" s="70" t="str">
        <f>IF(Máximo!H146="","",Máximo!H146)</f>
        <v>Obrigatório</v>
      </c>
      <c r="I146" s="37" t="s">
        <v>4</v>
      </c>
      <c r="J146" s="73">
        <f>IF($K$13="Não Atende",0,IF(I146="","",IF(H146="",VLOOKUP(I146,Parâmetros!$B$3:$C$6,2,0),VLOOKUP(I146,Parâmetros!$B$3:$C$6,2,0)*VLOOKUP(H146,Parâmetros!$E$3:$G$5,2,0))))</f>
        <v>4</v>
      </c>
      <c r="K146" s="74">
        <f t="shared" ref="K146" si="112">IF(J146="",0,((G146*J146)*$F$30)*0.9*100)</f>
        <v>0.86785714331999997</v>
      </c>
      <c r="L146" s="3"/>
      <c r="M146" s="38"/>
    </row>
    <row r="147" spans="1:15" ht="45.75" customHeight="1" outlineLevel="1" x14ac:dyDescent="0.2">
      <c r="A147" s="170" t="str">
        <f>Máximo!A147</f>
        <v>3.114</v>
      </c>
      <c r="B147" s="667" t="str">
        <f>Máximo!B147:E147</f>
        <v>A ferramenta deverá ser capaz de processar altos volumes (casa de milhões) de transações/requisições de update de dados de assinantes por dia (alterações de dados, produtos, serviços, etc) dos legados Oi por dia</v>
      </c>
      <c r="C147" s="668"/>
      <c r="D147" s="668"/>
      <c r="E147" s="669"/>
      <c r="F147" s="68" t="str">
        <f>IF(Máximo!F147:I147="","",Máximo!F147:I147)</f>
        <v/>
      </c>
      <c r="G147" s="72">
        <f>Máximo!G147:J147</f>
        <v>5.3571428599999997E-3</v>
      </c>
      <c r="H147" s="70" t="str">
        <f>IF(Máximo!H147="","",Máximo!H147)</f>
        <v>Obrigatório</v>
      </c>
      <c r="I147" s="37" t="s">
        <v>5</v>
      </c>
      <c r="J147" s="73">
        <f>IF($K$13="Não Atende",0,IF(I147="","",IF(H147="",VLOOKUP(I147,Parâmetros!$B$3:$C$6,2,0),VLOOKUP(I147,Parâmetros!$B$3:$C$6,2,0)*VLOOKUP(H147,Parâmetros!$E$3:$G$5,2,0))))</f>
        <v>0</v>
      </c>
      <c r="K147" s="74">
        <f t="shared" ref="K147" si="113">IF(J147="",0,((G147*J147)*$F$30)*0.9*100)</f>
        <v>0</v>
      </c>
      <c r="L147" s="3"/>
      <c r="M147" s="38"/>
    </row>
    <row r="148" spans="1:15" ht="45.75" customHeight="1" outlineLevel="1" x14ac:dyDescent="0.2">
      <c r="A148" s="170" t="str">
        <f>Máximo!A148</f>
        <v>3.115</v>
      </c>
      <c r="B148" s="667" t="str">
        <f>Máximo!B148:E148</f>
        <v>A ferramenta deverá ser capaz de processar aproximadamente 17 mil transações de crédito (POS, M4U, Transact, etc) por dia</v>
      </c>
      <c r="C148" s="668"/>
      <c r="D148" s="668"/>
      <c r="E148" s="669"/>
      <c r="F148" s="68" t="str">
        <f>IF(Máximo!F148:I148="","",Máximo!F148:I148)</f>
        <v/>
      </c>
      <c r="G148" s="72">
        <f>Máximo!G148:J148</f>
        <v>5.3571428599999997E-3</v>
      </c>
      <c r="H148" s="70" t="str">
        <f>IF(Máximo!H148="","",Máximo!H148)</f>
        <v>Obrigatório</v>
      </c>
      <c r="I148" s="37" t="s">
        <v>5</v>
      </c>
      <c r="J148" s="73">
        <f>IF($K$13="Não Atende",0,IF(I148="","",IF(H148="",VLOOKUP(I148,Parâmetros!$B$3:$C$6,2,0),VLOOKUP(I148,Parâmetros!$B$3:$C$6,2,0)*VLOOKUP(H148,Parâmetros!$E$3:$G$5,2,0))))</f>
        <v>0</v>
      </c>
      <c r="K148" s="74">
        <f t="shared" ref="K148" si="114">IF(J148="",0,((G148*J148)*$F$30)*0.9*100)</f>
        <v>0</v>
      </c>
      <c r="L148" s="3"/>
      <c r="M148" s="38"/>
    </row>
    <row r="149" spans="1:15" ht="45.75" customHeight="1" outlineLevel="1" x14ac:dyDescent="0.2">
      <c r="A149" s="170" t="str">
        <f>Máximo!A149</f>
        <v>3.116</v>
      </c>
      <c r="B149" s="667" t="str">
        <f>Máximo!B149:E149</f>
        <v>Ser possível realizar automação de rotinas como teste de performance e teste unitário</v>
      </c>
      <c r="C149" s="668"/>
      <c r="D149" s="668"/>
      <c r="E149" s="669"/>
      <c r="F149" s="68" t="str">
        <f>IF(Máximo!F149:I149="","",Máximo!F149:I149)</f>
        <v/>
      </c>
      <c r="G149" s="72">
        <f>Máximo!G149:J149</f>
        <v>5.3571428599999997E-3</v>
      </c>
      <c r="H149" s="70" t="str">
        <f>IF(Máximo!H149="","",Máximo!H149)</f>
        <v>Obrigatório</v>
      </c>
      <c r="I149" s="37" t="s">
        <v>5</v>
      </c>
      <c r="J149" s="73">
        <f>IF($K$13="Não Atende",0,IF(I149="","",IF(H149="",VLOOKUP(I149,Parâmetros!$B$3:$C$6,2,0),VLOOKUP(I149,Parâmetros!$B$3:$C$6,2,0)*VLOOKUP(H149,Parâmetros!$E$3:$G$5,2,0))))</f>
        <v>0</v>
      </c>
      <c r="K149" s="74">
        <f t="shared" ref="K149" si="115">IF(J149="",0,((G149*J149)*$F$30)*0.9*100)</f>
        <v>0</v>
      </c>
      <c r="L149" s="3"/>
      <c r="M149" s="38"/>
    </row>
    <row r="150" spans="1:15" ht="45.75" customHeight="1" outlineLevel="1" x14ac:dyDescent="0.2">
      <c r="A150" s="170" t="str">
        <f>Máximo!A150</f>
        <v>3.117</v>
      </c>
      <c r="B150" s="667" t="str">
        <f>Máximo!B150:E150</f>
        <v>Coletar, processar e disponibilizar em tempo real, os eventos e dados de uso e interação dos cenários que envolvem os requsitos de tráfego e cadastro</v>
      </c>
      <c r="C150" s="668"/>
      <c r="D150" s="668"/>
      <c r="E150" s="669"/>
      <c r="F150" s="68" t="str">
        <f>IF(Máximo!F150:I150="","",Máximo!F150:I150)</f>
        <v/>
      </c>
      <c r="G150" s="72">
        <f>Máximo!G150:J150</f>
        <v>5.3571428599999997E-3</v>
      </c>
      <c r="H150" s="70" t="str">
        <f>IF(Máximo!H150="","",Máximo!H150)</f>
        <v>Obrigatório</v>
      </c>
      <c r="I150" s="37" t="s">
        <v>5</v>
      </c>
      <c r="J150" s="73">
        <f>IF($K$13="Não Atende",0,IF(I150="","",IF(H150="",VLOOKUP(I150,Parâmetros!$B$3:$C$6,2,0),VLOOKUP(I150,Parâmetros!$B$3:$C$6,2,0)*VLOOKUP(H150,Parâmetros!$E$3:$G$5,2,0))))</f>
        <v>0</v>
      </c>
      <c r="K150" s="74">
        <f t="shared" ref="K150" si="116">IF(J150="",0,((G150*J150)*$F$30)*0.9*100)</f>
        <v>0</v>
      </c>
      <c r="L150" s="3"/>
      <c r="M150" s="38"/>
    </row>
    <row r="151" spans="1:15" ht="45.75" customHeight="1" outlineLevel="1" x14ac:dyDescent="0.2">
      <c r="A151" s="170" t="str">
        <f>Máximo!A151</f>
        <v>3.118</v>
      </c>
      <c r="B151" s="667" t="str">
        <f>Máximo!B151:E151</f>
        <v>Guiar e suportar ações em tempo real para atuar nos problemas identificados na análise de alarmes, casos e tickets diversos</v>
      </c>
      <c r="C151" s="668"/>
      <c r="D151" s="668"/>
      <c r="E151" s="669"/>
      <c r="F151" s="68" t="str">
        <f>IF(Máximo!F151:I151="","",Máximo!F151:I151)</f>
        <v/>
      </c>
      <c r="G151" s="72">
        <f>Máximo!G151:J151</f>
        <v>5.3571428599999997E-3</v>
      </c>
      <c r="H151" s="70" t="str">
        <f>IF(Máximo!H151="","",Máximo!H151)</f>
        <v>Obrigatório</v>
      </c>
      <c r="I151" s="37" t="s">
        <v>5</v>
      </c>
      <c r="J151" s="73">
        <f>IF($K$13="Não Atende",0,IF(I151="","",IF(H151="",VLOOKUP(I151,Parâmetros!$B$3:$C$6,2,0),VLOOKUP(I151,Parâmetros!$B$3:$C$6,2,0)*VLOOKUP(H151,Parâmetros!$E$3:$G$5,2,0))))</f>
        <v>0</v>
      </c>
      <c r="K151" s="74">
        <f t="shared" ref="K151" si="117">IF(J151="",0,((G151*J151)*$F$30)*0.9*100)</f>
        <v>0</v>
      </c>
      <c r="L151" s="3"/>
      <c r="M151" s="38"/>
    </row>
    <row r="152" spans="1:15" ht="15" customHeight="1" outlineLevel="1" x14ac:dyDescent="0.2">
      <c r="A152" s="121"/>
      <c r="B152" s="237" t="s">
        <v>170</v>
      </c>
      <c r="C152" s="236"/>
      <c r="D152" s="236"/>
      <c r="E152" s="236"/>
      <c r="F152" s="122"/>
      <c r="G152" s="122"/>
      <c r="H152" s="122"/>
      <c r="I152" s="239"/>
      <c r="J152" s="122"/>
      <c r="K152" s="122"/>
      <c r="L152" s="122"/>
      <c r="M152" s="123"/>
      <c r="N152" s="168"/>
      <c r="O152" s="168"/>
    </row>
    <row r="153" spans="1:15" ht="45.75" customHeight="1" outlineLevel="1" x14ac:dyDescent="0.2">
      <c r="A153" s="170" t="str">
        <f>Máximo!A153</f>
        <v>3.119</v>
      </c>
      <c r="B153" s="667" t="str">
        <f>Máximo!B153:E153</f>
        <v>A solução deve ser capaz de garantir o sigilo e integridade na transmissão de dados.</v>
      </c>
      <c r="C153" s="668"/>
      <c r="D153" s="668"/>
      <c r="E153" s="669"/>
      <c r="F153" s="68" t="str">
        <f>IF(Máximo!F153:I153="","",Máximo!F153:I153)</f>
        <v/>
      </c>
      <c r="G153" s="72">
        <f>Máximo!G153:J153</f>
        <v>6.9230769000000003E-4</v>
      </c>
      <c r="H153" s="70" t="str">
        <f>IF(Máximo!H153="","",Máximo!H153)</f>
        <v>Obrigatório</v>
      </c>
      <c r="I153" s="37" t="s">
        <v>4</v>
      </c>
      <c r="J153" s="73">
        <f>IF($K$13="Não Atende",0,IF(I153="","",IF(H153="",VLOOKUP(I153,Parâmetros!$B$3:$C$6,2,0),VLOOKUP(I153,Parâmetros!$B$3:$C$6,2,0)*VLOOKUP(H153,Parâmetros!$E$3:$G$5,2,0))))</f>
        <v>4</v>
      </c>
      <c r="K153" s="74">
        <f t="shared" ref="K153" si="118">IF(J153="",0,((G153*J153)*$F$30)*0.9*100)</f>
        <v>0.11215384578000002</v>
      </c>
      <c r="L153" s="3"/>
      <c r="M153" s="38"/>
    </row>
    <row r="154" spans="1:15" ht="45.75" customHeight="1" outlineLevel="1" x14ac:dyDescent="0.2">
      <c r="A154" s="170" t="str">
        <f>Máximo!A154</f>
        <v>3.120</v>
      </c>
      <c r="B154" s="667" t="str">
        <f>Máximo!B154:E154</f>
        <v xml:space="preserve">As soluções que estejam disponíveis na Internet e trafeguem informações deverão utilizar mecanismos criptográficos (TLS 1.2 OU SUPERIOR) para a proteção das mesmas. A classificação de confiabilidade das informações será definida durante o projeto (no mínimo, todas as senhas de usuários são dados confidenciais). </v>
      </c>
      <c r="C154" s="668"/>
      <c r="D154" s="668"/>
      <c r="E154" s="669"/>
      <c r="F154" s="68" t="str">
        <f>IF(Máximo!F154:I154="","",Máximo!F154:I154)</f>
        <v/>
      </c>
      <c r="G154" s="72">
        <f>Máximo!G154:J154</f>
        <v>6.9230769000000003E-4</v>
      </c>
      <c r="H154" s="70" t="str">
        <f>IF(Máximo!H154="","",Máximo!H154)</f>
        <v>Obrigatório</v>
      </c>
      <c r="I154" s="37" t="s">
        <v>4</v>
      </c>
      <c r="J154" s="73">
        <f>IF($K$13="Não Atende",0,IF(I154="","",IF(H154="",VLOOKUP(I154,Parâmetros!$B$3:$C$6,2,0),VLOOKUP(I154,Parâmetros!$B$3:$C$6,2,0)*VLOOKUP(H154,Parâmetros!$E$3:$G$5,2,0))))</f>
        <v>4</v>
      </c>
      <c r="K154" s="74">
        <f t="shared" ref="K154" si="119">IF(J154="",0,((G154*J154)*$F$30)*0.9*100)</f>
        <v>0.11215384578000002</v>
      </c>
      <c r="L154" s="3"/>
      <c r="M154" s="38"/>
    </row>
    <row r="155" spans="1:15" ht="45.75" customHeight="1" outlineLevel="1" x14ac:dyDescent="0.2">
      <c r="A155" s="170" t="str">
        <f>Máximo!A155</f>
        <v>3.121</v>
      </c>
      <c r="B155" s="667" t="str">
        <f>Máximo!B155:E155</f>
        <v>A solução deverá utilizar mecanismos criptográficos para transmissão e armazenamento de dados, baseados em padrões provados matematicamente, atualizados e reconhecidos publicamente pelo mercado. Ex.: Hash: SHA2-512, Simétrico: AES-256, Assimétrico: RSA-2048.</v>
      </c>
      <c r="C155" s="668"/>
      <c r="D155" s="668"/>
      <c r="E155" s="669"/>
      <c r="F155" s="68" t="str">
        <f>IF(Máximo!F155:I155="","",Máximo!F155:I155)</f>
        <v/>
      </c>
      <c r="G155" s="72">
        <f>Máximo!G155:J155</f>
        <v>6.9230769000000003E-4</v>
      </c>
      <c r="H155" s="70" t="str">
        <f>IF(Máximo!H155="","",Máximo!H155)</f>
        <v>Obrigatório</v>
      </c>
      <c r="I155" s="37" t="s">
        <v>4</v>
      </c>
      <c r="J155" s="73">
        <f>IF($K$13="Não Atende",0,IF(I155="","",IF(H155="",VLOOKUP(I155,Parâmetros!$B$3:$C$6,2,0),VLOOKUP(I155,Parâmetros!$B$3:$C$6,2,0)*VLOOKUP(H155,Parâmetros!$E$3:$G$5,2,0))))</f>
        <v>4</v>
      </c>
      <c r="K155" s="74">
        <f t="shared" ref="K155" si="120">IF(J155="",0,((G155*J155)*$F$30)*0.9*100)</f>
        <v>0.11215384578000002</v>
      </c>
      <c r="L155" s="3"/>
      <c r="M155" s="38"/>
    </row>
    <row r="156" spans="1:15" ht="45.75" customHeight="1" outlineLevel="1" x14ac:dyDescent="0.2">
      <c r="A156" s="170" t="str">
        <f>Máximo!A156</f>
        <v>3.122</v>
      </c>
      <c r="B156" s="667" t="str">
        <f>Máximo!B156:E156</f>
        <v>Garantir transmissão segura de dados de alta confidencialidade dos sistemas disponíveis na internet, utilizando protocolos seguros (Ex.: HTTPS, SSH, SCP, SFTP, LDAPS, POP3-SSL, SMTP-SSL, IMAP-SSL e etc.) para ações/telas de entrada e/ou saída de dados.</v>
      </c>
      <c r="C156" s="668"/>
      <c r="D156" s="668"/>
      <c r="E156" s="669"/>
      <c r="F156" s="68" t="str">
        <f>IF(Máximo!F156:I156="","",Máximo!F156:I156)</f>
        <v/>
      </c>
      <c r="G156" s="72">
        <f>Máximo!G156:J156</f>
        <v>6.9230769000000003E-4</v>
      </c>
      <c r="H156" s="70" t="str">
        <f>IF(Máximo!H156="","",Máximo!H156)</f>
        <v>Obrigatório</v>
      </c>
      <c r="I156" s="37" t="s">
        <v>4</v>
      </c>
      <c r="J156" s="73">
        <f>IF($K$13="Não Atende",0,IF(I156="","",IF(H156="",VLOOKUP(I156,Parâmetros!$B$3:$C$6,2,0),VLOOKUP(I156,Parâmetros!$B$3:$C$6,2,0)*VLOOKUP(H156,Parâmetros!$E$3:$G$5,2,0))))</f>
        <v>4</v>
      </c>
      <c r="K156" s="74">
        <f t="shared" ref="K156" si="121">IF(J156="",0,((G156*J156)*$F$30)*0.9*100)</f>
        <v>0.11215384578000002</v>
      </c>
      <c r="L156" s="3"/>
      <c r="M156" s="38"/>
    </row>
    <row r="157" spans="1:15" ht="45.75" customHeight="1" outlineLevel="1" x14ac:dyDescent="0.2">
      <c r="A157" s="170" t="str">
        <f>Máximo!A157</f>
        <v>3.123</v>
      </c>
      <c r="B157" s="667" t="str">
        <f>Máximo!B157:E157</f>
        <v>As chaves criptográficas utilizadas não devem ser armazenadas diretamente no código do aplicativo, devendo ser dada preferência ao uso de dispositivos de segurança externos (HSM) para armazenamento e gerenciamento das mesmas.</v>
      </c>
      <c r="C157" s="668"/>
      <c r="D157" s="668"/>
      <c r="E157" s="669"/>
      <c r="F157" s="68" t="str">
        <f>IF(Máximo!F157:I157="","",Máximo!F157:I157)</f>
        <v/>
      </c>
      <c r="G157" s="72">
        <f>Máximo!G157:J157</f>
        <v>6.9230769000000003E-4</v>
      </c>
      <c r="H157" s="70" t="str">
        <f>IF(Máximo!H157="","",Máximo!H157)</f>
        <v>Obrigatório</v>
      </c>
      <c r="I157" s="37" t="s">
        <v>4</v>
      </c>
      <c r="J157" s="73">
        <f>IF($K$13="Não Atende",0,IF(I157="","",IF(H157="",VLOOKUP(I157,Parâmetros!$B$3:$C$6,2,0),VLOOKUP(I157,Parâmetros!$B$3:$C$6,2,0)*VLOOKUP(H157,Parâmetros!$E$3:$G$5,2,0))))</f>
        <v>4</v>
      </c>
      <c r="K157" s="74">
        <f t="shared" ref="K157" si="122">IF(J157="",0,((G157*J157)*$F$30)*0.9*100)</f>
        <v>0.11215384578000002</v>
      </c>
      <c r="L157" s="3"/>
      <c r="M157" s="38"/>
    </row>
    <row r="158" spans="1:15" ht="45.75" customHeight="1" outlineLevel="1" x14ac:dyDescent="0.2">
      <c r="A158" s="170" t="str">
        <f>Máximo!A158</f>
        <v>3.124</v>
      </c>
      <c r="B158" s="667" t="str">
        <f>Máximo!B158:E158</f>
        <v>As senhas devem ser armazenadas sempre como hash não reversível com salt, para impedir a leitura das senhas por quem tiver acesso à base com credenciais de acesso.</v>
      </c>
      <c r="C158" s="668"/>
      <c r="D158" s="668"/>
      <c r="E158" s="669"/>
      <c r="F158" s="68" t="str">
        <f>IF(Máximo!F158:I158="","",Máximo!F158:I158)</f>
        <v/>
      </c>
      <c r="G158" s="72">
        <f>Máximo!G158:J158</f>
        <v>6.9230769000000003E-4</v>
      </c>
      <c r="H158" s="70" t="str">
        <f>IF(Máximo!H158="","",Máximo!H158)</f>
        <v>Obrigatório</v>
      </c>
      <c r="I158" s="37" t="s">
        <v>4</v>
      </c>
      <c r="J158" s="73">
        <f>IF($K$13="Não Atende",0,IF(I158="","",IF(H158="",VLOOKUP(I158,Parâmetros!$B$3:$C$6,2,0),VLOOKUP(I158,Parâmetros!$B$3:$C$6,2,0)*VLOOKUP(H158,Parâmetros!$E$3:$G$5,2,0))))</f>
        <v>4</v>
      </c>
      <c r="K158" s="74">
        <f t="shared" ref="K158" si="123">IF(J158="",0,((G158*J158)*$F$30)*0.9*100)</f>
        <v>0.11215384578000002</v>
      </c>
      <c r="L158" s="3"/>
      <c r="M158" s="38"/>
    </row>
    <row r="159" spans="1:15" ht="45.75" customHeight="1" outlineLevel="1" x14ac:dyDescent="0.2">
      <c r="A159" s="170" t="str">
        <f>Máximo!A159</f>
        <v>3.125</v>
      </c>
      <c r="B159" s="667" t="str">
        <f>Máximo!B159:E159</f>
        <v>A extração massiva de dados (Ex.: toda a base de clientes, toda a base de funcionários, todas as transações realizadas, etc.) necessita de aprovação prévia e formal pela área de Segurança da Informação.</v>
      </c>
      <c r="C159" s="668"/>
      <c r="D159" s="668"/>
      <c r="E159" s="669"/>
      <c r="F159" s="68" t="str">
        <f>IF(Máximo!F159:I159="","",Máximo!F159:I159)</f>
        <v/>
      </c>
      <c r="G159" s="72">
        <f>Máximo!G159:J159</f>
        <v>6.9230769000000003E-4</v>
      </c>
      <c r="H159" s="70" t="str">
        <f>IF(Máximo!H159="","",Máximo!H159)</f>
        <v>Obrigatório</v>
      </c>
      <c r="I159" s="37" t="s">
        <v>4</v>
      </c>
      <c r="J159" s="73">
        <f>IF($K$13="Não Atende",0,IF(I159="","",IF(H159="",VLOOKUP(I159,Parâmetros!$B$3:$C$6,2,0),VLOOKUP(I159,Parâmetros!$B$3:$C$6,2,0)*VLOOKUP(H159,Parâmetros!$E$3:$G$5,2,0))))</f>
        <v>4</v>
      </c>
      <c r="K159" s="74">
        <f t="shared" ref="K159" si="124">IF(J159="",0,((G159*J159)*$F$30)*0.9*100)</f>
        <v>0.11215384578000002</v>
      </c>
      <c r="L159" s="3"/>
      <c r="M159" s="38"/>
    </row>
    <row r="160" spans="1:15" ht="45.75" customHeight="1" outlineLevel="1" x14ac:dyDescent="0.2">
      <c r="A160" s="170" t="str">
        <f>Máximo!A160</f>
        <v>3.126</v>
      </c>
      <c r="B160" s="667" t="str">
        <f>Máximo!B160:E160</f>
        <v>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v>
      </c>
      <c r="C160" s="668"/>
      <c r="D160" s="668"/>
      <c r="E160" s="669"/>
      <c r="F160" s="68" t="str">
        <f>IF(Máximo!F160:I160="","",Máximo!F160:I160)</f>
        <v/>
      </c>
      <c r="G160" s="72">
        <f>Máximo!G160:J160</f>
        <v>6.9230769000000003E-4</v>
      </c>
      <c r="H160" s="70" t="str">
        <f>IF(Máximo!H160="","",Máximo!H160)</f>
        <v>Obrigatório</v>
      </c>
      <c r="I160" s="37" t="s">
        <v>4</v>
      </c>
      <c r="J160" s="73">
        <f>IF($K$13="Não Atende",0,IF(I160="","",IF(H160="",VLOOKUP(I160,Parâmetros!$B$3:$C$6,2,0),VLOOKUP(I160,Parâmetros!$B$3:$C$6,2,0)*VLOOKUP(H160,Parâmetros!$E$3:$G$5,2,0))))</f>
        <v>4</v>
      </c>
      <c r="K160" s="74">
        <f t="shared" ref="K160" si="125">IF(J160="",0,((G160*J160)*$F$30)*0.9*100)</f>
        <v>0.11215384578000002</v>
      </c>
      <c r="L160" s="3"/>
      <c r="M160" s="38"/>
    </row>
    <row r="161" spans="1:13" ht="45.75" customHeight="1" outlineLevel="1" x14ac:dyDescent="0.2">
      <c r="A161" s="170" t="str">
        <f>Máximo!A161</f>
        <v>3.127</v>
      </c>
      <c r="B161" s="667" t="str">
        <f>Máximo!B161:E161</f>
        <v>Caso haja necessidade de armazenamento de senhas em arquivos de sistema operacional, estes arquivos não deverão ser alocados em diretórios de servidores web, FTP e similares. O acesso a esses arquivos deve ser restrito para acesso apenas pela aplicação e pelos usuários de sistema operacional que efetivamente tenham necessidade de acessá-los para manutenção da solução, não devendo haver privilégios nem mesmo de leitura sobre eles para outros usuários.</v>
      </c>
      <c r="C161" s="668"/>
      <c r="D161" s="668"/>
      <c r="E161" s="669"/>
      <c r="F161" s="68" t="str">
        <f>IF(Máximo!F161:I161="","",Máximo!F161:I161)</f>
        <v/>
      </c>
      <c r="G161" s="72">
        <f>Máximo!G161:J161</f>
        <v>6.9230769000000003E-4</v>
      </c>
      <c r="H161" s="70" t="str">
        <f>IF(Máximo!H161="","",Máximo!H161)</f>
        <v>Obrigatório</v>
      </c>
      <c r="I161" s="37" t="s">
        <v>4</v>
      </c>
      <c r="J161" s="73">
        <f>IF($K$13="Não Atende",0,IF(I161="","",IF(H161="",VLOOKUP(I161,Parâmetros!$B$3:$C$6,2,0),VLOOKUP(I161,Parâmetros!$B$3:$C$6,2,0)*VLOOKUP(H161,Parâmetros!$E$3:$G$5,2,0))))</f>
        <v>4</v>
      </c>
      <c r="K161" s="74">
        <f t="shared" ref="K161" si="126">IF(J161="",0,((G161*J161)*$F$30)*0.9*100)</f>
        <v>0.11215384578000002</v>
      </c>
      <c r="L161" s="3"/>
      <c r="M161" s="38"/>
    </row>
    <row r="162" spans="1:13" ht="45.75" customHeight="1" outlineLevel="1" x14ac:dyDescent="0.2">
      <c r="A162" s="170" t="str">
        <f>Máximo!A162</f>
        <v>3.128</v>
      </c>
      <c r="B162" s="667" t="str">
        <f>Máximo!B162:E162</f>
        <v>Toda solução deve ser desenvolvida de forma componentizada, permitindo a distribuição destes componentes (ex.: front-end, aplicativo e banco de dados) por diferentes áreas da rede da Oi (ex.: DMZ, rede interna).</v>
      </c>
      <c r="C162" s="668"/>
      <c r="D162" s="668"/>
      <c r="E162" s="669"/>
      <c r="F162" s="68" t="str">
        <f>IF(Máximo!F162:I162="","",Máximo!F162:I162)</f>
        <v/>
      </c>
      <c r="G162" s="72">
        <f>Máximo!G162:J162</f>
        <v>6.9230769000000003E-4</v>
      </c>
      <c r="H162" s="70" t="str">
        <f>IF(Máximo!H162="","",Máximo!H162)</f>
        <v>Obrigatório</v>
      </c>
      <c r="I162" s="37" t="s">
        <v>4</v>
      </c>
      <c r="J162" s="73">
        <f>IF($K$13="Não Atende",0,IF(I162="","",IF(H162="",VLOOKUP(I162,Parâmetros!$B$3:$C$6,2,0),VLOOKUP(I162,Parâmetros!$B$3:$C$6,2,0)*VLOOKUP(H162,Parâmetros!$E$3:$G$5,2,0))))</f>
        <v>4</v>
      </c>
      <c r="K162" s="74">
        <f t="shared" ref="K162" si="127">IF(J162="",0,((G162*J162)*$F$30)*0.9*100)</f>
        <v>0.11215384578000002</v>
      </c>
      <c r="L162" s="3"/>
      <c r="M162" s="38"/>
    </row>
    <row r="163" spans="1:13" ht="45.75" customHeight="1" outlineLevel="1" x14ac:dyDescent="0.2">
      <c r="A163" s="170" t="str">
        <f>Máximo!A163</f>
        <v>3.129</v>
      </c>
      <c r="B163" s="667" t="str">
        <f>Máximo!B163:E163</f>
        <v>Nos casos em que seja obrigatória a garantia de privacidade dos dados manipulados pela solução, a mesma deve permitir que uma política de privacidade seja publicada e exibida aos usuários, devendo ser observados os aspectos legais e de negócio envolvidos.</v>
      </c>
      <c r="C163" s="668"/>
      <c r="D163" s="668"/>
      <c r="E163" s="669"/>
      <c r="F163" s="68" t="str">
        <f>IF(Máximo!F163:I163="","",Máximo!F163:I163)</f>
        <v/>
      </c>
      <c r="G163" s="72">
        <f>Máximo!G163:J163</f>
        <v>6.9230769000000003E-4</v>
      </c>
      <c r="H163" s="70" t="str">
        <f>IF(Máximo!H163="","",Máximo!H163)</f>
        <v>Obrigatório</v>
      </c>
      <c r="I163" s="37" t="s">
        <v>4</v>
      </c>
      <c r="J163" s="73">
        <f>IF($K$13="Não Atende",0,IF(I163="","",IF(H163="",VLOOKUP(I163,Parâmetros!$B$3:$C$6,2,0),VLOOKUP(I163,Parâmetros!$B$3:$C$6,2,0)*VLOOKUP(H163,Parâmetros!$E$3:$G$5,2,0))))</f>
        <v>4</v>
      </c>
      <c r="K163" s="74">
        <f t="shared" ref="K163" si="128">IF(J163="",0,((G163*J163)*$F$30)*0.9*100)</f>
        <v>0.11215384578000002</v>
      </c>
      <c r="L163" s="3"/>
      <c r="M163" s="38"/>
    </row>
    <row r="164" spans="1:13" ht="45.75" customHeight="1" outlineLevel="1" x14ac:dyDescent="0.2">
      <c r="A164" s="170" t="str">
        <f>Máximo!A164</f>
        <v>3.130</v>
      </c>
      <c r="B164" s="667" t="str">
        <f>Máximo!B164:E164</f>
        <v>Nos casos em que ocorram armazenamento de informações a respeito dos usuários (incluindo informações fornecidas por eles e dados de navegação), principalmente quando forem de clientes da Oi, a solução deve permitir que sejam incluídos avisos ao usuário a respeito desse armazenamento de informações, devendo ser observados os aspectos legais e de negócio envolvidos.</v>
      </c>
      <c r="C164" s="668"/>
      <c r="D164" s="668"/>
      <c r="E164" s="669"/>
      <c r="F164" s="68" t="str">
        <f>IF(Máximo!F164:I164="","",Máximo!F164:I164)</f>
        <v/>
      </c>
      <c r="G164" s="72">
        <f>Máximo!G164:J164</f>
        <v>6.9230769000000003E-4</v>
      </c>
      <c r="H164" s="70" t="str">
        <f>IF(Máximo!H164="","",Máximo!H164)</f>
        <v>Obrigatório</v>
      </c>
      <c r="I164" s="37" t="s">
        <v>4</v>
      </c>
      <c r="J164" s="73">
        <f>IF($K$13="Não Atende",0,IF(I164="","",IF(H164="",VLOOKUP(I164,Parâmetros!$B$3:$C$6,2,0),VLOOKUP(I164,Parâmetros!$B$3:$C$6,2,0)*VLOOKUP(H164,Parâmetros!$E$3:$G$5,2,0))))</f>
        <v>4</v>
      </c>
      <c r="K164" s="74">
        <f t="shared" ref="K164" si="129">IF(J164="",0,((G164*J164)*$F$30)*0.9*100)</f>
        <v>0.11215384578000002</v>
      </c>
      <c r="L164" s="3"/>
      <c r="M164" s="38"/>
    </row>
    <row r="165" spans="1:13" ht="45.75" customHeight="1" outlineLevel="1" x14ac:dyDescent="0.2">
      <c r="A165" s="170" t="str">
        <f>Máximo!A165</f>
        <v>3.131</v>
      </c>
      <c r="B165" s="667" t="str">
        <f>Máximo!B165:E165</f>
        <v>As mensagens para o usuário final devem restringir-se ao indispensável para a perfeita utilização do mesmo, atentando para as seguintes situações: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v>
      </c>
      <c r="C165" s="668"/>
      <c r="D165" s="668"/>
      <c r="E165" s="669"/>
      <c r="F165" s="68" t="str">
        <f>IF(Máximo!F165:I165="","",Máximo!F165:I165)</f>
        <v/>
      </c>
      <c r="G165" s="72">
        <f>Máximo!G165:J165</f>
        <v>6.9230769000000003E-4</v>
      </c>
      <c r="H165" s="70" t="str">
        <f>IF(Máximo!H165="","",Máximo!H165)</f>
        <v>Obrigatório</v>
      </c>
      <c r="I165" s="37" t="s">
        <v>4</v>
      </c>
      <c r="J165" s="73">
        <f>IF($K$13="Não Atende",0,IF(I165="","",IF(H165="",VLOOKUP(I165,Parâmetros!$B$3:$C$6,2,0),VLOOKUP(I165,Parâmetros!$B$3:$C$6,2,0)*VLOOKUP(H165,Parâmetros!$E$3:$G$5,2,0))))</f>
        <v>4</v>
      </c>
      <c r="K165" s="74">
        <f t="shared" ref="K165" si="130">IF(J165="",0,((G165*J165)*$F$30)*0.9*100)</f>
        <v>0.11215384578000002</v>
      </c>
      <c r="L165" s="3"/>
      <c r="M165" s="38"/>
    </row>
    <row r="166" spans="1:13" ht="45.75" customHeight="1" outlineLevel="1" x14ac:dyDescent="0.2">
      <c r="A166" s="170" t="str">
        <f>Máximo!A166</f>
        <v>3.132</v>
      </c>
      <c r="B166" s="667" t="str">
        <f>Máximo!B166:E166</f>
        <v>Toda transmissão de arquivos deve utilizar os softwares homologados pela Oi. A saber: ConnectDirect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da Fábrica ou do fornecedor da aplicação.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a responsabilidade será do CSOL, da Fábrica ou do fornecedor da aplicação, essa responsabilidade deve estar formalmente definida bem como os processos inerentes.</v>
      </c>
      <c r="C166" s="668"/>
      <c r="D166" s="668"/>
      <c r="E166" s="669"/>
      <c r="F166" s="68" t="str">
        <f>IF(Máximo!F166:I166="","",Máximo!F166:I166)</f>
        <v/>
      </c>
      <c r="G166" s="72">
        <f>Máximo!G166:J166</f>
        <v>6.9230769000000003E-4</v>
      </c>
      <c r="H166" s="70" t="str">
        <f>IF(Máximo!H166="","",Máximo!H166)</f>
        <v>Obrigatório</v>
      </c>
      <c r="I166" s="37" t="s">
        <v>4</v>
      </c>
      <c r="J166" s="73">
        <f>IF($K$13="Não Atende",0,IF(I166="","",IF(H166="",VLOOKUP(I166,Parâmetros!$B$3:$C$6,2,0),VLOOKUP(I166,Parâmetros!$B$3:$C$6,2,0)*VLOOKUP(H166,Parâmetros!$E$3:$G$5,2,0))))</f>
        <v>4</v>
      </c>
      <c r="K166" s="74">
        <f t="shared" ref="K166" si="131">IF(J166="",0,((G166*J166)*$F$30)*0.9*100)</f>
        <v>0.11215384578000002</v>
      </c>
      <c r="L166" s="3"/>
      <c r="M166" s="38"/>
    </row>
    <row r="167" spans="1:13" ht="45.75" customHeight="1" outlineLevel="1" x14ac:dyDescent="0.2">
      <c r="A167" s="170" t="str">
        <f>Máximo!A167</f>
        <v>3.133</v>
      </c>
      <c r="B167" s="667" t="str">
        <f>Máximo!B167:E167</f>
        <v>O envio de e-mail deve utilizar exclusivamente os relays de e-mail oficiais da empresa.</v>
      </c>
      <c r="C167" s="668"/>
      <c r="D167" s="668"/>
      <c r="E167" s="669"/>
      <c r="F167" s="68" t="str">
        <f>IF(Máximo!F167:I167="","",Máximo!F167:I167)</f>
        <v/>
      </c>
      <c r="G167" s="72">
        <f>Máximo!G167:J167</f>
        <v>6.9230769000000003E-4</v>
      </c>
      <c r="H167" s="70" t="str">
        <f>IF(Máximo!H167="","",Máximo!H167)</f>
        <v>Obrigatório</v>
      </c>
      <c r="I167" s="37" t="s">
        <v>4</v>
      </c>
      <c r="J167" s="73">
        <f>IF($K$13="Não Atende",0,IF(I167="","",IF(H167="",VLOOKUP(I167,Parâmetros!$B$3:$C$6,2,0),VLOOKUP(I167,Parâmetros!$B$3:$C$6,2,0)*VLOOKUP(H167,Parâmetros!$E$3:$G$5,2,0))))</f>
        <v>4</v>
      </c>
      <c r="K167" s="74">
        <f t="shared" ref="K167" si="132">IF(J167="",0,((G167*J167)*$F$30)*0.9*100)</f>
        <v>0.11215384578000002</v>
      </c>
      <c r="L167" s="3"/>
      <c r="M167" s="38"/>
    </row>
    <row r="168" spans="1:13" ht="45.75" customHeight="1" outlineLevel="1" x14ac:dyDescent="0.2">
      <c r="A168" s="170" t="str">
        <f>Máximo!A168</f>
        <v>3.134</v>
      </c>
      <c r="B168" s="667" t="str">
        <f>Máximo!B168:E168</f>
        <v>Toda solução desenvolvida ou adquirida pela Oi deve possuir mecanismos de validação de todas as entradas e saídas de dados (de usuários e/ou interfaces com outros sistemas) quanto ao formato dos dados e valores/caracteres esperados.</v>
      </c>
      <c r="C168" s="668"/>
      <c r="D168" s="668"/>
      <c r="E168" s="669"/>
      <c r="F168" s="68" t="str">
        <f>IF(Máximo!F168:I168="","",Máximo!F168:I168)</f>
        <v/>
      </c>
      <c r="G168" s="72">
        <f>Máximo!G168:J168</f>
        <v>6.9230769000000003E-4</v>
      </c>
      <c r="H168" s="70" t="str">
        <f>IF(Máximo!H168="","",Máximo!H168)</f>
        <v>Obrigatório</v>
      </c>
      <c r="I168" s="37" t="s">
        <v>4</v>
      </c>
      <c r="J168" s="73">
        <f>IF($K$13="Não Atende",0,IF(I168="","",IF(H168="",VLOOKUP(I168,Parâmetros!$B$3:$C$6,2,0),VLOOKUP(I168,Parâmetros!$B$3:$C$6,2,0)*VLOOKUP(H168,Parâmetros!$E$3:$G$5,2,0))))</f>
        <v>4</v>
      </c>
      <c r="K168" s="74">
        <f t="shared" ref="K168" si="133">IF(J168="",0,((G168*J168)*$F$30)*0.9*100)</f>
        <v>0.11215384578000002</v>
      </c>
      <c r="L168" s="3"/>
      <c r="M168" s="38"/>
    </row>
    <row r="169" spans="1:13" ht="45.75" customHeight="1" outlineLevel="1" x14ac:dyDescent="0.2">
      <c r="A169" s="170" t="str">
        <f>Máximo!A169</f>
        <v>3.135</v>
      </c>
      <c r="B169" s="667" t="str">
        <f>Máximo!B169:E169</f>
        <v>Em soluções que possuam múltiplas camadas, todas as validações de permissões e regras de negócio devem ser realizadas pela camada de aplicação e apresentação.</v>
      </c>
      <c r="C169" s="668"/>
      <c r="D169" s="668"/>
      <c r="E169" s="669"/>
      <c r="F169" s="68" t="str">
        <f>IF(Máximo!F169:I169="","",Máximo!F169:I169)</f>
        <v/>
      </c>
      <c r="G169" s="72">
        <f>Máximo!G169:J169</f>
        <v>6.9230769000000003E-4</v>
      </c>
      <c r="H169" s="70" t="str">
        <f>IF(Máximo!H169="","",Máximo!H169)</f>
        <v>Obrigatório</v>
      </c>
      <c r="I169" s="37" t="s">
        <v>4</v>
      </c>
      <c r="J169" s="73">
        <f>IF($K$13="Não Atende",0,IF(I169="","",IF(H169="",VLOOKUP(I169,Parâmetros!$B$3:$C$6,2,0),VLOOKUP(I169,Parâmetros!$B$3:$C$6,2,0)*VLOOKUP(H169,Parâmetros!$E$3:$G$5,2,0))))</f>
        <v>4</v>
      </c>
      <c r="K169" s="74">
        <f t="shared" ref="K169" si="134">IF(J169="",0,((G169*J169)*$F$30)*0.9*100)</f>
        <v>0.11215384578000002</v>
      </c>
      <c r="L169" s="3"/>
      <c r="M169" s="38"/>
    </row>
    <row r="170" spans="1:13" ht="45.75" customHeight="1" outlineLevel="1" x14ac:dyDescent="0.2">
      <c r="A170" s="170" t="str">
        <f>Máximo!A170</f>
        <v>3.136</v>
      </c>
      <c r="B170" s="667" t="str">
        <f>Máximo!B170:E170</f>
        <v>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e/ou falha de acesso de usuário. Em caso de falha, será necessária informação adicional de número de tentativas inválidas desde a última tentativa válida;
- Sucesso e/ou falha na alteração em dados confidenciais (vide  regulamento de Classificação da Informação) utilizados pelos sistemas;
- Sucesso e/ou falha na criação ou remoção de usuários;
- Sucesso e/ou falha na atribuição ou remoção de direitos (perfis) do usuário;
- Sucesso e/ou falha na concessão, remoção, alteração de valores financeiros (créditos, alçadas, benefícios, bônus, orçamentos, salários, etc.) relativos a clientes, colaboradores, fornecedores ou a própria Oi;
- Sucesso e/ou falha na alteração de informações de usuários, inclusive senha;
- Término da utilização do ambiente ou sistema pelo usuário.</v>
      </c>
      <c r="C170" s="668"/>
      <c r="D170" s="668"/>
      <c r="E170" s="669"/>
      <c r="F170" s="68" t="str">
        <f>IF(Máximo!F170:I170="","",Máximo!F170:I170)</f>
        <v/>
      </c>
      <c r="G170" s="72">
        <f>Máximo!G170:J170</f>
        <v>6.9230769000000003E-4</v>
      </c>
      <c r="H170" s="70" t="str">
        <f>IF(Máximo!H170="","",Máximo!H170)</f>
        <v>Obrigatório</v>
      </c>
      <c r="I170" s="37" t="s">
        <v>4</v>
      </c>
      <c r="J170" s="73">
        <f>IF($K$13="Não Atende",0,IF(I170="","",IF(H170="",VLOOKUP(I170,Parâmetros!$B$3:$C$6,2,0),VLOOKUP(I170,Parâmetros!$B$3:$C$6,2,0)*VLOOKUP(H170,Parâmetros!$E$3:$G$5,2,0))))</f>
        <v>4</v>
      </c>
      <c r="K170" s="74">
        <f t="shared" ref="K170" si="135">IF(J170="",0,((G170*J170)*$F$30)*0.9*100)</f>
        <v>0.11215384578000002</v>
      </c>
      <c r="L170" s="3"/>
      <c r="M170" s="38"/>
    </row>
    <row r="171" spans="1:13" ht="45.75" customHeight="1" outlineLevel="1" x14ac:dyDescent="0.2">
      <c r="A171" s="170" t="str">
        <f>Máximo!A171</f>
        <v>3.137</v>
      </c>
      <c r="B171" s="667" t="str">
        <f>Máximo!B171:E171</f>
        <v>Deve haver uma interface amigável para consulta dos logs e permitir consulta em tempo real. </v>
      </c>
      <c r="C171" s="668"/>
      <c r="D171" s="668"/>
      <c r="E171" s="669"/>
      <c r="F171" s="68" t="str">
        <f>IF(Máximo!F171:I171="","",Máximo!F171:I171)</f>
        <v/>
      </c>
      <c r="G171" s="72">
        <f>Máximo!G171:J171</f>
        <v>6.9230769000000003E-4</v>
      </c>
      <c r="H171" s="70" t="str">
        <f>IF(Máximo!H171="","",Máximo!H171)</f>
        <v>Obrigatório</v>
      </c>
      <c r="I171" s="37" t="s">
        <v>4</v>
      </c>
      <c r="J171" s="73">
        <f>IF($K$13="Não Atende",0,IF(I171="","",IF(H171="",VLOOKUP(I171,Parâmetros!$B$3:$C$6,2,0),VLOOKUP(I171,Parâmetros!$B$3:$C$6,2,0)*VLOOKUP(H171,Parâmetros!$E$3:$G$5,2,0))))</f>
        <v>4</v>
      </c>
      <c r="K171" s="74">
        <f t="shared" ref="K171" si="136">IF(J171="",0,((G171*J171)*$F$30)*0.9*100)</f>
        <v>0.11215384578000002</v>
      </c>
      <c r="L171" s="3"/>
      <c r="M171" s="38"/>
    </row>
    <row r="172" spans="1:13" ht="45.75" customHeight="1" outlineLevel="1" x14ac:dyDescent="0.2">
      <c r="A172" s="170" t="str">
        <f>Máximo!A172</f>
        <v>3.138</v>
      </c>
      <c r="B172" s="667" t="str">
        <f>Máximo!B172:E172</f>
        <v>Todos os logs devem ser protegidos, cabendo apenas a usuários com perfis específicos e restritos a deleção destes dados.</v>
      </c>
      <c r="C172" s="668"/>
      <c r="D172" s="668"/>
      <c r="E172" s="669"/>
      <c r="F172" s="68" t="str">
        <f>IF(Máximo!F172:I172="","",Máximo!F172:I172)</f>
        <v/>
      </c>
      <c r="G172" s="72">
        <f>Máximo!G172:J172</f>
        <v>6.9230769000000003E-4</v>
      </c>
      <c r="H172" s="70" t="str">
        <f>IF(Máximo!H172="","",Máximo!H172)</f>
        <v>Obrigatório</v>
      </c>
      <c r="I172" s="37" t="s">
        <v>4</v>
      </c>
      <c r="J172" s="73">
        <f>IF($K$13="Não Atende",0,IF(I172="","",IF(H172="",VLOOKUP(I172,Parâmetros!$B$3:$C$6,2,0),VLOOKUP(I172,Parâmetros!$B$3:$C$6,2,0)*VLOOKUP(H172,Parâmetros!$E$3:$G$5,2,0))))</f>
        <v>4</v>
      </c>
      <c r="K172" s="74">
        <f t="shared" ref="K172" si="137">IF(J172="",0,((G172*J172)*$F$30)*0.9*100)</f>
        <v>0.11215384578000002</v>
      </c>
      <c r="L172" s="3"/>
      <c r="M172" s="38"/>
    </row>
    <row r="173" spans="1:13" ht="45.75" customHeight="1" outlineLevel="1" x14ac:dyDescent="0.2">
      <c r="A173" s="170" t="str">
        <f>Máximo!A173</f>
        <v>3.139</v>
      </c>
      <c r="B173" s="667" t="str">
        <f>Máximo!B173:E173</f>
        <v>Preferencialmente, somente a solução poderá gravar informações nos registros de log. Os mesmos não podem ser alterados por usuários, independente de seu perfil.</v>
      </c>
      <c r="C173" s="668"/>
      <c r="D173" s="668"/>
      <c r="E173" s="669"/>
      <c r="F173" s="68" t="str">
        <f>IF(Máximo!F173:I173="","",Máximo!F173:I173)</f>
        <v/>
      </c>
      <c r="G173" s="72">
        <f>Máximo!G173:J173</f>
        <v>6.9230769000000003E-4</v>
      </c>
      <c r="H173" s="70" t="str">
        <f>IF(Máximo!H173="","",Máximo!H173)</f>
        <v>Obrigatório</v>
      </c>
      <c r="I173" s="37" t="s">
        <v>4</v>
      </c>
      <c r="J173" s="73">
        <f>IF($K$13="Não Atende",0,IF(I173="","",IF(H173="",VLOOKUP(I173,Parâmetros!$B$3:$C$6,2,0),VLOOKUP(I173,Parâmetros!$B$3:$C$6,2,0)*VLOOKUP(H173,Parâmetros!$E$3:$G$5,2,0))))</f>
        <v>4</v>
      </c>
      <c r="K173" s="74">
        <f t="shared" ref="K173" si="138">IF(J173="",0,((G173*J173)*$F$30)*0.9*100)</f>
        <v>0.11215384578000002</v>
      </c>
      <c r="L173" s="3"/>
      <c r="M173" s="38"/>
    </row>
    <row r="174" spans="1:13" ht="45.75" customHeight="1" outlineLevel="1" x14ac:dyDescent="0.2">
      <c r="A174" s="170" t="str">
        <f>Máximo!A174</f>
        <v>3.140</v>
      </c>
      <c r="B174" s="667" t="str">
        <f>Máximo!B174:E174</f>
        <v>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v>
      </c>
      <c r="C174" s="668"/>
      <c r="D174" s="668"/>
      <c r="E174" s="669"/>
      <c r="F174" s="68" t="str">
        <f>IF(Máximo!F174:I174="","",Máximo!F174:I174)</f>
        <v/>
      </c>
      <c r="G174" s="72">
        <f>Máximo!G174:J174</f>
        <v>6.9230769000000003E-4</v>
      </c>
      <c r="H174" s="70" t="str">
        <f>IF(Máximo!H174="","",Máximo!H174)</f>
        <v>Obrigatório</v>
      </c>
      <c r="I174" s="37" t="s">
        <v>4</v>
      </c>
      <c r="J174" s="73">
        <f>IF($K$13="Não Atende",0,IF(I174="","",IF(H174="",VLOOKUP(I174,Parâmetros!$B$3:$C$6,2,0),VLOOKUP(I174,Parâmetros!$B$3:$C$6,2,0)*VLOOKUP(H174,Parâmetros!$E$3:$G$5,2,0))))</f>
        <v>4</v>
      </c>
      <c r="K174" s="74">
        <f t="shared" ref="K174" si="139">IF(J174="",0,((G174*J174)*$F$30)*0.9*100)</f>
        <v>0.11215384578000002</v>
      </c>
      <c r="L174" s="3"/>
      <c r="M174" s="38"/>
    </row>
    <row r="175" spans="1:13" ht="45.75" customHeight="1" outlineLevel="1" x14ac:dyDescent="0.2">
      <c r="A175" s="170" t="str">
        <f>Máximo!A175</f>
        <v>3.141</v>
      </c>
      <c r="B175" s="667" t="str">
        <f>Máximo!B175:E175</f>
        <v>Os logs, preferencialmente, não devem ser armazenados somente em ativos segregados a fim de evitar a perda dos mesmos. Já a exportação dos logs para ambientes externos (Syslog Server, SIEM, Big Data, etc.) é obrigatória, independente se exista armazenamento local ou segregado.</v>
      </c>
      <c r="C175" s="668"/>
      <c r="D175" s="668"/>
      <c r="E175" s="669"/>
      <c r="F175" s="68" t="str">
        <f>IF(Máximo!F175:I175="","",Máximo!F175:I175)</f>
        <v/>
      </c>
      <c r="G175" s="72">
        <f>Máximo!G175:J175</f>
        <v>6.9230769000000003E-4</v>
      </c>
      <c r="H175" s="70" t="str">
        <f>IF(Máximo!H175="","",Máximo!H175)</f>
        <v>Obrigatório</v>
      </c>
      <c r="I175" s="37" t="s">
        <v>4</v>
      </c>
      <c r="J175" s="73">
        <f>IF($K$13="Não Atende",0,IF(I175="","",IF(H175="",VLOOKUP(I175,Parâmetros!$B$3:$C$6,2,0),VLOOKUP(I175,Parâmetros!$B$3:$C$6,2,0)*VLOOKUP(H175,Parâmetros!$E$3:$G$5,2,0))))</f>
        <v>4</v>
      </c>
      <c r="K175" s="74">
        <f t="shared" ref="K175" si="140">IF(J175="",0,((G175*J175)*$F$30)*0.9*100)</f>
        <v>0.11215384578000002</v>
      </c>
      <c r="L175" s="3"/>
      <c r="M175" s="38"/>
    </row>
    <row r="176" spans="1:13" ht="45.75" customHeight="1" outlineLevel="1" x14ac:dyDescent="0.2">
      <c r="A176" s="170" t="str">
        <f>Máximo!A176</f>
        <v>3.142</v>
      </c>
      <c r="B176" s="667" t="str">
        <f>Máximo!B176:E176</f>
        <v>Todo acesso aos componentes da solução deve ser realizado através de identificação de usuário individual e deve obrigatoriamente utilizar senha. A identificação e a senha são pessoais e intransferíveis.</v>
      </c>
      <c r="C176" s="668"/>
      <c r="D176" s="668"/>
      <c r="E176" s="669"/>
      <c r="F176" s="68" t="str">
        <f>IF(Máximo!F176:I176="","",Máximo!F176:I176)</f>
        <v/>
      </c>
      <c r="G176" s="72">
        <f>Máximo!G176:J176</f>
        <v>6.9230769000000003E-4</v>
      </c>
      <c r="H176" s="70" t="str">
        <f>IF(Máximo!H176="","",Máximo!H176)</f>
        <v>Obrigatório</v>
      </c>
      <c r="I176" s="37" t="s">
        <v>4</v>
      </c>
      <c r="J176" s="73">
        <f>IF($K$13="Não Atende",0,IF(I176="","",IF(H176="",VLOOKUP(I176,Parâmetros!$B$3:$C$6,2,0),VLOOKUP(I176,Parâmetros!$B$3:$C$6,2,0)*VLOOKUP(H176,Parâmetros!$E$3:$G$5,2,0))))</f>
        <v>4</v>
      </c>
      <c r="K176" s="74">
        <f t="shared" ref="K176" si="141">IF(J176="",0,((G176*J176)*$F$30)*0.9*100)</f>
        <v>0.11215384578000002</v>
      </c>
      <c r="L176" s="3"/>
      <c r="M176" s="38"/>
    </row>
    <row r="177" spans="1:13" ht="45.75" customHeight="1" outlineLevel="1" x14ac:dyDescent="0.2">
      <c r="A177" s="170" t="str">
        <f>Máximo!A177</f>
        <v>3.143</v>
      </c>
      <c r="B177" s="667" t="str">
        <f>Máximo!B177:E177</f>
        <v>O controle de acesso deve ser uniforme em toda a solução, utilizando-se uma única rotina de verificação e gerenciamento centralizado.</v>
      </c>
      <c r="C177" s="668"/>
      <c r="D177" s="668"/>
      <c r="E177" s="669"/>
      <c r="F177" s="68" t="str">
        <f>IF(Máximo!F177:I177="","",Máximo!F177:I177)</f>
        <v/>
      </c>
      <c r="G177" s="72">
        <f>Máximo!G177:J177</f>
        <v>6.9230769000000003E-4</v>
      </c>
      <c r="H177" s="70" t="str">
        <f>IF(Máximo!H177="","",Máximo!H177)</f>
        <v>Obrigatório</v>
      </c>
      <c r="I177" s="37" t="s">
        <v>4</v>
      </c>
      <c r="J177" s="73">
        <f>IF($K$13="Não Atende",0,IF(I177="","",IF(H177="",VLOOKUP(I177,Parâmetros!$B$3:$C$6,2,0),VLOOKUP(I177,Parâmetros!$B$3:$C$6,2,0)*VLOOKUP(H177,Parâmetros!$E$3:$G$5,2,0))))</f>
        <v>4</v>
      </c>
      <c r="K177" s="74">
        <f t="shared" ref="K177" si="142">IF(J177="",0,((G177*J177)*$F$30)*0.9*100)</f>
        <v>0.11215384578000002</v>
      </c>
      <c r="L177" s="3"/>
      <c r="M177" s="38"/>
    </row>
    <row r="178" spans="1:13" ht="45.75" customHeight="1" outlineLevel="1" x14ac:dyDescent="0.2">
      <c r="A178" s="170" t="str">
        <f>Máximo!A178</f>
        <v>3.144</v>
      </c>
      <c r="B178" s="667" t="str">
        <f>Máximo!B178:E178</f>
        <v>As contas com privilégios administrativos nos sistemas, aplicativos ou bases de dados devem ser concedidas apenas aos usuários com perfil de suporte técnico e/ou administração, devendo haver distinção entre usuários com perfil administrativo e de gestão de perfis.</v>
      </c>
      <c r="C178" s="668"/>
      <c r="D178" s="668"/>
      <c r="E178" s="669"/>
      <c r="F178" s="68" t="str">
        <f>IF(Máximo!F178:I178="","",Máximo!F178:I178)</f>
        <v/>
      </c>
      <c r="G178" s="72">
        <f>Máximo!G178:J178</f>
        <v>6.9230769000000003E-4</v>
      </c>
      <c r="H178" s="70" t="str">
        <f>IF(Máximo!H178="","",Máximo!H178)</f>
        <v>Obrigatório</v>
      </c>
      <c r="I178" s="37" t="s">
        <v>4</v>
      </c>
      <c r="J178" s="73">
        <f>IF($K$13="Não Atende",0,IF(I178="","",IF(H178="",VLOOKUP(I178,Parâmetros!$B$3:$C$6,2,0),VLOOKUP(I178,Parâmetros!$B$3:$C$6,2,0)*VLOOKUP(H178,Parâmetros!$E$3:$G$5,2,0))))</f>
        <v>4</v>
      </c>
      <c r="K178" s="74">
        <f t="shared" ref="K178" si="143">IF(J178="",0,((G178*J178)*$F$30)*0.9*100)</f>
        <v>0.11215384578000002</v>
      </c>
      <c r="L178" s="3"/>
      <c r="M178" s="38"/>
    </row>
    <row r="179" spans="1:13" ht="45.75" customHeight="1" outlineLevel="1" x14ac:dyDescent="0.2">
      <c r="A179" s="170" t="str">
        <f>Máximo!A179</f>
        <v>3.145</v>
      </c>
      <c r="B179" s="667" t="str">
        <f>Máximo!B179:E179</f>
        <v>Toda solução desenvolvida ou adquirida pela Oi deverá ter o Gerenciamento de Contas de usuários integrado ao serviço de diretório Novell da Oi (IDM/NDS). Caso a integração seja feita através do protocolo LDAP nativo, a comunicação deve ser criptografada (LDAPS) e a mesma deverá ser capaz realizar a autenticação, autorização e obtenção de perfil de usuários diretamente do NDS. Nenhum dado crítico de usuários deve ser replicado para a base local da aplicação especialmente a senha, ainda que criptografada.</v>
      </c>
      <c r="C179" s="668"/>
      <c r="D179" s="668"/>
      <c r="E179" s="669"/>
      <c r="F179" s="68" t="str">
        <f>IF(Máximo!F179:I179="","",Máximo!F179:I179)</f>
        <v/>
      </c>
      <c r="G179" s="72">
        <f>Máximo!G179:J179</f>
        <v>6.9230769000000003E-4</v>
      </c>
      <c r="H179" s="70" t="str">
        <f>IF(Máximo!H179="","",Máximo!H179)</f>
        <v>Obrigatório</v>
      </c>
      <c r="I179" s="37" t="s">
        <v>4</v>
      </c>
      <c r="J179" s="73">
        <f>IF($K$13="Não Atende",0,IF(I179="","",IF(H179="",VLOOKUP(I179,Parâmetros!$B$3:$C$6,2,0),VLOOKUP(I179,Parâmetros!$B$3:$C$6,2,0)*VLOOKUP(H179,Parâmetros!$E$3:$G$5,2,0))))</f>
        <v>4</v>
      </c>
      <c r="K179" s="74">
        <f t="shared" ref="K179" si="144">IF(J179="",0,((G179*J179)*$F$30)*0.9*100)</f>
        <v>0.11215384578000002</v>
      </c>
      <c r="L179" s="3"/>
      <c r="M179" s="38"/>
    </row>
    <row r="180" spans="1:13" ht="45.75" customHeight="1" outlineLevel="1" x14ac:dyDescent="0.2">
      <c r="A180" s="170" t="str">
        <f>Máximo!A180</f>
        <v>3.146</v>
      </c>
      <c r="B180" s="667" t="str">
        <f>Máximo!B180:E180</f>
        <v>Todo elemento de rede adquirido pela Oi deverá obrigatoriamente suportar os protocolos TACACS+ e RADIUS e deve ser integrado ao NDS (base de usuários única) para realizar autenticação, autorização e auditoria dos acessos utilizando um desses um desses protocolos.</v>
      </c>
      <c r="C180" s="668"/>
      <c r="D180" s="668"/>
      <c r="E180" s="669"/>
      <c r="F180" s="68" t="str">
        <f>IF(Máximo!F180:I180="","",Máximo!F180:I180)</f>
        <v/>
      </c>
      <c r="G180" s="72">
        <f>Máximo!G180:J180</f>
        <v>6.9230769000000003E-4</v>
      </c>
      <c r="H180" s="70" t="str">
        <f>IF(Máximo!H180="","",Máximo!H180)</f>
        <v>Obrigatório</v>
      </c>
      <c r="I180" s="37" t="s">
        <v>5</v>
      </c>
      <c r="J180" s="73">
        <f>IF($K$13="Não Atende",0,IF(I180="","",IF(H180="",VLOOKUP(I180,Parâmetros!$B$3:$C$6,2,0),VLOOKUP(I180,Parâmetros!$B$3:$C$6,2,0)*VLOOKUP(H180,Parâmetros!$E$3:$G$5,2,0))))</f>
        <v>0</v>
      </c>
      <c r="K180" s="74">
        <f t="shared" ref="K180" si="145">IF(J180="",0,((G180*J180)*$F$30)*0.9*100)</f>
        <v>0</v>
      </c>
      <c r="L180" s="3"/>
      <c r="M180" s="38"/>
    </row>
    <row r="181" spans="1:13" ht="45.75" customHeight="1" outlineLevel="1" x14ac:dyDescent="0.2">
      <c r="A181" s="170" t="str">
        <f>Máximo!A181</f>
        <v>3.147</v>
      </c>
      <c r="B181" s="667" t="str">
        <f>Máximo!B181:E181</f>
        <v>Soluções Web devem ser protegidas, autenticadas e autorizadas pelo Proxy reverso Novell Access Manager.</v>
      </c>
      <c r="C181" s="668"/>
      <c r="D181" s="668"/>
      <c r="E181" s="669"/>
      <c r="F181" s="68" t="str">
        <f>IF(Máximo!F181:I181="","",Máximo!F181:I181)</f>
        <v/>
      </c>
      <c r="G181" s="72">
        <f>Máximo!G181:J181</f>
        <v>6.9230769000000003E-4</v>
      </c>
      <c r="H181" s="70" t="str">
        <f>IF(Máximo!H181="","",Máximo!H181)</f>
        <v>Obrigatório</v>
      </c>
      <c r="I181" s="37" t="s">
        <v>4</v>
      </c>
      <c r="J181" s="73">
        <f>IF($K$13="Não Atende",0,IF(I181="","",IF(H181="",VLOOKUP(I181,Parâmetros!$B$3:$C$6,2,0),VLOOKUP(I181,Parâmetros!$B$3:$C$6,2,0)*VLOOKUP(H181,Parâmetros!$E$3:$G$5,2,0))))</f>
        <v>4</v>
      </c>
      <c r="K181" s="74">
        <f t="shared" ref="K181" si="146">IF(J181="",0,((G181*J181)*$F$30)*0.9*100)</f>
        <v>0.11215384578000002</v>
      </c>
      <c r="L181" s="3"/>
      <c r="M181" s="38"/>
    </row>
    <row r="182" spans="1:13" ht="45.75" customHeight="1" outlineLevel="1" x14ac:dyDescent="0.2">
      <c r="A182" s="170" t="str">
        <f>Máximo!A182</f>
        <v>3.148</v>
      </c>
      <c r="B182" s="667" t="str">
        <f>Máximo!B182:E182</f>
        <v>As contas de sistema (usuários de serviço ou de aplicação-nativa) devem ser cadastradas no serviço de diretório Novell da Oi (IDM/NDS).</v>
      </c>
      <c r="C182" s="668"/>
      <c r="D182" s="668"/>
      <c r="E182" s="669"/>
      <c r="F182" s="68" t="str">
        <f>IF(Máximo!F182:I182="","",Máximo!F182:I182)</f>
        <v/>
      </c>
      <c r="G182" s="72">
        <f>Máximo!G182:J182</f>
        <v>6.9230769000000003E-4</v>
      </c>
      <c r="H182" s="70" t="str">
        <f>IF(Máximo!H182="","",Máximo!H182)</f>
        <v>Obrigatório</v>
      </c>
      <c r="I182" s="37" t="s">
        <v>4</v>
      </c>
      <c r="J182" s="73">
        <f>IF($K$13="Não Atende",0,IF(I182="","",IF(H182="",VLOOKUP(I182,Parâmetros!$B$3:$C$6,2,0),VLOOKUP(I182,Parâmetros!$B$3:$C$6,2,0)*VLOOKUP(H182,Parâmetros!$E$3:$G$5,2,0))))</f>
        <v>4</v>
      </c>
      <c r="K182" s="74">
        <f t="shared" ref="K182" si="147">IF(J182="",0,((G182*J182)*$F$30)*0.9*100)</f>
        <v>0.11215384578000002</v>
      </c>
      <c r="L182" s="3"/>
      <c r="M182" s="38"/>
    </row>
    <row r="183" spans="1:13" ht="45.75" customHeight="1" outlineLevel="1" x14ac:dyDescent="0.2">
      <c r="A183" s="170" t="str">
        <f>Máximo!A183</f>
        <v>3.149</v>
      </c>
      <c r="B183" s="667" t="str">
        <f>Máximo!B183:E183</f>
        <v>As contas de sistema não devem permitir conexão de usuários.</v>
      </c>
      <c r="C183" s="668"/>
      <c r="D183" s="668"/>
      <c r="E183" s="669"/>
      <c r="F183" s="68" t="str">
        <f>IF(Máximo!F183:I183="","",Máximo!F183:I183)</f>
        <v/>
      </c>
      <c r="G183" s="72">
        <f>Máximo!G183:J183</f>
        <v>6.9230769000000003E-4</v>
      </c>
      <c r="H183" s="70" t="str">
        <f>IF(Máximo!H183="","",Máximo!H183)</f>
        <v>Obrigatório</v>
      </c>
      <c r="I183" s="37" t="s">
        <v>4</v>
      </c>
      <c r="J183" s="73">
        <f>IF($K$13="Não Atende",0,IF(I183="","",IF(H183="",VLOOKUP(I183,Parâmetros!$B$3:$C$6,2,0),VLOOKUP(I183,Parâmetros!$B$3:$C$6,2,0)*VLOOKUP(H183,Parâmetros!$E$3:$G$5,2,0))))</f>
        <v>4</v>
      </c>
      <c r="K183" s="74">
        <f t="shared" ref="K183" si="148">IF(J183="",0,((G183*J183)*$F$30)*0.9*100)</f>
        <v>0.11215384578000002</v>
      </c>
      <c r="L183" s="3"/>
      <c r="M183" s="38"/>
    </row>
    <row r="184" spans="1:13" ht="45.75" customHeight="1" outlineLevel="1" x14ac:dyDescent="0.2">
      <c r="A184" s="170" t="str">
        <f>Máximo!A184</f>
        <v>3.150</v>
      </c>
      <c r="B184" s="667" t="str">
        <f>Máximo!B184:E184</f>
        <v>As soluções desenvolvidas ou adquiridas pela Oi não devem utilizar contas administrativas ou privilegiadas (Ex.: root, administrators, power users, dba, etc.) em sistemas operacionais, servidores web ou bancos de dados.</v>
      </c>
      <c r="C184" s="668"/>
      <c r="D184" s="668"/>
      <c r="E184" s="669"/>
      <c r="F184" s="68" t="str">
        <f>IF(Máximo!F184:I184="","",Máximo!F184:I184)</f>
        <v/>
      </c>
      <c r="G184" s="72">
        <f>Máximo!G184:J184</f>
        <v>6.9230769000000003E-4</v>
      </c>
      <c r="H184" s="70" t="str">
        <f>IF(Máximo!H184="","",Máximo!H184)</f>
        <v>Obrigatório</v>
      </c>
      <c r="I184" s="37" t="s">
        <v>4</v>
      </c>
      <c r="J184" s="73">
        <f>IF($K$13="Não Atende",0,IF(I184="","",IF(H184="",VLOOKUP(I184,Parâmetros!$B$3:$C$6,2,0),VLOOKUP(I184,Parâmetros!$B$3:$C$6,2,0)*VLOOKUP(H184,Parâmetros!$E$3:$G$5,2,0))))</f>
        <v>4</v>
      </c>
      <c r="K184" s="74">
        <f t="shared" ref="K184" si="149">IF(J184="",0,((G184*J184)*$F$30)*0.9*100)</f>
        <v>0.11215384578000002</v>
      </c>
      <c r="L184" s="3"/>
      <c r="M184" s="38"/>
    </row>
    <row r="185" spans="1:13" ht="45.75" customHeight="1" outlineLevel="1" x14ac:dyDescent="0.2">
      <c r="A185" s="170" t="str">
        <f>Máximo!A185</f>
        <v>3.151</v>
      </c>
      <c r="B185" s="667" t="str">
        <f>Máximo!B185:E185</f>
        <v>A solução deve impossibilitar conexões simultâneas efetuadas um único login.</v>
      </c>
      <c r="C185" s="668"/>
      <c r="D185" s="668"/>
      <c r="E185" s="669"/>
      <c r="F185" s="68" t="str">
        <f>IF(Máximo!F185:I185="","",Máximo!F185:I185)</f>
        <v/>
      </c>
      <c r="G185" s="72">
        <f>Máximo!G185:J185</f>
        <v>6.9230769000000003E-4</v>
      </c>
      <c r="H185" s="70" t="str">
        <f>IF(Máximo!H185="","",Máximo!H185)</f>
        <v>Obrigatório</v>
      </c>
      <c r="I185" s="37" t="s">
        <v>5</v>
      </c>
      <c r="J185" s="73">
        <f>IF($K$13="Não Atende",0,IF(I185="","",IF(H185="",VLOOKUP(I185,Parâmetros!$B$3:$C$6,2,0),VLOOKUP(I185,Parâmetros!$B$3:$C$6,2,0)*VLOOKUP(H185,Parâmetros!$E$3:$G$5,2,0))))</f>
        <v>0</v>
      </c>
      <c r="K185" s="74">
        <f t="shared" ref="K185" si="150">IF(J185="",0,((G185*J185)*$F$30)*0.9*100)</f>
        <v>0</v>
      </c>
      <c r="L185" s="3"/>
      <c r="M185" s="38"/>
    </row>
    <row r="186" spans="1:13" ht="45.75" customHeight="1" outlineLevel="1" x14ac:dyDescent="0.2">
      <c r="A186" s="170" t="str">
        <f>Máximo!A186</f>
        <v>3.152</v>
      </c>
      <c r="B186" s="667" t="str">
        <f>Máximo!B186:E186</f>
        <v xml:space="preserve"> A solução deve desconectar o usuário por tempo de inatividade configurável na solução.</v>
      </c>
      <c r="C186" s="668"/>
      <c r="D186" s="668"/>
      <c r="E186" s="669"/>
      <c r="F186" s="68" t="str">
        <f>IF(Máximo!F186:I186="","",Máximo!F186:I186)</f>
        <v/>
      </c>
      <c r="G186" s="72">
        <f>Máximo!G186:J186</f>
        <v>6.9230769000000003E-4</v>
      </c>
      <c r="H186" s="70" t="str">
        <f>IF(Máximo!H186="","",Máximo!H186)</f>
        <v>Obrigatório</v>
      </c>
      <c r="I186" s="37" t="s">
        <v>4</v>
      </c>
      <c r="J186" s="73">
        <f>IF($K$13="Não Atende",0,IF(I186="","",IF(H186="",VLOOKUP(I186,Parâmetros!$B$3:$C$6,2,0),VLOOKUP(I186,Parâmetros!$B$3:$C$6,2,0)*VLOOKUP(H186,Parâmetros!$E$3:$G$5,2,0))))</f>
        <v>4</v>
      </c>
      <c r="K186" s="74">
        <f t="shared" ref="K186" si="151">IF(J186="",0,((G186*J186)*$F$30)*0.9*100)</f>
        <v>0.11215384578000002</v>
      </c>
      <c r="L186" s="3"/>
      <c r="M186" s="38"/>
    </row>
    <row r="187" spans="1:13" ht="45.75" customHeight="1" outlineLevel="1" x14ac:dyDescent="0.2">
      <c r="A187" s="170" t="str">
        <f>Máximo!A187</f>
        <v>3.153</v>
      </c>
      <c r="B187" s="667" t="str">
        <f>Máximo!B187:E187</f>
        <v>Os usuários devem ter acessos concedidos apenas através de perfil e, preferencialmente, nenhum usuário deve pertencer a mais de um perfil. A necessidade de usuário multiperfil deverá ser previamente justificada e aprovada pela equipe de Segurança da Informação.</v>
      </c>
      <c r="C187" s="668"/>
      <c r="D187" s="668"/>
      <c r="E187" s="669"/>
      <c r="F187" s="68" t="str">
        <f>IF(Máximo!F187:I187="","",Máximo!F187:I187)</f>
        <v/>
      </c>
      <c r="G187" s="72">
        <f>Máximo!G187:J187</f>
        <v>6.9230769000000003E-4</v>
      </c>
      <c r="H187" s="70" t="str">
        <f>IF(Máximo!H187="","",Máximo!H187)</f>
        <v>Obrigatório</v>
      </c>
      <c r="I187" s="37" t="s">
        <v>4</v>
      </c>
      <c r="J187" s="73">
        <f>IF($K$13="Não Atende",0,IF(I187="","",IF(H187="",VLOOKUP(I187,Parâmetros!$B$3:$C$6,2,0),VLOOKUP(I187,Parâmetros!$B$3:$C$6,2,0)*VLOOKUP(H187,Parâmetros!$E$3:$G$5,2,0))))</f>
        <v>4</v>
      </c>
      <c r="K187" s="74">
        <f t="shared" ref="K187" si="152">IF(J187="",0,((G187*J187)*$F$30)*0.9*100)</f>
        <v>0.11215384578000002</v>
      </c>
      <c r="L187" s="3"/>
      <c r="M187" s="38"/>
    </row>
    <row r="188" spans="1:13" ht="45.75" customHeight="1" outlineLevel="1" x14ac:dyDescent="0.2">
      <c r="A188" s="170" t="str">
        <f>Máximo!A188</f>
        <v>3.154</v>
      </c>
      <c r="B188" s="667" t="str">
        <f>Máximo!B188:E188</f>
        <v>Ao alterar as permissões de um perfil esta deve ser aplicada para todos os usuários deste perfil.</v>
      </c>
      <c r="C188" s="668"/>
      <c r="D188" s="668"/>
      <c r="E188" s="669"/>
      <c r="F188" s="68" t="str">
        <f>IF(Máximo!F188:I188="","",Máximo!F188:I188)</f>
        <v/>
      </c>
      <c r="G188" s="72">
        <f>Máximo!G188:J188</f>
        <v>6.9230769000000003E-4</v>
      </c>
      <c r="H188" s="70" t="str">
        <f>IF(Máximo!H188="","",Máximo!H188)</f>
        <v>Obrigatório</v>
      </c>
      <c r="I188" s="37" t="s">
        <v>4</v>
      </c>
      <c r="J188" s="73">
        <f>IF($K$13="Não Atende",0,IF(I188="","",IF(H188="",VLOOKUP(I188,Parâmetros!$B$3:$C$6,2,0),VLOOKUP(I188,Parâmetros!$B$3:$C$6,2,0)*VLOOKUP(H188,Parâmetros!$E$3:$G$5,2,0))))</f>
        <v>4</v>
      </c>
      <c r="K188" s="74">
        <f t="shared" ref="K188" si="153">IF(J188="",0,((G188*J188)*$F$30)*0.9*100)</f>
        <v>0.11215384578000002</v>
      </c>
      <c r="L188" s="3"/>
      <c r="M188" s="38"/>
    </row>
    <row r="189" spans="1:13" ht="45.75" customHeight="1" outlineLevel="1" x14ac:dyDescent="0.2">
      <c r="A189" s="170" t="str">
        <f>Máximo!A189</f>
        <v>3.155</v>
      </c>
      <c r="B189" s="667" t="str">
        <f>Máximo!B189:E189</f>
        <v>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com a Oi.</v>
      </c>
      <c r="C189" s="668"/>
      <c r="D189" s="668"/>
      <c r="E189" s="669"/>
      <c r="F189" s="68" t="str">
        <f>IF(Máximo!F189:I189="","",Máximo!F189:I189)</f>
        <v/>
      </c>
      <c r="G189" s="72">
        <f>Máximo!G189:J189</f>
        <v>6.9230769000000003E-4</v>
      </c>
      <c r="H189" s="70" t="str">
        <f>IF(Máximo!H189="","",Máximo!H189)</f>
        <v>Obrigatório</v>
      </c>
      <c r="I189" s="37" t="s">
        <v>4</v>
      </c>
      <c r="J189" s="73">
        <f>IF($K$13="Não Atende",0,IF(I189="","",IF(H189="",VLOOKUP(I189,Parâmetros!$B$3:$C$6,2,0),VLOOKUP(I189,Parâmetros!$B$3:$C$6,2,0)*VLOOKUP(H189,Parâmetros!$E$3:$G$5,2,0))))</f>
        <v>4</v>
      </c>
      <c r="K189" s="74">
        <f t="shared" ref="K189" si="154">IF(J189="",0,((G189*J189)*$F$30)*0.9*100)</f>
        <v>0.11215384578000002</v>
      </c>
      <c r="L189" s="3"/>
      <c r="M189" s="38"/>
    </row>
    <row r="190" spans="1:13" ht="45.75" customHeight="1" outlineLevel="1" x14ac:dyDescent="0.2">
      <c r="A190" s="170" t="str">
        <f>Máximo!A190</f>
        <v>3.156</v>
      </c>
      <c r="B190" s="667" t="str">
        <f>Máximo!B190:E190</f>
        <v>Os desenvolvedores e testadores devem ser autenticados lógica e fisicamente ao acessar os ambientes de desenvolvimento e homologação. Não é permitido, mesmo nestes ambientes, acesso não identificado, com conta genérica e/ou com conta compartilhada.</v>
      </c>
      <c r="C190" s="668"/>
      <c r="D190" s="668"/>
      <c r="E190" s="669"/>
      <c r="F190" s="68" t="str">
        <f>IF(Máximo!F190:I190="","",Máximo!F190:I190)</f>
        <v/>
      </c>
      <c r="G190" s="72">
        <f>Máximo!G190:J190</f>
        <v>6.9230769000000003E-4</v>
      </c>
      <c r="H190" s="70" t="str">
        <f>IF(Máximo!H190="","",Máximo!H190)</f>
        <v>Obrigatório</v>
      </c>
      <c r="I190" s="37" t="s">
        <v>4</v>
      </c>
      <c r="J190" s="73">
        <f>IF($K$13="Não Atende",0,IF(I190="","",IF(H190="",VLOOKUP(I190,Parâmetros!$B$3:$C$6,2,0),VLOOKUP(I190,Parâmetros!$B$3:$C$6,2,0)*VLOOKUP(H190,Parâmetros!$E$3:$G$5,2,0))))</f>
        <v>4</v>
      </c>
      <c r="K190" s="74">
        <f t="shared" ref="K190" si="155">IF(J190="",0,((G190*J190)*$F$30)*0.9*100)</f>
        <v>0.11215384578000002</v>
      </c>
      <c r="L190" s="3"/>
      <c r="M190" s="38"/>
    </row>
    <row r="191" spans="1:13" ht="45.75" customHeight="1" outlineLevel="1" x14ac:dyDescent="0.2">
      <c r="A191" s="170" t="str">
        <f>Máximo!A191</f>
        <v>3.157</v>
      </c>
      <c r="B191" s="667" t="str">
        <f>Máximo!B191:E191</f>
        <v>Aplicações Cliente Servidor devem sempre autenticar as entidades com as quais se comunicam. Ex.: Cliente -&gt; Servidor -&gt; Banco de dados.</v>
      </c>
      <c r="C191" s="668"/>
      <c r="D191" s="668"/>
      <c r="E191" s="669"/>
      <c r="F191" s="68" t="str">
        <f>IF(Máximo!F191:I191="","",Máximo!F191:I191)</f>
        <v/>
      </c>
      <c r="G191" s="72">
        <f>Máximo!G191:J191</f>
        <v>6.9230769000000003E-4</v>
      </c>
      <c r="H191" s="70" t="str">
        <f>IF(Máximo!H191="","",Máximo!H191)</f>
        <v>Obrigatório</v>
      </c>
      <c r="I191" s="37" t="s">
        <v>4</v>
      </c>
      <c r="J191" s="73">
        <f>IF($K$13="Não Atende",0,IF(I191="","",IF(H191="",VLOOKUP(I191,Parâmetros!$B$3:$C$6,2,0),VLOOKUP(I191,Parâmetros!$B$3:$C$6,2,0)*VLOOKUP(H191,Parâmetros!$E$3:$G$5,2,0))))</f>
        <v>4</v>
      </c>
      <c r="K191" s="74">
        <f t="shared" ref="K191" si="156">IF(J191="",0,((G191*J191)*$F$30)*0.9*100)</f>
        <v>0.11215384578000002</v>
      </c>
      <c r="L191" s="3"/>
      <c r="M191" s="38"/>
    </row>
    <row r="192" spans="1:13" ht="45.75" customHeight="1" outlineLevel="1" x14ac:dyDescent="0.2">
      <c r="A192" s="170" t="str">
        <f>Máximo!A192</f>
        <v>3.158</v>
      </c>
      <c r="B192" s="667" t="str">
        <f>Máximo!B192:E192</f>
        <v>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gerados novamente antes da realização de transações sensíveis, sempre que o framework utilizado permitir.</v>
      </c>
      <c r="C192" s="668"/>
      <c r="D192" s="668"/>
      <c r="E192" s="669"/>
      <c r="F192" s="68" t="str">
        <f>IF(Máximo!F192:I192="","",Máximo!F192:I192)</f>
        <v/>
      </c>
      <c r="G192" s="72">
        <f>Máximo!G192:J192</f>
        <v>6.9230769000000003E-4</v>
      </c>
      <c r="H192" s="70" t="str">
        <f>IF(Máximo!H192="","",Máximo!H192)</f>
        <v>Obrigatório</v>
      </c>
      <c r="I192" s="37" t="s">
        <v>5</v>
      </c>
      <c r="J192" s="73">
        <f>IF($K$13="Não Atende",0,IF(I192="","",IF(H192="",VLOOKUP(I192,Parâmetros!$B$3:$C$6,2,0),VLOOKUP(I192,Parâmetros!$B$3:$C$6,2,0)*VLOOKUP(H192,Parâmetros!$E$3:$G$5,2,0))))</f>
        <v>0</v>
      </c>
      <c r="K192" s="74">
        <f t="shared" ref="K192" si="157">IF(J192="",0,((G192*J192)*$F$30)*0.9*100)</f>
        <v>0</v>
      </c>
      <c r="L192" s="3"/>
      <c r="M192" s="38"/>
    </row>
    <row r="193" spans="1:13" ht="45.75" customHeight="1" outlineLevel="1" x14ac:dyDescent="0.2">
      <c r="A193" s="170" t="str">
        <f>Máximo!A193</f>
        <v>3.159</v>
      </c>
      <c r="B193" s="667" t="str">
        <f>Máximo!B193:E193</f>
        <v>Toda solução que implemente captcha deve ser validada  pela equipe de segurança da informação.</v>
      </c>
      <c r="C193" s="668"/>
      <c r="D193" s="668"/>
      <c r="E193" s="669"/>
      <c r="F193" s="68" t="str">
        <f>IF(Máximo!F193:I193="","",Máximo!F193:I193)</f>
        <v/>
      </c>
      <c r="G193" s="72">
        <f>Máximo!G193:J193</f>
        <v>6.9230769000000003E-4</v>
      </c>
      <c r="H193" s="70" t="str">
        <f>IF(Máximo!H193="","",Máximo!H193)</f>
        <v>Obrigatório</v>
      </c>
      <c r="I193" s="37" t="s">
        <v>4</v>
      </c>
      <c r="J193" s="73">
        <f>IF($K$13="Não Atende",0,IF(I193="","",IF(H193="",VLOOKUP(I193,Parâmetros!$B$3:$C$6,2,0),VLOOKUP(I193,Parâmetros!$B$3:$C$6,2,0)*VLOOKUP(H193,Parâmetros!$E$3:$G$5,2,0))))</f>
        <v>4</v>
      </c>
      <c r="K193" s="74">
        <f t="shared" ref="K193" si="158">IF(J193="",0,((G193*J193)*$F$30)*0.9*100)</f>
        <v>0.11215384578000002</v>
      </c>
      <c r="L193" s="3"/>
      <c r="M193" s="38"/>
    </row>
    <row r="194" spans="1:13" ht="45.75" customHeight="1" outlineLevel="1" x14ac:dyDescent="0.2">
      <c r="A194" s="170" t="str">
        <f>Máximo!A194</f>
        <v>3.160</v>
      </c>
      <c r="B194" s="667" t="str">
        <f>Máximo!B194:E194</f>
        <v>Toda solução desenvolvida ou adquirida pela Oi deverá garantir que perfis administrativos só serão usados em situações específicas que necessitem desse privilégio.</v>
      </c>
      <c r="C194" s="668"/>
      <c r="D194" s="668"/>
      <c r="E194" s="669"/>
      <c r="F194" s="68" t="str">
        <f>IF(Máximo!F194:I194="","",Máximo!F194:I194)</f>
        <v/>
      </c>
      <c r="G194" s="72">
        <f>Máximo!G194:J194</f>
        <v>6.9230769000000003E-4</v>
      </c>
      <c r="H194" s="70" t="str">
        <f>IF(Máximo!H194="","",Máximo!H194)</f>
        <v>Obrigatório</v>
      </c>
      <c r="I194" s="37" t="s">
        <v>4</v>
      </c>
      <c r="J194" s="73">
        <f>IF($K$13="Não Atende",0,IF(I194="","",IF(H194="",VLOOKUP(I194,Parâmetros!$B$3:$C$6,2,0),VLOOKUP(I194,Parâmetros!$B$3:$C$6,2,0)*VLOOKUP(H194,Parâmetros!$E$3:$G$5,2,0))))</f>
        <v>4</v>
      </c>
      <c r="K194" s="74">
        <f t="shared" ref="K194" si="159">IF(J194="",0,((G194*J194)*$F$30)*0.9*100)</f>
        <v>0.11215384578000002</v>
      </c>
      <c r="L194" s="3"/>
      <c r="M194" s="38"/>
    </row>
    <row r="195" spans="1:13" ht="45.75" customHeight="1" outlineLevel="1" x14ac:dyDescent="0.2">
      <c r="A195" s="170" t="str">
        <f>Máximo!A195</f>
        <v>3.161</v>
      </c>
      <c r="B195" s="667" t="str">
        <f>Máximo!B195:E195</f>
        <v>Todas as soluções desenvolvidas ou adquiridas pela Oi deverão seguir o Regulamento de Senhas de Acesso registrado no IBPMS (sistema utilizado para gestão dos regulamentos da Oi).</v>
      </c>
      <c r="C195" s="668"/>
      <c r="D195" s="668"/>
      <c r="E195" s="669"/>
      <c r="F195" s="68" t="str">
        <f>IF(Máximo!F195:I195="","",Máximo!F195:I195)</f>
        <v/>
      </c>
      <c r="G195" s="72">
        <f>Máximo!G195:J195</f>
        <v>6.9230769000000003E-4</v>
      </c>
      <c r="H195" s="70" t="str">
        <f>IF(Máximo!H195="","",Máximo!H195)</f>
        <v>Obrigatório</v>
      </c>
      <c r="I195" s="37" t="s">
        <v>4</v>
      </c>
      <c r="J195" s="73">
        <f>IF($K$13="Não Atende",0,IF(I195="","",IF(H195="",VLOOKUP(I195,Parâmetros!$B$3:$C$6,2,0),VLOOKUP(I195,Parâmetros!$B$3:$C$6,2,0)*VLOOKUP(H195,Parâmetros!$E$3:$G$5,2,0))))</f>
        <v>4</v>
      </c>
      <c r="K195" s="74">
        <f t="shared" ref="K195" si="160">IF(J195="",0,((G195*J195)*$F$30)*0.9*100)</f>
        <v>0.11215384578000002</v>
      </c>
      <c r="L195" s="3"/>
      <c r="M195" s="38"/>
    </row>
    <row r="196" spans="1:13" ht="45.75" customHeight="1" outlineLevel="1" x14ac:dyDescent="0.2">
      <c r="A196" s="170" t="str">
        <f>Máximo!A196</f>
        <v>3.162</v>
      </c>
      <c r="B196" s="667" t="str">
        <f>Máximo!B196:E196</f>
        <v>A criação de usuários deverá prever a associação de perfis e alçadas (restrições em privilégios/limites de operações), definindo a abrangência de transações críticas permitidas para cada perfil. Determinar especificamente para cada solução os níveis de alçadas sob a avaliação da segurança da informação.</v>
      </c>
      <c r="C196" s="668"/>
      <c r="D196" s="668"/>
      <c r="E196" s="669"/>
      <c r="F196" s="68" t="str">
        <f>IF(Máximo!F196:I196="","",Máximo!F196:I196)</f>
        <v/>
      </c>
      <c r="G196" s="72">
        <f>Máximo!G196:J196</f>
        <v>6.9230769000000003E-4</v>
      </c>
      <c r="H196" s="70" t="str">
        <f>IF(Máximo!H196="","",Máximo!H196)</f>
        <v>Obrigatório</v>
      </c>
      <c r="I196" s="37" t="s">
        <v>4</v>
      </c>
      <c r="J196" s="73">
        <f>IF($K$13="Não Atende",0,IF(I196="","",IF(H196="",VLOOKUP(I196,Parâmetros!$B$3:$C$6,2,0),VLOOKUP(I196,Parâmetros!$B$3:$C$6,2,0)*VLOOKUP(H196,Parâmetros!$E$3:$G$5,2,0))))</f>
        <v>4</v>
      </c>
      <c r="K196" s="74">
        <f t="shared" ref="K196" si="161">IF(J196="",0,((G196*J196)*$F$30)*0.9*100)</f>
        <v>0.11215384578000002</v>
      </c>
      <c r="L196" s="3"/>
      <c r="M196" s="38"/>
    </row>
    <row r="197" spans="1:13" ht="45.75" customHeight="1" outlineLevel="1" x14ac:dyDescent="0.2">
      <c r="A197" s="170" t="str">
        <f>Máximo!A197</f>
        <v>3.163</v>
      </c>
      <c r="B197" s="667" t="str">
        <f>Máximo!B197:E197</f>
        <v>Nos casos em que a solução não esteja integrada com o Sistema de Gestão de Acessos / NDS deve ser garantida a politica de senha alinhada com a politica definida para todos os sistemas da Oi.</v>
      </c>
      <c r="C197" s="668"/>
      <c r="D197" s="668"/>
      <c r="E197" s="669"/>
      <c r="F197" s="68" t="str">
        <f>IF(Máximo!F197:I197="","",Máximo!F197:I197)</f>
        <v/>
      </c>
      <c r="G197" s="72">
        <f>Máximo!G197:J197</f>
        <v>6.9230769000000003E-4</v>
      </c>
      <c r="H197" s="70" t="str">
        <f>IF(Máximo!H197="","",Máximo!H197)</f>
        <v>Obrigatório</v>
      </c>
      <c r="I197" s="37" t="s">
        <v>4</v>
      </c>
      <c r="J197" s="73">
        <f>IF($K$13="Não Atende",0,IF(I197="","",IF(H197="",VLOOKUP(I197,Parâmetros!$B$3:$C$6,2,0),VLOOKUP(I197,Parâmetros!$B$3:$C$6,2,0)*VLOOKUP(H197,Parâmetros!$E$3:$G$5,2,0))))</f>
        <v>4</v>
      </c>
      <c r="K197" s="74">
        <f t="shared" ref="K197" si="162">IF(J197="",0,((G197*J197)*$F$30)*0.9*100)</f>
        <v>0.11215384578000002</v>
      </c>
      <c r="L197" s="3"/>
      <c r="M197" s="38"/>
    </row>
    <row r="198" spans="1:13" ht="45.75" customHeight="1" outlineLevel="1" x14ac:dyDescent="0.2">
      <c r="A198" s="170" t="str">
        <f>Máximo!A198</f>
        <v>3.164</v>
      </c>
      <c r="B198" s="667" t="str">
        <f>Máximo!B198:E198</f>
        <v>Não deverá haver portas lógicas ou meios alternativos (ex: backdoors, maintenance hooks) de acesso às soluções desenvolvidas ou adquiridas pela Oi.</v>
      </c>
      <c r="C198" s="668"/>
      <c r="D198" s="668"/>
      <c r="E198" s="669"/>
      <c r="F198" s="68" t="str">
        <f>IF(Máximo!F198:I198="","",Máximo!F198:I198)</f>
        <v/>
      </c>
      <c r="G198" s="72">
        <f>Máximo!G198:J198</f>
        <v>6.9230769000000003E-4</v>
      </c>
      <c r="H198" s="70" t="str">
        <f>IF(Máximo!H198="","",Máximo!H198)</f>
        <v>Obrigatório</v>
      </c>
      <c r="I198" s="37" t="s">
        <v>4</v>
      </c>
      <c r="J198" s="73">
        <f>IF($K$13="Não Atende",0,IF(I198="","",IF(H198="",VLOOKUP(I198,Parâmetros!$B$3:$C$6,2,0),VLOOKUP(I198,Parâmetros!$B$3:$C$6,2,0)*VLOOKUP(H198,Parâmetros!$E$3:$G$5,2,0))))</f>
        <v>4</v>
      </c>
      <c r="K198" s="74">
        <f t="shared" ref="K198" si="163">IF(J198="",0,((G198*J198)*$F$30)*0.9*100)</f>
        <v>0.11215384578000002</v>
      </c>
      <c r="L198" s="3"/>
      <c r="M198" s="38"/>
    </row>
    <row r="199" spans="1:13" ht="45.75" customHeight="1" outlineLevel="1" x14ac:dyDescent="0.2">
      <c r="A199" s="170" t="str">
        <f>Máximo!A199</f>
        <v>3.165</v>
      </c>
      <c r="B199" s="667" t="str">
        <f>Máximo!B199:E199</f>
        <v>Caso o parceiro ou fornecedor tenha necessidade de realizar conectividade com a OI através de links ou similares deverá atender aos requisitos do documento de conectividade de Parceiros.</v>
      </c>
      <c r="C199" s="668"/>
      <c r="D199" s="668"/>
      <c r="E199" s="669"/>
      <c r="F199" s="68" t="str">
        <f>IF(Máximo!F199:I199="","",Máximo!F199:I199)</f>
        <v/>
      </c>
      <c r="G199" s="72">
        <f>Máximo!G199:J199</f>
        <v>6.9230769000000003E-4</v>
      </c>
      <c r="H199" s="70" t="str">
        <f>IF(Máximo!H199="","",Máximo!H199)</f>
        <v>Obrigatório</v>
      </c>
      <c r="I199" s="37" t="s">
        <v>4</v>
      </c>
      <c r="J199" s="73">
        <f>IF($K$13="Não Atende",0,IF(I199="","",IF(H199="",VLOOKUP(I199,Parâmetros!$B$3:$C$6,2,0),VLOOKUP(I199,Parâmetros!$B$3:$C$6,2,0)*VLOOKUP(H199,Parâmetros!$E$3:$G$5,2,0))))</f>
        <v>4</v>
      </c>
      <c r="K199" s="74">
        <f t="shared" ref="K199" si="164">IF(J199="",0,((G199*J199)*$F$30)*0.9*100)</f>
        <v>0.11215384578000002</v>
      </c>
      <c r="L199" s="3"/>
      <c r="M199" s="38"/>
    </row>
    <row r="200" spans="1:13" ht="45.75" customHeight="1" outlineLevel="1" x14ac:dyDescent="0.2">
      <c r="A200" s="170" t="str">
        <f>Máximo!A200</f>
        <v>3.166</v>
      </c>
      <c r="B200" s="667" t="str">
        <f>Máximo!B200:E200</f>
        <v>Os acessos realizados à Oi através de VPN client-to-site devem ser realizados somente por pessoas previamente autorizadas pela Oi e adotando os mecanismos de segurança exigidos pela mesma. A credencial para o acesso deve ser individual e intransferível, sendo proibido compartilhamento do mesmo para acesso de múltiplas pessoas.</v>
      </c>
      <c r="C200" s="668"/>
      <c r="D200" s="668"/>
      <c r="E200" s="669"/>
      <c r="F200" s="68" t="str">
        <f>IF(Máximo!F200:I200="","",Máximo!F200:I200)</f>
        <v/>
      </c>
      <c r="G200" s="72">
        <f>Máximo!G200:J200</f>
        <v>6.9230769000000003E-4</v>
      </c>
      <c r="H200" s="70" t="str">
        <f>IF(Máximo!H200="","",Máximo!H200)</f>
        <v>Obrigatório</v>
      </c>
      <c r="I200" s="37" t="s">
        <v>4</v>
      </c>
      <c r="J200" s="73">
        <f>IF($K$13="Não Atende",0,IF(I200="","",IF(H200="",VLOOKUP(I200,Parâmetros!$B$3:$C$6,2,0),VLOOKUP(I200,Parâmetros!$B$3:$C$6,2,0)*VLOOKUP(H200,Parâmetros!$E$3:$G$5,2,0))))</f>
        <v>4</v>
      </c>
      <c r="K200" s="74">
        <f t="shared" ref="K200" si="165">IF(J200="",0,((G200*J200)*$F$30)*0.9*100)</f>
        <v>0.11215384578000002</v>
      </c>
      <c r="L200" s="3"/>
      <c r="M200" s="38"/>
    </row>
    <row r="201" spans="1:13" ht="45.75" customHeight="1" outlineLevel="1" x14ac:dyDescent="0.2">
      <c r="A201" s="170" t="str">
        <f>Máximo!A201</f>
        <v>3.167</v>
      </c>
      <c r="B201" s="667" t="str">
        <f>Máximo!B201:E201</f>
        <v>O desenvolvedor, parceiro ou fornecedor não deve ter acesso ao ambiente de produção dos sistemas, ficando restrito somente aos ambientes de desenvolvimento ou homologação. Se, excepcionalmente em caso de troubleshooting, for necessário o acesso do fornecedor ao ambiente de produção, este deve ser necessariamente assistido por colaborador OI, com as credenciais para o fornecedor/parceiro sendo criadas no início da atividade e removidas ao final da mesma.</v>
      </c>
      <c r="C201" s="668"/>
      <c r="D201" s="668"/>
      <c r="E201" s="669"/>
      <c r="F201" s="68" t="str">
        <f>IF(Máximo!F201:I201="","",Máximo!F201:I201)</f>
        <v/>
      </c>
      <c r="G201" s="72">
        <f>Máximo!G201:J201</f>
        <v>6.9230769000000003E-4</v>
      </c>
      <c r="H201" s="70" t="str">
        <f>IF(Máximo!H201="","",Máximo!H201)</f>
        <v>Obrigatório</v>
      </c>
      <c r="I201" s="37" t="s">
        <v>4</v>
      </c>
      <c r="J201" s="73">
        <f>IF($K$13="Não Atende",0,IF(I201="","",IF(H201="",VLOOKUP(I201,Parâmetros!$B$3:$C$6,2,0),VLOOKUP(I201,Parâmetros!$B$3:$C$6,2,0)*VLOOKUP(H201,Parâmetros!$E$3:$G$5,2,0))))</f>
        <v>4</v>
      </c>
      <c r="K201" s="74">
        <f t="shared" ref="K201" si="166">IF(J201="",0,((G201*J201)*$F$30)*0.9*100)</f>
        <v>0.11215384578000002</v>
      </c>
      <c r="L201" s="3"/>
      <c r="M201" s="38"/>
    </row>
    <row r="202" spans="1:13" ht="45.75" customHeight="1" outlineLevel="1" x14ac:dyDescent="0.2">
      <c r="A202" s="170" t="str">
        <f>Máximo!A202</f>
        <v>3.168</v>
      </c>
      <c r="B202" s="667" t="str">
        <f>Máximo!B202:E202</f>
        <v>O desenvolvimento de software, ainda que terceirizado, deve ser realizado em conformidade com os controles definidos nas Políticas de Segurança da Oi e nos 3P's.</v>
      </c>
      <c r="C202" s="668"/>
      <c r="D202" s="668"/>
      <c r="E202" s="669"/>
      <c r="F202" s="68" t="str">
        <f>IF(Máximo!F202:I202="","",Máximo!F202:I202)</f>
        <v/>
      </c>
      <c r="G202" s="72">
        <f>Máximo!G202:J202</f>
        <v>6.9230769000000003E-4</v>
      </c>
      <c r="H202" s="70" t="str">
        <f>IF(Máximo!H202="","",Máximo!H202)</f>
        <v>Obrigatório</v>
      </c>
      <c r="I202" s="37" t="s">
        <v>4</v>
      </c>
      <c r="J202" s="73">
        <f>IF($K$13="Não Atende",0,IF(I202="","",IF(H202="",VLOOKUP(I202,Parâmetros!$B$3:$C$6,2,0),VLOOKUP(I202,Parâmetros!$B$3:$C$6,2,0)*VLOOKUP(H202,Parâmetros!$E$3:$G$5,2,0))))</f>
        <v>4</v>
      </c>
      <c r="K202" s="74">
        <f t="shared" ref="K202" si="167">IF(J202="",0,((G202*J202)*$F$30)*0.9*100)</f>
        <v>0.11215384578000002</v>
      </c>
      <c r="L202" s="3"/>
      <c r="M202" s="38"/>
    </row>
    <row r="203" spans="1:13" ht="45.75" customHeight="1" outlineLevel="1" x14ac:dyDescent="0.2">
      <c r="A203" s="170" t="str">
        <f>Máximo!A203</f>
        <v>3.169</v>
      </c>
      <c r="B203" s="667" t="str">
        <f>Máximo!B203:E203</f>
        <v>Toda solução desenvolvida ou adquirida pela Oi deverá ser aderente aos padrões de hardening estabelecidos pela Segurança da Informação.</v>
      </c>
      <c r="C203" s="668"/>
      <c r="D203" s="668"/>
      <c r="E203" s="669"/>
      <c r="F203" s="68" t="str">
        <f>IF(Máximo!F203:I203="","",Máximo!F203:I203)</f>
        <v/>
      </c>
      <c r="G203" s="72">
        <f>Máximo!G203:J203</f>
        <v>6.9230769000000003E-4</v>
      </c>
      <c r="H203" s="70" t="str">
        <f>IF(Máximo!H203="","",Máximo!H203)</f>
        <v>Obrigatório</v>
      </c>
      <c r="I203" s="37" t="s">
        <v>4</v>
      </c>
      <c r="J203" s="73">
        <f>IF($K$13="Não Atende",0,IF(I203="","",IF(H203="",VLOOKUP(I203,Parâmetros!$B$3:$C$6,2,0),VLOOKUP(I203,Parâmetros!$B$3:$C$6,2,0)*VLOOKUP(H203,Parâmetros!$E$3:$G$5,2,0))))</f>
        <v>4</v>
      </c>
      <c r="K203" s="74">
        <f t="shared" ref="K203" si="168">IF(J203="",0,((G203*J203)*$F$30)*0.9*100)</f>
        <v>0.11215384578000002</v>
      </c>
      <c r="L203" s="3"/>
      <c r="M203" s="38"/>
    </row>
    <row r="204" spans="1:13" ht="45.75" customHeight="1" outlineLevel="1" x14ac:dyDescent="0.2">
      <c r="A204" s="170" t="str">
        <f>Máximo!A204</f>
        <v>3.170</v>
      </c>
      <c r="B204" s="667" t="str">
        <f>Máximo!B204:E204</f>
        <v>Nos casos em que a aplicação necessite estar conectada diretamente à Internet (ex: portais web), a mesma deve estar segregada da rede corporativa (ex.: através de firewall).</v>
      </c>
      <c r="C204" s="668"/>
      <c r="D204" s="668"/>
      <c r="E204" s="669"/>
      <c r="F204" s="68" t="str">
        <f>IF(Máximo!F204:I204="","",Máximo!F204:I204)</f>
        <v/>
      </c>
      <c r="G204" s="72">
        <f>Máximo!G204:J204</f>
        <v>6.9230769000000003E-4</v>
      </c>
      <c r="H204" s="70" t="str">
        <f>IF(Máximo!H204="","",Máximo!H204)</f>
        <v>Obrigatório</v>
      </c>
      <c r="I204" s="37" t="s">
        <v>4</v>
      </c>
      <c r="J204" s="73">
        <f>IF($K$13="Não Atende",0,IF(I204="","",IF(H204="",VLOOKUP(I204,Parâmetros!$B$3:$C$6,2,0),VLOOKUP(I204,Parâmetros!$B$3:$C$6,2,0)*VLOOKUP(H204,Parâmetros!$E$3:$G$5,2,0))))</f>
        <v>4</v>
      </c>
      <c r="K204" s="74">
        <f t="shared" ref="K204" si="169">IF(J204="",0,((G204*J204)*$F$30)*0.9*100)</f>
        <v>0.11215384578000002</v>
      </c>
      <c r="L204" s="3"/>
      <c r="M204" s="38"/>
    </row>
    <row r="205" spans="1:13" ht="45.75" customHeight="1" outlineLevel="1" x14ac:dyDescent="0.2">
      <c r="A205" s="170" t="str">
        <f>Máximo!A205</f>
        <v>3.171</v>
      </c>
      <c r="B205" s="667" t="str">
        <f>Máximo!B205:E205</f>
        <v>Toda solução desenvolvida ou adquirida pela Oi deve ter o mapeamento do fluxo de comunicações, incluindo IPs e portas (origem e destino), além de protocolos e serviços. Este mapeamento deverá ser encaminhado para área de Segurança da Informação para validação.</v>
      </c>
      <c r="C205" s="668"/>
      <c r="D205" s="668"/>
      <c r="E205" s="669"/>
      <c r="F205" s="68" t="str">
        <f>IF(Máximo!F205:I205="","",Máximo!F205:I205)</f>
        <v/>
      </c>
      <c r="G205" s="72">
        <f>Máximo!G205:J205</f>
        <v>6.9230769000000003E-4</v>
      </c>
      <c r="H205" s="70" t="str">
        <f>IF(Máximo!H205="","",Máximo!H205)</f>
        <v>Obrigatório</v>
      </c>
      <c r="I205" s="37" t="s">
        <v>4</v>
      </c>
      <c r="J205" s="73">
        <f>IF($K$13="Não Atende",0,IF(I205="","",IF(H205="",VLOOKUP(I205,Parâmetros!$B$3:$C$6,2,0),VLOOKUP(I205,Parâmetros!$B$3:$C$6,2,0)*VLOOKUP(H205,Parâmetros!$E$3:$G$5,2,0))))</f>
        <v>4</v>
      </c>
      <c r="K205" s="74">
        <f t="shared" ref="K205" si="170">IF(J205="",0,((G205*J205)*$F$30)*0.9*100)</f>
        <v>0.11215384578000002</v>
      </c>
      <c r="L205" s="3"/>
      <c r="M205" s="38"/>
    </row>
    <row r="206" spans="1:13" ht="45.75" customHeight="1" outlineLevel="1" x14ac:dyDescent="0.2">
      <c r="A206" s="170" t="str">
        <f>Máximo!A206</f>
        <v>3.172</v>
      </c>
      <c r="B206" s="667" t="str">
        <f>Máximo!B206:E206</f>
        <v>Todas as soluções a serem disponibilizadas deverão sofrer análise de vulnerabilidades e teste de invasão na fase de homologação. Esta análise será realizada pela Equipe de Segurança da Informação e o fornecedor deverá corrigir todas as não conformidades encontradas, sem custo adicional, antes da solução passar para o ambiente de produção.</v>
      </c>
      <c r="C206" s="668"/>
      <c r="D206" s="668"/>
      <c r="E206" s="669"/>
      <c r="F206" s="68" t="str">
        <f>IF(Máximo!F206:I206="","",Máximo!F206:I206)</f>
        <v/>
      </c>
      <c r="G206" s="72">
        <f>Máximo!G206:J206</f>
        <v>6.9230769000000003E-4</v>
      </c>
      <c r="H206" s="70" t="str">
        <f>IF(Máximo!H206="","",Máximo!H206)</f>
        <v>Obrigatório</v>
      </c>
      <c r="I206" s="37" t="s">
        <v>4</v>
      </c>
      <c r="J206" s="73">
        <f>IF($K$13="Não Atende",0,IF(I206="","",IF(H206="",VLOOKUP(I206,Parâmetros!$B$3:$C$6,2,0),VLOOKUP(I206,Parâmetros!$B$3:$C$6,2,0)*VLOOKUP(H206,Parâmetros!$E$3:$G$5,2,0))))</f>
        <v>4</v>
      </c>
      <c r="K206" s="74">
        <f t="shared" ref="K206" si="171">IF(J206="",0,((G206*J206)*$F$30)*0.9*100)</f>
        <v>0.11215384578000002</v>
      </c>
      <c r="L206" s="3"/>
      <c r="M206" s="38"/>
    </row>
    <row r="207" spans="1:13" ht="45.75" customHeight="1" outlineLevel="1" x14ac:dyDescent="0.2">
      <c r="A207" s="170" t="str">
        <f>Máximo!A207</f>
        <v>3.173</v>
      </c>
      <c r="B207" s="667" t="str">
        <f>Máximo!B207:E207</f>
        <v>Toda solução desenvolvido ou adquirido pela Oi deverá possuir manual de administração, contendo:
. Procedimentos de instalação que contenham, no mínimo:
-  Garantia da origem do pacote de instalação (ex: hash do pacote de instalação);
-  Requisitos mínimos para instalação (ex: espaço mínimo em disco, memória, etc.);
-  Definições de configuração e primeiro uso (ex: parâmetros alteráveis/configuráveis para primeira utilização do sistema).
-  Detalhamento dos perfis utilizados;
. Procedimentos de Segurança que contenham, no mínimo:
-  Informações para recuperação em casos de erro, falhas ou incidentes;
-  Informações sobre como atualizar o SO sem afetar a aplicação.
-  Definições sobre atualização, backup, auditoria e monitoração (caso não atendam ao padrão estabelecido pela área de TI).</v>
      </c>
      <c r="C207" s="668"/>
      <c r="D207" s="668"/>
      <c r="E207" s="669"/>
      <c r="F207" s="68" t="str">
        <f>IF(Máximo!F207:I207="","",Máximo!F207:I207)</f>
        <v/>
      </c>
      <c r="G207" s="72">
        <f>Máximo!G207:J207</f>
        <v>6.9230769000000003E-4</v>
      </c>
      <c r="H207" s="70" t="str">
        <f>IF(Máximo!H207="","",Máximo!H207)</f>
        <v>Obrigatório</v>
      </c>
      <c r="I207" s="37" t="s">
        <v>4</v>
      </c>
      <c r="J207" s="73">
        <f>IF($K$13="Não Atende",0,IF(I207="","",IF(H207="",VLOOKUP(I207,Parâmetros!$B$3:$C$6,2,0),VLOOKUP(I207,Parâmetros!$B$3:$C$6,2,0)*VLOOKUP(H207,Parâmetros!$E$3:$G$5,2,0))))</f>
        <v>4</v>
      </c>
      <c r="K207" s="74">
        <f t="shared" ref="K207" si="172">IF(J207="",0,((G207*J207)*$F$30)*0.9*100)</f>
        <v>0.11215384578000002</v>
      </c>
      <c r="L207" s="3"/>
      <c r="M207" s="38"/>
    </row>
    <row r="208" spans="1:13" ht="45.75" customHeight="1" outlineLevel="1" x14ac:dyDescent="0.2">
      <c r="A208" s="170" t="str">
        <f>Máximo!A208</f>
        <v>3.174</v>
      </c>
      <c r="B208" s="667" t="str">
        <f>Máximo!B208:E208</f>
        <v>A solução deve ser passada do ambiente de homologação para produção somente após a conclusão bem sucedida de todos os testes funcionais e de segurança, sem a necessidade de correção.</v>
      </c>
      <c r="C208" s="668"/>
      <c r="D208" s="668"/>
      <c r="E208" s="669"/>
      <c r="F208" s="68" t="str">
        <f>IF(Máximo!F208:I208="","",Máximo!F208:I208)</f>
        <v/>
      </c>
      <c r="G208" s="72">
        <f>Máximo!G208:J208</f>
        <v>6.9230769000000003E-4</v>
      </c>
      <c r="H208" s="70" t="str">
        <f>IF(Máximo!H208="","",Máximo!H208)</f>
        <v>Obrigatório</v>
      </c>
      <c r="I208" s="37" t="s">
        <v>4</v>
      </c>
      <c r="J208" s="73">
        <f>IF($K$13="Não Atende",0,IF(I208="","",IF(H208="",VLOOKUP(I208,Parâmetros!$B$3:$C$6,2,0),VLOOKUP(I208,Parâmetros!$B$3:$C$6,2,0)*VLOOKUP(H208,Parâmetros!$E$3:$G$5,2,0))))</f>
        <v>4</v>
      </c>
      <c r="K208" s="74">
        <f t="shared" ref="K208" si="173">IF(J208="",0,((G208*J208)*$F$30)*0.9*100)</f>
        <v>0.11215384578000002</v>
      </c>
      <c r="L208" s="3"/>
      <c r="M208" s="38"/>
    </row>
    <row r="209" spans="1:13" ht="45.75" customHeight="1" outlineLevel="1" x14ac:dyDescent="0.2">
      <c r="A209" s="170" t="str">
        <f>Máximo!A209</f>
        <v>3.175</v>
      </c>
      <c r="B209" s="667" t="str">
        <f>Máximo!B209:E209</f>
        <v>Toda solução desenvolvida ou adquirida pela Oi deve conter mecanismos de backup e restauração dos dados processados, além de possuir capacidade de tolerância a falhas e retorno à operação.</v>
      </c>
      <c r="C209" s="668"/>
      <c r="D209" s="668"/>
      <c r="E209" s="669"/>
      <c r="F209" s="68" t="str">
        <f>IF(Máximo!F209:I209="","",Máximo!F209:I209)</f>
        <v/>
      </c>
      <c r="G209" s="72">
        <f>Máximo!G209:J209</f>
        <v>6.9230769000000003E-4</v>
      </c>
      <c r="H209" s="70" t="str">
        <f>IF(Máximo!H209="","",Máximo!H209)</f>
        <v>Obrigatório</v>
      </c>
      <c r="I209" s="37" t="s">
        <v>4</v>
      </c>
      <c r="J209" s="73">
        <f>IF($K$13="Não Atende",0,IF(I209="","",IF(H209="",VLOOKUP(I209,Parâmetros!$B$3:$C$6,2,0),VLOOKUP(I209,Parâmetros!$B$3:$C$6,2,0)*VLOOKUP(H209,Parâmetros!$E$3:$G$5,2,0))))</f>
        <v>4</v>
      </c>
      <c r="K209" s="74">
        <f t="shared" ref="K209" si="174">IF(J209="",0,((G209*J209)*$F$30)*0.9*100)</f>
        <v>0.11215384578000002</v>
      </c>
      <c r="L209" s="3"/>
      <c r="M209" s="38"/>
    </row>
    <row r="210" spans="1:13" ht="45.75" customHeight="1" outlineLevel="1" x14ac:dyDescent="0.2">
      <c r="A210" s="170" t="str">
        <f>Máximo!A210</f>
        <v>3.176</v>
      </c>
      <c r="B210" s="667" t="str">
        <f>Máximo!B210:E210</f>
        <v>O ambiente de produção deve ser configurado seguindo os padrões de segurança da informação da Oi, e deve ser atualizado sempre que uma nova atualização estiver disponível, atentando-se ao tempo de suporte do sistema operacional (EOL), garantindo assim o seu ciclo de vida, evitando a exposição as vulnerabilidades.</v>
      </c>
      <c r="C210" s="668"/>
      <c r="D210" s="668"/>
      <c r="E210" s="669"/>
      <c r="F210" s="68" t="str">
        <f>IF(Máximo!F210:I210="","",Máximo!F210:I210)</f>
        <v/>
      </c>
      <c r="G210" s="72">
        <f>Máximo!G210:J210</f>
        <v>6.9230769000000003E-4</v>
      </c>
      <c r="H210" s="70" t="str">
        <f>IF(Máximo!H210="","",Máximo!H210)</f>
        <v>Obrigatório</v>
      </c>
      <c r="I210" s="37" t="s">
        <v>4</v>
      </c>
      <c r="J210" s="73">
        <f>IF($K$13="Não Atende",0,IF(I210="","",IF(H210="",VLOOKUP(I210,Parâmetros!$B$3:$C$6,2,0),VLOOKUP(I210,Parâmetros!$B$3:$C$6,2,0)*VLOOKUP(H210,Parâmetros!$E$3:$G$5,2,0))))</f>
        <v>4</v>
      </c>
      <c r="K210" s="74">
        <f t="shared" ref="K210" si="175">IF(J210="",0,((G210*J210)*$F$30)*0.9*100)</f>
        <v>0.11215384578000002</v>
      </c>
      <c r="L210" s="3"/>
      <c r="M210" s="38"/>
    </row>
    <row r="211" spans="1:13" ht="45.75" customHeight="1" outlineLevel="1" x14ac:dyDescent="0.2">
      <c r="A211" s="170" t="str">
        <f>Máximo!A211</f>
        <v>3.177</v>
      </c>
      <c r="B211" s="667" t="str">
        <f>Máximo!B211:E211</f>
        <v>Deve haver uma documentação informando métodos de medida e avaliação do bom funcionamento do sistema, para que possa ser utilizado por ferramentas de monitoração (ITOC).</v>
      </c>
      <c r="C211" s="668"/>
      <c r="D211" s="668"/>
      <c r="E211" s="669"/>
      <c r="F211" s="68" t="str">
        <f>IF(Máximo!F211:I211="","",Máximo!F211:I211)</f>
        <v/>
      </c>
      <c r="G211" s="72">
        <f>Máximo!G211:J211</f>
        <v>6.9230769000000003E-4</v>
      </c>
      <c r="H211" s="70" t="str">
        <f>IF(Máximo!H211="","",Máximo!H211)</f>
        <v>Obrigatório</v>
      </c>
      <c r="I211" s="37" t="s">
        <v>4</v>
      </c>
      <c r="J211" s="73">
        <f>IF($K$13="Não Atende",0,IF(I211="","",IF(H211="",VLOOKUP(I211,Parâmetros!$B$3:$C$6,2,0),VLOOKUP(I211,Parâmetros!$B$3:$C$6,2,0)*VLOOKUP(H211,Parâmetros!$E$3:$G$5,2,0))))</f>
        <v>4</v>
      </c>
      <c r="K211" s="74">
        <f t="shared" ref="K211" si="176">IF(J211="",0,((G211*J211)*$F$30)*0.9*100)</f>
        <v>0.11215384578000002</v>
      </c>
      <c r="L211" s="3"/>
      <c r="M211" s="38"/>
    </row>
    <row r="212" spans="1:13" ht="45.75" customHeight="1" outlineLevel="1" x14ac:dyDescent="0.2">
      <c r="A212" s="170" t="str">
        <f>Máximo!A212</f>
        <v>3.178</v>
      </c>
      <c r="B212" s="667" t="str">
        <f>Máximo!B212:E212</f>
        <v xml:space="preserve">Deve haver na documentação a especificação dos(as):
.        Componentes Críticos (Hardware e Software);
.        Informações importantes e sensíveis ao sistema;
.        Possíveis ameaças ao sistema ;
.        Mecanismos de controles e mitigação de risco.
</v>
      </c>
      <c r="C212" s="668"/>
      <c r="D212" s="668"/>
      <c r="E212" s="669"/>
      <c r="F212" s="68" t="str">
        <f>IF(Máximo!F212:I212="","",Máximo!F212:I212)</f>
        <v/>
      </c>
      <c r="G212" s="72">
        <f>Máximo!G212:J212</f>
        <v>6.9230769000000003E-4</v>
      </c>
      <c r="H212" s="70" t="str">
        <f>IF(Máximo!H212="","",Máximo!H212)</f>
        <v>Obrigatório</v>
      </c>
      <c r="I212" s="37" t="s">
        <v>4</v>
      </c>
      <c r="J212" s="73">
        <f>IF($K$13="Não Atende",0,IF(I212="","",IF(H212="",VLOOKUP(I212,Parâmetros!$B$3:$C$6,2,0),VLOOKUP(I212,Parâmetros!$B$3:$C$6,2,0)*VLOOKUP(H212,Parâmetros!$E$3:$G$5,2,0))))</f>
        <v>4</v>
      </c>
      <c r="K212" s="74">
        <f t="shared" ref="K212" si="177">IF(J212="",0,((G212*J212)*$F$30)*0.9*100)</f>
        <v>0.11215384578000002</v>
      </c>
      <c r="L212" s="3"/>
      <c r="M212" s="38"/>
    </row>
    <row r="213" spans="1:13" ht="45.75" customHeight="1" outlineLevel="1" x14ac:dyDescent="0.2">
      <c r="A213" s="170" t="str">
        <f>Máximo!A213</f>
        <v>3.179</v>
      </c>
      <c r="B213" s="667" t="str">
        <f>Máximo!B213:E213</f>
        <v>O roteador deverá ser capaz de implementar filtros de pacotes em qualquer interface lógica do equipamento, nas direções de entrada e saída, simultaneamente, sem perda de pacotes, em qualquer condição de carga (de 0 a 100% de utilização da interface física). Esses filtros não devem utilizar o processador central do equipamento. Os filtros deverão ser construídos sobre inspeção dos seguintes campos do pacote:
. Protocolo
. Endereço IPv4 origem
. Endereço IPv4 destino
. Endereço IPv6 origem
. Endereço IPv6 destino
. Porta TCP/UDP de origem
. Porta TCP/UDP de destino
. Flags TCP
. Tipos de pacote ICMP
.  Flags de fragmentação
.  MPLS EXP bits
.  IPv4 DSCP bits
.  IPv4 Precedence
. IPv6 Traffic Class
. IPv6 next header type</v>
      </c>
      <c r="C213" s="668"/>
      <c r="D213" s="668"/>
      <c r="E213" s="669"/>
      <c r="F213" s="68" t="str">
        <f>IF(Máximo!F213:I213="","",Máximo!F213:I213)</f>
        <v/>
      </c>
      <c r="G213" s="72">
        <f>Máximo!G213:J213</f>
        <v>6.9230769000000003E-4</v>
      </c>
      <c r="H213" s="70" t="str">
        <f>IF(Máximo!H213="","",Máximo!H213)</f>
        <v>Obrigatório</v>
      </c>
      <c r="I213" s="37" t="s">
        <v>4</v>
      </c>
      <c r="J213" s="73">
        <f>IF($K$13="Não Atende",0,IF(I213="","",IF(H213="",VLOOKUP(I213,Parâmetros!$B$3:$C$6,2,0),VLOOKUP(I213,Parâmetros!$B$3:$C$6,2,0)*VLOOKUP(H213,Parâmetros!$E$3:$G$5,2,0))))</f>
        <v>4</v>
      </c>
      <c r="K213" s="74">
        <f t="shared" ref="K213" si="178">IF(J213="",0,((G213*J213)*$F$30)*0.9*100)</f>
        <v>0.11215384578000002</v>
      </c>
      <c r="L213" s="3"/>
      <c r="M213" s="38"/>
    </row>
    <row r="214" spans="1:13" ht="45.75" customHeight="1" outlineLevel="1" x14ac:dyDescent="0.2">
      <c r="A214" s="170" t="str">
        <f>Máximo!A214</f>
        <v>3.180</v>
      </c>
      <c r="B214" s="667" t="str">
        <f>Máximo!B214:E214</f>
        <v>O roteador deverá implementar contadores específicos para cada filtro, de forma que seja possível inspecionar a quantidade de pacotes que se encaixaram na regra do filtro. Esses contadores deverão ser únicos por interface lógica e os seus valores deverão ser visíveis através de interface de linha de comando.</v>
      </c>
      <c r="C214" s="668"/>
      <c r="D214" s="668"/>
      <c r="E214" s="669"/>
      <c r="F214" s="68" t="str">
        <f>IF(Máximo!F214:I214="","",Máximo!F214:I214)</f>
        <v/>
      </c>
      <c r="G214" s="72">
        <f>Máximo!G214:J214</f>
        <v>6.9230769000000003E-4</v>
      </c>
      <c r="H214" s="70" t="str">
        <f>IF(Máximo!H214="","",Máximo!H214)</f>
        <v>Obrigatório</v>
      </c>
      <c r="I214" s="37" t="s">
        <v>4</v>
      </c>
      <c r="J214" s="73">
        <f>IF($K$13="Não Atende",0,IF(I214="","",IF(H214="",VLOOKUP(I214,Parâmetros!$B$3:$C$6,2,0),VLOOKUP(I214,Parâmetros!$B$3:$C$6,2,0)*VLOOKUP(H214,Parâmetros!$E$3:$G$5,2,0))))</f>
        <v>4</v>
      </c>
      <c r="K214" s="74">
        <f t="shared" ref="K214" si="179">IF(J214="",0,((G214*J214)*$F$30)*0.9*100)</f>
        <v>0.11215384578000002</v>
      </c>
      <c r="L214" s="3"/>
      <c r="M214" s="38"/>
    </row>
    <row r="215" spans="1:13" ht="45.75" customHeight="1" outlineLevel="1" x14ac:dyDescent="0.2">
      <c r="A215" s="170" t="str">
        <f>Máximo!A215</f>
        <v>3.181</v>
      </c>
      <c r="B215" s="667" t="str">
        <f>Máximo!B215:E215</f>
        <v xml:space="preserve">Os roteadores devem ser capazes de verificar a validade da origem do pacote via mecanismo uRPF (Unicast Reverse Path Forwarding – RFC 2827 Network Ingress Filtering: Defeating Denial of Service Attacks Which Employ IP Source Address Spoofing). </v>
      </c>
      <c r="C215" s="668"/>
      <c r="D215" s="668"/>
      <c r="E215" s="669"/>
      <c r="F215" s="68" t="str">
        <f>IF(Máximo!F215:I215="","",Máximo!F215:I215)</f>
        <v/>
      </c>
      <c r="G215" s="72">
        <f>Máximo!G215:J215</f>
        <v>6.9230769000000003E-4</v>
      </c>
      <c r="H215" s="70" t="str">
        <f>IF(Máximo!H215="","",Máximo!H215)</f>
        <v>Obrigatório</v>
      </c>
      <c r="I215" s="37" t="s">
        <v>4</v>
      </c>
      <c r="J215" s="73">
        <f>IF($K$13="Não Atende",0,IF(I215="","",IF(H215="",VLOOKUP(I215,Parâmetros!$B$3:$C$6,2,0),VLOOKUP(I215,Parâmetros!$B$3:$C$6,2,0)*VLOOKUP(H215,Parâmetros!$E$3:$G$5,2,0))))</f>
        <v>4</v>
      </c>
      <c r="K215" s="74">
        <f t="shared" ref="K215" si="180">IF(J215="",0,((G215*J215)*$F$30)*0.9*100)</f>
        <v>0.11215384578000002</v>
      </c>
      <c r="L215" s="3"/>
      <c r="M215" s="38"/>
    </row>
    <row r="216" spans="1:13" ht="45.75" customHeight="1" outlineLevel="1" x14ac:dyDescent="0.2">
      <c r="A216" s="170" t="str">
        <f>Máximo!A216</f>
        <v>3.182</v>
      </c>
      <c r="B216" s="667" t="str">
        <f>Máximo!B216:E216</f>
        <v>O equipamento deverá ter algum mecanismo para limitar o número de pacotes enviados para placa processadora para proteger a caixa contra ataques de DDoS.</v>
      </c>
      <c r="C216" s="668"/>
      <c r="D216" s="668"/>
      <c r="E216" s="669"/>
      <c r="F216" s="68" t="str">
        <f>IF(Máximo!F216:I216="","",Máximo!F216:I216)</f>
        <v/>
      </c>
      <c r="G216" s="72">
        <f>Máximo!G216:J216</f>
        <v>6.9230769000000003E-4</v>
      </c>
      <c r="H216" s="70" t="str">
        <f>IF(Máximo!H216="","",Máximo!H216)</f>
        <v>Obrigatório</v>
      </c>
      <c r="I216" s="37" t="s">
        <v>4</v>
      </c>
      <c r="J216" s="73">
        <f>IF($K$13="Não Atende",0,IF(I216="","",IF(H216="",VLOOKUP(I216,Parâmetros!$B$3:$C$6,2,0),VLOOKUP(I216,Parâmetros!$B$3:$C$6,2,0)*VLOOKUP(H216,Parâmetros!$E$3:$G$5,2,0))))</f>
        <v>4</v>
      </c>
      <c r="K216" s="74">
        <f t="shared" ref="K216" si="181">IF(J216="",0,((G216*J216)*$F$30)*0.9*100)</f>
        <v>0.11215384578000002</v>
      </c>
      <c r="L216" s="3"/>
      <c r="M216" s="38"/>
    </row>
    <row r="217" spans="1:13" ht="45.75" customHeight="1" outlineLevel="1" x14ac:dyDescent="0.2">
      <c r="A217" s="170" t="str">
        <f>Máximo!A217</f>
        <v>3.183</v>
      </c>
      <c r="B217" s="667" t="str">
        <f>Máximo!B217:E217</f>
        <v>O equipamento deverá permitir associar uma lista de acesso aos pacotes que são enviados para a placa processadora e informar sua taxa.</v>
      </c>
      <c r="C217" s="668"/>
      <c r="D217" s="668"/>
      <c r="E217" s="669"/>
      <c r="F217" s="68" t="str">
        <f>IF(Máximo!F217:I217="","",Máximo!F217:I217)</f>
        <v/>
      </c>
      <c r="G217" s="72">
        <f>Máximo!G217:J217</f>
        <v>6.9230769000000003E-4</v>
      </c>
      <c r="H217" s="70" t="str">
        <f>IF(Máximo!H217="","",Máximo!H217)</f>
        <v>Obrigatório</v>
      </c>
      <c r="I217" s="37" t="s">
        <v>4</v>
      </c>
      <c r="J217" s="73">
        <f>IF($K$13="Não Atende",0,IF(I217="","",IF(H217="",VLOOKUP(I217,Parâmetros!$B$3:$C$6,2,0),VLOOKUP(I217,Parâmetros!$B$3:$C$6,2,0)*VLOOKUP(H217,Parâmetros!$E$3:$G$5,2,0))))</f>
        <v>4</v>
      </c>
      <c r="K217" s="74">
        <f t="shared" ref="K217" si="182">IF(J217="",0,((G217*J217)*$F$30)*0.9*100)</f>
        <v>0.11215384578000002</v>
      </c>
      <c r="L217" s="3"/>
      <c r="M217" s="38"/>
    </row>
    <row r="218" spans="1:13" ht="45.75" customHeight="1" outlineLevel="1" x14ac:dyDescent="0.2">
      <c r="A218" s="170" t="str">
        <f>Máximo!A218</f>
        <v>3.184</v>
      </c>
      <c r="B218" s="667" t="str">
        <f>Máximo!B218:E218</f>
        <v>O equipamento deverá possuir mecanismos de detecção e/ou proteção contra syn-floods, pacotes mal formados, com excesso de fragmentação e smurf-attacks;</v>
      </c>
      <c r="C218" s="668"/>
      <c r="D218" s="668"/>
      <c r="E218" s="669"/>
      <c r="F218" s="68" t="str">
        <f>IF(Máximo!F218:I218="","",Máximo!F218:I218)</f>
        <v/>
      </c>
      <c r="G218" s="72">
        <f>Máximo!G218:J218</f>
        <v>6.9230769000000003E-4</v>
      </c>
      <c r="H218" s="70" t="str">
        <f>IF(Máximo!H218="","",Máximo!H218)</f>
        <v>Obrigatório</v>
      </c>
      <c r="I218" s="37" t="s">
        <v>4</v>
      </c>
      <c r="J218" s="73">
        <f>IF($K$13="Não Atende",0,IF(I218="","",IF(H218="",VLOOKUP(I218,Parâmetros!$B$3:$C$6,2,0),VLOOKUP(I218,Parâmetros!$B$3:$C$6,2,0)*VLOOKUP(H218,Parâmetros!$E$3:$G$5,2,0))))</f>
        <v>4</v>
      </c>
      <c r="K218" s="74">
        <f t="shared" ref="K218" si="183">IF(J218="",0,((G218*J218)*$F$30)*0.9*100)</f>
        <v>0.11215384578000002</v>
      </c>
      <c r="L218" s="3"/>
      <c r="M218" s="38"/>
    </row>
    <row r="219" spans="1:13" ht="45.75" customHeight="1" outlineLevel="1" x14ac:dyDescent="0.2">
      <c r="A219" s="170" t="str">
        <f>Máximo!A219</f>
        <v>3.185</v>
      </c>
      <c r="B219" s="667" t="str">
        <f>Máximo!B219:E219</f>
        <v>Implementar autenticação, via MD5, para sessões OSPF, BGP-4 e LDP.</v>
      </c>
      <c r="C219" s="668"/>
      <c r="D219" s="668"/>
      <c r="E219" s="669"/>
      <c r="F219" s="68" t="str">
        <f>IF(Máximo!F219:I219="","",Máximo!F219:I219)</f>
        <v/>
      </c>
      <c r="G219" s="72">
        <f>Máximo!G219:J219</f>
        <v>6.9230769000000003E-4</v>
      </c>
      <c r="H219" s="70" t="str">
        <f>IF(Máximo!H219="","",Máximo!H219)</f>
        <v>Obrigatório</v>
      </c>
      <c r="I219" s="37" t="s">
        <v>4</v>
      </c>
      <c r="J219" s="73">
        <f>IF($K$13="Não Atende",0,IF(I219="","",IF(H219="",VLOOKUP(I219,Parâmetros!$B$3:$C$6,2,0),VLOOKUP(I219,Parâmetros!$B$3:$C$6,2,0)*VLOOKUP(H219,Parâmetros!$E$3:$G$5,2,0))))</f>
        <v>4</v>
      </c>
      <c r="K219" s="74">
        <f t="shared" ref="K219" si="184">IF(J219="",0,((G219*J219)*$F$30)*0.9*100)</f>
        <v>0.11215384578000002</v>
      </c>
      <c r="L219" s="3"/>
      <c r="M219" s="38"/>
    </row>
    <row r="220" spans="1:13" ht="45.75" customHeight="1" outlineLevel="1" x14ac:dyDescent="0.2">
      <c r="A220" s="170" t="str">
        <f>Máximo!A220</f>
        <v>3.186</v>
      </c>
      <c r="B220" s="667" t="str">
        <f>Máximo!B220:E220</f>
        <v>Deverá ser possível criar filtros com no mínimo 2000 regras e aplicar em qualquer tipo de interface lógica.</v>
      </c>
      <c r="C220" s="668"/>
      <c r="D220" s="668"/>
      <c r="E220" s="669"/>
      <c r="F220" s="68" t="str">
        <f>IF(Máximo!F220:I220="","",Máximo!F220:I220)</f>
        <v/>
      </c>
      <c r="G220" s="72">
        <f>Máximo!G220:J220</f>
        <v>6.9230769000000003E-4</v>
      </c>
      <c r="H220" s="70" t="str">
        <f>IF(Máximo!H220="","",Máximo!H220)</f>
        <v>Obrigatório</v>
      </c>
      <c r="I220" s="37" t="s">
        <v>4</v>
      </c>
      <c r="J220" s="73">
        <f>IF($K$13="Não Atende",0,IF(I220="","",IF(H220="",VLOOKUP(I220,Parâmetros!$B$3:$C$6,2,0),VLOOKUP(I220,Parâmetros!$B$3:$C$6,2,0)*VLOOKUP(H220,Parâmetros!$E$3:$G$5,2,0))))</f>
        <v>4</v>
      </c>
      <c r="K220" s="74">
        <f t="shared" ref="K220" si="185">IF(J220="",0,((G220*J220)*$F$30)*0.9*100)</f>
        <v>0.11215384578000002</v>
      </c>
      <c r="L220" s="3"/>
      <c r="M220" s="38"/>
    </row>
    <row r="221" spans="1:13" ht="45.75" customHeight="1" outlineLevel="1" x14ac:dyDescent="0.2">
      <c r="A221" s="170" t="str">
        <f>Máximo!A221</f>
        <v>3.187</v>
      </c>
      <c r="B221" s="667" t="str">
        <f>Máximo!B221:E221</f>
        <v>Aplicar controle de acesso, através de listas de acesso ou similar, baseadas em critérios de layer 3 e 4, em todas as interfaces lógicas.</v>
      </c>
      <c r="C221" s="668"/>
      <c r="D221" s="668"/>
      <c r="E221" s="669"/>
      <c r="F221" s="68" t="str">
        <f>IF(Máximo!F221:I221="","",Máximo!F221:I221)</f>
        <v/>
      </c>
      <c r="G221" s="72">
        <f>Máximo!G221:J221</f>
        <v>6.9230769000000003E-4</v>
      </c>
      <c r="H221" s="70" t="str">
        <f>IF(Máximo!H221="","",Máximo!H221)</f>
        <v>Obrigatório</v>
      </c>
      <c r="I221" s="37" t="s">
        <v>4</v>
      </c>
      <c r="J221" s="73">
        <f>IF($K$13="Não Atende",0,IF(I221="","",IF(H221="",VLOOKUP(I221,Parâmetros!$B$3:$C$6,2,0),VLOOKUP(I221,Parâmetros!$B$3:$C$6,2,0)*VLOOKUP(H221,Parâmetros!$E$3:$G$5,2,0))))</f>
        <v>4</v>
      </c>
      <c r="K221" s="74">
        <f t="shared" ref="K221" si="186">IF(J221="",0,((G221*J221)*$F$30)*0.9*100)</f>
        <v>0.11215384578000002</v>
      </c>
      <c r="L221" s="3"/>
      <c r="M221" s="38"/>
    </row>
    <row r="222" spans="1:13" ht="45.75" customHeight="1" outlineLevel="1" x14ac:dyDescent="0.2">
      <c r="A222" s="170" t="str">
        <f>Máximo!A222</f>
        <v>3.188</v>
      </c>
      <c r="B222" s="667" t="str">
        <f>Máximo!B222:E222</f>
        <v>Permitir o monitoramento de tentativas de violação de listas de acesso em um syslog server.</v>
      </c>
      <c r="C222" s="668"/>
      <c r="D222" s="668"/>
      <c r="E222" s="669"/>
      <c r="F222" s="68" t="str">
        <f>IF(Máximo!F222:I222="","",Máximo!F222:I222)</f>
        <v/>
      </c>
      <c r="G222" s="72">
        <f>Máximo!G222:J222</f>
        <v>6.9230769000000003E-4</v>
      </c>
      <c r="H222" s="70" t="str">
        <f>IF(Máximo!H222="","",Máximo!H222)</f>
        <v>Obrigatório</v>
      </c>
      <c r="I222" s="37" t="s">
        <v>4</v>
      </c>
      <c r="J222" s="73">
        <f>IF($K$13="Não Atende",0,IF(I222="","",IF(H222="",VLOOKUP(I222,Parâmetros!$B$3:$C$6,2,0),VLOOKUP(I222,Parâmetros!$B$3:$C$6,2,0)*VLOOKUP(H222,Parâmetros!$E$3:$G$5,2,0))))</f>
        <v>4</v>
      </c>
      <c r="K222" s="74">
        <f t="shared" ref="K222" si="187">IF(J222="",0,((G222*J222)*$F$30)*0.9*100)</f>
        <v>0.11215384578000002</v>
      </c>
      <c r="L222" s="3"/>
      <c r="M222" s="38"/>
    </row>
    <row r="223" spans="1:13" ht="45.75" customHeight="1" outlineLevel="1" x14ac:dyDescent="0.2">
      <c r="A223" s="170" t="str">
        <f>Máximo!A223</f>
        <v>3.189</v>
      </c>
      <c r="B223" s="667" t="str">
        <f>Máximo!B223:E223</f>
        <v>Exceto para informações classificadas como pública, deve haver mecanismos criptográficos para proteger a transmissão de dados com a nuvem pública, ou seja, data in transit (Ex.: TLS, VPN, SSH etc.).</v>
      </c>
      <c r="C223" s="668"/>
      <c r="D223" s="668"/>
      <c r="E223" s="669"/>
      <c r="F223" s="68" t="str">
        <f>IF(Máximo!F223:I223="","",Máximo!F223:I223)</f>
        <v/>
      </c>
      <c r="G223" s="72">
        <f>Máximo!G223:J223</f>
        <v>6.9230769000000003E-4</v>
      </c>
      <c r="H223" s="70" t="str">
        <f>IF(Máximo!H223="","",Máximo!H223)</f>
        <v>Obrigatório</v>
      </c>
      <c r="I223" s="37" t="s">
        <v>4</v>
      </c>
      <c r="J223" s="73">
        <f>IF($K$13="Não Atende",0,IF(I223="","",IF(H223="",VLOOKUP(I223,Parâmetros!$B$3:$C$6,2,0),VLOOKUP(I223,Parâmetros!$B$3:$C$6,2,0)*VLOOKUP(H223,Parâmetros!$E$3:$G$5,2,0))))</f>
        <v>4</v>
      </c>
      <c r="K223" s="74">
        <f t="shared" ref="K223" si="188">IF(J223="",0,((G223*J223)*$F$30)*0.9*100)</f>
        <v>0.11215384578000002</v>
      </c>
      <c r="L223" s="3"/>
      <c r="M223" s="38"/>
    </row>
    <row r="224" spans="1:13" ht="45.75" customHeight="1" outlineLevel="1" x14ac:dyDescent="0.2">
      <c r="A224" s="170" t="str">
        <f>Máximo!A224</f>
        <v>3.190</v>
      </c>
      <c r="B224" s="667" t="str">
        <f>Máximo!B224:E224</f>
        <v>As soluções hospedadas em nuvem pública devem estar isoladas em uma VPC (Virtual Private Cloud) de forma a segregar o tráfego de rede dos demais clientes do provedor. Além disso, deve-se isolar o tráfego dos ambientes de desenvolvimento, homologação e produção na nuvem em sub-redes específicas.</v>
      </c>
      <c r="C224" s="668"/>
      <c r="D224" s="668"/>
      <c r="E224" s="669"/>
      <c r="F224" s="68" t="str">
        <f>IF(Máximo!F224:I224="","",Máximo!F224:I224)</f>
        <v/>
      </c>
      <c r="G224" s="72">
        <f>Máximo!G224:J224</f>
        <v>6.9230769000000003E-4</v>
      </c>
      <c r="H224" s="70" t="str">
        <f>IF(Máximo!H224="","",Máximo!H224)</f>
        <v>Obrigatório</v>
      </c>
      <c r="I224" s="37" t="s">
        <v>4</v>
      </c>
      <c r="J224" s="73">
        <f>IF($K$13="Não Atende",0,IF(I224="","",IF(H224="",VLOOKUP(I224,Parâmetros!$B$3:$C$6,2,0),VLOOKUP(I224,Parâmetros!$B$3:$C$6,2,0)*VLOOKUP(H224,Parâmetros!$E$3:$G$5,2,0))))</f>
        <v>4</v>
      </c>
      <c r="K224" s="74">
        <f t="shared" ref="K224" si="189">IF(J224="",0,((G224*J224)*$F$30)*0.9*100)</f>
        <v>0.11215384578000002</v>
      </c>
      <c r="L224" s="3"/>
      <c r="M224" s="38"/>
    </row>
    <row r="225" spans="1:13" ht="45.75" customHeight="1" outlineLevel="1" x14ac:dyDescent="0.2">
      <c r="A225" s="170" t="str">
        <f>Máximo!A225</f>
        <v>3.191</v>
      </c>
      <c r="B225" s="667" t="str">
        <f>Máximo!B225:E225</f>
        <v>Os provedores de cloud pública deverão garantir um meio seguro para descarte de dados de forma a eliminar os riscos de vazamento por meio de recuperação indevida.</v>
      </c>
      <c r="C225" s="668"/>
      <c r="D225" s="668"/>
      <c r="E225" s="669"/>
      <c r="F225" s="68" t="str">
        <f>IF(Máximo!F225:I225="","",Máximo!F225:I225)</f>
        <v/>
      </c>
      <c r="G225" s="72">
        <f>Máximo!G225:J225</f>
        <v>6.9230769000000003E-4</v>
      </c>
      <c r="H225" s="70" t="str">
        <f>IF(Máximo!H225="","",Máximo!H225)</f>
        <v>Obrigatório</v>
      </c>
      <c r="I225" s="37" t="s">
        <v>4</v>
      </c>
      <c r="J225" s="73">
        <f>IF($K$13="Não Atende",0,IF(I225="","",IF(H225="",VLOOKUP(I225,Parâmetros!$B$3:$C$6,2,0),VLOOKUP(I225,Parâmetros!$B$3:$C$6,2,0)*VLOOKUP(H225,Parâmetros!$E$3:$G$5,2,0))))</f>
        <v>4</v>
      </c>
      <c r="K225" s="74">
        <f t="shared" ref="K225" si="190">IF(J225="",0,((G225*J225)*$F$30)*0.9*100)</f>
        <v>0.11215384578000002</v>
      </c>
      <c r="L225" s="3"/>
      <c r="M225" s="38"/>
    </row>
    <row r="226" spans="1:13" ht="45.75" customHeight="1" outlineLevel="1" x14ac:dyDescent="0.2">
      <c r="A226" s="170" t="str">
        <f>Máximo!A226</f>
        <v>3.192</v>
      </c>
      <c r="B226" s="667" t="str">
        <f>Máximo!B226:E226</f>
        <v>Deve haver filtragem de tráfego para os serviços hospedados em nuvem pública, de forma a permitir comunicação apenas aos serviços oferecidos (portas e protocolos) e as origens (endereços IP) permitidas.</v>
      </c>
      <c r="C226" s="668"/>
      <c r="D226" s="668"/>
      <c r="E226" s="669"/>
      <c r="F226" s="68" t="str">
        <f>IF(Máximo!F226:I226="","",Máximo!F226:I226)</f>
        <v/>
      </c>
      <c r="G226" s="72">
        <f>Máximo!G226:J226</f>
        <v>6.9230769000000003E-4</v>
      </c>
      <c r="H226" s="70" t="str">
        <f>IF(Máximo!H226="","",Máximo!H226)</f>
        <v>Obrigatório</v>
      </c>
      <c r="I226" s="37" t="s">
        <v>4</v>
      </c>
      <c r="J226" s="73">
        <f>IF($K$13="Não Atende",0,IF(I226="","",IF(H226="",VLOOKUP(I226,Parâmetros!$B$3:$C$6,2,0),VLOOKUP(I226,Parâmetros!$B$3:$C$6,2,0)*VLOOKUP(H226,Parâmetros!$E$3:$G$5,2,0))))</f>
        <v>4</v>
      </c>
      <c r="K226" s="74">
        <f t="shared" ref="K226" si="191">IF(J226="",0,((G226*J226)*$F$30)*0.9*100)</f>
        <v>0.11215384578000002</v>
      </c>
      <c r="L226" s="3"/>
      <c r="M226" s="38"/>
    </row>
    <row r="227" spans="1:13" ht="45.75" customHeight="1" outlineLevel="1" x14ac:dyDescent="0.2">
      <c r="A227" s="170" t="str">
        <f>Máximo!A227</f>
        <v>3.193</v>
      </c>
      <c r="B227" s="667" t="str">
        <f>Máximo!B227:E227</f>
        <v>As aplicações e serviços hospedados em nuvem pública devem estar expostas na Internet apenas se houver tal necessidade.</v>
      </c>
      <c r="C227" s="668"/>
      <c r="D227" s="668"/>
      <c r="E227" s="669"/>
      <c r="F227" s="68" t="str">
        <f>IF(Máximo!F227:I227="","",Máximo!F227:I227)</f>
        <v/>
      </c>
      <c r="G227" s="72">
        <f>Máximo!G227:J227</f>
        <v>6.9230769000000003E-4</v>
      </c>
      <c r="H227" s="70" t="str">
        <f>IF(Máximo!H227="","",Máximo!H227)</f>
        <v>Obrigatório</v>
      </c>
      <c r="I227" s="37" t="s">
        <v>4</v>
      </c>
      <c r="J227" s="73">
        <f>IF($K$13="Não Atende",0,IF(I227="","",IF(H227="",VLOOKUP(I227,Parâmetros!$B$3:$C$6,2,0),VLOOKUP(I227,Parâmetros!$B$3:$C$6,2,0)*VLOOKUP(H227,Parâmetros!$E$3:$G$5,2,0))))</f>
        <v>4</v>
      </c>
      <c r="K227" s="74">
        <f t="shared" ref="K227" si="192">IF(J227="",0,((G227*J227)*$F$30)*0.9*100)</f>
        <v>0.11215384578000002</v>
      </c>
      <c r="L227" s="3"/>
      <c r="M227" s="38"/>
    </row>
    <row r="228" spans="1:13" ht="45.75" customHeight="1" outlineLevel="1" x14ac:dyDescent="0.2">
      <c r="A228" s="170" t="str">
        <f>Máximo!A228</f>
        <v>3.194</v>
      </c>
      <c r="B228" s="667" t="str">
        <f>Máximo!B228:E228</f>
        <v>Para aplicações internas, o acesso deve estar limitados a rede corporativa estabelecendo-se um link dedicado ou VPN com a VPC (Virtual Private Cloud).</v>
      </c>
      <c r="C228" s="668"/>
      <c r="D228" s="668"/>
      <c r="E228" s="669"/>
      <c r="F228" s="68" t="str">
        <f>IF(Máximo!F228:I228="","",Máximo!F228:I228)</f>
        <v/>
      </c>
      <c r="G228" s="72">
        <f>Máximo!G228:J228</f>
        <v>6.9230769000000003E-4</v>
      </c>
      <c r="H228" s="70" t="str">
        <f>IF(Máximo!H228="","",Máximo!H228)</f>
        <v>Obrigatório</v>
      </c>
      <c r="I228" s="37" t="s">
        <v>4</v>
      </c>
      <c r="J228" s="73">
        <f>IF($K$13="Não Atende",0,IF(I228="","",IF(H228="",VLOOKUP(I228,Parâmetros!$B$3:$C$6,2,0),VLOOKUP(I228,Parâmetros!$B$3:$C$6,2,0)*VLOOKUP(H228,Parâmetros!$E$3:$G$5,2,0))))</f>
        <v>4</v>
      </c>
      <c r="K228" s="74">
        <f t="shared" ref="K228" si="193">IF(J228="",0,((G228*J228)*$F$30)*0.9*100)</f>
        <v>0.11215384578000002</v>
      </c>
      <c r="L228" s="3"/>
      <c r="M228" s="38"/>
    </row>
    <row r="229" spans="1:13" ht="45.75" customHeight="1" outlineLevel="1" x14ac:dyDescent="0.2">
      <c r="A229" s="170" t="str">
        <f>Máximo!A229</f>
        <v>3.195</v>
      </c>
      <c r="B229" s="667" t="str">
        <f>Máximo!B229:E229</f>
        <v>Aplicações e serviços hospedados em nuvem pública só poderão compartilhar infraestrutura com outros clientes do provedor (multi-tenancy) caso haja um mecanismo de segurança de isolamento baseado em hypervisor.</v>
      </c>
      <c r="C229" s="668"/>
      <c r="D229" s="668"/>
      <c r="E229" s="669"/>
      <c r="F229" s="68" t="str">
        <f>IF(Máximo!F229:I229="","",Máximo!F229:I229)</f>
        <v/>
      </c>
      <c r="G229" s="72">
        <f>Máximo!G229:J229</f>
        <v>6.9230769000000003E-4</v>
      </c>
      <c r="H229" s="70" t="str">
        <f>IF(Máximo!H229="","",Máximo!H229)</f>
        <v>Obrigatório</v>
      </c>
      <c r="I229" s="37" t="s">
        <v>4</v>
      </c>
      <c r="J229" s="73">
        <f>IF($K$13="Não Atende",0,IF(I229="","",IF(H229="",VLOOKUP(I229,Parâmetros!$B$3:$C$6,2,0),VLOOKUP(I229,Parâmetros!$B$3:$C$6,2,0)*VLOOKUP(H229,Parâmetros!$E$3:$G$5,2,0))))</f>
        <v>4</v>
      </c>
      <c r="K229" s="74">
        <f t="shared" ref="K229" si="194">IF(J229="",0,((G229*J229)*$F$30)*0.9*100)</f>
        <v>0.11215384578000002</v>
      </c>
      <c r="L229" s="3"/>
      <c r="M229" s="38"/>
    </row>
    <row r="230" spans="1:13" ht="45.75" customHeight="1" outlineLevel="1" x14ac:dyDescent="0.2">
      <c r="A230" s="170" t="str">
        <f>Máximo!A230</f>
        <v>3.196</v>
      </c>
      <c r="B230" s="667" t="str">
        <f>Máximo!B230:E230</f>
        <v>Os provedores de cloud pública devem implementar controles de segurança física e lógica em conformidade com as melhores práticas e normas internacionais.</v>
      </c>
      <c r="C230" s="668"/>
      <c r="D230" s="668"/>
      <c r="E230" s="669"/>
      <c r="F230" s="68" t="str">
        <f>IF(Máximo!F230:I230="","",Máximo!F230:I230)</f>
        <v/>
      </c>
      <c r="G230" s="72">
        <f>Máximo!G230:J230</f>
        <v>6.9230769000000003E-4</v>
      </c>
      <c r="H230" s="70" t="str">
        <f>IF(Máximo!H230="","",Máximo!H230)</f>
        <v>Obrigatório</v>
      </c>
      <c r="I230" s="37" t="s">
        <v>4</v>
      </c>
      <c r="J230" s="73">
        <f>IF($K$13="Não Atende",0,IF(I230="","",IF(H230="",VLOOKUP(I230,Parâmetros!$B$3:$C$6,2,0),VLOOKUP(I230,Parâmetros!$B$3:$C$6,2,0)*VLOOKUP(H230,Parâmetros!$E$3:$G$5,2,0))))</f>
        <v>4</v>
      </c>
      <c r="K230" s="74">
        <f t="shared" ref="K230" si="195">IF(J230="",0,((G230*J230)*$F$30)*0.9*100)</f>
        <v>0.11215384578000002</v>
      </c>
      <c r="L230" s="3"/>
      <c r="M230" s="38"/>
    </row>
    <row r="231" spans="1:13" ht="45.75" customHeight="1" outlineLevel="1" x14ac:dyDescent="0.2">
      <c r="A231" s="170" t="str">
        <f>Máximo!A231</f>
        <v>3.197</v>
      </c>
      <c r="B231" s="667" t="str">
        <f>Máximo!B231:E231</f>
        <v>As aplicações e serviços hospedados em nuvem pública devem estar integradas ao repositório de identidade da Oi (NDS) por meio de federação SAML2 de forma a garantir a utilização de tais serviços com as credenciais da Oi.</v>
      </c>
      <c r="C231" s="668"/>
      <c r="D231" s="668"/>
      <c r="E231" s="669"/>
      <c r="F231" s="68" t="str">
        <f>IF(Máximo!F231:I231="","",Máximo!F231:I231)</f>
        <v/>
      </c>
      <c r="G231" s="72">
        <f>Máximo!G231:J231</f>
        <v>6.9230769000000003E-4</v>
      </c>
      <c r="H231" s="70" t="str">
        <f>IF(Máximo!H231="","",Máximo!H231)</f>
        <v>Obrigatório</v>
      </c>
      <c r="I231" s="37" t="s">
        <v>4</v>
      </c>
      <c r="J231" s="73">
        <f>IF($K$13="Não Atende",0,IF(I231="","",IF(H231="",VLOOKUP(I231,Parâmetros!$B$3:$C$6,2,0),VLOOKUP(I231,Parâmetros!$B$3:$C$6,2,0)*VLOOKUP(H231,Parâmetros!$E$3:$G$5,2,0))))</f>
        <v>4</v>
      </c>
      <c r="K231" s="74">
        <f t="shared" ref="K231" si="196">IF(J231="",0,((G231*J231)*$F$30)*0.9*100)</f>
        <v>0.11215384578000002</v>
      </c>
      <c r="L231" s="3"/>
      <c r="M231" s="38"/>
    </row>
    <row r="232" spans="1:13" ht="45.75" customHeight="1" outlineLevel="1" x14ac:dyDescent="0.2">
      <c r="A232" s="170" t="str">
        <f>Máximo!A232</f>
        <v>3.198</v>
      </c>
      <c r="B232" s="667" t="str">
        <f>Máximo!B232:E232</f>
        <v>As credenciais utilizadas para administração e operação dos ativos em nuvem pública devem estar integradas ao repositório de identidade da Oi (NDS) por meio de federação SAML2 de forma a garantir a utilização das credenciais da Oi.</v>
      </c>
      <c r="C232" s="668"/>
      <c r="D232" s="668"/>
      <c r="E232" s="669"/>
      <c r="F232" s="68" t="str">
        <f>IF(Máximo!F232:I232="","",Máximo!F232:I232)</f>
        <v/>
      </c>
      <c r="G232" s="72">
        <f>Máximo!G232:J232</f>
        <v>6.9230769000000003E-4</v>
      </c>
      <c r="H232" s="70" t="str">
        <f>IF(Máximo!H232="","",Máximo!H232)</f>
        <v>Obrigatório</v>
      </c>
      <c r="I232" s="37" t="s">
        <v>4</v>
      </c>
      <c r="J232" s="73">
        <f>IF($K$13="Não Atende",0,IF(I232="","",IF(H232="",VLOOKUP(I232,Parâmetros!$B$3:$C$6,2,0),VLOOKUP(I232,Parâmetros!$B$3:$C$6,2,0)*VLOOKUP(H232,Parâmetros!$E$3:$G$5,2,0))))</f>
        <v>4</v>
      </c>
      <c r="K232" s="74">
        <f t="shared" ref="K232" si="197">IF(J232="",0,((G232*J232)*$F$30)*0.9*100)</f>
        <v>0.11215384578000002</v>
      </c>
      <c r="L232" s="3"/>
      <c r="M232" s="38"/>
    </row>
    <row r="233" spans="1:13" ht="45.75" customHeight="1" outlineLevel="1" x14ac:dyDescent="0.2">
      <c r="A233" s="170" t="str">
        <f>Máximo!A233</f>
        <v>3.199</v>
      </c>
      <c r="B233" s="667" t="str">
        <f>Máximo!B233:E233</f>
        <v>Os ativos em nuvem pública devem estar em conformidade com as políticas, procedimentos, padrões e requisitos estabelecidos para os ativos on premise como, por exemplo, a definição de um dono do ativo.</v>
      </c>
      <c r="C233" s="668"/>
      <c r="D233" s="668"/>
      <c r="E233" s="669"/>
      <c r="F233" s="68" t="str">
        <f>IF(Máximo!F233:I233="","",Máximo!F233:I233)</f>
        <v/>
      </c>
      <c r="G233" s="72">
        <f>Máximo!G233:J233</f>
        <v>6.9230769000000003E-4</v>
      </c>
      <c r="H233" s="70" t="str">
        <f>IF(Máximo!H233="","",Máximo!H233)</f>
        <v>Obrigatório</v>
      </c>
      <c r="I233" s="37" t="s">
        <v>4</v>
      </c>
      <c r="J233" s="73">
        <f>IF($K$13="Não Atende",0,IF(I233="","",IF(H233="",VLOOKUP(I233,Parâmetros!$B$3:$C$6,2,0),VLOOKUP(I233,Parâmetros!$B$3:$C$6,2,0)*VLOOKUP(H233,Parâmetros!$E$3:$G$5,2,0))))</f>
        <v>4</v>
      </c>
      <c r="K233" s="74">
        <f t="shared" ref="K233" si="198">IF(J233="",0,((G233*J233)*$F$30)*0.9*100)</f>
        <v>0.11215384578000002</v>
      </c>
      <c r="L233" s="3"/>
      <c r="M233" s="38"/>
    </row>
    <row r="234" spans="1:13" ht="45.75" customHeight="1" outlineLevel="1" x14ac:dyDescent="0.2">
      <c r="A234" s="170" t="str">
        <f>Máximo!A234</f>
        <v>3.200</v>
      </c>
      <c r="B234" s="667" t="str">
        <f>Máximo!B234:E234</f>
        <v>Deve haver hardening na infraestrutura em nuvem pública, tal qual acontece on premise, de forma a garantir a mitigação de riscos por meio de baseline de segurança, atualização de softwares, aplicação de patches de segurança e etc.</v>
      </c>
      <c r="C234" s="668"/>
      <c r="D234" s="668"/>
      <c r="E234" s="669"/>
      <c r="F234" s="68" t="str">
        <f>IF(Máximo!F234:I234="","",Máximo!F234:I234)</f>
        <v/>
      </c>
      <c r="G234" s="72">
        <f>Máximo!G234:J234</f>
        <v>6.9230769000000003E-4</v>
      </c>
      <c r="H234" s="70" t="str">
        <f>IF(Máximo!H234="","",Máximo!H234)</f>
        <v>Obrigatório</v>
      </c>
      <c r="I234" s="37" t="s">
        <v>4</v>
      </c>
      <c r="J234" s="73">
        <f>IF($K$13="Não Atende",0,IF(I234="","",IF(H234="",VLOOKUP(I234,Parâmetros!$B$3:$C$6,2,0),VLOOKUP(I234,Parâmetros!$B$3:$C$6,2,0)*VLOOKUP(H234,Parâmetros!$E$3:$G$5,2,0))))</f>
        <v>4</v>
      </c>
      <c r="K234" s="74">
        <f t="shared" ref="K234" si="199">IF(J234="",0,((G234*J234)*$F$30)*0.9*100)</f>
        <v>0.11215384578000002</v>
      </c>
      <c r="L234" s="3"/>
      <c r="M234" s="38"/>
    </row>
    <row r="235" spans="1:13" ht="45.75" customHeight="1" outlineLevel="1" x14ac:dyDescent="0.2">
      <c r="A235" s="170" t="str">
        <f>Máximo!A235</f>
        <v>3.201</v>
      </c>
      <c r="B235" s="667" t="str">
        <f>Máximo!B235:E235</f>
        <v>As contas de serviços utilizadas por aplicações e serviços em nuvem pública devem estar em conformidade com os mesmos padrões, políticas, procedimento e requisitos para as contas de serviços on premise como, por exemplo, ter um custodiante definido.</v>
      </c>
      <c r="C235" s="668"/>
      <c r="D235" s="668"/>
      <c r="E235" s="669"/>
      <c r="F235" s="68" t="str">
        <f>IF(Máximo!F235:I235="","",Máximo!F235:I235)</f>
        <v/>
      </c>
      <c r="G235" s="72">
        <f>Máximo!G235:J235</f>
        <v>6.9230769000000003E-4</v>
      </c>
      <c r="H235" s="70" t="str">
        <f>IF(Máximo!H235="","",Máximo!H235)</f>
        <v>Obrigatório</v>
      </c>
      <c r="I235" s="37" t="s">
        <v>4</v>
      </c>
      <c r="J235" s="73">
        <f>IF($K$13="Não Atende",0,IF(I235="","",IF(H235="",VLOOKUP(I235,Parâmetros!$B$3:$C$6,2,0),VLOOKUP(I235,Parâmetros!$B$3:$C$6,2,0)*VLOOKUP(H235,Parâmetros!$E$3:$G$5,2,0))))</f>
        <v>4</v>
      </c>
      <c r="K235" s="74">
        <f t="shared" ref="K235" si="200">IF(J235="",0,((G235*J235)*$F$30)*0.9*100)</f>
        <v>0.11215384578000002</v>
      </c>
      <c r="L235" s="3"/>
      <c r="M235" s="38"/>
    </row>
    <row r="236" spans="1:13" ht="45.75" customHeight="1" outlineLevel="1" x14ac:dyDescent="0.2">
      <c r="A236" s="170" t="str">
        <f>Máximo!A236</f>
        <v>3.202</v>
      </c>
      <c r="B236" s="667" t="str">
        <f>Máximo!B236:E236</f>
        <v>Para consumo de serviços (REST, SOAP etc.) em nuvem pública, devem ser implementados mecanismos de proteção criptográficos na transmissão dos dados (TLS v.1.2 ou superior) e mecanismos de autenticação, controle de acesso e segregação de funções (WS-Security, OAUTH2) de forma a respeitar o princípio do privilégio mínimo. O mesmo vale para o consumo dos serviços expostos no barramento de serviços da Oi pelos aplicativos e serviços em nuvem ou mobile.</v>
      </c>
      <c r="C236" s="668"/>
      <c r="D236" s="668"/>
      <c r="E236" s="669"/>
      <c r="F236" s="68" t="str">
        <f>IF(Máximo!F236:I236="","",Máximo!F236:I236)</f>
        <v/>
      </c>
      <c r="G236" s="72">
        <f>Máximo!G236:J236</f>
        <v>6.9230769000000003E-4</v>
      </c>
      <c r="H236" s="70" t="str">
        <f>IF(Máximo!H236="","",Máximo!H236)</f>
        <v>Obrigatório</v>
      </c>
      <c r="I236" s="37" t="s">
        <v>4</v>
      </c>
      <c r="J236" s="73">
        <f>IF($K$13="Não Atende",0,IF(I236="","",IF(H236="",VLOOKUP(I236,Parâmetros!$B$3:$C$6,2,0),VLOOKUP(I236,Parâmetros!$B$3:$C$6,2,0)*VLOOKUP(H236,Parâmetros!$E$3:$G$5,2,0))))</f>
        <v>4</v>
      </c>
      <c r="K236" s="74">
        <f t="shared" ref="K236" si="201">IF(J236="",0,((G236*J236)*$F$30)*0.9*100)</f>
        <v>0.11215384578000002</v>
      </c>
      <c r="L236" s="3"/>
      <c r="M236" s="38"/>
    </row>
    <row r="237" spans="1:13" ht="45.75" customHeight="1" outlineLevel="1" x14ac:dyDescent="0.2">
      <c r="A237" s="170" t="str">
        <f>Máximo!A237</f>
        <v>3.203</v>
      </c>
      <c r="B237" s="667" t="str">
        <f>Máximo!B237:E237</f>
        <v>Os dados em nuvem públicas devem ser armazenados preferencialmente em datacenters no Brasil e, caso não seja possível, em países cuja legislação não conflitem ou ponham em risco os interesses da Oi.</v>
      </c>
      <c r="C237" s="668"/>
      <c r="D237" s="668"/>
      <c r="E237" s="669"/>
      <c r="F237" s="68" t="str">
        <f>IF(Máximo!F237:I237="","",Máximo!F237:I237)</f>
        <v/>
      </c>
      <c r="G237" s="72">
        <f>Máximo!G237:J237</f>
        <v>6.9230769000000003E-4</v>
      </c>
      <c r="H237" s="70" t="str">
        <f>IF(Máximo!H237="","",Máximo!H237)</f>
        <v>Obrigatório</v>
      </c>
      <c r="I237" s="37" t="s">
        <v>4</v>
      </c>
      <c r="J237" s="73">
        <f>IF($K$13="Não Atende",0,IF(I237="","",IF(H237="",VLOOKUP(I237,Parâmetros!$B$3:$C$6,2,0),VLOOKUP(I237,Parâmetros!$B$3:$C$6,2,0)*VLOOKUP(H237,Parâmetros!$E$3:$G$5,2,0))))</f>
        <v>4</v>
      </c>
      <c r="K237" s="74">
        <f t="shared" ref="K237" si="202">IF(J237="",0,((G237*J237)*$F$30)*0.9*100)</f>
        <v>0.11215384578000002</v>
      </c>
      <c r="L237" s="3"/>
      <c r="M237" s="38"/>
    </row>
    <row r="238" spans="1:13" ht="45.75" customHeight="1" outlineLevel="1" x14ac:dyDescent="0.2">
      <c r="A238" s="170" t="str">
        <f>Máximo!A238</f>
        <v>3.204</v>
      </c>
      <c r="B238" s="667" t="str">
        <f>Máximo!B238:E238</f>
        <v>Para as informações sensíveis armazenadas em nuvem pública (data at rest) devem ser implementados controles de segurança por meio de criptografia com algoritmos fortes e padrões de mercado. Para informações sensíveis de maior criticidade a gestão das chaves criptográficas deve ser realizada pela Oi e para uma menor criticidade é admissível a gestão das chaves pelo provedor de cloud, desde que sejam realizados por meio de HSM (Hardware Security Module) que estejam em conformidade com os padrões internacionais.</v>
      </c>
      <c r="C238" s="668"/>
      <c r="D238" s="668"/>
      <c r="E238" s="669"/>
      <c r="F238" s="68" t="str">
        <f>IF(Máximo!F238:I238="","",Máximo!F238:I238)</f>
        <v/>
      </c>
      <c r="G238" s="72">
        <f>Máximo!G238:J238</f>
        <v>6.9230769000000003E-4</v>
      </c>
      <c r="H238" s="70" t="str">
        <f>IF(Máximo!H238="","",Máximo!H238)</f>
        <v>Obrigatório</v>
      </c>
      <c r="I238" s="37" t="s">
        <v>4</v>
      </c>
      <c r="J238" s="73">
        <f>IF($K$13="Não Atende",0,IF(I238="","",IF(H238="",VLOOKUP(I238,Parâmetros!$B$3:$C$6,2,0),VLOOKUP(I238,Parâmetros!$B$3:$C$6,2,0)*VLOOKUP(H238,Parâmetros!$E$3:$G$5,2,0))))</f>
        <v>4</v>
      </c>
      <c r="K238" s="74">
        <f t="shared" ref="K238" si="203">IF(J238="",0,((G238*J238)*$F$30)*0.9*100)</f>
        <v>0.11215384578000002</v>
      </c>
      <c r="L238" s="3"/>
      <c r="M238" s="38"/>
    </row>
    <row r="239" spans="1:13" ht="45.75" customHeight="1" outlineLevel="1" x14ac:dyDescent="0.2">
      <c r="A239" s="170" t="str">
        <f>Máximo!A239</f>
        <v>3.205</v>
      </c>
      <c r="B239" s="667" t="str">
        <f>Máximo!B239:E239</f>
        <v>Os dados armazenados em nuvem pública devem possuir uma política de backup segura de forma a garantir a confidencialidade das informações, sua integridade e recuperabilidade. Além disto, a política de backup definida deve suportar o RTO (Recovery Time Objective), RPO (Recovery Point Objective) e o SLA acordados com o negócio.</v>
      </c>
      <c r="C239" s="668"/>
      <c r="D239" s="668"/>
      <c r="E239" s="669"/>
      <c r="F239" s="68" t="str">
        <f>IF(Máximo!F239:I239="","",Máximo!F239:I239)</f>
        <v/>
      </c>
      <c r="G239" s="72">
        <f>Máximo!G239:J239</f>
        <v>6.9230769000000003E-4</v>
      </c>
      <c r="H239" s="70" t="str">
        <f>IF(Máximo!H239="","",Máximo!H239)</f>
        <v>Obrigatório</v>
      </c>
      <c r="I239" s="37" t="s">
        <v>4</v>
      </c>
      <c r="J239" s="73">
        <f>IF($K$13="Não Atende",0,IF(I239="","",IF(H239="",VLOOKUP(I239,Parâmetros!$B$3:$C$6,2,0),VLOOKUP(I239,Parâmetros!$B$3:$C$6,2,0)*VLOOKUP(H239,Parâmetros!$E$3:$G$5,2,0))))</f>
        <v>4</v>
      </c>
      <c r="K239" s="74">
        <f t="shared" ref="K239" si="204">IF(J239="",0,((G239*J239)*$F$30)*0.9*100)</f>
        <v>0.11215384578000002</v>
      </c>
      <c r="L239" s="3"/>
      <c r="M239" s="38"/>
    </row>
    <row r="240" spans="1:13" ht="45.75" customHeight="1" outlineLevel="1" x14ac:dyDescent="0.2">
      <c r="A240" s="170" t="str">
        <f>Máximo!A240</f>
        <v>3.206</v>
      </c>
      <c r="B240" s="667" t="str">
        <f>Máximo!B240:E240</f>
        <v>Os serviços e aplicações hospedados em nuvem pública ou mobile devem estar em conformidade com as políticas, padrões e requisitos de segurança estabelecidos para sistemas on premise (controle e gestão de acesso, gestão de identidade, segregação de função, segurança de aplicação e infraestrutura) sempre respeitando o princípio do privilégio mínimo.</v>
      </c>
      <c r="C240" s="668"/>
      <c r="D240" s="668"/>
      <c r="E240" s="669"/>
      <c r="F240" s="68" t="str">
        <f>IF(Máximo!F240:I240="","",Máximo!F240:I240)</f>
        <v/>
      </c>
      <c r="G240" s="72">
        <f>Máximo!G240:J240</f>
        <v>6.9230769000000003E-4</v>
      </c>
      <c r="H240" s="70" t="str">
        <f>IF(Máximo!H240="","",Máximo!H240)</f>
        <v>Obrigatório</v>
      </c>
      <c r="I240" s="37" t="s">
        <v>4</v>
      </c>
      <c r="J240" s="73">
        <f>IF($K$13="Não Atende",0,IF(I240="","",IF(H240="",VLOOKUP(I240,Parâmetros!$B$3:$C$6,2,0),VLOOKUP(I240,Parâmetros!$B$3:$C$6,2,0)*VLOOKUP(H240,Parâmetros!$E$3:$G$5,2,0))))</f>
        <v>4</v>
      </c>
      <c r="K240" s="74">
        <f t="shared" ref="K240" si="205">IF(J240="",0,((G240*J240)*$F$30)*0.9*100)</f>
        <v>0.11215384578000002</v>
      </c>
      <c r="L240" s="3"/>
      <c r="M240" s="38"/>
    </row>
    <row r="241" spans="1:13" ht="45.75" customHeight="1" outlineLevel="1" x14ac:dyDescent="0.2">
      <c r="A241" s="170" t="str">
        <f>Máximo!A241</f>
        <v>3.207</v>
      </c>
      <c r="B241" s="667" t="str">
        <f>Máximo!B241:E241</f>
        <v>Aplicações mobile não devem armazenar informações sensíveis no dispositivo móvel.</v>
      </c>
      <c r="C241" s="668"/>
      <c r="D241" s="668"/>
      <c r="E241" s="669"/>
      <c r="F241" s="68" t="str">
        <f>IF(Máximo!F241:I241="","",Máximo!F241:I241)</f>
        <v/>
      </c>
      <c r="G241" s="72">
        <f>Máximo!G241:J241</f>
        <v>6.9230769000000003E-4</v>
      </c>
      <c r="H241" s="70" t="str">
        <f>IF(Máximo!H241="","",Máximo!H241)</f>
        <v>Obrigatório</v>
      </c>
      <c r="I241" s="37" t="s">
        <v>4</v>
      </c>
      <c r="J241" s="73">
        <f>IF($K$13="Não Atende",0,IF(I241="","",IF(H241="",VLOOKUP(I241,Parâmetros!$B$3:$C$6,2,0),VLOOKUP(I241,Parâmetros!$B$3:$C$6,2,0)*VLOOKUP(H241,Parâmetros!$E$3:$G$5,2,0))))</f>
        <v>4</v>
      </c>
      <c r="K241" s="74">
        <f t="shared" ref="K241" si="206">IF(J241="",0,((G241*J241)*$F$30)*0.9*100)</f>
        <v>0.11215384578000002</v>
      </c>
      <c r="L241" s="3"/>
      <c r="M241" s="38"/>
    </row>
    <row r="242" spans="1:13" ht="45.75" customHeight="1" outlineLevel="1" x14ac:dyDescent="0.2">
      <c r="A242" s="170" t="str">
        <f>Máximo!A242</f>
        <v>3.208</v>
      </c>
      <c r="B242" s="667" t="str">
        <f>Máximo!B242:E242</f>
        <v>As aplicações mobile devem estar em conformidade com as mesmas políticas, padrões e procedimento definidos para sistemas web ou cliente/servidor, quando aplicáveis.</v>
      </c>
      <c r="C242" s="668"/>
      <c r="D242" s="668"/>
      <c r="E242" s="669"/>
      <c r="F242" s="68" t="str">
        <f>IF(Máximo!F242:I242="","",Máximo!F242:I242)</f>
        <v/>
      </c>
      <c r="G242" s="72">
        <f>Máximo!G242:J242</f>
        <v>6.9230769000000003E-4</v>
      </c>
      <c r="H242" s="70" t="str">
        <f>IF(Máximo!H242="","",Máximo!H242)</f>
        <v>Obrigatório</v>
      </c>
      <c r="I242" s="37" t="s">
        <v>4</v>
      </c>
      <c r="J242" s="73">
        <f>IF($K$13="Não Atende",0,IF(I242="","",IF(H242="",VLOOKUP(I242,Parâmetros!$B$3:$C$6,2,0),VLOOKUP(I242,Parâmetros!$B$3:$C$6,2,0)*VLOOKUP(H242,Parâmetros!$E$3:$G$5,2,0))))</f>
        <v>4</v>
      </c>
      <c r="K242" s="74">
        <f t="shared" ref="K242" si="207">IF(J242="",0,((G242*J242)*$F$30)*0.9*100)</f>
        <v>0.11215384578000002</v>
      </c>
      <c r="L242" s="3"/>
      <c r="M242" s="38"/>
    </row>
    <row r="243" spans="1:13" ht="45.75" customHeight="1" outlineLevel="1" x14ac:dyDescent="0.2">
      <c r="A243" s="170" t="str">
        <f>Máximo!A243</f>
        <v>3.209</v>
      </c>
      <c r="B243" s="667" t="str">
        <f>Máximo!B243:E243</f>
        <v>Para automação de rotinas operacionais por DevOps devem ser utilizados os mecanismos de segurança em termos de autenticação, confidencialidade, integridade por meio contas de serviços ou chaves públicas.</v>
      </c>
      <c r="C243" s="668"/>
      <c r="D243" s="668"/>
      <c r="E243" s="669"/>
      <c r="F243" s="68" t="str">
        <f>IF(Máximo!F243:I243="","",Máximo!F243:I243)</f>
        <v/>
      </c>
      <c r="G243" s="72">
        <f>Máximo!G243:J243</f>
        <v>6.9230769000000003E-4</v>
      </c>
      <c r="H243" s="70" t="str">
        <f>IF(Máximo!H243="","",Máximo!H243)</f>
        <v>Obrigatório</v>
      </c>
      <c r="I243" s="37" t="s">
        <v>4</v>
      </c>
      <c r="J243" s="73">
        <f>IF($K$13="Não Atende",0,IF(I243="","",IF(H243="",VLOOKUP(I243,Parâmetros!$B$3:$C$6,2,0),VLOOKUP(I243,Parâmetros!$B$3:$C$6,2,0)*VLOOKUP(H243,Parâmetros!$E$3:$G$5,2,0))))</f>
        <v>4</v>
      </c>
      <c r="K243" s="74">
        <f t="shared" ref="K243" si="208">IF(J243="",0,((G243*J243)*$F$30)*0.9*100)</f>
        <v>0.11215384578000002</v>
      </c>
      <c r="L243" s="3"/>
      <c r="M243" s="38"/>
    </row>
    <row r="244" spans="1:13" ht="45.75" customHeight="1" outlineLevel="1" x14ac:dyDescent="0.2">
      <c r="A244" s="170" t="str">
        <f>Máximo!A244</f>
        <v>3.210</v>
      </c>
      <c r="B244" s="667" t="str">
        <f>Máximo!B244:E244</f>
        <v>Para automação de rotinas operacionais DevOps que requerem a autenticação por chave pública, devem ser utilizadas chaves RSA de no mínimo 2048 bits.</v>
      </c>
      <c r="C244" s="668"/>
      <c r="D244" s="668"/>
      <c r="E244" s="669"/>
      <c r="F244" s="68" t="str">
        <f>IF(Máximo!F244:I244="","",Máximo!F244:I244)</f>
        <v/>
      </c>
      <c r="G244" s="72">
        <f>Máximo!G244:J244</f>
        <v>6.9230769000000003E-4</v>
      </c>
      <c r="H244" s="70" t="str">
        <f>IF(Máximo!H244="","",Máximo!H244)</f>
        <v>Obrigatório</v>
      </c>
      <c r="I244" s="37" t="s">
        <v>4</v>
      </c>
      <c r="J244" s="73">
        <f>IF($K$13="Não Atende",0,IF(I244="","",IF(H244="",VLOOKUP(I244,Parâmetros!$B$3:$C$6,2,0),VLOOKUP(I244,Parâmetros!$B$3:$C$6,2,0)*VLOOKUP(H244,Parâmetros!$E$3:$G$5,2,0))))</f>
        <v>4</v>
      </c>
      <c r="K244" s="74">
        <f t="shared" ref="K244" si="209">IF(J244="",0,((G244*J244)*$F$30)*0.9*100)</f>
        <v>0.11215384578000002</v>
      </c>
      <c r="L244" s="3"/>
      <c r="M244" s="38"/>
    </row>
    <row r="245" spans="1:13" ht="45.75" customHeight="1" outlineLevel="1" x14ac:dyDescent="0.2">
      <c r="A245" s="170" t="str">
        <f>Máximo!A245</f>
        <v>3.211</v>
      </c>
      <c r="B245" s="667" t="str">
        <f>Máximo!B245:E245</f>
        <v>Deve-se implementar a segregação de funções de forma a respeitar o princípio do privilégio mínimo.</v>
      </c>
      <c r="C245" s="668"/>
      <c r="D245" s="668"/>
      <c r="E245" s="669"/>
      <c r="F245" s="68" t="str">
        <f>IF(Máximo!F245:I245="","",Máximo!F245:I245)</f>
        <v/>
      </c>
      <c r="G245" s="72">
        <f>Máximo!G245:J245</f>
        <v>6.9230769000000003E-4</v>
      </c>
      <c r="H245" s="70" t="str">
        <f>IF(Máximo!H245="","",Máximo!H245)</f>
        <v>Obrigatório</v>
      </c>
      <c r="I245" s="37" t="s">
        <v>4</v>
      </c>
      <c r="J245" s="73">
        <f>IF($K$13="Não Atende",0,IF(I245="","",IF(H245="",VLOOKUP(I245,Parâmetros!$B$3:$C$6,2,0),VLOOKUP(I245,Parâmetros!$B$3:$C$6,2,0)*VLOOKUP(H245,Parâmetros!$E$3:$G$5,2,0))))</f>
        <v>4</v>
      </c>
      <c r="K245" s="74">
        <f t="shared" ref="K245" si="210">IF(J245="",0,((G245*J245)*$F$30)*0.9*100)</f>
        <v>0.11215384578000002</v>
      </c>
      <c r="L245" s="3"/>
      <c r="M245" s="38"/>
    </row>
    <row r="246" spans="1:13" ht="45.75" customHeight="1" outlineLevel="1" x14ac:dyDescent="0.2">
      <c r="A246" s="170" t="str">
        <f>Máximo!A246</f>
        <v>3.212</v>
      </c>
      <c r="B246" s="667" t="str">
        <f>Máximo!B246:E246</f>
        <v>Auditoria deve ser integrável com SIEM corporativo</v>
      </c>
      <c r="C246" s="668"/>
      <c r="D246" s="668"/>
      <c r="E246" s="669"/>
      <c r="F246" s="68" t="str">
        <f>IF(Máximo!F246:I246="","",Máximo!F246:I246)</f>
        <v/>
      </c>
      <c r="G246" s="72">
        <f>Máximo!G246:J246</f>
        <v>6.9230769000000003E-4</v>
      </c>
      <c r="H246" s="70" t="str">
        <f>IF(Máximo!H246="","",Máximo!H246)</f>
        <v>Obrigatório</v>
      </c>
      <c r="I246" s="37" t="s">
        <v>4</v>
      </c>
      <c r="J246" s="73">
        <f>IF($K$13="Não Atende",0,IF(I246="","",IF(H246="",VLOOKUP(I246,Parâmetros!$B$3:$C$6,2,0),VLOOKUP(I246,Parâmetros!$B$3:$C$6,2,0)*VLOOKUP(H246,Parâmetros!$E$3:$G$5,2,0))))</f>
        <v>4</v>
      </c>
      <c r="K246" s="74">
        <f t="shared" ref="K246" si="211">IF(J246="",0,((G246*J246)*$F$30)*0.9*100)</f>
        <v>0.11215384578000002</v>
      </c>
      <c r="L246" s="3"/>
      <c r="M246" s="38"/>
    </row>
    <row r="247" spans="1:13" ht="45.75" customHeight="1" outlineLevel="1" x14ac:dyDescent="0.2">
      <c r="A247" s="170" t="str">
        <f>Máximo!A247</f>
        <v>3.213</v>
      </c>
      <c r="B247" s="667" t="str">
        <f>Máximo!B247:E247</f>
        <v>Suporte a Autenticação em todos os cenarios OAUTH2 e OpenId Connect</v>
      </c>
      <c r="C247" s="668"/>
      <c r="D247" s="668"/>
      <c r="E247" s="669"/>
      <c r="F247" s="68" t="str">
        <f>IF(Máximo!F247:I247="","",Máximo!F247:I247)</f>
        <v/>
      </c>
      <c r="G247" s="72">
        <f>Máximo!G247:J247</f>
        <v>6.9230769000000003E-4</v>
      </c>
      <c r="H247" s="70" t="str">
        <f>IF(Máximo!H247="","",Máximo!H247)</f>
        <v>Obrigatório</v>
      </c>
      <c r="I247" s="37" t="s">
        <v>4</v>
      </c>
      <c r="J247" s="73">
        <f>IF($K$13="Não Atende",0,IF(I247="","",IF(H247="",VLOOKUP(I247,Parâmetros!$B$3:$C$6,2,0),VLOOKUP(I247,Parâmetros!$B$3:$C$6,2,0)*VLOOKUP(H247,Parâmetros!$E$3:$G$5,2,0))))</f>
        <v>4</v>
      </c>
      <c r="K247" s="74">
        <f t="shared" ref="K247" si="212">IF(J247="",0,((G247*J247)*$F$30)*0.9*100)</f>
        <v>0.11215384578000002</v>
      </c>
      <c r="L247" s="3"/>
      <c r="M247" s="38"/>
    </row>
    <row r="248" spans="1:13" ht="45.75" customHeight="1" outlineLevel="1" x14ac:dyDescent="0.2">
      <c r="A248" s="170" t="str">
        <f>Máximo!A248</f>
        <v>3.214</v>
      </c>
      <c r="B248" s="667" t="str">
        <f>Máximo!B248:E248</f>
        <v>Suporte a Autenticação via SAML 2</v>
      </c>
      <c r="C248" s="668"/>
      <c r="D248" s="668"/>
      <c r="E248" s="669"/>
      <c r="F248" s="68" t="str">
        <f>IF(Máximo!F248:I248="","",Máximo!F248:I248)</f>
        <v/>
      </c>
      <c r="G248" s="72">
        <f>Máximo!G248:J248</f>
        <v>6.9230769000000003E-4</v>
      </c>
      <c r="H248" s="70" t="str">
        <f>IF(Máximo!H248="","",Máximo!H248)</f>
        <v>Obrigatório</v>
      </c>
      <c r="I248" s="37" t="s">
        <v>4</v>
      </c>
      <c r="J248" s="73">
        <f>IF($K$13="Não Atende",0,IF(I248="","",IF(H248="",VLOOKUP(I248,Parâmetros!$B$3:$C$6,2,0),VLOOKUP(I248,Parâmetros!$B$3:$C$6,2,0)*VLOOKUP(H248,Parâmetros!$E$3:$G$5,2,0))))</f>
        <v>4</v>
      </c>
      <c r="K248" s="74">
        <f t="shared" ref="K248" si="213">IF(J248="",0,((G248*J248)*$F$30)*0.9*100)</f>
        <v>0.11215384578000002</v>
      </c>
      <c r="L248" s="3"/>
      <c r="M248" s="38"/>
    </row>
    <row r="249" spans="1:13" ht="45.75" customHeight="1" outlineLevel="1" x14ac:dyDescent="0.2">
      <c r="A249" s="170" t="str">
        <f>Máximo!A249</f>
        <v>3.215</v>
      </c>
      <c r="B249" s="667" t="str">
        <f>Máximo!B249:E249</f>
        <v xml:space="preserve">Compativel para Segundo Fator de autenticação </v>
      </c>
      <c r="C249" s="668"/>
      <c r="D249" s="668"/>
      <c r="E249" s="669"/>
      <c r="F249" s="68" t="str">
        <f>IF(Máximo!F249:I249="","",Máximo!F249:I249)</f>
        <v/>
      </c>
      <c r="G249" s="72">
        <f>Máximo!G249:J249</f>
        <v>6.9230769000000003E-4</v>
      </c>
      <c r="H249" s="70" t="str">
        <f>IF(Máximo!H249="","",Máximo!H249)</f>
        <v>Obrigatório</v>
      </c>
      <c r="I249" s="37" t="s">
        <v>4</v>
      </c>
      <c r="J249" s="73">
        <f>IF($K$13="Não Atende",0,IF(I249="","",IF(H249="",VLOOKUP(I249,Parâmetros!$B$3:$C$6,2,0),VLOOKUP(I249,Parâmetros!$B$3:$C$6,2,0)*VLOOKUP(H249,Parâmetros!$E$3:$G$5,2,0))))</f>
        <v>4</v>
      </c>
      <c r="K249" s="74">
        <f t="shared" ref="K249" si="214">IF(J249="",0,((G249*J249)*$F$30)*0.9*100)</f>
        <v>0.11215384578000002</v>
      </c>
      <c r="L249" s="3"/>
      <c r="M249" s="38"/>
    </row>
    <row r="250" spans="1:13" ht="45.75" customHeight="1" outlineLevel="1" x14ac:dyDescent="0.2">
      <c r="A250" s="170" t="str">
        <f>Máximo!A250</f>
        <v>3.216</v>
      </c>
      <c r="B250" s="667" t="str">
        <f>Máximo!B250:E250</f>
        <v>Todas as chamadas a serviços a Oi, deve garantir o acesso apenas às informações/operações autorizadas (Validação de contexto de parametros)</v>
      </c>
      <c r="C250" s="668"/>
      <c r="D250" s="668"/>
      <c r="E250" s="669"/>
      <c r="F250" s="68" t="str">
        <f>IF(Máximo!F250:I250="","",Máximo!F250:I250)</f>
        <v/>
      </c>
      <c r="G250" s="72">
        <f>Máximo!G250:J250</f>
        <v>6.9230769000000003E-4</v>
      </c>
      <c r="H250" s="70" t="str">
        <f>IF(Máximo!H250="","",Máximo!H250)</f>
        <v>Obrigatório</v>
      </c>
      <c r="I250" s="37" t="s">
        <v>4</v>
      </c>
      <c r="J250" s="73">
        <f>IF($K$13="Não Atende",0,IF(I250="","",IF(H250="",VLOOKUP(I250,Parâmetros!$B$3:$C$6,2,0),VLOOKUP(I250,Parâmetros!$B$3:$C$6,2,0)*VLOOKUP(H250,Parâmetros!$E$3:$G$5,2,0))))</f>
        <v>4</v>
      </c>
      <c r="K250" s="74">
        <f t="shared" ref="K250" si="215">IF(J250="",0,((G250*J250)*$F$30)*0.9*100)</f>
        <v>0.11215384578000002</v>
      </c>
      <c r="L250" s="3"/>
      <c r="M250" s="38"/>
    </row>
    <row r="251" spans="1:13" ht="45.75" customHeight="1" outlineLevel="1" x14ac:dyDescent="0.2">
      <c r="A251" s="170" t="str">
        <f>Máximo!A251</f>
        <v>3.217</v>
      </c>
      <c r="B251" s="667" t="str">
        <f>Máximo!B251:E251</f>
        <v>Consoles, aplicações e serviços administrativos não podem ser acessados na internet.</v>
      </c>
      <c r="C251" s="668"/>
      <c r="D251" s="668"/>
      <c r="E251" s="669"/>
      <c r="F251" s="68" t="str">
        <f>IF(Máximo!F251:I251="","",Máximo!F251:I251)</f>
        <v/>
      </c>
      <c r="G251" s="72">
        <f>Máximo!G251:J251</f>
        <v>6.9230769000000003E-4</v>
      </c>
      <c r="H251" s="70" t="str">
        <f>IF(Máximo!H251="","",Máximo!H251)</f>
        <v>Obrigatório</v>
      </c>
      <c r="I251" s="37" t="s">
        <v>4</v>
      </c>
      <c r="J251" s="73">
        <f>IF($K$13="Não Atende",0,IF(I251="","",IF(H251="",VLOOKUP(I251,Parâmetros!$B$3:$C$6,2,0),VLOOKUP(I251,Parâmetros!$B$3:$C$6,2,0)*VLOOKUP(H251,Parâmetros!$E$3:$G$5,2,0))))</f>
        <v>4</v>
      </c>
      <c r="K251" s="74">
        <f t="shared" ref="K251" si="216">IF(J251="",0,((G251*J251)*$F$30)*0.9*100)</f>
        <v>0.11215384578000002</v>
      </c>
      <c r="L251" s="3"/>
      <c r="M251" s="38"/>
    </row>
    <row r="252" spans="1:13" ht="45.75" customHeight="1" outlineLevel="1" x14ac:dyDescent="0.2">
      <c r="A252" s="170" t="str">
        <f>Máximo!A252</f>
        <v>3.218</v>
      </c>
      <c r="B252" s="667" t="str">
        <f>Máximo!B252:E252</f>
        <v>O aprovisionamento de acessos e perfis, excluindo as credenciais, deve ser automatizado e integrado ao diretório corporativo preferencialmente via ASSERTIONS / CLAIMS do padrão de federação utilizado</v>
      </c>
      <c r="C252" s="668"/>
      <c r="D252" s="668"/>
      <c r="E252" s="669"/>
      <c r="F252" s="68" t="str">
        <f>IF(Máximo!F252:I252="","",Máximo!F252:I252)</f>
        <v/>
      </c>
      <c r="G252" s="72">
        <f>Máximo!G252:J252</f>
        <v>6.9230769000000003E-4</v>
      </c>
      <c r="H252" s="70" t="str">
        <f>IF(Máximo!H252="","",Máximo!H252)</f>
        <v>Obrigatório</v>
      </c>
      <c r="I252" s="37" t="s">
        <v>4</v>
      </c>
      <c r="J252" s="73">
        <f>IF($K$13="Não Atende",0,IF(I252="","",IF(H252="",VLOOKUP(I252,Parâmetros!$B$3:$C$6,2,0),VLOOKUP(I252,Parâmetros!$B$3:$C$6,2,0)*VLOOKUP(H252,Parâmetros!$E$3:$G$5,2,0))))</f>
        <v>4</v>
      </c>
      <c r="K252" s="74">
        <f t="shared" ref="K252" si="217">IF(J252="",0,((G252*J252)*$F$30)*0.9*100)</f>
        <v>0.11215384578000002</v>
      </c>
      <c r="L252" s="3"/>
      <c r="M252" s="38"/>
    </row>
    <row r="253" spans="1:13" ht="45.75" customHeight="1" outlineLevel="1" x14ac:dyDescent="0.2">
      <c r="A253" s="170" t="str">
        <f>Máximo!A253</f>
        <v>3.219</v>
      </c>
      <c r="B253" s="667" t="str">
        <f>Máximo!B253:E253</f>
        <v>Garantia a Não Repúdio nas ações do usuário</v>
      </c>
      <c r="C253" s="668"/>
      <c r="D253" s="668"/>
      <c r="E253" s="669"/>
      <c r="F253" s="68" t="str">
        <f>IF(Máximo!F253:I253="","",Máximo!F253:I253)</f>
        <v/>
      </c>
      <c r="G253" s="72">
        <f>Máximo!G253:J253</f>
        <v>6.9230769000000003E-4</v>
      </c>
      <c r="H253" s="70" t="str">
        <f>IF(Máximo!H253="","",Máximo!H253)</f>
        <v>Obrigatório</v>
      </c>
      <c r="I253" s="37" t="s">
        <v>4</v>
      </c>
      <c r="J253" s="73">
        <f>IF($K$13="Não Atende",0,IF(I253="","",IF(H253="",VLOOKUP(I253,Parâmetros!$B$3:$C$6,2,0),VLOOKUP(I253,Parâmetros!$B$3:$C$6,2,0)*VLOOKUP(H253,Parâmetros!$E$3:$G$5,2,0))))</f>
        <v>4</v>
      </c>
      <c r="K253" s="74">
        <f t="shared" ref="K253" si="218">IF(J253="",0,((G253*J253)*$F$30)*0.9*100)</f>
        <v>0.11215384578000002</v>
      </c>
      <c r="L253" s="3"/>
      <c r="M253" s="38"/>
    </row>
    <row r="254" spans="1:13" ht="45.75" customHeight="1" outlineLevel="1" x14ac:dyDescent="0.2">
      <c r="A254" s="170" t="str">
        <f>Máximo!A254</f>
        <v>3.220</v>
      </c>
      <c r="B254" s="667" t="str">
        <f>Máximo!B254:E254</f>
        <v>A nuvem deve possuir certificação TIER 2 ou superior</v>
      </c>
      <c r="C254" s="668"/>
      <c r="D254" s="668"/>
      <c r="E254" s="669"/>
      <c r="F254" s="68" t="str">
        <f>IF(Máximo!F254:I254="","",Máximo!F254:I254)</f>
        <v/>
      </c>
      <c r="G254" s="72">
        <f>Máximo!G254:J254</f>
        <v>6.9230769000000003E-4</v>
      </c>
      <c r="H254" s="70" t="str">
        <f>IF(Máximo!H254="","",Máximo!H254)</f>
        <v>Obrigatório</v>
      </c>
      <c r="I254" s="37" t="s">
        <v>4</v>
      </c>
      <c r="J254" s="73">
        <f>IF($K$13="Não Atende",0,IF(I254="","",IF(H254="",VLOOKUP(I254,Parâmetros!$B$3:$C$6,2,0),VLOOKUP(I254,Parâmetros!$B$3:$C$6,2,0)*VLOOKUP(H254,Parâmetros!$E$3:$G$5,2,0))))</f>
        <v>4</v>
      </c>
      <c r="K254" s="74">
        <f t="shared" ref="K254" si="219">IF(J254="",0,((G254*J254)*$F$30)*0.9*100)</f>
        <v>0.11215384578000002</v>
      </c>
      <c r="L254" s="3"/>
      <c r="M254" s="38"/>
    </row>
    <row r="255" spans="1:13" ht="45.75" customHeight="1" outlineLevel="1" x14ac:dyDescent="0.2">
      <c r="A255" s="170" t="str">
        <f>Máximo!A255</f>
        <v>3.221</v>
      </c>
      <c r="B255" s="667" t="str">
        <f>Máximo!B255:E255</f>
        <v>A solução deve garantir, prover e evidenciar integridade e confidencialidade no armazenamento (data in transit) e transmissao de informações (data at rest)</v>
      </c>
      <c r="C255" s="668"/>
      <c r="D255" s="668"/>
      <c r="E255" s="669"/>
      <c r="F255" s="68" t="str">
        <f>IF(Máximo!F255:I255="","",Máximo!F255:I255)</f>
        <v/>
      </c>
      <c r="G255" s="72">
        <f>Máximo!G255:J255</f>
        <v>6.9230769000000003E-4</v>
      </c>
      <c r="H255" s="70" t="str">
        <f>IF(Máximo!H255="","",Máximo!H255)</f>
        <v>Obrigatório</v>
      </c>
      <c r="I255" s="37" t="s">
        <v>4</v>
      </c>
      <c r="J255" s="73">
        <f>IF($K$13="Não Atende",0,IF(I255="","",IF(H255="",VLOOKUP(I255,Parâmetros!$B$3:$C$6,2,0),VLOOKUP(I255,Parâmetros!$B$3:$C$6,2,0)*VLOOKUP(H255,Parâmetros!$E$3:$G$5,2,0))))</f>
        <v>4</v>
      </c>
      <c r="K255" s="74">
        <f t="shared" ref="K255" si="220">IF(J255="",0,((G255*J255)*$F$30)*0.9*100)</f>
        <v>0.11215384578000002</v>
      </c>
      <c r="L255" s="3"/>
      <c r="M255" s="38"/>
    </row>
    <row r="256" spans="1:13" ht="45.75" customHeight="1" outlineLevel="1" x14ac:dyDescent="0.2">
      <c r="A256" s="170" t="str">
        <f>Máximo!A256</f>
        <v>3.222</v>
      </c>
      <c r="B256" s="667" t="str">
        <f>Máximo!B256:E256</f>
        <v>O contratado deve garantir minimio privilegio para uso/gestão do ambiente</v>
      </c>
      <c r="C256" s="668"/>
      <c r="D256" s="668"/>
      <c r="E256" s="669"/>
      <c r="F256" s="68" t="str">
        <f>IF(Máximo!F256:I256="","",Máximo!F256:I256)</f>
        <v/>
      </c>
      <c r="G256" s="72">
        <f>Máximo!G256:J256</f>
        <v>6.9230769000000003E-4</v>
      </c>
      <c r="H256" s="70" t="str">
        <f>IF(Máximo!H256="","",Máximo!H256)</f>
        <v>Obrigatório</v>
      </c>
      <c r="I256" s="37" t="s">
        <v>4</v>
      </c>
      <c r="J256" s="73">
        <f>IF($K$13="Não Atende",0,IF(I256="","",IF(H256="",VLOOKUP(I256,Parâmetros!$B$3:$C$6,2,0),VLOOKUP(I256,Parâmetros!$B$3:$C$6,2,0)*VLOOKUP(H256,Parâmetros!$E$3:$G$5,2,0))))</f>
        <v>4</v>
      </c>
      <c r="K256" s="74">
        <f t="shared" ref="K256" si="221">IF(J256="",0,((G256*J256)*$F$30)*0.9*100)</f>
        <v>0.11215384578000002</v>
      </c>
      <c r="L256" s="3"/>
      <c r="M256" s="38"/>
    </row>
    <row r="257" spans="1:13" ht="45.75" customHeight="1" outlineLevel="1" x14ac:dyDescent="0.2">
      <c r="A257" s="170" t="str">
        <f>Máximo!A257</f>
        <v>3.223</v>
      </c>
      <c r="B257" s="667" t="str">
        <f>Máximo!B257:E257</f>
        <v>O contratado deve garantir, prover e evidenciar  controle de acesso fisico ao ambiente</v>
      </c>
      <c r="C257" s="668"/>
      <c r="D257" s="668"/>
      <c r="E257" s="669"/>
      <c r="F257" s="68" t="str">
        <f>IF(Máximo!F257:I257="","",Máximo!F257:I257)</f>
        <v/>
      </c>
      <c r="G257" s="72">
        <f>Máximo!G257:J257</f>
        <v>6.9230769000000003E-4</v>
      </c>
      <c r="H257" s="70" t="str">
        <f>IF(Máximo!H257="","",Máximo!H257)</f>
        <v>Obrigatório</v>
      </c>
      <c r="I257" s="37" t="s">
        <v>4</v>
      </c>
      <c r="J257" s="73">
        <f>IF($K$13="Não Atende",0,IF(I257="","",IF(H257="",VLOOKUP(I257,Parâmetros!$B$3:$C$6,2,0),VLOOKUP(I257,Parâmetros!$B$3:$C$6,2,0)*VLOOKUP(H257,Parâmetros!$E$3:$G$5,2,0))))</f>
        <v>4</v>
      </c>
      <c r="K257" s="74">
        <f t="shared" ref="K257" si="222">IF(J257="",0,((G257*J257)*$F$30)*0.9*100)</f>
        <v>0.11215384578000002</v>
      </c>
      <c r="L257" s="3"/>
      <c r="M257" s="38"/>
    </row>
    <row r="258" spans="1:13" ht="45.75" customHeight="1" outlineLevel="1" x14ac:dyDescent="0.2">
      <c r="A258" s="170" t="str">
        <f>Máximo!A258</f>
        <v>3.224</v>
      </c>
      <c r="B258" s="667" t="str">
        <f>Máximo!B258:E258</f>
        <v>Separação logica dos dados de produção,  homologação e desenvolvimento</v>
      </c>
      <c r="C258" s="668"/>
      <c r="D258" s="668"/>
      <c r="E258" s="669"/>
      <c r="F258" s="68" t="str">
        <f>IF(Máximo!F258:I258="","",Máximo!F258:I258)</f>
        <v/>
      </c>
      <c r="G258" s="72">
        <f>Máximo!G258:J258</f>
        <v>6.9230769000000003E-4</v>
      </c>
      <c r="H258" s="70" t="str">
        <f>IF(Máximo!H258="","",Máximo!H258)</f>
        <v>Obrigatório</v>
      </c>
      <c r="I258" s="37" t="s">
        <v>4</v>
      </c>
      <c r="J258" s="73">
        <f>IF($K$13="Não Atende",0,IF(I258="","",IF(H258="",VLOOKUP(I258,Parâmetros!$B$3:$C$6,2,0),VLOOKUP(I258,Parâmetros!$B$3:$C$6,2,0)*VLOOKUP(H258,Parâmetros!$E$3:$G$5,2,0))))</f>
        <v>4</v>
      </c>
      <c r="K258" s="74">
        <f t="shared" ref="K258" si="223">IF(J258="",0,((G258*J258)*$F$30)*0.9*100)</f>
        <v>0.11215384578000002</v>
      </c>
      <c r="L258" s="3"/>
      <c r="M258" s="38"/>
    </row>
    <row r="259" spans="1:13" ht="45.75" customHeight="1" outlineLevel="1" x14ac:dyDescent="0.2">
      <c r="A259" s="170" t="str">
        <f>Máximo!A259</f>
        <v>3.225</v>
      </c>
      <c r="B259" s="667" t="str">
        <f>Máximo!B259:E259</f>
        <v>O serviço, ambiente e aplicações devem estar em compliance com os controles SOX, quando aplicável</v>
      </c>
      <c r="C259" s="668"/>
      <c r="D259" s="668"/>
      <c r="E259" s="669"/>
      <c r="F259" s="68" t="str">
        <f>IF(Máximo!F259:I259="","",Máximo!F259:I259)</f>
        <v/>
      </c>
      <c r="G259" s="72">
        <f>Máximo!G259:J259</f>
        <v>6.9230769000000003E-4</v>
      </c>
      <c r="H259" s="70" t="str">
        <f>IF(Máximo!H259="","",Máximo!H259)</f>
        <v>Obrigatório</v>
      </c>
      <c r="I259" s="37" t="s">
        <v>4</v>
      </c>
      <c r="J259" s="73">
        <f>IF($K$13="Não Atende",0,IF(I259="","",IF(H259="",VLOOKUP(I259,Parâmetros!$B$3:$C$6,2,0),VLOOKUP(I259,Parâmetros!$B$3:$C$6,2,0)*VLOOKUP(H259,Parâmetros!$E$3:$G$5,2,0))))</f>
        <v>4</v>
      </c>
      <c r="K259" s="74">
        <f t="shared" ref="K259" si="224">IF(J259="",0,((G259*J259)*$F$30)*0.9*100)</f>
        <v>0.11215384578000002</v>
      </c>
      <c r="L259" s="3"/>
      <c r="M259" s="38"/>
    </row>
    <row r="260" spans="1:13" ht="45.75" customHeight="1" outlineLevel="1" x14ac:dyDescent="0.2">
      <c r="A260" s="170" t="str">
        <f>Máximo!A260</f>
        <v>3.226</v>
      </c>
      <c r="B260" s="667" t="str">
        <f>Máximo!B260:E260</f>
        <v>O provedor de nuvem deve possuir certificações vigentes da família ISO27000 nos datacenters e serviços os quais estejam sendo utilizados pela Oi</v>
      </c>
      <c r="C260" s="668"/>
      <c r="D260" s="668"/>
      <c r="E260" s="669"/>
      <c r="F260" s="68" t="str">
        <f>IF(Máximo!F260:I260="","",Máximo!F260:I260)</f>
        <v/>
      </c>
      <c r="G260" s="72">
        <f>Máximo!G260:J260</f>
        <v>6.9230769000000003E-4</v>
      </c>
      <c r="H260" s="70" t="str">
        <f>IF(Máximo!H260="","",Máximo!H260)</f>
        <v>Obrigatório</v>
      </c>
      <c r="I260" s="37" t="s">
        <v>4</v>
      </c>
      <c r="J260" s="73">
        <f>IF($K$13="Não Atende",0,IF(I260="","",IF(H260="",VLOOKUP(I260,Parâmetros!$B$3:$C$6,2,0),VLOOKUP(I260,Parâmetros!$B$3:$C$6,2,0)*VLOOKUP(H260,Parâmetros!$E$3:$G$5,2,0))))</f>
        <v>4</v>
      </c>
      <c r="K260" s="74">
        <f t="shared" ref="K260" si="225">IF(J260="",0,((G260*J260)*$F$30)*0.9*100)</f>
        <v>0.11215384578000002</v>
      </c>
      <c r="L260" s="3"/>
      <c r="M260" s="38"/>
    </row>
    <row r="261" spans="1:13" ht="45.75" customHeight="1" outlineLevel="1" x14ac:dyDescent="0.2">
      <c r="A261" s="170" t="str">
        <f>Máximo!A261</f>
        <v>3.227</v>
      </c>
      <c r="B261" s="667" t="str">
        <f>Máximo!B261:E261</f>
        <v>Caso se utilize transações financeiras, o provedor de nuvem deve ser Certificado PCI DSS e PA DSS</v>
      </c>
      <c r="C261" s="668"/>
      <c r="D261" s="668"/>
      <c r="E261" s="669"/>
      <c r="F261" s="68" t="str">
        <f>IF(Máximo!F261:I261="","",Máximo!F261:I261)</f>
        <v/>
      </c>
      <c r="G261" s="72">
        <f>Máximo!G261:J261</f>
        <v>6.9230769000000003E-4</v>
      </c>
      <c r="H261" s="70" t="str">
        <f>IF(Máximo!H261="","",Máximo!H261)</f>
        <v>Obrigatório</v>
      </c>
      <c r="I261" s="37" t="s">
        <v>4</v>
      </c>
      <c r="J261" s="73">
        <f>IF($K$13="Não Atende",0,IF(I261="","",IF(H261="",VLOOKUP(I261,Parâmetros!$B$3:$C$6,2,0),VLOOKUP(I261,Parâmetros!$B$3:$C$6,2,0)*VLOOKUP(H261,Parâmetros!$E$3:$G$5,2,0))))</f>
        <v>4</v>
      </c>
      <c r="K261" s="74">
        <f t="shared" ref="K261" si="226">IF(J261="",0,((G261*J261)*$F$30)*0.9*100)</f>
        <v>0.11215384578000002</v>
      </c>
      <c r="L261" s="3"/>
      <c r="M261" s="38"/>
    </row>
    <row r="262" spans="1:13" ht="45.75" customHeight="1" outlineLevel="1" x14ac:dyDescent="0.2">
      <c r="A262" s="170" t="str">
        <f>Máximo!A262</f>
        <v>3.228</v>
      </c>
      <c r="B262" s="667" t="str">
        <f>Máximo!B262:E262</f>
        <v>Compromisso contratual a apoio, suporte e disponibilização de informações em caso de investigações/auditoria. Garantia de entrega das informações para investições, como LOGS.</v>
      </c>
      <c r="C262" s="668"/>
      <c r="D262" s="668"/>
      <c r="E262" s="669"/>
      <c r="F262" s="68" t="str">
        <f>IF(Máximo!F262:I262="","",Máximo!F262:I262)</f>
        <v/>
      </c>
      <c r="G262" s="72">
        <f>Máximo!G262:J262</f>
        <v>6.9230769000000003E-4</v>
      </c>
      <c r="H262" s="70" t="str">
        <f>IF(Máximo!H262="","",Máximo!H262)</f>
        <v>Obrigatório</v>
      </c>
      <c r="I262" s="37" t="s">
        <v>4</v>
      </c>
      <c r="J262" s="73">
        <f>IF($K$13="Não Atende",0,IF(I262="","",IF(H262="",VLOOKUP(I262,Parâmetros!$B$3:$C$6,2,0),VLOOKUP(I262,Parâmetros!$B$3:$C$6,2,0)*VLOOKUP(H262,Parâmetros!$E$3:$G$5,2,0))))</f>
        <v>4</v>
      </c>
      <c r="K262" s="74">
        <f t="shared" ref="K262" si="227">IF(J262="",0,((G262*J262)*$F$30)*0.9*100)</f>
        <v>0.11215384578000002</v>
      </c>
      <c r="L262" s="3"/>
      <c r="M262" s="38"/>
    </row>
    <row r="263" spans="1:13" ht="45.75" customHeight="1" outlineLevel="1" x14ac:dyDescent="0.2">
      <c r="A263" s="170" t="str">
        <f>Máximo!A263</f>
        <v>3.229</v>
      </c>
      <c r="B263" s="667" t="str">
        <f>Máximo!B263:E263</f>
        <v xml:space="preserve">O serviço de cloud deve estar totalmente hospedado no território nacional </v>
      </c>
      <c r="C263" s="668"/>
      <c r="D263" s="668"/>
      <c r="E263" s="669"/>
      <c r="F263" s="68" t="str">
        <f>IF(Máximo!F263:I263="","",Máximo!F263:I263)</f>
        <v/>
      </c>
      <c r="G263" s="72">
        <f>Máximo!G263:J263</f>
        <v>6.9230769000000003E-4</v>
      </c>
      <c r="H263" s="70" t="str">
        <f>IF(Máximo!H263="","",Máximo!H263)</f>
        <v>Obrigatório</v>
      </c>
      <c r="I263" s="37" t="s">
        <v>4</v>
      </c>
      <c r="J263" s="73">
        <f>IF($K$13="Não Atende",0,IF(I263="","",IF(H263="",VLOOKUP(I263,Parâmetros!$B$3:$C$6,2,0),VLOOKUP(I263,Parâmetros!$B$3:$C$6,2,0)*VLOOKUP(H263,Parâmetros!$E$3:$G$5,2,0))))</f>
        <v>4</v>
      </c>
      <c r="K263" s="74">
        <f t="shared" ref="K263" si="228">IF(J263="",0,((G263*J263)*$F$30)*0.9*100)</f>
        <v>0.11215384578000002</v>
      </c>
      <c r="L263" s="3"/>
      <c r="M263" s="38"/>
    </row>
    <row r="264" spans="1:13" ht="45.75" customHeight="1" outlineLevel="1" x14ac:dyDescent="0.2">
      <c r="A264" s="170" t="str">
        <f>Máximo!A264</f>
        <v>3.230</v>
      </c>
      <c r="B264" s="667" t="str">
        <f>Máximo!B264:E264</f>
        <v>Deve estar com compativel com a leis e regulamentação brasileira vigente</v>
      </c>
      <c r="C264" s="668"/>
      <c r="D264" s="668"/>
      <c r="E264" s="669"/>
      <c r="F264" s="68" t="str">
        <f>IF(Máximo!F264:I264="","",Máximo!F264:I264)</f>
        <v/>
      </c>
      <c r="G264" s="72">
        <f>Máximo!G264:J264</f>
        <v>6.9230769000000003E-4</v>
      </c>
      <c r="H264" s="70" t="str">
        <f>IF(Máximo!H264="","",Máximo!H264)</f>
        <v>Obrigatório</v>
      </c>
      <c r="I264" s="37" t="s">
        <v>4</v>
      </c>
      <c r="J264" s="73">
        <f>IF($K$13="Não Atende",0,IF(I264="","",IF(H264="",VLOOKUP(I264,Parâmetros!$B$3:$C$6,2,0),VLOOKUP(I264,Parâmetros!$B$3:$C$6,2,0)*VLOOKUP(H264,Parâmetros!$E$3:$G$5,2,0))))</f>
        <v>4</v>
      </c>
      <c r="K264" s="74">
        <f t="shared" ref="K264" si="229">IF(J264="",0,((G264*J264)*$F$30)*0.9*100)</f>
        <v>0.11215384578000002</v>
      </c>
      <c r="L264" s="3"/>
      <c r="M264" s="38"/>
    </row>
    <row r="265" spans="1:13" ht="45.75" customHeight="1" outlineLevel="1" x14ac:dyDescent="0.2">
      <c r="A265" s="170" t="str">
        <f>Máximo!A265</f>
        <v>3.231</v>
      </c>
      <c r="B265" s="667" t="str">
        <f>Máximo!B265:E265</f>
        <v>Todo dado migrado de ambiente produtivo para ambiente não produtivo deve ser descaracterizado / mascarado</v>
      </c>
      <c r="C265" s="668"/>
      <c r="D265" s="668"/>
      <c r="E265" s="669"/>
      <c r="F265" s="68" t="str">
        <f>IF(Máximo!F265:I265="","",Máximo!F265:I265)</f>
        <v/>
      </c>
      <c r="G265" s="72">
        <f>Máximo!G265:J265</f>
        <v>6.9230769000000003E-4</v>
      </c>
      <c r="H265" s="70" t="str">
        <f>IF(Máximo!H265="","",Máximo!H265)</f>
        <v>Obrigatório</v>
      </c>
      <c r="I265" s="37" t="s">
        <v>4</v>
      </c>
      <c r="J265" s="73">
        <f>IF($K$13="Não Atende",0,IF(I265="","",IF(H265="",VLOOKUP(I265,Parâmetros!$B$3:$C$6,2,0),VLOOKUP(I265,Parâmetros!$B$3:$C$6,2,0)*VLOOKUP(H265,Parâmetros!$E$3:$G$5,2,0))))</f>
        <v>4</v>
      </c>
      <c r="K265" s="74">
        <f t="shared" ref="K265" si="230">IF(J265="",0,((G265*J265)*$F$30)*0.9*100)</f>
        <v>0.11215384578000002</v>
      </c>
      <c r="L265" s="3"/>
      <c r="M265" s="38"/>
    </row>
    <row r="266" spans="1:13" ht="45.75" customHeight="1" outlineLevel="1" x14ac:dyDescent="0.2">
      <c r="A266" s="170" t="str">
        <f>Máximo!A266</f>
        <v>3.232</v>
      </c>
      <c r="B266" s="667" t="str">
        <f>Máximo!B266:E266</f>
        <v>Solução deve ter proteção a ataque DOS, DDOS e ataques de força bruta</v>
      </c>
      <c r="C266" s="668"/>
      <c r="D266" s="668"/>
      <c r="E266" s="669"/>
      <c r="F266" s="68" t="str">
        <f>IF(Máximo!F266:I266="","",Máximo!F266:I266)</f>
        <v/>
      </c>
      <c r="G266" s="72">
        <f>Máximo!G266:J266</f>
        <v>6.9230769000000003E-4</v>
      </c>
      <c r="H266" s="70" t="str">
        <f>IF(Máximo!H266="","",Máximo!H266)</f>
        <v>Obrigatório</v>
      </c>
      <c r="I266" s="37" t="s">
        <v>4</v>
      </c>
      <c r="J266" s="73">
        <f>IF($K$13="Não Atende",0,IF(I266="","",IF(H266="",VLOOKUP(I266,Parâmetros!$B$3:$C$6,2,0),VLOOKUP(I266,Parâmetros!$B$3:$C$6,2,0)*VLOOKUP(H266,Parâmetros!$E$3:$G$5,2,0))))</f>
        <v>4</v>
      </c>
      <c r="K266" s="74">
        <f t="shared" ref="K266" si="231">IF(J266="",0,((G266*J266)*$F$30)*0.9*100)</f>
        <v>0.11215384578000002</v>
      </c>
      <c r="L266" s="3"/>
      <c r="M266" s="38"/>
    </row>
    <row r="267" spans="1:13" ht="45.75" customHeight="1" outlineLevel="1" x14ac:dyDescent="0.2">
      <c r="A267" s="170" t="str">
        <f>Máximo!A267</f>
        <v>3.233</v>
      </c>
      <c r="B267" s="667" t="str">
        <f>Máximo!B267:E267</f>
        <v>Solução deve ter proteção IPS e IDS</v>
      </c>
      <c r="C267" s="668"/>
      <c r="D267" s="668"/>
      <c r="E267" s="669"/>
      <c r="F267" s="68" t="str">
        <f>IF(Máximo!F267:I267="","",Máximo!F267:I267)</f>
        <v/>
      </c>
      <c r="G267" s="72">
        <f>Máximo!G267:J267</f>
        <v>6.9230769000000003E-4</v>
      </c>
      <c r="H267" s="70" t="str">
        <f>IF(Máximo!H267="","",Máximo!H267)</f>
        <v>Obrigatório</v>
      </c>
      <c r="I267" s="37" t="s">
        <v>4</v>
      </c>
      <c r="J267" s="73">
        <f>IF($K$13="Não Atende",0,IF(I267="","",IF(H267="",VLOOKUP(I267,Parâmetros!$B$3:$C$6,2,0),VLOOKUP(I267,Parâmetros!$B$3:$C$6,2,0)*VLOOKUP(H267,Parâmetros!$E$3:$G$5,2,0))))</f>
        <v>4</v>
      </c>
      <c r="K267" s="74">
        <f t="shared" ref="K267" si="232">IF(J267="",0,((G267*J267)*$F$30)*0.9*100)</f>
        <v>0.11215384578000002</v>
      </c>
      <c r="L267" s="3"/>
      <c r="M267" s="38"/>
    </row>
    <row r="268" spans="1:13" ht="45.75" customHeight="1" outlineLevel="1" x14ac:dyDescent="0.2">
      <c r="A268" s="170" t="str">
        <f>Máximo!A268</f>
        <v>3.234</v>
      </c>
      <c r="B268" s="667" t="str">
        <f>Máximo!B268:E268</f>
        <v>A solução deve implementar filttragem de tráfego de rede L7</v>
      </c>
      <c r="C268" s="668"/>
      <c r="D268" s="668"/>
      <c r="E268" s="669"/>
      <c r="F268" s="68" t="str">
        <f>IF(Máximo!F268:I268="","",Máximo!F268:I268)</f>
        <v/>
      </c>
      <c r="G268" s="72">
        <f>Máximo!G268:J268</f>
        <v>6.9230769000000003E-4</v>
      </c>
      <c r="H268" s="70" t="str">
        <f>IF(Máximo!H268="","",Máximo!H268)</f>
        <v>Obrigatório</v>
      </c>
      <c r="I268" s="37" t="s">
        <v>4</v>
      </c>
      <c r="J268" s="73">
        <f>IF($K$13="Não Atende",0,IF(I268="","",IF(H268="",VLOOKUP(I268,Parâmetros!$B$3:$C$6,2,0),VLOOKUP(I268,Parâmetros!$B$3:$C$6,2,0)*VLOOKUP(H268,Parâmetros!$E$3:$G$5,2,0))))</f>
        <v>4</v>
      </c>
      <c r="K268" s="74">
        <f t="shared" ref="K268" si="233">IF(J268="",0,((G268*J268)*$F$30)*0.9*100)</f>
        <v>0.11215384578000002</v>
      </c>
      <c r="L268" s="3"/>
      <c r="M268" s="38"/>
    </row>
    <row r="269" spans="1:13" ht="45.75" customHeight="1" outlineLevel="1" x14ac:dyDescent="0.2">
      <c r="A269" s="170" t="str">
        <f>Máximo!A269</f>
        <v>3.235</v>
      </c>
      <c r="B269" s="667" t="str">
        <f>Máximo!B269:E269</f>
        <v>As integrações ou conectividade entre parceiros, a Oi e o provedor de cloud deve ser realizado através de link dedicado ou de algum protocolo que implemente autenticação das duas pontas (Ex.: VPN, 2-WAY SSL etc)</v>
      </c>
      <c r="C269" s="668"/>
      <c r="D269" s="668"/>
      <c r="E269" s="669"/>
      <c r="F269" s="68" t="str">
        <f>IF(Máximo!F269:I269="","",Máximo!F269:I269)</f>
        <v/>
      </c>
      <c r="G269" s="72">
        <f>Máximo!G269:J269</f>
        <v>6.9230769000000003E-4</v>
      </c>
      <c r="H269" s="70" t="str">
        <f>IF(Máximo!H269="","",Máximo!H269)</f>
        <v>Obrigatório</v>
      </c>
      <c r="I269" s="37" t="s">
        <v>4</v>
      </c>
      <c r="J269" s="73">
        <f>IF($K$13="Não Atende",0,IF(I269="","",IF(H269="",VLOOKUP(I269,Parâmetros!$B$3:$C$6,2,0),VLOOKUP(I269,Parâmetros!$B$3:$C$6,2,0)*VLOOKUP(H269,Parâmetros!$E$3:$G$5,2,0))))</f>
        <v>4</v>
      </c>
      <c r="K269" s="74">
        <f t="shared" ref="K269" si="234">IF(J269="",0,((G269*J269)*$F$30)*0.9*100)</f>
        <v>0.11215384578000002</v>
      </c>
      <c r="L269" s="3"/>
      <c r="M269" s="38"/>
    </row>
    <row r="270" spans="1:13" ht="45.75" customHeight="1" outlineLevel="1" x14ac:dyDescent="0.2">
      <c r="A270" s="170" t="str">
        <f>Máximo!A270</f>
        <v>3.236</v>
      </c>
      <c r="B270" s="667" t="str">
        <f>Máximo!B270:E270</f>
        <v>Soluções SaaS devem ser single tenant</v>
      </c>
      <c r="C270" s="668"/>
      <c r="D270" s="668"/>
      <c r="E270" s="669"/>
      <c r="F270" s="68" t="str">
        <f>IF(Máximo!F270:I270="","",Máximo!F270:I270)</f>
        <v/>
      </c>
      <c r="G270" s="72">
        <f>Máximo!G270:J270</f>
        <v>6.9230769000000003E-4</v>
      </c>
      <c r="H270" s="70" t="str">
        <f>IF(Máximo!H270="","",Máximo!H270)</f>
        <v>Obrigatório</v>
      </c>
      <c r="I270" s="37" t="s">
        <v>4</v>
      </c>
      <c r="J270" s="73">
        <f>IF($K$13="Não Atende",0,IF(I270="","",IF(H270="",VLOOKUP(I270,Parâmetros!$B$3:$C$6,2,0),VLOOKUP(I270,Parâmetros!$B$3:$C$6,2,0)*VLOOKUP(H270,Parâmetros!$E$3:$G$5,2,0))))</f>
        <v>4</v>
      </c>
      <c r="K270" s="74">
        <f t="shared" ref="K270" si="235">IF(J270="",0,((G270*J270)*$F$30)*0.9*100)</f>
        <v>0.11215384578000002</v>
      </c>
      <c r="L270" s="3"/>
      <c r="M270" s="38"/>
    </row>
    <row r="271" spans="1:13" ht="45.75" customHeight="1" outlineLevel="1" x14ac:dyDescent="0.2">
      <c r="A271" s="170" t="str">
        <f>Máximo!A271</f>
        <v>3.237</v>
      </c>
      <c r="B271" s="667" t="str">
        <f>Máximo!B271:E271</f>
        <v>Para SaaS, o provedor deve ter plano de Disaster Recovery testado regularmente</v>
      </c>
      <c r="C271" s="668"/>
      <c r="D271" s="668"/>
      <c r="E271" s="669"/>
      <c r="F271" s="68" t="str">
        <f>IF(Máximo!F271:I271="","",Máximo!F271:I271)</f>
        <v/>
      </c>
      <c r="G271" s="72">
        <f>Máximo!G271:J271</f>
        <v>6.9230769000000003E-4</v>
      </c>
      <c r="H271" s="70" t="str">
        <f>IF(Máximo!H271="","",Máximo!H271)</f>
        <v>Obrigatório</v>
      </c>
      <c r="I271" s="37" t="s">
        <v>4</v>
      </c>
      <c r="J271" s="73">
        <f>IF($K$13="Não Atende",0,IF(I271="","",IF(H271="",VLOOKUP(I271,Parâmetros!$B$3:$C$6,2,0),VLOOKUP(I271,Parâmetros!$B$3:$C$6,2,0)*VLOOKUP(H271,Parâmetros!$E$3:$G$5,2,0))))</f>
        <v>4</v>
      </c>
      <c r="K271" s="74">
        <f t="shared" ref="K271" si="236">IF(J271="",0,((G271*J271)*$F$30)*0.9*100)</f>
        <v>0.11215384578000002</v>
      </c>
      <c r="L271" s="3"/>
      <c r="M271" s="38"/>
    </row>
    <row r="272" spans="1:13" ht="45.75" customHeight="1" outlineLevel="1" x14ac:dyDescent="0.2">
      <c r="A272" s="170" t="str">
        <f>Máximo!A272</f>
        <v>3.238</v>
      </c>
      <c r="B272" s="667" t="str">
        <f>Máximo!B272:E272</f>
        <v>Deve haver mecanismos de recuperação / migração de dados para caso de migração de empresa ou recisão de contratual</v>
      </c>
      <c r="C272" s="668"/>
      <c r="D272" s="668"/>
      <c r="E272" s="669"/>
      <c r="F272" s="68" t="str">
        <f>IF(Máximo!F272:I272="","",Máximo!F272:I272)</f>
        <v/>
      </c>
      <c r="G272" s="72">
        <f>Máximo!G272:J272</f>
        <v>6.9230769000000003E-4</v>
      </c>
      <c r="H272" s="70" t="str">
        <f>IF(Máximo!H272="","",Máximo!H272)</f>
        <v>Obrigatório</v>
      </c>
      <c r="I272" s="37" t="s">
        <v>4</v>
      </c>
      <c r="J272" s="73">
        <f>IF($K$13="Não Atende",0,IF(I272="","",IF(H272="",VLOOKUP(I272,Parâmetros!$B$3:$C$6,2,0),VLOOKUP(I272,Parâmetros!$B$3:$C$6,2,0)*VLOOKUP(H272,Parâmetros!$E$3:$G$5,2,0))))</f>
        <v>4</v>
      </c>
      <c r="K272" s="74">
        <f t="shared" ref="K272" si="237">IF(J272="",0,((G272*J272)*$F$30)*0.9*100)</f>
        <v>0.11215384578000002</v>
      </c>
      <c r="L272" s="3"/>
      <c r="M272" s="38"/>
    </row>
    <row r="273" spans="1:15" ht="45.75" customHeight="1" outlineLevel="1" x14ac:dyDescent="0.2">
      <c r="A273" s="170" t="str">
        <f>Máximo!A273</f>
        <v>3.239</v>
      </c>
      <c r="B273" s="667" t="str">
        <f>Máximo!B273:E273</f>
        <v xml:space="preserve">O fornecedor deve apresentar um plano de mapeamento e contenção de suas maiores ameaças </v>
      </c>
      <c r="C273" s="668"/>
      <c r="D273" s="668"/>
      <c r="E273" s="669"/>
      <c r="F273" s="68" t="str">
        <f>IF(Máximo!F273:I273="","",Máximo!F273:I273)</f>
        <v/>
      </c>
      <c r="G273" s="72">
        <f>Máximo!G273:J273</f>
        <v>6.9230769000000003E-4</v>
      </c>
      <c r="H273" s="70" t="str">
        <f>IF(Máximo!H273="","",Máximo!H273)</f>
        <v>Obrigatório</v>
      </c>
      <c r="I273" s="37" t="s">
        <v>4</v>
      </c>
      <c r="J273" s="73">
        <f>IF($K$13="Não Atende",0,IF(I273="","",IF(H273="",VLOOKUP(I273,Parâmetros!$B$3:$C$6,2,0),VLOOKUP(I273,Parâmetros!$B$3:$C$6,2,0)*VLOOKUP(H273,Parâmetros!$E$3:$G$5,2,0))))</f>
        <v>4</v>
      </c>
      <c r="K273" s="74">
        <f t="shared" ref="K273" si="238">IF(J273="",0,((G273*J273)*$F$30)*0.9*100)</f>
        <v>0.11215384578000002</v>
      </c>
      <c r="L273" s="3"/>
      <c r="M273" s="38"/>
    </row>
    <row r="274" spans="1:15" ht="45.75" customHeight="1" outlineLevel="1" x14ac:dyDescent="0.2">
      <c r="A274" s="170" t="str">
        <f>Máximo!A274</f>
        <v>3.240</v>
      </c>
      <c r="B274" s="667" t="str">
        <f>Máximo!B274:E274</f>
        <v>Deve ser possivel fazer teste de segurança no serviço/ambiente</v>
      </c>
      <c r="C274" s="668"/>
      <c r="D274" s="668"/>
      <c r="E274" s="669"/>
      <c r="F274" s="68" t="str">
        <f>IF(Máximo!F274:I274="","",Máximo!F274:I274)</f>
        <v/>
      </c>
      <c r="G274" s="72">
        <f>Máximo!G274:J274</f>
        <v>6.9230769000000003E-4</v>
      </c>
      <c r="H274" s="70" t="str">
        <f>IF(Máximo!H274="","",Máximo!H274)</f>
        <v>Obrigatório</v>
      </c>
      <c r="I274" s="37" t="s">
        <v>4</v>
      </c>
      <c r="J274" s="73">
        <f>IF($K$13="Não Atende",0,IF(I274="","",IF(H274="",VLOOKUP(I274,Parâmetros!$B$3:$C$6,2,0),VLOOKUP(I274,Parâmetros!$B$3:$C$6,2,0)*VLOOKUP(H274,Parâmetros!$E$3:$G$5,2,0))))</f>
        <v>4</v>
      </c>
      <c r="K274" s="74">
        <f t="shared" ref="K274" si="239">IF(J274="",0,((G274*J274)*$F$30)*0.9*100)</f>
        <v>0.11215384578000002</v>
      </c>
      <c r="L274" s="3"/>
      <c r="M274" s="38"/>
    </row>
    <row r="275" spans="1:15" ht="45.75" customHeight="1" outlineLevel="1" x14ac:dyDescent="0.2">
      <c r="A275" s="170" t="str">
        <f>Máximo!A275</f>
        <v>3.241</v>
      </c>
      <c r="B275" s="667" t="str">
        <f>Máximo!B275:E275</f>
        <v>Garantia de correção sem custos de vulnerabilidade de segurança E hardening</v>
      </c>
      <c r="C275" s="668"/>
      <c r="D275" s="668"/>
      <c r="E275" s="669"/>
      <c r="F275" s="68" t="str">
        <f>IF(Máximo!F275:I275="","",Máximo!F275:I275)</f>
        <v/>
      </c>
      <c r="G275" s="72">
        <f>Máximo!G275:J275</f>
        <v>6.9230769000000003E-4</v>
      </c>
      <c r="H275" s="70" t="str">
        <f>IF(Máximo!H275="","",Máximo!H275)</f>
        <v>Obrigatório</v>
      </c>
      <c r="I275" s="37" t="s">
        <v>4</v>
      </c>
      <c r="J275" s="73">
        <f>IF($K$13="Não Atende",0,IF(I275="","",IF(H275="",VLOOKUP(I275,Parâmetros!$B$3:$C$6,2,0),VLOOKUP(I275,Parâmetros!$B$3:$C$6,2,0)*VLOOKUP(H275,Parâmetros!$E$3:$G$5,2,0))))</f>
        <v>4</v>
      </c>
      <c r="K275" s="74">
        <f t="shared" ref="K275" si="240">IF(J275="",0,((G275*J275)*$F$30)*0.9*100)</f>
        <v>0.11215384578000002</v>
      </c>
      <c r="L275" s="3"/>
      <c r="M275" s="38"/>
    </row>
    <row r="276" spans="1:15" ht="45.75" customHeight="1" outlineLevel="1" x14ac:dyDescent="0.2">
      <c r="A276" s="170" t="str">
        <f>Máximo!A276</f>
        <v>3.242</v>
      </c>
      <c r="B276" s="667" t="str">
        <f>Máximo!B276:E276</f>
        <v>O consumo de informações corporativas deve ser feito através do API Gateway Corporativo.</v>
      </c>
      <c r="C276" s="668"/>
      <c r="D276" s="668"/>
      <c r="E276" s="669"/>
      <c r="F276" s="68" t="str">
        <f>IF(Máximo!F276:I276="","",Máximo!F276:I276)</f>
        <v/>
      </c>
      <c r="G276" s="72">
        <f>Máximo!G276:J276</f>
        <v>6.9230769000000003E-4</v>
      </c>
      <c r="H276" s="70" t="str">
        <f>IF(Máximo!H276="","",Máximo!H276)</f>
        <v>Obrigatório</v>
      </c>
      <c r="I276" s="37" t="s">
        <v>4</v>
      </c>
      <c r="J276" s="73">
        <f>IF($K$13="Não Atende",0,IF(I276="","",IF(H276="",VLOOKUP(I276,Parâmetros!$B$3:$C$6,2,0),VLOOKUP(I276,Parâmetros!$B$3:$C$6,2,0)*VLOOKUP(H276,Parâmetros!$E$3:$G$5,2,0))))</f>
        <v>4</v>
      </c>
      <c r="K276" s="74">
        <f t="shared" ref="K276" si="241">IF(J276="",0,((G276*J276)*$F$30)*0.9*100)</f>
        <v>0.11215384578000002</v>
      </c>
      <c r="L276" s="3"/>
      <c r="M276" s="38"/>
    </row>
    <row r="277" spans="1:15" ht="45.75" customHeight="1" outlineLevel="1" x14ac:dyDescent="0.2">
      <c r="A277" s="170" t="str">
        <f>Máximo!A277</f>
        <v>3.243</v>
      </c>
      <c r="B277" s="667" t="str">
        <f>Máximo!B277:E277</f>
        <v>Deve ser possivel de acesso a todos os logs da solução em tempo real</v>
      </c>
      <c r="C277" s="668"/>
      <c r="D277" s="668"/>
      <c r="E277" s="669"/>
      <c r="F277" s="68" t="str">
        <f>IF(Máximo!F277:I277="","",Máximo!F277:I277)</f>
        <v/>
      </c>
      <c r="G277" s="72">
        <f>Máximo!G277:J277</f>
        <v>6.9230769000000003E-4</v>
      </c>
      <c r="H277" s="70" t="str">
        <f>IF(Máximo!H277="","",Máximo!H277)</f>
        <v>Obrigatório</v>
      </c>
      <c r="I277" s="37" t="s">
        <v>4</v>
      </c>
      <c r="J277" s="73">
        <f>IF($K$13="Não Atende",0,IF(I277="","",IF(H277="",VLOOKUP(I277,Parâmetros!$B$3:$C$6,2,0),VLOOKUP(I277,Parâmetros!$B$3:$C$6,2,0)*VLOOKUP(H277,Parâmetros!$E$3:$G$5,2,0))))</f>
        <v>4</v>
      </c>
      <c r="K277" s="74">
        <f t="shared" ref="K277" si="242">IF(J277="",0,((G277*J277)*$F$30)*0.9*100)</f>
        <v>0.11215384578000002</v>
      </c>
      <c r="L277" s="3"/>
      <c r="M277" s="38"/>
    </row>
    <row r="278" spans="1:15" ht="45.75" customHeight="1" outlineLevel="1" x14ac:dyDescent="0.2">
      <c r="A278" s="170" t="str">
        <f>Máximo!A278</f>
        <v>3.244</v>
      </c>
      <c r="B278" s="667" t="str">
        <f>Máximo!B278:E278</f>
        <v>Proponente deve ter area responsavel por seguranca da informação com staff certificado ( CISPP, CISA, CEH, CSPA, CSSLP e etc )</v>
      </c>
      <c r="C278" s="668"/>
      <c r="D278" s="668"/>
      <c r="E278" s="669"/>
      <c r="F278" s="68" t="str">
        <f>IF(Máximo!F278:I278="","",Máximo!F278:I278)</f>
        <v/>
      </c>
      <c r="G278" s="72">
        <f>Máximo!G278:J278</f>
        <v>6.9230769000000003E-4</v>
      </c>
      <c r="H278" s="70" t="str">
        <f>IF(Máximo!H278="","",Máximo!H278)</f>
        <v>Obrigatório</v>
      </c>
      <c r="I278" s="37" t="s">
        <v>4</v>
      </c>
      <c r="J278" s="73">
        <f>IF($K$13="Não Atende",0,IF(I278="","",IF(H278="",VLOOKUP(I278,Parâmetros!$B$3:$C$6,2,0),VLOOKUP(I278,Parâmetros!$B$3:$C$6,2,0)*VLOOKUP(H278,Parâmetros!$E$3:$G$5,2,0))))</f>
        <v>4</v>
      </c>
      <c r="K278" s="74">
        <f t="shared" ref="K278" si="243">IF(J278="",0,((G278*J278)*$F$30)*0.9*100)</f>
        <v>0.11215384578000002</v>
      </c>
      <c r="L278" s="3"/>
      <c r="M278" s="38"/>
    </row>
    <row r="279" spans="1:15" ht="45.75" customHeight="1" outlineLevel="1" x14ac:dyDescent="0.2">
      <c r="A279" s="170" t="str">
        <f>Máximo!A279</f>
        <v>3.245</v>
      </c>
      <c r="B279" s="667" t="str">
        <f>Máximo!B279:E279</f>
        <v>O provedor deve ser capaz de atender as necessidades da Oi em termos de RPO (Recovery Point Objective) e RTO (Recovery Time Objective)</v>
      </c>
      <c r="C279" s="668"/>
      <c r="D279" s="668"/>
      <c r="E279" s="669"/>
      <c r="F279" s="68" t="str">
        <f>IF(Máximo!F279:I279="","",Máximo!F279:I279)</f>
        <v/>
      </c>
      <c r="G279" s="72">
        <f>Máximo!G279:J279</f>
        <v>6.9230769000000003E-4</v>
      </c>
      <c r="H279" s="70" t="str">
        <f>IF(Máximo!H279="","",Máximo!H279)</f>
        <v>Obrigatório</v>
      </c>
      <c r="I279" s="37" t="s">
        <v>4</v>
      </c>
      <c r="J279" s="73">
        <f>IF($K$13="Não Atende",0,IF(I279="","",IF(H279="",VLOOKUP(I279,Parâmetros!$B$3:$C$6,2,0),VLOOKUP(I279,Parâmetros!$B$3:$C$6,2,0)*VLOOKUP(H279,Parâmetros!$E$3:$G$5,2,0))))</f>
        <v>4</v>
      </c>
      <c r="K279" s="74">
        <f t="shared" ref="K279" si="244">IF(J279="",0,((G279*J279)*$F$30)*0.9*100)</f>
        <v>0.11215384578000002</v>
      </c>
      <c r="L279" s="3"/>
      <c r="M279" s="38"/>
    </row>
    <row r="280" spans="1:15" ht="45.75" customHeight="1" outlineLevel="1" x14ac:dyDescent="0.2">
      <c r="A280" s="170" t="str">
        <f>Máximo!A280</f>
        <v>3.246</v>
      </c>
      <c r="B280" s="667" t="str">
        <f>Máximo!B280:E280</f>
        <v>Deve ser possível restringir o acesso por localidade (IP) às aplicações / serviços em nuvem para determinados usuários</v>
      </c>
      <c r="C280" s="668"/>
      <c r="D280" s="668"/>
      <c r="E280" s="669"/>
      <c r="F280" s="68" t="str">
        <f>IF(Máximo!F280:I280="","",Máximo!F280:I280)</f>
        <v/>
      </c>
      <c r="G280" s="72">
        <f>Máximo!G280:J280</f>
        <v>6.9230769000000003E-4</v>
      </c>
      <c r="H280" s="70" t="str">
        <f>IF(Máximo!H280="","",Máximo!H280)</f>
        <v>Obrigatório</v>
      </c>
      <c r="I280" s="37" t="s">
        <v>4</v>
      </c>
      <c r="J280" s="73">
        <f>IF($K$13="Não Atende",0,IF(I280="","",IF(H280="",VLOOKUP(I280,Parâmetros!$B$3:$C$6,2,0),VLOOKUP(I280,Parâmetros!$B$3:$C$6,2,0)*VLOOKUP(H280,Parâmetros!$E$3:$G$5,2,0))))</f>
        <v>4</v>
      </c>
      <c r="K280" s="74">
        <f t="shared" ref="K280" si="245">IF(J280="",0,((G280*J280)*$F$30)*0.9*100)</f>
        <v>0.11215384578000002</v>
      </c>
      <c r="L280" s="3"/>
      <c r="M280" s="38"/>
    </row>
    <row r="281" spans="1:15" ht="45.75" customHeight="1" outlineLevel="1" x14ac:dyDescent="0.2">
      <c r="A281" s="170" t="str">
        <f>Máximo!A281</f>
        <v>3.247</v>
      </c>
      <c r="B281" s="667" t="str">
        <f>Máximo!B281:E281</f>
        <v>Serviços ou aplicações hospedados em nuvem pública só devem ser expostos para Internet caso seja estritamente necessário</v>
      </c>
      <c r="C281" s="668"/>
      <c r="D281" s="668"/>
      <c r="E281" s="669"/>
      <c r="F281" s="68" t="str">
        <f>IF(Máximo!F281:I281="","",Máximo!F281:I281)</f>
        <v/>
      </c>
      <c r="G281" s="72">
        <f>Máximo!G281:J281</f>
        <v>6.9230769000000003E-4</v>
      </c>
      <c r="H281" s="70" t="str">
        <f>IF(Máximo!H281="","",Máximo!H281)</f>
        <v>Obrigatório</v>
      </c>
      <c r="I281" s="37" t="s">
        <v>4</v>
      </c>
      <c r="J281" s="73">
        <f>IF($K$13="Não Atende",0,IF(I281="","",IF(H281="",VLOOKUP(I281,Parâmetros!$B$3:$C$6,2,0),VLOOKUP(I281,Parâmetros!$B$3:$C$6,2,0)*VLOOKUP(H281,Parâmetros!$E$3:$G$5,2,0))))</f>
        <v>4</v>
      </c>
      <c r="K281" s="74">
        <f t="shared" ref="K281" si="246">IF(J281="",0,((G281*J281)*$F$30)*0.9*100)</f>
        <v>0.11215384578000002</v>
      </c>
      <c r="L281" s="3"/>
      <c r="M281" s="38"/>
    </row>
    <row r="282" spans="1:15" ht="45.75" customHeight="1" outlineLevel="1" x14ac:dyDescent="0.2">
      <c r="A282" s="170" t="str">
        <f>Máximo!A282</f>
        <v>3.248</v>
      </c>
      <c r="B282" s="667" t="str">
        <f>Máximo!B282:E282</f>
        <v>Deve ser implementado DMZ na nuvem pública de forma a isolar aqueles nós que estarão acessíveis na Internet</v>
      </c>
      <c r="C282" s="668"/>
      <c r="D282" s="668"/>
      <c r="E282" s="669"/>
      <c r="F282" s="68" t="str">
        <f>IF(Máximo!F282:I282="","",Máximo!F282:I282)</f>
        <v/>
      </c>
      <c r="G282" s="72">
        <f>Máximo!G282:J282</f>
        <v>6.9230769000000003E-4</v>
      </c>
      <c r="H282" s="70" t="str">
        <f>IF(Máximo!H282="","",Máximo!H282)</f>
        <v>Obrigatório</v>
      </c>
      <c r="I282" s="37" t="s">
        <v>4</v>
      </c>
      <c r="J282" s="73">
        <f>IF($K$13="Não Atende",0,IF(I282="","",IF(H282="",VLOOKUP(I282,Parâmetros!$B$3:$C$6,2,0),VLOOKUP(I282,Parâmetros!$B$3:$C$6,2,0)*VLOOKUP(H282,Parâmetros!$E$3:$G$5,2,0))))</f>
        <v>4</v>
      </c>
      <c r="K282" s="74">
        <f t="shared" ref="K282" si="247">IF(J282="",0,((G282*J282)*$F$30)*0.9*100)</f>
        <v>0.11215384578000002</v>
      </c>
      <c r="L282" s="3"/>
      <c r="M282" s="38"/>
    </row>
    <row r="283" spans="1:15" ht="15" customHeight="1" outlineLevel="1" x14ac:dyDescent="0.2">
      <c r="A283" s="121"/>
      <c r="B283" s="237" t="s">
        <v>171</v>
      </c>
      <c r="C283" s="236"/>
      <c r="D283" s="236"/>
      <c r="E283" s="236"/>
      <c r="F283" s="122"/>
      <c r="G283" s="122"/>
      <c r="H283" s="122"/>
      <c r="I283" s="239"/>
      <c r="J283" s="122"/>
      <c r="K283" s="122"/>
      <c r="L283" s="122"/>
      <c r="M283" s="123"/>
      <c r="N283" s="168"/>
      <c r="O283" s="168"/>
    </row>
    <row r="284" spans="1:15" ht="45.75" customHeight="1" outlineLevel="1" x14ac:dyDescent="0.2">
      <c r="A284" s="170" t="str">
        <f>Máximo!A284</f>
        <v>3.249</v>
      </c>
      <c r="B284" s="667" t="str">
        <f>Máximo!B284:E284</f>
        <v>Para processos e interfaces baseados em arquivos ou batch deve-se projetar na solução a capacidade de gerar arquivos específicos de erros, além de gravar em LOG na camada ofendida o seu detalhamento, mantendo a persistência e disponibilidade do processamento</v>
      </c>
      <c r="C284" s="668"/>
      <c r="D284" s="668"/>
      <c r="E284" s="669"/>
      <c r="F284" s="68" t="str">
        <f>IF(Máximo!F284:I284="","",Máximo!F284:I284)</f>
        <v/>
      </c>
      <c r="G284" s="72">
        <f>Máximo!G284:J284</f>
        <v>2.5000000000000001E-3</v>
      </c>
      <c r="H284" s="70" t="str">
        <f>IF(Máximo!H284="","",Máximo!H284)</f>
        <v>Obrigatório</v>
      </c>
      <c r="I284" s="37" t="s">
        <v>4</v>
      </c>
      <c r="J284" s="73">
        <f>IF($K$13="Não Atende",0,IF(I284="","",IF(H284="",VLOOKUP(I284,Parâmetros!$B$3:$C$6,2,0),VLOOKUP(I284,Parâmetros!$B$3:$C$6,2,0)*VLOOKUP(H284,Parâmetros!$E$3:$G$5,2,0))))</f>
        <v>4</v>
      </c>
      <c r="K284" s="74">
        <f>IF(J284="",0,((G284*J284)*$F$30)*0.9*100)</f>
        <v>0.40500000000000008</v>
      </c>
      <c r="L284" s="3"/>
      <c r="M284" s="38"/>
    </row>
    <row r="285" spans="1:15" ht="45.75" customHeight="1" outlineLevel="1" x14ac:dyDescent="0.2">
      <c r="A285" s="170" t="str">
        <f>Máximo!A285</f>
        <v>3.250</v>
      </c>
      <c r="B285" s="667" t="str">
        <f>Máximo!B285:E285</f>
        <v>Demonstrar habilidade para controles de versão da solução</v>
      </c>
      <c r="C285" s="668"/>
      <c r="D285" s="668"/>
      <c r="E285" s="669"/>
      <c r="F285" s="68" t="str">
        <f>IF(Máximo!F285:I285="","",Máximo!F285:I285)</f>
        <v/>
      </c>
      <c r="G285" s="72">
        <f>Máximo!G285:J285</f>
        <v>2.5000000000000001E-3</v>
      </c>
      <c r="H285" s="70" t="str">
        <f>IF(Máximo!H285="","",Máximo!H285)</f>
        <v>Obrigatório</v>
      </c>
      <c r="I285" s="37" t="s">
        <v>5</v>
      </c>
      <c r="J285" s="73">
        <f>IF($K$13="Não Atende",0,IF(I285="","",IF(H285="",VLOOKUP(I285,Parâmetros!$B$3:$C$6,2,0),VLOOKUP(I285,Parâmetros!$B$3:$C$6,2,0)*VLOOKUP(H285,Parâmetros!$E$3:$G$5,2,0))))</f>
        <v>0</v>
      </c>
      <c r="K285" s="74">
        <f>IF(J285="",0,((G285*J285)*$F$30)*0.9*100)</f>
        <v>0</v>
      </c>
      <c r="L285" s="3"/>
      <c r="M285" s="38"/>
    </row>
    <row r="286" spans="1:15" ht="45.75" customHeight="1" outlineLevel="1" x14ac:dyDescent="0.2">
      <c r="A286" s="170" t="str">
        <f>Máximo!A286</f>
        <v>3.251</v>
      </c>
      <c r="B286" s="667" t="str">
        <f>Máximo!B286:E286</f>
        <v>Todos os serviços e integrações da solução devem ser capazes de ser monitorados, controlados e gerenciados</v>
      </c>
      <c r="C286" s="668"/>
      <c r="D286" s="668"/>
      <c r="E286" s="669"/>
      <c r="F286" s="68" t="str">
        <f>IF(Máximo!F286:I286="","",Máximo!F286:I286)</f>
        <v/>
      </c>
      <c r="G286" s="72">
        <f>Máximo!G286:J286</f>
        <v>2.5000000000000001E-3</v>
      </c>
      <c r="H286" s="70" t="str">
        <f>IF(Máximo!H286="","",Máximo!H286)</f>
        <v>Obrigatório</v>
      </c>
      <c r="I286" s="37" t="s">
        <v>5</v>
      </c>
      <c r="J286" s="73">
        <f>IF($K$13="Não Atende",0,IF(I286="","",IF(H286="",VLOOKUP(I286,Parâmetros!$B$3:$C$6,2,0),VLOOKUP(I286,Parâmetros!$B$3:$C$6,2,0)*VLOOKUP(H286,Parâmetros!$E$3:$G$5,2,0))))</f>
        <v>0</v>
      </c>
      <c r="K286" s="74">
        <f>IF(J286="",0,((G286*J286)*$F$30)*0.9*100)</f>
        <v>0</v>
      </c>
      <c r="L286" s="3"/>
      <c r="M286" s="38"/>
    </row>
    <row r="287" spans="1:15" ht="45.75" customHeight="1" outlineLevel="1" x14ac:dyDescent="0.2">
      <c r="A287" s="170" t="str">
        <f>Máximo!A287</f>
        <v>3.252</v>
      </c>
      <c r="B287" s="667" t="str">
        <f>Máximo!B287:E287</f>
        <v>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v>
      </c>
      <c r="C287" s="668"/>
      <c r="D287" s="668"/>
      <c r="E287" s="669"/>
      <c r="F287" s="68" t="str">
        <f>IF(Máximo!F287:I287="","",Máximo!F287:I287)</f>
        <v/>
      </c>
      <c r="G287" s="72">
        <f>Máximo!G287:J287</f>
        <v>2.5000000000000001E-3</v>
      </c>
      <c r="H287" s="70" t="str">
        <f>IF(Máximo!H287="","",Máximo!H287)</f>
        <v>Obrigatório</v>
      </c>
      <c r="I287" s="37" t="s">
        <v>5</v>
      </c>
      <c r="J287" s="73">
        <f>IF($K$13="Não Atende",0,IF(I287="","",IF(H287="",VLOOKUP(I287,Parâmetros!$B$3:$C$6,2,0),VLOOKUP(I287,Parâmetros!$B$3:$C$6,2,0)*VLOOKUP(H287,Parâmetros!$E$3:$G$5,2,0))))</f>
        <v>0</v>
      </c>
      <c r="K287" s="74">
        <f>IF(J287="",0,((G287*J287)*$F$30)*0.9*100)</f>
        <v>0</v>
      </c>
      <c r="L287" s="3"/>
      <c r="M287" s="38"/>
    </row>
    <row r="288" spans="1:15" ht="15" customHeight="1" outlineLevel="1" x14ac:dyDescent="0.2">
      <c r="A288" s="121"/>
      <c r="B288" s="237" t="s">
        <v>172</v>
      </c>
      <c r="C288" s="237"/>
      <c r="D288" s="237"/>
      <c r="E288" s="237"/>
      <c r="F288" s="122"/>
      <c r="G288" s="122"/>
      <c r="H288" s="122"/>
      <c r="I288" s="239"/>
      <c r="J288" s="122"/>
      <c r="K288" s="122"/>
      <c r="L288" s="122"/>
      <c r="M288" s="123"/>
      <c r="N288" s="168"/>
      <c r="O288" s="168"/>
    </row>
    <row r="289" spans="1:13" ht="45.75" customHeight="1" outlineLevel="1" x14ac:dyDescent="0.2">
      <c r="A289" s="170" t="str">
        <f>Máximo!A289</f>
        <v>3.253</v>
      </c>
      <c r="B289" s="667" t="str">
        <f>Máximo!B289:E289</f>
        <v>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v>
      </c>
      <c r="C289" s="668"/>
      <c r="D289" s="668"/>
      <c r="E289" s="669"/>
      <c r="F289" s="68" t="str">
        <f>IF(Máximo!F289:I289="","",Máximo!F289:I289)</f>
        <v/>
      </c>
      <c r="G289" s="72">
        <f>Máximo!G289:J289</f>
        <v>4.3478260899999996E-3</v>
      </c>
      <c r="H289" s="70" t="str">
        <f>IF(Máximo!H289="","",Máximo!H289)</f>
        <v>Obrigatório</v>
      </c>
      <c r="I289" s="37" t="s">
        <v>5</v>
      </c>
      <c r="J289" s="73">
        <f>IF($K$13="Não Atende",0,IF(I289="","",IF(H289="",VLOOKUP(I289,Parâmetros!$B$3:$C$6,2,0),VLOOKUP(I289,Parâmetros!$B$3:$C$6,2,0)*VLOOKUP(H289,Parâmetros!$E$3:$G$5,2,0))))</f>
        <v>0</v>
      </c>
      <c r="K289" s="74">
        <f t="shared" ref="K289" si="248">IF(J289="",0,((G289*J289)*$F$30)*0.9*100)</f>
        <v>0</v>
      </c>
      <c r="L289" s="3"/>
      <c r="M289" s="38"/>
    </row>
    <row r="290" spans="1:13" ht="45.75" customHeight="1" outlineLevel="1" x14ac:dyDescent="0.2">
      <c r="A290" s="170" t="str">
        <f>Máximo!A290</f>
        <v>3.254</v>
      </c>
      <c r="B290" s="667" t="str">
        <f>Máximo!B290:E290</f>
        <v>A ferramenta deverá enviar scores de risco (com pontuação e recomendação) para o sistema Transact da Oi para análise de crédito (via webservices - xml's) dentro dos SLA's acordados (tempo de resposta e acertividade de todas as propostas de análise de crédito)</v>
      </c>
      <c r="C290" s="668"/>
      <c r="D290" s="668"/>
      <c r="E290" s="669"/>
      <c r="F290" s="68" t="str">
        <f>IF(Máximo!F290:I290="","",Máximo!F290:I290)</f>
        <v/>
      </c>
      <c r="G290" s="72">
        <f>Máximo!G290:J290</f>
        <v>4.3478260899999996E-3</v>
      </c>
      <c r="H290" s="70" t="str">
        <f>IF(Máximo!H290="","",Máximo!H290)</f>
        <v>Obrigatório</v>
      </c>
      <c r="I290" s="37" t="s">
        <v>5</v>
      </c>
      <c r="J290" s="73">
        <f>IF($K$13="Não Atende",0,IF(I290="","",IF(H290="",VLOOKUP(I290,Parâmetros!$B$3:$C$6,2,0),VLOOKUP(I290,Parâmetros!$B$3:$C$6,2,0)*VLOOKUP(H290,Parâmetros!$E$3:$G$5,2,0))))</f>
        <v>0</v>
      </c>
      <c r="K290" s="74">
        <f t="shared" ref="K290" si="249">IF(J290="",0,((G290*J290)*$F$30)*0.9*100)</f>
        <v>0</v>
      </c>
      <c r="L290" s="3"/>
      <c r="M290" s="38"/>
    </row>
    <row r="291" spans="1:13" ht="45.75" customHeight="1" outlineLevel="1" x14ac:dyDescent="0.2">
      <c r="A291" s="170" t="str">
        <f>Máximo!A291</f>
        <v>3.255</v>
      </c>
      <c r="B291" s="667" t="str">
        <f>Máximo!B291:E291</f>
        <v>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v>
      </c>
      <c r="C291" s="668"/>
      <c r="D291" s="668"/>
      <c r="E291" s="669"/>
      <c r="F291" s="68" t="str">
        <f>IF(Máximo!F291:I291="","",Máximo!F291:I291)</f>
        <v/>
      </c>
      <c r="G291" s="72">
        <f>Máximo!G291:J291</f>
        <v>4.3478260899999996E-3</v>
      </c>
      <c r="H291" s="70" t="str">
        <f>IF(Máximo!H291="","",Máximo!H291)</f>
        <v>Obrigatório</v>
      </c>
      <c r="I291" s="37" t="s">
        <v>5</v>
      </c>
      <c r="J291" s="73">
        <f>IF($K$13="Não Atende",0,IF(I291="","",IF(H291="",VLOOKUP(I291,Parâmetros!$B$3:$C$6,2,0),VLOOKUP(I291,Parâmetros!$B$3:$C$6,2,0)*VLOOKUP(H291,Parâmetros!$E$3:$G$5,2,0))))</f>
        <v>0</v>
      </c>
      <c r="K291" s="74">
        <f t="shared" ref="K291" si="250">IF(J291="",0,((G291*J291)*$F$30)*0.9*100)</f>
        <v>0</v>
      </c>
      <c r="L291" s="3"/>
      <c r="M291" s="38"/>
    </row>
    <row r="292" spans="1:13" ht="45.75" customHeight="1" outlineLevel="1" x14ac:dyDescent="0.2">
      <c r="A292" s="170" t="str">
        <f>Máximo!A292</f>
        <v>3.256</v>
      </c>
      <c r="B292" s="667" t="str">
        <f>Máximo!B292:E292</f>
        <v>A ferramenta deverá ser capaz de se conectar com o SIAF (sistema responsável por compartilhar informações de fraudes de subscrição entre as operadoras afiliadas e a ABRT).</v>
      </c>
      <c r="C292" s="668"/>
      <c r="D292" s="668"/>
      <c r="E292" s="669"/>
      <c r="F292" s="68" t="str">
        <f>IF(Máximo!F292:I292="","",Máximo!F292:I292)</f>
        <v/>
      </c>
      <c r="G292" s="72">
        <f>Máximo!G292:J292</f>
        <v>4.3478260899999996E-3</v>
      </c>
      <c r="H292" s="70" t="str">
        <f>IF(Máximo!H292="","",Máximo!H292)</f>
        <v>Obrigatório</v>
      </c>
      <c r="I292" s="37" t="s">
        <v>5</v>
      </c>
      <c r="J292" s="73">
        <f>IF($K$13="Não Atende",0,IF(I292="","",IF(H292="",VLOOKUP(I292,Parâmetros!$B$3:$C$6,2,0),VLOOKUP(I292,Parâmetros!$B$3:$C$6,2,0)*VLOOKUP(H292,Parâmetros!$E$3:$G$5,2,0))))</f>
        <v>0</v>
      </c>
      <c r="K292" s="74">
        <f t="shared" ref="K292" si="251">IF(J292="",0,((G292*J292)*$F$30)*0.9*100)</f>
        <v>0</v>
      </c>
      <c r="L292" s="3"/>
      <c r="M292" s="38"/>
    </row>
    <row r="293" spans="1:13" ht="45.75" customHeight="1" outlineLevel="1" x14ac:dyDescent="0.2">
      <c r="A293" s="170" t="str">
        <f>Máximo!A293</f>
        <v>3.257</v>
      </c>
      <c r="B293" s="667" t="str">
        <f>Máximo!B293:E293</f>
        <v xml:space="preserve">Suportar interação com plataformas digitais omni-channel de pagamento para o cliente (credit card, pay pal, bitcoin, etc)
</v>
      </c>
      <c r="C293" s="668"/>
      <c r="D293" s="668"/>
      <c r="E293" s="669"/>
      <c r="F293" s="68" t="str">
        <f>IF(Máximo!F293:I293="","",Máximo!F293:I293)</f>
        <v/>
      </c>
      <c r="G293" s="72">
        <f>Máximo!G293:J293</f>
        <v>4.3478260899999996E-3</v>
      </c>
      <c r="H293" s="70" t="str">
        <f>IF(Máximo!H293="","",Máximo!H293)</f>
        <v>Obrigatório</v>
      </c>
      <c r="I293" s="37" t="s">
        <v>5</v>
      </c>
      <c r="J293" s="73">
        <f>IF($K$13="Não Atende",0,IF(I293="","",IF(H293="",VLOOKUP(I293,Parâmetros!$B$3:$C$6,2,0),VLOOKUP(I293,Parâmetros!$B$3:$C$6,2,0)*VLOOKUP(H293,Parâmetros!$E$3:$G$5,2,0))))</f>
        <v>0</v>
      </c>
      <c r="K293" s="74">
        <f t="shared" ref="K293" si="252">IF(J293="",0,((G293*J293)*$F$30)*0.9*100)</f>
        <v>0</v>
      </c>
      <c r="L293" s="3"/>
      <c r="M293" s="38"/>
    </row>
    <row r="294" spans="1:13" ht="45.75" customHeight="1" outlineLevel="1" x14ac:dyDescent="0.2">
      <c r="A294" s="170" t="str">
        <f>Máximo!A294</f>
        <v>3.258</v>
      </c>
      <c r="B294" s="667" t="str">
        <f>Máximo!B294:E294</f>
        <v>Demonstrar habilidade de se conectar com elementos de rede e sensores - M2M</v>
      </c>
      <c r="C294" s="668"/>
      <c r="D294" s="668"/>
      <c r="E294" s="669"/>
      <c r="F294" s="68" t="str">
        <f>IF(Máximo!F294:I294="","",Máximo!F294:I294)</f>
        <v/>
      </c>
      <c r="G294" s="72">
        <f>Máximo!G294:J294</f>
        <v>4.3478260899999996E-3</v>
      </c>
      <c r="H294" s="70" t="str">
        <f>IF(Máximo!H294="","",Máximo!H294)</f>
        <v>Obrigatório</v>
      </c>
      <c r="I294" s="37" t="s">
        <v>5</v>
      </c>
      <c r="J294" s="73">
        <f>IF($K$13="Não Atende",0,IF(I294="","",IF(H294="",VLOOKUP(I294,Parâmetros!$B$3:$C$6,2,0),VLOOKUP(I294,Parâmetros!$B$3:$C$6,2,0)*VLOOKUP(H294,Parâmetros!$E$3:$G$5,2,0))))</f>
        <v>0</v>
      </c>
      <c r="K294" s="74">
        <f t="shared" ref="K294" si="253">IF(J294="",0,((G294*J294)*$F$30)*0.9*100)</f>
        <v>0</v>
      </c>
      <c r="L294" s="3"/>
      <c r="M294" s="38"/>
    </row>
    <row r="295" spans="1:13" ht="45.75" customHeight="1" outlineLevel="1" x14ac:dyDescent="0.2">
      <c r="A295" s="170" t="str">
        <f>Máximo!A295</f>
        <v>3.259</v>
      </c>
      <c r="B295" s="667" t="str">
        <f>Máximo!B295:E295</f>
        <v>O sistema poderá disponibilizar e receber dados gerados via FTP e SFTP</v>
      </c>
      <c r="C295" s="668"/>
      <c r="D295" s="668"/>
      <c r="E295" s="669"/>
      <c r="F295" s="68" t="str">
        <f>IF(Máximo!F295:I295="","",Máximo!F295:I295)</f>
        <v/>
      </c>
      <c r="G295" s="72">
        <f>Máximo!G295:J295</f>
        <v>4.3478260899999996E-3</v>
      </c>
      <c r="H295" s="70" t="str">
        <f>IF(Máximo!H295="","",Máximo!H295)</f>
        <v>Obrigatório</v>
      </c>
      <c r="I295" s="37" t="s">
        <v>4</v>
      </c>
      <c r="J295" s="73">
        <f>IF($K$13="Não Atende",0,IF(I295="","",IF(H295="",VLOOKUP(I295,Parâmetros!$B$3:$C$6,2,0),VLOOKUP(I295,Parâmetros!$B$3:$C$6,2,0)*VLOOKUP(H295,Parâmetros!$E$3:$G$5,2,0))))</f>
        <v>4</v>
      </c>
      <c r="K295" s="74">
        <f t="shared" ref="K295" si="254">IF(J295="",0,((G295*J295)*$F$30)*0.9*100)</f>
        <v>0.70434782657999995</v>
      </c>
      <c r="L295" s="3"/>
      <c r="M295" s="38"/>
    </row>
    <row r="296" spans="1:13" ht="45.75" customHeight="1" outlineLevel="1" x14ac:dyDescent="0.2">
      <c r="A296" s="170" t="str">
        <f>Máximo!A296</f>
        <v>3.260</v>
      </c>
      <c r="B296" s="667" t="str">
        <f>Máximo!B296:E296</f>
        <v>Habilidade de integrar com outras interfaces utilizando Oracle Soa Suite</v>
      </c>
      <c r="C296" s="668"/>
      <c r="D296" s="668"/>
      <c r="E296" s="669"/>
      <c r="F296" s="68" t="str">
        <f>IF(Máximo!F296:I296="","",Máximo!F296:I296)</f>
        <v/>
      </c>
      <c r="G296" s="72">
        <f>Máximo!G296:J296</f>
        <v>4.3478260899999996E-3</v>
      </c>
      <c r="H296" s="70" t="str">
        <f>IF(Máximo!H296="","",Máximo!H296)</f>
        <v>Obrigatório</v>
      </c>
      <c r="I296" s="37" t="s">
        <v>5</v>
      </c>
      <c r="J296" s="73">
        <f>IF($K$13="Não Atende",0,IF(I296="","",IF(H296="",VLOOKUP(I296,Parâmetros!$B$3:$C$6,2,0),VLOOKUP(I296,Parâmetros!$B$3:$C$6,2,0)*VLOOKUP(H296,Parâmetros!$E$3:$G$5,2,0))))</f>
        <v>0</v>
      </c>
      <c r="K296" s="74">
        <f t="shared" ref="K296" si="255">IF(J296="",0,((G296*J296)*$F$30)*0.9*100)</f>
        <v>0</v>
      </c>
      <c r="L296" s="3"/>
      <c r="M296" s="38"/>
    </row>
    <row r="297" spans="1:13" ht="45.75" customHeight="1" outlineLevel="1" x14ac:dyDescent="0.2">
      <c r="A297" s="170" t="str">
        <f>Máximo!A297</f>
        <v>3.261</v>
      </c>
      <c r="B297" s="667" t="str">
        <f>Máximo!B297:E297</f>
        <v>Habilidade de integrar com outras interfaces utilizando Informática Power Center</v>
      </c>
      <c r="C297" s="668"/>
      <c r="D297" s="668"/>
      <c r="E297" s="669"/>
      <c r="F297" s="68" t="str">
        <f>IF(Máximo!F297:I297="","",Máximo!F297:I297)</f>
        <v/>
      </c>
      <c r="G297" s="72">
        <f>Máximo!G297:J297</f>
        <v>4.3478260899999996E-3</v>
      </c>
      <c r="H297" s="70" t="str">
        <f>IF(Máximo!H297="","",Máximo!H297)</f>
        <v>Obrigatório</v>
      </c>
      <c r="I297" s="37" t="s">
        <v>4</v>
      </c>
      <c r="J297" s="73">
        <f>IF($K$13="Não Atende",0,IF(I297="","",IF(H297="",VLOOKUP(I297,Parâmetros!$B$3:$C$6,2,0),VLOOKUP(I297,Parâmetros!$B$3:$C$6,2,0)*VLOOKUP(H297,Parâmetros!$E$3:$G$5,2,0))))</f>
        <v>4</v>
      </c>
      <c r="K297" s="74">
        <f t="shared" ref="K297" si="256">IF(J297="",0,((G297*J297)*$F$30)*0.9*100)</f>
        <v>0.70434782657999995</v>
      </c>
      <c r="L297" s="3"/>
      <c r="M297" s="38"/>
    </row>
    <row r="298" spans="1:13" ht="45.75" customHeight="1" outlineLevel="1" x14ac:dyDescent="0.2">
      <c r="A298" s="170" t="str">
        <f>Máximo!A298</f>
        <v>3.262</v>
      </c>
      <c r="B298" s="667" t="str">
        <f>Máximo!B298:E298</f>
        <v>Suportar mensagens orientadas a API’s (considerando protocolos SOAP e REST)</v>
      </c>
      <c r="C298" s="668"/>
      <c r="D298" s="668"/>
      <c r="E298" s="669"/>
      <c r="F298" s="68" t="str">
        <f>IF(Máximo!F298:I298="","",Máximo!F298:I298)</f>
        <v/>
      </c>
      <c r="G298" s="72">
        <f>Máximo!G298:J298</f>
        <v>4.3478260899999996E-3</v>
      </c>
      <c r="H298" s="70" t="str">
        <f>IF(Máximo!H298="","",Máximo!H298)</f>
        <v>Obrigatório</v>
      </c>
      <c r="I298" s="37" t="s">
        <v>4</v>
      </c>
      <c r="J298" s="73">
        <f>IF($K$13="Não Atende",0,IF(I298="","",IF(H298="",VLOOKUP(I298,Parâmetros!$B$3:$C$6,2,0),VLOOKUP(I298,Parâmetros!$B$3:$C$6,2,0)*VLOOKUP(H298,Parâmetros!$E$3:$G$5,2,0))))</f>
        <v>4</v>
      </c>
      <c r="K298" s="74">
        <f t="shared" ref="K298" si="257">IF(J298="",0,((G298*J298)*$F$30)*0.9*100)</f>
        <v>0.70434782657999995</v>
      </c>
      <c r="L298" s="3"/>
      <c r="M298" s="38"/>
    </row>
    <row r="299" spans="1:13" ht="45.75" customHeight="1" outlineLevel="1" x14ac:dyDescent="0.2">
      <c r="A299" s="170" t="str">
        <f>Máximo!A299</f>
        <v>3.263</v>
      </c>
      <c r="B299" s="667" t="str">
        <f>Máximo!B299:E299</f>
        <v>Demonstrar habilidade para se integrar com NDS (Novel Directory Services) para Single Sign On e user and profile management</v>
      </c>
      <c r="C299" s="668"/>
      <c r="D299" s="668"/>
      <c r="E299" s="669"/>
      <c r="F299" s="68" t="str">
        <f>IF(Máximo!F299:I299="","",Máximo!F299:I299)</f>
        <v/>
      </c>
      <c r="G299" s="72">
        <f>Máximo!G299:J299</f>
        <v>4.3478260899999996E-3</v>
      </c>
      <c r="H299" s="70" t="str">
        <f>IF(Máximo!H299="","",Máximo!H299)</f>
        <v>Obrigatório</v>
      </c>
      <c r="I299" s="37" t="s">
        <v>5</v>
      </c>
      <c r="J299" s="73">
        <f>IF($K$13="Não Atende",0,IF(I299="","",IF(H299="",VLOOKUP(I299,Parâmetros!$B$3:$C$6,2,0),VLOOKUP(I299,Parâmetros!$B$3:$C$6,2,0)*VLOOKUP(H299,Parâmetros!$E$3:$G$5,2,0))))</f>
        <v>0</v>
      </c>
      <c r="K299" s="74">
        <f t="shared" ref="K299" si="258">IF(J299="",0,((G299*J299)*$F$30)*0.9*100)</f>
        <v>0</v>
      </c>
      <c r="L299" s="3"/>
      <c r="M299" s="38"/>
    </row>
    <row r="300" spans="1:13" ht="45.75" customHeight="1" outlineLevel="1" x14ac:dyDescent="0.2">
      <c r="A300" s="170" t="str">
        <f>Máximo!A300</f>
        <v>3.264</v>
      </c>
      <c r="B300" s="667" t="str">
        <f>Máximo!B300:E300</f>
        <v>A solução proposta deve suportar integrações de natureza síncrona e assíncrona com quaisquer sistemas, bases, ou serviços externos, conforme necessidade da Oi, e possuir tratamento automático e configurável para tratar as eventuais exceções</v>
      </c>
      <c r="C300" s="668"/>
      <c r="D300" s="668"/>
      <c r="E300" s="669"/>
      <c r="F300" s="68" t="str">
        <f>IF(Máximo!F300:I300="","",Máximo!F300:I300)</f>
        <v/>
      </c>
      <c r="G300" s="72">
        <f>Máximo!G300:J300</f>
        <v>4.3478260899999996E-3</v>
      </c>
      <c r="H300" s="70" t="str">
        <f>IF(Máximo!H300="","",Máximo!H300)</f>
        <v>Obrigatório</v>
      </c>
      <c r="I300" s="37" t="s">
        <v>5</v>
      </c>
      <c r="J300" s="73">
        <f>IF($K$13="Não Atende",0,IF(I300="","",IF(H300="",VLOOKUP(I300,Parâmetros!$B$3:$C$6,2,0),VLOOKUP(I300,Parâmetros!$B$3:$C$6,2,0)*VLOOKUP(H300,Parâmetros!$E$3:$G$5,2,0))))</f>
        <v>0</v>
      </c>
      <c r="K300" s="74">
        <f t="shared" ref="K300" si="259">IF(J300="",0,((G300*J300)*$F$30)*0.9*100)</f>
        <v>0</v>
      </c>
      <c r="L300" s="3"/>
      <c r="M300" s="38"/>
    </row>
    <row r="301" spans="1:13" ht="45.75" customHeight="1" outlineLevel="1" x14ac:dyDescent="0.2">
      <c r="A301" s="170" t="str">
        <f>Máximo!A301</f>
        <v>3.265</v>
      </c>
      <c r="B301" s="667" t="str">
        <f>Máximo!B301:E301</f>
        <v>Ser compatível com Docker (microserviços) para automação de deploy</v>
      </c>
      <c r="C301" s="668"/>
      <c r="D301" s="668"/>
      <c r="E301" s="669"/>
      <c r="F301" s="68" t="str">
        <f>IF(Máximo!F301:I301="","",Máximo!F301:I301)</f>
        <v/>
      </c>
      <c r="G301" s="72">
        <f>Máximo!G301:J301</f>
        <v>4.3478260899999996E-3</v>
      </c>
      <c r="H301" s="70" t="str">
        <f>IF(Máximo!H301="","",Máximo!H301)</f>
        <v>Obrigatório</v>
      </c>
      <c r="I301" s="37" t="s">
        <v>5</v>
      </c>
      <c r="J301" s="73">
        <f>IF($K$13="Não Atende",0,IF(I301="","",IF(H301="",VLOOKUP(I301,Parâmetros!$B$3:$C$6,2,0),VLOOKUP(I301,Parâmetros!$B$3:$C$6,2,0)*VLOOKUP(H301,Parâmetros!$E$3:$G$5,2,0))))</f>
        <v>0</v>
      </c>
      <c r="K301" s="74">
        <f t="shared" ref="K301" si="260">IF(J301="",0,((G301*J301)*$F$30)*0.9*100)</f>
        <v>0</v>
      </c>
      <c r="L301" s="3"/>
      <c r="M301" s="38"/>
    </row>
    <row r="302" spans="1:13" ht="45.75" customHeight="1" outlineLevel="1" x14ac:dyDescent="0.2">
      <c r="A302" s="170" t="str">
        <f>Máximo!A302</f>
        <v>3.266</v>
      </c>
      <c r="B302" s="667" t="str">
        <f>Máximo!B302:E302</f>
        <v>Ser compatível com ferramentas de automação como: puppet e chef</v>
      </c>
      <c r="C302" s="668"/>
      <c r="D302" s="668"/>
      <c r="E302" s="669"/>
      <c r="F302" s="68" t="str">
        <f>IF(Máximo!F302:I302="","",Máximo!F302:I302)</f>
        <v/>
      </c>
      <c r="G302" s="72">
        <f>Máximo!G302:J302</f>
        <v>4.3478260899999996E-3</v>
      </c>
      <c r="H302" s="70" t="str">
        <f>IF(Máximo!H302="","",Máximo!H302)</f>
        <v>Obrigatório</v>
      </c>
      <c r="I302" s="37" t="s">
        <v>5</v>
      </c>
      <c r="J302" s="73">
        <f>IF($K$13="Não Atende",0,IF(I302="","",IF(H302="",VLOOKUP(I302,Parâmetros!$B$3:$C$6,2,0),VLOOKUP(I302,Parâmetros!$B$3:$C$6,2,0)*VLOOKUP(H302,Parâmetros!$E$3:$G$5,2,0))))</f>
        <v>0</v>
      </c>
      <c r="K302" s="74">
        <f t="shared" ref="K302" si="261">IF(J302="",0,((G302*J302)*$F$30)*0.9*100)</f>
        <v>0</v>
      </c>
      <c r="L302" s="3"/>
      <c r="M302" s="38"/>
    </row>
    <row r="303" spans="1:13" ht="45.75" customHeight="1" outlineLevel="1" x14ac:dyDescent="0.2">
      <c r="A303" s="170" t="str">
        <f>Máximo!A303</f>
        <v>3.267</v>
      </c>
      <c r="B303" s="667" t="str">
        <f>Máximo!B303:E303</f>
        <v>Ser compatível com web servers como: apache e nginx</v>
      </c>
      <c r="C303" s="668"/>
      <c r="D303" s="668"/>
      <c r="E303" s="669"/>
      <c r="F303" s="68" t="str">
        <f>IF(Máximo!F303:I303="","",Máximo!F303:I303)</f>
        <v/>
      </c>
      <c r="G303" s="72">
        <f>Máximo!G303:J303</f>
        <v>4.3478260899999996E-3</v>
      </c>
      <c r="H303" s="70" t="str">
        <f>IF(Máximo!H303="","",Máximo!H303)</f>
        <v>Obrigatório</v>
      </c>
      <c r="I303" s="37" t="s">
        <v>5</v>
      </c>
      <c r="J303" s="73">
        <f>IF($K$13="Não Atende",0,IF(I303="","",IF(H303="",VLOOKUP(I303,Parâmetros!$B$3:$C$6,2,0),VLOOKUP(I303,Parâmetros!$B$3:$C$6,2,0)*VLOOKUP(H303,Parâmetros!$E$3:$G$5,2,0))))</f>
        <v>0</v>
      </c>
      <c r="K303" s="74">
        <f t="shared" ref="K303" si="262">IF(J303="",0,((G303*J303)*$F$30)*0.9*100)</f>
        <v>0</v>
      </c>
      <c r="L303" s="3"/>
      <c r="M303" s="38"/>
    </row>
    <row r="304" spans="1:13" ht="45.75" customHeight="1" outlineLevel="1" x14ac:dyDescent="0.2">
      <c r="A304" s="170" t="str">
        <f>Máximo!A304</f>
        <v>3.268</v>
      </c>
      <c r="B304" s="667" t="str">
        <f>Máximo!B304:E304</f>
        <v>Ser compatível com application servers como: weblogic e jboss</v>
      </c>
      <c r="C304" s="668"/>
      <c r="D304" s="668"/>
      <c r="E304" s="669"/>
      <c r="F304" s="68" t="str">
        <f>IF(Máximo!F304:I304="","",Máximo!F304:I304)</f>
        <v/>
      </c>
      <c r="G304" s="72">
        <f>Máximo!G304:J304</f>
        <v>4.3478260899999996E-3</v>
      </c>
      <c r="H304" s="70" t="str">
        <f>IF(Máximo!H304="","",Máximo!H304)</f>
        <v>Obrigatório</v>
      </c>
      <c r="I304" s="37" t="s">
        <v>5</v>
      </c>
      <c r="J304" s="73">
        <f>IF($K$13="Não Atende",0,IF(I304="","",IF(H304="",VLOOKUP(I304,Parâmetros!$B$3:$C$6,2,0),VLOOKUP(I304,Parâmetros!$B$3:$C$6,2,0)*VLOOKUP(H304,Parâmetros!$E$3:$G$5,2,0))))</f>
        <v>0</v>
      </c>
      <c r="K304" s="74">
        <f t="shared" ref="K304" si="263">IF(J304="",0,((G304*J304)*$F$30)*0.9*100)</f>
        <v>0</v>
      </c>
      <c r="L304" s="3"/>
      <c r="M304" s="38"/>
    </row>
    <row r="305" spans="1:15" ht="45.75" customHeight="1" outlineLevel="1" x14ac:dyDescent="0.2">
      <c r="A305" s="170" t="str">
        <f>Máximo!A305</f>
        <v>3.269</v>
      </c>
      <c r="B305" s="667" t="str">
        <f>Máximo!B305:E305</f>
        <v>Habilidade para se conectar com protocolos de redes inteligentes como SS7, ISUP and MAP para monitoramento de tráfego em redes LTE 4G e VoIP</v>
      </c>
      <c r="C305" s="668"/>
      <c r="D305" s="668"/>
      <c r="E305" s="669"/>
      <c r="F305" s="68" t="str">
        <f>IF(Máximo!F305:I305="","",Máximo!F305:I305)</f>
        <v/>
      </c>
      <c r="G305" s="72">
        <f>Máximo!G305:J305</f>
        <v>4.3478260899999996E-3</v>
      </c>
      <c r="H305" s="70" t="str">
        <f>IF(Máximo!H305="","",Máximo!H305)</f>
        <v>Obrigatório</v>
      </c>
      <c r="I305" s="37" t="s">
        <v>5</v>
      </c>
      <c r="J305" s="73">
        <f>IF($K$13="Não Atende",0,IF(I305="","",IF(H305="",VLOOKUP(I305,Parâmetros!$B$3:$C$6,2,0),VLOOKUP(I305,Parâmetros!$B$3:$C$6,2,0)*VLOOKUP(H305,Parâmetros!$E$3:$G$5,2,0))))</f>
        <v>0</v>
      </c>
      <c r="K305" s="74">
        <f t="shared" ref="K305" si="264">IF(J305="",0,((G305*J305)*$F$30)*0.9*100)</f>
        <v>0</v>
      </c>
      <c r="L305" s="3"/>
      <c r="M305" s="38"/>
    </row>
    <row r="306" spans="1:15" ht="45.75" customHeight="1" outlineLevel="1" x14ac:dyDescent="0.2">
      <c r="A306" s="170" t="str">
        <f>Máximo!A306</f>
        <v>3.270</v>
      </c>
      <c r="B306" s="667" t="str">
        <f>Máximo!B306:E306</f>
        <v>Habilidade para se conectar com ERP's de mercado como SAP, EBS e Totvs</v>
      </c>
      <c r="C306" s="668"/>
      <c r="D306" s="668"/>
      <c r="E306" s="669"/>
      <c r="F306" s="68" t="str">
        <f>IF(Máximo!F306:I306="","",Máximo!F306:I306)</f>
        <v/>
      </c>
      <c r="G306" s="72">
        <f>Máximo!G306:J306</f>
        <v>4.3478260899999996E-3</v>
      </c>
      <c r="H306" s="70" t="str">
        <f>IF(Máximo!H306="","",Máximo!H306)</f>
        <v>Obrigatório</v>
      </c>
      <c r="I306" s="37" t="s">
        <v>5</v>
      </c>
      <c r="J306" s="73">
        <f>IF($K$13="Não Atende",0,IF(I306="","",IF(H306="",VLOOKUP(I306,Parâmetros!$B$3:$C$6,2,0),VLOOKUP(I306,Parâmetros!$B$3:$C$6,2,0)*VLOOKUP(H306,Parâmetros!$E$3:$G$5,2,0))))</f>
        <v>0</v>
      </c>
      <c r="K306" s="74">
        <f t="shared" ref="K306" si="265">IF(J306="",0,((G306*J306)*$F$30)*0.9*100)</f>
        <v>0</v>
      </c>
      <c r="L306" s="3"/>
      <c r="M306" s="38"/>
    </row>
    <row r="307" spans="1:15" ht="45.75" customHeight="1" outlineLevel="1" x14ac:dyDescent="0.2">
      <c r="A307" s="170" t="str">
        <f>Máximo!A307</f>
        <v>3.271</v>
      </c>
      <c r="B307" s="667" t="str">
        <f>Máximo!B307:E307</f>
        <v>Ser compatível com sistemas operacioanis de mercado como Windows, Linux e Red Hat</v>
      </c>
      <c r="C307" s="668"/>
      <c r="D307" s="668"/>
      <c r="E307" s="669"/>
      <c r="F307" s="68" t="str">
        <f>IF(Máximo!F307:I307="","",Máximo!F307:I307)</f>
        <v/>
      </c>
      <c r="G307" s="72">
        <f>Máximo!G307:J307</f>
        <v>4.3478260899999996E-3</v>
      </c>
      <c r="H307" s="70" t="str">
        <f>IF(Máximo!H307="","",Máximo!H307)</f>
        <v>Obrigatório</v>
      </c>
      <c r="I307" s="37" t="s">
        <v>4</v>
      </c>
      <c r="J307" s="73">
        <f>IF($K$13="Não Atende",0,IF(I307="","",IF(H307="",VLOOKUP(I307,Parâmetros!$B$3:$C$6,2,0),VLOOKUP(I307,Parâmetros!$B$3:$C$6,2,0)*VLOOKUP(H307,Parâmetros!$E$3:$G$5,2,0))))</f>
        <v>4</v>
      </c>
      <c r="K307" s="74">
        <f t="shared" ref="K307" si="266">IF(J307="",0,((G307*J307)*$F$30)*0.9*100)</f>
        <v>0.70434782657999995</v>
      </c>
      <c r="L307" s="3"/>
      <c r="M307" s="38"/>
    </row>
    <row r="308" spans="1:15" ht="45.75" customHeight="1" outlineLevel="1" x14ac:dyDescent="0.2">
      <c r="A308" s="170" t="str">
        <f>Máximo!A308</f>
        <v>3.272</v>
      </c>
      <c r="B308" s="667" t="str">
        <f>Máximo!B308:E308</f>
        <v>Integrar-se com o sistema de digitalização de documentos de venda (documentos dos clientes, contratos, etc) da Oi (BRSCAN) para permitir a geração de alarmes de fraudes pela imagem do documento (OCR)</v>
      </c>
      <c r="C308" s="668"/>
      <c r="D308" s="668"/>
      <c r="E308" s="669"/>
      <c r="F308" s="68" t="str">
        <f>IF(Máximo!F308:I308="","",Máximo!F308:I308)</f>
        <v/>
      </c>
      <c r="G308" s="72">
        <f>Máximo!G308:J308</f>
        <v>4.3478260899999996E-3</v>
      </c>
      <c r="H308" s="70" t="str">
        <f>IF(Máximo!H308="","",Máximo!H308)</f>
        <v>Obrigatório</v>
      </c>
      <c r="I308" s="37" t="s">
        <v>5</v>
      </c>
      <c r="J308" s="73">
        <f>IF($K$13="Não Atende",0,IF(I308="","",IF(H308="",VLOOKUP(I308,Parâmetros!$B$3:$C$6,2,0),VLOOKUP(I308,Parâmetros!$B$3:$C$6,2,0)*VLOOKUP(H308,Parâmetros!$E$3:$G$5,2,0))))</f>
        <v>0</v>
      </c>
      <c r="K308" s="74">
        <f t="shared" ref="K308" si="267">IF(J308="",0,((G308*J308)*$F$30)*0.9*100)</f>
        <v>0</v>
      </c>
      <c r="L308" s="3"/>
      <c r="M308" s="38"/>
    </row>
    <row r="309" spans="1:15" ht="45.75" customHeight="1" outlineLevel="1" x14ac:dyDescent="0.2">
      <c r="A309" s="170" t="str">
        <f>Máximo!A309</f>
        <v>3.273</v>
      </c>
      <c r="B309" s="667" t="str">
        <f>Máximo!B309:E309</f>
        <v>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v>
      </c>
      <c r="C309" s="668"/>
      <c r="D309" s="668"/>
      <c r="E309" s="669"/>
      <c r="F309" s="68" t="str">
        <f>IF(Máximo!F309:I309="","",Máximo!F309:I309)</f>
        <v/>
      </c>
      <c r="G309" s="72">
        <f>Máximo!G309:J309</f>
        <v>4.3478260899999996E-3</v>
      </c>
      <c r="H309" s="70" t="str">
        <f>IF(Máximo!H309="","",Máximo!H309)</f>
        <v>Obrigatório</v>
      </c>
      <c r="I309" s="37" t="s">
        <v>4</v>
      </c>
      <c r="J309" s="73">
        <f>IF($K$13="Não Atende",0,IF(I309="","",IF(H309="",VLOOKUP(I309,Parâmetros!$B$3:$C$6,2,0),VLOOKUP(I309,Parâmetros!$B$3:$C$6,2,0)*VLOOKUP(H309,Parâmetros!$E$3:$G$5,2,0))))</f>
        <v>4</v>
      </c>
      <c r="K309" s="74">
        <f t="shared" ref="K309" si="268">IF(J309="",0,((G309*J309)*$F$30)*0.9*100)</f>
        <v>0.70434782657999995</v>
      </c>
      <c r="L309" s="3"/>
      <c r="M309" s="38"/>
    </row>
    <row r="310" spans="1:15" ht="45.75" customHeight="1" outlineLevel="1" x14ac:dyDescent="0.2">
      <c r="A310" s="170" t="str">
        <f>Máximo!A310</f>
        <v>3.274</v>
      </c>
      <c r="B310" s="667" t="str">
        <f>Máximo!B310:E310</f>
        <v>Compatível com os principais os browsers do mercado:
Opera, Google Chrome, Mozilla Firefox, Internet Explorer, Safari</v>
      </c>
      <c r="C310" s="668"/>
      <c r="D310" s="668"/>
      <c r="E310" s="669"/>
      <c r="F310" s="68" t="str">
        <f>IF(Máximo!F310:I310="","",Máximo!F310:I310)</f>
        <v/>
      </c>
      <c r="G310" s="72">
        <f>Máximo!G310:J310</f>
        <v>4.3478260899999996E-3</v>
      </c>
      <c r="H310" s="70" t="str">
        <f>IF(Máximo!H310="","",Máximo!H310)</f>
        <v>Obrigatório</v>
      </c>
      <c r="I310" s="37" t="s">
        <v>4</v>
      </c>
      <c r="J310" s="73">
        <f>IF($K$13="Não Atende",0,IF(I310="","",IF(H310="",VLOOKUP(I310,Parâmetros!$B$3:$C$6,2,0),VLOOKUP(I310,Parâmetros!$B$3:$C$6,2,0)*VLOOKUP(H310,Parâmetros!$E$3:$G$5,2,0))))</f>
        <v>4</v>
      </c>
      <c r="K310" s="74">
        <f t="shared" ref="K310" si="269">IF(J310="",0,((G310*J310)*$F$30)*0.9*100)</f>
        <v>0.70434782657999995</v>
      </c>
      <c r="L310" s="3"/>
      <c r="M310" s="38"/>
    </row>
    <row r="311" spans="1:15" ht="45.75" customHeight="1" outlineLevel="1" x14ac:dyDescent="0.2">
      <c r="A311" s="170" t="str">
        <f>Máximo!A311</f>
        <v>3.275</v>
      </c>
      <c r="B311" s="667" t="str">
        <f>Máximo!B311:E311</f>
        <v>Compativel com os princicpais sistemas operacionais para dispositivos móveis, como Windows Phone (Microsoft), iOS (Apple) e Android (Google Inc./Open Handset Alliance)</v>
      </c>
      <c r="C311" s="668"/>
      <c r="D311" s="668"/>
      <c r="E311" s="669"/>
      <c r="F311" s="68" t="str">
        <f>IF(Máximo!F311:I311="","",Máximo!F311:I311)</f>
        <v/>
      </c>
      <c r="G311" s="72">
        <f>Máximo!G311:J311</f>
        <v>4.3478260899999996E-3</v>
      </c>
      <c r="H311" s="70" t="str">
        <f>IF(Máximo!H311="","",Máximo!H311)</f>
        <v>Obrigatório</v>
      </c>
      <c r="I311" s="37" t="s">
        <v>4</v>
      </c>
      <c r="J311" s="73">
        <f>IF($K$13="Não Atende",0,IF(I311="","",IF(H311="",VLOOKUP(I311,Parâmetros!$B$3:$C$6,2,0),VLOOKUP(I311,Parâmetros!$B$3:$C$6,2,0)*VLOOKUP(H311,Parâmetros!$E$3:$G$5,2,0))))</f>
        <v>4</v>
      </c>
      <c r="K311" s="74">
        <f t="shared" ref="K311" si="270">IF(J311="",0,((G311*J311)*$F$30)*0.9*100)</f>
        <v>0.70434782657999995</v>
      </c>
      <c r="L311" s="3"/>
      <c r="M311" s="38"/>
    </row>
    <row r="312" spans="1:15" ht="15" customHeight="1" outlineLevel="1" x14ac:dyDescent="0.2">
      <c r="A312" s="121"/>
      <c r="B312" s="237" t="s">
        <v>173</v>
      </c>
      <c r="C312" s="237"/>
      <c r="D312" s="237"/>
      <c r="E312" s="237"/>
      <c r="F312" s="122"/>
      <c r="G312" s="122"/>
      <c r="H312" s="122"/>
      <c r="I312" s="239"/>
      <c r="J312" s="122"/>
      <c r="K312" s="122"/>
      <c r="L312" s="122"/>
      <c r="M312" s="123"/>
      <c r="N312" s="168"/>
      <c r="O312" s="168"/>
    </row>
    <row r="313" spans="1:15" ht="45.75" customHeight="1" outlineLevel="1" x14ac:dyDescent="0.2">
      <c r="A313" s="170" t="str">
        <f>Máximo!A313</f>
        <v>3.276</v>
      </c>
      <c r="B313" s="667" t="str">
        <f>Máximo!B313:E313</f>
        <v>1.  Informações Gerais</v>
      </c>
      <c r="C313" s="668"/>
      <c r="D313" s="668"/>
      <c r="E313" s="669"/>
      <c r="F313" s="68" t="str">
        <f>IF(Máximo!F313:I313="","",Máximo!F313:I313)</f>
        <v/>
      </c>
      <c r="G313" s="72">
        <f>Máximo!G313:J313</f>
        <v>2.1459227E-4</v>
      </c>
      <c r="H313" s="70" t="str">
        <f>IF(Máximo!H313="","",Máximo!H313)</f>
        <v>Obrigatório</v>
      </c>
      <c r="I313" s="37" t="s">
        <v>4</v>
      </c>
      <c r="J313" s="73">
        <f>IF($K$13="Não Atende",0,IF(I313="","",IF(H313="",VLOOKUP(I313,Parâmetros!$B$3:$C$6,2,0),VLOOKUP(I313,Parâmetros!$B$3:$C$6,2,0)*VLOOKUP(H313,Parâmetros!$E$3:$G$5,2,0))))</f>
        <v>4</v>
      </c>
      <c r="K313" s="74">
        <f t="shared" ref="K313:K376" si="271">IF(J313="",0,((G313*J313)*$F$30)*0.9*100)</f>
        <v>3.4763947740000002E-2</v>
      </c>
      <c r="L313" s="3"/>
      <c r="M313" s="38"/>
    </row>
    <row r="314" spans="1:15" ht="45.75" customHeight="1" outlineLevel="1" x14ac:dyDescent="0.2">
      <c r="A314" s="170" t="str">
        <f>Máximo!A314</f>
        <v>3.277</v>
      </c>
      <c r="B314" s="667" t="str">
        <f>Máximo!B314:E314</f>
        <v>1.1.   Este documento apresenta os requisitos mínimos de infraestrutura de TI, buscando abranger todos os aspectos e dimensões dos diversos equipamentos, ambientes operacionais e processos destinados à operação, administração e manutenção da solução de TI, objeto da RFP da qual este documento faz parte;</v>
      </c>
      <c r="C314" s="668"/>
      <c r="D314" s="668"/>
      <c r="E314" s="669"/>
      <c r="F314" s="68" t="str">
        <f>IF(Máximo!F314:I314="","",Máximo!F314:I314)</f>
        <v/>
      </c>
      <c r="G314" s="72">
        <f>Máximo!G314:J314</f>
        <v>2.1459227E-4</v>
      </c>
      <c r="H314" s="70" t="str">
        <f>IF(Máximo!H314="","",Máximo!H314)</f>
        <v>Obrigatório</v>
      </c>
      <c r="I314" s="37" t="s">
        <v>4</v>
      </c>
      <c r="J314" s="73">
        <f>IF($K$13="Não Atende",0,IF(I314="","",IF(H314="",VLOOKUP(I314,Parâmetros!$B$3:$C$6,2,0),VLOOKUP(I314,Parâmetros!$B$3:$C$6,2,0)*VLOOKUP(H314,Parâmetros!$E$3:$G$5,2,0))))</f>
        <v>4</v>
      </c>
      <c r="K314" s="74">
        <f t="shared" si="271"/>
        <v>3.4763947740000002E-2</v>
      </c>
      <c r="L314" s="3"/>
      <c r="M314" s="38"/>
    </row>
    <row r="315" spans="1:15" ht="45.75" customHeight="1" outlineLevel="1" x14ac:dyDescent="0.2">
      <c r="A315" s="170" t="str">
        <f>Máximo!A315</f>
        <v>3.278</v>
      </c>
      <c r="B315" s="667" t="str">
        <f>Máximo!B315:E315</f>
        <v>1.2.   Resposta Ponto a Ponto: o PROPONENTE deverá responder a planilha Excel do Anexo C – Resposta Ponto a Ponto - Requisitos de Infraestrutura e Operações de TIv22 - FMS.xlsx que contém a reprodução exata de todos os itens do Capítulo 1 em diante.</v>
      </c>
      <c r="C315" s="668"/>
      <c r="D315" s="668"/>
      <c r="E315" s="669"/>
      <c r="F315" s="68" t="str">
        <f>IF(Máximo!F315:I315="","",Máximo!F315:I315)</f>
        <v/>
      </c>
      <c r="G315" s="72">
        <f>Máximo!G315:J315</f>
        <v>2.1459227E-4</v>
      </c>
      <c r="H315" s="70" t="str">
        <f>IF(Máximo!H315="","",Máximo!H315)</f>
        <v>Obrigatório</v>
      </c>
      <c r="I315" s="37" t="s">
        <v>4</v>
      </c>
      <c r="J315" s="73">
        <f>IF($K$13="Não Atende",0,IF(I315="","",IF(H315="",VLOOKUP(I315,Parâmetros!$B$3:$C$6,2,0),VLOOKUP(I315,Parâmetros!$B$3:$C$6,2,0)*VLOOKUP(H315,Parâmetros!$E$3:$G$5,2,0))))</f>
        <v>4</v>
      </c>
      <c r="K315" s="74">
        <f t="shared" si="271"/>
        <v>3.4763947740000002E-2</v>
      </c>
      <c r="L315" s="3"/>
      <c r="M315" s="38"/>
    </row>
    <row r="316" spans="1:15" ht="45.75" customHeight="1" outlineLevel="1" x14ac:dyDescent="0.2">
      <c r="A316" s="170" t="str">
        <f>Máximo!A316</f>
        <v>3.279</v>
      </c>
      <c r="B316" s="667" t="str">
        <f>Máximo!B316:E316</f>
        <v>1.3.     A planilha preenchida deverá ser um Anexo da Proposta Técnica, informando o seu atendimento conforme instruções contidas na planilha.</v>
      </c>
      <c r="C316" s="668"/>
      <c r="D316" s="668"/>
      <c r="E316" s="669"/>
      <c r="F316" s="68" t="str">
        <f>IF(Máximo!F316:I316="","",Máximo!F316:I316)</f>
        <v/>
      </c>
      <c r="G316" s="72">
        <f>Máximo!G316:J316</f>
        <v>2.1459227E-4</v>
      </c>
      <c r="H316" s="70" t="str">
        <f>IF(Máximo!H316="","",Máximo!H316)</f>
        <v>Obrigatório</v>
      </c>
      <c r="I316" s="37" t="s">
        <v>4</v>
      </c>
      <c r="J316" s="73">
        <f>IF($K$13="Não Atende",0,IF(I316="","",IF(H316="",VLOOKUP(I316,Parâmetros!$B$3:$C$6,2,0),VLOOKUP(I316,Parâmetros!$B$3:$C$6,2,0)*VLOOKUP(H316,Parâmetros!$E$3:$G$5,2,0))))</f>
        <v>4</v>
      </c>
      <c r="K316" s="74">
        <f t="shared" si="271"/>
        <v>3.4763947740000002E-2</v>
      </c>
      <c r="L316" s="3"/>
      <c r="M316" s="38"/>
    </row>
    <row r="317" spans="1:15" ht="45.75" customHeight="1" outlineLevel="1" x14ac:dyDescent="0.2">
      <c r="A317" s="170" t="str">
        <f>Máximo!A317</f>
        <v>3.280</v>
      </c>
      <c r="B317" s="667" t="str">
        <f>Máximo!B317:E317</f>
        <v>1.4.    Na coluna “Declaração de Conformidade” o PROPONENTE deverá formalizar o atendimento ao solicitado utilizando os termos “ATENDE INTEGRALMENTE” (AI), “ATENDE PARCIALMENTE” (AP) ou “NÃO ATENDE” (NA). Devido às características específicas dos equipamentos e sistemas, alguns dos itens desse anexo, não serão aplicáveis. Nestes casos, as PROPONENTES deverão responder, ao item, com o texto "Não Aplicável" (NAPLIC), com as devidas justificativas desse entendimento. Não serão aceitas outras respostas que não essas 4 (quatro) opções;</v>
      </c>
      <c r="C317" s="668"/>
      <c r="D317" s="668"/>
      <c r="E317" s="669"/>
      <c r="F317" s="68" t="str">
        <f>IF(Máximo!F317:I317="","",Máximo!F317:I317)</f>
        <v/>
      </c>
      <c r="G317" s="72">
        <f>Máximo!G317:J317</f>
        <v>2.1459227E-4</v>
      </c>
      <c r="H317" s="70" t="str">
        <f>IF(Máximo!H317="","",Máximo!H317)</f>
        <v>Obrigatório</v>
      </c>
      <c r="I317" s="37" t="s">
        <v>4</v>
      </c>
      <c r="J317" s="73">
        <f>IF($K$13="Não Atende",0,IF(I317="","",IF(H317="",VLOOKUP(I317,Parâmetros!$B$3:$C$6,2,0),VLOOKUP(I317,Parâmetros!$B$3:$C$6,2,0)*VLOOKUP(H317,Parâmetros!$E$3:$G$5,2,0))))</f>
        <v>4</v>
      </c>
      <c r="K317" s="74">
        <f t="shared" si="271"/>
        <v>3.4763947740000002E-2</v>
      </c>
      <c r="L317" s="3"/>
      <c r="M317" s="38"/>
    </row>
    <row r="318" spans="1:15" ht="45.75" customHeight="1" outlineLevel="1" x14ac:dyDescent="0.2">
      <c r="A318" s="170" t="str">
        <f>Máximo!A318</f>
        <v>3.281</v>
      </c>
      <c r="B318" s="667" t="str">
        <f>Máximo!B318:E318</f>
        <v>1.5.    Para cada item respondido como “ATENDE PARCIALMENTE” deverá ser detalhado o que será atendido, e o que não será, e os impactos associados na coluna “Motivo”;</v>
      </c>
      <c r="C318" s="668"/>
      <c r="D318" s="668"/>
      <c r="E318" s="669"/>
      <c r="F318" s="68" t="str">
        <f>IF(Máximo!F318:I318="","",Máximo!F318:I318)</f>
        <v/>
      </c>
      <c r="G318" s="72">
        <f>Máximo!G318:J318</f>
        <v>2.1459227E-4</v>
      </c>
      <c r="H318" s="70" t="str">
        <f>IF(Máximo!H318="","",Máximo!H318)</f>
        <v>Obrigatório</v>
      </c>
      <c r="I318" s="37" t="s">
        <v>4</v>
      </c>
      <c r="J318" s="73">
        <f>IF($K$13="Não Atende",0,IF(I318="","",IF(H318="",VLOOKUP(I318,Parâmetros!$B$3:$C$6,2,0),VLOOKUP(I318,Parâmetros!$B$3:$C$6,2,0)*VLOOKUP(H318,Parâmetros!$E$3:$G$5,2,0))))</f>
        <v>4</v>
      </c>
      <c r="K318" s="74">
        <f t="shared" si="271"/>
        <v>3.4763947740000002E-2</v>
      </c>
      <c r="L318" s="3"/>
      <c r="M318" s="38"/>
    </row>
    <row r="319" spans="1:15" ht="45.75" customHeight="1" outlineLevel="1" x14ac:dyDescent="0.2">
      <c r="A319" s="170" t="str">
        <f>Máximo!A319</f>
        <v>3.282</v>
      </c>
      <c r="B319" s="667" t="str">
        <f>Máximo!B319:E319</f>
        <v>1.6.    Os itens respondidos pela PROPONENTE como atendidos são passíveis de comprovação em laboratórios a critério único e exclusivo da OI. O não atendimento desses itens poderá incorrer na desclassificação sumária do PROPONENTE, a qualquer tempo, sem ônus para a OI;</v>
      </c>
      <c r="C319" s="668"/>
      <c r="D319" s="668"/>
      <c r="E319" s="669"/>
      <c r="F319" s="68" t="str">
        <f>IF(Máximo!F319:I319="","",Máximo!F319:I319)</f>
        <v/>
      </c>
      <c r="G319" s="72">
        <f>Máximo!G319:J319</f>
        <v>2.1459227E-4</v>
      </c>
      <c r="H319" s="70" t="str">
        <f>IF(Máximo!H319="","",Máximo!H319)</f>
        <v>Obrigatório</v>
      </c>
      <c r="I319" s="37" t="s">
        <v>4</v>
      </c>
      <c r="J319" s="73">
        <f>IF($K$13="Não Atende",0,IF(I319="","",IF(H319="",VLOOKUP(I319,Parâmetros!$B$3:$C$6,2,0),VLOOKUP(I319,Parâmetros!$B$3:$C$6,2,0)*VLOOKUP(H319,Parâmetros!$E$3:$G$5,2,0))))</f>
        <v>4</v>
      </c>
      <c r="K319" s="74">
        <f t="shared" si="271"/>
        <v>3.4763947740000002E-2</v>
      </c>
      <c r="L319" s="3"/>
      <c r="M319" s="38"/>
    </row>
    <row r="320" spans="1:15" ht="45.75" customHeight="1" outlineLevel="1" x14ac:dyDescent="0.2">
      <c r="A320" s="170" t="str">
        <f>Máximo!A320</f>
        <v>3.283</v>
      </c>
      <c r="B320" s="667" t="str">
        <f>Máximo!B320:E320</f>
        <v>1.7.    A coluna “Link para maiores detalhes” deverá ser utilizada, quando aplicável, para identificar link para documento ou anexo da proposta técnica que provê maiores detalhes sobre o solicitado. Se utilizada, essa coluna deverá informar, pelo menos, o nome completo do documento ou anexo, o capítulo, subcapítulo e número da página;</v>
      </c>
      <c r="C320" s="668"/>
      <c r="D320" s="668"/>
      <c r="E320" s="669"/>
      <c r="F320" s="68" t="str">
        <f>IF(Máximo!F320:I320="","",Máximo!F320:I320)</f>
        <v/>
      </c>
      <c r="G320" s="72">
        <f>Máximo!G320:J320</f>
        <v>2.1459227E-4</v>
      </c>
      <c r="H320" s="70" t="str">
        <f>IF(Máximo!H320="","",Máximo!H320)</f>
        <v>Obrigatório</v>
      </c>
      <c r="I320" s="37" t="s">
        <v>4</v>
      </c>
      <c r="J320" s="73">
        <f>IF($K$13="Não Atende",0,IF(I320="","",IF(H320="",VLOOKUP(I320,Parâmetros!$B$3:$C$6,2,0),VLOOKUP(I320,Parâmetros!$B$3:$C$6,2,0)*VLOOKUP(H320,Parâmetros!$E$3:$G$5,2,0))))</f>
        <v>4</v>
      </c>
      <c r="K320" s="74">
        <f t="shared" si="271"/>
        <v>3.4763947740000002E-2</v>
      </c>
      <c r="L320" s="3"/>
      <c r="M320" s="38"/>
    </row>
    <row r="321" spans="1:13" ht="45.75" customHeight="1" outlineLevel="1" x14ac:dyDescent="0.2">
      <c r="A321" s="170" t="str">
        <f>Máximo!A321</f>
        <v>3.284</v>
      </c>
      <c r="B321" s="667" t="str">
        <f>Máximo!B321:E321</f>
        <v>1.8.    Todos os itens respondidos pelo PROPONENTE como atendidos deverão obrigatoriamente ser fornecidos e seu custo de instalação deverá estar incluso nos valores dos pedidos de compra iniciais;</v>
      </c>
      <c r="C321" s="668"/>
      <c r="D321" s="668"/>
      <c r="E321" s="669"/>
      <c r="F321" s="68" t="str">
        <f>IF(Máximo!F321:I321="","",Máximo!F321:I321)</f>
        <v/>
      </c>
      <c r="G321" s="72">
        <f>Máximo!G321:J321</f>
        <v>2.1459227E-4</v>
      </c>
      <c r="H321" s="70" t="str">
        <f>IF(Máximo!H321="","",Máximo!H321)</f>
        <v>Obrigatório</v>
      </c>
      <c r="I321" s="37" t="s">
        <v>4</v>
      </c>
      <c r="J321" s="73">
        <f>IF($K$13="Não Atende",0,IF(I321="","",IF(H321="",VLOOKUP(I321,Parâmetros!$B$3:$C$6,2,0),VLOOKUP(I321,Parâmetros!$B$3:$C$6,2,0)*VLOOKUP(H321,Parâmetros!$E$3:$G$5,2,0))))</f>
        <v>4</v>
      </c>
      <c r="K321" s="74">
        <f t="shared" si="271"/>
        <v>3.4763947740000002E-2</v>
      </c>
      <c r="L321" s="3"/>
      <c r="M321" s="38"/>
    </row>
    <row r="322" spans="1:13" ht="45.75" customHeight="1" outlineLevel="1" x14ac:dyDescent="0.2">
      <c r="A322" s="170" t="str">
        <f>Máximo!A322</f>
        <v>3.285</v>
      </c>
      <c r="B322" s="667" t="str">
        <f>Máximo!B322:E322</f>
        <v>1.9.    Quando houver inconsistência entre a Resposta Ponto a Ponto de um determinado item e o documento que a suporte ou outros documentos integrantes à proposta, será considerada a resposta mais interessante à OI;</v>
      </c>
      <c r="C322" s="668"/>
      <c r="D322" s="668"/>
      <c r="E322" s="669"/>
      <c r="F322" s="68" t="str">
        <f>IF(Máximo!F322:I322="","",Máximo!F322:I322)</f>
        <v/>
      </c>
      <c r="G322" s="72">
        <f>Máximo!G322:J322</f>
        <v>2.1459227E-4</v>
      </c>
      <c r="H322" s="70" t="str">
        <f>IF(Máximo!H322="","",Máximo!H322)</f>
        <v>Obrigatório</v>
      </c>
      <c r="I322" s="37" t="s">
        <v>4</v>
      </c>
      <c r="J322" s="73">
        <f>IF($K$13="Não Atende",0,IF(I322="","",IF(H322="",VLOOKUP(I322,Parâmetros!$B$3:$C$6,2,0),VLOOKUP(I322,Parâmetros!$B$3:$C$6,2,0)*VLOOKUP(H322,Parâmetros!$E$3:$G$5,2,0))))</f>
        <v>4</v>
      </c>
      <c r="K322" s="74">
        <f t="shared" si="271"/>
        <v>3.4763947740000002E-2</v>
      </c>
      <c r="L322" s="3"/>
      <c r="M322" s="38"/>
    </row>
    <row r="323" spans="1:13" ht="45.75" customHeight="1" outlineLevel="1" x14ac:dyDescent="0.2">
      <c r="A323" s="170" t="str">
        <f>Máximo!A323</f>
        <v>3.286</v>
      </c>
      <c r="B323" s="667" t="str">
        <f>Máximo!B323:E323</f>
        <v>2.  Requisitos Gerais</v>
      </c>
      <c r="C323" s="668"/>
      <c r="D323" s="668"/>
      <c r="E323" s="669"/>
      <c r="F323" s="68" t="str">
        <f>IF(Máximo!F323:I323="","",Máximo!F323:I323)</f>
        <v/>
      </c>
      <c r="G323" s="72">
        <f>Máximo!G323:J323</f>
        <v>2.1459227E-4</v>
      </c>
      <c r="H323" s="70" t="str">
        <f>IF(Máximo!H323="","",Máximo!H323)</f>
        <v>Obrigatório</v>
      </c>
      <c r="I323" s="37" t="s">
        <v>4</v>
      </c>
      <c r="J323" s="73">
        <f>IF($K$13="Não Atende",0,IF(I323="","",IF(H323="",VLOOKUP(I323,Parâmetros!$B$3:$C$6,2,0),VLOOKUP(I323,Parâmetros!$B$3:$C$6,2,0)*VLOOKUP(H323,Parâmetros!$E$3:$G$5,2,0))))</f>
        <v>4</v>
      </c>
      <c r="K323" s="74">
        <f t="shared" si="271"/>
        <v>3.4763947740000002E-2</v>
      </c>
      <c r="L323" s="3"/>
      <c r="M323" s="38"/>
    </row>
    <row r="324" spans="1:13" ht="45.75" customHeight="1" outlineLevel="1" x14ac:dyDescent="0.2">
      <c r="A324" s="170" t="str">
        <f>Máximo!A324</f>
        <v>3.287</v>
      </c>
      <c r="B324" s="667" t="str">
        <f>Máximo!B324:E324</f>
        <v>2.1.   O PROPONENTE deve especificar e dimensionar os recursos de infraestrutura de TI (servidores, armazenamento e rede), os softwares básicos (sistema operacional, servidores de aplicação e banco de dados), os softwares de monitoração e automação, bem como aqueles voltados para as funções operacionais e administrativas, necessários ao adequado funcionamento da solução.</v>
      </c>
      <c r="C324" s="668"/>
      <c r="D324" s="668"/>
      <c r="E324" s="669"/>
      <c r="F324" s="68" t="str">
        <f>IF(Máximo!F324:I324="","",Máximo!F324:I324)</f>
        <v/>
      </c>
      <c r="G324" s="72">
        <f>Máximo!G324:J324</f>
        <v>2.1459227E-4</v>
      </c>
      <c r="H324" s="70" t="str">
        <f>IF(Máximo!H324="","",Máximo!H324)</f>
        <v>Obrigatório</v>
      </c>
      <c r="I324" s="37" t="s">
        <v>4</v>
      </c>
      <c r="J324" s="73">
        <f>IF($K$13="Não Atende",0,IF(I324="","",IF(H324="",VLOOKUP(I324,Parâmetros!$B$3:$C$6,2,0),VLOOKUP(I324,Parâmetros!$B$3:$C$6,2,0)*VLOOKUP(H324,Parâmetros!$E$3:$G$5,2,0))))</f>
        <v>4</v>
      </c>
      <c r="K324" s="74">
        <f t="shared" si="271"/>
        <v>3.4763947740000002E-2</v>
      </c>
      <c r="L324" s="3"/>
      <c r="M324" s="38"/>
    </row>
    <row r="325" spans="1:13" ht="45.75" customHeight="1" outlineLevel="1" x14ac:dyDescent="0.2">
      <c r="A325" s="170" t="str">
        <f>Máximo!A325</f>
        <v>3.288</v>
      </c>
      <c r="B325" s="667" t="str">
        <f>Máximo!B325:E325</f>
        <v>2.2.   O PROPONENTE é responsável pelo desempenho associado ao dimensionamento proposto. Se o desempenho quando em operação não for satisfatório, de acordo com os itens deste documento, o PROPONENTE assumirá automaticamente os custos adicionais para adequação ou upgrade de hardware e software que eventualmente se fizer necessário.</v>
      </c>
      <c r="C325" s="668"/>
      <c r="D325" s="668"/>
      <c r="E325" s="669"/>
      <c r="F325" s="68" t="str">
        <f>IF(Máximo!F325:I325="","",Máximo!F325:I325)</f>
        <v/>
      </c>
      <c r="G325" s="72">
        <f>Máximo!G325:J325</f>
        <v>2.1459227E-4</v>
      </c>
      <c r="H325" s="70" t="str">
        <f>IF(Máximo!H325="","",Máximo!H325)</f>
        <v>Obrigatório</v>
      </c>
      <c r="I325" s="37" t="s">
        <v>4</v>
      </c>
      <c r="J325" s="73">
        <f>IF($K$13="Não Atende",0,IF(I325="","",IF(H325="",VLOOKUP(I325,Parâmetros!$B$3:$C$6,2,0),VLOOKUP(I325,Parâmetros!$B$3:$C$6,2,0)*VLOOKUP(H325,Parâmetros!$E$3:$G$5,2,0))))</f>
        <v>4</v>
      </c>
      <c r="K325" s="74">
        <f t="shared" si="271"/>
        <v>3.4763947740000002E-2</v>
      </c>
      <c r="L325" s="3"/>
      <c r="M325" s="38"/>
    </row>
    <row r="326" spans="1:13" ht="45.75" customHeight="1" outlineLevel="1" x14ac:dyDescent="0.2">
      <c r="A326" s="170" t="str">
        <f>Máximo!A326</f>
        <v>3.289</v>
      </c>
      <c r="B326" s="667" t="str">
        <f>Máximo!B326:E326</f>
        <v>2.2.1. Apresentar todo o dimensionamento necessário para suportar esta solução nos seguintes ambientes:</v>
      </c>
      <c r="C326" s="668"/>
      <c r="D326" s="668"/>
      <c r="E326" s="669"/>
      <c r="F326" s="68" t="str">
        <f>IF(Máximo!F326:I326="","",Máximo!F326:I326)</f>
        <v/>
      </c>
      <c r="G326" s="72">
        <f>Máximo!G326:J326</f>
        <v>2.1459227E-4</v>
      </c>
      <c r="H326" s="70" t="str">
        <f>IF(Máximo!H326="","",Máximo!H326)</f>
        <v>Obrigatório</v>
      </c>
      <c r="I326" s="37" t="s">
        <v>4</v>
      </c>
      <c r="J326" s="73">
        <f>IF($K$13="Não Atende",0,IF(I326="","",IF(H326="",VLOOKUP(I326,Parâmetros!$B$3:$C$6,2,0),VLOOKUP(I326,Parâmetros!$B$3:$C$6,2,0)*VLOOKUP(H326,Parâmetros!$E$3:$G$5,2,0))))</f>
        <v>4</v>
      </c>
      <c r="K326" s="74">
        <f t="shared" si="271"/>
        <v>3.4763947740000002E-2</v>
      </c>
      <c r="L326" s="3"/>
      <c r="M326" s="38"/>
    </row>
    <row r="327" spans="1:13" ht="45.75" customHeight="1" outlineLevel="1" x14ac:dyDescent="0.2">
      <c r="A327" s="170" t="str">
        <f>Máximo!A327</f>
        <v>3.290</v>
      </c>
      <c r="B327" s="667" t="str">
        <f>Máximo!B327:E327</f>
        <v>2.2.1.1.              Desenvolvimento;</v>
      </c>
      <c r="C327" s="668"/>
      <c r="D327" s="668"/>
      <c r="E327" s="669"/>
      <c r="F327" s="68" t="str">
        <f>IF(Máximo!F327:I327="","",Máximo!F327:I327)</f>
        <v/>
      </c>
      <c r="G327" s="72">
        <f>Máximo!G327:J327</f>
        <v>2.1459227E-4</v>
      </c>
      <c r="H327" s="70" t="str">
        <f>IF(Máximo!H327="","",Máximo!H327)</f>
        <v>Obrigatório</v>
      </c>
      <c r="I327" s="37" t="s">
        <v>4</v>
      </c>
      <c r="J327" s="73">
        <f>IF($K$13="Não Atende",0,IF(I327="","",IF(H327="",VLOOKUP(I327,Parâmetros!$B$3:$C$6,2,0),VLOOKUP(I327,Parâmetros!$B$3:$C$6,2,0)*VLOOKUP(H327,Parâmetros!$E$3:$G$5,2,0))))</f>
        <v>4</v>
      </c>
      <c r="K327" s="74">
        <f t="shared" si="271"/>
        <v>3.4763947740000002E-2</v>
      </c>
      <c r="L327" s="3"/>
      <c r="M327" s="38"/>
    </row>
    <row r="328" spans="1:13" ht="45.75" customHeight="1" outlineLevel="1" x14ac:dyDescent="0.2">
      <c r="A328" s="170" t="str">
        <f>Máximo!A328</f>
        <v>3.291</v>
      </c>
      <c r="B328" s="667" t="str">
        <f>Máximo!B328:E328</f>
        <v>2.2.1.2.              Homologação;</v>
      </c>
      <c r="C328" s="668"/>
      <c r="D328" s="668"/>
      <c r="E328" s="669"/>
      <c r="F328" s="68" t="str">
        <f>IF(Máximo!F328:I328="","",Máximo!F328:I328)</f>
        <v/>
      </c>
      <c r="G328" s="72">
        <f>Máximo!G328:J328</f>
        <v>2.1459227E-4</v>
      </c>
      <c r="H328" s="70" t="str">
        <f>IF(Máximo!H328="","",Máximo!H328)</f>
        <v>Obrigatório</v>
      </c>
      <c r="I328" s="37" t="s">
        <v>4</v>
      </c>
      <c r="J328" s="73">
        <f>IF($K$13="Não Atende",0,IF(I328="","",IF(H328="",VLOOKUP(I328,Parâmetros!$B$3:$C$6,2,0),VLOOKUP(I328,Parâmetros!$B$3:$C$6,2,0)*VLOOKUP(H328,Parâmetros!$E$3:$G$5,2,0))))</f>
        <v>4</v>
      </c>
      <c r="K328" s="74">
        <f t="shared" si="271"/>
        <v>3.4763947740000002E-2</v>
      </c>
      <c r="L328" s="3"/>
      <c r="M328" s="38"/>
    </row>
    <row r="329" spans="1:13" ht="45.75" customHeight="1" outlineLevel="1" x14ac:dyDescent="0.2">
      <c r="A329" s="170" t="str">
        <f>Máximo!A329</f>
        <v>3.292</v>
      </c>
      <c r="B329" s="667" t="str">
        <f>Máximo!B329:E329</f>
        <v>2.2.1.3.              Produção;</v>
      </c>
      <c r="C329" s="668"/>
      <c r="D329" s="668"/>
      <c r="E329" s="669"/>
      <c r="F329" s="68" t="str">
        <f>IF(Máximo!F329:I329="","",Máximo!F329:I329)</f>
        <v/>
      </c>
      <c r="G329" s="72">
        <f>Máximo!G329:J329</f>
        <v>2.1459227E-4</v>
      </c>
      <c r="H329" s="70" t="str">
        <f>IF(Máximo!H329="","",Máximo!H329)</f>
        <v>Obrigatório</v>
      </c>
      <c r="I329" s="37" t="s">
        <v>4</v>
      </c>
      <c r="J329" s="73">
        <f>IF($K$13="Não Atende",0,IF(I329="","",IF(H329="",VLOOKUP(I329,Parâmetros!$B$3:$C$6,2,0),VLOOKUP(I329,Parâmetros!$B$3:$C$6,2,0)*VLOOKUP(H329,Parâmetros!$E$3:$G$5,2,0))))</f>
        <v>4</v>
      </c>
      <c r="K329" s="74">
        <f t="shared" si="271"/>
        <v>3.4763947740000002E-2</v>
      </c>
      <c r="L329" s="3"/>
      <c r="M329" s="38"/>
    </row>
    <row r="330" spans="1:13" ht="45.75" customHeight="1" outlineLevel="1" x14ac:dyDescent="0.2">
      <c r="A330" s="170" t="str">
        <f>Máximo!A330</f>
        <v>3.293</v>
      </c>
      <c r="B330" s="667" t="str">
        <f>Máximo!B330:E330</f>
        <v>2.2.1.4.              Outros ambientes caso aplicável.</v>
      </c>
      <c r="C330" s="668"/>
      <c r="D330" s="668"/>
      <c r="E330" s="669"/>
      <c r="F330" s="68" t="str">
        <f>IF(Máximo!F330:I330="","",Máximo!F330:I330)</f>
        <v/>
      </c>
      <c r="G330" s="72">
        <f>Máximo!G330:J330</f>
        <v>2.1459227E-4</v>
      </c>
      <c r="H330" s="70" t="str">
        <f>IF(Máximo!H330="","",Máximo!H330)</f>
        <v>Obrigatório</v>
      </c>
      <c r="I330" s="37" t="s">
        <v>4</v>
      </c>
      <c r="J330" s="73">
        <f>IF($K$13="Não Atende",0,IF(I330="","",IF(H330="",VLOOKUP(I330,Parâmetros!$B$3:$C$6,2,0),VLOOKUP(I330,Parâmetros!$B$3:$C$6,2,0)*VLOOKUP(H330,Parâmetros!$E$3:$G$5,2,0))))</f>
        <v>4</v>
      </c>
      <c r="K330" s="74">
        <f t="shared" si="271"/>
        <v>3.4763947740000002E-2</v>
      </c>
      <c r="L330" s="3"/>
      <c r="M330" s="38"/>
    </row>
    <row r="331" spans="1:13" ht="45.75" customHeight="1" outlineLevel="1" x14ac:dyDescent="0.2">
      <c r="A331" s="170" t="str">
        <f>Máximo!A331</f>
        <v>3.294</v>
      </c>
      <c r="B331" s="667" t="str">
        <f>Máximo!B331:E331</f>
        <v>2.3.   O PROPONENTE deve apresentar solução que utilize componentes padrão de mercado. Caso sejam apresentadas soluções proprietárias, o PROPONENTE deve apresentar também alternativas equivalentes utilizando componentes padrão de mercado.</v>
      </c>
      <c r="C331" s="668"/>
      <c r="D331" s="668"/>
      <c r="E331" s="669"/>
      <c r="F331" s="68" t="str">
        <f>IF(Máximo!F331:I331="","",Máximo!F331:I331)</f>
        <v/>
      </c>
      <c r="G331" s="72">
        <f>Máximo!G331:J331</f>
        <v>2.1459227E-4</v>
      </c>
      <c r="H331" s="70" t="str">
        <f>IF(Máximo!H331="","",Máximo!H331)</f>
        <v>Obrigatório</v>
      </c>
      <c r="I331" s="37" t="s">
        <v>4</v>
      </c>
      <c r="J331" s="73">
        <f>IF($K$13="Não Atende",0,IF(I331="","",IF(H331="",VLOOKUP(I331,Parâmetros!$B$3:$C$6,2,0),VLOOKUP(I331,Parâmetros!$B$3:$C$6,2,0)*VLOOKUP(H331,Parâmetros!$E$3:$G$5,2,0))))</f>
        <v>4</v>
      </c>
      <c r="K331" s="74">
        <f t="shared" si="271"/>
        <v>3.4763947740000002E-2</v>
      </c>
      <c r="L331" s="3"/>
      <c r="M331" s="38"/>
    </row>
    <row r="332" spans="1:13" ht="45.75" customHeight="1" outlineLevel="1" x14ac:dyDescent="0.2">
      <c r="A332" s="170" t="str">
        <f>Máximo!A332</f>
        <v>3.295</v>
      </c>
      <c r="B332" s="667" t="str">
        <f>Máximo!B332:E332</f>
        <v>2.4.   A solução deve adotar componentes em configuração preferencialmente ativo/ativo, ou, caso não seja possível, ativo/passivo, que permitam a distribuição de carga através de balanceadores de carga local e geograficamente distribuídos (balanceador de carga global).</v>
      </c>
      <c r="C332" s="668"/>
      <c r="D332" s="668"/>
      <c r="E332" s="669"/>
      <c r="F332" s="68" t="str">
        <f>IF(Máximo!F332:I332="","",Máximo!F332:I332)</f>
        <v/>
      </c>
      <c r="G332" s="72">
        <f>Máximo!G332:J332</f>
        <v>2.1459227E-4</v>
      </c>
      <c r="H332" s="70" t="str">
        <f>IF(Máximo!H332="","",Máximo!H332)</f>
        <v>Obrigatório</v>
      </c>
      <c r="I332" s="37" t="s">
        <v>4</v>
      </c>
      <c r="J332" s="73">
        <f>IF($K$13="Não Atende",0,IF(I332="","",IF(H332="",VLOOKUP(I332,Parâmetros!$B$3:$C$6,2,0),VLOOKUP(I332,Parâmetros!$B$3:$C$6,2,0)*VLOOKUP(H332,Parâmetros!$E$3:$G$5,2,0))))</f>
        <v>4</v>
      </c>
      <c r="K332" s="74">
        <f t="shared" si="271"/>
        <v>3.4763947740000002E-2</v>
      </c>
      <c r="L332" s="3"/>
      <c r="M332" s="38"/>
    </row>
    <row r="333" spans="1:13" ht="45.75" customHeight="1" outlineLevel="1" x14ac:dyDescent="0.2">
      <c r="A333" s="170" t="str">
        <f>Máximo!A333</f>
        <v>3.296</v>
      </c>
      <c r="B333" s="667" t="str">
        <f>Máximo!B333:E333</f>
        <v>2.5.   O PROPONENTE deve apresentar o detalhamento técnico da solução, a saber:</v>
      </c>
      <c r="C333" s="668"/>
      <c r="D333" s="668"/>
      <c r="E333" s="669"/>
      <c r="F333" s="68" t="str">
        <f>IF(Máximo!F333:I333="","",Máximo!F333:I333)</f>
        <v/>
      </c>
      <c r="G333" s="72">
        <f>Máximo!G333:J333</f>
        <v>2.1459227E-4</v>
      </c>
      <c r="H333" s="70" t="str">
        <f>IF(Máximo!H333="","",Máximo!H333)</f>
        <v>Obrigatório</v>
      </c>
      <c r="I333" s="37" t="s">
        <v>4</v>
      </c>
      <c r="J333" s="73">
        <f>IF($K$13="Não Atende",0,IF(I333="","",IF(H333="",VLOOKUP(I333,Parâmetros!$B$3:$C$6,2,0),VLOOKUP(I333,Parâmetros!$B$3:$C$6,2,0)*VLOOKUP(H333,Parâmetros!$E$3:$G$5,2,0))))</f>
        <v>4</v>
      </c>
      <c r="K333" s="74">
        <f t="shared" si="271"/>
        <v>3.4763947740000002E-2</v>
      </c>
      <c r="L333" s="3"/>
      <c r="M333" s="38"/>
    </row>
    <row r="334" spans="1:13" ht="45.75" customHeight="1" outlineLevel="1" x14ac:dyDescent="0.2">
      <c r="A334" s="170" t="str">
        <f>Máximo!A334</f>
        <v>3.297</v>
      </c>
      <c r="B334" s="667" t="str">
        <f>Máximo!B334:E334</f>
        <v>2.5.1. Apresentar todos os componentes de infraestrutura de TI integrantes da solução ofertada;</v>
      </c>
      <c r="C334" s="668"/>
      <c r="D334" s="668"/>
      <c r="E334" s="669"/>
      <c r="F334" s="68" t="str">
        <f>IF(Máximo!F334:I334="","",Máximo!F334:I334)</f>
        <v/>
      </c>
      <c r="G334" s="72">
        <f>Máximo!G334:J334</f>
        <v>2.1459227E-4</v>
      </c>
      <c r="H334" s="70" t="str">
        <f>IF(Máximo!H334="","",Máximo!H334)</f>
        <v>Obrigatório</v>
      </c>
      <c r="I334" s="37" t="s">
        <v>4</v>
      </c>
      <c r="J334" s="73">
        <f>IF($K$13="Não Atende",0,IF(I334="","",IF(H334="",VLOOKUP(I334,Parâmetros!$B$3:$C$6,2,0),VLOOKUP(I334,Parâmetros!$B$3:$C$6,2,0)*VLOOKUP(H334,Parâmetros!$E$3:$G$5,2,0))))</f>
        <v>4</v>
      </c>
      <c r="K334" s="74">
        <f t="shared" si="271"/>
        <v>3.4763947740000002E-2</v>
      </c>
      <c r="L334" s="3"/>
      <c r="M334" s="38"/>
    </row>
    <row r="335" spans="1:13" ht="45.75" customHeight="1" outlineLevel="1" x14ac:dyDescent="0.2">
      <c r="A335" s="170" t="str">
        <f>Máximo!A335</f>
        <v>3.298</v>
      </c>
      <c r="B335" s="667" t="str">
        <f>Máximo!B335:E335</f>
        <v>2.5.2. Dimensionamento dos servidores de cada componente da solução;</v>
      </c>
      <c r="C335" s="668"/>
      <c r="D335" s="668"/>
      <c r="E335" s="669"/>
      <c r="F335" s="68" t="str">
        <f>IF(Máximo!F335:I335="","",Máximo!F335:I335)</f>
        <v/>
      </c>
      <c r="G335" s="72">
        <f>Máximo!G335:J335</f>
        <v>2.1459227E-4</v>
      </c>
      <c r="H335" s="70" t="str">
        <f>IF(Máximo!H335="","",Máximo!H335)</f>
        <v>Obrigatório</v>
      </c>
      <c r="I335" s="37" t="s">
        <v>4</v>
      </c>
      <c r="J335" s="73">
        <f>IF($K$13="Não Atende",0,IF(I335="","",IF(H335="",VLOOKUP(I335,Parâmetros!$B$3:$C$6,2,0),VLOOKUP(I335,Parâmetros!$B$3:$C$6,2,0)*VLOOKUP(H335,Parâmetros!$E$3:$G$5,2,0))))</f>
        <v>4</v>
      </c>
      <c r="K335" s="74">
        <f t="shared" si="271"/>
        <v>3.4763947740000002E-2</v>
      </c>
      <c r="L335" s="3"/>
      <c r="M335" s="38"/>
    </row>
    <row r="336" spans="1:13" ht="45.75" customHeight="1" outlineLevel="1" x14ac:dyDescent="0.2">
      <c r="A336" s="170" t="str">
        <f>Máximo!A336</f>
        <v>3.299</v>
      </c>
      <c r="B336" s="667" t="str">
        <f>Máximo!B336:E336</f>
        <v>2.5.3. Plataformas e sistemas operacionais homologadas;</v>
      </c>
      <c r="C336" s="668"/>
      <c r="D336" s="668"/>
      <c r="E336" s="669"/>
      <c r="F336" s="68" t="str">
        <f>IF(Máximo!F336:I336="","",Máximo!F336:I336)</f>
        <v/>
      </c>
      <c r="G336" s="72">
        <f>Máximo!G336:J336</f>
        <v>2.1459227E-4</v>
      </c>
      <c r="H336" s="70" t="str">
        <f>IF(Máximo!H336="","",Máximo!H336)</f>
        <v>Obrigatório</v>
      </c>
      <c r="I336" s="37" t="s">
        <v>17</v>
      </c>
      <c r="J336" s="73">
        <f>IF($K$13="Não Atende",0,IF(I336="","",IF(H336="",VLOOKUP(I336,Parâmetros!$B$3:$C$6,2,0),VLOOKUP(I336,Parâmetros!$B$3:$C$6,2,0)*VLOOKUP(H336,Parâmetros!$E$3:$G$5,2,0))))</f>
        <v>2</v>
      </c>
      <c r="K336" s="74">
        <f t="shared" si="271"/>
        <v>1.7381973870000001E-2</v>
      </c>
      <c r="L336" s="3"/>
      <c r="M336" s="38"/>
    </row>
    <row r="337" spans="1:13" ht="45.75" customHeight="1" outlineLevel="1" x14ac:dyDescent="0.2">
      <c r="A337" s="170" t="str">
        <f>Máximo!A337</f>
        <v>3.300</v>
      </c>
      <c r="B337" s="667" t="str">
        <f>Máximo!B337:E337</f>
        <v>2.5.4. Pré-requisitos de software básicos;</v>
      </c>
      <c r="C337" s="668"/>
      <c r="D337" s="668"/>
      <c r="E337" s="669"/>
      <c r="F337" s="68" t="str">
        <f>IF(Máximo!F337:I337="","",Máximo!F337:I337)</f>
        <v/>
      </c>
      <c r="G337" s="72">
        <f>Máximo!G337:J337</f>
        <v>2.1459227E-4</v>
      </c>
      <c r="H337" s="70" t="str">
        <f>IF(Máximo!H337="","",Máximo!H337)</f>
        <v>Obrigatório</v>
      </c>
      <c r="I337" s="37" t="s">
        <v>4</v>
      </c>
      <c r="J337" s="73">
        <f>IF($K$13="Não Atende",0,IF(I337="","",IF(H337="",VLOOKUP(I337,Parâmetros!$B$3:$C$6,2,0),VLOOKUP(I337,Parâmetros!$B$3:$C$6,2,0)*VLOOKUP(H337,Parâmetros!$E$3:$G$5,2,0))))</f>
        <v>4</v>
      </c>
      <c r="K337" s="74">
        <f t="shared" si="271"/>
        <v>3.4763947740000002E-2</v>
      </c>
      <c r="L337" s="3"/>
      <c r="M337" s="38"/>
    </row>
    <row r="338" spans="1:13" ht="45.75" customHeight="1" outlineLevel="1" x14ac:dyDescent="0.2">
      <c r="A338" s="170" t="str">
        <f>Máximo!A338</f>
        <v>3.301</v>
      </c>
      <c r="B338" s="667" t="str">
        <f>Máximo!B338:E338</f>
        <v>2.5.5. Recursos de Alta Disponibilidade;</v>
      </c>
      <c r="C338" s="668"/>
      <c r="D338" s="668"/>
      <c r="E338" s="669"/>
      <c r="F338" s="68" t="str">
        <f>IF(Máximo!F338:I338="","",Máximo!F338:I338)</f>
        <v/>
      </c>
      <c r="G338" s="72">
        <f>Máximo!G338:J338</f>
        <v>2.1459227E-4</v>
      </c>
      <c r="H338" s="70" t="str">
        <f>IF(Máximo!H338="","",Máximo!H338)</f>
        <v>Obrigatório</v>
      </c>
      <c r="I338" s="37" t="s">
        <v>4</v>
      </c>
      <c r="J338" s="73">
        <f>IF($K$13="Não Atende",0,IF(I338="","",IF(H338="",VLOOKUP(I338,Parâmetros!$B$3:$C$6,2,0),VLOOKUP(I338,Parâmetros!$B$3:$C$6,2,0)*VLOOKUP(H338,Parâmetros!$E$3:$G$5,2,0))))</f>
        <v>4</v>
      </c>
      <c r="K338" s="74">
        <f t="shared" si="271"/>
        <v>3.4763947740000002E-2</v>
      </c>
      <c r="L338" s="3"/>
      <c r="M338" s="38"/>
    </row>
    <row r="339" spans="1:13" ht="45.75" customHeight="1" outlineLevel="1" x14ac:dyDescent="0.2">
      <c r="A339" s="170" t="str">
        <f>Máximo!A339</f>
        <v>3.302</v>
      </c>
      <c r="B339" s="667" t="str">
        <f>Máximo!B339:E339</f>
        <v>2.5.6. Necessidades de área em disco interno para todos os servidores, separados por componentes da solução:</v>
      </c>
      <c r="C339" s="668"/>
      <c r="D339" s="668"/>
      <c r="E339" s="669"/>
      <c r="F339" s="68" t="str">
        <f>IF(Máximo!F339:I339="","",Máximo!F339:I339)</f>
        <v/>
      </c>
      <c r="G339" s="72">
        <f>Máximo!G339:J339</f>
        <v>2.1459227E-4</v>
      </c>
      <c r="H339" s="70" t="str">
        <f>IF(Máximo!H339="","",Máximo!H339)</f>
        <v>Obrigatório</v>
      </c>
      <c r="I339" s="37" t="s">
        <v>4</v>
      </c>
      <c r="J339" s="73">
        <f>IF($K$13="Não Atende",0,IF(I339="","",IF(H339="",VLOOKUP(I339,Parâmetros!$B$3:$C$6,2,0),VLOOKUP(I339,Parâmetros!$B$3:$C$6,2,0)*VLOOKUP(H339,Parâmetros!$E$3:$G$5,2,0))))</f>
        <v>4</v>
      </c>
      <c r="K339" s="74">
        <f t="shared" si="271"/>
        <v>3.4763947740000002E-2</v>
      </c>
      <c r="L339" s="3"/>
      <c r="M339" s="38"/>
    </row>
    <row r="340" spans="1:13" ht="45.75" customHeight="1" outlineLevel="1" x14ac:dyDescent="0.2">
      <c r="A340" s="170" t="str">
        <f>Máximo!A340</f>
        <v>3.303</v>
      </c>
      <c r="B340" s="667" t="str">
        <f>Máximo!B340:E340</f>
        <v>2.5.6.1.              As áreas em disco interno devem ser protegidas em RAID1 via controladora de hardware dos servidores;</v>
      </c>
      <c r="C340" s="668"/>
      <c r="D340" s="668"/>
      <c r="E340" s="669"/>
      <c r="F340" s="68" t="str">
        <f>IF(Máximo!F340:I340="","",Máximo!F340:I340)</f>
        <v/>
      </c>
      <c r="G340" s="72">
        <f>Máximo!G340:J340</f>
        <v>2.1459227E-4</v>
      </c>
      <c r="H340" s="70" t="str">
        <f>IF(Máximo!H340="","",Máximo!H340)</f>
        <v>Obrigatório</v>
      </c>
      <c r="I340" s="37" t="s">
        <v>4</v>
      </c>
      <c r="J340" s="73">
        <f>IF($K$13="Não Atende",0,IF(I340="","",IF(H340="",VLOOKUP(I340,Parâmetros!$B$3:$C$6,2,0),VLOOKUP(I340,Parâmetros!$B$3:$C$6,2,0)*VLOOKUP(H340,Parâmetros!$E$3:$G$5,2,0))))</f>
        <v>4</v>
      </c>
      <c r="K340" s="74">
        <f t="shared" si="271"/>
        <v>3.4763947740000002E-2</v>
      </c>
      <c r="L340" s="3"/>
      <c r="M340" s="38"/>
    </row>
    <row r="341" spans="1:13" ht="45.75" customHeight="1" outlineLevel="1" x14ac:dyDescent="0.2">
      <c r="A341" s="170" t="str">
        <f>Máximo!A341</f>
        <v>3.304</v>
      </c>
      <c r="B341" s="667" t="str">
        <f>Máximo!B341:E341</f>
        <v>2.5.6.2.              Caso exista a necessidade de utilização de placas aceleradoras de IO ou discos SSD, o PROPONENTE deve detalhar estes requisitos.</v>
      </c>
      <c r="C341" s="668"/>
      <c r="D341" s="668"/>
      <c r="E341" s="669"/>
      <c r="F341" s="68" t="str">
        <f>IF(Máximo!F341:I341="","",Máximo!F341:I341)</f>
        <v/>
      </c>
      <c r="G341" s="72">
        <f>Máximo!G341:J341</f>
        <v>2.1459227E-4</v>
      </c>
      <c r="H341" s="70" t="str">
        <f>IF(Máximo!H341="","",Máximo!H341)</f>
        <v>Obrigatório</v>
      </c>
      <c r="I341" s="37" t="s">
        <v>4</v>
      </c>
      <c r="J341" s="73">
        <f>IF($K$13="Não Atende",0,IF(I341="","",IF(H341="",VLOOKUP(I341,Parâmetros!$B$3:$C$6,2,0),VLOOKUP(I341,Parâmetros!$B$3:$C$6,2,0)*VLOOKUP(H341,Parâmetros!$E$3:$G$5,2,0))))</f>
        <v>4</v>
      </c>
      <c r="K341" s="74">
        <f t="shared" si="271"/>
        <v>3.4763947740000002E-2</v>
      </c>
      <c r="L341" s="3"/>
      <c r="M341" s="38"/>
    </row>
    <row r="342" spans="1:13" ht="45.75" customHeight="1" outlineLevel="1" x14ac:dyDescent="0.2">
      <c r="A342" s="170" t="str">
        <f>Máximo!A342</f>
        <v>3.305</v>
      </c>
      <c r="B342" s="667" t="str">
        <f>Máximo!B342:E342</f>
        <v>2.5.7. Necessidades de área em disco externo para todos os servidores, separados por componentes da solução:</v>
      </c>
      <c r="C342" s="668"/>
      <c r="D342" s="668"/>
      <c r="E342" s="669"/>
      <c r="F342" s="68" t="str">
        <f>IF(Máximo!F342:I342="","",Máximo!F342:I342)</f>
        <v/>
      </c>
      <c r="G342" s="72">
        <f>Máximo!G342:J342</f>
        <v>2.1459227E-4</v>
      </c>
      <c r="H342" s="70" t="str">
        <f>IF(Máximo!H342="","",Máximo!H342)</f>
        <v>Obrigatório</v>
      </c>
      <c r="I342" s="37" t="s">
        <v>4</v>
      </c>
      <c r="J342" s="73">
        <f>IF($K$13="Não Atende",0,IF(I342="","",IF(H342="",VLOOKUP(I342,Parâmetros!$B$3:$C$6,2,0),VLOOKUP(I342,Parâmetros!$B$3:$C$6,2,0)*VLOOKUP(H342,Parâmetros!$E$3:$G$5,2,0))))</f>
        <v>4</v>
      </c>
      <c r="K342" s="74">
        <f t="shared" si="271"/>
        <v>3.4763947740000002E-2</v>
      </c>
      <c r="L342" s="3"/>
      <c r="M342" s="38"/>
    </row>
    <row r="343" spans="1:13" ht="45.75" customHeight="1" outlineLevel="1" x14ac:dyDescent="0.2">
      <c r="A343" s="170" t="str">
        <f>Máximo!A343</f>
        <v>3.306</v>
      </c>
      <c r="B343" s="667" t="str">
        <f>Máximo!B343:E343</f>
        <v>2.5.7.1.              De acordo com a volumetria e necessidade de I/O, devem ser dimensionadas as quantidades de interfaces necessárias para suportar software de balanceamento de carga e failover:</v>
      </c>
      <c r="C343" s="668"/>
      <c r="D343" s="668"/>
      <c r="E343" s="669"/>
      <c r="F343" s="68" t="str">
        <f>IF(Máximo!F343:I343="","",Máximo!F343:I343)</f>
        <v/>
      </c>
      <c r="G343" s="72">
        <f>Máximo!G343:J343</f>
        <v>2.1459227E-4</v>
      </c>
      <c r="H343" s="70" t="str">
        <f>IF(Máximo!H343="","",Máximo!H343)</f>
        <v>Obrigatório</v>
      </c>
      <c r="I343" s="37" t="s">
        <v>4</v>
      </c>
      <c r="J343" s="73">
        <f>IF($K$13="Não Atende",0,IF(I343="","",IF(H343="",VLOOKUP(I343,Parâmetros!$B$3:$C$6,2,0),VLOOKUP(I343,Parâmetros!$B$3:$C$6,2,0)*VLOOKUP(H343,Parâmetros!$E$3:$G$5,2,0))))</f>
        <v>4</v>
      </c>
      <c r="K343" s="74">
        <f t="shared" si="271"/>
        <v>3.4763947740000002E-2</v>
      </c>
      <c r="L343" s="3"/>
      <c r="M343" s="38"/>
    </row>
    <row r="344" spans="1:13" ht="45.75" customHeight="1" outlineLevel="1" x14ac:dyDescent="0.2">
      <c r="A344" s="170" t="str">
        <f>Máximo!A344</f>
        <v>3.307</v>
      </c>
      <c r="B344" s="667" t="str">
        <f>Máximo!B344:E344</f>
        <v>2.5.7.2.              Detalhamento dos critérios utilizados para dimensionamento dos componentes da solução;</v>
      </c>
      <c r="C344" s="668"/>
      <c r="D344" s="668"/>
      <c r="E344" s="669"/>
      <c r="F344" s="68" t="str">
        <f>IF(Máximo!F344:I344="","",Máximo!F344:I344)</f>
        <v/>
      </c>
      <c r="G344" s="72">
        <f>Máximo!G344:J344</f>
        <v>2.1459227E-4</v>
      </c>
      <c r="H344" s="70" t="str">
        <f>IF(Máximo!H344="","",Máximo!H344)</f>
        <v>Obrigatório</v>
      </c>
      <c r="I344" s="37" t="s">
        <v>4</v>
      </c>
      <c r="J344" s="73">
        <f>IF($K$13="Não Atende",0,IF(I344="","",IF(H344="",VLOOKUP(I344,Parâmetros!$B$3:$C$6,2,0),VLOOKUP(I344,Parâmetros!$B$3:$C$6,2,0)*VLOOKUP(H344,Parâmetros!$E$3:$G$5,2,0))))</f>
        <v>4</v>
      </c>
      <c r="K344" s="74">
        <f t="shared" si="271"/>
        <v>3.4763947740000002E-2</v>
      </c>
      <c r="L344" s="3"/>
      <c r="M344" s="38"/>
    </row>
    <row r="345" spans="1:13" ht="45.75" customHeight="1" outlineLevel="1" x14ac:dyDescent="0.2">
      <c r="A345" s="170" t="str">
        <f>Máximo!A345</f>
        <v>3.308</v>
      </c>
      <c r="B345" s="667" t="str">
        <f>Máximo!B345:E345</f>
        <v>2.5.7.3.              Escalabilidade dos componentes ofertados (capacidade de crescimento), sem a necessidade de investimentos adicionais.</v>
      </c>
      <c r="C345" s="668"/>
      <c r="D345" s="668"/>
      <c r="E345" s="669"/>
      <c r="F345" s="68" t="str">
        <f>IF(Máximo!F345:I345="","",Máximo!F345:I345)</f>
        <v/>
      </c>
      <c r="G345" s="72">
        <f>Máximo!G345:J345</f>
        <v>2.1459227E-4</v>
      </c>
      <c r="H345" s="70" t="str">
        <f>IF(Máximo!H345="","",Máximo!H345)</f>
        <v>Obrigatório</v>
      </c>
      <c r="I345" s="37" t="s">
        <v>4</v>
      </c>
      <c r="J345" s="73">
        <f>IF($K$13="Não Atende",0,IF(I345="","",IF(H345="",VLOOKUP(I345,Parâmetros!$B$3:$C$6,2,0),VLOOKUP(I345,Parâmetros!$B$3:$C$6,2,0)*VLOOKUP(H345,Parâmetros!$E$3:$G$5,2,0))))</f>
        <v>4</v>
      </c>
      <c r="K345" s="74">
        <f t="shared" si="271"/>
        <v>3.4763947740000002E-2</v>
      </c>
      <c r="L345" s="3"/>
      <c r="M345" s="38"/>
    </row>
    <row r="346" spans="1:13" ht="45.75" customHeight="1" outlineLevel="1" x14ac:dyDescent="0.2">
      <c r="A346" s="170" t="str">
        <f>Máximo!A346</f>
        <v>3.309</v>
      </c>
      <c r="B346" s="667" t="str">
        <f>Máximo!B346:E346</f>
        <v>2.5.8. O PROPONENTE deve detalhar a solução de conectividade e arquitetura de rede, conforme requisitos do Capítulo 6, incluindo:</v>
      </c>
      <c r="C346" s="668"/>
      <c r="D346" s="668"/>
      <c r="E346" s="669"/>
      <c r="F346" s="68" t="str">
        <f>IF(Máximo!F346:I346="","",Máximo!F346:I346)</f>
        <v/>
      </c>
      <c r="G346" s="72">
        <f>Máximo!G346:J346</f>
        <v>2.1459227E-4</v>
      </c>
      <c r="H346" s="70" t="str">
        <f>IF(Máximo!H346="","",Máximo!H346)</f>
        <v>Obrigatório</v>
      </c>
      <c r="I346" s="37" t="s">
        <v>4</v>
      </c>
      <c r="J346" s="73">
        <f>IF($K$13="Não Atende",0,IF(I346="","",IF(H346="",VLOOKUP(I346,Parâmetros!$B$3:$C$6,2,0),VLOOKUP(I346,Parâmetros!$B$3:$C$6,2,0)*VLOOKUP(H346,Parâmetros!$E$3:$G$5,2,0))))</f>
        <v>4</v>
      </c>
      <c r="K346" s="74">
        <f t="shared" si="271"/>
        <v>3.4763947740000002E-2</v>
      </c>
      <c r="L346" s="3"/>
      <c r="M346" s="38"/>
    </row>
    <row r="347" spans="1:13" ht="45.75" customHeight="1" outlineLevel="1" x14ac:dyDescent="0.2">
      <c r="A347" s="170" t="str">
        <f>Máximo!A347</f>
        <v>3.310</v>
      </c>
      <c r="B347" s="667" t="str">
        <f>Máximo!B347:E347</f>
        <v>2.5.8.1.              Topologia de rede;</v>
      </c>
      <c r="C347" s="668"/>
      <c r="D347" s="668"/>
      <c r="E347" s="669"/>
      <c r="F347" s="68" t="str">
        <f>IF(Máximo!F347:I347="","",Máximo!F347:I347)</f>
        <v/>
      </c>
      <c r="G347" s="72">
        <f>Máximo!G347:J347</f>
        <v>2.1459227E-4</v>
      </c>
      <c r="H347" s="70" t="str">
        <f>IF(Máximo!H347="","",Máximo!H347)</f>
        <v>Obrigatório</v>
      </c>
      <c r="I347" s="37" t="s">
        <v>4</v>
      </c>
      <c r="J347" s="73">
        <f>IF($K$13="Não Atende",0,IF(I347="","",IF(H347="",VLOOKUP(I347,Parâmetros!$B$3:$C$6,2,0),VLOOKUP(I347,Parâmetros!$B$3:$C$6,2,0)*VLOOKUP(H347,Parâmetros!$E$3:$G$5,2,0))))</f>
        <v>4</v>
      </c>
      <c r="K347" s="74">
        <f t="shared" si="271"/>
        <v>3.4763947740000002E-2</v>
      </c>
      <c r="L347" s="3"/>
      <c r="M347" s="38"/>
    </row>
    <row r="348" spans="1:13" ht="45.75" customHeight="1" outlineLevel="1" x14ac:dyDescent="0.2">
      <c r="A348" s="170" t="str">
        <f>Máximo!A348</f>
        <v>3.311</v>
      </c>
      <c r="B348" s="667" t="str">
        <f>Máximo!B348:E348</f>
        <v>2.5.8.2.              Quantidade e tipos de interfaces de rede;</v>
      </c>
      <c r="C348" s="668"/>
      <c r="D348" s="668"/>
      <c r="E348" s="669"/>
      <c r="F348" s="68" t="str">
        <f>IF(Máximo!F348:I348="","",Máximo!F348:I348)</f>
        <v/>
      </c>
      <c r="G348" s="72">
        <f>Máximo!G348:J348</f>
        <v>2.1459227E-4</v>
      </c>
      <c r="H348" s="70" t="str">
        <f>IF(Máximo!H348="","",Máximo!H348)</f>
        <v>Obrigatório</v>
      </c>
      <c r="I348" s="37" t="s">
        <v>4</v>
      </c>
      <c r="J348" s="73">
        <f>IF($K$13="Não Atende",0,IF(I348="","",IF(H348="",VLOOKUP(I348,Parâmetros!$B$3:$C$6,2,0),VLOOKUP(I348,Parâmetros!$B$3:$C$6,2,0)*VLOOKUP(H348,Parâmetros!$E$3:$G$5,2,0))))</f>
        <v>4</v>
      </c>
      <c r="K348" s="74">
        <f t="shared" si="271"/>
        <v>3.4763947740000002E-2</v>
      </c>
      <c r="L348" s="3"/>
      <c r="M348" s="38"/>
    </row>
    <row r="349" spans="1:13" ht="45.75" customHeight="1" outlineLevel="1" x14ac:dyDescent="0.2">
      <c r="A349" s="170" t="str">
        <f>Máximo!A349</f>
        <v>3.312</v>
      </c>
      <c r="B349" s="667" t="str">
        <f>Máximo!B349:E349</f>
        <v>2.5.8.3.              Deve ser especificado o fluxo de tráfego estimado entre os servidores que compõem a solução, baseado nos dados de dimensionamento apresentados;</v>
      </c>
      <c r="C349" s="668"/>
      <c r="D349" s="668"/>
      <c r="E349" s="669"/>
      <c r="F349" s="68" t="str">
        <f>IF(Máximo!F349:I349="","",Máximo!F349:I349)</f>
        <v/>
      </c>
      <c r="G349" s="72">
        <f>Máximo!G349:J349</f>
        <v>2.1459227E-4</v>
      </c>
      <c r="H349" s="70" t="str">
        <f>IF(Máximo!H349="","",Máximo!H349)</f>
        <v>Obrigatório</v>
      </c>
      <c r="I349" s="37" t="s">
        <v>4</v>
      </c>
      <c r="J349" s="73">
        <f>IF($K$13="Não Atende",0,IF(I349="","",IF(H349="",VLOOKUP(I349,Parâmetros!$B$3:$C$6,2,0),VLOOKUP(I349,Parâmetros!$B$3:$C$6,2,0)*VLOOKUP(H349,Parâmetros!$E$3:$G$5,2,0))))</f>
        <v>4</v>
      </c>
      <c r="K349" s="74">
        <f t="shared" si="271"/>
        <v>3.4763947740000002E-2</v>
      </c>
      <c r="L349" s="3"/>
      <c r="M349" s="38"/>
    </row>
    <row r="350" spans="1:13" ht="45.75" customHeight="1" outlineLevel="1" x14ac:dyDescent="0.2">
      <c r="A350" s="170" t="str">
        <f>Máximo!A350</f>
        <v>3.313</v>
      </c>
      <c r="B350" s="667" t="str">
        <f>Máximo!B350:E350</f>
        <v>2.5.8.4.              Latência máxima de rede entre os componentes suportada pela solução;</v>
      </c>
      <c r="C350" s="668"/>
      <c r="D350" s="668"/>
      <c r="E350" s="669"/>
      <c r="F350" s="68" t="str">
        <f>IF(Máximo!F350:I350="","",Máximo!F350:I350)</f>
        <v/>
      </c>
      <c r="G350" s="72">
        <f>Máximo!G350:J350</f>
        <v>2.1459227E-4</v>
      </c>
      <c r="H350" s="70" t="str">
        <f>IF(Máximo!H350="","",Máximo!H350)</f>
        <v>Obrigatório</v>
      </c>
      <c r="I350" s="37" t="s">
        <v>4</v>
      </c>
      <c r="J350" s="73">
        <f>IF($K$13="Não Atende",0,IF(I350="","",IF(H350="",VLOOKUP(I350,Parâmetros!$B$3:$C$6,2,0),VLOOKUP(I350,Parâmetros!$B$3:$C$6,2,0)*VLOOKUP(H350,Parâmetros!$E$3:$G$5,2,0))))</f>
        <v>4</v>
      </c>
      <c r="K350" s="74">
        <f t="shared" si="271"/>
        <v>3.4763947740000002E-2</v>
      </c>
      <c r="L350" s="3"/>
      <c r="M350" s="38"/>
    </row>
    <row r="351" spans="1:13" ht="45.75" customHeight="1" outlineLevel="1" x14ac:dyDescent="0.2">
      <c r="A351" s="170" t="str">
        <f>Máximo!A351</f>
        <v>3.314</v>
      </c>
      <c r="B351" s="667" t="str">
        <f>Máximo!B351:E351</f>
        <v>2.5.8.5.              Requisitos e topologia de balanceamento de carga local e global;</v>
      </c>
      <c r="C351" s="668"/>
      <c r="D351" s="668"/>
      <c r="E351" s="669"/>
      <c r="F351" s="68" t="str">
        <f>IF(Máximo!F351:I351="","",Máximo!F351:I351)</f>
        <v/>
      </c>
      <c r="G351" s="72">
        <f>Máximo!G351:J351</f>
        <v>2.1459227E-4</v>
      </c>
      <c r="H351" s="70" t="str">
        <f>IF(Máximo!H351="","",Máximo!H351)</f>
        <v>Obrigatório</v>
      </c>
      <c r="I351" s="37" t="s">
        <v>4</v>
      </c>
      <c r="J351" s="73">
        <f>IF($K$13="Não Atende",0,IF(I351="","",IF(H351="",VLOOKUP(I351,Parâmetros!$B$3:$C$6,2,0),VLOOKUP(I351,Parâmetros!$B$3:$C$6,2,0)*VLOOKUP(H351,Parâmetros!$E$3:$G$5,2,0))))</f>
        <v>4</v>
      </c>
      <c r="K351" s="74">
        <f t="shared" si="271"/>
        <v>3.4763947740000002E-2</v>
      </c>
      <c r="L351" s="3"/>
      <c r="M351" s="38"/>
    </row>
    <row r="352" spans="1:13" ht="45.75" customHeight="1" outlineLevel="1" x14ac:dyDescent="0.2">
      <c r="A352" s="170" t="str">
        <f>Máximo!A352</f>
        <v>3.315</v>
      </c>
      <c r="B352" s="667" t="str">
        <f>Máximo!B352:E352</f>
        <v>2.6.   A solução ofertada deve ser escalável mantendo a mesma arquitetura inicialmente proposta. Caso haja limite de escalabilidade na solução ofertada, o mesmo deverá ser informado;</v>
      </c>
      <c r="C352" s="668"/>
      <c r="D352" s="668"/>
      <c r="E352" s="669"/>
      <c r="F352" s="68" t="str">
        <f>IF(Máximo!F352:I352="","",Máximo!F352:I352)</f>
        <v/>
      </c>
      <c r="G352" s="72">
        <f>Máximo!G352:J352</f>
        <v>2.1459227E-4</v>
      </c>
      <c r="H352" s="70" t="str">
        <f>IF(Máximo!H352="","",Máximo!H352)</f>
        <v>Obrigatório</v>
      </c>
      <c r="I352" s="37" t="s">
        <v>4</v>
      </c>
      <c r="J352" s="73">
        <f>IF($K$13="Não Atende",0,IF(I352="","",IF(H352="",VLOOKUP(I352,Parâmetros!$B$3:$C$6,2,0),VLOOKUP(I352,Parâmetros!$B$3:$C$6,2,0)*VLOOKUP(H352,Parâmetros!$E$3:$G$5,2,0))))</f>
        <v>4</v>
      </c>
      <c r="K352" s="74">
        <f t="shared" si="271"/>
        <v>3.4763947740000002E-2</v>
      </c>
      <c r="L352" s="3"/>
      <c r="M352" s="38"/>
    </row>
    <row r="353" spans="1:13" ht="45.75" customHeight="1" outlineLevel="1" x14ac:dyDescent="0.2">
      <c r="A353" s="170" t="str">
        <f>Máximo!A353</f>
        <v>3.316</v>
      </c>
      <c r="B353" s="667" t="str">
        <f>Máximo!B353:E353</f>
        <v>2.7.   A escalabilidade dos componentes deve ser preferencialmente horizontal;</v>
      </c>
      <c r="C353" s="668"/>
      <c r="D353" s="668"/>
      <c r="E353" s="669"/>
      <c r="F353" s="68" t="str">
        <f>IF(Máximo!F353:I353="","",Máximo!F353:I353)</f>
        <v/>
      </c>
      <c r="G353" s="72">
        <f>Máximo!G353:J353</f>
        <v>2.1459227E-4</v>
      </c>
      <c r="H353" s="70" t="str">
        <f>IF(Máximo!H353="","",Máximo!H353)</f>
        <v>Obrigatório</v>
      </c>
      <c r="I353" s="37" t="s">
        <v>17</v>
      </c>
      <c r="J353" s="73">
        <f>IF($K$13="Não Atende",0,IF(I353="","",IF(H353="",VLOOKUP(I353,Parâmetros!$B$3:$C$6,2,0),VLOOKUP(I353,Parâmetros!$B$3:$C$6,2,0)*VLOOKUP(H353,Parâmetros!$E$3:$G$5,2,0))))</f>
        <v>2</v>
      </c>
      <c r="K353" s="74">
        <f t="shared" si="271"/>
        <v>1.7381973870000001E-2</v>
      </c>
      <c r="L353" s="3"/>
      <c r="M353" s="38"/>
    </row>
    <row r="354" spans="1:13" ht="45.75" customHeight="1" outlineLevel="1" x14ac:dyDescent="0.2">
      <c r="A354" s="170" t="str">
        <f>Máximo!A354</f>
        <v>3.317</v>
      </c>
      <c r="B354" s="667" t="str">
        <f>Máximo!B354:E354</f>
        <v>2.8.   A solução em hipótese alguma deve privar a evolução dos componentes de infraestrutura;</v>
      </c>
      <c r="C354" s="668"/>
      <c r="D354" s="668"/>
      <c r="E354" s="669"/>
      <c r="F354" s="68" t="str">
        <f>IF(Máximo!F354:I354="","",Máximo!F354:I354)</f>
        <v/>
      </c>
      <c r="G354" s="72">
        <f>Máximo!G354:J354</f>
        <v>2.1459227E-4</v>
      </c>
      <c r="H354" s="70" t="str">
        <f>IF(Máximo!H354="","",Máximo!H354)</f>
        <v>Obrigatório</v>
      </c>
      <c r="I354" s="37" t="s">
        <v>4</v>
      </c>
      <c r="J354" s="73">
        <f>IF($K$13="Não Atende",0,IF(I354="","",IF(H354="",VLOOKUP(I354,Parâmetros!$B$3:$C$6,2,0),VLOOKUP(I354,Parâmetros!$B$3:$C$6,2,0)*VLOOKUP(H354,Parâmetros!$E$3:$G$5,2,0))))</f>
        <v>4</v>
      </c>
      <c r="K354" s="74">
        <f t="shared" si="271"/>
        <v>3.4763947740000002E-2</v>
      </c>
      <c r="L354" s="3"/>
      <c r="M354" s="38"/>
    </row>
    <row r="355" spans="1:13" ht="45.75" customHeight="1" outlineLevel="1" x14ac:dyDescent="0.2">
      <c r="A355" s="170" t="str">
        <f>Máximo!A355</f>
        <v>3.318</v>
      </c>
      <c r="B355" s="667" t="str">
        <f>Máximo!B355:E355</f>
        <v>3.  Requisitos de Infraestrutura de Servidores e Virtualização</v>
      </c>
      <c r="C355" s="668"/>
      <c r="D355" s="668"/>
      <c r="E355" s="669"/>
      <c r="F355" s="68" t="str">
        <f>IF(Máximo!F355:I355="","",Máximo!F355:I355)</f>
        <v/>
      </c>
      <c r="G355" s="72">
        <f>Máximo!G355:J355</f>
        <v>2.1459227E-4</v>
      </c>
      <c r="H355" s="70" t="str">
        <f>IF(Máximo!H355="","",Máximo!H355)</f>
        <v>Obrigatório</v>
      </c>
      <c r="I355" s="37" t="s">
        <v>4</v>
      </c>
      <c r="J355" s="73">
        <f>IF($K$13="Não Atende",0,IF(I355="","",IF(H355="",VLOOKUP(I355,Parâmetros!$B$3:$C$6,2,0),VLOOKUP(I355,Parâmetros!$B$3:$C$6,2,0)*VLOOKUP(H355,Parâmetros!$E$3:$G$5,2,0))))</f>
        <v>4</v>
      </c>
      <c r="K355" s="74">
        <f t="shared" si="271"/>
        <v>3.4763947740000002E-2</v>
      </c>
      <c r="L355" s="3"/>
      <c r="M355" s="38"/>
    </row>
    <row r="356" spans="1:13" ht="45.75" customHeight="1" outlineLevel="1" x14ac:dyDescent="0.2">
      <c r="A356" s="170" t="str">
        <f>Máximo!A356</f>
        <v>3.319</v>
      </c>
      <c r="B356" s="667" t="str">
        <f>Máximo!B356:E356</f>
        <v>3.1.   Requisitos Gerais:</v>
      </c>
      <c r="C356" s="668"/>
      <c r="D356" s="668"/>
      <c r="E356" s="669"/>
      <c r="F356" s="68" t="str">
        <f>IF(Máximo!F356:I356="","",Máximo!F356:I356)</f>
        <v/>
      </c>
      <c r="G356" s="72">
        <f>Máximo!G356:J356</f>
        <v>2.1459227E-4</v>
      </c>
      <c r="H356" s="70" t="str">
        <f>IF(Máximo!H356="","",Máximo!H356)</f>
        <v>Obrigatório</v>
      </c>
      <c r="I356" s="37" t="s">
        <v>4</v>
      </c>
      <c r="J356" s="73">
        <f>IF($K$13="Não Atende",0,IF(I356="","",IF(H356="",VLOOKUP(I356,Parâmetros!$B$3:$C$6,2,0),VLOOKUP(I356,Parâmetros!$B$3:$C$6,2,0)*VLOOKUP(H356,Parâmetros!$E$3:$G$5,2,0))))</f>
        <v>4</v>
      </c>
      <c r="K356" s="74">
        <f t="shared" si="271"/>
        <v>3.4763947740000002E-2</v>
      </c>
      <c r="L356" s="3"/>
      <c r="M356" s="38"/>
    </row>
    <row r="357" spans="1:13" ht="45.75" customHeight="1" outlineLevel="1" x14ac:dyDescent="0.2">
      <c r="A357" s="170" t="str">
        <f>Máximo!A357</f>
        <v>3.320</v>
      </c>
      <c r="B357" s="667" t="str">
        <f>Máximo!B357:E357</f>
        <v>3.1.1. A arquitetura X86 é para utilização em todos os servidores (Low End, Mid Range e High End). Caso haja incompatibilidade da aplicação, a mesma deve ser justificada na resposta a este material;</v>
      </c>
      <c r="C357" s="668"/>
      <c r="D357" s="668"/>
      <c r="E357" s="669"/>
      <c r="F357" s="68" t="str">
        <f>IF(Máximo!F357:I357="","",Máximo!F357:I357)</f>
        <v/>
      </c>
      <c r="G357" s="72">
        <f>Máximo!G357:J357</f>
        <v>2.1459227E-4</v>
      </c>
      <c r="H357" s="70" t="str">
        <f>IF(Máximo!H357="","",Máximo!H357)</f>
        <v>Obrigatório</v>
      </c>
      <c r="I357" s="37" t="s">
        <v>4</v>
      </c>
      <c r="J357" s="73">
        <f>IF($K$13="Não Atende",0,IF(I357="","",IF(H357="",VLOOKUP(I357,Parâmetros!$B$3:$C$6,2,0),VLOOKUP(I357,Parâmetros!$B$3:$C$6,2,0)*VLOOKUP(H357,Parâmetros!$E$3:$G$5,2,0))))</f>
        <v>4</v>
      </c>
      <c r="K357" s="74">
        <f t="shared" si="271"/>
        <v>3.4763947740000002E-2</v>
      </c>
      <c r="L357" s="3"/>
      <c r="M357" s="38"/>
    </row>
    <row r="358" spans="1:13" ht="45.75" customHeight="1" outlineLevel="1" x14ac:dyDescent="0.2">
      <c r="A358" s="170" t="str">
        <f>Máximo!A358</f>
        <v>3.321</v>
      </c>
      <c r="B358" s="667" t="str">
        <f>Máximo!B358:E358</f>
        <v>3.1.2. A solução proposta deve possuir compatibilidade com soluções de virtualização. Caso haja incompatibilidade da aplicação, a mesma deve ser justificada na resposta a este material;</v>
      </c>
      <c r="C358" s="668"/>
      <c r="D358" s="668"/>
      <c r="E358" s="669"/>
      <c r="F358" s="68" t="str">
        <f>IF(Máximo!F358:I358="","",Máximo!F358:I358)</f>
        <v/>
      </c>
      <c r="G358" s="72">
        <f>Máximo!G358:J358</f>
        <v>2.1459227E-4</v>
      </c>
      <c r="H358" s="70" t="str">
        <f>IF(Máximo!H358="","",Máximo!H358)</f>
        <v>Obrigatório</v>
      </c>
      <c r="I358" s="37" t="s">
        <v>4</v>
      </c>
      <c r="J358" s="73">
        <f>IF($K$13="Não Atende",0,IF(I358="","",IF(H358="",VLOOKUP(I358,Parâmetros!$B$3:$C$6,2,0),VLOOKUP(I358,Parâmetros!$B$3:$C$6,2,0)*VLOOKUP(H358,Parâmetros!$E$3:$G$5,2,0))))</f>
        <v>4</v>
      </c>
      <c r="K358" s="74">
        <f t="shared" si="271"/>
        <v>3.4763947740000002E-2</v>
      </c>
      <c r="L358" s="3"/>
      <c r="M358" s="38"/>
    </row>
    <row r="359" spans="1:13" ht="45.75" customHeight="1" outlineLevel="1" x14ac:dyDescent="0.2">
      <c r="A359" s="170" t="str">
        <f>Máximo!A359</f>
        <v>3.322</v>
      </c>
      <c r="B359" s="667" t="str">
        <f>Máximo!B359:E359</f>
        <v>3.1.2.1.              A solução de virtualização deve ser preferencialmente VMware;</v>
      </c>
      <c r="C359" s="668"/>
      <c r="D359" s="668"/>
      <c r="E359" s="669"/>
      <c r="F359" s="68" t="str">
        <f>IF(Máximo!F359:I359="","",Máximo!F359:I359)</f>
        <v/>
      </c>
      <c r="G359" s="72">
        <f>Máximo!G359:J359</f>
        <v>2.1459227E-4</v>
      </c>
      <c r="H359" s="70" t="str">
        <f>IF(Máximo!H359="","",Máximo!H359)</f>
        <v>Obrigatório</v>
      </c>
      <c r="I359" s="37" t="s">
        <v>4</v>
      </c>
      <c r="J359" s="73">
        <f>IF($K$13="Não Atende",0,IF(I359="","",IF(H359="",VLOOKUP(I359,Parâmetros!$B$3:$C$6,2,0),VLOOKUP(I359,Parâmetros!$B$3:$C$6,2,0)*VLOOKUP(H359,Parâmetros!$E$3:$G$5,2,0))))</f>
        <v>4</v>
      </c>
      <c r="K359" s="74">
        <f t="shared" si="271"/>
        <v>3.4763947740000002E-2</v>
      </c>
      <c r="L359" s="3"/>
      <c r="M359" s="38"/>
    </row>
    <row r="360" spans="1:13" ht="45.75" customHeight="1" outlineLevel="1" x14ac:dyDescent="0.2">
      <c r="A360" s="170" t="str">
        <f>Máximo!A360</f>
        <v>3.323</v>
      </c>
      <c r="B360" s="667" t="str">
        <f>Máximo!B360:E360</f>
        <v>3.1.2.2.              O PROPONENTE deve apresentar documento que informe a compatibilidade dos componentes da solução com ambiente virtualizado (VMware, Hyper-V, etc.), informando adicionalmente:</v>
      </c>
      <c r="C360" s="668"/>
      <c r="D360" s="668"/>
      <c r="E360" s="669"/>
      <c r="F360" s="68" t="str">
        <f>IF(Máximo!F360:I360="","",Máximo!F360:I360)</f>
        <v/>
      </c>
      <c r="G360" s="72">
        <f>Máximo!G360:J360</f>
        <v>2.1459227E-4</v>
      </c>
      <c r="H360" s="70" t="str">
        <f>IF(Máximo!H360="","",Máximo!H360)</f>
        <v>Obrigatório</v>
      </c>
      <c r="I360" s="37" t="s">
        <v>4</v>
      </c>
      <c r="J360" s="73">
        <f>IF($K$13="Não Atende",0,IF(I360="","",IF(H360="",VLOOKUP(I360,Parâmetros!$B$3:$C$6,2,0),VLOOKUP(I360,Parâmetros!$B$3:$C$6,2,0)*VLOOKUP(H360,Parâmetros!$E$3:$G$5,2,0))))</f>
        <v>4</v>
      </c>
      <c r="K360" s="74">
        <f t="shared" si="271"/>
        <v>3.4763947740000002E-2</v>
      </c>
      <c r="L360" s="3"/>
      <c r="M360" s="38"/>
    </row>
    <row r="361" spans="1:13" ht="45.75" customHeight="1" outlineLevel="1" x14ac:dyDescent="0.2">
      <c r="A361" s="170" t="str">
        <f>Máximo!A361</f>
        <v>3.324</v>
      </c>
      <c r="B361" s="667" t="str">
        <f>Máximo!B361:E361</f>
        <v>3.1.2.2.1.   Para quais componentes são homologados;</v>
      </c>
      <c r="C361" s="668"/>
      <c r="D361" s="668"/>
      <c r="E361" s="669"/>
      <c r="F361" s="68" t="str">
        <f>IF(Máximo!F361:I361="","",Máximo!F361:I361)</f>
        <v/>
      </c>
      <c r="G361" s="72">
        <f>Máximo!G361:J361</f>
        <v>2.1459227E-4</v>
      </c>
      <c r="H361" s="70" t="str">
        <f>IF(Máximo!H361="","",Máximo!H361)</f>
        <v>Obrigatório</v>
      </c>
      <c r="I361" s="37" t="s">
        <v>4</v>
      </c>
      <c r="J361" s="73">
        <f>IF($K$13="Não Atende",0,IF(I361="","",IF(H361="",VLOOKUP(I361,Parâmetros!$B$3:$C$6,2,0),VLOOKUP(I361,Parâmetros!$B$3:$C$6,2,0)*VLOOKUP(H361,Parâmetros!$E$3:$G$5,2,0))))</f>
        <v>4</v>
      </c>
      <c r="K361" s="74">
        <f t="shared" si="271"/>
        <v>3.4763947740000002E-2</v>
      </c>
      <c r="L361" s="3"/>
      <c r="M361" s="38"/>
    </row>
    <row r="362" spans="1:13" ht="45.75" customHeight="1" outlineLevel="1" x14ac:dyDescent="0.2">
      <c r="A362" s="170" t="str">
        <f>Máximo!A362</f>
        <v>3.325</v>
      </c>
      <c r="B362" s="667" t="str">
        <f>Máximo!B362:E362</f>
        <v>3.1.2.2.2.   Qual a degradação de desempenho prevista para cada componente utilizando-se ambiente virtualizado;</v>
      </c>
      <c r="C362" s="668"/>
      <c r="D362" s="668"/>
      <c r="E362" s="669"/>
      <c r="F362" s="68" t="str">
        <f>IF(Máximo!F362:I362="","",Máximo!F362:I362)</f>
        <v/>
      </c>
      <c r="G362" s="72">
        <f>Máximo!G362:J362</f>
        <v>2.1459227E-4</v>
      </c>
      <c r="H362" s="70" t="str">
        <f>IF(Máximo!H362="","",Máximo!H362)</f>
        <v>Obrigatório</v>
      </c>
      <c r="I362" s="37" t="s">
        <v>4</v>
      </c>
      <c r="J362" s="73">
        <f>IF($K$13="Não Atende",0,IF(I362="","",IF(H362="",VLOOKUP(I362,Parâmetros!$B$3:$C$6,2,0),VLOOKUP(I362,Parâmetros!$B$3:$C$6,2,0)*VLOOKUP(H362,Parâmetros!$E$3:$G$5,2,0))))</f>
        <v>4</v>
      </c>
      <c r="K362" s="74">
        <f t="shared" si="271"/>
        <v>3.4763947740000002E-2</v>
      </c>
      <c r="L362" s="3"/>
      <c r="M362" s="38"/>
    </row>
    <row r="363" spans="1:13" ht="45.75" customHeight="1" outlineLevel="1" x14ac:dyDescent="0.2">
      <c r="A363" s="170" t="str">
        <f>Máximo!A363</f>
        <v>3.326</v>
      </c>
      <c r="B363" s="667" t="str">
        <f>Máximo!B363:E363</f>
        <v>3.1.2.2.3.    </v>
      </c>
      <c r="C363" s="668"/>
      <c r="D363" s="668"/>
      <c r="E363" s="669"/>
      <c r="F363" s="68" t="str">
        <f>IF(Máximo!F363:I363="","",Máximo!F363:I363)</f>
        <v/>
      </c>
      <c r="G363" s="72">
        <f>Máximo!G363:J363</f>
        <v>2.1459227E-4</v>
      </c>
      <c r="H363" s="70" t="str">
        <f>IF(Máximo!H363="","",Máximo!H363)</f>
        <v>Obrigatório</v>
      </c>
      <c r="I363" s="37" t="s">
        <v>4</v>
      </c>
      <c r="J363" s="73">
        <f>IF($K$13="Não Atende",0,IF(I363="","",IF(H363="",VLOOKUP(I363,Parâmetros!$B$3:$C$6,2,0),VLOOKUP(I363,Parâmetros!$B$3:$C$6,2,0)*VLOOKUP(H363,Parâmetros!$E$3:$G$5,2,0))))</f>
        <v>4</v>
      </c>
      <c r="K363" s="74">
        <f t="shared" si="271"/>
        <v>3.4763947740000002E-2</v>
      </c>
      <c r="L363" s="3"/>
      <c r="M363" s="38"/>
    </row>
    <row r="364" spans="1:13" ht="45.75" customHeight="1" outlineLevel="1" x14ac:dyDescent="0.2">
      <c r="A364" s="170" t="str">
        <f>Máximo!A364</f>
        <v>3.327</v>
      </c>
      <c r="B364" s="667" t="str">
        <f>Máximo!B364:E364</f>
        <v>3.1.3. O PROPONENTE deve considerar sempre o máximo de virtualização possível para a sua proposta em todos os ambientes (produção, desenvolvimento, etc.);</v>
      </c>
      <c r="C364" s="668"/>
      <c r="D364" s="668"/>
      <c r="E364" s="669"/>
      <c r="F364" s="68" t="str">
        <f>IF(Máximo!F364:I364="","",Máximo!F364:I364)</f>
        <v/>
      </c>
      <c r="G364" s="72">
        <f>Máximo!G364:J364</f>
        <v>2.1459227E-4</v>
      </c>
      <c r="H364" s="70" t="str">
        <f>IF(Máximo!H364="","",Máximo!H364)</f>
        <v>Obrigatório</v>
      </c>
      <c r="I364" s="37" t="s">
        <v>4</v>
      </c>
      <c r="J364" s="73">
        <f>IF($K$13="Não Atende",0,IF(I364="","",IF(H364="",VLOOKUP(I364,Parâmetros!$B$3:$C$6,2,0),VLOOKUP(I364,Parâmetros!$B$3:$C$6,2,0)*VLOOKUP(H364,Parâmetros!$E$3:$G$5,2,0))))</f>
        <v>4</v>
      </c>
      <c r="K364" s="74">
        <f t="shared" si="271"/>
        <v>3.4763947740000002E-2</v>
      </c>
      <c r="L364" s="3"/>
      <c r="M364" s="38"/>
    </row>
    <row r="365" spans="1:13" ht="45.75" customHeight="1" outlineLevel="1" x14ac:dyDescent="0.2">
      <c r="A365" s="170" t="str">
        <f>Máximo!A365</f>
        <v>3.328</v>
      </c>
      <c r="B365" s="667" t="str">
        <f>Máximo!B365:E365</f>
        <v>3.1.4. Todos os servidores utilizados deverão ter arquitetura 64 bits e suporte a no mínimo 4 cores por processador;</v>
      </c>
      <c r="C365" s="668"/>
      <c r="D365" s="668"/>
      <c r="E365" s="669"/>
      <c r="F365" s="68" t="str">
        <f>IF(Máximo!F365:I365="","",Máximo!F365:I365)</f>
        <v/>
      </c>
      <c r="G365" s="72">
        <f>Máximo!G365:J365</f>
        <v>2.1459227E-4</v>
      </c>
      <c r="H365" s="70" t="str">
        <f>IF(Máximo!H365="","",Máximo!H365)</f>
        <v>Obrigatório</v>
      </c>
      <c r="I365" s="37" t="s">
        <v>4</v>
      </c>
      <c r="J365" s="73">
        <f>IF($K$13="Não Atende",0,IF(I365="","",IF(H365="",VLOOKUP(I365,Parâmetros!$B$3:$C$6,2,0),VLOOKUP(I365,Parâmetros!$B$3:$C$6,2,0)*VLOOKUP(H365,Parâmetros!$E$3:$G$5,2,0))))</f>
        <v>4</v>
      </c>
      <c r="K365" s="74">
        <f t="shared" si="271"/>
        <v>3.4763947740000002E-2</v>
      </c>
      <c r="L365" s="3"/>
      <c r="M365" s="38"/>
    </row>
    <row r="366" spans="1:13" ht="45.75" customHeight="1" outlineLevel="1" x14ac:dyDescent="0.2">
      <c r="A366" s="170" t="str">
        <f>Máximo!A366</f>
        <v>3.329</v>
      </c>
      <c r="B366" s="667" t="str">
        <f>Máximo!B366:E366</f>
        <v>3.1.5. No caso de servidores Linux, deve ser utilizada a distribuição Oracle Linux.6.5 ou superior.</v>
      </c>
      <c r="C366" s="668"/>
      <c r="D366" s="668"/>
      <c r="E366" s="669"/>
      <c r="F366" s="68" t="str">
        <f>IF(Máximo!F366:I366="","",Máximo!F366:I366)</f>
        <v/>
      </c>
      <c r="G366" s="72">
        <f>Máximo!G366:J366</f>
        <v>2.1459227E-4</v>
      </c>
      <c r="H366" s="70" t="str">
        <f>IF(Máximo!H366="","",Máximo!H366)</f>
        <v>Obrigatório</v>
      </c>
      <c r="I366" s="37" t="s">
        <v>4</v>
      </c>
      <c r="J366" s="73">
        <f>IF($K$13="Não Atende",0,IF(I366="","",IF(H366="",VLOOKUP(I366,Parâmetros!$B$3:$C$6,2,0),VLOOKUP(I366,Parâmetros!$B$3:$C$6,2,0)*VLOOKUP(H366,Parâmetros!$E$3:$G$5,2,0))))</f>
        <v>4</v>
      </c>
      <c r="K366" s="74">
        <f t="shared" si="271"/>
        <v>3.4763947740000002E-2</v>
      </c>
      <c r="L366" s="3"/>
      <c r="M366" s="38"/>
    </row>
    <row r="367" spans="1:13" ht="45.75" customHeight="1" outlineLevel="1" x14ac:dyDescent="0.2">
      <c r="A367" s="170" t="str">
        <f>Máximo!A367</f>
        <v>3.330</v>
      </c>
      <c r="B367" s="667" t="str">
        <f>Máximo!B367:E367</f>
        <v>3.1.5.1.              O PROPONENTE deve informar também a compatibilidade com Red Hat versão 6.5 ou superior.</v>
      </c>
      <c r="C367" s="668"/>
      <c r="D367" s="668"/>
      <c r="E367" s="669"/>
      <c r="F367" s="68" t="str">
        <f>IF(Máximo!F367:I367="","",Máximo!F367:I367)</f>
        <v/>
      </c>
      <c r="G367" s="72">
        <f>Máximo!G367:J367</f>
        <v>2.1459227E-4</v>
      </c>
      <c r="H367" s="70" t="str">
        <f>IF(Máximo!H367="","",Máximo!H367)</f>
        <v>Obrigatório</v>
      </c>
      <c r="I367" s="37" t="s">
        <v>4</v>
      </c>
      <c r="J367" s="73">
        <f>IF($K$13="Não Atende",0,IF(I367="","",IF(H367="",VLOOKUP(I367,Parâmetros!$B$3:$C$6,2,0),VLOOKUP(I367,Parâmetros!$B$3:$C$6,2,0)*VLOOKUP(H367,Parâmetros!$E$3:$G$5,2,0))))</f>
        <v>4</v>
      </c>
      <c r="K367" s="74">
        <f t="shared" si="271"/>
        <v>3.4763947740000002E-2</v>
      </c>
      <c r="L367" s="3"/>
      <c r="M367" s="38"/>
    </row>
    <row r="368" spans="1:13" ht="45.75" customHeight="1" outlineLevel="1" x14ac:dyDescent="0.2">
      <c r="A368" s="170" t="str">
        <f>Máximo!A368</f>
        <v>3.331</v>
      </c>
      <c r="B368" s="667" t="str">
        <f>Máximo!B368:E368</f>
        <v>4.  Requisitos de Infraestrutura de Armazenamento</v>
      </c>
      <c r="C368" s="668"/>
      <c r="D368" s="668"/>
      <c r="E368" s="669"/>
      <c r="F368" s="68" t="str">
        <f>IF(Máximo!F368:I368="","",Máximo!F368:I368)</f>
        <v/>
      </c>
      <c r="G368" s="72">
        <f>Máximo!G368:J368</f>
        <v>2.1459227E-4</v>
      </c>
      <c r="H368" s="70" t="str">
        <f>IF(Máximo!H368="","",Máximo!H368)</f>
        <v>Obrigatório</v>
      </c>
      <c r="I368" s="37" t="s">
        <v>4</v>
      </c>
      <c r="J368" s="73">
        <f>IF($K$13="Não Atende",0,IF(I368="","",IF(H368="",VLOOKUP(I368,Parâmetros!$B$3:$C$6,2,0),VLOOKUP(I368,Parâmetros!$B$3:$C$6,2,0)*VLOOKUP(H368,Parâmetros!$E$3:$G$5,2,0))))</f>
        <v>4</v>
      </c>
      <c r="K368" s="74">
        <f t="shared" si="271"/>
        <v>3.4763947740000002E-2</v>
      </c>
      <c r="L368" s="3"/>
      <c r="M368" s="38"/>
    </row>
    <row r="369" spans="1:13" ht="45.75" customHeight="1" outlineLevel="1" x14ac:dyDescent="0.2">
      <c r="A369" s="170" t="str">
        <f>Máximo!A369</f>
        <v>3.332</v>
      </c>
      <c r="B369" s="667" t="str">
        <f>Máximo!B369:E369</f>
        <v>4.1.   O PROPONENTE deve detalhar o memorial de cálculo aplicado para o dimensionamento de cada um dos componentes de armazenamento que compõe a solução proposta;</v>
      </c>
      <c r="C369" s="668"/>
      <c r="D369" s="668"/>
      <c r="E369" s="669"/>
      <c r="F369" s="68" t="str">
        <f>IF(Máximo!F369:I369="","",Máximo!F369:I369)</f>
        <v/>
      </c>
      <c r="G369" s="72">
        <f>Máximo!G369:J369</f>
        <v>2.1459227E-4</v>
      </c>
      <c r="H369" s="70" t="str">
        <f>IF(Máximo!H369="","",Máximo!H369)</f>
        <v>Obrigatório</v>
      </c>
      <c r="I369" s="37" t="s">
        <v>4</v>
      </c>
      <c r="J369" s="73">
        <f>IF($K$13="Não Atende",0,IF(I369="","",IF(H369="",VLOOKUP(I369,Parâmetros!$B$3:$C$6,2,0),VLOOKUP(I369,Parâmetros!$B$3:$C$6,2,0)*VLOOKUP(H369,Parâmetros!$E$3:$G$5,2,0))))</f>
        <v>4</v>
      </c>
      <c r="K369" s="74">
        <f t="shared" si="271"/>
        <v>3.4763947740000002E-2</v>
      </c>
      <c r="L369" s="3"/>
      <c r="M369" s="38"/>
    </row>
    <row r="370" spans="1:13" ht="45.75" customHeight="1" outlineLevel="1" x14ac:dyDescent="0.2">
      <c r="A370" s="170" t="str">
        <f>Máximo!A370</f>
        <v>3.333</v>
      </c>
      <c r="B370" s="667" t="str">
        <f>Máximo!B370:E370</f>
        <v>4.2.   O PROPONENTE deve detalhar os seguintes requerimentos que devem ser atendidos por cada componente de armazenamento externo que compõe a solução proposta:</v>
      </c>
      <c r="C370" s="668"/>
      <c r="D370" s="668"/>
      <c r="E370" s="669"/>
      <c r="F370" s="68" t="str">
        <f>IF(Máximo!F370:I370="","",Máximo!F370:I370)</f>
        <v/>
      </c>
      <c r="G370" s="72">
        <f>Máximo!G370:J370</f>
        <v>2.1459227E-4</v>
      </c>
      <c r="H370" s="70" t="str">
        <f>IF(Máximo!H370="","",Máximo!H370)</f>
        <v>Obrigatório</v>
      </c>
      <c r="I370" s="37" t="s">
        <v>4</v>
      </c>
      <c r="J370" s="73">
        <f>IF($K$13="Não Atende",0,IF(I370="","",IF(H370="",VLOOKUP(I370,Parâmetros!$B$3:$C$6,2,0),VLOOKUP(I370,Parâmetros!$B$3:$C$6,2,0)*VLOOKUP(H370,Parâmetros!$E$3:$G$5,2,0))))</f>
        <v>4</v>
      </c>
      <c r="K370" s="74">
        <f t="shared" si="271"/>
        <v>3.4763947740000002E-2</v>
      </c>
      <c r="L370" s="3"/>
      <c r="M370" s="38"/>
    </row>
    <row r="371" spans="1:13" ht="45.75" customHeight="1" outlineLevel="1" x14ac:dyDescent="0.2">
      <c r="A371" s="170" t="str">
        <f>Máximo!A371</f>
        <v>3.334</v>
      </c>
      <c r="B371" s="667" t="str">
        <f>Máximo!B371:E371</f>
        <v>4.2.1.  IOPS;</v>
      </c>
      <c r="C371" s="668"/>
      <c r="D371" s="668"/>
      <c r="E371" s="669"/>
      <c r="F371" s="68" t="str">
        <f>IF(Máximo!F371:I371="","",Máximo!F371:I371)</f>
        <v/>
      </c>
      <c r="G371" s="72">
        <f>Máximo!G371:J371</f>
        <v>2.1459227E-4</v>
      </c>
      <c r="H371" s="70" t="str">
        <f>IF(Máximo!H371="","",Máximo!H371)</f>
        <v>Obrigatório</v>
      </c>
      <c r="I371" s="37" t="s">
        <v>4</v>
      </c>
      <c r="J371" s="73">
        <f>IF($K$13="Não Atende",0,IF(I371="","",IF(H371="",VLOOKUP(I371,Parâmetros!$B$3:$C$6,2,0),VLOOKUP(I371,Parâmetros!$B$3:$C$6,2,0)*VLOOKUP(H371,Parâmetros!$E$3:$G$5,2,0))))</f>
        <v>4</v>
      </c>
      <c r="K371" s="74">
        <f t="shared" si="271"/>
        <v>3.4763947740000002E-2</v>
      </c>
      <c r="L371" s="3"/>
      <c r="M371" s="38"/>
    </row>
    <row r="372" spans="1:13" ht="45.75" customHeight="1" outlineLevel="1" x14ac:dyDescent="0.2">
      <c r="A372" s="170" t="str">
        <f>Máximo!A372</f>
        <v>3.335</v>
      </c>
      <c r="B372" s="667" t="str">
        <f>Máximo!B372:E372</f>
        <v>4.2.2.  Latência;</v>
      </c>
      <c r="C372" s="668"/>
      <c r="D372" s="668"/>
      <c r="E372" s="669"/>
      <c r="F372" s="68" t="str">
        <f>IF(Máximo!F372:I372="","",Máximo!F372:I372)</f>
        <v/>
      </c>
      <c r="G372" s="72">
        <f>Máximo!G372:J372</f>
        <v>2.1459227E-4</v>
      </c>
      <c r="H372" s="70" t="str">
        <f>IF(Máximo!H372="","",Máximo!H372)</f>
        <v>Obrigatório</v>
      </c>
      <c r="I372" s="37" t="s">
        <v>4</v>
      </c>
      <c r="J372" s="73">
        <f>IF($K$13="Não Atende",0,IF(I372="","",IF(H372="",VLOOKUP(I372,Parâmetros!$B$3:$C$6,2,0),VLOOKUP(I372,Parâmetros!$B$3:$C$6,2,0)*VLOOKUP(H372,Parâmetros!$E$3:$G$5,2,0))))</f>
        <v>4</v>
      </c>
      <c r="K372" s="74">
        <f t="shared" si="271"/>
        <v>3.4763947740000002E-2</v>
      </c>
      <c r="L372" s="3"/>
      <c r="M372" s="38"/>
    </row>
    <row r="373" spans="1:13" ht="45.75" customHeight="1" outlineLevel="1" x14ac:dyDescent="0.2">
      <c r="A373" s="170" t="str">
        <f>Máximo!A373</f>
        <v>3.336</v>
      </c>
      <c r="B373" s="667" t="str">
        <f>Máximo!B373:E373</f>
        <v>4.2.3.  Throughput.</v>
      </c>
      <c r="C373" s="668"/>
      <c r="D373" s="668"/>
      <c r="E373" s="669"/>
      <c r="F373" s="68" t="str">
        <f>IF(Máximo!F373:I373="","",Máximo!F373:I373)</f>
        <v/>
      </c>
      <c r="G373" s="72">
        <f>Máximo!G373:J373</f>
        <v>2.1459227E-4</v>
      </c>
      <c r="H373" s="70" t="str">
        <f>IF(Máximo!H373="","",Máximo!H373)</f>
        <v>Obrigatório</v>
      </c>
      <c r="I373" s="37" t="s">
        <v>4</v>
      </c>
      <c r="J373" s="73">
        <f>IF($K$13="Não Atende",0,IF(I373="","",IF(H373="",VLOOKUP(I373,Parâmetros!$B$3:$C$6,2,0),VLOOKUP(I373,Parâmetros!$B$3:$C$6,2,0)*VLOOKUP(H373,Parâmetros!$E$3:$G$5,2,0))))</f>
        <v>4</v>
      </c>
      <c r="K373" s="74">
        <f t="shared" si="271"/>
        <v>3.4763947740000002E-2</v>
      </c>
      <c r="L373" s="3"/>
      <c r="M373" s="38"/>
    </row>
    <row r="374" spans="1:13" ht="45.75" customHeight="1" outlineLevel="1" x14ac:dyDescent="0.2">
      <c r="A374" s="170" t="str">
        <f>Máximo!A374</f>
        <v>3.337</v>
      </c>
      <c r="B374" s="667" t="str">
        <f>Máximo!B374:E374</f>
        <v>4.3.   Adicionalmente, o PROPONENTE deve informar no mínimo os seguintes dados para cada um dos componentes de armazenamento da solução:</v>
      </c>
      <c r="C374" s="668"/>
      <c r="D374" s="668"/>
      <c r="E374" s="669"/>
      <c r="F374" s="68" t="str">
        <f>IF(Máximo!F374:I374="","",Máximo!F374:I374)</f>
        <v/>
      </c>
      <c r="G374" s="72">
        <f>Máximo!G374:J374</f>
        <v>2.1459227E-4</v>
      </c>
      <c r="H374" s="70" t="str">
        <f>IF(Máximo!H374="","",Máximo!H374)</f>
        <v>Obrigatório</v>
      </c>
      <c r="I374" s="37" t="s">
        <v>4</v>
      </c>
      <c r="J374" s="73">
        <f>IF($K$13="Não Atende",0,IF(I374="","",IF(H374="",VLOOKUP(I374,Parâmetros!$B$3:$C$6,2,0),VLOOKUP(I374,Parâmetros!$B$3:$C$6,2,0)*VLOOKUP(H374,Parâmetros!$E$3:$G$5,2,0))))</f>
        <v>4</v>
      </c>
      <c r="K374" s="74">
        <f t="shared" si="271"/>
        <v>3.4763947740000002E-2</v>
      </c>
      <c r="L374" s="3"/>
      <c r="M374" s="38"/>
    </row>
    <row r="375" spans="1:13" ht="45.75" customHeight="1" outlineLevel="1" x14ac:dyDescent="0.2">
      <c r="A375" s="170" t="str">
        <f>Máximo!A375</f>
        <v>3.338</v>
      </c>
      <c r="B375" s="667" t="str">
        <f>Máximo!B375:E375</f>
        <v>4.3.1.  Configuração de cache mínimo do subsistema de armazenamento;</v>
      </c>
      <c r="C375" s="668"/>
      <c r="D375" s="668"/>
      <c r="E375" s="669"/>
      <c r="F375" s="68" t="str">
        <f>IF(Máximo!F375:I375="","",Máximo!F375:I375)</f>
        <v/>
      </c>
      <c r="G375" s="72">
        <f>Máximo!G375:J375</f>
        <v>2.1459227E-4</v>
      </c>
      <c r="H375" s="70" t="str">
        <f>IF(Máximo!H375="","",Máximo!H375)</f>
        <v>Obrigatório</v>
      </c>
      <c r="I375" s="37" t="s">
        <v>4</v>
      </c>
      <c r="J375" s="73">
        <f>IF($K$13="Não Atende",0,IF(I375="","",IF(H375="",VLOOKUP(I375,Parâmetros!$B$3:$C$6,2,0),VLOOKUP(I375,Parâmetros!$B$3:$C$6,2,0)*VLOOKUP(H375,Parâmetros!$E$3:$G$5,2,0))))</f>
        <v>4</v>
      </c>
      <c r="K375" s="74">
        <f t="shared" si="271"/>
        <v>3.4763947740000002E-2</v>
      </c>
      <c r="L375" s="3"/>
      <c r="M375" s="38"/>
    </row>
    <row r="376" spans="1:13" ht="45.75" customHeight="1" outlineLevel="1" x14ac:dyDescent="0.2">
      <c r="A376" s="170" t="str">
        <f>Máximo!A376</f>
        <v>3.339</v>
      </c>
      <c r="B376" s="667" t="str">
        <f>Máximo!B376:E376</f>
        <v>4.3.2.  Necessidade de área liquida;</v>
      </c>
      <c r="C376" s="668"/>
      <c r="D376" s="668"/>
      <c r="E376" s="669"/>
      <c r="F376" s="68" t="str">
        <f>IF(Máximo!F376:I376="","",Máximo!F376:I376)</f>
        <v/>
      </c>
      <c r="G376" s="72">
        <f>Máximo!G376:J376</f>
        <v>2.1459227E-4</v>
      </c>
      <c r="H376" s="70" t="str">
        <f>IF(Máximo!H376="","",Máximo!H376)</f>
        <v>Obrigatório</v>
      </c>
      <c r="I376" s="37" t="s">
        <v>4</v>
      </c>
      <c r="J376" s="73">
        <f>IF($K$13="Não Atende",0,IF(I376="","",IF(H376="",VLOOKUP(I376,Parâmetros!$B$3:$C$6,2,0),VLOOKUP(I376,Parâmetros!$B$3:$C$6,2,0)*VLOOKUP(H376,Parâmetros!$E$3:$G$5,2,0))))</f>
        <v>4</v>
      </c>
      <c r="K376" s="74">
        <f t="shared" si="271"/>
        <v>3.4763947740000002E-2</v>
      </c>
      <c r="L376" s="3"/>
      <c r="M376" s="38"/>
    </row>
    <row r="377" spans="1:13" ht="45.75" customHeight="1" outlineLevel="1" x14ac:dyDescent="0.2">
      <c r="A377" s="170" t="str">
        <f>Máximo!A377</f>
        <v>3.340</v>
      </c>
      <c r="B377" s="667" t="str">
        <f>Máximo!B377:E377</f>
        <v>4.3.3.     Tipo de proteção de discos considerada para definição da área liquida (RAID-5, RAID-6, etc.);</v>
      </c>
      <c r="C377" s="668"/>
      <c r="D377" s="668"/>
      <c r="E377" s="669"/>
      <c r="F377" s="68" t="str">
        <f>IF(Máximo!F377:I377="","",Máximo!F377:I377)</f>
        <v/>
      </c>
      <c r="G377" s="72">
        <f>Máximo!G377:J377</f>
        <v>2.1459227E-4</v>
      </c>
      <c r="H377" s="70" t="str">
        <f>IF(Máximo!H377="","",Máximo!H377)</f>
        <v>Obrigatório</v>
      </c>
      <c r="I377" s="37" t="s">
        <v>4</v>
      </c>
      <c r="J377" s="73">
        <f>IF($K$13="Não Atende",0,IF(I377="","",IF(H377="",VLOOKUP(I377,Parâmetros!$B$3:$C$6,2,0),VLOOKUP(I377,Parâmetros!$B$3:$C$6,2,0)*VLOOKUP(H377,Parâmetros!$E$3:$G$5,2,0))))</f>
        <v>4</v>
      </c>
      <c r="K377" s="74">
        <f t="shared" ref="K377:K440" si="272">IF(J377="",0,((G377*J377)*$F$30)*0.9*100)</f>
        <v>3.4763947740000002E-2</v>
      </c>
      <c r="L377" s="3"/>
      <c r="M377" s="38"/>
    </row>
    <row r="378" spans="1:13" ht="45.75" customHeight="1" outlineLevel="1" x14ac:dyDescent="0.2">
      <c r="A378" s="170" t="str">
        <f>Máximo!A378</f>
        <v>3.341</v>
      </c>
      <c r="B378" s="667" t="str">
        <f>Máximo!B378:E378</f>
        <v>4.3.4.     Apresentar tipo (SSD, SAS, SATA ou NLSAS), capacidade e desempenho dos discos considerados na proposta;</v>
      </c>
      <c r="C378" s="668"/>
      <c r="D378" s="668"/>
      <c r="E378" s="669"/>
      <c r="F378" s="68" t="str">
        <f>IF(Máximo!F378:I378="","",Máximo!F378:I378)</f>
        <v/>
      </c>
      <c r="G378" s="72">
        <f>Máximo!G378:J378</f>
        <v>2.1459227E-4</v>
      </c>
      <c r="H378" s="70" t="str">
        <f>IF(Máximo!H378="","",Máximo!H378)</f>
        <v>Obrigatório</v>
      </c>
      <c r="I378" s="37" t="s">
        <v>4</v>
      </c>
      <c r="J378" s="73">
        <f>IF($K$13="Não Atende",0,IF(I378="","",IF(H378="",VLOOKUP(I378,Parâmetros!$B$3:$C$6,2,0),VLOOKUP(I378,Parâmetros!$B$3:$C$6,2,0)*VLOOKUP(H378,Parâmetros!$E$3:$G$5,2,0))))</f>
        <v>4</v>
      </c>
      <c r="K378" s="74">
        <f t="shared" si="272"/>
        <v>3.4763947740000002E-2</v>
      </c>
      <c r="L378" s="3"/>
      <c r="M378" s="38"/>
    </row>
    <row r="379" spans="1:13" ht="45.75" customHeight="1" outlineLevel="1" x14ac:dyDescent="0.2">
      <c r="A379" s="170" t="str">
        <f>Máximo!A379</f>
        <v>3.342</v>
      </c>
      <c r="B379" s="667" t="str">
        <f>Máximo!B379:E379</f>
        <v>4.3.5.     Tipo e quantidade de interfaces de conectividade (iSCSI ou Fiber Channel) requeridas.</v>
      </c>
      <c r="C379" s="668"/>
      <c r="D379" s="668"/>
      <c r="E379" s="669"/>
      <c r="F379" s="68" t="str">
        <f>IF(Máximo!F379:I379="","",Máximo!F379:I379)</f>
        <v/>
      </c>
      <c r="G379" s="72">
        <f>Máximo!G379:J379</f>
        <v>2.1459227E-4</v>
      </c>
      <c r="H379" s="70" t="str">
        <f>IF(Máximo!H379="","",Máximo!H379)</f>
        <v>Obrigatório</v>
      </c>
      <c r="I379" s="37" t="s">
        <v>4</v>
      </c>
      <c r="J379" s="73">
        <f>IF($K$13="Não Atende",0,IF(I379="","",IF(H379="",VLOOKUP(I379,Parâmetros!$B$3:$C$6,2,0),VLOOKUP(I379,Parâmetros!$B$3:$C$6,2,0)*VLOOKUP(H379,Parâmetros!$E$3:$G$5,2,0))))</f>
        <v>4</v>
      </c>
      <c r="K379" s="74">
        <f t="shared" si="272"/>
        <v>3.4763947740000002E-2</v>
      </c>
      <c r="L379" s="3"/>
      <c r="M379" s="38"/>
    </row>
    <row r="380" spans="1:13" ht="45.75" customHeight="1" outlineLevel="1" x14ac:dyDescent="0.2">
      <c r="A380" s="170" t="str">
        <f>Máximo!A380</f>
        <v>3.343</v>
      </c>
      <c r="B380" s="667" t="str">
        <f>Máximo!B380:E380</f>
        <v>4.4.   O valor do dado das plataformas OPEN deverá estar devidamente alinhado ao custo da infraestrutura de armazenamento. Neste sentido as seguintes diretrizes devem ser observadas:</v>
      </c>
      <c r="C380" s="668"/>
      <c r="D380" s="668"/>
      <c r="E380" s="669"/>
      <c r="F380" s="68" t="str">
        <f>IF(Máximo!F380:I380="","",Máximo!F380:I380)</f>
        <v/>
      </c>
      <c r="G380" s="72">
        <f>Máximo!G380:J380</f>
        <v>2.1459227E-4</v>
      </c>
      <c r="H380" s="70" t="str">
        <f>IF(Máximo!H380="","",Máximo!H380)</f>
        <v>Obrigatório</v>
      </c>
      <c r="I380" s="37" t="s">
        <v>4</v>
      </c>
      <c r="J380" s="73">
        <f>IF($K$13="Não Atende",0,IF(I380="","",IF(H380="",VLOOKUP(I380,Parâmetros!$B$3:$C$6,2,0),VLOOKUP(I380,Parâmetros!$B$3:$C$6,2,0)*VLOOKUP(H380,Parâmetros!$E$3:$G$5,2,0))))</f>
        <v>4</v>
      </c>
      <c r="K380" s="74">
        <f t="shared" si="272"/>
        <v>3.4763947740000002E-2</v>
      </c>
      <c r="L380" s="3"/>
      <c r="M380" s="38"/>
    </row>
    <row r="381" spans="1:13" ht="45.75" customHeight="1" outlineLevel="1" x14ac:dyDescent="0.2">
      <c r="A381" s="170" t="str">
        <f>Máximo!A381</f>
        <v>3.344</v>
      </c>
      <c r="B381" s="667" t="str">
        <f>Máximo!B381:E381</f>
        <v>4.4.1.     Os ambientes de produção que exijam alta taxa de I/O ou atendam aplicações de missão crítica devem utilizar subsistemas de categoria Enterprise. Para os demais casos devem-se utilizar subsistemas de categoria Modular e/ou NAS;</v>
      </c>
      <c r="C381" s="668"/>
      <c r="D381" s="668"/>
      <c r="E381" s="669"/>
      <c r="F381" s="68" t="str">
        <f>IF(Máximo!F381:I381="","",Máximo!F381:I381)</f>
        <v/>
      </c>
      <c r="G381" s="72">
        <f>Máximo!G381:J381</f>
        <v>2.1459227E-4</v>
      </c>
      <c r="H381" s="70" t="str">
        <f>IF(Máximo!H381="","",Máximo!H381)</f>
        <v>Obrigatório</v>
      </c>
      <c r="I381" s="37" t="s">
        <v>4</v>
      </c>
      <c r="J381" s="73">
        <f>IF($K$13="Não Atende",0,IF(I381="","",IF(H381="",VLOOKUP(I381,Parâmetros!$B$3:$C$6,2,0),VLOOKUP(I381,Parâmetros!$B$3:$C$6,2,0)*VLOOKUP(H381,Parâmetros!$E$3:$G$5,2,0))))</f>
        <v>4</v>
      </c>
      <c r="K381" s="74">
        <f t="shared" si="272"/>
        <v>3.4763947740000002E-2</v>
      </c>
      <c r="L381" s="3"/>
      <c r="M381" s="38"/>
    </row>
    <row r="382" spans="1:13" ht="45.75" customHeight="1" outlineLevel="1" x14ac:dyDescent="0.2">
      <c r="A382" s="170" t="str">
        <f>Máximo!A382</f>
        <v>3.345</v>
      </c>
      <c r="B382" s="667" t="str">
        <f>Máximo!B382:E382</f>
        <v>4.4.2.     Os ambientes de homologação, desenvolvimento e testes integrados devem utilizar preferencialmente subsistemas de categoria Modular ou NAS;</v>
      </c>
      <c r="C382" s="668"/>
      <c r="D382" s="668"/>
      <c r="E382" s="669"/>
      <c r="F382" s="68" t="str">
        <f>IF(Máximo!F382:I382="","",Máximo!F382:I382)</f>
        <v/>
      </c>
      <c r="G382" s="72">
        <f>Máximo!G382:J382</f>
        <v>2.1459227E-4</v>
      </c>
      <c r="H382" s="70" t="str">
        <f>IF(Máximo!H382="","",Máximo!H382)</f>
        <v>Obrigatório</v>
      </c>
      <c r="I382" s="37" t="s">
        <v>4</v>
      </c>
      <c r="J382" s="73">
        <f>IF($K$13="Não Atende",0,IF(I382="","",IF(H382="",VLOOKUP(I382,Parâmetros!$B$3:$C$6,2,0),VLOOKUP(I382,Parâmetros!$B$3:$C$6,2,0)*VLOOKUP(H382,Parâmetros!$E$3:$G$5,2,0))))</f>
        <v>4</v>
      </c>
      <c r="K382" s="74">
        <f t="shared" si="272"/>
        <v>3.4763947740000002E-2</v>
      </c>
      <c r="L382" s="3"/>
      <c r="M382" s="38"/>
    </row>
    <row r="383" spans="1:13" ht="45.75" customHeight="1" outlineLevel="1" x14ac:dyDescent="0.2">
      <c r="A383" s="170" t="str">
        <f>Máximo!A383</f>
        <v>3.346</v>
      </c>
      <c r="B383" s="667" t="str">
        <f>Máximo!B383:E383</f>
        <v>4.4.3.     Não deve ser utilizada formatação RAID-1 nos novos subsistemas de discos. Deve ser adotada formatação RAID-5 ou RAID-6. Caso haja alguma recomendação da aplicação pelo uso de formatação RAID-1, deve ser justificada.</v>
      </c>
      <c r="C383" s="668"/>
      <c r="D383" s="668"/>
      <c r="E383" s="669"/>
      <c r="F383" s="68" t="str">
        <f>IF(Máximo!F383:I383="","",Máximo!F383:I383)</f>
        <v/>
      </c>
      <c r="G383" s="72">
        <f>Máximo!G383:J383</f>
        <v>2.1459227E-4</v>
      </c>
      <c r="H383" s="70" t="str">
        <f>IF(Máximo!H383="","",Máximo!H383)</f>
        <v>Obrigatório</v>
      </c>
      <c r="I383" s="37" t="s">
        <v>4</v>
      </c>
      <c r="J383" s="73">
        <f>IF($K$13="Não Atende",0,IF(I383="","",IF(H383="",VLOOKUP(I383,Parâmetros!$B$3:$C$6,2,0),VLOOKUP(I383,Parâmetros!$B$3:$C$6,2,0)*VLOOKUP(H383,Parâmetros!$E$3:$G$5,2,0))))</f>
        <v>4</v>
      </c>
      <c r="K383" s="74">
        <f t="shared" si="272"/>
        <v>3.4763947740000002E-2</v>
      </c>
      <c r="L383" s="3"/>
      <c r="M383" s="38"/>
    </row>
    <row r="384" spans="1:13" ht="45.75" customHeight="1" outlineLevel="1" x14ac:dyDescent="0.2">
      <c r="A384" s="170" t="str">
        <f>Máximo!A384</f>
        <v>3.347</v>
      </c>
      <c r="B384" s="667" t="str">
        <f>Máximo!B384:E384</f>
        <v>5.  Requisitos de Infraestrutura de Rede</v>
      </c>
      <c r="C384" s="668"/>
      <c r="D384" s="668"/>
      <c r="E384" s="669"/>
      <c r="F384" s="68" t="str">
        <f>IF(Máximo!F384:I384="","",Máximo!F384:I384)</f>
        <v/>
      </c>
      <c r="G384" s="72">
        <f>Máximo!G384:J384</f>
        <v>2.1459227E-4</v>
      </c>
      <c r="H384" s="70" t="str">
        <f>IF(Máximo!H384="","",Máximo!H384)</f>
        <v>Obrigatório</v>
      </c>
      <c r="I384" s="37" t="s">
        <v>4</v>
      </c>
      <c r="J384" s="73">
        <f>IF($K$13="Não Atende",0,IF(I384="","",IF(H384="",VLOOKUP(I384,Parâmetros!$B$3:$C$6,2,0),VLOOKUP(I384,Parâmetros!$B$3:$C$6,2,0)*VLOOKUP(H384,Parâmetros!$E$3:$G$5,2,0))))</f>
        <v>4</v>
      </c>
      <c r="K384" s="74">
        <f t="shared" si="272"/>
        <v>3.4763947740000002E-2</v>
      </c>
      <c r="L384" s="3"/>
      <c r="M384" s="38"/>
    </row>
    <row r="385" spans="1:13" ht="45.75" customHeight="1" outlineLevel="1" x14ac:dyDescent="0.2">
      <c r="A385" s="170" t="str">
        <f>Máximo!A385</f>
        <v>3.348</v>
      </c>
      <c r="B385" s="667" t="str">
        <f>Máximo!B385:E385</f>
        <v>5.1.   A solução contratada será implementada no Datacenter Oi cuja topologia simplificada é apresentada na figura abaixo e suas principais características são:</v>
      </c>
      <c r="C385" s="668"/>
      <c r="D385" s="668"/>
      <c r="E385" s="669"/>
      <c r="F385" s="68" t="str">
        <f>IF(Máximo!F385:I385="","",Máximo!F385:I385)</f>
        <v/>
      </c>
      <c r="G385" s="72">
        <f>Máximo!G385:J385</f>
        <v>2.1459227E-4</v>
      </c>
      <c r="H385" s="70" t="str">
        <f>IF(Máximo!H385="","",Máximo!H385)</f>
        <v>Obrigatório</v>
      </c>
      <c r="I385" s="37" t="s">
        <v>4</v>
      </c>
      <c r="J385" s="73">
        <f>IF($K$13="Não Atende",0,IF(I385="","",IF(H385="",VLOOKUP(I385,Parâmetros!$B$3:$C$6,2,0),VLOOKUP(I385,Parâmetros!$B$3:$C$6,2,0)*VLOOKUP(H385,Parâmetros!$E$3:$G$5,2,0))))</f>
        <v>4</v>
      </c>
      <c r="K385" s="74">
        <f t="shared" si="272"/>
        <v>3.4763947740000002E-2</v>
      </c>
      <c r="L385" s="3"/>
      <c r="M385" s="38"/>
    </row>
    <row r="386" spans="1:13" ht="45.75" customHeight="1" outlineLevel="1" x14ac:dyDescent="0.2">
      <c r="A386" s="170" t="str">
        <f>Máximo!A386</f>
        <v>3.349</v>
      </c>
      <c r="B386" s="667" t="str">
        <f>Máximo!B386:E386</f>
        <v>5.2.   A solução deve ser compatível e integrável com os equipamentos/tecnologias em uso no Datacenter Oi:</v>
      </c>
      <c r="C386" s="668"/>
      <c r="D386" s="668"/>
      <c r="E386" s="669"/>
      <c r="F386" s="68" t="str">
        <f>IF(Máximo!F386:I386="","",Máximo!F386:I386)</f>
        <v/>
      </c>
      <c r="G386" s="72">
        <f>Máximo!G386:J386</f>
        <v>2.1459227E-4</v>
      </c>
      <c r="H386" s="70" t="str">
        <f>IF(Máximo!H386="","",Máximo!H386)</f>
        <v>Obrigatório</v>
      </c>
      <c r="I386" s="37" t="s">
        <v>4</v>
      </c>
      <c r="J386" s="73">
        <f>IF($K$13="Não Atende",0,IF(I386="","",IF(H386="",VLOOKUP(I386,Parâmetros!$B$3:$C$6,2,0),VLOOKUP(I386,Parâmetros!$B$3:$C$6,2,0)*VLOOKUP(H386,Parâmetros!$E$3:$G$5,2,0))))</f>
        <v>4</v>
      </c>
      <c r="K386" s="74">
        <f t="shared" si="272"/>
        <v>3.4763947740000002E-2</v>
      </c>
      <c r="L386" s="3"/>
      <c r="M386" s="38"/>
    </row>
    <row r="387" spans="1:13" ht="45.75" customHeight="1" outlineLevel="1" x14ac:dyDescent="0.2">
      <c r="A387" s="170" t="str">
        <f>Máximo!A387</f>
        <v>3.350</v>
      </c>
      <c r="B387" s="667" t="str">
        <f>Máximo!B387:E387</f>
        <v>5.2.1.     Switches e roteadores de rede da CISCO System Inc;</v>
      </c>
      <c r="C387" s="668"/>
      <c r="D387" s="668"/>
      <c r="E387" s="669"/>
      <c r="F387" s="68" t="str">
        <f>IF(Máximo!F387:I387="","",Máximo!F387:I387)</f>
        <v/>
      </c>
      <c r="G387" s="72">
        <f>Máximo!G387:J387</f>
        <v>2.1459227E-4</v>
      </c>
      <c r="H387" s="70" t="str">
        <f>IF(Máximo!H387="","",Máximo!H387)</f>
        <v>Obrigatório</v>
      </c>
      <c r="I387" s="37" t="s">
        <v>4</v>
      </c>
      <c r="J387" s="73">
        <f>IF($K$13="Não Atende",0,IF(I387="","",IF(H387="",VLOOKUP(I387,Parâmetros!$B$3:$C$6,2,0),VLOOKUP(I387,Parâmetros!$B$3:$C$6,2,0)*VLOOKUP(H387,Parâmetros!$E$3:$G$5,2,0))))</f>
        <v>4</v>
      </c>
      <c r="K387" s="74">
        <f t="shared" si="272"/>
        <v>3.4763947740000002E-2</v>
      </c>
      <c r="L387" s="3"/>
      <c r="M387" s="38"/>
    </row>
    <row r="388" spans="1:13" ht="45.75" customHeight="1" outlineLevel="1" x14ac:dyDescent="0.2">
      <c r="A388" s="170" t="str">
        <f>Máximo!A388</f>
        <v>3.351</v>
      </c>
      <c r="B388" s="667" t="str">
        <f>Máximo!B388:E388</f>
        <v>5.2.2.     Firewall Check Point Software Technologies Ltd;</v>
      </c>
      <c r="C388" s="668"/>
      <c r="D388" s="668"/>
      <c r="E388" s="669"/>
      <c r="F388" s="68" t="str">
        <f>IF(Máximo!F388:I388="","",Máximo!F388:I388)</f>
        <v/>
      </c>
      <c r="G388" s="72">
        <f>Máximo!G388:J388</f>
        <v>2.1459227E-4</v>
      </c>
      <c r="H388" s="70" t="str">
        <f>IF(Máximo!H388="","",Máximo!H388)</f>
        <v>Obrigatório</v>
      </c>
      <c r="I388" s="37" t="s">
        <v>4</v>
      </c>
      <c r="J388" s="73">
        <f>IF($K$13="Não Atende",0,IF(I388="","",IF(H388="",VLOOKUP(I388,Parâmetros!$B$3:$C$6,2,0),VLOOKUP(I388,Parâmetros!$B$3:$C$6,2,0)*VLOOKUP(H388,Parâmetros!$E$3:$G$5,2,0))))</f>
        <v>4</v>
      </c>
      <c r="K388" s="74">
        <f t="shared" si="272"/>
        <v>3.4763947740000002E-2</v>
      </c>
      <c r="L388" s="3"/>
      <c r="M388" s="38"/>
    </row>
    <row r="389" spans="1:13" ht="45.75" customHeight="1" outlineLevel="1" x14ac:dyDescent="0.2">
      <c r="A389" s="170" t="str">
        <f>Máximo!A389</f>
        <v>3.352</v>
      </c>
      <c r="B389" s="667" t="str">
        <f>Máximo!B389:E389</f>
        <v>5.2.3.     Balanceamento Local e Global da F5 Networks.</v>
      </c>
      <c r="C389" s="668"/>
      <c r="D389" s="668"/>
      <c r="E389" s="669"/>
      <c r="F389" s="68" t="str">
        <f>IF(Máximo!F389:I389="","",Máximo!F389:I389)</f>
        <v/>
      </c>
      <c r="G389" s="72">
        <f>Máximo!G389:J389</f>
        <v>2.1459227E-4</v>
      </c>
      <c r="H389" s="70" t="str">
        <f>IF(Máximo!H389="","",Máximo!H389)</f>
        <v>Obrigatório</v>
      </c>
      <c r="I389" s="37" t="s">
        <v>4</v>
      </c>
      <c r="J389" s="73">
        <f>IF($K$13="Não Atende",0,IF(I389="","",IF(H389="",VLOOKUP(I389,Parâmetros!$B$3:$C$6,2,0),VLOOKUP(I389,Parâmetros!$B$3:$C$6,2,0)*VLOOKUP(H389,Parâmetros!$E$3:$G$5,2,0))))</f>
        <v>4</v>
      </c>
      <c r="K389" s="74">
        <f t="shared" si="272"/>
        <v>3.4763947740000002E-2</v>
      </c>
      <c r="L389" s="3"/>
      <c r="M389" s="38"/>
    </row>
    <row r="390" spans="1:13" ht="45.75" customHeight="1" outlineLevel="1" x14ac:dyDescent="0.2">
      <c r="A390" s="170" t="str">
        <f>Máximo!A390</f>
        <v>3.353</v>
      </c>
      <c r="B390" s="667" t="str">
        <f>Máximo!B390:E390</f>
        <v>5.3.   Para o balanceamento global e local de carga o PROPONENTE é responsável por:</v>
      </c>
      <c r="C390" s="668"/>
      <c r="D390" s="668"/>
      <c r="E390" s="669"/>
      <c r="F390" s="68" t="str">
        <f>IF(Máximo!F390:I390="","",Máximo!F390:I390)</f>
        <v/>
      </c>
      <c r="G390" s="72">
        <f>Máximo!G390:J390</f>
        <v>2.1459227E-4</v>
      </c>
      <c r="H390" s="70" t="str">
        <f>IF(Máximo!H390="","",Máximo!H390)</f>
        <v>Obrigatório</v>
      </c>
      <c r="I390" s="37" t="s">
        <v>4</v>
      </c>
      <c r="J390" s="73">
        <f>IF($K$13="Não Atende",0,IF(I390="","",IF(H390="",VLOOKUP(I390,Parâmetros!$B$3:$C$6,2,0),VLOOKUP(I390,Parâmetros!$B$3:$C$6,2,0)*VLOOKUP(H390,Parâmetros!$E$3:$G$5,2,0))))</f>
        <v>4</v>
      </c>
      <c r="K390" s="74">
        <f t="shared" si="272"/>
        <v>3.4763947740000002E-2</v>
      </c>
      <c r="L390" s="3"/>
      <c r="M390" s="38"/>
    </row>
    <row r="391" spans="1:13" ht="45.75" customHeight="1" outlineLevel="1" x14ac:dyDescent="0.2">
      <c r="A391" s="170" t="str">
        <f>Máximo!A391</f>
        <v>3.354</v>
      </c>
      <c r="B391" s="667" t="str">
        <f>Máximo!B391:E391</f>
        <v>5.3.1. Fornecer a Oi todas as configurações necessárias, melhores prática e modelos, de forma a possibilitar o melhor cenário de integração e aderência ao ambiente de LLB e GLB na versão em produção na data da implantação.</v>
      </c>
      <c r="C391" s="668"/>
      <c r="D391" s="668"/>
      <c r="E391" s="669"/>
      <c r="F391" s="68" t="str">
        <f>IF(Máximo!F391:I391="","",Máximo!F391:I391)</f>
        <v/>
      </c>
      <c r="G391" s="72">
        <f>Máximo!G391:J391</f>
        <v>2.1459227E-4</v>
      </c>
      <c r="H391" s="70" t="str">
        <f>IF(Máximo!H391="","",Máximo!H391)</f>
        <v>Obrigatório</v>
      </c>
      <c r="I391" s="37" t="s">
        <v>4</v>
      </c>
      <c r="J391" s="73">
        <f>IF($K$13="Não Atende",0,IF(I391="","",IF(H391="",VLOOKUP(I391,Parâmetros!$B$3:$C$6,2,0),VLOOKUP(I391,Parâmetros!$B$3:$C$6,2,0)*VLOOKUP(H391,Parâmetros!$E$3:$G$5,2,0))))</f>
        <v>4</v>
      </c>
      <c r="K391" s="74">
        <f t="shared" si="272"/>
        <v>3.4763947740000002E-2</v>
      </c>
      <c r="L391" s="3"/>
      <c r="M391" s="38"/>
    </row>
    <row r="392" spans="1:13" ht="45.75" customHeight="1" outlineLevel="1" x14ac:dyDescent="0.2">
      <c r="A392" s="170" t="str">
        <f>Máximo!A392</f>
        <v>3.355</v>
      </c>
      <c r="B392" s="667" t="str">
        <f>Máximo!B392:E392</f>
        <v>5.3.2. O controle da aplicação preferencialmente se dará em camada 7, através do LLB.</v>
      </c>
      <c r="C392" s="668"/>
      <c r="D392" s="668"/>
      <c r="E392" s="669"/>
      <c r="F392" s="68" t="str">
        <f>IF(Máximo!F392:I392="","",Máximo!F392:I392)</f>
        <v/>
      </c>
      <c r="G392" s="72">
        <f>Máximo!G392:J392</f>
        <v>2.1459227E-4</v>
      </c>
      <c r="H392" s="70" t="str">
        <f>IF(Máximo!H392="","",Máximo!H392)</f>
        <v>Obrigatório</v>
      </c>
      <c r="I392" s="37" t="s">
        <v>4</v>
      </c>
      <c r="J392" s="73">
        <f>IF($K$13="Não Atende",0,IF(I392="","",IF(H392="",VLOOKUP(I392,Parâmetros!$B$3:$C$6,2,0),VLOOKUP(I392,Parâmetros!$B$3:$C$6,2,0)*VLOOKUP(H392,Parâmetros!$E$3:$G$5,2,0))))</f>
        <v>4</v>
      </c>
      <c r="K392" s="74">
        <f t="shared" si="272"/>
        <v>3.4763947740000002E-2</v>
      </c>
      <c r="L392" s="3"/>
      <c r="M392" s="38"/>
    </row>
    <row r="393" spans="1:13" ht="45.75" customHeight="1" outlineLevel="1" x14ac:dyDescent="0.2">
      <c r="A393" s="170" t="str">
        <f>Máximo!A393</f>
        <v>3.356</v>
      </c>
      <c r="B393" s="667" t="str">
        <f>Máximo!B393:E393</f>
        <v>5.3.3. O PROPONENTE da solução é responsável pelo planejamento, desenho e orientação, para implementação da solução no ambiente de LLB e GLB da Oi</v>
      </c>
      <c r="C393" s="668"/>
      <c r="D393" s="668"/>
      <c r="E393" s="669"/>
      <c r="F393" s="68" t="str">
        <f>IF(Máximo!F393:I393="","",Máximo!F393:I393)</f>
        <v/>
      </c>
      <c r="G393" s="72">
        <f>Máximo!G393:J393</f>
        <v>2.1459227E-4</v>
      </c>
      <c r="H393" s="70" t="str">
        <f>IF(Máximo!H393="","",Máximo!H393)</f>
        <v>Obrigatório</v>
      </c>
      <c r="I393" s="37" t="s">
        <v>4</v>
      </c>
      <c r="J393" s="73">
        <f>IF($K$13="Não Atende",0,IF(I393="","",IF(H393="",VLOOKUP(I393,Parâmetros!$B$3:$C$6,2,0),VLOOKUP(I393,Parâmetros!$B$3:$C$6,2,0)*VLOOKUP(H393,Parâmetros!$E$3:$G$5,2,0))))</f>
        <v>4</v>
      </c>
      <c r="K393" s="74">
        <f t="shared" si="272"/>
        <v>3.4763947740000002E-2</v>
      </c>
      <c r="L393" s="3"/>
      <c r="M393" s="38"/>
    </row>
    <row r="394" spans="1:13" ht="45.75" customHeight="1" outlineLevel="1" x14ac:dyDescent="0.2">
      <c r="A394" s="170" t="str">
        <f>Máximo!A394</f>
        <v>3.357</v>
      </c>
      <c r="B394" s="667" t="str">
        <f>Máximo!B394:E394</f>
        <v>5.3.4. O PROPONENTE da solução é responsável por otimizar ao máximo a  integração da solução com a infraestrutura de GLB e LLB da Oi para garantir o melhor desempenho, alta disponibilidade e segurança da aplicação.</v>
      </c>
      <c r="C394" s="668"/>
      <c r="D394" s="668"/>
      <c r="E394" s="669"/>
      <c r="F394" s="68" t="str">
        <f>IF(Máximo!F394:I394="","",Máximo!F394:I394)</f>
        <v/>
      </c>
      <c r="G394" s="72">
        <f>Máximo!G394:J394</f>
        <v>2.1459227E-4</v>
      </c>
      <c r="H394" s="70" t="str">
        <f>IF(Máximo!H394="","",Máximo!H394)</f>
        <v>Obrigatório</v>
      </c>
      <c r="I394" s="37" t="s">
        <v>4</v>
      </c>
      <c r="J394" s="73">
        <f>IF($K$13="Não Atende",0,IF(I394="","",IF(H394="",VLOOKUP(I394,Parâmetros!$B$3:$C$6,2,0),VLOOKUP(I394,Parâmetros!$B$3:$C$6,2,0)*VLOOKUP(H394,Parâmetros!$E$3:$G$5,2,0))))</f>
        <v>4</v>
      </c>
      <c r="K394" s="74">
        <f t="shared" si="272"/>
        <v>3.4763947740000002E-2</v>
      </c>
      <c r="L394" s="3"/>
      <c r="M394" s="38"/>
    </row>
    <row r="395" spans="1:13" ht="45.75" customHeight="1" outlineLevel="1" x14ac:dyDescent="0.2">
      <c r="A395" s="170" t="str">
        <f>Máximo!A395</f>
        <v>3.358</v>
      </c>
      <c r="B395" s="667" t="str">
        <f>Máximo!B395:E395</f>
        <v>5.3.5. Caso exista a necessidade de interação com o fornecedor da solução de GLB e LLB, é de responsabilidade do PROPONENTE acionar a F5 Networks.</v>
      </c>
      <c r="C395" s="668"/>
      <c r="D395" s="668"/>
      <c r="E395" s="669"/>
      <c r="F395" s="68" t="str">
        <f>IF(Máximo!F395:I395="","",Máximo!F395:I395)</f>
        <v/>
      </c>
      <c r="G395" s="72">
        <f>Máximo!G395:J395</f>
        <v>2.1459227E-4</v>
      </c>
      <c r="H395" s="70" t="str">
        <f>IF(Máximo!H395="","",Máximo!H395)</f>
        <v>Obrigatório</v>
      </c>
      <c r="I395" s="37" t="s">
        <v>4</v>
      </c>
      <c r="J395" s="73">
        <f>IF($K$13="Não Atende",0,IF(I395="","",IF(H395="",VLOOKUP(I395,Parâmetros!$B$3:$C$6,2,0),VLOOKUP(I395,Parâmetros!$B$3:$C$6,2,0)*VLOOKUP(H395,Parâmetros!$E$3:$G$5,2,0))))</f>
        <v>4</v>
      </c>
      <c r="K395" s="74">
        <f t="shared" si="272"/>
        <v>3.4763947740000002E-2</v>
      </c>
      <c r="L395" s="3"/>
      <c r="M395" s="38"/>
    </row>
    <row r="396" spans="1:13" ht="45.75" customHeight="1" outlineLevel="1" x14ac:dyDescent="0.2">
      <c r="A396" s="170" t="str">
        <f>Máximo!A396</f>
        <v>3.359</v>
      </c>
      <c r="B396" s="667" t="str">
        <f>Máximo!B396:E396</f>
        <v>5.4.   As interfaces de produção dos equipamentos serão entregues em 10GE (10GBase-T). O PROPONENTE deve informar explicitamente caso sejam necessárias interfaces 10GE ótica;</v>
      </c>
      <c r="C396" s="668"/>
      <c r="D396" s="668"/>
      <c r="E396" s="669"/>
      <c r="F396" s="68" t="str">
        <f>IF(Máximo!F396:I396="","",Máximo!F396:I396)</f>
        <v/>
      </c>
      <c r="G396" s="72">
        <f>Máximo!G396:J396</f>
        <v>2.1459227E-4</v>
      </c>
      <c r="H396" s="70" t="str">
        <f>IF(Máximo!H396="","",Máximo!H396)</f>
        <v>Obrigatório</v>
      </c>
      <c r="I396" s="37" t="s">
        <v>17</v>
      </c>
      <c r="J396" s="73">
        <f>IF($K$13="Não Atende",0,IF(I396="","",IF(H396="",VLOOKUP(I396,Parâmetros!$B$3:$C$6,2,0),VLOOKUP(I396,Parâmetros!$B$3:$C$6,2,0)*VLOOKUP(H396,Parâmetros!$E$3:$G$5,2,0))))</f>
        <v>2</v>
      </c>
      <c r="K396" s="74">
        <f t="shared" si="272"/>
        <v>1.7381973870000001E-2</v>
      </c>
      <c r="L396" s="3"/>
      <c r="M396" s="38"/>
    </row>
    <row r="397" spans="1:13" ht="45.75" customHeight="1" outlineLevel="1" x14ac:dyDescent="0.2">
      <c r="A397" s="170" t="str">
        <f>Máximo!A397</f>
        <v>3.360</v>
      </c>
      <c r="B397" s="667" t="str">
        <f>Máximo!B397:E397</f>
        <v>5.5.   Caso os equipamentos possuam interfaces para outras funções em velocidades diferentes, elas devem ser explicitamente especificadas na proposta.</v>
      </c>
      <c r="C397" s="668"/>
      <c r="D397" s="668"/>
      <c r="E397" s="669"/>
      <c r="F397" s="68" t="str">
        <f>IF(Máximo!F397:I397="","",Máximo!F397:I397)</f>
        <v/>
      </c>
      <c r="G397" s="72">
        <f>Máximo!G397:J397</f>
        <v>2.1459227E-4</v>
      </c>
      <c r="H397" s="70" t="str">
        <f>IF(Máximo!H397="","",Máximo!H397)</f>
        <v>Obrigatório</v>
      </c>
      <c r="I397" s="37" t="s">
        <v>4</v>
      </c>
      <c r="J397" s="73">
        <f>IF($K$13="Não Atende",0,IF(I397="","",IF(H397="",VLOOKUP(I397,Parâmetros!$B$3:$C$6,2,0),VLOOKUP(I397,Parâmetros!$B$3:$C$6,2,0)*VLOOKUP(H397,Parâmetros!$E$3:$G$5,2,0))))</f>
        <v>4</v>
      </c>
      <c r="K397" s="74">
        <f t="shared" si="272"/>
        <v>3.4763947740000002E-2</v>
      </c>
      <c r="L397" s="3"/>
      <c r="M397" s="38"/>
    </row>
    <row r="398" spans="1:13" ht="45.75" customHeight="1" outlineLevel="1" x14ac:dyDescent="0.2">
      <c r="A398" s="170" t="str">
        <f>Máximo!A398</f>
        <v>3.361</v>
      </c>
      <c r="B398" s="667" t="str">
        <f>Máximo!B398:E398</f>
        <v>6.  Requisitos de Banco de Dados</v>
      </c>
      <c r="C398" s="668"/>
      <c r="D398" s="668"/>
      <c r="E398" s="669"/>
      <c r="F398" s="68" t="str">
        <f>IF(Máximo!F398:I398="","",Máximo!F398:I398)</f>
        <v/>
      </c>
      <c r="G398" s="72">
        <f>Máximo!G398:J398</f>
        <v>2.1459227E-4</v>
      </c>
      <c r="H398" s="70" t="str">
        <f>IF(Máximo!H398="","",Máximo!H398)</f>
        <v>Obrigatório</v>
      </c>
      <c r="I398" s="37" t="s">
        <v>4</v>
      </c>
      <c r="J398" s="73">
        <f>IF($K$13="Não Atende",0,IF(I398="","",IF(H398="",VLOOKUP(I398,Parâmetros!$B$3:$C$6,2,0),VLOOKUP(I398,Parâmetros!$B$3:$C$6,2,0)*VLOOKUP(H398,Parâmetros!$E$3:$G$5,2,0))))</f>
        <v>4</v>
      </c>
      <c r="K398" s="74">
        <f t="shared" si="272"/>
        <v>3.4763947740000002E-2</v>
      </c>
      <c r="L398" s="3"/>
      <c r="M398" s="38"/>
    </row>
    <row r="399" spans="1:13" ht="45.75" customHeight="1" outlineLevel="1" x14ac:dyDescent="0.2">
      <c r="A399" s="170" t="str">
        <f>Máximo!A399</f>
        <v>3.362</v>
      </c>
      <c r="B399" s="667" t="str">
        <f>Máximo!B399:E399</f>
        <v>6.1.   O PROPONENTE deve informar quais são as formas de armazenamento de dados (Sistema Gerenciador de Banco de Dados Relacional - SGBDR, Sistema de Arquivos, Arquivos texto, etc.) utilizadas pela solução ofertada;</v>
      </c>
      <c r="C399" s="668"/>
      <c r="D399" s="668"/>
      <c r="E399" s="669"/>
      <c r="F399" s="68" t="str">
        <f>IF(Máximo!F399:I399="","",Máximo!F399:I399)</f>
        <v/>
      </c>
      <c r="G399" s="72">
        <f>Máximo!G399:J399</f>
        <v>2.1459227E-4</v>
      </c>
      <c r="H399" s="70" t="str">
        <f>IF(Máximo!H399="","",Máximo!H399)</f>
        <v>Obrigatório</v>
      </c>
      <c r="I399" s="37" t="s">
        <v>4</v>
      </c>
      <c r="J399" s="73">
        <f>IF($K$13="Não Atende",0,IF(I399="","",IF(H399="",VLOOKUP(I399,Parâmetros!$B$3:$C$6,2,0),VLOOKUP(I399,Parâmetros!$B$3:$C$6,2,0)*VLOOKUP(H399,Parâmetros!$E$3:$G$5,2,0))))</f>
        <v>4</v>
      </c>
      <c r="K399" s="74">
        <f t="shared" si="272"/>
        <v>3.4763947740000002E-2</v>
      </c>
      <c r="L399" s="3"/>
      <c r="M399" s="38"/>
    </row>
    <row r="400" spans="1:13" ht="45.75" customHeight="1" outlineLevel="1" x14ac:dyDescent="0.2">
      <c r="A400" s="170" t="str">
        <f>Máximo!A400</f>
        <v>3.363</v>
      </c>
      <c r="B400" s="667" t="str">
        <f>Máximo!B400:E400</f>
        <v>6.2.   Para os componentes da solução que utilizem SGDBR, o PROPONENTE deve observar o seguinte:</v>
      </c>
      <c r="C400" s="668"/>
      <c r="D400" s="668"/>
      <c r="E400" s="669"/>
      <c r="F400" s="68" t="str">
        <f>IF(Máximo!F400:I400="","",Máximo!F400:I400)</f>
        <v/>
      </c>
      <c r="G400" s="72">
        <f>Máximo!G400:J400</f>
        <v>2.1459227E-4</v>
      </c>
      <c r="H400" s="70" t="str">
        <f>IF(Máximo!H400="","",Máximo!H400)</f>
        <v>Obrigatório</v>
      </c>
      <c r="I400" s="37" t="s">
        <v>4</v>
      </c>
      <c r="J400" s="73">
        <f>IF($K$13="Não Atende",0,IF(I400="","",IF(H400="",VLOOKUP(I400,Parâmetros!$B$3:$C$6,2,0),VLOOKUP(I400,Parâmetros!$B$3:$C$6,2,0)*VLOOKUP(H400,Parâmetros!$E$3:$G$5,2,0))))</f>
        <v>4</v>
      </c>
      <c r="K400" s="74">
        <f t="shared" si="272"/>
        <v>3.4763947740000002E-2</v>
      </c>
      <c r="L400" s="3"/>
      <c r="M400" s="38"/>
    </row>
    <row r="401" spans="1:13" ht="45.75" customHeight="1" outlineLevel="1" x14ac:dyDescent="0.2">
      <c r="A401" s="170" t="str">
        <f>Máximo!A401</f>
        <v>3.364</v>
      </c>
      <c r="B401" s="667" t="str">
        <f>Máximo!B401:E401</f>
        <v>6.2.1. Deve ser ofertado o SGBDR Oracle versão 11g release 2 ou superior.</v>
      </c>
      <c r="C401" s="668"/>
      <c r="D401" s="668"/>
      <c r="E401" s="669"/>
      <c r="F401" s="68" t="str">
        <f>IF(Máximo!F401:I401="","",Máximo!F401:I401)</f>
        <v/>
      </c>
      <c r="G401" s="72">
        <f>Máximo!G401:J401</f>
        <v>2.1459227E-4</v>
      </c>
      <c r="H401" s="70" t="str">
        <f>IF(Máximo!H401="","",Máximo!H401)</f>
        <v>Obrigatório</v>
      </c>
      <c r="I401" s="37" t="s">
        <v>5</v>
      </c>
      <c r="J401" s="73">
        <f>IF($K$13="Não Atende",0,IF(I401="","",IF(H401="",VLOOKUP(I401,Parâmetros!$B$3:$C$6,2,0),VLOOKUP(I401,Parâmetros!$B$3:$C$6,2,0)*VLOOKUP(H401,Parâmetros!$E$3:$G$5,2,0))))</f>
        <v>0</v>
      </c>
      <c r="K401" s="74">
        <f t="shared" si="272"/>
        <v>0</v>
      </c>
      <c r="L401" s="3"/>
      <c r="M401" s="38"/>
    </row>
    <row r="402" spans="1:13" ht="45.75" customHeight="1" outlineLevel="1" x14ac:dyDescent="0.2">
      <c r="A402" s="170" t="str">
        <f>Máximo!A402</f>
        <v>3.365</v>
      </c>
      <c r="B402" s="667" t="str">
        <f>Máximo!B402:E402</f>
        <v>6.2.2. Caso a solução não seja compatível com BD Oracle, o PROPONENTE deve informar os SGBD compatíveis e versões.</v>
      </c>
      <c r="C402" s="668"/>
      <c r="D402" s="668"/>
      <c r="E402" s="669"/>
      <c r="F402" s="68" t="str">
        <f>IF(Máximo!F402:I402="","",Máximo!F402:I402)</f>
        <v/>
      </c>
      <c r="G402" s="72">
        <f>Máximo!G402:J402</f>
        <v>2.1459227E-4</v>
      </c>
      <c r="H402" s="70" t="str">
        <f>IF(Máximo!H402="","",Máximo!H402)</f>
        <v>Obrigatório</v>
      </c>
      <c r="I402" s="37" t="s">
        <v>4</v>
      </c>
      <c r="J402" s="73">
        <f>IF($K$13="Não Atende",0,IF(I402="","",IF(H402="",VLOOKUP(I402,Parâmetros!$B$3:$C$6,2,0),VLOOKUP(I402,Parâmetros!$B$3:$C$6,2,0)*VLOOKUP(H402,Parâmetros!$E$3:$G$5,2,0))))</f>
        <v>4</v>
      </c>
      <c r="K402" s="74">
        <f t="shared" si="272"/>
        <v>3.4763947740000002E-2</v>
      </c>
      <c r="L402" s="3"/>
      <c r="M402" s="38"/>
    </row>
    <row r="403" spans="1:13" ht="45.75" customHeight="1" outlineLevel="1" x14ac:dyDescent="0.2">
      <c r="A403" s="170" t="str">
        <f>Máximo!A403</f>
        <v>3.366</v>
      </c>
      <c r="B403" s="667" t="str">
        <f>Máximo!B403:E403</f>
        <v>6.3.   Para cada uma das possíveis formas de armazenamento de dados, o PROPONENTE deve informar quais plataformas (hardware - fabricante e modelo) e Sistemas Operacionais (Software - produto e versão) estão homologadas pela solução ofertada;</v>
      </c>
      <c r="C403" s="668"/>
      <c r="D403" s="668"/>
      <c r="E403" s="669"/>
      <c r="F403" s="68" t="str">
        <f>IF(Máximo!F403:I403="","",Máximo!F403:I403)</f>
        <v/>
      </c>
      <c r="G403" s="72">
        <f>Máximo!G403:J403</f>
        <v>2.1459227E-4</v>
      </c>
      <c r="H403" s="70" t="str">
        <f>IF(Máximo!H403="","",Máximo!H403)</f>
        <v>Obrigatório</v>
      </c>
      <c r="I403" s="37" t="s">
        <v>4</v>
      </c>
      <c r="J403" s="73">
        <f>IF($K$13="Não Atende",0,IF(I403="","",IF(H403="",VLOOKUP(I403,Parâmetros!$B$3:$C$6,2,0),VLOOKUP(I403,Parâmetros!$B$3:$C$6,2,0)*VLOOKUP(H403,Parâmetros!$E$3:$G$5,2,0))))</f>
        <v>4</v>
      </c>
      <c r="K403" s="74">
        <f t="shared" si="272"/>
        <v>3.4763947740000002E-2</v>
      </c>
      <c r="L403" s="3"/>
      <c r="M403" s="38"/>
    </row>
    <row r="404" spans="1:13" ht="45.75" customHeight="1" outlineLevel="1" x14ac:dyDescent="0.2">
      <c r="A404" s="170" t="str">
        <f>Máximo!A404</f>
        <v>3.367</v>
      </c>
      <c r="B404" s="667" t="str">
        <f>Máximo!B404:E404</f>
        <v>6.4.   Política de retenção e descarte:</v>
      </c>
      <c r="C404" s="668"/>
      <c r="D404" s="668"/>
      <c r="E404" s="669"/>
      <c r="F404" s="68" t="str">
        <f>IF(Máximo!F404:I404="","",Máximo!F404:I404)</f>
        <v/>
      </c>
      <c r="G404" s="72">
        <f>Máximo!G404:J404</f>
        <v>2.1459227E-4</v>
      </c>
      <c r="H404" s="70" t="str">
        <f>IF(Máximo!H404="","",Máximo!H404)</f>
        <v>Obrigatório</v>
      </c>
      <c r="I404" s="37" t="s">
        <v>4</v>
      </c>
      <c r="J404" s="73">
        <f>IF($K$13="Não Atende",0,IF(I404="","",IF(H404="",VLOOKUP(I404,Parâmetros!$B$3:$C$6,2,0),VLOOKUP(I404,Parâmetros!$B$3:$C$6,2,0)*VLOOKUP(H404,Parâmetros!$E$3:$G$5,2,0))))</f>
        <v>4</v>
      </c>
      <c r="K404" s="74">
        <f t="shared" si="272"/>
        <v>3.4763947740000002E-2</v>
      </c>
      <c r="L404" s="3"/>
      <c r="M404" s="38"/>
    </row>
    <row r="405" spans="1:13" ht="45.75" customHeight="1" outlineLevel="1" x14ac:dyDescent="0.2">
      <c r="A405" s="170" t="str">
        <f>Máximo!A405</f>
        <v>3.368</v>
      </c>
      <c r="B405" s="667" t="str">
        <f>Máximo!B405:E405</f>
        <v>6.4.1. Para cada uma das formas utilizadas para armazenamento dos dados o PROPONENTE deve informar como são armazenados os dados históricos pelo Sistema Ofertado;</v>
      </c>
      <c r="C405" s="668"/>
      <c r="D405" s="668"/>
      <c r="E405" s="669"/>
      <c r="F405" s="68" t="str">
        <f>IF(Máximo!F405:I405="","",Máximo!F405:I405)</f>
        <v/>
      </c>
      <c r="G405" s="72">
        <f>Máximo!G405:J405</f>
        <v>2.1459227E-4</v>
      </c>
      <c r="H405" s="70" t="str">
        <f>IF(Máximo!H405="","",Máximo!H405)</f>
        <v>Obrigatório</v>
      </c>
      <c r="I405" s="37" t="s">
        <v>4</v>
      </c>
      <c r="J405" s="73">
        <f>IF($K$13="Não Atende",0,IF(I405="","",IF(H405="",VLOOKUP(I405,Parâmetros!$B$3:$C$6,2,0),VLOOKUP(I405,Parâmetros!$B$3:$C$6,2,0)*VLOOKUP(H405,Parâmetros!$E$3:$G$5,2,0))))</f>
        <v>4</v>
      </c>
      <c r="K405" s="74">
        <f t="shared" si="272"/>
        <v>3.4763947740000002E-2</v>
      </c>
      <c r="L405" s="3"/>
      <c r="M405" s="38"/>
    </row>
    <row r="406" spans="1:13" ht="45.75" customHeight="1" outlineLevel="1" x14ac:dyDescent="0.2">
      <c r="A406" s="170" t="str">
        <f>Máximo!A406</f>
        <v>3.369</v>
      </c>
      <c r="B406" s="667" t="str">
        <f>Máximo!B406:E406</f>
        <v>6.4.2. Para cada uma das formas utilizadas para armazenamento dos dados o PROPONENTE deve informar como é o processo de descarte utilizado pela aplicação;</v>
      </c>
      <c r="C406" s="668"/>
      <c r="D406" s="668"/>
      <c r="E406" s="669"/>
      <c r="F406" s="68" t="str">
        <f>IF(Máximo!F406:I406="","",Máximo!F406:I406)</f>
        <v/>
      </c>
      <c r="G406" s="72">
        <f>Máximo!G406:J406</f>
        <v>2.1459227E-4</v>
      </c>
      <c r="H406" s="70" t="str">
        <f>IF(Máximo!H406="","",Máximo!H406)</f>
        <v>Obrigatório</v>
      </c>
      <c r="I406" s="37" t="s">
        <v>4</v>
      </c>
      <c r="J406" s="73">
        <f>IF($K$13="Não Atende",0,IF(I406="","",IF(H406="",VLOOKUP(I406,Parâmetros!$B$3:$C$6,2,0),VLOOKUP(I406,Parâmetros!$B$3:$C$6,2,0)*VLOOKUP(H406,Parâmetros!$E$3:$G$5,2,0))))</f>
        <v>4</v>
      </c>
      <c r="K406" s="74">
        <f t="shared" si="272"/>
        <v>3.4763947740000002E-2</v>
      </c>
      <c r="L406" s="3"/>
      <c r="M406" s="38"/>
    </row>
    <row r="407" spans="1:13" ht="45.75" customHeight="1" outlineLevel="1" x14ac:dyDescent="0.2">
      <c r="A407" s="170" t="str">
        <f>Máximo!A407</f>
        <v>3.370</v>
      </c>
      <c r="B407" s="667" t="str">
        <f>Máximo!B407:E407</f>
        <v>6.5.   O PROPONENTE deve detalhar os mecanismos de alta disponibilidade utilizados pelos componentes de armazenamento de dados da solução ofertada;</v>
      </c>
      <c r="C407" s="668"/>
      <c r="D407" s="668"/>
      <c r="E407" s="669"/>
      <c r="F407" s="68" t="str">
        <f>IF(Máximo!F407:I407="","",Máximo!F407:I407)</f>
        <v/>
      </c>
      <c r="G407" s="72">
        <f>Máximo!G407:J407</f>
        <v>2.1459227E-4</v>
      </c>
      <c r="H407" s="70" t="str">
        <f>IF(Máximo!H407="","",Máximo!H407)</f>
        <v>Obrigatório</v>
      </c>
      <c r="I407" s="37" t="s">
        <v>4</v>
      </c>
      <c r="J407" s="73">
        <f>IF($K$13="Não Atende",0,IF(I407="","",IF(H407="",VLOOKUP(I407,Parâmetros!$B$3:$C$6,2,0),VLOOKUP(I407,Parâmetros!$B$3:$C$6,2,0)*VLOOKUP(H407,Parâmetros!$E$3:$G$5,2,0))))</f>
        <v>4</v>
      </c>
      <c r="K407" s="74">
        <f t="shared" si="272"/>
        <v>3.4763947740000002E-2</v>
      </c>
      <c r="L407" s="3"/>
      <c r="M407" s="38"/>
    </row>
    <row r="408" spans="1:13" ht="45.75" customHeight="1" outlineLevel="1" x14ac:dyDescent="0.2">
      <c r="A408" s="170" t="str">
        <f>Máximo!A408</f>
        <v>3.371</v>
      </c>
      <c r="B408" s="667" t="str">
        <f>Máximo!B408:E408</f>
        <v>6.6.   Deve ser detalhada também como é processada a transição da aplicação entre os componentes de alta disponibilidade, em caso de falha de um deles.</v>
      </c>
      <c r="C408" s="668"/>
      <c r="D408" s="668"/>
      <c r="E408" s="669"/>
      <c r="F408" s="68" t="str">
        <f>IF(Máximo!F408:I408="","",Máximo!F408:I408)</f>
        <v/>
      </c>
      <c r="G408" s="72">
        <f>Máximo!G408:J408</f>
        <v>2.1459227E-4</v>
      </c>
      <c r="H408" s="70" t="str">
        <f>IF(Máximo!H408="","",Máximo!H408)</f>
        <v>Obrigatório</v>
      </c>
      <c r="I408" s="37" t="s">
        <v>4</v>
      </c>
      <c r="J408" s="73">
        <f>IF($K$13="Não Atende",0,IF(I408="","",IF(H408="",VLOOKUP(I408,Parâmetros!$B$3:$C$6,2,0),VLOOKUP(I408,Parâmetros!$B$3:$C$6,2,0)*VLOOKUP(H408,Parâmetros!$E$3:$G$5,2,0))))</f>
        <v>4</v>
      </c>
      <c r="K408" s="74">
        <f t="shared" si="272"/>
        <v>3.4763947740000002E-2</v>
      </c>
      <c r="L408" s="3"/>
      <c r="M408" s="38"/>
    </row>
    <row r="409" spans="1:13" ht="45.75" customHeight="1" outlineLevel="1" x14ac:dyDescent="0.2">
      <c r="A409" s="170" t="str">
        <f>Máximo!A409</f>
        <v>3.372</v>
      </c>
      <c r="B409" s="667" t="str">
        <f>Máximo!B409:E409</f>
        <v>7.  Requisitos de Servidores de Aplicação</v>
      </c>
      <c r="C409" s="668"/>
      <c r="D409" s="668"/>
      <c r="E409" s="669"/>
      <c r="F409" s="68" t="str">
        <f>IF(Máximo!F409:I409="","",Máximo!F409:I409)</f>
        <v/>
      </c>
      <c r="G409" s="72">
        <f>Máximo!G409:J409</f>
        <v>2.1459227E-4</v>
      </c>
      <c r="H409" s="70" t="str">
        <f>IF(Máximo!H409="","",Máximo!H409)</f>
        <v>Obrigatório</v>
      </c>
      <c r="I409" s="37" t="s">
        <v>4</v>
      </c>
      <c r="J409" s="73">
        <f>IF($K$13="Não Atende",0,IF(I409="","",IF(H409="",VLOOKUP(I409,Parâmetros!$B$3:$C$6,2,0),VLOOKUP(I409,Parâmetros!$B$3:$C$6,2,0)*VLOOKUP(H409,Parâmetros!$E$3:$G$5,2,0))))</f>
        <v>4</v>
      </c>
      <c r="K409" s="74">
        <f t="shared" si="272"/>
        <v>3.4763947740000002E-2</v>
      </c>
      <c r="L409" s="3"/>
      <c r="M409" s="38"/>
    </row>
    <row r="410" spans="1:13" ht="45.75" customHeight="1" outlineLevel="1" x14ac:dyDescent="0.2">
      <c r="A410" s="170" t="str">
        <f>Máximo!A410</f>
        <v>3.373</v>
      </c>
      <c r="B410" s="667" t="str">
        <f>Máximo!B410:E410</f>
        <v>7.1.   Os requisitos deste item aplicam-se aos componentes da solução que necessitem utilizar servidor de aplicações;</v>
      </c>
      <c r="C410" s="668"/>
      <c r="D410" s="668"/>
      <c r="E410" s="669"/>
      <c r="F410" s="68" t="str">
        <f>IF(Máximo!F410:I410="","",Máximo!F410:I410)</f>
        <v/>
      </c>
      <c r="G410" s="72">
        <f>Máximo!G410:J410</f>
        <v>2.1459227E-4</v>
      </c>
      <c r="H410" s="70" t="str">
        <f>IF(Máximo!H410="","",Máximo!H410)</f>
        <v>Obrigatório</v>
      </c>
      <c r="I410" s="37" t="s">
        <v>4</v>
      </c>
      <c r="J410" s="73">
        <f>IF($K$13="Não Atende",0,IF(I410="","",IF(H410="",VLOOKUP(I410,Parâmetros!$B$3:$C$6,2,0),VLOOKUP(I410,Parâmetros!$B$3:$C$6,2,0)*VLOOKUP(H410,Parâmetros!$E$3:$G$5,2,0))))</f>
        <v>4</v>
      </c>
      <c r="K410" s="74">
        <f t="shared" si="272"/>
        <v>3.4763947740000002E-2</v>
      </c>
      <c r="L410" s="3"/>
      <c r="M410" s="38"/>
    </row>
    <row r="411" spans="1:13" ht="45.75" customHeight="1" outlineLevel="1" x14ac:dyDescent="0.2">
      <c r="A411" s="170" t="str">
        <f>Máximo!A411</f>
        <v>3.374</v>
      </c>
      <c r="B411" s="667" t="str">
        <f>Máximo!B411:E411</f>
        <v>7.2.   Para aplicações baseadas em Servidores de Aplicações, o PROPONENTE deve observar o seguinte:</v>
      </c>
      <c r="C411" s="668"/>
      <c r="D411" s="668"/>
      <c r="E411" s="669"/>
      <c r="F411" s="68" t="str">
        <f>IF(Máximo!F411:I411="","",Máximo!F411:I411)</f>
        <v/>
      </c>
      <c r="G411" s="72">
        <f>Máximo!G411:J411</f>
        <v>2.1459227E-4</v>
      </c>
      <c r="H411" s="70" t="str">
        <f>IF(Máximo!H411="","",Máximo!H411)</f>
        <v>Obrigatório</v>
      </c>
      <c r="I411" s="37" t="s">
        <v>4</v>
      </c>
      <c r="J411" s="73">
        <f>IF($K$13="Não Atende",0,IF(I411="","",IF(H411="",VLOOKUP(I411,Parâmetros!$B$3:$C$6,2,0),VLOOKUP(I411,Parâmetros!$B$3:$C$6,2,0)*VLOOKUP(H411,Parâmetros!$E$3:$G$5,2,0))))</f>
        <v>4</v>
      </c>
      <c r="K411" s="74">
        <f t="shared" si="272"/>
        <v>3.4763947740000002E-2</v>
      </c>
      <c r="L411" s="3"/>
      <c r="M411" s="38"/>
    </row>
    <row r="412" spans="1:13" ht="45.75" customHeight="1" outlineLevel="1" x14ac:dyDescent="0.2">
      <c r="A412" s="170" t="str">
        <f>Máximo!A412</f>
        <v>3.375</v>
      </c>
      <c r="B412" s="667" t="str">
        <f>Máximo!B412:E412</f>
        <v>7.2.1. Deve ser utilizado Servidor de Aplicação J2EE Oracle WebLogic versão 11g ou superior. Caso não seja compatível, poderá ser utilizado o RedHat Jboss. Os requisitos do item 4.1 deste documento devem ser considerados;</v>
      </c>
      <c r="C412" s="668"/>
      <c r="D412" s="668"/>
      <c r="E412" s="669"/>
      <c r="F412" s="68" t="str">
        <f>IF(Máximo!F412:I412="","",Máximo!F412:I412)</f>
        <v/>
      </c>
      <c r="G412" s="72">
        <f>Máximo!G412:J412</f>
        <v>2.1459227E-4</v>
      </c>
      <c r="H412" s="70" t="str">
        <f>IF(Máximo!H412="","",Máximo!H412)</f>
        <v>Obrigatório</v>
      </c>
      <c r="I412" s="37" t="s">
        <v>4</v>
      </c>
      <c r="J412" s="73">
        <f>IF($K$13="Não Atende",0,IF(I412="","",IF(H412="",VLOOKUP(I412,Parâmetros!$B$3:$C$6,2,0),VLOOKUP(I412,Parâmetros!$B$3:$C$6,2,0)*VLOOKUP(H412,Parâmetros!$E$3:$G$5,2,0))))</f>
        <v>4</v>
      </c>
      <c r="K412" s="74">
        <f t="shared" si="272"/>
        <v>3.4763947740000002E-2</v>
      </c>
      <c r="L412" s="3"/>
      <c r="M412" s="38"/>
    </row>
    <row r="413" spans="1:13" ht="45.75" customHeight="1" outlineLevel="1" x14ac:dyDescent="0.2">
      <c r="A413" s="170" t="str">
        <f>Máximo!A413</f>
        <v>3.376</v>
      </c>
      <c r="B413" s="667" t="str">
        <f>Máximo!B413:E413</f>
        <v>7.3.   Para cada programa requerido pelo aplicativo ofertado, o PROPONENTE deve informar quais produtos e versões são suportadas pela solução ofertada. Caso seja ofertado um Servidor de Aplicações, não serão aceitas versões inferiores às descritas anteriormente;</v>
      </c>
      <c r="C413" s="668"/>
      <c r="D413" s="668"/>
      <c r="E413" s="669"/>
      <c r="F413" s="68" t="str">
        <f>IF(Máximo!F413:I413="","",Máximo!F413:I413)</f>
        <v/>
      </c>
      <c r="G413" s="72">
        <f>Máximo!G413:J413</f>
        <v>2.1459227E-4</v>
      </c>
      <c r="H413" s="70" t="str">
        <f>IF(Máximo!H413="","",Máximo!H413)</f>
        <v>Obrigatório</v>
      </c>
      <c r="I413" s="37" t="s">
        <v>4</v>
      </c>
      <c r="J413" s="73">
        <f>IF($K$13="Não Atende",0,IF(I413="","",IF(H413="",VLOOKUP(I413,Parâmetros!$B$3:$C$6,2,0),VLOOKUP(I413,Parâmetros!$B$3:$C$6,2,0)*VLOOKUP(H413,Parâmetros!$E$3:$G$5,2,0))))</f>
        <v>4</v>
      </c>
      <c r="K413" s="74">
        <f t="shared" si="272"/>
        <v>3.4763947740000002E-2</v>
      </c>
      <c r="L413" s="3"/>
      <c r="M413" s="38"/>
    </row>
    <row r="414" spans="1:13" ht="45.75" customHeight="1" outlineLevel="1" x14ac:dyDescent="0.2">
      <c r="A414" s="170" t="str">
        <f>Máximo!A414</f>
        <v>3.377</v>
      </c>
      <c r="B414" s="667" t="str">
        <f>Máximo!B414:E414</f>
        <v>7.4.   O PROPONENTE deve detalhar como a solução implementa:</v>
      </c>
      <c r="C414" s="668"/>
      <c r="D414" s="668"/>
      <c r="E414" s="669"/>
      <c r="F414" s="68" t="str">
        <f>IF(Máximo!F414:I414="","",Máximo!F414:I414)</f>
        <v/>
      </c>
      <c r="G414" s="72">
        <f>Máximo!G414:J414</f>
        <v>2.1459227E-4</v>
      </c>
      <c r="H414" s="70" t="str">
        <f>IF(Máximo!H414="","",Máximo!H414)</f>
        <v>Obrigatório</v>
      </c>
      <c r="I414" s="37" t="s">
        <v>4</v>
      </c>
      <c r="J414" s="73">
        <f>IF($K$13="Não Atende",0,IF(I414="","",IF(H414="",VLOOKUP(I414,Parâmetros!$B$3:$C$6,2,0),VLOOKUP(I414,Parâmetros!$B$3:$C$6,2,0)*VLOOKUP(H414,Parâmetros!$E$3:$G$5,2,0))))</f>
        <v>4</v>
      </c>
      <c r="K414" s="74">
        <f t="shared" si="272"/>
        <v>3.4763947740000002E-2</v>
      </c>
      <c r="L414" s="3"/>
      <c r="M414" s="38"/>
    </row>
    <row r="415" spans="1:13" ht="45.75" customHeight="1" outlineLevel="1" x14ac:dyDescent="0.2">
      <c r="A415" s="170" t="str">
        <f>Máximo!A415</f>
        <v>3.378</v>
      </c>
      <c r="B415" s="667" t="str">
        <f>Máximo!B415:E415</f>
        <v>7.4.1. Alta disponibilidade;</v>
      </c>
      <c r="C415" s="668"/>
      <c r="D415" s="668"/>
      <c r="E415" s="669"/>
      <c r="F415" s="68" t="str">
        <f>IF(Máximo!F415:I415="","",Máximo!F415:I415)</f>
        <v/>
      </c>
      <c r="G415" s="72">
        <f>Máximo!G415:J415</f>
        <v>2.1459227E-4</v>
      </c>
      <c r="H415" s="70" t="str">
        <f>IF(Máximo!H415="","",Máximo!H415)</f>
        <v>Obrigatório</v>
      </c>
      <c r="I415" s="37" t="s">
        <v>4</v>
      </c>
      <c r="J415" s="73">
        <f>IF($K$13="Não Atende",0,IF(I415="","",IF(H415="",VLOOKUP(I415,Parâmetros!$B$3:$C$6,2,0),VLOOKUP(I415,Parâmetros!$B$3:$C$6,2,0)*VLOOKUP(H415,Parâmetros!$E$3:$G$5,2,0))))</f>
        <v>4</v>
      </c>
      <c r="K415" s="74">
        <f t="shared" si="272"/>
        <v>3.4763947740000002E-2</v>
      </c>
      <c r="L415" s="3"/>
      <c r="M415" s="38"/>
    </row>
    <row r="416" spans="1:13" ht="45.75" customHeight="1" outlineLevel="1" x14ac:dyDescent="0.2">
      <c r="A416" s="170" t="str">
        <f>Máximo!A416</f>
        <v>3.379</v>
      </c>
      <c r="B416" s="667" t="str">
        <f>Máximo!B416:E416</f>
        <v>7.4.2. Balanceamento de carga;</v>
      </c>
      <c r="C416" s="668"/>
      <c r="D416" s="668"/>
      <c r="E416" s="669"/>
      <c r="F416" s="68" t="str">
        <f>IF(Máximo!F416:I416="","",Máximo!F416:I416)</f>
        <v/>
      </c>
      <c r="G416" s="72">
        <f>Máximo!G416:J416</f>
        <v>2.1459227E-4</v>
      </c>
      <c r="H416" s="70" t="str">
        <f>IF(Máximo!H416="","",Máximo!H416)</f>
        <v>Obrigatório</v>
      </c>
      <c r="I416" s="37" t="s">
        <v>4</v>
      </c>
      <c r="J416" s="73">
        <f>IF($K$13="Não Atende",0,IF(I416="","",IF(H416="",VLOOKUP(I416,Parâmetros!$B$3:$C$6,2,0),VLOOKUP(I416,Parâmetros!$B$3:$C$6,2,0)*VLOOKUP(H416,Parâmetros!$E$3:$G$5,2,0))))</f>
        <v>4</v>
      </c>
      <c r="K416" s="74">
        <f t="shared" si="272"/>
        <v>3.4763947740000002E-2</v>
      </c>
      <c r="L416" s="3"/>
      <c r="M416" s="38"/>
    </row>
    <row r="417" spans="1:13" ht="45.75" customHeight="1" outlineLevel="1" x14ac:dyDescent="0.2">
      <c r="A417" s="170" t="str">
        <f>Máximo!A417</f>
        <v>3.380</v>
      </c>
      <c r="B417" s="667" t="str">
        <f>Máximo!B417:E417</f>
        <v>7.4.3. Persistência de sessões;</v>
      </c>
      <c r="C417" s="668"/>
      <c r="D417" s="668"/>
      <c r="E417" s="669"/>
      <c r="F417" s="68" t="str">
        <f>IF(Máximo!F417:I417="","",Máximo!F417:I417)</f>
        <v/>
      </c>
      <c r="G417" s="72">
        <f>Máximo!G417:J417</f>
        <v>2.1459227E-4</v>
      </c>
      <c r="H417" s="70" t="str">
        <f>IF(Máximo!H417="","",Máximo!H417)</f>
        <v>Obrigatório</v>
      </c>
      <c r="I417" s="37" t="s">
        <v>4</v>
      </c>
      <c r="J417" s="73">
        <f>IF($K$13="Não Atende",0,IF(I417="","",IF(H417="",VLOOKUP(I417,Parâmetros!$B$3:$C$6,2,0),VLOOKUP(I417,Parâmetros!$B$3:$C$6,2,0)*VLOOKUP(H417,Parâmetros!$E$3:$G$5,2,0))))</f>
        <v>4</v>
      </c>
      <c r="K417" s="74">
        <f t="shared" si="272"/>
        <v>3.4763947740000002E-2</v>
      </c>
      <c r="L417" s="3"/>
      <c r="M417" s="38"/>
    </row>
    <row r="418" spans="1:13" ht="45.75" customHeight="1" outlineLevel="1" x14ac:dyDescent="0.2">
      <c r="A418" s="170" t="str">
        <f>Máximo!A418</f>
        <v>3.381</v>
      </c>
      <c r="B418" s="667" t="str">
        <f>Máximo!B418:E418</f>
        <v>7.4.4. Mecanismo de cache de páginas estáticas, dinâmicas e de fragmentos (ESI – Edge Side Includes).</v>
      </c>
      <c r="C418" s="668"/>
      <c r="D418" s="668"/>
      <c r="E418" s="669"/>
      <c r="F418" s="68" t="str">
        <f>IF(Máximo!F418:I418="","",Máximo!F418:I418)</f>
        <v/>
      </c>
      <c r="G418" s="72">
        <f>Máximo!G418:J418</f>
        <v>2.1459227E-4</v>
      </c>
      <c r="H418" s="70" t="str">
        <f>IF(Máximo!H418="","",Máximo!H418)</f>
        <v>Obrigatório</v>
      </c>
      <c r="I418" s="37" t="s">
        <v>4</v>
      </c>
      <c r="J418" s="73">
        <f>IF($K$13="Não Atende",0,IF(I418="","",IF(H418="",VLOOKUP(I418,Parâmetros!$B$3:$C$6,2,0),VLOOKUP(I418,Parâmetros!$B$3:$C$6,2,0)*VLOOKUP(H418,Parâmetros!$E$3:$G$5,2,0))))</f>
        <v>4</v>
      </c>
      <c r="K418" s="74">
        <f t="shared" si="272"/>
        <v>3.4763947740000002E-2</v>
      </c>
      <c r="L418" s="3"/>
      <c r="M418" s="38"/>
    </row>
    <row r="419" spans="1:13" ht="45.75" customHeight="1" outlineLevel="1" x14ac:dyDescent="0.2">
      <c r="A419" s="170" t="str">
        <f>Máximo!A419</f>
        <v>3.382</v>
      </c>
      <c r="B419" s="667" t="str">
        <f>Máximo!B419:E419</f>
        <v>7.4.5. Replicação de sessão;</v>
      </c>
      <c r="C419" s="668"/>
      <c r="D419" s="668"/>
      <c r="E419" s="669"/>
      <c r="F419" s="68" t="str">
        <f>IF(Máximo!F419:I419="","",Máximo!F419:I419)</f>
        <v/>
      </c>
      <c r="G419" s="72">
        <f>Máximo!G419:J419</f>
        <v>2.1459227E-4</v>
      </c>
      <c r="H419" s="70" t="str">
        <f>IF(Máximo!H419="","",Máximo!H419)</f>
        <v>Obrigatório</v>
      </c>
      <c r="I419" s="37" t="s">
        <v>4</v>
      </c>
      <c r="J419" s="73">
        <f>IF($K$13="Não Atende",0,IF(I419="","",IF(H419="",VLOOKUP(I419,Parâmetros!$B$3:$C$6,2,0),VLOOKUP(I419,Parâmetros!$B$3:$C$6,2,0)*VLOOKUP(H419,Parâmetros!$E$3:$G$5,2,0))))</f>
        <v>4</v>
      </c>
      <c r="K419" s="74">
        <f t="shared" si="272"/>
        <v>3.4763947740000002E-2</v>
      </c>
      <c r="L419" s="3"/>
      <c r="M419" s="38"/>
    </row>
    <row r="420" spans="1:13" ht="45.75" customHeight="1" outlineLevel="1" x14ac:dyDescent="0.2">
      <c r="A420" s="170" t="str">
        <f>Máximo!A420</f>
        <v>3.383</v>
      </c>
      <c r="B420" s="667" t="str">
        <f>Máximo!B420:E420</f>
        <v>7.4.6. Gestão de perfis de acesso;</v>
      </c>
      <c r="C420" s="668"/>
      <c r="D420" s="668"/>
      <c r="E420" s="669"/>
      <c r="F420" s="68" t="str">
        <f>IF(Máximo!F420:I420="","",Máximo!F420:I420)</f>
        <v/>
      </c>
      <c r="G420" s="72">
        <f>Máximo!G420:J420</f>
        <v>2.1459227E-4</v>
      </c>
      <c r="H420" s="70" t="str">
        <f>IF(Máximo!H420="","",Máximo!H420)</f>
        <v>Obrigatório</v>
      </c>
      <c r="I420" s="37" t="s">
        <v>4</v>
      </c>
      <c r="J420" s="73">
        <f>IF($K$13="Não Atende",0,IF(I420="","",IF(H420="",VLOOKUP(I420,Parâmetros!$B$3:$C$6,2,0),VLOOKUP(I420,Parâmetros!$B$3:$C$6,2,0)*VLOOKUP(H420,Parâmetros!$E$3:$G$5,2,0))))</f>
        <v>4</v>
      </c>
      <c r="K420" s="74">
        <f t="shared" si="272"/>
        <v>3.4763947740000002E-2</v>
      </c>
      <c r="L420" s="3"/>
      <c r="M420" s="38"/>
    </row>
    <row r="421" spans="1:13" ht="45.75" customHeight="1" outlineLevel="1" x14ac:dyDescent="0.2">
      <c r="A421" s="170" t="str">
        <f>Máximo!A421</f>
        <v>3.384</v>
      </c>
      <c r="B421" s="667" t="str">
        <f>Máximo!B421:E421</f>
        <v>7.4.7. Replicação de dados;</v>
      </c>
      <c r="C421" s="668"/>
      <c r="D421" s="668"/>
      <c r="E421" s="669"/>
      <c r="F421" s="68" t="str">
        <f>IF(Máximo!F421:I421="","",Máximo!F421:I421)</f>
        <v/>
      </c>
      <c r="G421" s="72">
        <f>Máximo!G421:J421</f>
        <v>2.1459227E-4</v>
      </c>
      <c r="H421" s="70" t="str">
        <f>IF(Máximo!H421="","",Máximo!H421)</f>
        <v>Obrigatório</v>
      </c>
      <c r="I421" s="37" t="s">
        <v>4</v>
      </c>
      <c r="J421" s="73">
        <f>IF($K$13="Não Atende",0,IF(I421="","",IF(H421="",VLOOKUP(I421,Parâmetros!$B$3:$C$6,2,0),VLOOKUP(I421,Parâmetros!$B$3:$C$6,2,0)*VLOOKUP(H421,Parâmetros!$E$3:$G$5,2,0))))</f>
        <v>4</v>
      </c>
      <c r="K421" s="74">
        <f t="shared" si="272"/>
        <v>3.4763947740000002E-2</v>
      </c>
      <c r="L421" s="3"/>
      <c r="M421" s="38"/>
    </row>
    <row r="422" spans="1:13" ht="45.75" customHeight="1" outlineLevel="1" x14ac:dyDescent="0.2">
      <c r="A422" s="170" t="str">
        <f>Máximo!A422</f>
        <v>3.385</v>
      </c>
      <c r="B422" s="667" t="str">
        <f>Máximo!B422:E422</f>
        <v>7.4.8. Exposição dos serviços;</v>
      </c>
      <c r="C422" s="668"/>
      <c r="D422" s="668"/>
      <c r="E422" s="669"/>
      <c r="F422" s="68" t="str">
        <f>IF(Máximo!F422:I422="","",Máximo!F422:I422)</f>
        <v/>
      </c>
      <c r="G422" s="72">
        <f>Máximo!G422:J422</f>
        <v>2.1459227E-4</v>
      </c>
      <c r="H422" s="70" t="str">
        <f>IF(Máximo!H422="","",Máximo!H422)</f>
        <v>Obrigatório</v>
      </c>
      <c r="I422" s="37" t="s">
        <v>4</v>
      </c>
      <c r="J422" s="73">
        <f>IF($K$13="Não Atende",0,IF(I422="","",IF(H422="",VLOOKUP(I422,Parâmetros!$B$3:$C$6,2,0),VLOOKUP(I422,Parâmetros!$B$3:$C$6,2,0)*VLOOKUP(H422,Parâmetros!$E$3:$G$5,2,0))))</f>
        <v>4</v>
      </c>
      <c r="K422" s="74">
        <f t="shared" si="272"/>
        <v>3.4763947740000002E-2</v>
      </c>
      <c r="L422" s="3"/>
      <c r="M422" s="38"/>
    </row>
    <row r="423" spans="1:13" ht="45.75" customHeight="1" outlineLevel="1" x14ac:dyDescent="0.2">
      <c r="A423" s="170" t="str">
        <f>Máximo!A423</f>
        <v>3.386</v>
      </c>
      <c r="B423" s="667" t="str">
        <f>Máximo!B423:E423</f>
        <v>7.4.9. Cluster de instâncias.</v>
      </c>
      <c r="C423" s="668"/>
      <c r="D423" s="668"/>
      <c r="E423" s="669"/>
      <c r="F423" s="68" t="str">
        <f>IF(Máximo!F423:I423="","",Máximo!F423:I423)</f>
        <v/>
      </c>
      <c r="G423" s="72">
        <f>Máximo!G423:J423</f>
        <v>2.1459227E-4</v>
      </c>
      <c r="H423" s="70" t="str">
        <f>IF(Máximo!H423="","",Máximo!H423)</f>
        <v>Obrigatório</v>
      </c>
      <c r="I423" s="37" t="s">
        <v>4</v>
      </c>
      <c r="J423" s="73">
        <f>IF($K$13="Não Atende",0,IF(I423="","",IF(H423="",VLOOKUP(I423,Parâmetros!$B$3:$C$6,2,0),VLOOKUP(I423,Parâmetros!$B$3:$C$6,2,0)*VLOOKUP(H423,Parâmetros!$E$3:$G$5,2,0))))</f>
        <v>4</v>
      </c>
      <c r="K423" s="74">
        <f t="shared" si="272"/>
        <v>3.4763947740000002E-2</v>
      </c>
      <c r="L423" s="3"/>
      <c r="M423" s="38"/>
    </row>
    <row r="424" spans="1:13" ht="45.75" customHeight="1" outlineLevel="1" x14ac:dyDescent="0.2">
      <c r="A424" s="170" t="str">
        <f>Máximo!A424</f>
        <v>3.387</v>
      </c>
      <c r="B424" s="667" t="str">
        <f>Máximo!B424:E424</f>
        <v>8.  Requisitos de Capacity Planning e Indicadores</v>
      </c>
      <c r="C424" s="668"/>
      <c r="D424" s="668"/>
      <c r="E424" s="669"/>
      <c r="F424" s="68" t="str">
        <f>IF(Máximo!F424:I424="","",Máximo!F424:I424)</f>
        <v/>
      </c>
      <c r="G424" s="72">
        <f>Máximo!G424:J424</f>
        <v>2.1459227E-4</v>
      </c>
      <c r="H424" s="70" t="str">
        <f>IF(Máximo!H424="","",Máximo!H424)</f>
        <v>Obrigatório</v>
      </c>
      <c r="I424" s="37" t="s">
        <v>4</v>
      </c>
      <c r="J424" s="73">
        <f>IF($K$13="Não Atende",0,IF(I424="","",IF(H424="",VLOOKUP(I424,Parâmetros!$B$3:$C$6,2,0),VLOOKUP(I424,Parâmetros!$B$3:$C$6,2,0)*VLOOKUP(H424,Parâmetros!$E$3:$G$5,2,0))))</f>
        <v>4</v>
      </c>
      <c r="K424" s="74">
        <f t="shared" si="272"/>
        <v>3.4763947740000002E-2</v>
      </c>
      <c r="L424" s="3"/>
      <c r="M424" s="38"/>
    </row>
    <row r="425" spans="1:13" ht="45.75" customHeight="1" outlineLevel="1" x14ac:dyDescent="0.2">
      <c r="A425" s="170" t="str">
        <f>Máximo!A425</f>
        <v>3.388</v>
      </c>
      <c r="B425" s="667" t="str">
        <f>Máximo!B425:E425</f>
        <v>8.1.   O PROPONENTE deverá apresentar o detalhamento do capacity planning da solução ofertada através do preenchimento da planilha do ANEXO B - Indicadores e Sizing de Infraestrutura de TI, onde deverão ser relacionados os indicadores utilizados para dimensionar a infraestrutura (aba INDICADORES) e detalhado o dimensionamento (sizing) de componentes de hardware (aba SIZING).</v>
      </c>
      <c r="C425" s="668"/>
      <c r="D425" s="668"/>
      <c r="E425" s="669"/>
      <c r="F425" s="68" t="str">
        <f>IF(Máximo!F425:I425="","",Máximo!F425:I425)</f>
        <v/>
      </c>
      <c r="G425" s="72">
        <f>Máximo!G425:J425</f>
        <v>2.1459227E-4</v>
      </c>
      <c r="H425" s="70" t="str">
        <f>IF(Máximo!H425="","",Máximo!H425)</f>
        <v>Obrigatório</v>
      </c>
      <c r="I425" s="37" t="s">
        <v>4</v>
      </c>
      <c r="J425" s="73">
        <f>IF($K$13="Não Atende",0,IF(I425="","",IF(H425="",VLOOKUP(I425,Parâmetros!$B$3:$C$6,2,0),VLOOKUP(I425,Parâmetros!$B$3:$C$6,2,0)*VLOOKUP(H425,Parâmetros!$E$3:$G$5,2,0))))</f>
        <v>4</v>
      </c>
      <c r="K425" s="74">
        <f t="shared" si="272"/>
        <v>3.4763947740000002E-2</v>
      </c>
      <c r="L425" s="3"/>
      <c r="M425" s="38"/>
    </row>
    <row r="426" spans="1:13" ht="45.75" customHeight="1" outlineLevel="1" x14ac:dyDescent="0.2">
      <c r="A426" s="170" t="str">
        <f>Máximo!A426</f>
        <v>3.389</v>
      </c>
      <c r="B426" s="667" t="str">
        <f>Máximo!B426:E426</f>
        <v>8.1.1.     Os dados de sizing dos componentes de hardware deverão ser para todos os ambientes solicitados no Capítulo 2, sem exceção.</v>
      </c>
      <c r="C426" s="668"/>
      <c r="D426" s="668"/>
      <c r="E426" s="669"/>
      <c r="F426" s="68" t="str">
        <f>IF(Máximo!F426:I426="","",Máximo!F426:I426)</f>
        <v/>
      </c>
      <c r="G426" s="72">
        <f>Máximo!G426:J426</f>
        <v>2.1459227E-4</v>
      </c>
      <c r="H426" s="70" t="str">
        <f>IF(Máximo!H426="","",Máximo!H426)</f>
        <v>Obrigatório</v>
      </c>
      <c r="I426" s="37" t="s">
        <v>4</v>
      </c>
      <c r="J426" s="73">
        <f>IF($K$13="Não Atende",0,IF(I426="","",IF(H426="",VLOOKUP(I426,Parâmetros!$B$3:$C$6,2,0),VLOOKUP(I426,Parâmetros!$B$3:$C$6,2,0)*VLOOKUP(H426,Parâmetros!$E$3:$G$5,2,0))))</f>
        <v>4</v>
      </c>
      <c r="K426" s="74">
        <f t="shared" si="272"/>
        <v>3.4763947740000002E-2</v>
      </c>
      <c r="L426" s="3"/>
      <c r="M426" s="38"/>
    </row>
    <row r="427" spans="1:13" ht="45.75" customHeight="1" outlineLevel="1" x14ac:dyDescent="0.2">
      <c r="A427" s="170" t="str">
        <f>Máximo!A427</f>
        <v>3.390</v>
      </c>
      <c r="B427" s="667" t="str">
        <f>Máximo!B427:E427</f>
        <v>8.2.   O PROPONENTE deverá ofertar, implementar e documentar funcionalidades que permitam coletar, guardar e visualizar a volumetria histórica de todos os indicadores utilizados para dimensionar a infraestrutura do ambiente de Produção.</v>
      </c>
      <c r="C427" s="668"/>
      <c r="D427" s="668"/>
      <c r="E427" s="669"/>
      <c r="F427" s="68" t="str">
        <f>IF(Máximo!F427:I427="","",Máximo!F427:I427)</f>
        <v/>
      </c>
      <c r="G427" s="72">
        <f>Máximo!G427:J427</f>
        <v>2.1459227E-4</v>
      </c>
      <c r="H427" s="70" t="str">
        <f>IF(Máximo!H427="","",Máximo!H427)</f>
        <v>Obrigatório</v>
      </c>
      <c r="I427" s="37" t="s">
        <v>4</v>
      </c>
      <c r="J427" s="73">
        <f>IF($K$13="Não Atende",0,IF(I427="","",IF(H427="",VLOOKUP(I427,Parâmetros!$B$3:$C$6,2,0),VLOOKUP(I427,Parâmetros!$B$3:$C$6,2,0)*VLOOKUP(H427,Parâmetros!$E$3:$G$5,2,0))))</f>
        <v>4</v>
      </c>
      <c r="K427" s="74">
        <f t="shared" si="272"/>
        <v>3.4763947740000002E-2</v>
      </c>
      <c r="L427" s="3"/>
      <c r="M427" s="38"/>
    </row>
    <row r="428" spans="1:13" ht="45.75" customHeight="1" outlineLevel="1" x14ac:dyDescent="0.2">
      <c r="A428" s="170" t="str">
        <f>Máximo!A428</f>
        <v>3.391</v>
      </c>
      <c r="B428" s="667" t="str">
        <f>Máximo!B428:E428</f>
        <v>8.2.1.     As funcionalidades de coleta e guarda das volumetrias históricas deverão:</v>
      </c>
      <c r="C428" s="668"/>
      <c r="D428" s="668"/>
      <c r="E428" s="669"/>
      <c r="F428" s="68" t="str">
        <f>IF(Máximo!F428:I428="","",Máximo!F428:I428)</f>
        <v/>
      </c>
      <c r="G428" s="72">
        <f>Máximo!G428:J428</f>
        <v>2.1459227E-4</v>
      </c>
      <c r="H428" s="70" t="str">
        <f>IF(Máximo!H428="","",Máximo!H428)</f>
        <v>Obrigatório</v>
      </c>
      <c r="I428" s="37" t="s">
        <v>4</v>
      </c>
      <c r="J428" s="73">
        <f>IF($K$13="Não Atende",0,IF(I428="","",IF(H428="",VLOOKUP(I428,Parâmetros!$B$3:$C$6,2,0),VLOOKUP(I428,Parâmetros!$B$3:$C$6,2,0)*VLOOKUP(H428,Parâmetros!$E$3:$G$5,2,0))))</f>
        <v>4</v>
      </c>
      <c r="K428" s="74">
        <f t="shared" si="272"/>
        <v>3.4763947740000002E-2</v>
      </c>
      <c r="L428" s="3"/>
      <c r="M428" s="38"/>
    </row>
    <row r="429" spans="1:13" ht="45.75" customHeight="1" outlineLevel="1" x14ac:dyDescent="0.2">
      <c r="A429" s="170" t="str">
        <f>Máximo!A429</f>
        <v>3.392</v>
      </c>
      <c r="B429" s="667" t="str">
        <f>Máximo!B429:E429</f>
        <v>8.2.1.1.     Fazer parte do RUNBOOK da Produção e atender seus padrões e           requisitos conforme descrito no Capítulo 13.</v>
      </c>
      <c r="C429" s="668"/>
      <c r="D429" s="668"/>
      <c r="E429" s="669"/>
      <c r="F429" s="68" t="str">
        <f>IF(Máximo!F429:I429="","",Máximo!F429:I429)</f>
        <v/>
      </c>
      <c r="G429" s="72">
        <f>Máximo!G429:J429</f>
        <v>2.1459227E-4</v>
      </c>
      <c r="H429" s="70" t="str">
        <f>IF(Máximo!H429="","",Máximo!H429)</f>
        <v>Obrigatório</v>
      </c>
      <c r="I429" s="37" t="s">
        <v>4</v>
      </c>
      <c r="J429" s="73">
        <f>IF($K$13="Não Atende",0,IF(I429="","",IF(H429="",VLOOKUP(I429,Parâmetros!$B$3:$C$6,2,0),VLOOKUP(I429,Parâmetros!$B$3:$C$6,2,0)*VLOOKUP(H429,Parâmetros!$E$3:$G$5,2,0))))</f>
        <v>4</v>
      </c>
      <c r="K429" s="74">
        <f t="shared" si="272"/>
        <v>3.4763947740000002E-2</v>
      </c>
      <c r="L429" s="3"/>
      <c r="M429" s="38"/>
    </row>
    <row r="430" spans="1:13" ht="45.75" customHeight="1" outlineLevel="1" x14ac:dyDescent="0.2">
      <c r="A430" s="170" t="str">
        <f>Máximo!A430</f>
        <v>3.393</v>
      </c>
      <c r="B430" s="667" t="str">
        <f>Máximo!B430:E430</f>
        <v>8.2.1.2.     Contemplar todos os indicadores utilizados para dimensionar a infraestrutura.</v>
      </c>
      <c r="C430" s="668"/>
      <c r="D430" s="668"/>
      <c r="E430" s="669"/>
      <c r="F430" s="68" t="str">
        <f>IF(Máximo!F430:I430="","",Máximo!F430:I430)</f>
        <v/>
      </c>
      <c r="G430" s="72">
        <f>Máximo!G430:J430</f>
        <v>2.1459227E-4</v>
      </c>
      <c r="H430" s="70" t="str">
        <f>IF(Máximo!H430="","",Máximo!H430)</f>
        <v>Obrigatório</v>
      </c>
      <c r="I430" s="37" t="s">
        <v>4</v>
      </c>
      <c r="J430" s="73">
        <f>IF($K$13="Não Atende",0,IF(I430="","",IF(H430="",VLOOKUP(I430,Parâmetros!$B$3:$C$6,2,0),VLOOKUP(I430,Parâmetros!$B$3:$C$6,2,0)*VLOOKUP(H430,Parâmetros!$E$3:$G$5,2,0))))</f>
        <v>4</v>
      </c>
      <c r="K430" s="74">
        <f t="shared" si="272"/>
        <v>3.4763947740000002E-2</v>
      </c>
      <c r="L430" s="3"/>
      <c r="M430" s="38"/>
    </row>
    <row r="431" spans="1:13" ht="45.75" customHeight="1" outlineLevel="1" x14ac:dyDescent="0.2">
      <c r="A431" s="170" t="str">
        <f>Máximo!A431</f>
        <v>3.394</v>
      </c>
      <c r="B431" s="667" t="str">
        <f>Máximo!B431:E431</f>
        <v>8.2.1.3.     Manter histórico dos últimos 60 (sessenta) meses.</v>
      </c>
      <c r="C431" s="668"/>
      <c r="D431" s="668"/>
      <c r="E431" s="669"/>
      <c r="F431" s="68" t="str">
        <f>IF(Máximo!F431:I431="","",Máximo!F431:I431)</f>
        <v/>
      </c>
      <c r="G431" s="72">
        <f>Máximo!G431:J431</f>
        <v>2.1459227E-4</v>
      </c>
      <c r="H431" s="70" t="str">
        <f>IF(Máximo!H431="","",Máximo!H431)</f>
        <v>Obrigatório</v>
      </c>
      <c r="I431" s="37" t="s">
        <v>4</v>
      </c>
      <c r="J431" s="73">
        <f>IF($K$13="Não Atende",0,IF(I431="","",IF(H431="",VLOOKUP(I431,Parâmetros!$B$3:$C$6,2,0),VLOOKUP(I431,Parâmetros!$B$3:$C$6,2,0)*VLOOKUP(H431,Parâmetros!$E$3:$G$5,2,0))))</f>
        <v>4</v>
      </c>
      <c r="K431" s="74">
        <f t="shared" si="272"/>
        <v>3.4763947740000002E-2</v>
      </c>
      <c r="L431" s="3"/>
      <c r="M431" s="38"/>
    </row>
    <row r="432" spans="1:13" ht="45.75" customHeight="1" outlineLevel="1" x14ac:dyDescent="0.2">
      <c r="A432" s="170" t="str">
        <f>Máximo!A432</f>
        <v>3.395</v>
      </c>
      <c r="B432" s="667" t="str">
        <f>Máximo!B432:E432</f>
        <v>8.2.1.4.     Armazenar o histórico em banco de dados.</v>
      </c>
      <c r="C432" s="668"/>
      <c r="D432" s="668"/>
      <c r="E432" s="669"/>
      <c r="F432" s="68" t="str">
        <f>IF(Máximo!F432:I432="","",Máximo!F432:I432)</f>
        <v/>
      </c>
      <c r="G432" s="72">
        <f>Máximo!G432:J432</f>
        <v>2.1459227E-4</v>
      </c>
      <c r="H432" s="70" t="str">
        <f>IF(Máximo!H432="","",Máximo!H432)</f>
        <v>Obrigatório</v>
      </c>
      <c r="I432" s="37" t="s">
        <v>4</v>
      </c>
      <c r="J432" s="73">
        <f>IF($K$13="Não Atende",0,IF(I432="","",IF(H432="",VLOOKUP(I432,Parâmetros!$B$3:$C$6,2,0),VLOOKUP(I432,Parâmetros!$B$3:$C$6,2,0)*VLOOKUP(H432,Parâmetros!$E$3:$G$5,2,0))))</f>
        <v>4</v>
      </c>
      <c r="K432" s="74">
        <f t="shared" si="272"/>
        <v>3.4763947740000002E-2</v>
      </c>
      <c r="L432" s="3"/>
      <c r="M432" s="38"/>
    </row>
    <row r="433" spans="1:13" ht="45.75" customHeight="1" outlineLevel="1" x14ac:dyDescent="0.2">
      <c r="A433" s="170" t="str">
        <f>Máximo!A433</f>
        <v>3.396</v>
      </c>
      <c r="B433" s="667" t="str">
        <f>Máximo!B433:E433</f>
        <v>8.2.1.5.     Ter frequência de coleta por indicador.</v>
      </c>
      <c r="C433" s="668"/>
      <c r="D433" s="668"/>
      <c r="E433" s="669"/>
      <c r="F433" s="68" t="str">
        <f>IF(Máximo!F433:I433="","",Máximo!F433:I433)</f>
        <v/>
      </c>
      <c r="G433" s="72">
        <f>Máximo!G433:J433</f>
        <v>2.1459227E-4</v>
      </c>
      <c r="H433" s="70" t="str">
        <f>IF(Máximo!H433="","",Máximo!H433)</f>
        <v>Obrigatório</v>
      </c>
      <c r="I433" s="37" t="s">
        <v>4</v>
      </c>
      <c r="J433" s="73">
        <f>IF($K$13="Não Atende",0,IF(I433="","",IF(H433="",VLOOKUP(I433,Parâmetros!$B$3:$C$6,2,0),VLOOKUP(I433,Parâmetros!$B$3:$C$6,2,0)*VLOOKUP(H433,Parâmetros!$E$3:$G$5,2,0))))</f>
        <v>4</v>
      </c>
      <c r="K433" s="74">
        <f t="shared" si="272"/>
        <v>3.4763947740000002E-2</v>
      </c>
      <c r="L433" s="3"/>
      <c r="M433" s="38"/>
    </row>
    <row r="434" spans="1:13" ht="45.75" customHeight="1" outlineLevel="1" x14ac:dyDescent="0.2">
      <c r="A434" s="170" t="str">
        <f>Máximo!A434</f>
        <v>3.397</v>
      </c>
      <c r="B434" s="667" t="str">
        <f>Máximo!B434:E434</f>
        <v>8.2.1.5.1.    A frequência de coleta não poderá influenciar ou degradar o desempenho da solução.</v>
      </c>
      <c r="C434" s="668"/>
      <c r="D434" s="668"/>
      <c r="E434" s="669"/>
      <c r="F434" s="68" t="str">
        <f>IF(Máximo!F434:I434="","",Máximo!F434:I434)</f>
        <v/>
      </c>
      <c r="G434" s="72">
        <f>Máximo!G434:J434</f>
        <v>2.1459227E-4</v>
      </c>
      <c r="H434" s="70" t="str">
        <f>IF(Máximo!H434="","",Máximo!H434)</f>
        <v>Obrigatório</v>
      </c>
      <c r="I434" s="37" t="s">
        <v>4</v>
      </c>
      <c r="J434" s="73">
        <f>IF($K$13="Não Atende",0,IF(I434="","",IF(H434="",VLOOKUP(I434,Parâmetros!$B$3:$C$6,2,0),VLOOKUP(I434,Parâmetros!$B$3:$C$6,2,0)*VLOOKUP(H434,Parâmetros!$E$3:$G$5,2,0))))</f>
        <v>4</v>
      </c>
      <c r="K434" s="74">
        <f t="shared" si="272"/>
        <v>3.4763947740000002E-2</v>
      </c>
      <c r="L434" s="3"/>
      <c r="M434" s="38"/>
    </row>
    <row r="435" spans="1:13" ht="45.75" customHeight="1" outlineLevel="1" x14ac:dyDescent="0.2">
      <c r="A435" s="170" t="str">
        <f>Máximo!A435</f>
        <v>3.398</v>
      </c>
      <c r="B435" s="667" t="str">
        <f>Máximo!B435:E435</f>
        <v>8.2.1.5.2.    O PROPONENTE deverá apresentar, em tempo de planejamento, a proposta das frequências de coletas para validação e aprovação pela equipe técnica da CONTRATANTE.</v>
      </c>
      <c r="C435" s="668"/>
      <c r="D435" s="668"/>
      <c r="E435" s="669"/>
      <c r="F435" s="68" t="str">
        <f>IF(Máximo!F435:I435="","",Máximo!F435:I435)</f>
        <v/>
      </c>
      <c r="G435" s="72">
        <f>Máximo!G435:J435</f>
        <v>2.1459227E-4</v>
      </c>
      <c r="H435" s="70" t="str">
        <f>IF(Máximo!H435="","",Máximo!H435)</f>
        <v>Obrigatório</v>
      </c>
      <c r="I435" s="37" t="s">
        <v>4</v>
      </c>
      <c r="J435" s="73">
        <f>IF($K$13="Não Atende",0,IF(I435="","",IF(H435="",VLOOKUP(I435,Parâmetros!$B$3:$C$6,2,0),VLOOKUP(I435,Parâmetros!$B$3:$C$6,2,0)*VLOOKUP(H435,Parâmetros!$E$3:$G$5,2,0))))</f>
        <v>4</v>
      </c>
      <c r="K435" s="74">
        <f t="shared" si="272"/>
        <v>3.4763947740000002E-2</v>
      </c>
      <c r="L435" s="3"/>
      <c r="M435" s="38"/>
    </row>
    <row r="436" spans="1:13" ht="45.75" customHeight="1" outlineLevel="1" x14ac:dyDescent="0.2">
      <c r="A436" s="170" t="str">
        <f>Máximo!A436</f>
        <v>3.399</v>
      </c>
      <c r="B436" s="667" t="str">
        <f>Máximo!B436:E436</f>
        <v>8.2.1.5.2.1.    A CONTRATANTE se reserva o direito de modificar a frequência de coletas proposta caso o consumo de recursos computacionais da coleta influencie ou degrade o desempenho da solução, ou não atenda as necessidades de investigação de volumes processados.</v>
      </c>
      <c r="C436" s="668"/>
      <c r="D436" s="668"/>
      <c r="E436" s="669"/>
      <c r="F436" s="68" t="str">
        <f>IF(Máximo!F436:I436="","",Máximo!F436:I436)</f>
        <v/>
      </c>
      <c r="G436" s="72">
        <f>Máximo!G436:J436</f>
        <v>2.1459227E-4</v>
      </c>
      <c r="H436" s="70" t="str">
        <f>IF(Máximo!H436="","",Máximo!H436)</f>
        <v>Obrigatório</v>
      </c>
      <c r="I436" s="37" t="s">
        <v>4</v>
      </c>
      <c r="J436" s="73">
        <f>IF($K$13="Não Atende",0,IF(I436="","",IF(H436="",VLOOKUP(I436,Parâmetros!$B$3:$C$6,2,0),VLOOKUP(I436,Parâmetros!$B$3:$C$6,2,0)*VLOOKUP(H436,Parâmetros!$E$3:$G$5,2,0))))</f>
        <v>4</v>
      </c>
      <c r="K436" s="74">
        <f t="shared" si="272"/>
        <v>3.4763947740000002E-2</v>
      </c>
      <c r="L436" s="3"/>
      <c r="M436" s="38"/>
    </row>
    <row r="437" spans="1:13" ht="45.75" customHeight="1" outlineLevel="1" x14ac:dyDescent="0.2">
      <c r="A437" s="170" t="str">
        <f>Máximo!A437</f>
        <v>3.400</v>
      </c>
      <c r="B437" s="667" t="str">
        <f>Máximo!B437:E437</f>
        <v>8.2.2.     A funcionalidade de visualização das volumetrias históricas deverá:</v>
      </c>
      <c r="C437" s="668"/>
      <c r="D437" s="668"/>
      <c r="E437" s="669"/>
      <c r="F437" s="68" t="str">
        <f>IF(Máximo!F437:I437="","",Máximo!F437:I437)</f>
        <v/>
      </c>
      <c r="G437" s="72">
        <f>Máximo!G437:J437</f>
        <v>2.1459227E-4</v>
      </c>
      <c r="H437" s="70" t="str">
        <f>IF(Máximo!H437="","",Máximo!H437)</f>
        <v>Obrigatório</v>
      </c>
      <c r="I437" s="37" t="s">
        <v>4</v>
      </c>
      <c r="J437" s="73">
        <f>IF($K$13="Não Atende",0,IF(I437="","",IF(H437="",VLOOKUP(I437,Parâmetros!$B$3:$C$6,2,0),VLOOKUP(I437,Parâmetros!$B$3:$C$6,2,0)*VLOOKUP(H437,Parâmetros!$E$3:$G$5,2,0))))</f>
        <v>4</v>
      </c>
      <c r="K437" s="74">
        <f t="shared" si="272"/>
        <v>3.4763947740000002E-2</v>
      </c>
      <c r="L437" s="3"/>
      <c r="M437" s="38"/>
    </row>
    <row r="438" spans="1:13" ht="45.75" customHeight="1" outlineLevel="1" x14ac:dyDescent="0.2">
      <c r="A438" s="170" t="str">
        <f>Máximo!A438</f>
        <v>3.401</v>
      </c>
      <c r="B438" s="667" t="str">
        <f>Máximo!B438:E438</f>
        <v>8.2.2.1.     Prover recurso de visualização dos volumes históricos dos indicadores, em ordem cronológica, com visualização em tela e com recurso de exportação para planilha Excel.</v>
      </c>
      <c r="C438" s="668"/>
      <c r="D438" s="668"/>
      <c r="E438" s="669"/>
      <c r="F438" s="68" t="str">
        <f>IF(Máximo!F438:I438="","",Máximo!F438:I438)</f>
        <v/>
      </c>
      <c r="G438" s="72">
        <f>Máximo!G438:J438</f>
        <v>2.1459227E-4</v>
      </c>
      <c r="H438" s="70" t="str">
        <f>IF(Máximo!H438="","",Máximo!H438)</f>
        <v>Obrigatório</v>
      </c>
      <c r="I438" s="37" t="s">
        <v>4</v>
      </c>
      <c r="J438" s="73">
        <f>IF($K$13="Não Atende",0,IF(I438="","",IF(H438="",VLOOKUP(I438,Parâmetros!$B$3:$C$6,2,0),VLOOKUP(I438,Parâmetros!$B$3:$C$6,2,0)*VLOOKUP(H438,Parâmetros!$E$3:$G$5,2,0))))</f>
        <v>4</v>
      </c>
      <c r="K438" s="74">
        <f t="shared" si="272"/>
        <v>3.4763947740000002E-2</v>
      </c>
      <c r="L438" s="3"/>
      <c r="M438" s="38"/>
    </row>
    <row r="439" spans="1:13" ht="45.75" customHeight="1" outlineLevel="1" x14ac:dyDescent="0.2">
      <c r="A439" s="170" t="str">
        <f>Máximo!A439</f>
        <v>3.402</v>
      </c>
      <c r="B439" s="667" t="str">
        <f>Máximo!B439:E439</f>
        <v>8.2.2.2.     Permitir que o usuário informe o período para o qual este deseja recuperar ou visualizar os dados para as modalidades:</v>
      </c>
      <c r="C439" s="668"/>
      <c r="D439" s="668"/>
      <c r="E439" s="669"/>
      <c r="F439" s="68" t="str">
        <f>IF(Máximo!F439:I439="","",Máximo!F439:I439)</f>
        <v/>
      </c>
      <c r="G439" s="72">
        <f>Máximo!G439:J439</f>
        <v>2.1459227E-4</v>
      </c>
      <c r="H439" s="70" t="str">
        <f>IF(Máximo!H439="","",Máximo!H439)</f>
        <v>Obrigatório</v>
      </c>
      <c r="I439" s="37" t="s">
        <v>4</v>
      </c>
      <c r="J439" s="73">
        <f>IF($K$13="Não Atende",0,IF(I439="","",IF(H439="",VLOOKUP(I439,Parâmetros!$B$3:$C$6,2,0),VLOOKUP(I439,Parâmetros!$B$3:$C$6,2,0)*VLOOKUP(H439,Parâmetros!$E$3:$G$5,2,0))))</f>
        <v>4</v>
      </c>
      <c r="K439" s="74">
        <f t="shared" si="272"/>
        <v>3.4763947740000002E-2</v>
      </c>
      <c r="L439" s="3"/>
      <c r="M439" s="38"/>
    </row>
    <row r="440" spans="1:13" ht="45.75" customHeight="1" outlineLevel="1" x14ac:dyDescent="0.2">
      <c r="A440" s="170" t="str">
        <f>Máximo!A440</f>
        <v>3.403</v>
      </c>
      <c r="B440" s="667" t="str">
        <f>Máximo!B440:E440</f>
        <v>8.2.2.2.1.    Período por dia. Exemplo: de 1 a 31 de janeiro de 2013</v>
      </c>
      <c r="C440" s="668"/>
      <c r="D440" s="668"/>
      <c r="E440" s="669"/>
      <c r="F440" s="68" t="str">
        <f>IF(Máximo!F440:I440="","",Máximo!F440:I440)</f>
        <v/>
      </c>
      <c r="G440" s="72">
        <f>Máximo!G440:J440</f>
        <v>2.1459227E-4</v>
      </c>
      <c r="H440" s="70" t="str">
        <f>IF(Máximo!H440="","",Máximo!H440)</f>
        <v>Obrigatório</v>
      </c>
      <c r="I440" s="37" t="s">
        <v>4</v>
      </c>
      <c r="J440" s="73">
        <f>IF($K$13="Não Atende",0,IF(I440="","",IF(H440="",VLOOKUP(I440,Parâmetros!$B$3:$C$6,2,0),VLOOKUP(I440,Parâmetros!$B$3:$C$6,2,0)*VLOOKUP(H440,Parâmetros!$E$3:$G$5,2,0))))</f>
        <v>4</v>
      </c>
      <c r="K440" s="74">
        <f t="shared" si="272"/>
        <v>3.4763947740000002E-2</v>
      </c>
      <c r="L440" s="3"/>
      <c r="M440" s="38"/>
    </row>
    <row r="441" spans="1:13" ht="45.75" customHeight="1" outlineLevel="1" x14ac:dyDescent="0.2">
      <c r="A441" s="170" t="str">
        <f>Máximo!A441</f>
        <v>3.404</v>
      </c>
      <c r="B441" s="667" t="str">
        <f>Máximo!B441:E441</f>
        <v>8.2.2.2.2.    Período por horário: Exemplo: das 8 às 18h do dia 10 de janeiro de 2013</v>
      </c>
      <c r="C441" s="668"/>
      <c r="D441" s="668"/>
      <c r="E441" s="669"/>
      <c r="F441" s="68" t="str">
        <f>IF(Máximo!F441:I441="","",Máximo!F441:I441)</f>
        <v/>
      </c>
      <c r="G441" s="72">
        <f>Máximo!G441:J441</f>
        <v>2.1459227E-4</v>
      </c>
      <c r="H441" s="70" t="str">
        <f>IF(Máximo!H441="","",Máximo!H441)</f>
        <v>Obrigatório</v>
      </c>
      <c r="I441" s="37" t="s">
        <v>4</v>
      </c>
      <c r="J441" s="73">
        <f>IF($K$13="Não Atende",0,IF(I441="","",IF(H441="",VLOOKUP(I441,Parâmetros!$B$3:$C$6,2,0),VLOOKUP(I441,Parâmetros!$B$3:$C$6,2,0)*VLOOKUP(H441,Parâmetros!$E$3:$G$5,2,0))))</f>
        <v>4</v>
      </c>
      <c r="K441" s="74">
        <f t="shared" ref="K441:K504" si="273">IF(J441="",0,((G441*J441)*$F$30)*0.9*100)</f>
        <v>3.4763947740000002E-2</v>
      </c>
      <c r="L441" s="3"/>
      <c r="M441" s="38"/>
    </row>
    <row r="442" spans="1:13" ht="45.75" customHeight="1" outlineLevel="1" x14ac:dyDescent="0.2">
      <c r="A442" s="170" t="str">
        <f>Máximo!A442</f>
        <v>3.405</v>
      </c>
      <c r="B442" s="667" t="str">
        <f>Máximo!B442:E442</f>
        <v>8.2.2.2.3.    Período por dia e horário: Exemplo: de 15 de dezembro de 2013 a 15 de janeiro de 2014, no horário de 08h31min as 20h37min.</v>
      </c>
      <c r="C442" s="668"/>
      <c r="D442" s="668"/>
      <c r="E442" s="669"/>
      <c r="F442" s="68" t="str">
        <f>IF(Máximo!F442:I442="","",Máximo!F442:I442)</f>
        <v/>
      </c>
      <c r="G442" s="72">
        <f>Máximo!G442:J442</f>
        <v>2.1459227E-4</v>
      </c>
      <c r="H442" s="70" t="str">
        <f>IF(Máximo!H442="","",Máximo!H442)</f>
        <v>Obrigatório</v>
      </c>
      <c r="I442" s="37" t="s">
        <v>4</v>
      </c>
      <c r="J442" s="73">
        <f>IF($K$13="Não Atende",0,IF(I442="","",IF(H442="",VLOOKUP(I442,Parâmetros!$B$3:$C$6,2,0),VLOOKUP(I442,Parâmetros!$B$3:$C$6,2,0)*VLOOKUP(H442,Parâmetros!$E$3:$G$5,2,0))))</f>
        <v>4</v>
      </c>
      <c r="K442" s="74">
        <f t="shared" si="273"/>
        <v>3.4763947740000002E-2</v>
      </c>
      <c r="L442" s="3"/>
      <c r="M442" s="38"/>
    </row>
    <row r="443" spans="1:13" ht="45.75" customHeight="1" outlineLevel="1" x14ac:dyDescent="0.2">
      <c r="A443" s="170" t="str">
        <f>Máximo!A443</f>
        <v>3.406</v>
      </c>
      <c r="B443" s="667" t="str">
        <f>Máximo!B443:E443</f>
        <v>8.2.2.2.4.    Dias úteis (exclusão de finais de semana).</v>
      </c>
      <c r="C443" s="668"/>
      <c r="D443" s="668"/>
      <c r="E443" s="669"/>
      <c r="F443" s="68" t="str">
        <f>IF(Máximo!F443:I443="","",Máximo!F443:I443)</f>
        <v/>
      </c>
      <c r="G443" s="72">
        <f>Máximo!G443:J443</f>
        <v>2.1459227E-4</v>
      </c>
      <c r="H443" s="70" t="str">
        <f>IF(Máximo!H443="","",Máximo!H443)</f>
        <v>Obrigatório</v>
      </c>
      <c r="I443" s="37" t="s">
        <v>4</v>
      </c>
      <c r="J443" s="73">
        <f>IF($K$13="Não Atende",0,IF(I443="","",IF(H443="",VLOOKUP(I443,Parâmetros!$B$3:$C$6,2,0),VLOOKUP(I443,Parâmetros!$B$3:$C$6,2,0)*VLOOKUP(H443,Parâmetros!$E$3:$G$5,2,0))))</f>
        <v>4</v>
      </c>
      <c r="K443" s="74">
        <f t="shared" si="273"/>
        <v>3.4763947740000002E-2</v>
      </c>
      <c r="L443" s="3"/>
      <c r="M443" s="38"/>
    </row>
    <row r="444" spans="1:13" ht="45.75" customHeight="1" outlineLevel="1" x14ac:dyDescent="0.2">
      <c r="A444" s="170" t="str">
        <f>Máximo!A444</f>
        <v>3.407</v>
      </c>
      <c r="B444" s="667" t="str">
        <f>Máximo!B444:E444</f>
        <v>8.3.   A CONTRATANTE, por meio de testes de performance, irá aferir se o sizing de infraestrutura do ambiente de Produção proposto atende à volumetria dos indicadores nos horários de pico de utilização do sistema (horários de maior movimento).</v>
      </c>
      <c r="C444" s="668"/>
      <c r="D444" s="668"/>
      <c r="E444" s="669"/>
      <c r="F444" s="68" t="str">
        <f>IF(Máximo!F444:I444="","",Máximo!F444:I444)</f>
        <v/>
      </c>
      <c r="G444" s="72">
        <f>Máximo!G444:J444</f>
        <v>2.1459227E-4</v>
      </c>
      <c r="H444" s="70" t="str">
        <f>IF(Máximo!H444="","",Máximo!H444)</f>
        <v>Obrigatório</v>
      </c>
      <c r="I444" s="37" t="s">
        <v>4</v>
      </c>
      <c r="J444" s="73">
        <f>IF($K$13="Não Atende",0,IF(I444="","",IF(H444="",VLOOKUP(I444,Parâmetros!$B$3:$C$6,2,0),VLOOKUP(I444,Parâmetros!$B$3:$C$6,2,0)*VLOOKUP(H444,Parâmetros!$E$3:$G$5,2,0))))</f>
        <v>4</v>
      </c>
      <c r="K444" s="74">
        <f t="shared" si="273"/>
        <v>3.4763947740000002E-2</v>
      </c>
      <c r="L444" s="3"/>
      <c r="M444" s="38"/>
    </row>
    <row r="445" spans="1:13" ht="45.75" customHeight="1" outlineLevel="1" x14ac:dyDescent="0.2">
      <c r="A445" s="170" t="str">
        <f>Máximo!A445</f>
        <v>3.408</v>
      </c>
      <c r="B445" s="667" t="str">
        <f>Máximo!B445:E445</f>
        <v>8.3.1.     Será de responsabilidade do PROPONENTE, juntamente com a CONTRATANTE,  injetar no aplicativo os volumes  necessários para aferir essa capacidade.</v>
      </c>
      <c r="C445" s="668"/>
      <c r="D445" s="668"/>
      <c r="E445" s="669"/>
      <c r="F445" s="68" t="str">
        <f>IF(Máximo!F445:I445="","",Máximo!F445:I445)</f>
        <v/>
      </c>
      <c r="G445" s="72">
        <f>Máximo!G445:J445</f>
        <v>2.1459227E-4</v>
      </c>
      <c r="H445" s="70" t="str">
        <f>IF(Máximo!H445="","",Máximo!H445)</f>
        <v>Obrigatório</v>
      </c>
      <c r="I445" s="37" t="s">
        <v>4</v>
      </c>
      <c r="J445" s="73">
        <f>IF($K$13="Não Atende",0,IF(I445="","",IF(H445="",VLOOKUP(I445,Parâmetros!$B$3:$C$6,2,0),VLOOKUP(I445,Parâmetros!$B$3:$C$6,2,0)*VLOOKUP(H445,Parâmetros!$E$3:$G$5,2,0))))</f>
        <v>4</v>
      </c>
      <c r="K445" s="74">
        <f t="shared" si="273"/>
        <v>3.4763947740000002E-2</v>
      </c>
      <c r="L445" s="3"/>
      <c r="M445" s="38"/>
    </row>
    <row r="446" spans="1:13" ht="45.75" customHeight="1" outlineLevel="1" x14ac:dyDescent="0.2">
      <c r="A446" s="170" t="str">
        <f>Máximo!A446</f>
        <v>3.409</v>
      </c>
      <c r="B446" s="667" t="str">
        <f>Máximo!B446:E446</f>
        <v xml:space="preserve">8.3.2.     A CONTRATANTE utilizará as funcionalidades de coleta, guarda e              visualização  histórica das volumetrias dos indicadores para aferir se o sizing realizado pelo PROPONENTE atende os volumes da CONTRATANTE. </v>
      </c>
      <c r="C446" s="668"/>
      <c r="D446" s="668"/>
      <c r="E446" s="669"/>
      <c r="F446" s="68" t="str">
        <f>IF(Máximo!F446:I446="","",Máximo!F446:I446)</f>
        <v/>
      </c>
      <c r="G446" s="72">
        <f>Máximo!G446:J446</f>
        <v>2.1459227E-4</v>
      </c>
      <c r="H446" s="70" t="str">
        <f>IF(Máximo!H446="","",Máximo!H446)</f>
        <v>Obrigatório</v>
      </c>
      <c r="I446" s="37" t="s">
        <v>4</v>
      </c>
      <c r="J446" s="73">
        <f>IF($K$13="Não Atende",0,IF(I446="","",IF(H446="",VLOOKUP(I446,Parâmetros!$B$3:$C$6,2,0),VLOOKUP(I446,Parâmetros!$B$3:$C$6,2,0)*VLOOKUP(H446,Parâmetros!$E$3:$G$5,2,0))))</f>
        <v>4</v>
      </c>
      <c r="K446" s="74">
        <f t="shared" si="273"/>
        <v>3.4763947740000002E-2</v>
      </c>
      <c r="L446" s="3"/>
      <c r="M446" s="38"/>
    </row>
    <row r="447" spans="1:13" ht="45.75" customHeight="1" outlineLevel="1" x14ac:dyDescent="0.2">
      <c r="A447" s="170" t="str">
        <f>Máximo!A447</f>
        <v>3.410</v>
      </c>
      <c r="B447" s="667" t="str">
        <f>Máximo!B447:E447</f>
        <v>8.3.3.     Essa aferição ocorrerá na fase dos testes de performance do aplicativo, antes da entrada em produção da solução, e deverá cobrir todos os módulos e camadas da solução.</v>
      </c>
      <c r="C447" s="668"/>
      <c r="D447" s="668"/>
      <c r="E447" s="669"/>
      <c r="F447" s="68" t="str">
        <f>IF(Máximo!F447:I447="","",Máximo!F447:I447)</f>
        <v/>
      </c>
      <c r="G447" s="72">
        <f>Máximo!G447:J447</f>
        <v>2.1459227E-4</v>
      </c>
      <c r="H447" s="70" t="str">
        <f>IF(Máximo!H447="","",Máximo!H447)</f>
        <v>Obrigatório</v>
      </c>
      <c r="I447" s="37" t="s">
        <v>4</v>
      </c>
      <c r="J447" s="73">
        <f>IF($K$13="Não Atende",0,IF(I447="","",IF(H447="",VLOOKUP(I447,Parâmetros!$B$3:$C$6,2,0),VLOOKUP(I447,Parâmetros!$B$3:$C$6,2,0)*VLOOKUP(H447,Parâmetros!$E$3:$G$5,2,0))))</f>
        <v>4</v>
      </c>
      <c r="K447" s="74">
        <f t="shared" si="273"/>
        <v>3.4763947740000002E-2</v>
      </c>
      <c r="L447" s="3"/>
      <c r="M447" s="38"/>
    </row>
    <row r="448" spans="1:13" ht="45.75" customHeight="1" outlineLevel="1" x14ac:dyDescent="0.2">
      <c r="A448" s="170" t="str">
        <f>Máximo!A448</f>
        <v>3.411</v>
      </c>
      <c r="B448" s="667" t="str">
        <f>Máximo!B448:E448</f>
        <v>9.  Requisitos de Alta Disponibilidade (A.D)</v>
      </c>
      <c r="C448" s="668"/>
      <c r="D448" s="668"/>
      <c r="E448" s="669"/>
      <c r="F448" s="68" t="str">
        <f>IF(Máximo!F448:I448="","",Máximo!F448:I448)</f>
        <v/>
      </c>
      <c r="G448" s="72">
        <f>Máximo!G448:J448</f>
        <v>2.1459227E-4</v>
      </c>
      <c r="H448" s="70" t="str">
        <f>IF(Máximo!H448="","",Máximo!H448)</f>
        <v>Obrigatório</v>
      </c>
      <c r="I448" s="37" t="s">
        <v>4</v>
      </c>
      <c r="J448" s="73">
        <f>IF($K$13="Não Atende",0,IF(I448="","",IF(H448="",VLOOKUP(I448,Parâmetros!$B$3:$C$6,2,0),VLOOKUP(I448,Parâmetros!$B$3:$C$6,2,0)*VLOOKUP(H448,Parâmetros!$E$3:$G$5,2,0))))</f>
        <v>4</v>
      </c>
      <c r="K448" s="74">
        <f t="shared" si="273"/>
        <v>3.4763947740000002E-2</v>
      </c>
      <c r="L448" s="3"/>
      <c r="M448" s="38"/>
    </row>
    <row r="449" spans="1:13" ht="45.75" customHeight="1" outlineLevel="1" x14ac:dyDescent="0.2">
      <c r="A449" s="170" t="str">
        <f>Máximo!A449</f>
        <v>3.412</v>
      </c>
      <c r="B449" s="667" t="str">
        <f>Máximo!B449:E449</f>
        <v>9.1.       O PROPONENTE deverá ofertar, implementar e documentar a solução de A.D.</v>
      </c>
      <c r="C449" s="668"/>
      <c r="D449" s="668"/>
      <c r="E449" s="669"/>
      <c r="F449" s="68" t="str">
        <f>IF(Máximo!F449:I449="","",Máximo!F449:I449)</f>
        <v/>
      </c>
      <c r="G449" s="72">
        <f>Máximo!G449:J449</f>
        <v>2.1459227E-4</v>
      </c>
      <c r="H449" s="70" t="str">
        <f>IF(Máximo!H449="","",Máximo!H449)</f>
        <v>Obrigatório</v>
      </c>
      <c r="I449" s="37" t="s">
        <v>4</v>
      </c>
      <c r="J449" s="73">
        <f>IF($K$13="Não Atende",0,IF(I449="","",IF(H449="",VLOOKUP(I449,Parâmetros!$B$3:$C$6,2,0),VLOOKUP(I449,Parâmetros!$B$3:$C$6,2,0)*VLOOKUP(H449,Parâmetros!$E$3:$G$5,2,0))))</f>
        <v>4</v>
      </c>
      <c r="K449" s="74">
        <f t="shared" si="273"/>
        <v>3.4763947740000002E-2</v>
      </c>
      <c r="L449" s="3"/>
      <c r="M449" s="38"/>
    </row>
    <row r="450" spans="1:13" ht="45.75" customHeight="1" outlineLevel="1" x14ac:dyDescent="0.2">
      <c r="A450" s="170" t="str">
        <f>Máximo!A450</f>
        <v>3.413</v>
      </c>
      <c r="B450" s="667" t="str">
        <f>Máximo!B450:E450</f>
        <v>9.2.       Para a solução de A.D a ser ofertada, o PROPONENTE deverá atender aos requisitos detalhados no ANEXO A - Arquitetura de HA e D.R. A Tabela de Classificação de Disponibilidade desse anexo relaciona o SLA (Service Level Agreement) a ser atingido por cada modelo de A.D conforme o tempo de interrupção suportado por uma aplicação. Tomando como referência essa tabela, para este sistema o modelo de A.D a ser implementado deverá atender aos seguintes requisitos:</v>
      </c>
      <c r="C450" s="668"/>
      <c r="D450" s="668"/>
      <c r="E450" s="669"/>
      <c r="F450" s="68" t="str">
        <f>IF(Máximo!F450:I450="","",Máximo!F450:I450)</f>
        <v/>
      </c>
      <c r="G450" s="72">
        <f>Máximo!G450:J450</f>
        <v>2.1459227E-4</v>
      </c>
      <c r="H450" s="70" t="str">
        <f>IF(Máximo!H450="","",Máximo!H450)</f>
        <v>Obrigatório</v>
      </c>
      <c r="I450" s="37" t="s">
        <v>4</v>
      </c>
      <c r="J450" s="73">
        <f>IF($K$13="Não Atende",0,IF(I450="","",IF(H450="",VLOOKUP(I450,Parâmetros!$B$3:$C$6,2,0),VLOOKUP(I450,Parâmetros!$B$3:$C$6,2,0)*VLOOKUP(H450,Parâmetros!$E$3:$G$5,2,0))))</f>
        <v>4</v>
      </c>
      <c r="K450" s="74">
        <f t="shared" si="273"/>
        <v>3.4763947740000002E-2</v>
      </c>
      <c r="L450" s="3"/>
      <c r="M450" s="38"/>
    </row>
    <row r="451" spans="1:13" ht="45.75" customHeight="1" outlineLevel="1" x14ac:dyDescent="0.2">
      <c r="A451" s="170" t="str">
        <f>Máximo!A451</f>
        <v>3.414</v>
      </c>
      <c r="B451" s="667" t="str">
        <f>Máximo!B451:E451</f>
        <v>9.2.1.        Retorno Operacional na casa de minutos.</v>
      </c>
      <c r="C451" s="668"/>
      <c r="D451" s="668"/>
      <c r="E451" s="669"/>
      <c r="F451" s="68" t="str">
        <f>IF(Máximo!F451:I451="","",Máximo!F451:I451)</f>
        <v/>
      </c>
      <c r="G451" s="72">
        <f>Máximo!G451:J451</f>
        <v>2.1459227E-4</v>
      </c>
      <c r="H451" s="70" t="str">
        <f>IF(Máximo!H451="","",Máximo!H451)</f>
        <v>Obrigatório</v>
      </c>
      <c r="I451" s="37" t="s">
        <v>4</v>
      </c>
      <c r="J451" s="73">
        <f>IF($K$13="Não Atende",0,IF(I451="","",IF(H451="",VLOOKUP(I451,Parâmetros!$B$3:$C$6,2,0),VLOOKUP(I451,Parâmetros!$B$3:$C$6,2,0)*VLOOKUP(H451,Parâmetros!$E$3:$G$5,2,0))))</f>
        <v>4</v>
      </c>
      <c r="K451" s="74">
        <f t="shared" si="273"/>
        <v>3.4763947740000002E-2</v>
      </c>
      <c r="L451" s="3"/>
      <c r="M451" s="38"/>
    </row>
    <row r="452" spans="1:13" ht="45.75" customHeight="1" outlineLevel="1" x14ac:dyDescent="0.2">
      <c r="A452" s="170" t="str">
        <f>Máximo!A452</f>
        <v>3.415</v>
      </c>
      <c r="B452" s="667" t="str">
        <f>Máximo!B452:E452</f>
        <v>9.2.2.        Disponibilidade alta.</v>
      </c>
      <c r="C452" s="668"/>
      <c r="D452" s="668"/>
      <c r="E452" s="669"/>
      <c r="F452" s="68" t="str">
        <f>IF(Máximo!F452:I452="","",Máximo!F452:I452)</f>
        <v/>
      </c>
      <c r="G452" s="72">
        <f>Máximo!G452:J452</f>
        <v>2.1459227E-4</v>
      </c>
      <c r="H452" s="70" t="str">
        <f>IF(Máximo!H452="","",Máximo!H452)</f>
        <v>Obrigatório</v>
      </c>
      <c r="I452" s="37" t="s">
        <v>4</v>
      </c>
      <c r="J452" s="73">
        <f>IF($K$13="Não Atende",0,IF(I452="","",IF(H452="",VLOOKUP(I452,Parâmetros!$B$3:$C$6,2,0),VLOOKUP(I452,Parâmetros!$B$3:$C$6,2,0)*VLOOKUP(H452,Parâmetros!$E$3:$G$5,2,0))))</f>
        <v>4</v>
      </c>
      <c r="K452" s="74">
        <f t="shared" si="273"/>
        <v>3.4763947740000002E-2</v>
      </c>
      <c r="L452" s="3"/>
      <c r="M452" s="38"/>
    </row>
    <row r="453" spans="1:13" ht="45.75" customHeight="1" outlineLevel="1" x14ac:dyDescent="0.2">
      <c r="A453" s="170" t="str">
        <f>Máximo!A453</f>
        <v>3.416</v>
      </c>
      <c r="B453" s="667" t="str">
        <f>Máximo!B453:E453</f>
        <v>9.3.       O PROPONENTE deverá apresentar, na proposta técnica, os modelos de A.D que serão implementados:</v>
      </c>
      <c r="C453" s="668"/>
      <c r="D453" s="668"/>
      <c r="E453" s="669"/>
      <c r="F453" s="68" t="str">
        <f>IF(Máximo!F453:I453="","",Máximo!F453:I453)</f>
        <v/>
      </c>
      <c r="G453" s="72">
        <f>Máximo!G453:J453</f>
        <v>2.1459227E-4</v>
      </c>
      <c r="H453" s="70" t="str">
        <f>IF(Máximo!H453="","",Máximo!H453)</f>
        <v>Obrigatório</v>
      </c>
      <c r="I453" s="37" t="s">
        <v>4</v>
      </c>
      <c r="J453" s="73">
        <f>IF($K$13="Não Atende",0,IF(I453="","",IF(H453="",VLOOKUP(I453,Parâmetros!$B$3:$C$6,2,0),VLOOKUP(I453,Parâmetros!$B$3:$C$6,2,0)*VLOOKUP(H453,Parâmetros!$E$3:$G$5,2,0))))</f>
        <v>4</v>
      </c>
      <c r="K453" s="74">
        <f t="shared" si="273"/>
        <v>3.4763947740000002E-2</v>
      </c>
      <c r="L453" s="3"/>
      <c r="M453" s="38"/>
    </row>
    <row r="454" spans="1:13" ht="45.75" customHeight="1" outlineLevel="1" x14ac:dyDescent="0.2">
      <c r="A454" s="170" t="str">
        <f>Máximo!A454</f>
        <v>3.417</v>
      </c>
      <c r="B454" s="667" t="str">
        <f>Máximo!B454:E454</f>
        <v>9.3.1.        Deverá ser fornecida a topologia lógica do A.D por módulo da aplicação e por camada (apresentação, aplicação e banco de dados).</v>
      </c>
      <c r="C454" s="668"/>
      <c r="D454" s="668"/>
      <c r="E454" s="669"/>
      <c r="F454" s="68" t="str">
        <f>IF(Máximo!F454:I454="","",Máximo!F454:I454)</f>
        <v/>
      </c>
      <c r="G454" s="72">
        <f>Máximo!G454:J454</f>
        <v>2.1459227E-4</v>
      </c>
      <c r="H454" s="70" t="str">
        <f>IF(Máximo!H454="","",Máximo!H454)</f>
        <v>Obrigatório</v>
      </c>
      <c r="I454" s="37" t="s">
        <v>4</v>
      </c>
      <c r="J454" s="73">
        <f>IF($K$13="Não Atende",0,IF(I454="","",IF(H454="",VLOOKUP(I454,Parâmetros!$B$3:$C$6,2,0),VLOOKUP(I454,Parâmetros!$B$3:$C$6,2,0)*VLOOKUP(H454,Parâmetros!$E$3:$G$5,2,0))))</f>
        <v>4</v>
      </c>
      <c r="K454" s="74">
        <f t="shared" si="273"/>
        <v>3.4763947740000002E-2</v>
      </c>
      <c r="L454" s="3"/>
      <c r="M454" s="38"/>
    </row>
    <row r="455" spans="1:13" ht="45.75" customHeight="1" outlineLevel="1" x14ac:dyDescent="0.2">
      <c r="A455" s="170" t="str">
        <f>Máximo!A455</f>
        <v>3.418</v>
      </c>
      <c r="B455" s="667" t="str">
        <f>Máximo!B455:E455</f>
        <v>9.3.2.        Deverão ser fornecidos relação e detalhamento do hardware e software requeridos, segregados por módulo da aplicação e por camada (apresentação, aplicação e banco de dados).</v>
      </c>
      <c r="C455" s="668"/>
      <c r="D455" s="668"/>
      <c r="E455" s="669"/>
      <c r="F455" s="68" t="str">
        <f>IF(Máximo!F455:I455="","",Máximo!F455:I455)</f>
        <v/>
      </c>
      <c r="G455" s="72">
        <f>Máximo!G455:J455</f>
        <v>2.1459227E-4</v>
      </c>
      <c r="H455" s="70" t="str">
        <f>IF(Máximo!H455="","",Máximo!H455)</f>
        <v>Obrigatório</v>
      </c>
      <c r="I455" s="37" t="s">
        <v>4</v>
      </c>
      <c r="J455" s="73">
        <f>IF($K$13="Não Atende",0,IF(I455="","",IF(H455="",VLOOKUP(I455,Parâmetros!$B$3:$C$6,2,0),VLOOKUP(I455,Parâmetros!$B$3:$C$6,2,0)*VLOOKUP(H455,Parâmetros!$E$3:$G$5,2,0))))</f>
        <v>4</v>
      </c>
      <c r="K455" s="74">
        <f t="shared" si="273"/>
        <v>3.4763947740000002E-2</v>
      </c>
      <c r="L455" s="3"/>
      <c r="M455" s="38"/>
    </row>
    <row r="456" spans="1:13" ht="45.75" customHeight="1" outlineLevel="1" x14ac:dyDescent="0.2">
      <c r="A456" s="170" t="str">
        <f>Máximo!A456</f>
        <v>3.419</v>
      </c>
      <c r="B456" s="667" t="str">
        <f>Máximo!B456:E456</f>
        <v>9.4.       O PROPONENTE deverá ofertar os seguintes serviços e entregáveis:</v>
      </c>
      <c r="C456" s="668"/>
      <c r="D456" s="668"/>
      <c r="E456" s="669"/>
      <c r="F456" s="68" t="str">
        <f>IF(Máximo!F456:I456="","",Máximo!F456:I456)</f>
        <v/>
      </c>
      <c r="G456" s="72">
        <f>Máximo!G456:J456</f>
        <v>2.1459227E-4</v>
      </c>
      <c r="H456" s="70" t="str">
        <f>IF(Máximo!H456="","",Máximo!H456)</f>
        <v>Obrigatório</v>
      </c>
      <c r="I456" s="37" t="s">
        <v>4</v>
      </c>
      <c r="J456" s="73">
        <f>IF($K$13="Não Atende",0,IF(I456="","",IF(H456="",VLOOKUP(I456,Parâmetros!$B$3:$C$6,2,0),VLOOKUP(I456,Parâmetros!$B$3:$C$6,2,0)*VLOOKUP(H456,Parâmetros!$E$3:$G$5,2,0))))</f>
        <v>4</v>
      </c>
      <c r="K456" s="74">
        <f t="shared" si="273"/>
        <v>3.4763947740000002E-2</v>
      </c>
      <c r="L456" s="3"/>
      <c r="M456" s="38"/>
    </row>
    <row r="457" spans="1:13" ht="45.75" customHeight="1" outlineLevel="1" x14ac:dyDescent="0.2">
      <c r="A457" s="170" t="str">
        <f>Máximo!A457</f>
        <v>3.420</v>
      </c>
      <c r="B457" s="667" t="str">
        <f>Máximo!B457:E457</f>
        <v>9.4.1.        Desenvolvimento, customização, implantação e documentação de scripts interpretados, ou executados em nível de sistema operacional, necessários para a implementação da A.D.</v>
      </c>
      <c r="C457" s="668"/>
      <c r="D457" s="668"/>
      <c r="E457" s="669"/>
      <c r="F457" s="68" t="str">
        <f>IF(Máximo!F457:I457="","",Máximo!F457:I457)</f>
        <v/>
      </c>
      <c r="G457" s="72">
        <f>Máximo!G457:J457</f>
        <v>2.1459227E-4</v>
      </c>
      <c r="H457" s="70" t="str">
        <f>IF(Máximo!H457="","",Máximo!H457)</f>
        <v>Obrigatório</v>
      </c>
      <c r="I457" s="37" t="s">
        <v>4</v>
      </c>
      <c r="J457" s="73">
        <f>IF($K$13="Não Atende",0,IF(I457="","",IF(H457="",VLOOKUP(I457,Parâmetros!$B$3:$C$6,2,0),VLOOKUP(I457,Parâmetros!$B$3:$C$6,2,0)*VLOOKUP(H457,Parâmetros!$E$3:$G$5,2,0))))</f>
        <v>4</v>
      </c>
      <c r="K457" s="74">
        <f t="shared" si="273"/>
        <v>3.4763947740000002E-2</v>
      </c>
      <c r="L457" s="3"/>
      <c r="M457" s="38"/>
    </row>
    <row r="458" spans="1:13" ht="45.75" customHeight="1" outlineLevel="1" x14ac:dyDescent="0.2">
      <c r="A458" s="170" t="str">
        <f>Máximo!A458</f>
        <v>3.421</v>
      </c>
      <c r="B458" s="667" t="str">
        <f>Máximo!B458:E458</f>
        <v>9.4.2.        Desenvolvimento, customização, implantação e documentação de scripts interpretados, ou executados em nível de sistema operacional, necessários identificar a correta subida dos módulos de aplicação e dos bancos de dados em contexto de ativação e operação em modo de A.D.</v>
      </c>
      <c r="C458" s="668"/>
      <c r="D458" s="668"/>
      <c r="E458" s="669"/>
      <c r="F458" s="68" t="str">
        <f>IF(Máximo!F458:I458="","",Máximo!F458:I458)</f>
        <v/>
      </c>
      <c r="G458" s="72">
        <f>Máximo!G458:J458</f>
        <v>2.1459227E-4</v>
      </c>
      <c r="H458" s="70" t="str">
        <f>IF(Máximo!H458="","",Máximo!H458)</f>
        <v>Obrigatório</v>
      </c>
      <c r="I458" s="37" t="s">
        <v>4</v>
      </c>
      <c r="J458" s="73">
        <f>IF($K$13="Não Atende",0,IF(I458="","",IF(H458="",VLOOKUP(I458,Parâmetros!$B$3:$C$6,2,0),VLOOKUP(I458,Parâmetros!$B$3:$C$6,2,0)*VLOOKUP(H458,Parâmetros!$E$3:$G$5,2,0))))</f>
        <v>4</v>
      </c>
      <c r="K458" s="74">
        <f t="shared" si="273"/>
        <v>3.4763947740000002E-2</v>
      </c>
      <c r="L458" s="3"/>
      <c r="M458" s="38"/>
    </row>
    <row r="459" spans="1:13" ht="45.75" customHeight="1" outlineLevel="1" x14ac:dyDescent="0.2">
      <c r="A459" s="170" t="str">
        <f>Máximo!A459</f>
        <v>3.422</v>
      </c>
      <c r="B459" s="667" t="str">
        <f>Máximo!B459:E459</f>
        <v>9.4.3.        Desenvolvimento e documentação do Plano de Testes a ser utilizado para testar e homologar a solução de A.D. Essa documentação deverá seguir o padrão da CONTRATANTE, cujo template será fornecido na etapa de planejamento. Nesta documentação, minimamente, o PROPONENTE será responsável por detalhar:</v>
      </c>
      <c r="C459" s="668"/>
      <c r="D459" s="668"/>
      <c r="E459" s="669"/>
      <c r="F459" s="68" t="str">
        <f>IF(Máximo!F459:I459="","",Máximo!F459:I459)</f>
        <v/>
      </c>
      <c r="G459" s="72">
        <f>Máximo!G459:J459</f>
        <v>2.1459227E-4</v>
      </c>
      <c r="H459" s="70" t="str">
        <f>IF(Máximo!H459="","",Máximo!H459)</f>
        <v>Obrigatório</v>
      </c>
      <c r="I459" s="37" t="s">
        <v>4</v>
      </c>
      <c r="J459" s="73">
        <f>IF($K$13="Não Atende",0,IF(I459="","",IF(H459="",VLOOKUP(I459,Parâmetros!$B$3:$C$6,2,0),VLOOKUP(I459,Parâmetros!$B$3:$C$6,2,0)*VLOOKUP(H459,Parâmetros!$E$3:$G$5,2,0))))</f>
        <v>4</v>
      </c>
      <c r="K459" s="74">
        <f t="shared" si="273"/>
        <v>3.4763947740000002E-2</v>
      </c>
      <c r="L459" s="3"/>
      <c r="M459" s="38"/>
    </row>
    <row r="460" spans="1:13" ht="45.75" customHeight="1" outlineLevel="1" x14ac:dyDescent="0.2">
      <c r="A460" s="170" t="str">
        <f>Máximo!A460</f>
        <v>3.423</v>
      </c>
      <c r="B460" s="667" t="str">
        <f>Máximo!B460:E460</f>
        <v>9.4.3.1 Cenário de Teste Cenários de Testes individualizados para cada componente lógico apresentado na topologia da solução de A.D. ofertada.</v>
      </c>
      <c r="C460" s="668"/>
      <c r="D460" s="668"/>
      <c r="E460" s="669"/>
      <c r="F460" s="68" t="str">
        <f>IF(Máximo!F460:I460="","",Máximo!F460:I460)</f>
        <v/>
      </c>
      <c r="G460" s="72">
        <f>Máximo!G460:J460</f>
        <v>2.1459227E-4</v>
      </c>
      <c r="H460" s="70" t="str">
        <f>IF(Máximo!H460="","",Máximo!H460)</f>
        <v>Obrigatório</v>
      </c>
      <c r="I460" s="37" t="s">
        <v>4</v>
      </c>
      <c r="J460" s="73">
        <f>IF($K$13="Não Atende",0,IF(I460="","",IF(H460="",VLOOKUP(I460,Parâmetros!$B$3:$C$6,2,0),VLOOKUP(I460,Parâmetros!$B$3:$C$6,2,0)*VLOOKUP(H460,Parâmetros!$E$3:$G$5,2,0))))</f>
        <v>4</v>
      </c>
      <c r="K460" s="74">
        <f t="shared" si="273"/>
        <v>3.4763947740000002E-2</v>
      </c>
      <c r="L460" s="3"/>
      <c r="M460" s="38"/>
    </row>
    <row r="461" spans="1:13" ht="45.75" customHeight="1" outlineLevel="1" x14ac:dyDescent="0.2">
      <c r="A461" s="170" t="str">
        <f>Máximo!A461</f>
        <v>3.424</v>
      </c>
      <c r="B461" s="667" t="str">
        <f>Máximo!B461:E461</f>
        <v>9.4.3.2 Camada Lógica Camada lógica da solução a ser testada no respectivo cenário de testes.</v>
      </c>
      <c r="C461" s="668"/>
      <c r="D461" s="668"/>
      <c r="E461" s="669"/>
      <c r="F461" s="68" t="str">
        <f>IF(Máximo!F461:I461="","",Máximo!F461:I461)</f>
        <v/>
      </c>
      <c r="G461" s="72">
        <f>Máximo!G461:J461</f>
        <v>2.1459227E-4</v>
      </c>
      <c r="H461" s="70" t="str">
        <f>IF(Máximo!H461="","",Máximo!H461)</f>
        <v>Obrigatório</v>
      </c>
      <c r="I461" s="37" t="s">
        <v>4</v>
      </c>
      <c r="J461" s="73">
        <f>IF($K$13="Não Atende",0,IF(I461="","",IF(H461="",VLOOKUP(I461,Parâmetros!$B$3:$C$6,2,0),VLOOKUP(I461,Parâmetros!$B$3:$C$6,2,0)*VLOOKUP(H461,Parâmetros!$E$3:$G$5,2,0))))</f>
        <v>4</v>
      </c>
      <c r="K461" s="74">
        <f t="shared" si="273"/>
        <v>3.4763947740000002E-2</v>
      </c>
      <c r="L461" s="3"/>
      <c r="M461" s="38"/>
    </row>
    <row r="462" spans="1:13" ht="45.75" customHeight="1" outlineLevel="1" x14ac:dyDescent="0.2">
      <c r="A462" s="170" t="str">
        <f>Máximo!A462</f>
        <v>3.425</v>
      </c>
      <c r="B462" s="667" t="str">
        <f>Máximo!B462:E462</f>
        <v>9.4.3.3 Componentes da Aplicação Envolvidos Componente da aplicação que representa um agrupamento lógico da solução a ser testada.</v>
      </c>
      <c r="C462" s="668"/>
      <c r="D462" s="668"/>
      <c r="E462" s="669"/>
      <c r="F462" s="68" t="str">
        <f>IF(Máximo!F462:I462="","",Máximo!F462:I462)</f>
        <v/>
      </c>
      <c r="G462" s="72">
        <f>Máximo!G462:J462</f>
        <v>2.1459227E-4</v>
      </c>
      <c r="H462" s="70" t="str">
        <f>IF(Máximo!H462="","",Máximo!H462)</f>
        <v>Obrigatório</v>
      </c>
      <c r="I462" s="37" t="s">
        <v>4</v>
      </c>
      <c r="J462" s="73">
        <f>IF($K$13="Não Atende",0,IF(I462="","",IF(H462="",VLOOKUP(I462,Parâmetros!$B$3:$C$6,2,0),VLOOKUP(I462,Parâmetros!$B$3:$C$6,2,0)*VLOOKUP(H462,Parâmetros!$E$3:$G$5,2,0))))</f>
        <v>4</v>
      </c>
      <c r="K462" s="74">
        <f t="shared" si="273"/>
        <v>3.4763947740000002E-2</v>
      </c>
      <c r="L462" s="3"/>
      <c r="M462" s="38"/>
    </row>
    <row r="463" spans="1:13" ht="45.75" customHeight="1" outlineLevel="1" x14ac:dyDescent="0.2">
      <c r="A463" s="170" t="str">
        <f>Máximo!A463</f>
        <v>3.426</v>
      </c>
      <c r="B463" s="667" t="str">
        <f>Máximo!B463:E463</f>
        <v>9.4.3.4 Transação da Aplicação Transação da aplicação que servirá para testar o cenário de teste.</v>
      </c>
      <c r="C463" s="668"/>
      <c r="D463" s="668"/>
      <c r="E463" s="669"/>
      <c r="F463" s="68" t="str">
        <f>IF(Máximo!F463:I463="","",Máximo!F463:I463)</f>
        <v/>
      </c>
      <c r="G463" s="72">
        <f>Máximo!G463:J463</f>
        <v>2.1459227E-4</v>
      </c>
      <c r="H463" s="70" t="str">
        <f>IF(Máximo!H463="","",Máximo!H463)</f>
        <v>Obrigatório</v>
      </c>
      <c r="I463" s="37" t="s">
        <v>4</v>
      </c>
      <c r="J463" s="73">
        <f>IF($K$13="Não Atende",0,IF(I463="","",IF(H463="",VLOOKUP(I463,Parâmetros!$B$3:$C$6,2,0),VLOOKUP(I463,Parâmetros!$B$3:$C$6,2,0)*VLOOKUP(H463,Parâmetros!$E$3:$G$5,2,0))))</f>
        <v>4</v>
      </c>
      <c r="K463" s="74">
        <f t="shared" si="273"/>
        <v>3.4763947740000002E-2</v>
      </c>
      <c r="L463" s="3"/>
      <c r="M463" s="38"/>
    </row>
    <row r="464" spans="1:13" ht="45.75" customHeight="1" outlineLevel="1" x14ac:dyDescent="0.2">
      <c r="A464" s="170" t="str">
        <f>Máximo!A464</f>
        <v>3.427</v>
      </c>
      <c r="B464" s="667" t="str">
        <f>Máximo!B464:E464</f>
        <v>9.4.3.5 Componentes de Hardware Envolvidos Componentes de hardware que serão utilizados na execução do cenário de teste.</v>
      </c>
      <c r="C464" s="668"/>
      <c r="D464" s="668"/>
      <c r="E464" s="669"/>
      <c r="F464" s="68" t="str">
        <f>IF(Máximo!F464:I464="","",Máximo!F464:I464)</f>
        <v/>
      </c>
      <c r="G464" s="72">
        <f>Máximo!G464:J464</f>
        <v>2.1459227E-4</v>
      </c>
      <c r="H464" s="70" t="str">
        <f>IF(Máximo!H464="","",Máximo!H464)</f>
        <v>Obrigatório</v>
      </c>
      <c r="I464" s="37" t="s">
        <v>4</v>
      </c>
      <c r="J464" s="73">
        <f>IF($K$13="Não Atende",0,IF(I464="","",IF(H464="",VLOOKUP(I464,Parâmetros!$B$3:$C$6,2,0),VLOOKUP(I464,Parâmetros!$B$3:$C$6,2,0)*VLOOKUP(H464,Parâmetros!$E$3:$G$5,2,0))))</f>
        <v>4</v>
      </c>
      <c r="K464" s="74">
        <f t="shared" si="273"/>
        <v>3.4763947740000002E-2</v>
      </c>
      <c r="L464" s="3"/>
      <c r="M464" s="38"/>
    </row>
    <row r="465" spans="1:13" ht="45.75" customHeight="1" outlineLevel="1" x14ac:dyDescent="0.2">
      <c r="A465" s="170" t="str">
        <f>Máximo!A465</f>
        <v>3.428</v>
      </c>
      <c r="B465" s="667" t="str">
        <f>Máximo!B465:E465</f>
        <v>9.4.3.6 Tipo de Determina se o cenário de teste irá requerer intervenção manual ou automática para a ativação do H.A.</v>
      </c>
      <c r="C465" s="668"/>
      <c r="D465" s="668"/>
      <c r="E465" s="669"/>
      <c r="F465" s="68" t="str">
        <f>IF(Máximo!F465:I465="","",Máximo!F465:I465)</f>
        <v/>
      </c>
      <c r="G465" s="72">
        <f>Máximo!G465:J465</f>
        <v>2.1459227E-4</v>
      </c>
      <c r="H465" s="70" t="str">
        <f>IF(Máximo!H465="","",Máximo!H465)</f>
        <v>Obrigatório</v>
      </c>
      <c r="I465" s="37" t="s">
        <v>4</v>
      </c>
      <c r="J465" s="73">
        <f>IF($K$13="Não Atende",0,IF(I465="","",IF(H465="",VLOOKUP(I465,Parâmetros!$B$3:$C$6,2,0),VLOOKUP(I465,Parâmetros!$B$3:$C$6,2,0)*VLOOKUP(H465,Parâmetros!$E$3:$G$5,2,0))))</f>
        <v>4</v>
      </c>
      <c r="K465" s="74">
        <f t="shared" si="273"/>
        <v>3.4763947740000002E-2</v>
      </c>
      <c r="L465" s="3"/>
      <c r="M465" s="38"/>
    </row>
    <row r="466" spans="1:13" ht="45.75" customHeight="1" outlineLevel="1" x14ac:dyDescent="0.2">
      <c r="A466" s="170" t="str">
        <f>Máximo!A466</f>
        <v>3.429</v>
      </c>
      <c r="B466" s="667" t="str">
        <f>Máximo!B466:E466</f>
        <v>9.4.3.7 Data Data prevista de execução do cenário de teste.</v>
      </c>
      <c r="C466" s="668"/>
      <c r="D466" s="668"/>
      <c r="E466" s="669"/>
      <c r="F466" s="68" t="str">
        <f>IF(Máximo!F466:I466="","",Máximo!F466:I466)</f>
        <v/>
      </c>
      <c r="G466" s="72">
        <f>Máximo!G466:J466</f>
        <v>2.1459227E-4</v>
      </c>
      <c r="H466" s="70" t="str">
        <f>IF(Máximo!H466="","",Máximo!H466)</f>
        <v>Obrigatório</v>
      </c>
      <c r="I466" s="37" t="s">
        <v>4</v>
      </c>
      <c r="J466" s="73">
        <f>IF($K$13="Não Atende",0,IF(I466="","",IF(H466="",VLOOKUP(I466,Parâmetros!$B$3:$C$6,2,0),VLOOKUP(I466,Parâmetros!$B$3:$C$6,2,0)*VLOOKUP(H466,Parâmetros!$E$3:$G$5,2,0))))</f>
        <v>4</v>
      </c>
      <c r="K466" s="74">
        <f t="shared" si="273"/>
        <v>3.4763947740000002E-2</v>
      </c>
      <c r="L466" s="3"/>
      <c r="M466" s="38"/>
    </row>
    <row r="467" spans="1:13" ht="45.75" customHeight="1" outlineLevel="1" x14ac:dyDescent="0.2">
      <c r="A467" s="170" t="str">
        <f>Máximo!A467</f>
        <v>3.430</v>
      </c>
      <c r="B467" s="667" t="str">
        <f>Máximo!B467:E467</f>
        <v>9.4.3.8 Tempo Estimado para Execução (xx h:yy m) Tempo estimado para a execução do cenário de teste.</v>
      </c>
      <c r="C467" s="668"/>
      <c r="D467" s="668"/>
      <c r="E467" s="669"/>
      <c r="F467" s="68" t="str">
        <f>IF(Máximo!F467:I467="","",Máximo!F467:I467)</f>
        <v/>
      </c>
      <c r="G467" s="72">
        <f>Máximo!G467:J467</f>
        <v>2.1459227E-4</v>
      </c>
      <c r="H467" s="70" t="str">
        <f>IF(Máximo!H467="","",Máximo!H467)</f>
        <v>Obrigatório</v>
      </c>
      <c r="I467" s="37" t="s">
        <v>4</v>
      </c>
      <c r="J467" s="73">
        <f>IF($K$13="Não Atende",0,IF(I467="","",IF(H467="",VLOOKUP(I467,Parâmetros!$B$3:$C$6,2,0),VLOOKUP(I467,Parâmetros!$B$3:$C$6,2,0)*VLOOKUP(H467,Parâmetros!$E$3:$G$5,2,0))))</f>
        <v>4</v>
      </c>
      <c r="K467" s="74">
        <f t="shared" si="273"/>
        <v>3.4763947740000002E-2</v>
      </c>
      <c r="L467" s="3"/>
      <c r="M467" s="38"/>
    </row>
    <row r="468" spans="1:13" ht="45.75" customHeight="1" outlineLevel="1" x14ac:dyDescent="0.2">
      <c r="A468" s="170" t="str">
        <f>Máximo!A468</f>
        <v>3.431</v>
      </c>
      <c r="B468" s="667" t="str">
        <f>Máximo!B468:E468</f>
        <v>9.4.3.9 Passos (steps) detalhados Detalhamento passo a passo do cenário de teste em unidades de execução que devem, obrigatoriamente, ter um resultado correspondente descrito no campo "Resultado Esperado".</v>
      </c>
      <c r="C468" s="668"/>
      <c r="D468" s="668"/>
      <c r="E468" s="669"/>
      <c r="F468" s="68" t="str">
        <f>IF(Máximo!F468:I468="","",Máximo!F468:I468)</f>
        <v/>
      </c>
      <c r="G468" s="72">
        <f>Máximo!G468:J468</f>
        <v>2.1459227E-4</v>
      </c>
      <c r="H468" s="70" t="str">
        <f>IF(Máximo!H468="","",Máximo!H468)</f>
        <v>Obrigatório</v>
      </c>
      <c r="I468" s="37" t="s">
        <v>4</v>
      </c>
      <c r="J468" s="73">
        <f>IF($K$13="Não Atende",0,IF(I468="","",IF(H468="",VLOOKUP(I468,Parâmetros!$B$3:$C$6,2,0),VLOOKUP(I468,Parâmetros!$B$3:$C$6,2,0)*VLOOKUP(H468,Parâmetros!$E$3:$G$5,2,0))))</f>
        <v>4</v>
      </c>
      <c r="K468" s="74">
        <f t="shared" si="273"/>
        <v>3.4763947740000002E-2</v>
      </c>
      <c r="L468" s="3"/>
      <c r="M468" s="38"/>
    </row>
    <row r="469" spans="1:13" ht="45.75" customHeight="1" outlineLevel="1" x14ac:dyDescent="0.2">
      <c r="A469" s="170" t="str">
        <f>Máximo!A469</f>
        <v>3.432</v>
      </c>
      <c r="B469" s="667" t="str">
        <f>Máximo!B469:E469</f>
        <v xml:space="preserve"> 1. Enviar requisição para aplicação por meio do navegador web</v>
      </c>
      <c r="C469" s="668"/>
      <c r="D469" s="668"/>
      <c r="E469" s="669"/>
      <c r="F469" s="68" t="str">
        <f>IF(Máximo!F469:I469="","",Máximo!F469:I469)</f>
        <v/>
      </c>
      <c r="G469" s="72">
        <f>Máximo!G469:J469</f>
        <v>2.1459227E-4</v>
      </c>
      <c r="H469" s="70" t="str">
        <f>IF(Máximo!H469="","",Máximo!H469)</f>
        <v>Obrigatório</v>
      </c>
      <c r="I469" s="37" t="s">
        <v>4</v>
      </c>
      <c r="J469" s="73">
        <f>IF($K$13="Não Atende",0,IF(I469="","",IF(H469="",VLOOKUP(I469,Parâmetros!$B$3:$C$6,2,0),VLOOKUP(I469,Parâmetros!$B$3:$C$6,2,0)*VLOOKUP(H469,Parâmetros!$E$3:$G$5,2,0))))</f>
        <v>4</v>
      </c>
      <c r="K469" s="74">
        <f t="shared" si="273"/>
        <v>3.4763947740000002E-2</v>
      </c>
      <c r="L469" s="3"/>
      <c r="M469" s="38"/>
    </row>
    <row r="470" spans="1:13" ht="45.75" customHeight="1" outlineLevel="1" x14ac:dyDescent="0.2">
      <c r="A470" s="170" t="str">
        <f>Máximo!A470</f>
        <v>3.433</v>
      </c>
      <c r="B470" s="667" t="str">
        <f>Máximo!B470:E470</f>
        <v xml:space="preserve"> 2. Acessar Webservers de cadastro   e seguir procedimento de STOP para simular queda de serviço.</v>
      </c>
      <c r="C470" s="668"/>
      <c r="D470" s="668"/>
      <c r="E470" s="669"/>
      <c r="F470" s="68" t="str">
        <f>IF(Máximo!F470:I470="","",Máximo!F470:I470)</f>
        <v/>
      </c>
      <c r="G470" s="72">
        <f>Máximo!G470:J470</f>
        <v>2.1459227E-4</v>
      </c>
      <c r="H470" s="70" t="str">
        <f>IF(Máximo!H470="","",Máximo!H470)</f>
        <v>Obrigatório</v>
      </c>
      <c r="I470" s="37" t="s">
        <v>4</v>
      </c>
      <c r="J470" s="73">
        <f>IF($K$13="Não Atende",0,IF(I470="","",IF(H470="",VLOOKUP(I470,Parâmetros!$B$3:$C$6,2,0),VLOOKUP(I470,Parâmetros!$B$3:$C$6,2,0)*VLOOKUP(H470,Parâmetros!$E$3:$G$5,2,0))))</f>
        <v>4</v>
      </c>
      <c r="K470" s="74">
        <f t="shared" si="273"/>
        <v>3.4763947740000002E-2</v>
      </c>
      <c r="L470" s="3"/>
      <c r="M470" s="38"/>
    </row>
    <row r="471" spans="1:13" ht="45.75" customHeight="1" outlineLevel="1" x14ac:dyDescent="0.2">
      <c r="A471" s="170" t="str">
        <f>Máximo!A471</f>
        <v>3.434</v>
      </c>
      <c r="B471" s="667" t="str">
        <f>Máximo!B471:E471</f>
        <v xml:space="preserve"> 3. Verificação de balanceamento de carga nos demais servidores do farm de aplicação.</v>
      </c>
      <c r="C471" s="668"/>
      <c r="D471" s="668"/>
      <c r="E471" s="669"/>
      <c r="F471" s="68" t="str">
        <f>IF(Máximo!F471:I471="","",Máximo!F471:I471)</f>
        <v/>
      </c>
      <c r="G471" s="72">
        <f>Máximo!G471:J471</f>
        <v>2.1459227E-4</v>
      </c>
      <c r="H471" s="70" t="str">
        <f>IF(Máximo!H471="","",Máximo!H471)</f>
        <v>Obrigatório</v>
      </c>
      <c r="I471" s="37" t="s">
        <v>4</v>
      </c>
      <c r="J471" s="73">
        <f>IF($K$13="Não Atende",0,IF(I471="","",IF(H471="",VLOOKUP(I471,Parâmetros!$B$3:$C$6,2,0),VLOOKUP(I471,Parâmetros!$B$3:$C$6,2,0)*VLOOKUP(H471,Parâmetros!$E$3:$G$5,2,0))))</f>
        <v>4</v>
      </c>
      <c r="K471" s="74">
        <f t="shared" si="273"/>
        <v>3.4763947740000002E-2</v>
      </c>
      <c r="L471" s="3"/>
      <c r="M471" s="38"/>
    </row>
    <row r="472" spans="1:13" ht="45.75" customHeight="1" outlineLevel="1" x14ac:dyDescent="0.2">
      <c r="A472" s="170" t="str">
        <f>Máximo!A472</f>
        <v>3.435</v>
      </c>
      <c r="B472" s="667" t="str">
        <f>Máximo!B472:E472</f>
        <v>9.4.3.10 Equipe/ Responsável Nome da(s) equipe(s) e do(s) responsável(is) pela execução de cada passo do cenário de teste.</v>
      </c>
      <c r="C472" s="668"/>
      <c r="D472" s="668"/>
      <c r="E472" s="669"/>
      <c r="F472" s="68" t="str">
        <f>IF(Máximo!F472:I472="","",Máximo!F472:I472)</f>
        <v/>
      </c>
      <c r="G472" s="72">
        <f>Máximo!G472:J472</f>
        <v>2.1459227E-4</v>
      </c>
      <c r="H472" s="70" t="str">
        <f>IF(Máximo!H472="","",Máximo!H472)</f>
        <v>Obrigatório</v>
      </c>
      <c r="I472" s="37" t="s">
        <v>4</v>
      </c>
      <c r="J472" s="73">
        <f>IF($K$13="Não Atende",0,IF(I472="","",IF(H472="",VLOOKUP(I472,Parâmetros!$B$3:$C$6,2,0),VLOOKUP(I472,Parâmetros!$B$3:$C$6,2,0)*VLOOKUP(H472,Parâmetros!$E$3:$G$5,2,0))))</f>
        <v>4</v>
      </c>
      <c r="K472" s="74">
        <f t="shared" si="273"/>
        <v>3.4763947740000002E-2</v>
      </c>
      <c r="L472" s="3"/>
      <c r="M472" s="38"/>
    </row>
    <row r="473" spans="1:13" ht="45.75" customHeight="1" outlineLevel="1" x14ac:dyDescent="0.2">
      <c r="A473" s="170" t="str">
        <f>Máximo!A473</f>
        <v>3.436</v>
      </c>
      <c r="B473" s="667" t="str">
        <f>Máximo!B473:E473</f>
        <v>9.4.3.11 Resultado Esperado Descrição detalhada do resultado esperado durante a execução do cenário de teste.</v>
      </c>
      <c r="C473" s="668"/>
      <c r="D473" s="668"/>
      <c r="E473" s="669"/>
      <c r="F473" s="68" t="str">
        <f>IF(Máximo!F473:I473="","",Máximo!F473:I473)</f>
        <v/>
      </c>
      <c r="G473" s="72">
        <f>Máximo!G473:J473</f>
        <v>2.1459227E-4</v>
      </c>
      <c r="H473" s="70" t="str">
        <f>IF(Máximo!H473="","",Máximo!H473)</f>
        <v>Obrigatório</v>
      </c>
      <c r="I473" s="37" t="s">
        <v>4</v>
      </c>
      <c r="J473" s="73">
        <f>IF($K$13="Não Atende",0,IF(I473="","",IF(H473="",VLOOKUP(I473,Parâmetros!$B$3:$C$6,2,0),VLOOKUP(I473,Parâmetros!$B$3:$C$6,2,0)*VLOOKUP(H473,Parâmetros!$E$3:$G$5,2,0))))</f>
        <v>4</v>
      </c>
      <c r="K473" s="74">
        <f t="shared" si="273"/>
        <v>3.4763947740000002E-2</v>
      </c>
      <c r="L473" s="3"/>
      <c r="M473" s="38"/>
    </row>
    <row r="474" spans="1:13" ht="45.75" customHeight="1" outlineLevel="1" x14ac:dyDescent="0.2">
      <c r="A474" s="170" t="str">
        <f>Máximo!A474</f>
        <v>3.437</v>
      </c>
      <c r="B474" s="667" t="str">
        <f>Máximo!B474:E474</f>
        <v xml:space="preserve"> 1. Execução inicial de logon bem-sucedido.</v>
      </c>
      <c r="C474" s="668"/>
      <c r="D474" s="668"/>
      <c r="E474" s="669"/>
      <c r="F474" s="68" t="str">
        <f>IF(Máximo!F474:I474="","",Máximo!F474:I474)</f>
        <v/>
      </c>
      <c r="G474" s="72">
        <f>Máximo!G474:J474</f>
        <v>2.1459227E-4</v>
      </c>
      <c r="H474" s="70" t="str">
        <f>IF(Máximo!H474="","",Máximo!H474)</f>
        <v>Obrigatório</v>
      </c>
      <c r="I474" s="37" t="s">
        <v>4</v>
      </c>
      <c r="J474" s="73">
        <f>IF($K$13="Não Atende",0,IF(I474="","",IF(H474="",VLOOKUP(I474,Parâmetros!$B$3:$C$6,2,0),VLOOKUP(I474,Parâmetros!$B$3:$C$6,2,0)*VLOOKUP(H474,Parâmetros!$E$3:$G$5,2,0))))</f>
        <v>4</v>
      </c>
      <c r="K474" s="74">
        <f t="shared" si="273"/>
        <v>3.4763947740000002E-2</v>
      </c>
      <c r="L474" s="3"/>
      <c r="M474" s="38"/>
    </row>
    <row r="475" spans="1:13" ht="45.75" customHeight="1" outlineLevel="1" x14ac:dyDescent="0.2">
      <c r="A475" s="170" t="str">
        <f>Máximo!A475</f>
        <v>3.438</v>
      </c>
      <c r="B475" s="667" t="str">
        <f>Máximo!B475:E475</f>
        <v xml:space="preserve"> 2. Os usuários conectados no(s) webserver(s) inativo(s) perdem a sessão, porém quando a sessão é reiniciada a persistência de sessão é mantida.</v>
      </c>
      <c r="C475" s="668"/>
      <c r="D475" s="668"/>
      <c r="E475" s="669"/>
      <c r="F475" s="68" t="str">
        <f>IF(Máximo!F475:I475="","",Máximo!F475:I475)</f>
        <v/>
      </c>
      <c r="G475" s="72">
        <f>Máximo!G475:J475</f>
        <v>2.1459227E-4</v>
      </c>
      <c r="H475" s="70" t="str">
        <f>IF(Máximo!H475="","",Máximo!H475)</f>
        <v>Obrigatório</v>
      </c>
      <c r="I475" s="37" t="s">
        <v>4</v>
      </c>
      <c r="J475" s="73">
        <f>IF($K$13="Não Atende",0,IF(I475="","",IF(H475="",VLOOKUP(I475,Parâmetros!$B$3:$C$6,2,0),VLOOKUP(I475,Parâmetros!$B$3:$C$6,2,0)*VLOOKUP(H475,Parâmetros!$E$3:$G$5,2,0))))</f>
        <v>4</v>
      </c>
      <c r="K475" s="74">
        <f t="shared" si="273"/>
        <v>3.4763947740000002E-2</v>
      </c>
      <c r="L475" s="3"/>
      <c r="M475" s="38"/>
    </row>
    <row r="476" spans="1:13" ht="45.75" customHeight="1" outlineLevel="1" x14ac:dyDescent="0.2">
      <c r="A476" s="170" t="str">
        <f>Máximo!A476</f>
        <v>3.439</v>
      </c>
      <c r="B476" s="667" t="str">
        <f>Máximo!B476:E476</f>
        <v xml:space="preserve"> 3. Requisições são balanceadas entre todos os webservers de forma automática pelo balanceador.</v>
      </c>
      <c r="C476" s="668"/>
      <c r="D476" s="668"/>
      <c r="E476" s="669"/>
      <c r="F476" s="68" t="str">
        <f>IF(Máximo!F476:I476="","",Máximo!F476:I476)</f>
        <v/>
      </c>
      <c r="G476" s="72">
        <f>Máximo!G476:J476</f>
        <v>2.1459227E-4</v>
      </c>
      <c r="H476" s="70" t="str">
        <f>IF(Máximo!H476="","",Máximo!H476)</f>
        <v>Obrigatório</v>
      </c>
      <c r="I476" s="37" t="s">
        <v>4</v>
      </c>
      <c r="J476" s="73">
        <f>IF($K$13="Não Atende",0,IF(I476="","",IF(H476="",VLOOKUP(I476,Parâmetros!$B$3:$C$6,2,0),VLOOKUP(I476,Parâmetros!$B$3:$C$6,2,0)*VLOOKUP(H476,Parâmetros!$E$3:$G$5,2,0))))</f>
        <v>4</v>
      </c>
      <c r="K476" s="74">
        <f t="shared" si="273"/>
        <v>3.4763947740000002E-2</v>
      </c>
      <c r="L476" s="3"/>
      <c r="M476" s="38"/>
    </row>
    <row r="477" spans="1:13" ht="45.75" customHeight="1" outlineLevel="1" x14ac:dyDescent="0.2">
      <c r="A477" s="170" t="str">
        <f>Máximo!A477</f>
        <v>3.440</v>
      </c>
      <c r="B477" s="667" t="str">
        <f>Máximo!B477:E477</f>
        <v>9.4.3.12 Resultado Obtido Descrição detalhada do resultado obtido para cada passo executado no cenário de teste.</v>
      </c>
      <c r="C477" s="668"/>
      <c r="D477" s="668"/>
      <c r="E477" s="669"/>
      <c r="F477" s="68" t="str">
        <f>IF(Máximo!F477:I477="","",Máximo!F477:I477)</f>
        <v/>
      </c>
      <c r="G477" s="72">
        <f>Máximo!G477:J477</f>
        <v>2.1459227E-4</v>
      </c>
      <c r="H477" s="70" t="str">
        <f>IF(Máximo!H477="","",Máximo!H477)</f>
        <v>Obrigatório</v>
      </c>
      <c r="I477" s="37" t="s">
        <v>4</v>
      </c>
      <c r="J477" s="73">
        <f>IF($K$13="Não Atende",0,IF(I477="","",IF(H477="",VLOOKUP(I477,Parâmetros!$B$3:$C$6,2,0),VLOOKUP(I477,Parâmetros!$B$3:$C$6,2,0)*VLOOKUP(H477,Parâmetros!$E$3:$G$5,2,0))))</f>
        <v>4</v>
      </c>
      <c r="K477" s="74">
        <f t="shared" si="273"/>
        <v>3.4763947740000002E-2</v>
      </c>
      <c r="L477" s="3"/>
      <c r="M477" s="38"/>
    </row>
    <row r="478" spans="1:13" ht="45.75" customHeight="1" outlineLevel="1" x14ac:dyDescent="0.2">
      <c r="A478" s="170" t="str">
        <f>Máximo!A478</f>
        <v>3.441</v>
      </c>
      <c r="B478" s="667" t="str">
        <f>Máximo!B478:E478</f>
        <v xml:space="preserve"> 1. Execução inicial de logon bem-sucedido.</v>
      </c>
      <c r="C478" s="668"/>
      <c r="D478" s="668"/>
      <c r="E478" s="669"/>
      <c r="F478" s="68" t="str">
        <f>IF(Máximo!F478:I478="","",Máximo!F478:I478)</f>
        <v/>
      </c>
      <c r="G478" s="72">
        <f>Máximo!G478:J478</f>
        <v>2.1459227E-4</v>
      </c>
      <c r="H478" s="70" t="str">
        <f>IF(Máximo!H478="","",Máximo!H478)</f>
        <v>Obrigatório</v>
      </c>
      <c r="I478" s="37" t="s">
        <v>4</v>
      </c>
      <c r="J478" s="73">
        <f>IF($K$13="Não Atende",0,IF(I478="","",IF(H478="",VLOOKUP(I478,Parâmetros!$B$3:$C$6,2,0),VLOOKUP(I478,Parâmetros!$B$3:$C$6,2,0)*VLOOKUP(H478,Parâmetros!$E$3:$G$5,2,0))))</f>
        <v>4</v>
      </c>
      <c r="K478" s="74">
        <f t="shared" si="273"/>
        <v>3.4763947740000002E-2</v>
      </c>
      <c r="L478" s="3"/>
      <c r="M478" s="38"/>
    </row>
    <row r="479" spans="1:13" ht="45.75" customHeight="1" outlineLevel="1" x14ac:dyDescent="0.2">
      <c r="A479" s="170" t="str">
        <f>Máximo!A479</f>
        <v>3.442</v>
      </c>
      <c r="B479" s="667" t="str">
        <f>Máximo!B479:E479</f>
        <v xml:space="preserve"> 2. O mecanismo de persistência de sessão falhou.</v>
      </c>
      <c r="C479" s="668"/>
      <c r="D479" s="668"/>
      <c r="E479" s="669"/>
      <c r="F479" s="68" t="str">
        <f>IF(Máximo!F479:I479="","",Máximo!F479:I479)</f>
        <v/>
      </c>
      <c r="G479" s="72">
        <f>Máximo!G479:J479</f>
        <v>2.1459227E-4</v>
      </c>
      <c r="H479" s="70" t="str">
        <f>IF(Máximo!H479="","",Máximo!H479)</f>
        <v>Obrigatório</v>
      </c>
      <c r="I479" s="37" t="s">
        <v>4</v>
      </c>
      <c r="J479" s="73">
        <f>IF($K$13="Não Atende",0,IF(I479="","",IF(H479="",VLOOKUP(I479,Parâmetros!$B$3:$C$6,2,0),VLOOKUP(I479,Parâmetros!$B$3:$C$6,2,0)*VLOOKUP(H479,Parâmetros!$E$3:$G$5,2,0))))</f>
        <v>4</v>
      </c>
      <c r="K479" s="74">
        <f t="shared" si="273"/>
        <v>3.4763947740000002E-2</v>
      </c>
      <c r="L479" s="3"/>
      <c r="M479" s="38"/>
    </row>
    <row r="480" spans="1:13" ht="45.75" customHeight="1" outlineLevel="1" x14ac:dyDescent="0.2">
      <c r="A480" s="170" t="str">
        <f>Máximo!A480</f>
        <v>3.443</v>
      </c>
      <c r="B480" s="667" t="str">
        <f>Máximo!B480:E480</f>
        <v xml:space="preserve"> 3. O balanceamento de carga não funcionou de forma adequada.</v>
      </c>
      <c r="C480" s="668"/>
      <c r="D480" s="668"/>
      <c r="E480" s="669"/>
      <c r="F480" s="68" t="str">
        <f>IF(Máximo!F480:I480="","",Máximo!F480:I480)</f>
        <v/>
      </c>
      <c r="G480" s="72">
        <f>Máximo!G480:J480</f>
        <v>2.1459227E-4</v>
      </c>
      <c r="H480" s="70" t="str">
        <f>IF(Máximo!H480="","",Máximo!H480)</f>
        <v>Obrigatório</v>
      </c>
      <c r="I480" s="37" t="s">
        <v>4</v>
      </c>
      <c r="J480" s="73">
        <f>IF($K$13="Não Atende",0,IF(I480="","",IF(H480="",VLOOKUP(I480,Parâmetros!$B$3:$C$6,2,0),VLOOKUP(I480,Parâmetros!$B$3:$C$6,2,0)*VLOOKUP(H480,Parâmetros!$E$3:$G$5,2,0))))</f>
        <v>4</v>
      </c>
      <c r="K480" s="74">
        <f t="shared" si="273"/>
        <v>3.4763947740000002E-2</v>
      </c>
      <c r="L480" s="3"/>
      <c r="M480" s="38"/>
    </row>
    <row r="481" spans="1:13" ht="45.75" customHeight="1" outlineLevel="1" x14ac:dyDescent="0.2">
      <c r="A481" s="170" t="str">
        <f>Máximo!A481</f>
        <v>3.444</v>
      </c>
      <c r="B481" s="667" t="str">
        <f>Máximo!B481:E481</f>
        <v>9.4.3.13 Procedimento de Reteste Descrição detalhada do procedimento de reteste caso o resultado obtido seja diferente do resultado esperado durante a execução do cenário de teste.</v>
      </c>
      <c r="C481" s="668"/>
      <c r="D481" s="668"/>
      <c r="E481" s="669"/>
      <c r="F481" s="68" t="str">
        <f>IF(Máximo!F481:I481="","",Máximo!F481:I481)</f>
        <v/>
      </c>
      <c r="G481" s="72">
        <f>Máximo!G481:J481</f>
        <v>2.1459227E-4</v>
      </c>
      <c r="H481" s="70" t="str">
        <f>IF(Máximo!H481="","",Máximo!H481)</f>
        <v>Obrigatório</v>
      </c>
      <c r="I481" s="37" t="s">
        <v>4</v>
      </c>
      <c r="J481" s="73">
        <f>IF($K$13="Não Atende",0,IF(I481="","",IF(H481="",VLOOKUP(I481,Parâmetros!$B$3:$C$6,2,0),VLOOKUP(I481,Parâmetros!$B$3:$C$6,2,0)*VLOOKUP(H481,Parâmetros!$E$3:$G$5,2,0))))</f>
        <v>4</v>
      </c>
      <c r="K481" s="74">
        <f t="shared" si="273"/>
        <v>3.4763947740000002E-2</v>
      </c>
      <c r="L481" s="3"/>
      <c r="M481" s="38"/>
    </row>
    <row r="482" spans="1:13" ht="45.75" customHeight="1" outlineLevel="1" x14ac:dyDescent="0.2">
      <c r="A482" s="170" t="str">
        <f>Máximo!A482</f>
        <v>3.445</v>
      </c>
      <c r="B482" s="667" t="str">
        <f>Máximo!B482:E482</f>
        <v xml:space="preserve"> 1. Investigar causas de problemas identificados.</v>
      </c>
      <c r="C482" s="668"/>
      <c r="D482" s="668"/>
      <c r="E482" s="669"/>
      <c r="F482" s="68" t="str">
        <f>IF(Máximo!F482:I482="","",Máximo!F482:I482)</f>
        <v/>
      </c>
      <c r="G482" s="72">
        <f>Máximo!G482:J482</f>
        <v>2.1459227E-4</v>
      </c>
      <c r="H482" s="70" t="str">
        <f>IF(Máximo!H482="","",Máximo!H482)</f>
        <v>Obrigatório</v>
      </c>
      <c r="I482" s="37" t="s">
        <v>4</v>
      </c>
      <c r="J482" s="73">
        <f>IF($K$13="Não Atende",0,IF(I482="","",IF(H482="",VLOOKUP(I482,Parâmetros!$B$3:$C$6,2,0),VLOOKUP(I482,Parâmetros!$B$3:$C$6,2,0)*VLOOKUP(H482,Parâmetros!$E$3:$G$5,2,0))))</f>
        <v>4</v>
      </c>
      <c r="K482" s="74">
        <f t="shared" si="273"/>
        <v>3.4763947740000002E-2</v>
      </c>
      <c r="L482" s="3"/>
      <c r="M482" s="38"/>
    </row>
    <row r="483" spans="1:13" ht="45.75" customHeight="1" outlineLevel="1" x14ac:dyDescent="0.2">
      <c r="A483" s="170" t="str">
        <f>Máximo!A483</f>
        <v>3.446</v>
      </c>
      <c r="B483" s="667" t="str">
        <f>Máximo!B483:E483</f>
        <v xml:space="preserve"> 2. Corrigir anomalias encontradas.</v>
      </c>
      <c r="C483" s="668"/>
      <c r="D483" s="668"/>
      <c r="E483" s="669"/>
      <c r="F483" s="68" t="str">
        <f>IF(Máximo!F483:I483="","",Máximo!F483:I483)</f>
        <v/>
      </c>
      <c r="G483" s="72">
        <f>Máximo!G483:J483</f>
        <v>2.1459227E-4</v>
      </c>
      <c r="H483" s="70" t="str">
        <f>IF(Máximo!H483="","",Máximo!H483)</f>
        <v>Obrigatório</v>
      </c>
      <c r="I483" s="37" t="s">
        <v>4</v>
      </c>
      <c r="J483" s="73">
        <f>IF($K$13="Não Atende",0,IF(I483="","",IF(H483="",VLOOKUP(I483,Parâmetros!$B$3:$C$6,2,0),VLOOKUP(I483,Parâmetros!$B$3:$C$6,2,0)*VLOOKUP(H483,Parâmetros!$E$3:$G$5,2,0))))</f>
        <v>4</v>
      </c>
      <c r="K483" s="74">
        <f t="shared" si="273"/>
        <v>3.4763947740000002E-2</v>
      </c>
      <c r="L483" s="3"/>
      <c r="M483" s="38"/>
    </row>
    <row r="484" spans="1:13" ht="45.75" customHeight="1" outlineLevel="1" x14ac:dyDescent="0.2">
      <c r="A484" s="170" t="str">
        <f>Máximo!A484</f>
        <v>3.447</v>
      </c>
      <c r="B484" s="667" t="str">
        <f>Máximo!B484:E484</f>
        <v xml:space="preserve"> 3. Reiniciar cenário até que o resultado esperado seja alcançado em sua totalidade.</v>
      </c>
      <c r="C484" s="668"/>
      <c r="D484" s="668"/>
      <c r="E484" s="669"/>
      <c r="F484" s="68" t="str">
        <f>IF(Máximo!F484:I484="","",Máximo!F484:I484)</f>
        <v/>
      </c>
      <c r="G484" s="72">
        <f>Máximo!G484:J484</f>
        <v>2.1459227E-4</v>
      </c>
      <c r="H484" s="70" t="str">
        <f>IF(Máximo!H484="","",Máximo!H484)</f>
        <v>Obrigatório</v>
      </c>
      <c r="I484" s="37" t="s">
        <v>4</v>
      </c>
      <c r="J484" s="73">
        <f>IF($K$13="Não Atende",0,IF(I484="","",IF(H484="",VLOOKUP(I484,Parâmetros!$B$3:$C$6,2,0),VLOOKUP(I484,Parâmetros!$B$3:$C$6,2,0)*VLOOKUP(H484,Parâmetros!$E$3:$G$5,2,0))))</f>
        <v>4</v>
      </c>
      <c r="K484" s="74">
        <f t="shared" si="273"/>
        <v>3.4763947740000002E-2</v>
      </c>
      <c r="L484" s="3"/>
      <c r="M484" s="38"/>
    </row>
    <row r="485" spans="1:13" ht="45.75" customHeight="1" outlineLevel="1" x14ac:dyDescent="0.2">
      <c r="A485" s="170" t="str">
        <f>Máximo!A485</f>
        <v>3.448</v>
      </c>
      <c r="B485" s="667" t="str">
        <f>Máximo!B485:E485</f>
        <v>9.4.3.14 Status Status da execução do cenário de teste.</v>
      </c>
      <c r="C485" s="668"/>
      <c r="D485" s="668"/>
      <c r="E485" s="669"/>
      <c r="F485" s="68" t="str">
        <f>IF(Máximo!F485:I485="","",Máximo!F485:I485)</f>
        <v/>
      </c>
      <c r="G485" s="72">
        <f>Máximo!G485:J485</f>
        <v>2.1459227E-4</v>
      </c>
      <c r="H485" s="70" t="str">
        <f>IF(Máximo!H485="","",Máximo!H485)</f>
        <v>Obrigatório</v>
      </c>
      <c r="I485" s="37" t="s">
        <v>4</v>
      </c>
      <c r="J485" s="73">
        <f>IF($K$13="Não Atende",0,IF(I485="","",IF(H485="",VLOOKUP(I485,Parâmetros!$B$3:$C$6,2,0),VLOOKUP(I485,Parâmetros!$B$3:$C$6,2,0)*VLOOKUP(H485,Parâmetros!$E$3:$G$5,2,0))))</f>
        <v>4</v>
      </c>
      <c r="K485" s="74">
        <f t="shared" si="273"/>
        <v>3.4763947740000002E-2</v>
      </c>
      <c r="L485" s="3"/>
      <c r="M485" s="38"/>
    </row>
    <row r="486" spans="1:13" ht="45.75" customHeight="1" outlineLevel="1" x14ac:dyDescent="0.2">
      <c r="A486" s="170" t="str">
        <f>Máximo!A486</f>
        <v>3.449</v>
      </c>
      <c r="B486" s="667" t="str">
        <f>Máximo!B486:E486</f>
        <v>9.4.3.15 Responsável/Observações/Ressalvas Observações gerais e ressalvas registradas durante a execução do cenário de teste.</v>
      </c>
      <c r="C486" s="668"/>
      <c r="D486" s="668"/>
      <c r="E486" s="669"/>
      <c r="F486" s="68" t="str">
        <f>IF(Máximo!F486:I486="","",Máximo!F486:I486)</f>
        <v/>
      </c>
      <c r="G486" s="72">
        <f>Máximo!G486:J486</f>
        <v>2.1459227E-4</v>
      </c>
      <c r="H486" s="70" t="str">
        <f>IF(Máximo!H486="","",Máximo!H486)</f>
        <v>Obrigatório</v>
      </c>
      <c r="I486" s="37" t="s">
        <v>4</v>
      </c>
      <c r="J486" s="73">
        <f>IF($K$13="Não Atende",0,IF(I486="","",IF(H486="",VLOOKUP(I486,Parâmetros!$B$3:$C$6,2,0),VLOOKUP(I486,Parâmetros!$B$3:$C$6,2,0)*VLOOKUP(H486,Parâmetros!$E$3:$G$5,2,0))))</f>
        <v>4</v>
      </c>
      <c r="K486" s="74">
        <f t="shared" si="273"/>
        <v>3.4763947740000002E-2</v>
      </c>
      <c r="L486" s="3"/>
      <c r="M486" s="38"/>
    </row>
    <row r="487" spans="1:13" ht="45.75" customHeight="1" outlineLevel="1" x14ac:dyDescent="0.2">
      <c r="A487" s="170" t="str">
        <f>Máximo!A487</f>
        <v>3.450</v>
      </c>
      <c r="B487" s="667" t="str">
        <f>Máximo!B487:E487</f>
        <v>9.4.4.        Homologação da solução de A.D.</v>
      </c>
      <c r="C487" s="668"/>
      <c r="D487" s="668"/>
      <c r="E487" s="669"/>
      <c r="F487" s="68" t="str">
        <f>IF(Máximo!F487:I487="","",Máximo!F487:I487)</f>
        <v/>
      </c>
      <c r="G487" s="72">
        <f>Máximo!G487:J487</f>
        <v>2.1459227E-4</v>
      </c>
      <c r="H487" s="70" t="str">
        <f>IF(Máximo!H487="","",Máximo!H487)</f>
        <v>Obrigatório</v>
      </c>
      <c r="I487" s="37" t="s">
        <v>4</v>
      </c>
      <c r="J487" s="73">
        <f>IF($K$13="Não Atende",0,IF(I487="","",IF(H487="",VLOOKUP(I487,Parâmetros!$B$3:$C$6,2,0),VLOOKUP(I487,Parâmetros!$B$3:$C$6,2,0)*VLOOKUP(H487,Parâmetros!$E$3:$G$5,2,0))))</f>
        <v>4</v>
      </c>
      <c r="K487" s="74">
        <f t="shared" si="273"/>
        <v>3.4763947740000002E-2</v>
      </c>
      <c r="L487" s="3"/>
      <c r="M487" s="38"/>
    </row>
    <row r="488" spans="1:13" ht="45.75" customHeight="1" outlineLevel="1" x14ac:dyDescent="0.2">
      <c r="A488" s="170" t="str">
        <f>Máximo!A488</f>
        <v>3.451</v>
      </c>
      <c r="B488" s="667" t="str">
        <f>Máximo!B488:E488</f>
        <v>9.4.4.1.        A homologação da solução de A.D será feita através da execução de um total de 2 (duas) operações bem sucedidas de ativação da A.D e de retorno à operação normal, por módulo da aplicação e por camada.</v>
      </c>
      <c r="C488" s="668"/>
      <c r="D488" s="668"/>
      <c r="E488" s="669"/>
      <c r="F488" s="68" t="str">
        <f>IF(Máximo!F488:I488="","",Máximo!F488:I488)</f>
        <v/>
      </c>
      <c r="G488" s="72">
        <f>Máximo!G488:J488</f>
        <v>2.1459227E-4</v>
      </c>
      <c r="H488" s="70" t="str">
        <f>IF(Máximo!H488="","",Máximo!H488)</f>
        <v>Obrigatório</v>
      </c>
      <c r="I488" s="37" t="s">
        <v>4</v>
      </c>
      <c r="J488" s="73">
        <f>IF($K$13="Não Atende",0,IF(I488="","",IF(H488="",VLOOKUP(I488,Parâmetros!$B$3:$C$6,2,0),VLOOKUP(I488,Parâmetros!$B$3:$C$6,2,0)*VLOOKUP(H488,Parâmetros!$E$3:$G$5,2,0))))</f>
        <v>4</v>
      </c>
      <c r="K488" s="74">
        <f t="shared" si="273"/>
        <v>3.4763947740000002E-2</v>
      </c>
      <c r="L488" s="3"/>
      <c r="M488" s="38"/>
    </row>
    <row r="489" spans="1:13" ht="45.75" customHeight="1" outlineLevel="1" x14ac:dyDescent="0.2">
      <c r="A489" s="170" t="str">
        <f>Máximo!A489</f>
        <v>3.452</v>
      </c>
      <c r="B489" s="667" t="str">
        <f>Máximo!B489:E489</f>
        <v>9.4.4.2.        As 2 (duas) operações deverão ser realizadas antes da entrada em produção da solução.</v>
      </c>
      <c r="C489" s="668"/>
      <c r="D489" s="668"/>
      <c r="E489" s="669"/>
      <c r="F489" s="68" t="str">
        <f>IF(Máximo!F489:I489="","",Máximo!F489:I489)</f>
        <v/>
      </c>
      <c r="G489" s="72">
        <f>Máximo!G489:J489</f>
        <v>2.1459227E-4</v>
      </c>
      <c r="H489" s="70" t="str">
        <f>IF(Máximo!H489="","",Máximo!H489)</f>
        <v>Obrigatório</v>
      </c>
      <c r="I489" s="37" t="s">
        <v>4</v>
      </c>
      <c r="J489" s="73">
        <f>IF($K$13="Não Atende",0,IF(I489="","",IF(H489="",VLOOKUP(I489,Parâmetros!$B$3:$C$6,2,0),VLOOKUP(I489,Parâmetros!$B$3:$C$6,2,0)*VLOOKUP(H489,Parâmetros!$E$3:$G$5,2,0))))</f>
        <v>4</v>
      </c>
      <c r="K489" s="74">
        <f t="shared" si="273"/>
        <v>3.4763947740000002E-2</v>
      </c>
      <c r="L489" s="3"/>
      <c r="M489" s="38"/>
    </row>
    <row r="490" spans="1:13" ht="45.75" customHeight="1" outlineLevel="1" x14ac:dyDescent="0.2">
      <c r="A490" s="170" t="str">
        <f>Máximo!A490</f>
        <v>3.453</v>
      </c>
      <c r="B490" s="667" t="str">
        <f>Máximo!B490:E490</f>
        <v>9.4.4.3.        As 2 (duas) operações serão executadas pela equipe da CONTRATANTE e acompanhadas pela PROPONENTE dentro das dependências da CONTRATANTE. A CONTRATANTE utilizará o Plano de Testes entregue pelo PROPONENTE para ativar a aplicação em modo A.D e retornar à sua operação normal.</v>
      </c>
      <c r="C490" s="668"/>
      <c r="D490" s="668"/>
      <c r="E490" s="669"/>
      <c r="F490" s="68" t="str">
        <f>IF(Máximo!F490:I490="","",Máximo!F490:I490)</f>
        <v/>
      </c>
      <c r="G490" s="72">
        <f>Máximo!G490:J490</f>
        <v>2.1459227E-4</v>
      </c>
      <c r="H490" s="70" t="str">
        <f>IF(Máximo!H490="","",Máximo!H490)</f>
        <v>Obrigatório</v>
      </c>
      <c r="I490" s="37" t="s">
        <v>4</v>
      </c>
      <c r="J490" s="73">
        <f>IF($K$13="Não Atende",0,IF(I490="","",IF(H490="",VLOOKUP(I490,Parâmetros!$B$3:$C$6,2,0),VLOOKUP(I490,Parâmetros!$B$3:$C$6,2,0)*VLOOKUP(H490,Parâmetros!$E$3:$G$5,2,0))))</f>
        <v>4</v>
      </c>
      <c r="K490" s="74">
        <f t="shared" si="273"/>
        <v>3.4763947740000002E-2</v>
      </c>
      <c r="L490" s="3"/>
      <c r="M490" s="38"/>
    </row>
    <row r="491" spans="1:13" ht="45.75" customHeight="1" outlineLevel="1" x14ac:dyDescent="0.2">
      <c r="A491" s="170" t="str">
        <f>Máximo!A491</f>
        <v>3.454</v>
      </c>
      <c r="B491" s="667" t="str">
        <f>Máximo!B491:E491</f>
        <v>9.4.4.4.        Não serão contabilizadas, no total de 2 (duas) operações, as tentativas em que ocorrerem falhas, quer sejam decorrentes da documentação apresentada, quer sejam nos scripts criados e documentados. Para esses casos, caberá à PROPONENTE prover as devidas correções e ajustes no Plano de Testes antes de nova tentativa ser feita.</v>
      </c>
      <c r="C491" s="668"/>
      <c r="D491" s="668"/>
      <c r="E491" s="669"/>
      <c r="F491" s="68" t="str">
        <f>IF(Máximo!F491:I491="","",Máximo!F491:I491)</f>
        <v/>
      </c>
      <c r="G491" s="72">
        <f>Máximo!G491:J491</f>
        <v>2.1459227E-4</v>
      </c>
      <c r="H491" s="70" t="str">
        <f>IF(Máximo!H491="","",Máximo!H491)</f>
        <v>Obrigatório</v>
      </c>
      <c r="I491" s="37" t="s">
        <v>4</v>
      </c>
      <c r="J491" s="73">
        <f>IF($K$13="Não Atende",0,IF(I491="","",IF(H491="",VLOOKUP(I491,Parâmetros!$B$3:$C$6,2,0),VLOOKUP(I491,Parâmetros!$B$3:$C$6,2,0)*VLOOKUP(H491,Parâmetros!$E$3:$G$5,2,0))))</f>
        <v>4</v>
      </c>
      <c r="K491" s="74">
        <f t="shared" si="273"/>
        <v>3.4763947740000002E-2</v>
      </c>
      <c r="L491" s="3"/>
      <c r="M491" s="38"/>
    </row>
    <row r="492" spans="1:13" ht="45.75" customHeight="1" outlineLevel="1" x14ac:dyDescent="0.2">
      <c r="A492" s="170" t="str">
        <f>Máximo!A492</f>
        <v>3.455</v>
      </c>
      <c r="B492" s="667" t="str">
        <f>Máximo!B492:E492</f>
        <v>9.4.5.        Entrega da documentação</v>
      </c>
      <c r="C492" s="668"/>
      <c r="D492" s="668"/>
      <c r="E492" s="669"/>
      <c r="F492" s="68" t="str">
        <f>IF(Máximo!F492:I492="","",Máximo!F492:I492)</f>
        <v/>
      </c>
      <c r="G492" s="72">
        <f>Máximo!G492:J492</f>
        <v>2.1459227E-4</v>
      </c>
      <c r="H492" s="70" t="str">
        <f>IF(Máximo!H492="","",Máximo!H492)</f>
        <v>Obrigatório</v>
      </c>
      <c r="I492" s="37" t="s">
        <v>4</v>
      </c>
      <c r="J492" s="73">
        <f>IF($K$13="Não Atende",0,IF(I492="","",IF(H492="",VLOOKUP(I492,Parâmetros!$B$3:$C$6,2,0),VLOOKUP(I492,Parâmetros!$B$3:$C$6,2,0)*VLOOKUP(H492,Parâmetros!$E$3:$G$5,2,0))))</f>
        <v>4</v>
      </c>
      <c r="K492" s="74">
        <f t="shared" si="273"/>
        <v>3.4763947740000002E-2</v>
      </c>
      <c r="L492" s="3"/>
      <c r="M492" s="38"/>
    </row>
    <row r="493" spans="1:13" ht="45.75" customHeight="1" outlineLevel="1" x14ac:dyDescent="0.2">
      <c r="A493" s="170" t="str">
        <f>Máximo!A493</f>
        <v>3.456</v>
      </c>
      <c r="B493" s="667" t="str">
        <f>Máximo!B493:E493</f>
        <v>9.4.5.1.        A documentação completa da solução de A.D. deverá ser entregue através de meio eletrônico e em formato que possa ser posteriormente editado pela Oi, a exemplo de, mas não limitado a, .DOC, .XLS, .VSD.</v>
      </c>
      <c r="C493" s="668"/>
      <c r="D493" s="668"/>
      <c r="E493" s="669"/>
      <c r="F493" s="68" t="str">
        <f>IF(Máximo!F493:I493="","",Máximo!F493:I493)</f>
        <v/>
      </c>
      <c r="G493" s="72">
        <f>Máximo!G493:J493</f>
        <v>2.1459227E-4</v>
      </c>
      <c r="H493" s="70" t="str">
        <f>IF(Máximo!H493="","",Máximo!H493)</f>
        <v>Obrigatório</v>
      </c>
      <c r="I493" s="37" t="s">
        <v>4</v>
      </c>
      <c r="J493" s="73">
        <f>IF($K$13="Não Atende",0,IF(I493="","",IF(H493="",VLOOKUP(I493,Parâmetros!$B$3:$C$6,2,0),VLOOKUP(I493,Parâmetros!$B$3:$C$6,2,0)*VLOOKUP(H493,Parâmetros!$E$3:$G$5,2,0))))</f>
        <v>4</v>
      </c>
      <c r="K493" s="74">
        <f t="shared" si="273"/>
        <v>3.4763947740000002E-2</v>
      </c>
      <c r="L493" s="3"/>
      <c r="M493" s="38"/>
    </row>
    <row r="494" spans="1:13" ht="45.75" customHeight="1" outlineLevel="1" x14ac:dyDescent="0.2">
      <c r="A494" s="170" t="str">
        <f>Máximo!A494</f>
        <v>3.457</v>
      </c>
      <c r="B494" s="667" t="str">
        <f>Máximo!B494:E494</f>
        <v>9.5.          Modelo de Contratações:</v>
      </c>
      <c r="C494" s="668"/>
      <c r="D494" s="668"/>
      <c r="E494" s="669"/>
      <c r="F494" s="68" t="str">
        <f>IF(Máximo!F494:I494="","",Máximo!F494:I494)</f>
        <v/>
      </c>
      <c r="G494" s="72">
        <f>Máximo!G494:J494</f>
        <v>2.1459227E-4</v>
      </c>
      <c r="H494" s="70" t="str">
        <f>IF(Máximo!H494="","",Máximo!H494)</f>
        <v>Obrigatório</v>
      </c>
      <c r="I494" s="37" t="s">
        <v>4</v>
      </c>
      <c r="J494" s="73">
        <f>IF($K$13="Não Atende",0,IF(I494="","",IF(H494="",VLOOKUP(I494,Parâmetros!$B$3:$C$6,2,0),VLOOKUP(I494,Parâmetros!$B$3:$C$6,2,0)*VLOOKUP(H494,Parâmetros!$E$3:$G$5,2,0))))</f>
        <v>4</v>
      </c>
      <c r="K494" s="74">
        <f t="shared" si="273"/>
        <v>3.4763947740000002E-2</v>
      </c>
      <c r="L494" s="3"/>
      <c r="M494" s="38"/>
    </row>
    <row r="495" spans="1:13" ht="45.75" customHeight="1" outlineLevel="1" x14ac:dyDescent="0.2">
      <c r="A495" s="170" t="str">
        <f>Máximo!A495</f>
        <v>3.458</v>
      </c>
      <c r="B495" s="667" t="str">
        <f>Máximo!B495:E495</f>
        <v>9.5.1. O modelo de contratação da implementação da A.D. é o de “Escopo Fechado” onde todo o escopo dos serviços descritos deverá ser efetuado integralmente pela PROPONENTE sem a cobrança unitária nem definição de limites de horas.</v>
      </c>
      <c r="C495" s="668"/>
      <c r="D495" s="668"/>
      <c r="E495" s="669"/>
      <c r="F495" s="68" t="str">
        <f>IF(Máximo!F495:I495="","",Máximo!F495:I495)</f>
        <v/>
      </c>
      <c r="G495" s="72">
        <f>Máximo!G495:J495</f>
        <v>2.1459227E-4</v>
      </c>
      <c r="H495" s="70" t="str">
        <f>IF(Máximo!H495="","",Máximo!H495)</f>
        <v>Obrigatório</v>
      </c>
      <c r="I495" s="37" t="s">
        <v>4</v>
      </c>
      <c r="J495" s="73">
        <f>IF($K$13="Não Atende",0,IF(I495="","",IF(H495="",VLOOKUP(I495,Parâmetros!$B$3:$C$6,2,0),VLOOKUP(I495,Parâmetros!$B$3:$C$6,2,0)*VLOOKUP(H495,Parâmetros!$E$3:$G$5,2,0))))</f>
        <v>4</v>
      </c>
      <c r="K495" s="74">
        <f t="shared" si="273"/>
        <v>3.4763947740000002E-2</v>
      </c>
      <c r="L495" s="3"/>
      <c r="M495" s="38"/>
    </row>
    <row r="496" spans="1:13" ht="45.75" customHeight="1" outlineLevel="1" x14ac:dyDescent="0.2">
      <c r="A496" s="170" t="str">
        <f>Máximo!A496</f>
        <v>3.459</v>
      </c>
      <c r="B496" s="667" t="str">
        <f>Máximo!B496:E496</f>
        <v>9.6.          Requisitos da PROPONENTE: os itens a seguir serão avaliados pela CONTRATANTE para pontuar a PROPONENTE quanto à sua experiência na implementação de solução A.D. bem como ao grau de atendimento aos requisitos apresentados:</v>
      </c>
      <c r="C496" s="668"/>
      <c r="D496" s="668"/>
      <c r="E496" s="669"/>
      <c r="F496" s="68" t="str">
        <f>IF(Máximo!F496:I496="","",Máximo!F496:I496)</f>
        <v/>
      </c>
      <c r="G496" s="72">
        <f>Máximo!G496:J496</f>
        <v>2.1459227E-4</v>
      </c>
      <c r="H496" s="70" t="str">
        <f>IF(Máximo!H496="","",Máximo!H496)</f>
        <v>Obrigatório</v>
      </c>
      <c r="I496" s="37" t="s">
        <v>4</v>
      </c>
      <c r="J496" s="73">
        <f>IF($K$13="Não Atende",0,IF(I496="","",IF(H496="",VLOOKUP(I496,Parâmetros!$B$3:$C$6,2,0),VLOOKUP(I496,Parâmetros!$B$3:$C$6,2,0)*VLOOKUP(H496,Parâmetros!$E$3:$G$5,2,0))))</f>
        <v>4</v>
      </c>
      <c r="K496" s="74">
        <f t="shared" si="273"/>
        <v>3.4763947740000002E-2</v>
      </c>
      <c r="L496" s="3"/>
      <c r="M496" s="38"/>
    </row>
    <row r="497" spans="1:13" ht="45.75" customHeight="1" outlineLevel="1" x14ac:dyDescent="0.2">
      <c r="A497" s="170" t="str">
        <f>Máximo!A497</f>
        <v>3.460</v>
      </c>
      <c r="B497" s="667" t="str">
        <f>Máximo!B497:E497</f>
        <v>9.6.1.        Certificações: a PROPONENTE deverá informar quantos profissionais certificados serão utilizados durante a execução dos serviços, assim como as certificações dos mesmos. E desejável que os recursos possuam algumas das seguintes certificações:</v>
      </c>
      <c r="C497" s="668"/>
      <c r="D497" s="668"/>
      <c r="E497" s="669"/>
      <c r="F497" s="68" t="str">
        <f>IF(Máximo!F497:I497="","",Máximo!F497:I497)</f>
        <v/>
      </c>
      <c r="G497" s="72">
        <f>Máximo!G497:J497</f>
        <v>2.1459227E-4</v>
      </c>
      <c r="H497" s="70" t="str">
        <f>IF(Máximo!H497="","",Máximo!H497)</f>
        <v>Obrigatório</v>
      </c>
      <c r="I497" s="37" t="s">
        <v>4</v>
      </c>
      <c r="J497" s="73">
        <f>IF($K$13="Não Atende",0,IF(I497="","",IF(H497="",VLOOKUP(I497,Parâmetros!$B$3:$C$6,2,0),VLOOKUP(I497,Parâmetros!$B$3:$C$6,2,0)*VLOOKUP(H497,Parâmetros!$E$3:$G$5,2,0))))</f>
        <v>4</v>
      </c>
      <c r="K497" s="74">
        <f t="shared" si="273"/>
        <v>3.4763947740000002E-2</v>
      </c>
      <c r="L497" s="3"/>
      <c r="M497" s="38"/>
    </row>
    <row r="498" spans="1:13" ht="45.75" customHeight="1" outlineLevel="1" x14ac:dyDescent="0.2">
      <c r="A498" s="170" t="str">
        <f>Máximo!A498</f>
        <v>3.461</v>
      </c>
      <c r="B498" s="667" t="str">
        <f>Máximo!B498:E498</f>
        <v>9.6.1.1.        Foundation Certificate in IT Service Management - IT Infrastructure Library (ITIL);</v>
      </c>
      <c r="C498" s="668"/>
      <c r="D498" s="668"/>
      <c r="E498" s="669"/>
      <c r="F498" s="68" t="str">
        <f>IF(Máximo!F498:I498="","",Máximo!F498:I498)</f>
        <v/>
      </c>
      <c r="G498" s="72">
        <f>Máximo!G498:J498</f>
        <v>2.1459227E-4</v>
      </c>
      <c r="H498" s="70" t="str">
        <f>IF(Máximo!H498="","",Máximo!H498)</f>
        <v>Obrigatório</v>
      </c>
      <c r="I498" s="37" t="s">
        <v>4</v>
      </c>
      <c r="J498" s="73">
        <f>IF($K$13="Não Atende",0,IF(I498="","",IF(H498="",VLOOKUP(I498,Parâmetros!$B$3:$C$6,2,0),VLOOKUP(I498,Parâmetros!$B$3:$C$6,2,0)*VLOOKUP(H498,Parâmetros!$E$3:$G$5,2,0))))</f>
        <v>4</v>
      </c>
      <c r="K498" s="74">
        <f t="shared" si="273"/>
        <v>3.4763947740000002E-2</v>
      </c>
      <c r="L498" s="3"/>
      <c r="M498" s="38"/>
    </row>
    <row r="499" spans="1:13" ht="45.75" customHeight="1" outlineLevel="1" x14ac:dyDescent="0.2">
      <c r="A499" s="170" t="str">
        <f>Máximo!A499</f>
        <v>3.462</v>
      </c>
      <c r="B499" s="667" t="str">
        <f>Máximo!B499:E499</f>
        <v>9.6.1.2.        Project Manager Professional (PMP).</v>
      </c>
      <c r="C499" s="668"/>
      <c r="D499" s="668"/>
      <c r="E499" s="669"/>
      <c r="F499" s="68" t="str">
        <f>IF(Máximo!F499:I499="","",Máximo!F499:I499)</f>
        <v/>
      </c>
      <c r="G499" s="72">
        <f>Máximo!G499:J499</f>
        <v>2.1459227E-4</v>
      </c>
      <c r="H499" s="70" t="str">
        <f>IF(Máximo!H499="","",Máximo!H499)</f>
        <v>Obrigatório</v>
      </c>
      <c r="I499" s="37" t="s">
        <v>4</v>
      </c>
      <c r="J499" s="73">
        <f>IF($K$13="Não Atende",0,IF(I499="","",IF(H499="",VLOOKUP(I499,Parâmetros!$B$3:$C$6,2,0),VLOOKUP(I499,Parâmetros!$B$3:$C$6,2,0)*VLOOKUP(H499,Parâmetros!$E$3:$G$5,2,0))))</f>
        <v>4</v>
      </c>
      <c r="K499" s="74">
        <f t="shared" si="273"/>
        <v>3.4763947740000002E-2</v>
      </c>
      <c r="L499" s="3"/>
      <c r="M499" s="38"/>
    </row>
    <row r="500" spans="1:13" ht="45.75" customHeight="1" outlineLevel="1" x14ac:dyDescent="0.2">
      <c r="A500" s="170" t="str">
        <f>Máximo!A500</f>
        <v>3.463</v>
      </c>
      <c r="B500" s="667" t="str">
        <f>Máximo!B500:E500</f>
        <v>9.6.2.        Experiência: a PROPONENTE deverá detalhar experiências que permita avaliar seus conhecimentos e experiências adquiridos em implementação de A.D. através de:</v>
      </c>
      <c r="C500" s="668"/>
      <c r="D500" s="668"/>
      <c r="E500" s="669"/>
      <c r="F500" s="68" t="str">
        <f>IF(Máximo!F500:I500="","",Máximo!F500:I500)</f>
        <v/>
      </c>
      <c r="G500" s="72">
        <f>Máximo!G500:J500</f>
        <v>2.1459227E-4</v>
      </c>
      <c r="H500" s="70" t="str">
        <f>IF(Máximo!H500="","",Máximo!H500)</f>
        <v>Obrigatório</v>
      </c>
      <c r="I500" s="37" t="s">
        <v>4</v>
      </c>
      <c r="J500" s="73">
        <f>IF($K$13="Não Atende",0,IF(I500="","",IF(H500="",VLOOKUP(I500,Parâmetros!$B$3:$C$6,2,0),VLOOKUP(I500,Parâmetros!$B$3:$C$6,2,0)*VLOOKUP(H500,Parâmetros!$E$3:$G$5,2,0))))</f>
        <v>4</v>
      </c>
      <c r="K500" s="74">
        <f t="shared" si="273"/>
        <v>3.4763947740000002E-2</v>
      </c>
      <c r="L500" s="3"/>
      <c r="M500" s="38"/>
    </row>
    <row r="501" spans="1:13" ht="45.75" customHeight="1" outlineLevel="1" x14ac:dyDescent="0.2">
      <c r="A501" s="170" t="str">
        <f>Máximo!A501</f>
        <v>3.464</v>
      </c>
      <c r="B501" s="667" t="str">
        <f>Máximo!B501:E501</f>
        <v>9.6.2.1.        Serviços realizados em grandes empresas de Telecomunicações (Internacional / Nacional);</v>
      </c>
      <c r="C501" s="668"/>
      <c r="D501" s="668"/>
      <c r="E501" s="669"/>
      <c r="F501" s="68" t="str">
        <f>IF(Máximo!F501:I501="","",Máximo!F501:I501)</f>
        <v/>
      </c>
      <c r="G501" s="72">
        <f>Máximo!G501:J501</f>
        <v>2.1459227E-4</v>
      </c>
      <c r="H501" s="70" t="str">
        <f>IF(Máximo!H501="","",Máximo!H501)</f>
        <v>Obrigatório</v>
      </c>
      <c r="I501" s="37" t="s">
        <v>4</v>
      </c>
      <c r="J501" s="73">
        <f>IF($K$13="Não Atende",0,IF(I501="","",IF(H501="",VLOOKUP(I501,Parâmetros!$B$3:$C$6,2,0),VLOOKUP(I501,Parâmetros!$B$3:$C$6,2,0)*VLOOKUP(H501,Parâmetros!$E$3:$G$5,2,0))))</f>
        <v>4</v>
      </c>
      <c r="K501" s="74">
        <f t="shared" si="273"/>
        <v>3.4763947740000002E-2</v>
      </c>
      <c r="L501" s="3"/>
      <c r="M501" s="38"/>
    </row>
    <row r="502" spans="1:13" ht="45.75" customHeight="1" outlineLevel="1" x14ac:dyDescent="0.2">
      <c r="A502" s="170" t="str">
        <f>Máximo!A502</f>
        <v>3.465</v>
      </c>
      <c r="B502" s="667" t="str">
        <f>Máximo!B502:E502</f>
        <v>9.6.2.2.        Serviços relativos a soluções de Business Continuity Management (BCM) em grandes empresas (Internacional / Nacional);</v>
      </c>
      <c r="C502" s="668"/>
      <c r="D502" s="668"/>
      <c r="E502" s="669"/>
      <c r="F502" s="68" t="str">
        <f>IF(Máximo!F502:I502="","",Máximo!F502:I502)</f>
        <v/>
      </c>
      <c r="G502" s="72">
        <f>Máximo!G502:J502</f>
        <v>2.1459227E-4</v>
      </c>
      <c r="H502" s="70" t="str">
        <f>IF(Máximo!H502="","",Máximo!H502)</f>
        <v>Obrigatório</v>
      </c>
      <c r="I502" s="37" t="s">
        <v>4</v>
      </c>
      <c r="J502" s="73">
        <f>IF($K$13="Não Atende",0,IF(I502="","",IF(H502="",VLOOKUP(I502,Parâmetros!$B$3:$C$6,2,0),VLOOKUP(I502,Parâmetros!$B$3:$C$6,2,0)*VLOOKUP(H502,Parâmetros!$E$3:$G$5,2,0))))</f>
        <v>4</v>
      </c>
      <c r="K502" s="74">
        <f t="shared" si="273"/>
        <v>3.4763947740000002E-2</v>
      </c>
      <c r="L502" s="3"/>
      <c r="M502" s="38"/>
    </row>
    <row r="503" spans="1:13" ht="45.75" customHeight="1" outlineLevel="1" x14ac:dyDescent="0.2">
      <c r="A503" s="170" t="str">
        <f>Máximo!A503</f>
        <v>3.466</v>
      </c>
      <c r="B503" s="667" t="str">
        <f>Máximo!B503:E503</f>
        <v>10.      Requisitos de Monitoração, Automação e Gerenciamento</v>
      </c>
      <c r="C503" s="668"/>
      <c r="D503" s="668"/>
      <c r="E503" s="669"/>
      <c r="F503" s="68" t="str">
        <f>IF(Máximo!F503:I503="","",Máximo!F503:I503)</f>
        <v/>
      </c>
      <c r="G503" s="72">
        <f>Máximo!G503:J503</f>
        <v>2.1459227E-4</v>
      </c>
      <c r="H503" s="70" t="str">
        <f>IF(Máximo!H503="","",Máximo!H503)</f>
        <v>Obrigatório</v>
      </c>
      <c r="I503" s="37" t="s">
        <v>4</v>
      </c>
      <c r="J503" s="73">
        <f>IF($K$13="Não Atende",0,IF(I503="","",IF(H503="",VLOOKUP(I503,Parâmetros!$B$3:$C$6,2,0),VLOOKUP(I503,Parâmetros!$B$3:$C$6,2,0)*VLOOKUP(H503,Parâmetros!$E$3:$G$5,2,0))))</f>
        <v>4</v>
      </c>
      <c r="K503" s="74">
        <f t="shared" si="273"/>
        <v>3.4763947740000002E-2</v>
      </c>
      <c r="L503" s="3"/>
      <c r="M503" s="38"/>
    </row>
    <row r="504" spans="1:13" ht="45.75" customHeight="1" outlineLevel="1" x14ac:dyDescent="0.2">
      <c r="A504" s="170" t="str">
        <f>Máximo!A504</f>
        <v>3.467</v>
      </c>
      <c r="B504" s="667" t="str">
        <f>Máximo!B504:E504</f>
        <v>10.1.A Oi utiliza diversas ferramentas para as atividades de gerenciamento da infraestrutura e de serviços de TI, sendo estas integradas com base no Framework de Gerenciamento da Oi, o que possibilita a gestão e operação de componentes, recursos e serviços de TI de forma estruturada e de acordo com as boas práticas de Gestão de TI como ITIL e COBIT;</v>
      </c>
      <c r="C504" s="668"/>
      <c r="D504" s="668"/>
      <c r="E504" s="669"/>
      <c r="F504" s="68" t="str">
        <f>IF(Máximo!F504:I504="","",Máximo!F504:I504)</f>
        <v/>
      </c>
      <c r="G504" s="72">
        <f>Máximo!G504:J504</f>
        <v>2.1459227E-4</v>
      </c>
      <c r="H504" s="70" t="str">
        <f>IF(Máximo!H504="","",Máximo!H504)</f>
        <v>Obrigatório</v>
      </c>
      <c r="I504" s="37" t="s">
        <v>4</v>
      </c>
      <c r="J504" s="73">
        <f>IF($K$13="Não Atende",0,IF(I504="","",IF(H504="",VLOOKUP(I504,Parâmetros!$B$3:$C$6,2,0),VLOOKUP(I504,Parâmetros!$B$3:$C$6,2,0)*VLOOKUP(H504,Parâmetros!$E$3:$G$5,2,0))))</f>
        <v>4</v>
      </c>
      <c r="K504" s="74">
        <f t="shared" si="273"/>
        <v>3.4763947740000002E-2</v>
      </c>
      <c r="L504" s="3"/>
      <c r="M504" s="38"/>
    </row>
    <row r="505" spans="1:13" ht="45.75" customHeight="1" outlineLevel="1" x14ac:dyDescent="0.2">
      <c r="A505" s="170" t="str">
        <f>Máximo!A505</f>
        <v>3.468</v>
      </c>
      <c r="B505" s="667" t="str">
        <f>Máximo!B505:E505</f>
        <v>10.2.O PROPONENTE deverá avaliar a relação de ferramentas da tabela abaixo verificando a compatibilidade das ferramentas utilizadas pela Oi com a solução proposta na RFP. Caso uma ou mais ferramenta(s) não seja(m) adequada(s) para a monitoração, automação e gerenciamento da solução proposta, ou ainda, caso seja necessária a complementação através de outras ferramentas, deverá ser considerada na Proposta Técnica quais seriam as ferramentas adicionais e/ou as ferramentas incompatíveis justificando os motivos. Caberá a CONTRATANTE avaliar a real necessidade de uso e aplicabilidade de novas ferramentas no framework de Gerenciamento da Oi. As ferramentas homologadas e utilizadas pela Oi para as respectivas finalidades são:</v>
      </c>
      <c r="C505" s="668"/>
      <c r="D505" s="668"/>
      <c r="E505" s="669"/>
      <c r="F505" s="68" t="str">
        <f>IF(Máximo!F505:I505="","",Máximo!F505:I505)</f>
        <v/>
      </c>
      <c r="G505" s="72">
        <f>Máximo!G505:J505</f>
        <v>2.1459227E-4</v>
      </c>
      <c r="H505" s="70" t="str">
        <f>IF(Máximo!H505="","",Máximo!H505)</f>
        <v>Obrigatório</v>
      </c>
      <c r="I505" s="37" t="s">
        <v>4</v>
      </c>
      <c r="J505" s="73">
        <f>IF($K$13="Não Atende",0,IF(I505="","",IF(H505="",VLOOKUP(I505,Parâmetros!$B$3:$C$6,2,0),VLOOKUP(I505,Parâmetros!$B$3:$C$6,2,0)*VLOOKUP(H505,Parâmetros!$E$3:$G$5,2,0))))</f>
        <v>4</v>
      </c>
      <c r="K505" s="74">
        <f t="shared" ref="K505:K568" si="274">IF(J505="",0,((G505*J505)*$F$30)*0.9*100)</f>
        <v>3.4763947740000002E-2</v>
      </c>
      <c r="L505" s="3"/>
      <c r="M505" s="38"/>
    </row>
    <row r="506" spans="1:13" ht="45.75" customHeight="1" outlineLevel="1" x14ac:dyDescent="0.2">
      <c r="A506" s="170" t="str">
        <f>Máximo!A506</f>
        <v>3.469</v>
      </c>
      <c r="B506" s="667" t="str">
        <f>Máximo!B506:E506</f>
        <v>10.2.1.     Nagios Monitoração de Redes – Disponibilidade e Performance</v>
      </c>
      <c r="C506" s="668"/>
      <c r="D506" s="668"/>
      <c r="E506" s="669"/>
      <c r="F506" s="68" t="str">
        <f>IF(Máximo!F506:I506="","",Máximo!F506:I506)</f>
        <v/>
      </c>
      <c r="G506" s="72">
        <f>Máximo!G506:J506</f>
        <v>2.1459227E-4</v>
      </c>
      <c r="H506" s="70" t="str">
        <f>IF(Máximo!H506="","",Máximo!H506)</f>
        <v>Obrigatório</v>
      </c>
      <c r="I506" s="37" t="s">
        <v>4</v>
      </c>
      <c r="J506" s="73">
        <f>IF($K$13="Não Atende",0,IF(I506="","",IF(H506="",VLOOKUP(I506,Parâmetros!$B$3:$C$6,2,0),VLOOKUP(I506,Parâmetros!$B$3:$C$6,2,0)*VLOOKUP(H506,Parâmetros!$E$3:$G$5,2,0))))</f>
        <v>4</v>
      </c>
      <c r="K506" s="74">
        <f t="shared" si="274"/>
        <v>3.4763947740000002E-2</v>
      </c>
      <c r="L506" s="3"/>
      <c r="M506" s="38"/>
    </row>
    <row r="507" spans="1:13" ht="45.75" customHeight="1" outlineLevel="1" x14ac:dyDescent="0.2">
      <c r="A507" s="170" t="str">
        <f>Máximo!A507</f>
        <v>3.470</v>
      </c>
      <c r="B507" s="667" t="str">
        <f>Máximo!B507:E507</f>
        <v>10.2.2.     BMC Patrol Agent Monitoração de Redes – Disponibilidade e Performance</v>
      </c>
      <c r="C507" s="668"/>
      <c r="D507" s="668"/>
      <c r="E507" s="669"/>
      <c r="F507" s="68" t="str">
        <f>IF(Máximo!F507:I507="","",Máximo!F507:I507)</f>
        <v/>
      </c>
      <c r="G507" s="72">
        <f>Máximo!G507:J507</f>
        <v>2.1459227E-4</v>
      </c>
      <c r="H507" s="70" t="str">
        <f>IF(Máximo!H507="","",Máximo!H507)</f>
        <v>Obrigatório</v>
      </c>
      <c r="I507" s="37" t="s">
        <v>4</v>
      </c>
      <c r="J507" s="73">
        <f>IF($K$13="Não Atende",0,IF(I507="","",IF(H507="",VLOOKUP(I507,Parâmetros!$B$3:$C$6,2,0),VLOOKUP(I507,Parâmetros!$B$3:$C$6,2,0)*VLOOKUP(H507,Parâmetros!$E$3:$G$5,2,0))))</f>
        <v>4</v>
      </c>
      <c r="K507" s="74">
        <f t="shared" si="274"/>
        <v>3.4763947740000002E-2</v>
      </c>
      <c r="L507" s="3"/>
      <c r="M507" s="38"/>
    </row>
    <row r="508" spans="1:13" ht="45.75" customHeight="1" outlineLevel="1" x14ac:dyDescent="0.2">
      <c r="A508" s="170" t="str">
        <f>Máximo!A508</f>
        <v>3.471</v>
      </c>
      <c r="B508" s="667" t="str">
        <f>Máximo!B508:E508</f>
        <v>10.2.3.     BMC Performance Assurance Agent Monitoração de Servidores, Serviços, Logs e Workloads – Disponibilidade e Performance</v>
      </c>
      <c r="C508" s="668"/>
      <c r="D508" s="668"/>
      <c r="E508" s="669"/>
      <c r="F508" s="68" t="str">
        <f>IF(Máximo!F508:I508="","",Máximo!F508:I508)</f>
        <v/>
      </c>
      <c r="G508" s="72">
        <f>Máximo!G508:J508</f>
        <v>2.1459227E-4</v>
      </c>
      <c r="H508" s="70" t="str">
        <f>IF(Máximo!H508="","",Máximo!H508)</f>
        <v>Obrigatório</v>
      </c>
      <c r="I508" s="37" t="s">
        <v>4</v>
      </c>
      <c r="J508" s="73">
        <f>IF($K$13="Não Atende",0,IF(I508="","",IF(H508="",VLOOKUP(I508,Parâmetros!$B$3:$C$6,2,0),VLOOKUP(I508,Parâmetros!$B$3:$C$6,2,0)*VLOOKUP(H508,Parâmetros!$E$3:$G$5,2,0))))</f>
        <v>4</v>
      </c>
      <c r="K508" s="74">
        <f t="shared" si="274"/>
        <v>3.4763947740000002E-2</v>
      </c>
      <c r="L508" s="3"/>
      <c r="M508" s="38"/>
    </row>
    <row r="509" spans="1:13" ht="45.75" customHeight="1" outlineLevel="1" x14ac:dyDescent="0.2">
      <c r="A509" s="170" t="str">
        <f>Máximo!A509</f>
        <v>3.472</v>
      </c>
      <c r="B509" s="667" t="str">
        <f>Máximo!B509:E509</f>
        <v>10.2.4.     BMC Portal Agentless (ProactiveNet) Monitoração de Servidores, Serviços, Logs e Workloads – Disponibilidade e Performance</v>
      </c>
      <c r="C509" s="668"/>
      <c r="D509" s="668"/>
      <c r="E509" s="669"/>
      <c r="F509" s="68" t="str">
        <f>IF(Máximo!F509:I509="","",Máximo!F509:I509)</f>
        <v/>
      </c>
      <c r="G509" s="72">
        <f>Máximo!G509:J509</f>
        <v>2.1459227E-4</v>
      </c>
      <c r="H509" s="70" t="str">
        <f>IF(Máximo!H509="","",Máximo!H509)</f>
        <v>Obrigatório</v>
      </c>
      <c r="I509" s="37" t="s">
        <v>4</v>
      </c>
      <c r="J509" s="73">
        <f>IF($K$13="Não Atende",0,IF(I509="","",IF(H509="",VLOOKUP(I509,Parâmetros!$B$3:$C$6,2,0),VLOOKUP(I509,Parâmetros!$B$3:$C$6,2,0)*VLOOKUP(H509,Parâmetros!$E$3:$G$5,2,0))))</f>
        <v>4</v>
      </c>
      <c r="K509" s="74">
        <f t="shared" si="274"/>
        <v>3.4763947740000002E-2</v>
      </c>
      <c r="L509" s="3"/>
      <c r="M509" s="38"/>
    </row>
    <row r="510" spans="1:13" ht="45.75" customHeight="1" outlineLevel="1" x14ac:dyDescent="0.2">
      <c r="A510" s="170" t="str">
        <f>Máximo!A510</f>
        <v>3.473</v>
      </c>
      <c r="B510" s="667" t="str">
        <f>Máximo!B510:E510</f>
        <v>10.2.5.     BMC Performance Management for Applications Monitoração de Aplicações e Middlewares – Disponibilidade e Peformance</v>
      </c>
      <c r="C510" s="668"/>
      <c r="D510" s="668"/>
      <c r="E510" s="669"/>
      <c r="F510" s="68" t="str">
        <f>IF(Máximo!F510:I510="","",Máximo!F510:I510)</f>
        <v/>
      </c>
      <c r="G510" s="72">
        <f>Máximo!G510:J510</f>
        <v>2.1459227E-4</v>
      </c>
      <c r="H510" s="70" t="str">
        <f>IF(Máximo!H510="","",Máximo!H510)</f>
        <v>Obrigatório</v>
      </c>
      <c r="I510" s="37" t="s">
        <v>4</v>
      </c>
      <c r="J510" s="73">
        <f>IF($K$13="Não Atende",0,IF(I510="","",IF(H510="",VLOOKUP(I510,Parâmetros!$B$3:$C$6,2,0),VLOOKUP(I510,Parâmetros!$B$3:$C$6,2,0)*VLOOKUP(H510,Parâmetros!$E$3:$G$5,2,0))))</f>
        <v>4</v>
      </c>
      <c r="K510" s="74">
        <f t="shared" si="274"/>
        <v>3.4763947740000002E-2</v>
      </c>
      <c r="L510" s="3"/>
      <c r="M510" s="38"/>
    </row>
    <row r="511" spans="1:13" ht="45.75" customHeight="1" outlineLevel="1" x14ac:dyDescent="0.2">
      <c r="A511" s="170" t="str">
        <f>Máximo!A511</f>
        <v>3.474</v>
      </c>
      <c r="B511" s="667" t="str">
        <f>Máximo!B511:E511</f>
        <v>10.2.6.     BMC Performance Management Knowledge Modules Monitoração de Aplicações e Middlewares – Disponibilidade e Peformance</v>
      </c>
      <c r="C511" s="668"/>
      <c r="D511" s="668"/>
      <c r="E511" s="669"/>
      <c r="F511" s="68" t="str">
        <f>IF(Máximo!F511:I511="","",Máximo!F511:I511)</f>
        <v/>
      </c>
      <c r="G511" s="72">
        <f>Máximo!G511:J511</f>
        <v>2.1459227E-4</v>
      </c>
      <c r="H511" s="70" t="str">
        <f>IF(Máximo!H511="","",Máximo!H511)</f>
        <v>Obrigatório</v>
      </c>
      <c r="I511" s="37" t="s">
        <v>4</v>
      </c>
      <c r="J511" s="73">
        <f>IF($K$13="Não Atende",0,IF(I511="","",IF(H511="",VLOOKUP(I511,Parâmetros!$B$3:$C$6,2,0),VLOOKUP(I511,Parâmetros!$B$3:$C$6,2,0)*VLOOKUP(H511,Parâmetros!$E$3:$G$5,2,0))))</f>
        <v>4</v>
      </c>
      <c r="K511" s="74">
        <f t="shared" si="274"/>
        <v>3.4763947740000002E-2</v>
      </c>
      <c r="L511" s="3"/>
      <c r="M511" s="38"/>
    </row>
    <row r="512" spans="1:13" ht="45.75" customHeight="1" outlineLevel="1" x14ac:dyDescent="0.2">
      <c r="A512" s="170" t="str">
        <f>Máximo!A512</f>
        <v>3.475</v>
      </c>
      <c r="B512" s="667" t="str">
        <f>Máximo!B512:E512</f>
        <v>10.2.7.     BMC T-MART / Silk Performer Monitoração da Experiência do Usuário Final - Peformance</v>
      </c>
      <c r="C512" s="668"/>
      <c r="D512" s="668"/>
      <c r="E512" s="669"/>
      <c r="F512" s="68" t="str">
        <f>IF(Máximo!F512:I512="","",Máximo!F512:I512)</f>
        <v/>
      </c>
      <c r="G512" s="72">
        <f>Máximo!G512:J512</f>
        <v>2.1459227E-4</v>
      </c>
      <c r="H512" s="70" t="str">
        <f>IF(Máximo!H512="","",Máximo!H512)</f>
        <v>Obrigatório</v>
      </c>
      <c r="I512" s="37" t="s">
        <v>4</v>
      </c>
      <c r="J512" s="73">
        <f>IF($K$13="Não Atende",0,IF(I512="","",IF(H512="",VLOOKUP(I512,Parâmetros!$B$3:$C$6,2,0),VLOOKUP(I512,Parâmetros!$B$3:$C$6,2,0)*VLOOKUP(H512,Parâmetros!$E$3:$G$5,2,0))))</f>
        <v>4</v>
      </c>
      <c r="K512" s="74">
        <f t="shared" si="274"/>
        <v>3.4763947740000002E-2</v>
      </c>
      <c r="L512" s="3"/>
      <c r="M512" s="38"/>
    </row>
    <row r="513" spans="1:13" ht="45.75" customHeight="1" outlineLevel="1" x14ac:dyDescent="0.2">
      <c r="A513" s="170" t="str">
        <f>Máximo!A513</f>
        <v>3.476</v>
      </c>
      <c r="B513" s="667" t="str">
        <f>Máximo!B513:E513</f>
        <v>10.2.8.     BMC End User Experience Management Monitoração da Experiência do Usuário Final - Peformance</v>
      </c>
      <c r="C513" s="668"/>
      <c r="D513" s="668"/>
      <c r="E513" s="669"/>
      <c r="F513" s="68" t="str">
        <f>IF(Máximo!F513:I513="","",Máximo!F513:I513)</f>
        <v/>
      </c>
      <c r="G513" s="72">
        <f>Máximo!G513:J513</f>
        <v>2.1459227E-4</v>
      </c>
      <c r="H513" s="70" t="str">
        <f>IF(Máximo!H513="","",Máximo!H513)</f>
        <v>Obrigatório</v>
      </c>
      <c r="I513" s="37" t="s">
        <v>4</v>
      </c>
      <c r="J513" s="73">
        <f>IF($K$13="Não Atende",0,IF(I513="","",IF(H513="",VLOOKUP(I513,Parâmetros!$B$3:$C$6,2,0),VLOOKUP(I513,Parâmetros!$B$3:$C$6,2,0)*VLOOKUP(H513,Parâmetros!$E$3:$G$5,2,0))))</f>
        <v>4</v>
      </c>
      <c r="K513" s="74">
        <f t="shared" si="274"/>
        <v>3.4763947740000002E-2</v>
      </c>
      <c r="L513" s="3"/>
      <c r="M513" s="38"/>
    </row>
    <row r="514" spans="1:13" ht="45.75" customHeight="1" outlineLevel="1" x14ac:dyDescent="0.2">
      <c r="A514" s="170" t="str">
        <f>Máximo!A514</f>
        <v>3.477</v>
      </c>
      <c r="B514" s="667" t="str">
        <f>Máximo!B514:E514</f>
        <v>10.2.9.     BMC ProactiveNet 9.0 Gerenciamento de Eventos</v>
      </c>
      <c r="C514" s="668"/>
      <c r="D514" s="668"/>
      <c r="E514" s="669"/>
      <c r="F514" s="68" t="str">
        <f>IF(Máximo!F514:I514="","",Máximo!F514:I514)</f>
        <v/>
      </c>
      <c r="G514" s="72">
        <f>Máximo!G514:J514</f>
        <v>2.1459227E-4</v>
      </c>
      <c r="H514" s="70" t="str">
        <f>IF(Máximo!H514="","",Máximo!H514)</f>
        <v>Obrigatório</v>
      </c>
      <c r="I514" s="37" t="s">
        <v>4</v>
      </c>
      <c r="J514" s="73">
        <f>IF($K$13="Não Atende",0,IF(I514="","",IF(H514="",VLOOKUP(I514,Parâmetros!$B$3:$C$6,2,0),VLOOKUP(I514,Parâmetros!$B$3:$C$6,2,0)*VLOOKUP(H514,Parâmetros!$E$3:$G$5,2,0))))</f>
        <v>4</v>
      </c>
      <c r="K514" s="74">
        <f t="shared" si="274"/>
        <v>3.4763947740000002E-2</v>
      </c>
      <c r="L514" s="3"/>
      <c r="M514" s="38"/>
    </row>
    <row r="515" spans="1:13" ht="45.75" customHeight="1" outlineLevel="1" x14ac:dyDescent="0.2">
      <c r="A515" s="170" t="str">
        <f>Máximo!A515</f>
        <v>3.478</v>
      </c>
      <c r="B515" s="667" t="str">
        <f>Máximo!B515:E515</f>
        <v>10.2.10.   BMC ARS Remedy 8.1 Gerenciamento de Requisições, Incidentes, Problemas e Mudanças</v>
      </c>
      <c r="C515" s="668"/>
      <c r="D515" s="668"/>
      <c r="E515" s="669"/>
      <c r="F515" s="68" t="str">
        <f>IF(Máximo!F515:I515="","",Máximo!F515:I515)</f>
        <v/>
      </c>
      <c r="G515" s="72">
        <f>Máximo!G515:J515</f>
        <v>2.1459227E-4</v>
      </c>
      <c r="H515" s="70" t="str">
        <f>IF(Máximo!H515="","",Máximo!H515)</f>
        <v>Obrigatório</v>
      </c>
      <c r="I515" s="37" t="s">
        <v>4</v>
      </c>
      <c r="J515" s="73">
        <f>IF($K$13="Não Atende",0,IF(I515="","",IF(H515="",VLOOKUP(I515,Parâmetros!$B$3:$C$6,2,0),VLOOKUP(I515,Parâmetros!$B$3:$C$6,2,0)*VLOOKUP(H515,Parâmetros!$E$3:$G$5,2,0))))</f>
        <v>4</v>
      </c>
      <c r="K515" s="74">
        <f t="shared" si="274"/>
        <v>3.4763947740000002E-2</v>
      </c>
      <c r="L515" s="3"/>
      <c r="M515" s="38"/>
    </row>
    <row r="516" spans="1:13" ht="45.75" customHeight="1" outlineLevel="1" x14ac:dyDescent="0.2">
      <c r="A516" s="170" t="str">
        <f>Máximo!A516</f>
        <v>3.479</v>
      </c>
      <c r="B516" s="667" t="str">
        <f>Máximo!B516:E516</f>
        <v>10.2.11.   BMC Atrium CMDB 8.1 Gerenciamento de Configurações e Ativos de TI</v>
      </c>
      <c r="C516" s="668"/>
      <c r="D516" s="668"/>
      <c r="E516" s="669"/>
      <c r="F516" s="68" t="str">
        <f>IF(Máximo!F516:I516="","",Máximo!F516:I516)</f>
        <v/>
      </c>
      <c r="G516" s="72">
        <f>Máximo!G516:J516</f>
        <v>2.1459227E-4</v>
      </c>
      <c r="H516" s="70" t="str">
        <f>IF(Máximo!H516="","",Máximo!H516)</f>
        <v>Obrigatório</v>
      </c>
      <c r="I516" s="37" t="s">
        <v>4</v>
      </c>
      <c r="J516" s="73">
        <f>IF($K$13="Não Atende",0,IF(I516="","",IF(H516="",VLOOKUP(I516,Parâmetros!$B$3:$C$6,2,0),VLOOKUP(I516,Parâmetros!$B$3:$C$6,2,0)*VLOOKUP(H516,Parâmetros!$E$3:$G$5,2,0))))</f>
        <v>4</v>
      </c>
      <c r="K516" s="74">
        <f t="shared" si="274"/>
        <v>3.4763947740000002E-2</v>
      </c>
      <c r="L516" s="3"/>
      <c r="M516" s="38"/>
    </row>
    <row r="517" spans="1:13" ht="45.75" customHeight="1" outlineLevel="1" x14ac:dyDescent="0.2">
      <c r="A517" s="170" t="str">
        <f>Máximo!A517</f>
        <v>3.480</v>
      </c>
      <c r="B517" s="667" t="str">
        <f>Máximo!B517:E517</f>
        <v>10.2.12.   BMC Atrium Discovery and Dependency Mapping 10.0 Gerenciamento de Configurações e Ativos de TI</v>
      </c>
      <c r="C517" s="668"/>
      <c r="D517" s="668"/>
      <c r="E517" s="669"/>
      <c r="F517" s="68" t="str">
        <f>IF(Máximo!F517:I517="","",Máximo!F517:I517)</f>
        <v/>
      </c>
      <c r="G517" s="72">
        <f>Máximo!G517:J517</f>
        <v>2.1459227E-4</v>
      </c>
      <c r="H517" s="70" t="str">
        <f>IF(Máximo!H517="","",Máximo!H517)</f>
        <v>Obrigatório</v>
      </c>
      <c r="I517" s="37" t="s">
        <v>4</v>
      </c>
      <c r="J517" s="73">
        <f>IF($K$13="Não Atende",0,IF(I517="","",IF(H517="",VLOOKUP(I517,Parâmetros!$B$3:$C$6,2,0),VLOOKUP(I517,Parâmetros!$B$3:$C$6,2,0)*VLOOKUP(H517,Parâmetros!$E$3:$G$5,2,0))))</f>
        <v>4</v>
      </c>
      <c r="K517" s="74">
        <f t="shared" si="274"/>
        <v>3.4763947740000002E-2</v>
      </c>
      <c r="L517" s="3"/>
      <c r="M517" s="38"/>
    </row>
    <row r="518" spans="1:13" ht="45.75" customHeight="1" outlineLevel="1" x14ac:dyDescent="0.2">
      <c r="A518" s="170" t="str">
        <f>Máximo!A518</f>
        <v>3.481</v>
      </c>
      <c r="B518" s="667" t="str">
        <f>Máximo!B518:E518</f>
        <v>10.2.13.   BMC Service Impact Management Gerenciamento do Impacto nos Serviços de TI e Negócio</v>
      </c>
      <c r="C518" s="668"/>
      <c r="D518" s="668"/>
      <c r="E518" s="669"/>
      <c r="F518" s="68" t="str">
        <f>IF(Máximo!F518:I518="","",Máximo!F518:I518)</f>
        <v/>
      </c>
      <c r="G518" s="72">
        <f>Máximo!G518:J518</f>
        <v>2.1459227E-4</v>
      </c>
      <c r="H518" s="70" t="str">
        <f>IF(Máximo!H518="","",Máximo!H518)</f>
        <v>Obrigatório</v>
      </c>
      <c r="I518" s="37" t="s">
        <v>4</v>
      </c>
      <c r="J518" s="73">
        <f>IF($K$13="Não Atende",0,IF(I518="","",IF(H518="",VLOOKUP(I518,Parâmetros!$B$3:$C$6,2,0),VLOOKUP(I518,Parâmetros!$B$3:$C$6,2,0)*VLOOKUP(H518,Parâmetros!$E$3:$G$5,2,0))))</f>
        <v>4</v>
      </c>
      <c r="K518" s="74">
        <f t="shared" si="274"/>
        <v>3.4763947740000002E-2</v>
      </c>
      <c r="L518" s="3"/>
      <c r="M518" s="38"/>
    </row>
    <row r="519" spans="1:13" ht="45.75" customHeight="1" outlineLevel="1" x14ac:dyDescent="0.2">
      <c r="A519" s="170" t="str">
        <f>Máximo!A519</f>
        <v>3.482</v>
      </c>
      <c r="B519" s="667" t="str">
        <f>Máximo!B519:E519</f>
        <v>10.2.14.   BMC Capacity Optimization 9.5 Gerenciamento de Capacidade</v>
      </c>
      <c r="C519" s="668"/>
      <c r="D519" s="668"/>
      <c r="E519" s="669"/>
      <c r="F519" s="68" t="str">
        <f>IF(Máximo!F519:I519="","",Máximo!F519:I519)</f>
        <v/>
      </c>
      <c r="G519" s="72">
        <f>Máximo!G519:J519</f>
        <v>2.1459227E-4</v>
      </c>
      <c r="H519" s="70" t="str">
        <f>IF(Máximo!H519="","",Máximo!H519)</f>
        <v>Obrigatório</v>
      </c>
      <c r="I519" s="37" t="s">
        <v>4</v>
      </c>
      <c r="J519" s="73">
        <f>IF($K$13="Não Atende",0,IF(I519="","",IF(H519="",VLOOKUP(I519,Parâmetros!$B$3:$C$6,2,0),VLOOKUP(I519,Parâmetros!$B$3:$C$6,2,0)*VLOOKUP(H519,Parâmetros!$E$3:$G$5,2,0))))</f>
        <v>4</v>
      </c>
      <c r="K519" s="74">
        <f t="shared" si="274"/>
        <v>3.4763947740000002E-2</v>
      </c>
      <c r="L519" s="3"/>
      <c r="M519" s="38"/>
    </row>
    <row r="520" spans="1:13" ht="45.75" customHeight="1" outlineLevel="1" x14ac:dyDescent="0.2">
      <c r="A520" s="170" t="str">
        <f>Máximo!A520</f>
        <v>3.483</v>
      </c>
      <c r="B520" s="667" t="str">
        <f>Máximo!B520:E520</f>
        <v>10.2.15.   Symantec Netbackup Gerenciamento de Backups</v>
      </c>
      <c r="C520" s="668"/>
      <c r="D520" s="668"/>
      <c r="E520" s="669"/>
      <c r="F520" s="68" t="str">
        <f>IF(Máximo!F520:I520="","",Máximo!F520:I520)</f>
        <v/>
      </c>
      <c r="G520" s="72">
        <f>Máximo!G520:J520</f>
        <v>2.1459227E-4</v>
      </c>
      <c r="H520" s="70" t="str">
        <f>IF(Máximo!H520="","",Máximo!H520)</f>
        <v>Obrigatório</v>
      </c>
      <c r="I520" s="37" t="s">
        <v>4</v>
      </c>
      <c r="J520" s="73">
        <f>IF($K$13="Não Atende",0,IF(I520="","",IF(H520="",VLOOKUP(I520,Parâmetros!$B$3:$C$6,2,0),VLOOKUP(I520,Parâmetros!$B$3:$C$6,2,0)*VLOOKUP(H520,Parâmetros!$E$3:$G$5,2,0))))</f>
        <v>4</v>
      </c>
      <c r="K520" s="74">
        <f t="shared" si="274"/>
        <v>3.4763947740000002E-2</v>
      </c>
      <c r="L520" s="3"/>
      <c r="M520" s="38"/>
    </row>
    <row r="521" spans="1:13" ht="45.75" customHeight="1" outlineLevel="1" x14ac:dyDescent="0.2">
      <c r="A521" s="170" t="str">
        <f>Máximo!A521</f>
        <v>3.484</v>
      </c>
      <c r="B521" s="667" t="str">
        <f>Máximo!B521:E521</f>
        <v>10.2.16.   IBM Tivoli Storage Manager Gerenciamento de Backups</v>
      </c>
      <c r="C521" s="668"/>
      <c r="D521" s="668"/>
      <c r="E521" s="669"/>
      <c r="F521" s="68" t="str">
        <f>IF(Máximo!F521:I521="","",Máximo!F521:I521)</f>
        <v/>
      </c>
      <c r="G521" s="72">
        <f>Máximo!G521:J521</f>
        <v>2.1459227E-4</v>
      </c>
      <c r="H521" s="70" t="str">
        <f>IF(Máximo!H521="","",Máximo!H521)</f>
        <v>Obrigatório</v>
      </c>
      <c r="I521" s="37" t="s">
        <v>4</v>
      </c>
      <c r="J521" s="73">
        <f>IF($K$13="Não Atende",0,IF(I521="","",IF(H521="",VLOOKUP(I521,Parâmetros!$B$3:$C$6,2,0),VLOOKUP(I521,Parâmetros!$B$3:$C$6,2,0)*VLOOKUP(H521,Parâmetros!$E$3:$G$5,2,0))))</f>
        <v>4</v>
      </c>
      <c r="K521" s="74">
        <f t="shared" si="274"/>
        <v>3.4763947740000002E-2</v>
      </c>
      <c r="L521" s="3"/>
      <c r="M521" s="38"/>
    </row>
    <row r="522" spans="1:13" ht="45.75" customHeight="1" outlineLevel="1" x14ac:dyDescent="0.2">
      <c r="A522" s="170" t="str">
        <f>Máximo!A522</f>
        <v>3.485</v>
      </c>
      <c r="B522" s="667" t="str">
        <f>Máximo!B522:E522</f>
        <v>10.2.17.   BMC Control-M/D/O Gerenciamento de Jobs (Automação e Scheduling)</v>
      </c>
      <c r="C522" s="668"/>
      <c r="D522" s="668"/>
      <c r="E522" s="669"/>
      <c r="F522" s="68" t="str">
        <f>IF(Máximo!F522:I522="","",Máximo!F522:I522)</f>
        <v/>
      </c>
      <c r="G522" s="72">
        <f>Máximo!G522:J522</f>
        <v>2.1459227E-4</v>
      </c>
      <c r="H522" s="70" t="str">
        <f>IF(Máximo!H522="","",Máximo!H522)</f>
        <v>Obrigatório</v>
      </c>
      <c r="I522" s="37" t="s">
        <v>4</v>
      </c>
      <c r="J522" s="73">
        <f>IF($K$13="Não Atende",0,IF(I522="","",IF(H522="",VLOOKUP(I522,Parâmetros!$B$3:$C$6,2,0),VLOOKUP(I522,Parâmetros!$B$3:$C$6,2,0)*VLOOKUP(H522,Parâmetros!$E$3:$G$5,2,0))))</f>
        <v>4</v>
      </c>
      <c r="K522" s="74">
        <f t="shared" si="274"/>
        <v>3.4763947740000002E-2</v>
      </c>
      <c r="L522" s="3"/>
      <c r="M522" s="38"/>
    </row>
    <row r="523" spans="1:13" ht="45.75" customHeight="1" outlineLevel="1" x14ac:dyDescent="0.2">
      <c r="A523" s="170" t="str">
        <f>Máximo!A523</f>
        <v>3.486</v>
      </c>
      <c r="B523" s="667" t="str">
        <f>Máximo!B523:E523</f>
        <v>10.2.18.   IBM Sterling Connect Direct Gerenciamento de Transferências de Arquivos</v>
      </c>
      <c r="C523" s="668"/>
      <c r="D523" s="668"/>
      <c r="E523" s="669"/>
      <c r="F523" s="68" t="str">
        <f>IF(Máximo!F523:I523="","",Máximo!F523:I523)</f>
        <v/>
      </c>
      <c r="G523" s="72">
        <f>Máximo!G523:J523</f>
        <v>2.1459227E-4</v>
      </c>
      <c r="H523" s="70" t="str">
        <f>IF(Máximo!H523="","",Máximo!H523)</f>
        <v>Obrigatório</v>
      </c>
      <c r="I523" s="37" t="s">
        <v>4</v>
      </c>
      <c r="J523" s="73">
        <f>IF($K$13="Não Atende",0,IF(I523="","",IF(H523="",VLOOKUP(I523,Parâmetros!$B$3:$C$6,2,0),VLOOKUP(I523,Parâmetros!$B$3:$C$6,2,0)*VLOOKUP(H523,Parâmetros!$E$3:$G$5,2,0))))</f>
        <v>4</v>
      </c>
      <c r="K523" s="74">
        <f t="shared" si="274"/>
        <v>3.4763947740000002E-2</v>
      </c>
      <c r="L523" s="3"/>
      <c r="M523" s="38"/>
    </row>
    <row r="524" spans="1:13" ht="45.75" customHeight="1" outlineLevel="1" x14ac:dyDescent="0.2">
      <c r="A524" s="170" t="str">
        <f>Máximo!A524</f>
        <v>3.487</v>
      </c>
      <c r="B524" s="667" t="str">
        <f>Máximo!B524:E524</f>
        <v>10.2.19.   XFB (Pelican) Gerenciamento de Transferências de Arquivos</v>
      </c>
      <c r="C524" s="668"/>
      <c r="D524" s="668"/>
      <c r="E524" s="669"/>
      <c r="F524" s="68" t="str">
        <f>IF(Máximo!F524:I524="","",Máximo!F524:I524)</f>
        <v/>
      </c>
      <c r="G524" s="72">
        <f>Máximo!G524:J524</f>
        <v>2.1459227E-4</v>
      </c>
      <c r="H524" s="70" t="str">
        <f>IF(Máximo!H524="","",Máximo!H524)</f>
        <v>Obrigatório</v>
      </c>
      <c r="I524" s="37" t="s">
        <v>4</v>
      </c>
      <c r="J524" s="73">
        <f>IF($K$13="Não Atende",0,IF(I524="","",IF(H524="",VLOOKUP(I524,Parâmetros!$B$3:$C$6,2,0),VLOOKUP(I524,Parâmetros!$B$3:$C$6,2,0)*VLOOKUP(H524,Parâmetros!$E$3:$G$5,2,0))))</f>
        <v>4</v>
      </c>
      <c r="K524" s="74">
        <f t="shared" si="274"/>
        <v>3.4763947740000002E-2</v>
      </c>
      <c r="L524" s="3"/>
      <c r="M524" s="38"/>
    </row>
    <row r="525" spans="1:13" ht="45.75" customHeight="1" outlineLevel="1" x14ac:dyDescent="0.2">
      <c r="A525" s="170" t="str">
        <f>Máximo!A525</f>
        <v>3.488</v>
      </c>
      <c r="B525" s="667" t="str">
        <f>Máximo!B525:E525</f>
        <v>10.3.O PROPONENTE deve relacionar quais ferramentas da Oi serão utilizadas para monitoração, automação e gerenciamento da Solução Proposta. Caso exista a necessidade de uso de outras ferramentas, o PROPONENTE deverá apresentar na proposta técnica a justificativa de necessidade, os custos de aquisição, manutenção e implementação da ferramenta proposta, especificando a integração da mesma no Framework de Gerenciamento da Oi, a saber:</v>
      </c>
      <c r="C525" s="668"/>
      <c r="D525" s="668"/>
      <c r="E525" s="669"/>
      <c r="F525" s="68" t="str">
        <f>IF(Máximo!F525:I525="","",Máximo!F525:I525)</f>
        <v/>
      </c>
      <c r="G525" s="72">
        <f>Máximo!G525:J525</f>
        <v>2.1459227E-4</v>
      </c>
      <c r="H525" s="70" t="str">
        <f>IF(Máximo!H525="","",Máximo!H525)</f>
        <v>Obrigatório</v>
      </c>
      <c r="I525" s="37" t="s">
        <v>4</v>
      </c>
      <c r="J525" s="73">
        <f>IF($K$13="Não Atende",0,IF(I525="","",IF(H525="",VLOOKUP(I525,Parâmetros!$B$3:$C$6,2,0),VLOOKUP(I525,Parâmetros!$B$3:$C$6,2,0)*VLOOKUP(H525,Parâmetros!$E$3:$G$5,2,0))))</f>
        <v>4</v>
      </c>
      <c r="K525" s="74">
        <f t="shared" si="274"/>
        <v>3.4763947740000002E-2</v>
      </c>
      <c r="L525" s="3"/>
      <c r="M525" s="38"/>
    </row>
    <row r="526" spans="1:13" ht="45.75" customHeight="1" outlineLevel="1" x14ac:dyDescent="0.2">
      <c r="A526" s="170" t="str">
        <f>Máximo!A526</f>
        <v>3.489</v>
      </c>
      <c r="B526" s="667" t="str">
        <f>Máximo!B526:E526</f>
        <v>10.4.O uso de novas ferramentas de monitoração serão permitidas apenas na camada de “Monitoring Tools” do Framework de Gerenciamento de TI, devendo ser garantida a integração com a ferramenta de gerenciamento de eventos BMC ProactiveNet através de web services ou pelo protocolo SNMP;</v>
      </c>
      <c r="C526" s="668"/>
      <c r="D526" s="668"/>
      <c r="E526" s="669"/>
      <c r="F526" s="68" t="str">
        <f>IF(Máximo!F526:I526="","",Máximo!F526:I526)</f>
        <v/>
      </c>
      <c r="G526" s="72">
        <f>Máximo!G526:J526</f>
        <v>2.1459227E-4</v>
      </c>
      <c r="H526" s="70" t="str">
        <f>IF(Máximo!H526="","",Máximo!H526)</f>
        <v>Obrigatório</v>
      </c>
      <c r="I526" s="37" t="s">
        <v>4</v>
      </c>
      <c r="J526" s="73">
        <f>IF($K$13="Não Atende",0,IF(I526="","",IF(H526="",VLOOKUP(I526,Parâmetros!$B$3:$C$6,2,0),VLOOKUP(I526,Parâmetros!$B$3:$C$6,2,0)*VLOOKUP(H526,Parâmetros!$E$3:$G$5,2,0))))</f>
        <v>4</v>
      </c>
      <c r="K526" s="74">
        <f t="shared" si="274"/>
        <v>3.4763947740000002E-2</v>
      </c>
      <c r="L526" s="3"/>
      <c r="M526" s="38"/>
    </row>
    <row r="527" spans="1:13" ht="45.75" customHeight="1" outlineLevel="1" x14ac:dyDescent="0.2">
      <c r="A527" s="170" t="str">
        <f>Máximo!A527</f>
        <v>3.490</v>
      </c>
      <c r="B527" s="667" t="str">
        <f>Máximo!B527:E527</f>
        <v>10.5.É desejável que a solução proposta possua recursos de auto-monitoração de seus serviços, processos e componentes. Caso exista, deve ser detalhado na proposta o método de monitoração, os recursos monitorados e a forma de obtenção de dados.</v>
      </c>
      <c r="C527" s="668"/>
      <c r="D527" s="668"/>
      <c r="E527" s="669"/>
      <c r="F527" s="68" t="str">
        <f>IF(Máximo!F527:I527="","",Máximo!F527:I527)</f>
        <v/>
      </c>
      <c r="G527" s="72">
        <f>Máximo!G527:J527</f>
        <v>2.1459227E-4</v>
      </c>
      <c r="H527" s="70" t="str">
        <f>IF(Máximo!H527="","",Máximo!H527)</f>
        <v>Obrigatório</v>
      </c>
      <c r="I527" s="37" t="s">
        <v>5</v>
      </c>
      <c r="J527" s="73">
        <f>IF($K$13="Não Atende",0,IF(I527="","",IF(H527="",VLOOKUP(I527,Parâmetros!$B$3:$C$6,2,0),VLOOKUP(I527,Parâmetros!$B$3:$C$6,2,0)*VLOOKUP(H527,Parâmetros!$E$3:$G$5,2,0))))</f>
        <v>0</v>
      </c>
      <c r="K527" s="74">
        <f t="shared" si="274"/>
        <v>0</v>
      </c>
      <c r="L527" s="3"/>
      <c r="M527" s="38"/>
    </row>
    <row r="528" spans="1:13" ht="45.75" customHeight="1" outlineLevel="1" x14ac:dyDescent="0.2">
      <c r="A528" s="170" t="str">
        <f>Máximo!A528</f>
        <v>3.491</v>
      </c>
      <c r="B528" s="667" t="str">
        <f>Máximo!B528:E528</f>
        <v>10.6.A PROPONENTE será responsável por identificar os recursos, funcionalidades, componentes, logs e transações da aplicação para que seja possível implementar as devidas configurações de monitoração durante o projeto.</v>
      </c>
      <c r="C528" s="668"/>
      <c r="D528" s="668"/>
      <c r="E528" s="669"/>
      <c r="F528" s="68" t="str">
        <f>IF(Máximo!F528:I528="","",Máximo!F528:I528)</f>
        <v/>
      </c>
      <c r="G528" s="72">
        <f>Máximo!G528:J528</f>
        <v>2.1459227E-4</v>
      </c>
      <c r="H528" s="70" t="str">
        <f>IF(Máximo!H528="","",Máximo!H528)</f>
        <v>Obrigatório</v>
      </c>
      <c r="I528" s="37" t="s">
        <v>4</v>
      </c>
      <c r="J528" s="73">
        <f>IF($K$13="Não Atende",0,IF(I528="","",IF(H528="",VLOOKUP(I528,Parâmetros!$B$3:$C$6,2,0),VLOOKUP(I528,Parâmetros!$B$3:$C$6,2,0)*VLOOKUP(H528,Parâmetros!$E$3:$G$5,2,0))))</f>
        <v>4</v>
      </c>
      <c r="K528" s="74">
        <f t="shared" si="274"/>
        <v>3.4763947740000002E-2</v>
      </c>
      <c r="L528" s="3"/>
      <c r="M528" s="38"/>
    </row>
    <row r="529" spans="1:13" ht="45.75" customHeight="1" outlineLevel="1" x14ac:dyDescent="0.2">
      <c r="A529" s="170" t="str">
        <f>Máximo!A529</f>
        <v>3.492</v>
      </c>
      <c r="B529" s="667" t="str">
        <f>Máximo!B529:E529</f>
        <v>10.7.A funcionalidade de auto-monitoração da solução proposta deve ser integrada com a ferramenta de gerenciamento de eventos BMC ProactiveNet através de web services ou pelo protocolo SMNP, sendo esta atividade de responsabilidade do PROPONENTE. Em caso de impossibilidade, deve-se indicar os registros de LOG que devem ser monitorados, indicando as codificações de erro a serem monitoradas no arquivo de LOG em padrão aberto para leitura;</v>
      </c>
      <c r="C529" s="668"/>
      <c r="D529" s="668"/>
      <c r="E529" s="669"/>
      <c r="F529" s="68" t="str">
        <f>IF(Máximo!F529:I529="","",Máximo!F529:I529)</f>
        <v/>
      </c>
      <c r="G529" s="72">
        <f>Máximo!G529:J529</f>
        <v>2.1459227E-4</v>
      </c>
      <c r="H529" s="70" t="str">
        <f>IF(Máximo!H529="","",Máximo!H529)</f>
        <v>Obrigatório</v>
      </c>
      <c r="I529" s="37" t="s">
        <v>4</v>
      </c>
      <c r="J529" s="73">
        <f>IF($K$13="Não Atende",0,IF(I529="","",IF(H529="",VLOOKUP(I529,Parâmetros!$B$3:$C$6,2,0),VLOOKUP(I529,Parâmetros!$B$3:$C$6,2,0)*VLOOKUP(H529,Parâmetros!$E$3:$G$5,2,0))))</f>
        <v>4</v>
      </c>
      <c r="K529" s="74">
        <f t="shared" si="274"/>
        <v>3.4763947740000002E-2</v>
      </c>
      <c r="L529" s="3"/>
      <c r="M529" s="38"/>
    </row>
    <row r="530" spans="1:13" ht="45.75" customHeight="1" outlineLevel="1" x14ac:dyDescent="0.2">
      <c r="A530" s="170" t="str">
        <f>Máximo!A530</f>
        <v>3.493</v>
      </c>
      <c r="B530" s="667" t="str">
        <f>Máximo!B530:E530</f>
        <v>10.8.Para atender às necessidades de gerenciamento da experiência do usuário final e também possibilitar a identificação o impacto nos serviços de negócio da Oi, o PROPONENTE informar se a solução proposta atende os seguintes requisitos, garantindo o atendimento na fase de implantação da solução:</v>
      </c>
      <c r="C530" s="668"/>
      <c r="D530" s="668"/>
      <c r="E530" s="669"/>
      <c r="F530" s="68" t="str">
        <f>IF(Máximo!F530:I530="","",Máximo!F530:I530)</f>
        <v/>
      </c>
      <c r="G530" s="72">
        <f>Máximo!G530:J530</f>
        <v>2.1459227E-4</v>
      </c>
      <c r="H530" s="70" t="str">
        <f>IF(Máximo!H530="","",Máximo!H530)</f>
        <v>Obrigatório</v>
      </c>
      <c r="I530" s="37" t="s">
        <v>4</v>
      </c>
      <c r="J530" s="73">
        <f>IF($K$13="Não Atende",0,IF(I530="","",IF(H530="",VLOOKUP(I530,Parâmetros!$B$3:$C$6,2,0),VLOOKUP(I530,Parâmetros!$B$3:$C$6,2,0)*VLOOKUP(H530,Parâmetros!$E$3:$G$5,2,0))))</f>
        <v>4</v>
      </c>
      <c r="K530" s="74">
        <f t="shared" si="274"/>
        <v>3.4763947740000002E-2</v>
      </c>
      <c r="L530" s="3"/>
      <c r="M530" s="38"/>
    </row>
    <row r="531" spans="1:13" ht="45.75" customHeight="1" outlineLevel="1" x14ac:dyDescent="0.2">
      <c r="A531" s="170" t="str">
        <f>Máximo!A531</f>
        <v>3.494</v>
      </c>
      <c r="B531" s="667" t="str">
        <f>Máximo!B531:E531</f>
        <v>10.8.1.               Deverão ser informados quais processos em execução na plataforma do sistema operacional deverão ser monitorados, a fim de identificar a disponibilidade da aplicação e mensurar a performance das transações e cargas de trabalho. Essa informação deve constar na proposta técnica;</v>
      </c>
      <c r="C531" s="668"/>
      <c r="D531" s="668"/>
      <c r="E531" s="669"/>
      <c r="F531" s="68" t="str">
        <f>IF(Máximo!F531:I531="","",Máximo!F531:I531)</f>
        <v/>
      </c>
      <c r="G531" s="72">
        <f>Máximo!G531:J531</f>
        <v>2.1459227E-4</v>
      </c>
      <c r="H531" s="70" t="str">
        <f>IF(Máximo!H531="","",Máximo!H531)</f>
        <v>Obrigatório</v>
      </c>
      <c r="I531" s="37" t="s">
        <v>4</v>
      </c>
      <c r="J531" s="73">
        <f>IF($K$13="Não Atende",0,IF(I531="","",IF(H531="",VLOOKUP(I531,Parâmetros!$B$3:$C$6,2,0),VLOOKUP(I531,Parâmetros!$B$3:$C$6,2,0)*VLOOKUP(H531,Parâmetros!$E$3:$G$5,2,0))))</f>
        <v>4</v>
      </c>
      <c r="K531" s="74">
        <f t="shared" si="274"/>
        <v>3.4763947740000002E-2</v>
      </c>
      <c r="L531" s="3"/>
      <c r="M531" s="38"/>
    </row>
    <row r="532" spans="1:13" ht="45.75" customHeight="1" outlineLevel="1" x14ac:dyDescent="0.2">
      <c r="A532" s="170" t="str">
        <f>Máximo!A532</f>
        <v>3.495</v>
      </c>
      <c r="B532" s="667" t="str">
        <f>Máximo!B532:E532</f>
        <v>10.8.2.               A solução a ser ofertada deve possuir recursos que permitam identificar o início, o processamento e o fim de uma transação, indicando por intermédio de API’s informações que permitam identificar a aplicação, a transação sistêmica executada, o status da transação e o nível de criticidade da transação quanto a disponibilidade, performance e conformidade. Essas informações devem ser detalhadas e exemplificadas na proposta técnica;</v>
      </c>
      <c r="C532" s="668"/>
      <c r="D532" s="668"/>
      <c r="E532" s="669"/>
      <c r="F532" s="68" t="str">
        <f>IF(Máximo!F532:I532="","",Máximo!F532:I532)</f>
        <v/>
      </c>
      <c r="G532" s="72">
        <f>Máximo!G532:J532</f>
        <v>2.1459227E-4</v>
      </c>
      <c r="H532" s="70" t="str">
        <f>IF(Máximo!H532="","",Máximo!H532)</f>
        <v>Obrigatório</v>
      </c>
      <c r="I532" s="37" t="s">
        <v>4</v>
      </c>
      <c r="J532" s="73">
        <f>IF($K$13="Não Atende",0,IF(I532="","",IF(H532="",VLOOKUP(I532,Parâmetros!$B$3:$C$6,2,0),VLOOKUP(I532,Parâmetros!$B$3:$C$6,2,0)*VLOOKUP(H532,Parâmetros!$E$3:$G$5,2,0))))</f>
        <v>4</v>
      </c>
      <c r="K532" s="74">
        <f t="shared" si="274"/>
        <v>3.4763947740000002E-2</v>
      </c>
      <c r="L532" s="3"/>
      <c r="M532" s="38"/>
    </row>
    <row r="533" spans="1:13" ht="45.75" customHeight="1" outlineLevel="1" x14ac:dyDescent="0.2">
      <c r="A533" s="170" t="str">
        <f>Máximo!A533</f>
        <v>3.496</v>
      </c>
      <c r="B533" s="667" t="str">
        <f>Máximo!B533:E533</f>
        <v>10.8.3.               A solução a ser ofertada deve permitir que as ferramentas de gerenciamento de performance das aplicações utilizadas pela Oi possam rastrear em tempo real a execução dos seus algoritmos / transações sistêmicas e identificar se as mesmas foram executadas com sucesso;</v>
      </c>
      <c r="C533" s="668"/>
      <c r="D533" s="668"/>
      <c r="E533" s="669"/>
      <c r="F533" s="68" t="str">
        <f>IF(Máximo!F533:I533="","",Máximo!F533:I533)</f>
        <v/>
      </c>
      <c r="G533" s="72">
        <f>Máximo!G533:J533</f>
        <v>2.1459227E-4</v>
      </c>
      <c r="H533" s="70" t="str">
        <f>IF(Máximo!H533="","",Máximo!H533)</f>
        <v>Obrigatório</v>
      </c>
      <c r="I533" s="37" t="s">
        <v>4</v>
      </c>
      <c r="J533" s="73">
        <f>IF($K$13="Não Atende",0,IF(I533="","",IF(H533="",VLOOKUP(I533,Parâmetros!$B$3:$C$6,2,0),VLOOKUP(I533,Parâmetros!$B$3:$C$6,2,0)*VLOOKUP(H533,Parâmetros!$E$3:$G$5,2,0))))</f>
        <v>4</v>
      </c>
      <c r="K533" s="74">
        <f t="shared" si="274"/>
        <v>3.4763947740000002E-2</v>
      </c>
      <c r="L533" s="3"/>
      <c r="M533" s="38"/>
    </row>
    <row r="534" spans="1:13" ht="45.75" customHeight="1" outlineLevel="1" x14ac:dyDescent="0.2">
      <c r="A534" s="170" t="str">
        <f>Máximo!A534</f>
        <v>3.497</v>
      </c>
      <c r="B534" s="667" t="str">
        <f>Máximo!B534:E534</f>
        <v>10.8.4.               A solução a ser ofertada deve permitir que as ferramentas de Gerenciamento e de Discovery da Oi possam descobrir os componentes de software envolvidos na execução da aplicação. O PROPONENTE deve indicar na proposta técnica quais são as características que permitam a descoberta da aplicação na Rede. Por exemplo, processos, serviços, local de instalação e outras informações que permitam reconhecer a aplicação sem a necessidade de indicar a infraestrutura onde o mesmo encontra-se instalado;</v>
      </c>
      <c r="C534" s="668"/>
      <c r="D534" s="668"/>
      <c r="E534" s="669"/>
      <c r="F534" s="68" t="str">
        <f>IF(Máximo!F534:I534="","",Máximo!F534:I534)</f>
        <v/>
      </c>
      <c r="G534" s="72">
        <f>Máximo!G534:J534</f>
        <v>2.1459227E-4</v>
      </c>
      <c r="H534" s="70" t="str">
        <f>IF(Máximo!H534="","",Máximo!H534)</f>
        <v>Obrigatório</v>
      </c>
      <c r="I534" s="37" t="s">
        <v>4</v>
      </c>
      <c r="J534" s="73">
        <f>IF($K$13="Não Atende",0,IF(I534="","",IF(H534="",VLOOKUP(I534,Parâmetros!$B$3:$C$6,2,0),VLOOKUP(I534,Parâmetros!$B$3:$C$6,2,0)*VLOOKUP(H534,Parâmetros!$E$3:$G$5,2,0))))</f>
        <v>4</v>
      </c>
      <c r="K534" s="74">
        <f t="shared" si="274"/>
        <v>3.4763947740000002E-2</v>
      </c>
      <c r="L534" s="3"/>
      <c r="M534" s="38"/>
    </row>
    <row r="535" spans="1:13" ht="45.75" customHeight="1" outlineLevel="1" x14ac:dyDescent="0.2">
      <c r="A535" s="170" t="str">
        <f>Máximo!A535</f>
        <v>3.498</v>
      </c>
      <c r="B535" s="667" t="str">
        <f>Máximo!B535:E535</f>
        <v>10.8.5.               Deve ser confirmada a possibilidade de monitorar e medir o desempenho e disponibilidade de aplicações de missão-crítica, com granularidade suficiente para prover visão detalhada dos programas e subprogramas que compõem o sistema (Deep Dive);</v>
      </c>
      <c r="C535" s="668"/>
      <c r="D535" s="668"/>
      <c r="E535" s="669"/>
      <c r="F535" s="68" t="str">
        <f>IF(Máximo!F535:I535="","",Máximo!F535:I535)</f>
        <v/>
      </c>
      <c r="G535" s="72">
        <f>Máximo!G535:J535</f>
        <v>2.1459227E-4</v>
      </c>
      <c r="H535" s="70" t="str">
        <f>IF(Máximo!H535="","",Máximo!H535)</f>
        <v>Obrigatório</v>
      </c>
      <c r="I535" s="37" t="s">
        <v>4</v>
      </c>
      <c r="J535" s="73">
        <f>IF($K$13="Não Atende",0,IF(I535="","",IF(H535="",VLOOKUP(I535,Parâmetros!$B$3:$C$6,2,0),VLOOKUP(I535,Parâmetros!$B$3:$C$6,2,0)*VLOOKUP(H535,Parâmetros!$E$3:$G$5,2,0))))</f>
        <v>4</v>
      </c>
      <c r="K535" s="74">
        <f t="shared" si="274"/>
        <v>3.4763947740000002E-2</v>
      </c>
      <c r="L535" s="3"/>
      <c r="M535" s="38"/>
    </row>
    <row r="536" spans="1:13" ht="45.75" customHeight="1" outlineLevel="1" x14ac:dyDescent="0.2">
      <c r="A536" s="170" t="str">
        <f>Máximo!A536</f>
        <v>3.499</v>
      </c>
      <c r="B536" s="667" t="str">
        <f>Máximo!B536:E536</f>
        <v>10.8.6.               Deve ser confirmada a possibilidade de detectar desvios do padrão de comportamento da aplicação e emitir alertas proativos (exemplo: volume de eventos online em fila de execução). Estas informações sobre desvios do padrão de comportamento devem ser fornecidas pela solução e garantida a possibilidade de extração dos dados para a ferramenta de gerenciamento de eventos;</v>
      </c>
      <c r="C536" s="668"/>
      <c r="D536" s="668"/>
      <c r="E536" s="669"/>
      <c r="F536" s="68" t="str">
        <f>IF(Máximo!F536:I536="","",Máximo!F536:I536)</f>
        <v/>
      </c>
      <c r="G536" s="72">
        <f>Máximo!G536:J536</f>
        <v>2.1459227E-4</v>
      </c>
      <c r="H536" s="70" t="str">
        <f>IF(Máximo!H536="","",Máximo!H536)</f>
        <v>Obrigatório</v>
      </c>
      <c r="I536" s="37" t="s">
        <v>4</v>
      </c>
      <c r="J536" s="73">
        <f>IF($K$13="Não Atende",0,IF(I536="","",IF(H536="",VLOOKUP(I536,Parâmetros!$B$3:$C$6,2,0),VLOOKUP(I536,Parâmetros!$B$3:$C$6,2,0)*VLOOKUP(H536,Parâmetros!$E$3:$G$5,2,0))))</f>
        <v>4</v>
      </c>
      <c r="K536" s="74">
        <f t="shared" si="274"/>
        <v>3.4763947740000002E-2</v>
      </c>
      <c r="L536" s="3"/>
      <c r="M536" s="38"/>
    </row>
    <row r="537" spans="1:13" ht="45.75" customHeight="1" outlineLevel="1" x14ac:dyDescent="0.2">
      <c r="A537" s="170" t="str">
        <f>Máximo!A537</f>
        <v>3.500</v>
      </c>
      <c r="B537" s="667" t="str">
        <f>Máximo!B537:E537</f>
        <v>10.8.7.               A solução deve permitir que interrupções indevidas da aplicação/solução sejam registradas automaticamente pelas ferramentas de alarmes/incidentes da Oi;</v>
      </c>
      <c r="C537" s="668"/>
      <c r="D537" s="668"/>
      <c r="E537" s="669"/>
      <c r="F537" s="68" t="str">
        <f>IF(Máximo!F537:I537="","",Máximo!F537:I537)</f>
        <v/>
      </c>
      <c r="G537" s="72">
        <f>Máximo!G537:J537</f>
        <v>2.1459227E-4</v>
      </c>
      <c r="H537" s="70" t="str">
        <f>IF(Máximo!H537="","",Máximo!H537)</f>
        <v>Obrigatório</v>
      </c>
      <c r="I537" s="37" t="s">
        <v>4</v>
      </c>
      <c r="J537" s="73">
        <f>IF($K$13="Não Atende",0,IF(I537="","",IF(H537="",VLOOKUP(I537,Parâmetros!$B$3:$C$6,2,0),VLOOKUP(I537,Parâmetros!$B$3:$C$6,2,0)*VLOOKUP(H537,Parâmetros!$E$3:$G$5,2,0))))</f>
        <v>4</v>
      </c>
      <c r="K537" s="74">
        <f t="shared" si="274"/>
        <v>3.4763947740000002E-2</v>
      </c>
      <c r="L537" s="3"/>
      <c r="M537" s="38"/>
    </row>
    <row r="538" spans="1:13" ht="45.75" customHeight="1" outlineLevel="1" x14ac:dyDescent="0.2">
      <c r="A538" s="170" t="str">
        <f>Máximo!A538</f>
        <v>3.501</v>
      </c>
      <c r="B538" s="667" t="str">
        <f>Máximo!B538:E538</f>
        <v>10.8.8.               A solução a ser ofertada deve possuir recursos que permitam visualizar o comportamento da demanda aplicada, transacional ou batch, informando volumetrias associadas aos processos de negócio;</v>
      </c>
      <c r="C538" s="668"/>
      <c r="D538" s="668"/>
      <c r="E538" s="669"/>
      <c r="F538" s="68" t="str">
        <f>IF(Máximo!F538:I538="","",Máximo!F538:I538)</f>
        <v/>
      </c>
      <c r="G538" s="72">
        <f>Máximo!G538:J538</f>
        <v>2.1459227E-4</v>
      </c>
      <c r="H538" s="70" t="str">
        <f>IF(Máximo!H538="","",Máximo!H538)</f>
        <v>Obrigatório</v>
      </c>
      <c r="I538" s="37" t="s">
        <v>4</v>
      </c>
      <c r="J538" s="73">
        <f>IF($K$13="Não Atende",0,IF(I538="","",IF(H538="",VLOOKUP(I538,Parâmetros!$B$3:$C$6,2,0),VLOOKUP(I538,Parâmetros!$B$3:$C$6,2,0)*VLOOKUP(H538,Parâmetros!$E$3:$G$5,2,0))))</f>
        <v>4</v>
      </c>
      <c r="K538" s="74">
        <f t="shared" si="274"/>
        <v>3.4763947740000002E-2</v>
      </c>
      <c r="L538" s="3"/>
      <c r="M538" s="38"/>
    </row>
    <row r="539" spans="1:13" ht="45.75" customHeight="1" outlineLevel="1" x14ac:dyDescent="0.2">
      <c r="A539" s="170" t="str">
        <f>Máximo!A539</f>
        <v>3.502</v>
      </c>
      <c r="B539" s="667" t="str">
        <f>Máximo!B539:E539</f>
        <v>10.8.9.               Definir em tempo de estudo e em conjunto com a Oi os roteiros para elaboração de robôs que simulem a experiência dos usuários nas transações onde estas simulações sejam relevantes;</v>
      </c>
      <c r="C539" s="668"/>
      <c r="D539" s="668"/>
      <c r="E539" s="669"/>
      <c r="F539" s="68" t="str">
        <f>IF(Máximo!F539:I539="","",Máximo!F539:I539)</f>
        <v/>
      </c>
      <c r="G539" s="72">
        <f>Máximo!G539:J539</f>
        <v>2.1459227E-4</v>
      </c>
      <c r="H539" s="70" t="str">
        <f>IF(Máximo!H539="","",Máximo!H539)</f>
        <v>Obrigatório</v>
      </c>
      <c r="I539" s="37" t="s">
        <v>4</v>
      </c>
      <c r="J539" s="73">
        <f>IF($K$13="Não Atende",0,IF(I539="","",IF(H539="",VLOOKUP(I539,Parâmetros!$B$3:$C$6,2,0),VLOOKUP(I539,Parâmetros!$B$3:$C$6,2,0)*VLOOKUP(H539,Parâmetros!$E$3:$G$5,2,0))))</f>
        <v>4</v>
      </c>
      <c r="K539" s="74">
        <f t="shared" si="274"/>
        <v>3.4763947740000002E-2</v>
      </c>
      <c r="L539" s="3"/>
      <c r="M539" s="38"/>
    </row>
    <row r="540" spans="1:13" ht="45.75" customHeight="1" outlineLevel="1" x14ac:dyDescent="0.2">
      <c r="A540" s="170" t="str">
        <f>Máximo!A540</f>
        <v>3.503</v>
      </c>
      <c r="B540" s="667" t="str">
        <f>Máximo!B540:E540</f>
        <v>10.8.10.             A solução deverá estar perfeitamente integrada às ferramentas de automação e agendamento de processos da Oi, possibilitando uma visão continua dos fluxos de processamento interplataformas.</v>
      </c>
      <c r="C540" s="668"/>
      <c r="D540" s="668"/>
      <c r="E540" s="669"/>
      <c r="F540" s="68" t="str">
        <f>IF(Máximo!F540:I540="","",Máximo!F540:I540)</f>
        <v/>
      </c>
      <c r="G540" s="72">
        <f>Máximo!G540:J540</f>
        <v>2.1459227E-4</v>
      </c>
      <c r="H540" s="70" t="str">
        <f>IF(Máximo!H540="","",Máximo!H540)</f>
        <v>Obrigatório</v>
      </c>
      <c r="I540" s="37" t="s">
        <v>4</v>
      </c>
      <c r="J540" s="73">
        <f>IF($K$13="Não Atende",0,IF(I540="","",IF(H540="",VLOOKUP(I540,Parâmetros!$B$3:$C$6,2,0),VLOOKUP(I540,Parâmetros!$B$3:$C$6,2,0)*VLOOKUP(H540,Parâmetros!$E$3:$G$5,2,0))))</f>
        <v>4</v>
      </c>
      <c r="K540" s="74">
        <f t="shared" si="274"/>
        <v>3.4763947740000002E-2</v>
      </c>
      <c r="L540" s="3"/>
      <c r="M540" s="38"/>
    </row>
    <row r="541" spans="1:13" ht="45.75" customHeight="1" outlineLevel="1" x14ac:dyDescent="0.2">
      <c r="A541" s="170" t="str">
        <f>Máximo!A541</f>
        <v>3.504</v>
      </c>
      <c r="B541" s="667" t="str">
        <f>Máximo!B541:E541</f>
        <v>11.      Requisitos de Disaster Recovery (D.R.)</v>
      </c>
      <c r="C541" s="668"/>
      <c r="D541" s="668"/>
      <c r="E541" s="669"/>
      <c r="F541" s="68" t="str">
        <f>IF(Máximo!F541:I541="","",Máximo!F541:I541)</f>
        <v/>
      </c>
      <c r="G541" s="72">
        <f>Máximo!G541:J541</f>
        <v>2.1459227E-4</v>
      </c>
      <c r="H541" s="70" t="str">
        <f>IF(Máximo!H541="","",Máximo!H541)</f>
        <v>Obrigatório</v>
      </c>
      <c r="I541" s="37" t="s">
        <v>4</v>
      </c>
      <c r="J541" s="73">
        <f>IF($K$13="Não Atende",0,IF(I541="","",IF(H541="",VLOOKUP(I541,Parâmetros!$B$3:$C$6,2,0),VLOOKUP(I541,Parâmetros!$B$3:$C$6,2,0)*VLOOKUP(H541,Parâmetros!$E$3:$G$5,2,0))))</f>
        <v>4</v>
      </c>
      <c r="K541" s="74">
        <f t="shared" si="274"/>
        <v>3.4763947740000002E-2</v>
      </c>
      <c r="L541" s="3"/>
      <c r="M541" s="38"/>
    </row>
    <row r="542" spans="1:13" ht="45.75" customHeight="1" outlineLevel="1" x14ac:dyDescent="0.2">
      <c r="A542" s="170" t="str">
        <f>Máximo!A542</f>
        <v>3.505</v>
      </c>
      <c r="B542" s="667" t="str">
        <f>Máximo!B542:E542</f>
        <v>11.1.        O PROPONENTE deverá ofertar, implementar e documentar a solução de D.R conforme diretrizes a seguir:</v>
      </c>
      <c r="C542" s="668"/>
      <c r="D542" s="668"/>
      <c r="E542" s="669"/>
      <c r="F542" s="68" t="str">
        <f>IF(Máximo!F542:I542="","",Máximo!F542:I542)</f>
        <v/>
      </c>
      <c r="G542" s="72">
        <f>Máximo!G542:J542</f>
        <v>2.1459227E-4</v>
      </c>
      <c r="H542" s="70" t="str">
        <f>IF(Máximo!H542="","",Máximo!H542)</f>
        <v>Obrigatório</v>
      </c>
      <c r="I542" s="37" t="s">
        <v>4</v>
      </c>
      <c r="J542" s="73">
        <f>IF($K$13="Não Atende",0,IF(I542="","",IF(H542="",VLOOKUP(I542,Parâmetros!$B$3:$C$6,2,0),VLOOKUP(I542,Parâmetros!$B$3:$C$6,2,0)*VLOOKUP(H542,Parâmetros!$E$3:$G$5,2,0))))</f>
        <v>4</v>
      </c>
      <c r="K542" s="74">
        <f t="shared" si="274"/>
        <v>3.4763947740000002E-2</v>
      </c>
      <c r="L542" s="3"/>
      <c r="M542" s="38"/>
    </row>
    <row r="543" spans="1:13" ht="45.75" customHeight="1" outlineLevel="1" x14ac:dyDescent="0.2">
      <c r="A543" s="170" t="str">
        <f>Máximo!A543</f>
        <v>3.506</v>
      </c>
      <c r="B543" s="667" t="str">
        <f>Máximo!B543:E543</f>
        <v>11.2.        A CONTRATANTE proverá os Datacenters (DC) para implantação da solução de D.R.:</v>
      </c>
      <c r="C543" s="668"/>
      <c r="D543" s="668"/>
      <c r="E543" s="669"/>
      <c r="F543" s="68" t="str">
        <f>IF(Máximo!F543:I543="","",Máximo!F543:I543)</f>
        <v/>
      </c>
      <c r="G543" s="72">
        <f>Máximo!G543:J543</f>
        <v>2.1459227E-4</v>
      </c>
      <c r="H543" s="70" t="str">
        <f>IF(Máximo!H543="","",Máximo!H543)</f>
        <v>Obrigatório</v>
      </c>
      <c r="I543" s="37" t="s">
        <v>4</v>
      </c>
      <c r="J543" s="73">
        <f>IF($K$13="Não Atende",0,IF(I543="","",IF(H543="",VLOOKUP(I543,Parâmetros!$B$3:$C$6,2,0),VLOOKUP(I543,Parâmetros!$B$3:$C$6,2,0)*VLOOKUP(H543,Parâmetros!$E$3:$G$5,2,0))))</f>
        <v>4</v>
      </c>
      <c r="K543" s="74">
        <f t="shared" si="274"/>
        <v>3.4763947740000002E-2</v>
      </c>
      <c r="L543" s="3"/>
      <c r="M543" s="38"/>
    </row>
    <row r="544" spans="1:13" ht="45.75" customHeight="1" outlineLevel="1" x14ac:dyDescent="0.2">
      <c r="A544" s="170" t="str">
        <f>Máximo!A544</f>
        <v>3.507</v>
      </c>
      <c r="B544" s="667" t="str">
        <f>Máximo!B544:E544</f>
        <v>11.2.1.      O DC SIG (DC Primário) hospedará o ambiente de produção.</v>
      </c>
      <c r="C544" s="668"/>
      <c r="D544" s="668"/>
      <c r="E544" s="669"/>
      <c r="F544" s="68" t="str">
        <f>IF(Máximo!F544:I544="","",Máximo!F544:I544)</f>
        <v/>
      </c>
      <c r="G544" s="72">
        <f>Máximo!G544:J544</f>
        <v>2.1459227E-4</v>
      </c>
      <c r="H544" s="70" t="str">
        <f>IF(Máximo!H544="","",Máximo!H544)</f>
        <v>Obrigatório</v>
      </c>
      <c r="I544" s="37" t="s">
        <v>4</v>
      </c>
      <c r="J544" s="73">
        <f>IF($K$13="Não Atende",0,IF(I544="","",IF(H544="",VLOOKUP(I544,Parâmetros!$B$3:$C$6,2,0),VLOOKUP(I544,Parâmetros!$B$3:$C$6,2,0)*VLOOKUP(H544,Parâmetros!$E$3:$G$5,2,0))))</f>
        <v>4</v>
      </c>
      <c r="K544" s="74">
        <f t="shared" si="274"/>
        <v>3.4763947740000002E-2</v>
      </c>
      <c r="L544" s="3"/>
      <c r="M544" s="38"/>
    </row>
    <row r="545" spans="1:13" ht="45.75" customHeight="1" outlineLevel="1" x14ac:dyDescent="0.2">
      <c r="A545" s="170" t="str">
        <f>Máximo!A545</f>
        <v>3.508</v>
      </c>
      <c r="B545" s="667" t="str">
        <f>Máximo!B545:E545</f>
        <v>11.2.2.      O DC SCN (DC Secundário) hospedará o ambiente de Disaster Recovery.</v>
      </c>
      <c r="C545" s="668"/>
      <c r="D545" s="668"/>
      <c r="E545" s="669"/>
      <c r="F545" s="68" t="str">
        <f>IF(Máximo!F545:I545="","",Máximo!F545:I545)</f>
        <v/>
      </c>
      <c r="G545" s="72">
        <f>Máximo!G545:J545</f>
        <v>2.1459227E-4</v>
      </c>
      <c r="H545" s="70" t="str">
        <f>IF(Máximo!H545="","",Máximo!H545)</f>
        <v>Obrigatório</v>
      </c>
      <c r="I545" s="37" t="s">
        <v>4</v>
      </c>
      <c r="J545" s="73">
        <f>IF($K$13="Não Atende",0,IF(I545="","",IF(H545="",VLOOKUP(I545,Parâmetros!$B$3:$C$6,2,0),VLOOKUP(I545,Parâmetros!$B$3:$C$6,2,0)*VLOOKUP(H545,Parâmetros!$E$3:$G$5,2,0))))</f>
        <v>4</v>
      </c>
      <c r="K545" s="74">
        <f t="shared" si="274"/>
        <v>3.4763947740000002E-2</v>
      </c>
      <c r="L545" s="3"/>
      <c r="M545" s="38"/>
    </row>
    <row r="546" spans="1:13" ht="45.75" customHeight="1" outlineLevel="1" x14ac:dyDescent="0.2">
      <c r="A546" s="170" t="str">
        <f>Máximo!A546</f>
        <v>3.509</v>
      </c>
      <c r="B546" s="667" t="str">
        <f>Máximo!B546:E546</f>
        <v xml:space="preserve">11.3.        Para a solução de D.R a ser ofertada, o PROPONENTE deverá atender aos requisitos detalhados no anexo Arquitetura de H.A. e D.R deste documento. </v>
      </c>
      <c r="C546" s="668"/>
      <c r="D546" s="668"/>
      <c r="E546" s="669"/>
      <c r="F546" s="68" t="str">
        <f>IF(Máximo!F546:I546="","",Máximo!F546:I546)</f>
        <v/>
      </c>
      <c r="G546" s="72">
        <f>Máximo!G546:J546</f>
        <v>2.1459227E-4</v>
      </c>
      <c r="H546" s="70" t="str">
        <f>IF(Máximo!H546="","",Máximo!H546)</f>
        <v>Obrigatório</v>
      </c>
      <c r="I546" s="37" t="s">
        <v>4</v>
      </c>
      <c r="J546" s="73">
        <f>IF($K$13="Não Atende",0,IF(I546="","",IF(H546="",VLOOKUP(I546,Parâmetros!$B$3:$C$6,2,0),VLOOKUP(I546,Parâmetros!$B$3:$C$6,2,0)*VLOOKUP(H546,Parâmetros!$E$3:$G$5,2,0))))</f>
        <v>4</v>
      </c>
      <c r="K546" s="74">
        <f t="shared" si="274"/>
        <v>3.4763947740000002E-2</v>
      </c>
      <c r="L546" s="3"/>
      <c r="M546" s="38"/>
    </row>
    <row r="547" spans="1:13" ht="45.75" customHeight="1" outlineLevel="1" x14ac:dyDescent="0.2">
      <c r="A547" s="170" t="str">
        <f>Máximo!A547</f>
        <v>3.510</v>
      </c>
      <c r="B547" s="667" t="str">
        <f>Máximo!B547:E547</f>
        <v>11.3.1.      A Tabela de Classificação de Disponibilidade nele contida relaciona o SLA (Service Level Agreement) a ser atingido por cada modelo de D.R conforme o tempo de interrupção e a perda de dados suportados por uma aplicação. Tomando como referência a tabela, o modelo de D.R a ser implementado para esta aplicação deverá atender aos seguintes requisitos de negócios:</v>
      </c>
      <c r="C547" s="668"/>
      <c r="D547" s="668"/>
      <c r="E547" s="669"/>
      <c r="F547" s="68" t="str">
        <f>IF(Máximo!F547:I547="","",Máximo!F547:I547)</f>
        <v/>
      </c>
      <c r="G547" s="72">
        <f>Máximo!G547:J547</f>
        <v>2.1459227E-4</v>
      </c>
      <c r="H547" s="70" t="str">
        <f>IF(Máximo!H547="","",Máximo!H547)</f>
        <v>Obrigatório</v>
      </c>
      <c r="I547" s="37" t="s">
        <v>4</v>
      </c>
      <c r="J547" s="73">
        <f>IF($K$13="Não Atende",0,IF(I547="","",IF(H547="",VLOOKUP(I547,Parâmetros!$B$3:$C$6,2,0),VLOOKUP(I547,Parâmetros!$B$3:$C$6,2,0)*VLOOKUP(H547,Parâmetros!$E$3:$G$5,2,0))))</f>
        <v>4</v>
      </c>
      <c r="K547" s="74">
        <f t="shared" si="274"/>
        <v>3.4763947740000002E-2</v>
      </c>
      <c r="L547" s="3"/>
      <c r="M547" s="38"/>
    </row>
    <row r="548" spans="1:13" ht="45.75" customHeight="1" outlineLevel="1" x14ac:dyDescent="0.2">
      <c r="A548" s="170" t="str">
        <f>Máximo!A548</f>
        <v>3.511</v>
      </c>
      <c r="B548" s="667" t="str">
        <f>Máximo!B548:E548</f>
        <v>11.3.2.        Único 4</v>
      </c>
      <c r="C548" s="668"/>
      <c r="D548" s="668"/>
      <c r="E548" s="669"/>
      <c r="F548" s="68" t="str">
        <f>IF(Máximo!F548:I548="","",Máximo!F548:I548)</f>
        <v/>
      </c>
      <c r="G548" s="72">
        <f>Máximo!G548:J548</f>
        <v>2.1459227E-4</v>
      </c>
      <c r="H548" s="70" t="str">
        <f>IF(Máximo!H548="","",Máximo!H548)</f>
        <v>Obrigatório</v>
      </c>
      <c r="I548" s="37" t="s">
        <v>4</v>
      </c>
      <c r="J548" s="73">
        <f>IF($K$13="Não Atende",0,IF(I548="","",IF(H548="",VLOOKUP(I548,Parâmetros!$B$3:$C$6,2,0),VLOOKUP(I548,Parâmetros!$B$3:$C$6,2,0)*VLOOKUP(H548,Parâmetros!$E$3:$G$5,2,0))))</f>
        <v>4</v>
      </c>
      <c r="K548" s="74">
        <f t="shared" si="274"/>
        <v>3.4763947740000002E-2</v>
      </c>
      <c r="L548" s="3"/>
      <c r="M548" s="38"/>
    </row>
    <row r="549" spans="1:13" ht="45.75" customHeight="1" outlineLevel="1" x14ac:dyDescent="0.2">
      <c r="A549" s="170" t="str">
        <f>Máximo!A549</f>
        <v>3.512</v>
      </c>
      <c r="B549" s="667" t="str">
        <f>Máximo!B549:E549</f>
        <v xml:space="preserve">11.3.3.       </v>
      </c>
      <c r="C549" s="668"/>
      <c r="D549" s="668"/>
      <c r="E549" s="669"/>
      <c r="F549" s="68" t="str">
        <f>IF(Máximo!F549:I549="","",Máximo!F549:I549)</f>
        <v/>
      </c>
      <c r="G549" s="72">
        <f>Máximo!G549:J549</f>
        <v>2.1459227E-4</v>
      </c>
      <c r="H549" s="70" t="str">
        <f>IF(Máximo!H549="","",Máximo!H549)</f>
        <v>Obrigatório</v>
      </c>
      <c r="I549" s="37" t="s">
        <v>4</v>
      </c>
      <c r="J549" s="73">
        <f>IF($K$13="Não Atende",0,IF(I549="","",IF(H549="",VLOOKUP(I549,Parâmetros!$B$3:$C$6,2,0),VLOOKUP(I549,Parâmetros!$B$3:$C$6,2,0)*VLOOKUP(H549,Parâmetros!$E$3:$G$5,2,0))))</f>
        <v>4</v>
      </c>
      <c r="K549" s="74">
        <f t="shared" si="274"/>
        <v>3.4763947740000002E-2</v>
      </c>
      <c r="L549" s="3"/>
      <c r="M549" s="38"/>
    </row>
    <row r="550" spans="1:13" ht="45.75" customHeight="1" outlineLevel="1" x14ac:dyDescent="0.2">
      <c r="A550" s="170" t="str">
        <f>Máximo!A550</f>
        <v>3.513</v>
      </c>
      <c r="B550" s="667" t="str">
        <f>Máximo!B550:E550</f>
        <v xml:space="preserve">11.3.4.       </v>
      </c>
      <c r="C550" s="668"/>
      <c r="D550" s="668"/>
      <c r="E550" s="669"/>
      <c r="F550" s="68" t="str">
        <f>IF(Máximo!F550:I550="","",Máximo!F550:I550)</f>
        <v/>
      </c>
      <c r="G550" s="72">
        <f>Máximo!G550:J550</f>
        <v>2.1459227E-4</v>
      </c>
      <c r="H550" s="70" t="str">
        <f>IF(Máximo!H550="","",Máximo!H550)</f>
        <v>Obrigatório</v>
      </c>
      <c r="I550" s="37" t="s">
        <v>4</v>
      </c>
      <c r="J550" s="73">
        <f>IF($K$13="Não Atende",0,IF(I550="","",IF(H550="",VLOOKUP(I550,Parâmetros!$B$3:$C$6,2,0),VLOOKUP(I550,Parâmetros!$B$3:$C$6,2,0)*VLOOKUP(H550,Parâmetros!$E$3:$G$5,2,0))))</f>
        <v>4</v>
      </c>
      <c r="K550" s="74">
        <f t="shared" si="274"/>
        <v>3.4763947740000002E-2</v>
      </c>
      <c r="L550" s="3"/>
      <c r="M550" s="38"/>
    </row>
    <row r="551" spans="1:13" ht="45.75" customHeight="1" outlineLevel="1" x14ac:dyDescent="0.2">
      <c r="A551" s="170" t="str">
        <f>Máximo!A551</f>
        <v>3.514</v>
      </c>
      <c r="B551" s="667" t="str">
        <f>Máximo!B551:E551</f>
        <v>11.4.        O PROPONENTE deverá apresentar, na proposta técnica, o detalhamento do D.R. que será implementado:</v>
      </c>
      <c r="C551" s="668"/>
      <c r="D551" s="668"/>
      <c r="E551" s="669"/>
      <c r="F551" s="68" t="str">
        <f>IF(Máximo!F551:I551="","",Máximo!F551:I551)</f>
        <v/>
      </c>
      <c r="G551" s="72">
        <f>Máximo!G551:J551</f>
        <v>2.1459227E-4</v>
      </c>
      <c r="H551" s="70" t="str">
        <f>IF(Máximo!H551="","",Máximo!H551)</f>
        <v>Obrigatório</v>
      </c>
      <c r="I551" s="37" t="s">
        <v>4</v>
      </c>
      <c r="J551" s="73">
        <f>IF($K$13="Não Atende",0,IF(I551="","",IF(H551="",VLOOKUP(I551,Parâmetros!$B$3:$C$6,2,0),VLOOKUP(I551,Parâmetros!$B$3:$C$6,2,0)*VLOOKUP(H551,Parâmetros!$E$3:$G$5,2,0))))</f>
        <v>4</v>
      </c>
      <c r="K551" s="74">
        <f t="shared" si="274"/>
        <v>3.4763947740000002E-2</v>
      </c>
      <c r="L551" s="3"/>
      <c r="M551" s="38"/>
    </row>
    <row r="552" spans="1:13" ht="45.75" customHeight="1" outlineLevel="1" x14ac:dyDescent="0.2">
      <c r="A552" s="170" t="str">
        <f>Máximo!A552</f>
        <v>3.515</v>
      </c>
      <c r="B552" s="667" t="str">
        <f>Máximo!B552:E552</f>
        <v>11.4.1.      Deverá ser fornecida a topologia lógica do D.R. em separado para todas as camadas e módulos da aplicação.</v>
      </c>
      <c r="C552" s="668"/>
      <c r="D552" s="668"/>
      <c r="E552" s="669"/>
      <c r="F552" s="68" t="str">
        <f>IF(Máximo!F552:I552="","",Máximo!F552:I552)</f>
        <v/>
      </c>
      <c r="G552" s="72">
        <f>Máximo!G552:J552</f>
        <v>2.1459227E-4</v>
      </c>
      <c r="H552" s="70" t="str">
        <f>IF(Máximo!H552="","",Máximo!H552)</f>
        <v>Obrigatório</v>
      </c>
      <c r="I552" s="37" t="s">
        <v>4</v>
      </c>
      <c r="J552" s="73">
        <f>IF($K$13="Não Atende",0,IF(I552="","",IF(H552="",VLOOKUP(I552,Parâmetros!$B$3:$C$6,2,0),VLOOKUP(I552,Parâmetros!$B$3:$C$6,2,0)*VLOOKUP(H552,Parâmetros!$E$3:$G$5,2,0))))</f>
        <v>4</v>
      </c>
      <c r="K552" s="74">
        <f t="shared" si="274"/>
        <v>3.4763947740000002E-2</v>
      </c>
      <c r="L552" s="3"/>
      <c r="M552" s="38"/>
    </row>
    <row r="553" spans="1:13" ht="45.75" customHeight="1" outlineLevel="1" x14ac:dyDescent="0.2">
      <c r="A553" s="170" t="str">
        <f>Máximo!A553</f>
        <v>3.516</v>
      </c>
      <c r="B553" s="667" t="str">
        <f>Máximo!B553:E553</f>
        <v>11.4.2.      Deverá ser fornecida a relação e detalhamento do hardware, software e mecanismos de replicação requeridos para a replicação de dados entre os DC Primário e DC Secundário, em separado para todas as camadas e módulo da aplicação.</v>
      </c>
      <c r="C553" s="668"/>
      <c r="D553" s="668"/>
      <c r="E553" s="669"/>
      <c r="F553" s="68" t="str">
        <f>IF(Máximo!F553:I553="","",Máximo!F553:I553)</f>
        <v/>
      </c>
      <c r="G553" s="72">
        <f>Máximo!G553:J553</f>
        <v>2.1459227E-4</v>
      </c>
      <c r="H553" s="70" t="str">
        <f>IF(Máximo!H553="","",Máximo!H553)</f>
        <v>Obrigatório</v>
      </c>
      <c r="I553" s="37" t="s">
        <v>4</v>
      </c>
      <c r="J553" s="73">
        <f>IF($K$13="Não Atende",0,IF(I553="","",IF(H553="",VLOOKUP(I553,Parâmetros!$B$3:$C$6,2,0),VLOOKUP(I553,Parâmetros!$B$3:$C$6,2,0)*VLOOKUP(H553,Parâmetros!$E$3:$G$5,2,0))))</f>
        <v>4</v>
      </c>
      <c r="K553" s="74">
        <f t="shared" si="274"/>
        <v>3.4763947740000002E-2</v>
      </c>
      <c r="L553" s="3"/>
      <c r="M553" s="38"/>
    </row>
    <row r="554" spans="1:13" ht="45.75" customHeight="1" outlineLevel="1" x14ac:dyDescent="0.2">
      <c r="A554" s="170" t="str">
        <f>Máximo!A554</f>
        <v>3.517</v>
      </c>
      <c r="B554" s="667" t="str">
        <f>Máximo!B554:E554</f>
        <v>11.4.3.      Deverá ser fornecida a velocidade de link (conexão) necessária para a replicação de dados entre o DC Primário e o DC Secundário.</v>
      </c>
      <c r="C554" s="668"/>
      <c r="D554" s="668"/>
      <c r="E554" s="669"/>
      <c r="F554" s="68" t="str">
        <f>IF(Máximo!F554:I554="","",Máximo!F554:I554)</f>
        <v/>
      </c>
      <c r="G554" s="72">
        <f>Máximo!G554:J554</f>
        <v>2.1459227E-4</v>
      </c>
      <c r="H554" s="70" t="str">
        <f>IF(Máximo!H554="","",Máximo!H554)</f>
        <v>Obrigatório</v>
      </c>
      <c r="I554" s="37" t="s">
        <v>4</v>
      </c>
      <c r="J554" s="73">
        <f>IF($K$13="Não Atende",0,IF(I554="","",IF(H554="",VLOOKUP(I554,Parâmetros!$B$3:$C$6,2,0),VLOOKUP(I554,Parâmetros!$B$3:$C$6,2,0)*VLOOKUP(H554,Parâmetros!$E$3:$G$5,2,0))))</f>
        <v>4</v>
      </c>
      <c r="K554" s="74">
        <f t="shared" si="274"/>
        <v>3.4763947740000002E-2</v>
      </c>
      <c r="L554" s="3"/>
      <c r="M554" s="38"/>
    </row>
    <row r="555" spans="1:13" ht="45.75" customHeight="1" outlineLevel="1" x14ac:dyDescent="0.2">
      <c r="A555" s="170" t="str">
        <f>Máximo!A555</f>
        <v>3.518</v>
      </c>
      <c r="B555" s="667" t="str">
        <f>Máximo!B555:E555</f>
        <v>11.5.        O PROPONENTE deverá ofertar os seguintes serviços e entregáveis:</v>
      </c>
      <c r="C555" s="668"/>
      <c r="D555" s="668"/>
      <c r="E555" s="669"/>
      <c r="F555" s="68" t="str">
        <f>IF(Máximo!F555:I555="","",Máximo!F555:I555)</f>
        <v/>
      </c>
      <c r="G555" s="72">
        <f>Máximo!G555:J555</f>
        <v>2.1459227E-4</v>
      </c>
      <c r="H555" s="70" t="str">
        <f>IF(Máximo!H555="","",Máximo!H555)</f>
        <v>Obrigatório</v>
      </c>
      <c r="I555" s="37" t="s">
        <v>4</v>
      </c>
      <c r="J555" s="73">
        <f>IF($K$13="Não Atende",0,IF(I555="","",IF(H555="",VLOOKUP(I555,Parâmetros!$B$3:$C$6,2,0),VLOOKUP(I555,Parâmetros!$B$3:$C$6,2,0)*VLOOKUP(H555,Parâmetros!$E$3:$G$5,2,0))))</f>
        <v>4</v>
      </c>
      <c r="K555" s="74">
        <f t="shared" si="274"/>
        <v>3.4763947740000002E-2</v>
      </c>
      <c r="L555" s="3"/>
      <c r="M555" s="38"/>
    </row>
    <row r="556" spans="1:13" ht="45.75" customHeight="1" outlineLevel="1" x14ac:dyDescent="0.2">
      <c r="A556" s="170" t="str">
        <f>Máximo!A556</f>
        <v>3.519</v>
      </c>
      <c r="B556" s="667" t="str">
        <f>Máximo!B556:E556</f>
        <v>11.5.1.      Configuração e documentação dos softwares necessários para replicar arquivos e bases de dados.</v>
      </c>
      <c r="C556" s="668"/>
      <c r="D556" s="668"/>
      <c r="E556" s="669"/>
      <c r="F556" s="68" t="str">
        <f>IF(Máximo!F556:I556="","",Máximo!F556:I556)</f>
        <v/>
      </c>
      <c r="G556" s="72">
        <f>Máximo!G556:J556</f>
        <v>2.1459227E-4</v>
      </c>
      <c r="H556" s="70" t="str">
        <f>IF(Máximo!H556="","",Máximo!H556)</f>
        <v>Obrigatório</v>
      </c>
      <c r="I556" s="37" t="s">
        <v>4</v>
      </c>
      <c r="J556" s="73">
        <f>IF($K$13="Não Atende",0,IF(I556="","",IF(H556="",VLOOKUP(I556,Parâmetros!$B$3:$C$6,2,0),VLOOKUP(I556,Parâmetros!$B$3:$C$6,2,0)*VLOOKUP(H556,Parâmetros!$E$3:$G$5,2,0))))</f>
        <v>4</v>
      </c>
      <c r="K556" s="74">
        <f t="shared" si="274"/>
        <v>3.4763947740000002E-2</v>
      </c>
      <c r="L556" s="3"/>
      <c r="M556" s="38"/>
    </row>
    <row r="557" spans="1:13" ht="45.75" customHeight="1" outlineLevel="1" x14ac:dyDescent="0.2">
      <c r="A557" s="170" t="str">
        <f>Máximo!A557</f>
        <v>3.520</v>
      </c>
      <c r="B557" s="667" t="str">
        <f>Máximo!B557:E557</f>
        <v>11.5.2.      Desenvolvimento, customização, implantação e documentação de scripts interpretados, ou executados em nível de sistema operacional, necessários identificar a correta subida dos módulos de aplicação e do banco de dados em contexto de ativação da aplicação no DC Secundário.</v>
      </c>
      <c r="C557" s="668"/>
      <c r="D557" s="668"/>
      <c r="E557" s="669"/>
      <c r="F557" s="68" t="str">
        <f>IF(Máximo!F557:I557="","",Máximo!F557:I557)</f>
        <v/>
      </c>
      <c r="G557" s="72">
        <f>Máximo!G557:J557</f>
        <v>2.1459227E-4</v>
      </c>
      <c r="H557" s="70" t="str">
        <f>IF(Máximo!H557="","",Máximo!H557)</f>
        <v>Obrigatório</v>
      </c>
      <c r="I557" s="37" t="s">
        <v>4</v>
      </c>
      <c r="J557" s="73">
        <f>IF($K$13="Não Atende",0,IF(I557="","",IF(H557="",VLOOKUP(I557,Parâmetros!$B$3:$C$6,2,0),VLOOKUP(I557,Parâmetros!$B$3:$C$6,2,0)*VLOOKUP(H557,Parâmetros!$E$3:$G$5,2,0))))</f>
        <v>4</v>
      </c>
      <c r="K557" s="74">
        <f t="shared" si="274"/>
        <v>3.4763947740000002E-2</v>
      </c>
      <c r="L557" s="3"/>
      <c r="M557" s="38"/>
    </row>
    <row r="558" spans="1:13" ht="45.75" customHeight="1" outlineLevel="1" x14ac:dyDescent="0.2">
      <c r="A558" s="170" t="str">
        <f>Máximo!A558</f>
        <v>3.521</v>
      </c>
      <c r="B558" s="667" t="str">
        <f>Máximo!B558:E558</f>
        <v>11.5.3.      Desenvolvimento, customização, implantação e documentação de scripts interpretados, ou executados em nível de sistema operacional, necessários identificar a correta subida dos módulos de aplicação e do banco de dados em contexto de reativação da aplicação no DC Primário.</v>
      </c>
      <c r="C558" s="668"/>
      <c r="D558" s="668"/>
      <c r="E558" s="669"/>
      <c r="F558" s="68" t="str">
        <f>IF(Máximo!F558:I558="","",Máximo!F558:I558)</f>
        <v/>
      </c>
      <c r="G558" s="72">
        <f>Máximo!G558:J558</f>
        <v>2.1459227E-4</v>
      </c>
      <c r="H558" s="70" t="str">
        <f>IF(Máximo!H558="","",Máximo!H558)</f>
        <v>Obrigatório</v>
      </c>
      <c r="I558" s="37" t="s">
        <v>4</v>
      </c>
      <c r="J558" s="73">
        <f>IF($K$13="Não Atende",0,IF(I558="","",IF(H558="",VLOOKUP(I558,Parâmetros!$B$3:$C$6,2,0),VLOOKUP(I558,Parâmetros!$B$3:$C$6,2,0)*VLOOKUP(H558,Parâmetros!$E$3:$G$5,2,0))))</f>
        <v>4</v>
      </c>
      <c r="K558" s="74">
        <f t="shared" si="274"/>
        <v>3.4763947740000002E-2</v>
      </c>
      <c r="L558" s="3"/>
      <c r="M558" s="38"/>
    </row>
    <row r="559" spans="1:13" ht="45.75" customHeight="1" outlineLevel="1" x14ac:dyDescent="0.2">
      <c r="A559" s="170" t="str">
        <f>Máximo!A559</f>
        <v>3.522</v>
      </c>
      <c r="B559" s="667" t="str">
        <f>Máximo!B559:E559</f>
        <v>11.5.4.      Desenvolvimento e documentação do Plano de Continuidade de Sistema (PCS) deste sistema. Essa documentação deverá seguir o padrão da CONTRATANTE, cujo template será fornecido na etapa de planejamento. Nesta documentação, minimamente, o PROPONENTE será responsável por:</v>
      </c>
      <c r="C559" s="668"/>
      <c r="D559" s="668"/>
      <c r="E559" s="669"/>
      <c r="F559" s="68" t="str">
        <f>IF(Máximo!F559:I559="","",Máximo!F559:I559)</f>
        <v/>
      </c>
      <c r="G559" s="72">
        <f>Máximo!G559:J559</f>
        <v>2.1459227E-4</v>
      </c>
      <c r="H559" s="70" t="str">
        <f>IF(Máximo!H559="","",Máximo!H559)</f>
        <v>Obrigatório</v>
      </c>
      <c r="I559" s="37" t="s">
        <v>4</v>
      </c>
      <c r="J559" s="73">
        <f>IF($K$13="Não Atende",0,IF(I559="","",IF(H559="",VLOOKUP(I559,Parâmetros!$B$3:$C$6,2,0),VLOOKUP(I559,Parâmetros!$B$3:$C$6,2,0)*VLOOKUP(H559,Parâmetros!$E$3:$G$5,2,0))))</f>
        <v>4</v>
      </c>
      <c r="K559" s="74">
        <f t="shared" si="274"/>
        <v>3.4763947740000002E-2</v>
      </c>
      <c r="L559" s="3"/>
      <c r="M559" s="38"/>
    </row>
    <row r="560" spans="1:13" ht="45.75" customHeight="1" outlineLevel="1" x14ac:dyDescent="0.2">
      <c r="A560" s="170" t="str">
        <f>Máximo!A560</f>
        <v>3.523</v>
      </c>
      <c r="B560" s="667" t="str">
        <f>Máximo!B560:E560</f>
        <v>11.5.4.1.     Coletar toda e qualquer informação técnica ou de procedimento, necessária à produção do PCS, independentemente da participação ou não da CONTRATANTE.</v>
      </c>
      <c r="C560" s="668"/>
      <c r="D560" s="668"/>
      <c r="E560" s="669"/>
      <c r="F560" s="68" t="str">
        <f>IF(Máximo!F560:I560="","",Máximo!F560:I560)</f>
        <v/>
      </c>
      <c r="G560" s="72">
        <f>Máximo!G560:J560</f>
        <v>2.1459227E-4</v>
      </c>
      <c r="H560" s="70" t="str">
        <f>IF(Máximo!H560="","",Máximo!H560)</f>
        <v>Obrigatório</v>
      </c>
      <c r="I560" s="37" t="s">
        <v>4</v>
      </c>
      <c r="J560" s="73">
        <f>IF($K$13="Não Atende",0,IF(I560="","",IF(H560="",VLOOKUP(I560,Parâmetros!$B$3:$C$6,2,0),VLOOKUP(I560,Parâmetros!$B$3:$C$6,2,0)*VLOOKUP(H560,Parâmetros!$E$3:$G$5,2,0))))</f>
        <v>4</v>
      </c>
      <c r="K560" s="74">
        <f t="shared" si="274"/>
        <v>3.4763947740000002E-2</v>
      </c>
      <c r="L560" s="3"/>
      <c r="M560" s="38"/>
    </row>
    <row r="561" spans="1:13" ht="45.75" customHeight="1" outlineLevel="1" x14ac:dyDescent="0.2">
      <c r="A561" s="170" t="str">
        <f>Máximo!A561</f>
        <v>3.524</v>
      </c>
      <c r="B561" s="667" t="str">
        <f>Máximo!B561:E561</f>
        <v>11.5.4.1.1.         A CONTRATANTE se compromete a fornecer toda a informação técnica ou de procedimento de sua autoria, sempre que solicitada.</v>
      </c>
      <c r="C561" s="668"/>
      <c r="D561" s="668"/>
      <c r="E561" s="669"/>
      <c r="F561" s="68" t="str">
        <f>IF(Máximo!F561:I561="","",Máximo!F561:I561)</f>
        <v/>
      </c>
      <c r="G561" s="72">
        <f>Máximo!G561:J561</f>
        <v>2.1459227E-4</v>
      </c>
      <c r="H561" s="70" t="str">
        <f>IF(Máximo!H561="","",Máximo!H561)</f>
        <v>Obrigatório</v>
      </c>
      <c r="I561" s="37" t="s">
        <v>4</v>
      </c>
      <c r="J561" s="73">
        <f>IF($K$13="Não Atende",0,IF(I561="","",IF(H561="",VLOOKUP(I561,Parâmetros!$B$3:$C$6,2,0),VLOOKUP(I561,Parâmetros!$B$3:$C$6,2,0)*VLOOKUP(H561,Parâmetros!$E$3:$G$5,2,0))))</f>
        <v>4</v>
      </c>
      <c r="K561" s="74">
        <f t="shared" si="274"/>
        <v>3.4763947740000002E-2</v>
      </c>
      <c r="L561" s="3"/>
      <c r="M561" s="38"/>
    </row>
    <row r="562" spans="1:13" ht="45.75" customHeight="1" outlineLevel="1" x14ac:dyDescent="0.2">
      <c r="A562" s="170" t="str">
        <f>Máximo!A562</f>
        <v>3.525</v>
      </c>
      <c r="B562" s="667" t="str">
        <f>Máximo!B562:E562</f>
        <v xml:space="preserve">11.5.4.2.     Detalhar a topologia lógica da solução, segregada por zona (intranet, internet, DMZ), camada (apresentação, aplicação e banco de dados) e módulo da solução, e com identificação dos recursos de infraestrutura envolvidos: servidores, tipos de clusters, modos de balanceamento de carga e mecanismos de replicação de dados entre os DC Primário e DC Secundário. </v>
      </c>
      <c r="C562" s="668"/>
      <c r="D562" s="668"/>
      <c r="E562" s="669"/>
      <c r="F562" s="68" t="str">
        <f>IF(Máximo!F562:I562="","",Máximo!F562:I562)</f>
        <v/>
      </c>
      <c r="G562" s="72">
        <f>Máximo!G562:J562</f>
        <v>2.1459227E-4</v>
      </c>
      <c r="H562" s="70" t="str">
        <f>IF(Máximo!H562="","",Máximo!H562)</f>
        <v>Obrigatório</v>
      </c>
      <c r="I562" s="37" t="s">
        <v>4</v>
      </c>
      <c r="J562" s="73">
        <f>IF($K$13="Não Atende",0,IF(I562="","",IF(H562="",VLOOKUP(I562,Parâmetros!$B$3:$C$6,2,0),VLOOKUP(I562,Parâmetros!$B$3:$C$6,2,0)*VLOOKUP(H562,Parâmetros!$E$3:$G$5,2,0))))</f>
        <v>4</v>
      </c>
      <c r="K562" s="74">
        <f t="shared" si="274"/>
        <v>3.4763947740000002E-2</v>
      </c>
      <c r="L562" s="3"/>
      <c r="M562" s="38"/>
    </row>
    <row r="563" spans="1:13" ht="45.75" customHeight="1" outlineLevel="1" x14ac:dyDescent="0.2">
      <c r="A563" s="170" t="str">
        <f>Máximo!A563</f>
        <v>3.526</v>
      </c>
      <c r="B563" s="667" t="str">
        <f>Máximo!B563:E563</f>
        <v>11.5.4.3.     Descrever os mecanismos de clusters, balanceamento de carga e replicação de dados entre os DC Primário e DC Secundário, incluindo discos internos e replicação via procedimento.</v>
      </c>
      <c r="C563" s="668"/>
      <c r="D563" s="668"/>
      <c r="E563" s="669"/>
      <c r="F563" s="68" t="str">
        <f>IF(Máximo!F563:I563="","",Máximo!F563:I563)</f>
        <v/>
      </c>
      <c r="G563" s="72">
        <f>Máximo!G563:J563</f>
        <v>2.1459227E-4</v>
      </c>
      <c r="H563" s="70" t="str">
        <f>IF(Máximo!H563="","",Máximo!H563)</f>
        <v>Obrigatório</v>
      </c>
      <c r="I563" s="37" t="s">
        <v>4</v>
      </c>
      <c r="J563" s="73">
        <f>IF($K$13="Não Atende",0,IF(I563="","",IF(H563="",VLOOKUP(I563,Parâmetros!$B$3:$C$6,2,0),VLOOKUP(I563,Parâmetros!$B$3:$C$6,2,0)*VLOOKUP(H563,Parâmetros!$E$3:$G$5,2,0))))</f>
        <v>4</v>
      </c>
      <c r="K563" s="74">
        <f t="shared" si="274"/>
        <v>3.4763947740000002E-2</v>
      </c>
      <c r="L563" s="3"/>
      <c r="M563" s="38"/>
    </row>
    <row r="564" spans="1:13" ht="45.75" customHeight="1" outlineLevel="1" x14ac:dyDescent="0.2">
      <c r="A564" s="170" t="str">
        <f>Máximo!A564</f>
        <v>3.527</v>
      </c>
      <c r="B564" s="667" t="str">
        <f>Máximo!B564:E564</f>
        <v>11.5.4.4.     Descrever a sequência cronológica para a ativação do DC Secundário através de fluxograma que demonstre os blocos de atividades e de procedimentos necessários ao processo de ativação do DC Secundário, em tempo de desastre.</v>
      </c>
      <c r="C564" s="668"/>
      <c r="D564" s="668"/>
      <c r="E564" s="669"/>
      <c r="F564" s="68" t="str">
        <f>IF(Máximo!F564:I564="","",Máximo!F564:I564)</f>
        <v/>
      </c>
      <c r="G564" s="72">
        <f>Máximo!G564:J564</f>
        <v>2.1459227E-4</v>
      </c>
      <c r="H564" s="70" t="str">
        <f>IF(Máximo!H564="","",Máximo!H564)</f>
        <v>Obrigatório</v>
      </c>
      <c r="I564" s="37" t="s">
        <v>4</v>
      </c>
      <c r="J564" s="73">
        <f>IF($K$13="Não Atende",0,IF(I564="","",IF(H564="",VLOOKUP(I564,Parâmetros!$B$3:$C$6,2,0),VLOOKUP(I564,Parâmetros!$B$3:$C$6,2,0)*VLOOKUP(H564,Parâmetros!$E$3:$G$5,2,0))))</f>
        <v>4</v>
      </c>
      <c r="K564" s="74">
        <f t="shared" si="274"/>
        <v>3.4763947740000002E-2</v>
      </c>
      <c r="L564" s="3"/>
      <c r="M564" s="38"/>
    </row>
    <row r="565" spans="1:13" ht="45.75" customHeight="1" outlineLevel="1" x14ac:dyDescent="0.2">
      <c r="A565" s="170" t="str">
        <f>Máximo!A565</f>
        <v>3.528</v>
      </c>
      <c r="B565" s="667" t="str">
        <f>Máximo!B565:E565</f>
        <v>11.5.4.5.     Descrever a sequência cronológica para o retorno ao DC Primário através de fluxograma que demonstre os blocos de atividades e de procedimentos necessários ao retorno ao DC Primário, após um desastre.</v>
      </c>
      <c r="C565" s="668"/>
      <c r="D565" s="668"/>
      <c r="E565" s="669"/>
      <c r="F565" s="68" t="str">
        <f>IF(Máximo!F565:I565="","",Máximo!F565:I565)</f>
        <v/>
      </c>
      <c r="G565" s="72">
        <f>Máximo!G565:J565</f>
        <v>2.1459227E-4</v>
      </c>
      <c r="H565" s="70" t="str">
        <f>IF(Máximo!H565="","",Máximo!H565)</f>
        <v>Obrigatório</v>
      </c>
      <c r="I565" s="37" t="s">
        <v>4</v>
      </c>
      <c r="J565" s="73">
        <f>IF($K$13="Não Atende",0,IF(I565="","",IF(H565="",VLOOKUP(I565,Parâmetros!$B$3:$C$6,2,0),VLOOKUP(I565,Parâmetros!$B$3:$C$6,2,0)*VLOOKUP(H565,Parâmetros!$E$3:$G$5,2,0))))</f>
        <v>4</v>
      </c>
      <c r="K565" s="74">
        <f t="shared" si="274"/>
        <v>3.4763947740000002E-2</v>
      </c>
      <c r="L565" s="3"/>
      <c r="M565" s="38"/>
    </row>
    <row r="566" spans="1:13" ht="45.75" customHeight="1" outlineLevel="1" x14ac:dyDescent="0.2">
      <c r="A566" s="170" t="str">
        <f>Máximo!A566</f>
        <v>3.529</v>
      </c>
      <c r="B566" s="667" t="str">
        <f>Máximo!B566:E566</f>
        <v>11.5.4.6.     Descrever sequência cronológica do PCS através de fluxograma demonstrando os blocos de atividades e procedimentos necessários ao processo de ativação do DC Secundário e retorno ao DC Primário em tempo de homologação.</v>
      </c>
      <c r="C566" s="668"/>
      <c r="D566" s="668"/>
      <c r="E566" s="669"/>
      <c r="F566" s="68" t="str">
        <f>IF(Máximo!F566:I566="","",Máximo!F566:I566)</f>
        <v/>
      </c>
      <c r="G566" s="72">
        <f>Máximo!G566:J566</f>
        <v>2.1459227E-4</v>
      </c>
      <c r="H566" s="70" t="str">
        <f>IF(Máximo!H566="","",Máximo!H566)</f>
        <v>Obrigatório</v>
      </c>
      <c r="I566" s="37" t="s">
        <v>4</v>
      </c>
      <c r="J566" s="73">
        <f>IF($K$13="Não Atende",0,IF(I566="","",IF(H566="",VLOOKUP(I566,Parâmetros!$B$3:$C$6,2,0),VLOOKUP(I566,Parâmetros!$B$3:$C$6,2,0)*VLOOKUP(H566,Parâmetros!$E$3:$G$5,2,0))))</f>
        <v>4</v>
      </c>
      <c r="K566" s="74">
        <f t="shared" si="274"/>
        <v>3.4763947740000002E-2</v>
      </c>
      <c r="L566" s="3"/>
      <c r="M566" s="38"/>
    </row>
    <row r="567" spans="1:13" ht="45.75" customHeight="1" outlineLevel="1" x14ac:dyDescent="0.2">
      <c r="A567" s="170" t="str">
        <f>Máximo!A567</f>
        <v>3.530</v>
      </c>
      <c r="B567" s="667" t="str">
        <f>Máximo!B567:E567</f>
        <v>11.5.4.7.     Criar um documento para cada equipe técnica que tenha papel ativo no PCS, contendo a descrição detalhada da ação a ser executada:</v>
      </c>
      <c r="C567" s="668"/>
      <c r="D567" s="668"/>
      <c r="E567" s="669"/>
      <c r="F567" s="68" t="str">
        <f>IF(Máximo!F567:I567="","",Máximo!F567:I567)</f>
        <v/>
      </c>
      <c r="G567" s="72">
        <f>Máximo!G567:J567</f>
        <v>2.1459227E-4</v>
      </c>
      <c r="H567" s="70" t="str">
        <f>IF(Máximo!H567="","",Máximo!H567)</f>
        <v>Obrigatório</v>
      </c>
      <c r="I567" s="37" t="s">
        <v>4</v>
      </c>
      <c r="J567" s="73">
        <f>IF($K$13="Não Atende",0,IF(I567="","",IF(H567="",VLOOKUP(I567,Parâmetros!$B$3:$C$6,2,0),VLOOKUP(I567,Parâmetros!$B$3:$C$6,2,0)*VLOOKUP(H567,Parâmetros!$E$3:$G$5,2,0))))</f>
        <v>4</v>
      </c>
      <c r="K567" s="74">
        <f t="shared" si="274"/>
        <v>3.4763947740000002E-2</v>
      </c>
      <c r="L567" s="3"/>
      <c r="M567" s="38"/>
    </row>
    <row r="568" spans="1:13" ht="45.75" customHeight="1" outlineLevel="1" x14ac:dyDescent="0.2">
      <c r="A568" s="170" t="str">
        <f>Máximo!A568</f>
        <v>3.531</v>
      </c>
      <c r="B568" s="667" t="str">
        <f>Máximo!B568:E568</f>
        <v>11.5.4.7.1.         Identificação do bloco de atividade ao qual a ação pertence, com a mesma nomenclatura que aparece nas sequências cronológicas.</v>
      </c>
      <c r="C568" s="668"/>
      <c r="D568" s="668"/>
      <c r="E568" s="669"/>
      <c r="F568" s="68" t="str">
        <f>IF(Máximo!F568:I568="","",Máximo!F568:I568)</f>
        <v/>
      </c>
      <c r="G568" s="72">
        <f>Máximo!G568:J568</f>
        <v>2.1459227E-4</v>
      </c>
      <c r="H568" s="70" t="str">
        <f>IF(Máximo!H568="","",Máximo!H568)</f>
        <v>Obrigatório</v>
      </c>
      <c r="I568" s="37" t="s">
        <v>4</v>
      </c>
      <c r="J568" s="73">
        <f>IF($K$13="Não Atende",0,IF(I568="","",IF(H568="",VLOOKUP(I568,Parâmetros!$B$3:$C$6,2,0),VLOOKUP(I568,Parâmetros!$B$3:$C$6,2,0)*VLOOKUP(H568,Parâmetros!$E$3:$G$5,2,0))))</f>
        <v>4</v>
      </c>
      <c r="K568" s="74">
        <f t="shared" si="274"/>
        <v>3.4763947740000002E-2</v>
      </c>
      <c r="L568" s="3"/>
      <c r="M568" s="38"/>
    </row>
    <row r="569" spans="1:13" ht="45.75" customHeight="1" outlineLevel="1" x14ac:dyDescent="0.2">
      <c r="A569" s="170" t="str">
        <f>Máximo!A569</f>
        <v>3.532</v>
      </c>
      <c r="B569" s="667" t="str">
        <f>Máximo!B569:E569</f>
        <v>11.5.4.7.2.         Nome da ação, conforme aparece nas sequências cronológicas.</v>
      </c>
      <c r="C569" s="668"/>
      <c r="D569" s="668"/>
      <c r="E569" s="669"/>
      <c r="F569" s="68" t="str">
        <f>IF(Máximo!F569:I569="","",Máximo!F569:I569)</f>
        <v/>
      </c>
      <c r="G569" s="72">
        <f>Máximo!G569:J569</f>
        <v>2.1459227E-4</v>
      </c>
      <c r="H569" s="70" t="str">
        <f>IF(Máximo!H569="","",Máximo!H569)</f>
        <v>Obrigatório</v>
      </c>
      <c r="I569" s="37" t="s">
        <v>4</v>
      </c>
      <c r="J569" s="73">
        <f>IF($K$13="Não Atende",0,IF(I569="","",IF(H569="",VLOOKUP(I569,Parâmetros!$B$3:$C$6,2,0),VLOOKUP(I569,Parâmetros!$B$3:$C$6,2,0)*VLOOKUP(H569,Parâmetros!$E$3:$G$5,2,0))))</f>
        <v>4</v>
      </c>
      <c r="K569" s="74">
        <f t="shared" ref="K569:K632" si="275">IF(J569="",0,((G569*J569)*$F$30)*0.9*100)</f>
        <v>3.4763947740000002E-2</v>
      </c>
      <c r="L569" s="3"/>
      <c r="M569" s="38"/>
    </row>
    <row r="570" spans="1:13" ht="45.75" customHeight="1" outlineLevel="1" x14ac:dyDescent="0.2">
      <c r="A570" s="170" t="str">
        <f>Máximo!A570</f>
        <v>3.533</v>
      </c>
      <c r="B570" s="667" t="str">
        <f>Máximo!B570:E570</f>
        <v>11.5.4.7.3.         Descrição da ação a ser tomada:</v>
      </c>
      <c r="C570" s="668"/>
      <c r="D570" s="668"/>
      <c r="E570" s="669"/>
      <c r="F570" s="68" t="str">
        <f>IF(Máximo!F570:I570="","",Máximo!F570:I570)</f>
        <v/>
      </c>
      <c r="G570" s="72">
        <f>Máximo!G570:J570</f>
        <v>2.1459227E-4</v>
      </c>
      <c r="H570" s="70" t="str">
        <f>IF(Máximo!H570="","",Máximo!H570)</f>
        <v>Obrigatório</v>
      </c>
      <c r="I570" s="37" t="s">
        <v>4</v>
      </c>
      <c r="J570" s="73">
        <f>IF($K$13="Não Atende",0,IF(I570="","",IF(H570="",VLOOKUP(I570,Parâmetros!$B$3:$C$6,2,0),VLOOKUP(I570,Parâmetros!$B$3:$C$6,2,0)*VLOOKUP(H570,Parâmetros!$E$3:$G$5,2,0))))</f>
        <v>4</v>
      </c>
      <c r="K570" s="74">
        <f t="shared" si="275"/>
        <v>3.4763947740000002E-2</v>
      </c>
      <c r="L570" s="3"/>
      <c r="M570" s="38"/>
    </row>
    <row r="571" spans="1:13" ht="45.75" customHeight="1" outlineLevel="1" x14ac:dyDescent="0.2">
      <c r="A571" s="170" t="str">
        <f>Máximo!A571</f>
        <v>3.534</v>
      </c>
      <c r="B571" s="667" t="str">
        <f>Máximo!B571:E571</f>
        <v>11.5.4.7.3.1.        Comandos a serem executados e/ou referência aos procedimentos operacionais padrões (POP) a serem seguidos.</v>
      </c>
      <c r="C571" s="668"/>
      <c r="D571" s="668"/>
      <c r="E571" s="669"/>
      <c r="F571" s="68" t="str">
        <f>IF(Máximo!F571:I571="","",Máximo!F571:I571)</f>
        <v/>
      </c>
      <c r="G571" s="72">
        <f>Máximo!G571:J571</f>
        <v>2.1459227E-4</v>
      </c>
      <c r="H571" s="70" t="str">
        <f>IF(Máximo!H571="","",Máximo!H571)</f>
        <v>Obrigatório</v>
      </c>
      <c r="I571" s="37" t="s">
        <v>4</v>
      </c>
      <c r="J571" s="73">
        <f>IF($K$13="Não Atende",0,IF(I571="","",IF(H571="",VLOOKUP(I571,Parâmetros!$B$3:$C$6,2,0),VLOOKUP(I571,Parâmetros!$B$3:$C$6,2,0)*VLOOKUP(H571,Parâmetros!$E$3:$G$5,2,0))))</f>
        <v>4</v>
      </c>
      <c r="K571" s="74">
        <f t="shared" si="275"/>
        <v>3.4763947740000002E-2</v>
      </c>
      <c r="L571" s="3"/>
      <c r="M571" s="38"/>
    </row>
    <row r="572" spans="1:13" ht="45.75" customHeight="1" outlineLevel="1" x14ac:dyDescent="0.2">
      <c r="A572" s="170" t="str">
        <f>Máximo!A572</f>
        <v>3.535</v>
      </c>
      <c r="B572" s="667" t="str">
        <f>Máximo!B572:E572</f>
        <v>11.5.4.7.3.2.        Nome dos ativos envolvidos no procedimento, com a mesma nomenclatura que aparece nas topologias lógicas.</v>
      </c>
      <c r="C572" s="668"/>
      <c r="D572" s="668"/>
      <c r="E572" s="669"/>
      <c r="F572" s="68" t="str">
        <f>IF(Máximo!F572:I572="","",Máximo!F572:I572)</f>
        <v/>
      </c>
      <c r="G572" s="72">
        <f>Máximo!G572:J572</f>
        <v>2.1459227E-4</v>
      </c>
      <c r="H572" s="70" t="str">
        <f>IF(Máximo!H572="","",Máximo!H572)</f>
        <v>Obrigatório</v>
      </c>
      <c r="I572" s="37" t="s">
        <v>4</v>
      </c>
      <c r="J572" s="73">
        <f>IF($K$13="Não Atende",0,IF(I572="","",IF(H572="",VLOOKUP(I572,Parâmetros!$B$3:$C$6,2,0),VLOOKUP(I572,Parâmetros!$B$3:$C$6,2,0)*VLOOKUP(H572,Parâmetros!$E$3:$G$5,2,0))))</f>
        <v>4</v>
      </c>
      <c r="K572" s="74">
        <f t="shared" si="275"/>
        <v>3.4763947740000002E-2</v>
      </c>
      <c r="L572" s="3"/>
      <c r="M572" s="38"/>
    </row>
    <row r="573" spans="1:13" ht="45.75" customHeight="1" outlineLevel="1" x14ac:dyDescent="0.2">
      <c r="A573" s="170" t="str">
        <f>Máximo!A573</f>
        <v>3.536</v>
      </c>
      <c r="B573" s="667" t="str">
        <f>Máximo!B573:E573</f>
        <v>11.5.4.7.3.3.        Saída esperada do comando/procedimento.</v>
      </c>
      <c r="C573" s="668"/>
      <c r="D573" s="668"/>
      <c r="E573" s="669"/>
      <c r="F573" s="68" t="str">
        <f>IF(Máximo!F573:I573="","",Máximo!F573:I573)</f>
        <v/>
      </c>
      <c r="G573" s="72">
        <f>Máximo!G573:J573</f>
        <v>2.1459227E-4</v>
      </c>
      <c r="H573" s="70" t="str">
        <f>IF(Máximo!H573="","",Máximo!H573)</f>
        <v>Obrigatório</v>
      </c>
      <c r="I573" s="37" t="s">
        <v>4</v>
      </c>
      <c r="J573" s="73">
        <f>IF($K$13="Não Atende",0,IF(I573="","",IF(H573="",VLOOKUP(I573,Parâmetros!$B$3:$C$6,2,0),VLOOKUP(I573,Parâmetros!$B$3:$C$6,2,0)*VLOOKUP(H573,Parâmetros!$E$3:$G$5,2,0))))</f>
        <v>4</v>
      </c>
      <c r="K573" s="74">
        <f t="shared" si="275"/>
        <v>3.4763947740000002E-2</v>
      </c>
      <c r="L573" s="3"/>
      <c r="M573" s="38"/>
    </row>
    <row r="574" spans="1:13" ht="45.75" customHeight="1" outlineLevel="1" x14ac:dyDescent="0.2">
      <c r="A574" s="170" t="str">
        <f>Máximo!A574</f>
        <v>3.537</v>
      </c>
      <c r="B574" s="667" t="str">
        <f>Máximo!B574:E574</f>
        <v>11.5.4.7.3.4.        Comentário e observações necessários ao pleno entendimento da funcionalidade do procedimento.</v>
      </c>
      <c r="C574" s="668"/>
      <c r="D574" s="668"/>
      <c r="E574" s="669"/>
      <c r="F574" s="68" t="str">
        <f>IF(Máximo!F574:I574="","",Máximo!F574:I574)</f>
        <v/>
      </c>
      <c r="G574" s="72">
        <f>Máximo!G574:J574</f>
        <v>2.1459227E-4</v>
      </c>
      <c r="H574" s="70" t="str">
        <f>IF(Máximo!H574="","",Máximo!H574)</f>
        <v>Obrigatório</v>
      </c>
      <c r="I574" s="37" t="s">
        <v>4</v>
      </c>
      <c r="J574" s="73">
        <f>IF($K$13="Não Atende",0,IF(I574="","",IF(H574="",VLOOKUP(I574,Parâmetros!$B$3:$C$6,2,0),VLOOKUP(I574,Parâmetros!$B$3:$C$6,2,0)*VLOOKUP(H574,Parâmetros!$E$3:$G$5,2,0))))</f>
        <v>4</v>
      </c>
      <c r="K574" s="74">
        <f t="shared" si="275"/>
        <v>3.4763947740000002E-2</v>
      </c>
      <c r="L574" s="3"/>
      <c r="M574" s="38"/>
    </row>
    <row r="575" spans="1:13" ht="45.75" customHeight="1" outlineLevel="1" x14ac:dyDescent="0.2">
      <c r="A575" s="170" t="str">
        <f>Máximo!A575</f>
        <v>3.538</v>
      </c>
      <c r="B575" s="667" t="str">
        <f>Máximo!B575:E575</f>
        <v>11.5.5.      Homologação do PCS:</v>
      </c>
      <c r="C575" s="668"/>
      <c r="D575" s="668"/>
      <c r="E575" s="669"/>
      <c r="F575" s="68" t="str">
        <f>IF(Máximo!F575:I575="","",Máximo!F575:I575)</f>
        <v/>
      </c>
      <c r="G575" s="72">
        <f>Máximo!G575:J575</f>
        <v>2.1459227E-4</v>
      </c>
      <c r="H575" s="70" t="str">
        <f>IF(Máximo!H575="","",Máximo!H575)</f>
        <v>Obrigatório</v>
      </c>
      <c r="I575" s="37" t="s">
        <v>4</v>
      </c>
      <c r="J575" s="73">
        <f>IF($K$13="Não Atende",0,IF(I575="","",IF(H575="",VLOOKUP(I575,Parâmetros!$B$3:$C$6,2,0),VLOOKUP(I575,Parâmetros!$B$3:$C$6,2,0)*VLOOKUP(H575,Parâmetros!$E$3:$G$5,2,0))))</f>
        <v>4</v>
      </c>
      <c r="K575" s="74">
        <f t="shared" si="275"/>
        <v>3.4763947740000002E-2</v>
      </c>
      <c r="L575" s="3"/>
      <c r="M575" s="38"/>
    </row>
    <row r="576" spans="1:13" ht="45.75" customHeight="1" outlineLevel="1" x14ac:dyDescent="0.2">
      <c r="A576" s="170" t="str">
        <f>Máximo!A576</f>
        <v>3.539</v>
      </c>
      <c r="B576" s="667" t="str">
        <f>Máximo!B576:E576</f>
        <v xml:space="preserve">11.5.5.1.     A homologação do PCS será feita através da execução de um total de 3 (três) operações bem sucedidas de ativação da aplicação no DC Secundário e seu retorno para o DC Primário, por módulo da aplicação e por camada. </v>
      </c>
      <c r="C576" s="668"/>
      <c r="D576" s="668"/>
      <c r="E576" s="669"/>
      <c r="F576" s="68" t="str">
        <f>IF(Máximo!F576:I576="","",Máximo!F576:I576)</f>
        <v/>
      </c>
      <c r="G576" s="72">
        <f>Máximo!G576:J576</f>
        <v>2.1459227E-4</v>
      </c>
      <c r="H576" s="70" t="str">
        <f>IF(Máximo!H576="","",Máximo!H576)</f>
        <v>Obrigatório</v>
      </c>
      <c r="I576" s="37" t="s">
        <v>4</v>
      </c>
      <c r="J576" s="73">
        <f>IF($K$13="Não Atende",0,IF(I576="","",IF(H576="",VLOOKUP(I576,Parâmetros!$B$3:$C$6,2,0),VLOOKUP(I576,Parâmetros!$B$3:$C$6,2,0)*VLOOKUP(H576,Parâmetros!$E$3:$G$5,2,0))))</f>
        <v>4</v>
      </c>
      <c r="K576" s="74">
        <f t="shared" si="275"/>
        <v>3.4763947740000002E-2</v>
      </c>
      <c r="L576" s="3"/>
      <c r="M576" s="38"/>
    </row>
    <row r="577" spans="1:13" ht="45.75" customHeight="1" outlineLevel="1" x14ac:dyDescent="0.2">
      <c r="A577" s="170" t="str">
        <f>Máximo!A577</f>
        <v>3.540</v>
      </c>
      <c r="B577" s="667" t="str">
        <f>Máximo!B577:E577</f>
        <v xml:space="preserve">11.5.5.2.     As 2 (duas) primeiras operações deverão ser realizadas antes da entrada em produção da solução. </v>
      </c>
      <c r="C577" s="668"/>
      <c r="D577" s="668"/>
      <c r="E577" s="669"/>
      <c r="F577" s="68" t="str">
        <f>IF(Máximo!F577:I577="","",Máximo!F577:I577)</f>
        <v/>
      </c>
      <c r="G577" s="72">
        <f>Máximo!G577:J577</f>
        <v>2.1459227E-4</v>
      </c>
      <c r="H577" s="70" t="str">
        <f>IF(Máximo!H577="","",Máximo!H577)</f>
        <v>Obrigatório</v>
      </c>
      <c r="I577" s="37" t="s">
        <v>4</v>
      </c>
      <c r="J577" s="73">
        <f>IF($K$13="Não Atende",0,IF(I577="","",IF(H577="",VLOOKUP(I577,Parâmetros!$B$3:$C$6,2,0),VLOOKUP(I577,Parâmetros!$B$3:$C$6,2,0)*VLOOKUP(H577,Parâmetros!$E$3:$G$5,2,0))))</f>
        <v>4</v>
      </c>
      <c r="K577" s="74">
        <f t="shared" si="275"/>
        <v>3.4763947740000002E-2</v>
      </c>
      <c r="L577" s="3"/>
      <c r="M577" s="38"/>
    </row>
    <row r="578" spans="1:13" ht="45.75" customHeight="1" outlineLevel="1" x14ac:dyDescent="0.2">
      <c r="A578" s="170" t="str">
        <f>Máximo!A578</f>
        <v>3.541</v>
      </c>
      <c r="B578" s="667" t="str">
        <f>Máximo!B578:E578</f>
        <v>11.5.5.3.     A 3ª será executada em até 2 (dois) meses após o aceite da 2ª (segunda) operação.</v>
      </c>
      <c r="C578" s="668"/>
      <c r="D578" s="668"/>
      <c r="E578" s="669"/>
      <c r="F578" s="68" t="str">
        <f>IF(Máximo!F578:I578="","",Máximo!F578:I578)</f>
        <v/>
      </c>
      <c r="G578" s="72">
        <f>Máximo!G578:J578</f>
        <v>2.1459227E-4</v>
      </c>
      <c r="H578" s="70" t="str">
        <f>IF(Máximo!H578="","",Máximo!H578)</f>
        <v>Obrigatório</v>
      </c>
      <c r="I578" s="37" t="s">
        <v>4</v>
      </c>
      <c r="J578" s="73">
        <f>IF($K$13="Não Atende",0,IF(I578="","",IF(H578="",VLOOKUP(I578,Parâmetros!$B$3:$C$6,2,0),VLOOKUP(I578,Parâmetros!$B$3:$C$6,2,0)*VLOOKUP(H578,Parâmetros!$E$3:$G$5,2,0))))</f>
        <v>4</v>
      </c>
      <c r="K578" s="74">
        <f t="shared" si="275"/>
        <v>3.4763947740000002E-2</v>
      </c>
      <c r="L578" s="3"/>
      <c r="M578" s="38"/>
    </row>
    <row r="579" spans="1:13" ht="45.75" customHeight="1" outlineLevel="1" x14ac:dyDescent="0.2">
      <c r="A579" s="170" t="str">
        <f>Máximo!A579</f>
        <v>3.542</v>
      </c>
      <c r="B579" s="667" t="str">
        <f>Máximo!B579:E579</f>
        <v>11.5.5.4.     As 3 (três) operações serão executadas pela equipe da CONTRATANTE e acompanhadas pelo PROPONENTE dentro das dependências da CONTRATANTE. A CONTRATANTE utilizará o PCS entregue pelo PROPONENTE para ativar a aplicação no DC Secundário e retorná-la para o DC Primário.</v>
      </c>
      <c r="C579" s="668"/>
      <c r="D579" s="668"/>
      <c r="E579" s="669"/>
      <c r="F579" s="68" t="str">
        <f>IF(Máximo!F579:I579="","",Máximo!F579:I579)</f>
        <v/>
      </c>
      <c r="G579" s="72">
        <f>Máximo!G579:J579</f>
        <v>2.1459227E-4</v>
      </c>
      <c r="H579" s="70" t="str">
        <f>IF(Máximo!H579="","",Máximo!H579)</f>
        <v>Obrigatório</v>
      </c>
      <c r="I579" s="37" t="s">
        <v>4</v>
      </c>
      <c r="J579" s="73">
        <f>IF($K$13="Não Atende",0,IF(I579="","",IF(H579="",VLOOKUP(I579,Parâmetros!$B$3:$C$6,2,0),VLOOKUP(I579,Parâmetros!$B$3:$C$6,2,0)*VLOOKUP(H579,Parâmetros!$E$3:$G$5,2,0))))</f>
        <v>4</v>
      </c>
      <c r="K579" s="74">
        <f t="shared" si="275"/>
        <v>3.4763947740000002E-2</v>
      </c>
      <c r="L579" s="3"/>
      <c r="M579" s="38"/>
    </row>
    <row r="580" spans="1:13" ht="45.75" customHeight="1" outlineLevel="1" x14ac:dyDescent="0.2">
      <c r="A580" s="170" t="str">
        <f>Máximo!A580</f>
        <v>3.543</v>
      </c>
      <c r="B580" s="667" t="str">
        <f>Máximo!B580:E580</f>
        <v>11.5.5.5.     Não serão contabilizadas, no total de 3 (três) operações, as tentativas em que ocorrerem falhas, quer sejam decorrentes da documentação apresentada, quer sejam nos scripts criados e documentados. Para esses casos, caberá ao PROPONENTE prover as devidas correções e ajustes no PCS antes de nova tentativa ser feita.</v>
      </c>
      <c r="C580" s="668"/>
      <c r="D580" s="668"/>
      <c r="E580" s="669"/>
      <c r="F580" s="68" t="str">
        <f>IF(Máximo!F580:I580="","",Máximo!F580:I580)</f>
        <v/>
      </c>
      <c r="G580" s="72">
        <f>Máximo!G580:J580</f>
        <v>2.1459227E-4</v>
      </c>
      <c r="H580" s="70" t="str">
        <f>IF(Máximo!H580="","",Máximo!H580)</f>
        <v>Obrigatório</v>
      </c>
      <c r="I580" s="37" t="s">
        <v>4</v>
      </c>
      <c r="J580" s="73">
        <f>IF($K$13="Não Atende",0,IF(I580="","",IF(H580="",VLOOKUP(I580,Parâmetros!$B$3:$C$6,2,0),VLOOKUP(I580,Parâmetros!$B$3:$C$6,2,0)*VLOOKUP(H580,Parâmetros!$E$3:$G$5,2,0))))</f>
        <v>4</v>
      </c>
      <c r="K580" s="74">
        <f t="shared" si="275"/>
        <v>3.4763947740000002E-2</v>
      </c>
      <c r="L580" s="3"/>
      <c r="M580" s="38"/>
    </row>
    <row r="581" spans="1:13" ht="45.75" customHeight="1" outlineLevel="1" x14ac:dyDescent="0.2">
      <c r="A581" s="170" t="str">
        <f>Máximo!A581</f>
        <v>3.544</v>
      </c>
      <c r="B581" s="667" t="str">
        <f>Máximo!B581:E581</f>
        <v xml:space="preserve">11.5.6.      Entrega da documentação </v>
      </c>
      <c r="C581" s="668"/>
      <c r="D581" s="668"/>
      <c r="E581" s="669"/>
      <c r="F581" s="68" t="str">
        <f>IF(Máximo!F581:I581="","",Máximo!F581:I581)</f>
        <v/>
      </c>
      <c r="G581" s="72">
        <f>Máximo!G581:J581</f>
        <v>2.1459227E-4</v>
      </c>
      <c r="H581" s="70" t="str">
        <f>IF(Máximo!H581="","",Máximo!H581)</f>
        <v>Obrigatório</v>
      </c>
      <c r="I581" s="37" t="s">
        <v>4</v>
      </c>
      <c r="J581" s="73">
        <f>IF($K$13="Não Atende",0,IF(I581="","",IF(H581="",VLOOKUP(I581,Parâmetros!$B$3:$C$6,2,0),VLOOKUP(I581,Parâmetros!$B$3:$C$6,2,0)*VLOOKUP(H581,Parâmetros!$E$3:$G$5,2,0))))</f>
        <v>4</v>
      </c>
      <c r="K581" s="74">
        <f t="shared" si="275"/>
        <v>3.4763947740000002E-2</v>
      </c>
      <c r="L581" s="3"/>
      <c r="M581" s="38"/>
    </row>
    <row r="582" spans="1:13" ht="45.75" customHeight="1" outlineLevel="1" x14ac:dyDescent="0.2">
      <c r="A582" s="170" t="str">
        <f>Máximo!A582</f>
        <v>3.545</v>
      </c>
      <c r="B582" s="667" t="str">
        <f>Máximo!B582:E582</f>
        <v>11.5.6.1.     A documentação completa da solução de D.R deverá ser entregue através de meio eletrônico e em formato que possa ser posteriormente editado pela Oi, a exemplo de, mas não limitado a .DOC, .XLS, .VSD.</v>
      </c>
      <c r="C582" s="668"/>
      <c r="D582" s="668"/>
      <c r="E582" s="669"/>
      <c r="F582" s="68" t="str">
        <f>IF(Máximo!F582:I582="","",Máximo!F582:I582)</f>
        <v/>
      </c>
      <c r="G582" s="72">
        <f>Máximo!G582:J582</f>
        <v>2.1459227E-4</v>
      </c>
      <c r="H582" s="70" t="str">
        <f>IF(Máximo!H582="","",Máximo!H582)</f>
        <v>Obrigatório</v>
      </c>
      <c r="I582" s="37" t="s">
        <v>4</v>
      </c>
      <c r="J582" s="73">
        <f>IF($K$13="Não Atende",0,IF(I582="","",IF(H582="",VLOOKUP(I582,Parâmetros!$B$3:$C$6,2,0),VLOOKUP(I582,Parâmetros!$B$3:$C$6,2,0)*VLOOKUP(H582,Parâmetros!$E$3:$G$5,2,0))))</f>
        <v>4</v>
      </c>
      <c r="K582" s="74">
        <f t="shared" si="275"/>
        <v>3.4763947740000002E-2</v>
      </c>
      <c r="L582" s="3"/>
      <c r="M582" s="38"/>
    </row>
    <row r="583" spans="1:13" ht="45.75" customHeight="1" outlineLevel="1" x14ac:dyDescent="0.2">
      <c r="A583" s="170" t="str">
        <f>Máximo!A583</f>
        <v>3.546</v>
      </c>
      <c r="B583" s="667" t="str">
        <f>Máximo!B583:E583</f>
        <v xml:space="preserve">11.6.        Modelo de Contratações: </v>
      </c>
      <c r="C583" s="668"/>
      <c r="D583" s="668"/>
      <c r="E583" s="669"/>
      <c r="F583" s="68" t="str">
        <f>IF(Máximo!F583:I583="","",Máximo!F583:I583)</f>
        <v/>
      </c>
      <c r="G583" s="72">
        <f>Máximo!G583:J583</f>
        <v>2.1459227E-4</v>
      </c>
      <c r="H583" s="70" t="str">
        <f>IF(Máximo!H583="","",Máximo!H583)</f>
        <v>Obrigatório</v>
      </c>
      <c r="I583" s="37" t="s">
        <v>4</v>
      </c>
      <c r="J583" s="73">
        <f>IF($K$13="Não Atende",0,IF(I583="","",IF(H583="",VLOOKUP(I583,Parâmetros!$B$3:$C$6,2,0),VLOOKUP(I583,Parâmetros!$B$3:$C$6,2,0)*VLOOKUP(H583,Parâmetros!$E$3:$G$5,2,0))))</f>
        <v>4</v>
      </c>
      <c r="K583" s="74">
        <f t="shared" si="275"/>
        <v>3.4763947740000002E-2</v>
      </c>
      <c r="L583" s="3"/>
      <c r="M583" s="38"/>
    </row>
    <row r="584" spans="1:13" ht="45.75" customHeight="1" outlineLevel="1" x14ac:dyDescent="0.2">
      <c r="A584" s="170" t="str">
        <f>Máximo!A584</f>
        <v>3.547</v>
      </c>
      <c r="B584" s="667" t="str">
        <f>Máximo!B584:E584</f>
        <v>11.6.1.      O modelo de contratação da implementação do D.R é o de “Escopo Fechado” onde todo o escopo dos serviços descritos deverá ser efetuado integralmente pelo PROPONENTE sem a cobrança unitária nem definição de limites de horas.</v>
      </c>
      <c r="C584" s="668"/>
      <c r="D584" s="668"/>
      <c r="E584" s="669"/>
      <c r="F584" s="68" t="str">
        <f>IF(Máximo!F584:I584="","",Máximo!F584:I584)</f>
        <v/>
      </c>
      <c r="G584" s="72">
        <f>Máximo!G584:J584</f>
        <v>2.1459227E-4</v>
      </c>
      <c r="H584" s="70" t="str">
        <f>IF(Máximo!H584="","",Máximo!H584)</f>
        <v>Obrigatório</v>
      </c>
      <c r="I584" s="37" t="s">
        <v>4</v>
      </c>
      <c r="J584" s="73">
        <f>IF($K$13="Não Atende",0,IF(I584="","",IF(H584="",VLOOKUP(I584,Parâmetros!$B$3:$C$6,2,0),VLOOKUP(I584,Parâmetros!$B$3:$C$6,2,0)*VLOOKUP(H584,Parâmetros!$E$3:$G$5,2,0))))</f>
        <v>4</v>
      </c>
      <c r="K584" s="74">
        <f t="shared" si="275"/>
        <v>3.4763947740000002E-2</v>
      </c>
      <c r="L584" s="3"/>
      <c r="M584" s="38"/>
    </row>
    <row r="585" spans="1:13" ht="45.75" customHeight="1" outlineLevel="1" x14ac:dyDescent="0.2">
      <c r="A585" s="170" t="str">
        <f>Máximo!A585</f>
        <v>3.548</v>
      </c>
      <c r="B585" s="667" t="str">
        <f>Máximo!B585:E585</f>
        <v>11.7.        Requisitos do PROPONENTE: os itens a seguir serão avaliados pela CONTRATANTE para pontuar o PROPONENTE quanto à sua experiência na implementação de D.R. bem como ao grau de atendimento aos requisitos apresentados:</v>
      </c>
      <c r="C585" s="668"/>
      <c r="D585" s="668"/>
      <c r="E585" s="669"/>
      <c r="F585" s="68" t="str">
        <f>IF(Máximo!F585:I585="","",Máximo!F585:I585)</f>
        <v/>
      </c>
      <c r="G585" s="72">
        <f>Máximo!G585:J585</f>
        <v>2.1459227E-4</v>
      </c>
      <c r="H585" s="70" t="str">
        <f>IF(Máximo!H585="","",Máximo!H585)</f>
        <v>Obrigatório</v>
      </c>
      <c r="I585" s="37" t="s">
        <v>4</v>
      </c>
      <c r="J585" s="73">
        <f>IF($K$13="Não Atende",0,IF(I585="","",IF(H585="",VLOOKUP(I585,Parâmetros!$B$3:$C$6,2,0),VLOOKUP(I585,Parâmetros!$B$3:$C$6,2,0)*VLOOKUP(H585,Parâmetros!$E$3:$G$5,2,0))))</f>
        <v>4</v>
      </c>
      <c r="K585" s="74">
        <f t="shared" si="275"/>
        <v>3.4763947740000002E-2</v>
      </c>
      <c r="L585" s="3"/>
      <c r="M585" s="38"/>
    </row>
    <row r="586" spans="1:13" ht="45.75" customHeight="1" outlineLevel="1" x14ac:dyDescent="0.2">
      <c r="A586" s="170" t="str">
        <f>Máximo!A586</f>
        <v>3.549</v>
      </c>
      <c r="B586" s="667" t="str">
        <f>Máximo!B586:E586</f>
        <v>11.7.1.      Certificações: o PROPONENTE deverá informar quantos profissionais certificados serão utilizados durante a execução dos serviços, assim como as certificações dos mesmos. E desejável que os recursos possuam algumas das seguintes certificações:</v>
      </c>
      <c r="C586" s="668"/>
      <c r="D586" s="668"/>
      <c r="E586" s="669"/>
      <c r="F586" s="68" t="str">
        <f>IF(Máximo!F586:I586="","",Máximo!F586:I586)</f>
        <v/>
      </c>
      <c r="G586" s="72">
        <f>Máximo!G586:J586</f>
        <v>2.1459227E-4</v>
      </c>
      <c r="H586" s="70" t="str">
        <f>IF(Máximo!H586="","",Máximo!H586)</f>
        <v>Obrigatório</v>
      </c>
      <c r="I586" s="37" t="s">
        <v>4</v>
      </c>
      <c r="J586" s="73">
        <f>IF($K$13="Não Atende",0,IF(I586="","",IF(H586="",VLOOKUP(I586,Parâmetros!$B$3:$C$6,2,0),VLOOKUP(I586,Parâmetros!$B$3:$C$6,2,0)*VLOOKUP(H586,Parâmetros!$E$3:$G$5,2,0))))</f>
        <v>4</v>
      </c>
      <c r="K586" s="74">
        <f t="shared" si="275"/>
        <v>3.4763947740000002E-2</v>
      </c>
      <c r="L586" s="3"/>
      <c r="M586" s="38"/>
    </row>
    <row r="587" spans="1:13" ht="45.75" customHeight="1" outlineLevel="1" x14ac:dyDescent="0.2">
      <c r="A587" s="170" t="str">
        <f>Máximo!A587</f>
        <v>3.550</v>
      </c>
      <c r="B587" s="667" t="str">
        <f>Máximo!B587:E587</f>
        <v>11.7.1.1.     Master Business Continuity Planner – MBCP (Disaster Recovery Institute – DRI);</v>
      </c>
      <c r="C587" s="668"/>
      <c r="D587" s="668"/>
      <c r="E587" s="669"/>
      <c r="F587" s="68" t="str">
        <f>IF(Máximo!F587:I587="","",Máximo!F587:I587)</f>
        <v/>
      </c>
      <c r="G587" s="72">
        <f>Máximo!G587:J587</f>
        <v>2.1459227E-4</v>
      </c>
      <c r="H587" s="70" t="str">
        <f>IF(Máximo!H587="","",Máximo!H587)</f>
        <v>Obrigatório</v>
      </c>
      <c r="I587" s="37" t="s">
        <v>4</v>
      </c>
      <c r="J587" s="73">
        <f>IF($K$13="Não Atende",0,IF(I587="","",IF(H587="",VLOOKUP(I587,Parâmetros!$B$3:$C$6,2,0),VLOOKUP(I587,Parâmetros!$B$3:$C$6,2,0)*VLOOKUP(H587,Parâmetros!$E$3:$G$5,2,0))))</f>
        <v>4</v>
      </c>
      <c r="K587" s="74">
        <f t="shared" si="275"/>
        <v>3.4763947740000002E-2</v>
      </c>
      <c r="L587" s="3"/>
      <c r="M587" s="38"/>
    </row>
    <row r="588" spans="1:13" ht="45.75" customHeight="1" outlineLevel="1" x14ac:dyDescent="0.2">
      <c r="A588" s="170" t="str">
        <f>Máximo!A588</f>
        <v>3.551</v>
      </c>
      <c r="B588" s="667" t="str">
        <f>Máximo!B588:E588</f>
        <v>11.7.1.2.     Certified Business Continuity Coordinator;</v>
      </c>
      <c r="C588" s="668"/>
      <c r="D588" s="668"/>
      <c r="E588" s="669"/>
      <c r="F588" s="68" t="str">
        <f>IF(Máximo!F588:I588="","",Máximo!F588:I588)</f>
        <v/>
      </c>
      <c r="G588" s="72">
        <f>Máximo!G588:J588</f>
        <v>2.1459227E-4</v>
      </c>
      <c r="H588" s="70" t="str">
        <f>IF(Máximo!H588="","",Máximo!H588)</f>
        <v>Obrigatório</v>
      </c>
      <c r="I588" s="37" t="s">
        <v>4</v>
      </c>
      <c r="J588" s="73">
        <f>IF($K$13="Não Atende",0,IF(I588="","",IF(H588="",VLOOKUP(I588,Parâmetros!$B$3:$C$6,2,0),VLOOKUP(I588,Parâmetros!$B$3:$C$6,2,0)*VLOOKUP(H588,Parâmetros!$E$3:$G$5,2,0))))</f>
        <v>4</v>
      </c>
      <c r="K588" s="74">
        <f t="shared" si="275"/>
        <v>3.4763947740000002E-2</v>
      </c>
      <c r="L588" s="3"/>
      <c r="M588" s="38"/>
    </row>
    <row r="589" spans="1:13" ht="45.75" customHeight="1" outlineLevel="1" x14ac:dyDescent="0.2">
      <c r="A589" s="170" t="str">
        <f>Máximo!A589</f>
        <v>3.552</v>
      </c>
      <c r="B589" s="667" t="str">
        <f>Máximo!B589:E589</f>
        <v xml:space="preserve">11.7.2.      Experiência: o PROPONENTE deverá detalhar experiências que permita avaliar seus conhecimentos e experiências adquiridos em implementação de D.R. através de: </v>
      </c>
      <c r="C589" s="668"/>
      <c r="D589" s="668"/>
      <c r="E589" s="669"/>
      <c r="F589" s="68" t="str">
        <f>IF(Máximo!F589:I589="","",Máximo!F589:I589)</f>
        <v/>
      </c>
      <c r="G589" s="72">
        <f>Máximo!G589:J589</f>
        <v>2.1459227E-4</v>
      </c>
      <c r="H589" s="70" t="str">
        <f>IF(Máximo!H589="","",Máximo!H589)</f>
        <v>Obrigatório</v>
      </c>
      <c r="I589" s="37" t="s">
        <v>4</v>
      </c>
      <c r="J589" s="73">
        <f>IF($K$13="Não Atende",0,IF(I589="","",IF(H589="",VLOOKUP(I589,Parâmetros!$B$3:$C$6,2,0),VLOOKUP(I589,Parâmetros!$B$3:$C$6,2,0)*VLOOKUP(H589,Parâmetros!$E$3:$G$5,2,0))))</f>
        <v>4</v>
      </c>
      <c r="K589" s="74">
        <f t="shared" si="275"/>
        <v>3.4763947740000002E-2</v>
      </c>
      <c r="L589" s="3"/>
      <c r="M589" s="38"/>
    </row>
    <row r="590" spans="1:13" ht="45.75" customHeight="1" outlineLevel="1" x14ac:dyDescent="0.2">
      <c r="A590" s="170" t="str">
        <f>Máximo!A590</f>
        <v>3.553</v>
      </c>
      <c r="B590" s="667" t="str">
        <f>Máximo!B590:E590</f>
        <v>11.7.2.1.     Serviços realizados em grandes empresas de Telecomunicações (Internacional / Nacional);</v>
      </c>
      <c r="C590" s="668"/>
      <c r="D590" s="668"/>
      <c r="E590" s="669"/>
      <c r="F590" s="68" t="str">
        <f>IF(Máximo!F590:I590="","",Máximo!F590:I590)</f>
        <v/>
      </c>
      <c r="G590" s="72">
        <f>Máximo!G590:J590</f>
        <v>2.1459227E-4</v>
      </c>
      <c r="H590" s="70" t="str">
        <f>IF(Máximo!H590="","",Máximo!H590)</f>
        <v>Obrigatório</v>
      </c>
      <c r="I590" s="37" t="s">
        <v>4</v>
      </c>
      <c r="J590" s="73">
        <f>IF($K$13="Não Atende",0,IF(I590="","",IF(H590="",VLOOKUP(I590,Parâmetros!$B$3:$C$6,2,0),VLOOKUP(I590,Parâmetros!$B$3:$C$6,2,0)*VLOOKUP(H590,Parâmetros!$E$3:$G$5,2,0))))</f>
        <v>4</v>
      </c>
      <c r="K590" s="74">
        <f t="shared" si="275"/>
        <v>3.4763947740000002E-2</v>
      </c>
      <c r="L590" s="3"/>
      <c r="M590" s="38"/>
    </row>
    <row r="591" spans="1:13" ht="45.75" customHeight="1" outlineLevel="1" x14ac:dyDescent="0.2">
      <c r="A591" s="170" t="str">
        <f>Máximo!A591</f>
        <v>3.554</v>
      </c>
      <c r="B591" s="667" t="str">
        <f>Máximo!B591:E591</f>
        <v>11.7.2.2.     Serviços relativos a soluções de Business Continuity Management (BCM) em grandes empresas (Internacional / Nacional);</v>
      </c>
      <c r="C591" s="668"/>
      <c r="D591" s="668"/>
      <c r="E591" s="669"/>
      <c r="F591" s="68" t="str">
        <f>IF(Máximo!F591:I591="","",Máximo!F591:I591)</f>
        <v/>
      </c>
      <c r="G591" s="72">
        <f>Máximo!G591:J591</f>
        <v>2.1459227E-4</v>
      </c>
      <c r="H591" s="70" t="str">
        <f>IF(Máximo!H591="","",Máximo!H591)</f>
        <v>Obrigatório</v>
      </c>
      <c r="I591" s="37" t="s">
        <v>4</v>
      </c>
      <c r="J591" s="73">
        <f>IF($K$13="Não Atende",0,IF(I591="","",IF(H591="",VLOOKUP(I591,Parâmetros!$B$3:$C$6,2,0),VLOOKUP(I591,Parâmetros!$B$3:$C$6,2,0)*VLOOKUP(H591,Parâmetros!$E$3:$G$5,2,0))))</f>
        <v>4</v>
      </c>
      <c r="K591" s="74">
        <f t="shared" si="275"/>
        <v>3.4763947740000002E-2</v>
      </c>
      <c r="L591" s="3"/>
      <c r="M591" s="38"/>
    </row>
    <row r="592" spans="1:13" ht="45.75" customHeight="1" outlineLevel="1" x14ac:dyDescent="0.2">
      <c r="A592" s="170" t="str">
        <f>Máximo!A592</f>
        <v>3.555</v>
      </c>
      <c r="B592" s="667" t="str">
        <f>Máximo!B592:E592</f>
        <v>12.      Requisitos de Operação, Produção e Ambientes</v>
      </c>
      <c r="C592" s="668"/>
      <c r="D592" s="668"/>
      <c r="E592" s="669"/>
      <c r="F592" s="68" t="str">
        <f>IF(Máximo!F592:I592="","",Máximo!F592:I592)</f>
        <v/>
      </c>
      <c r="G592" s="72">
        <f>Máximo!G592:J592</f>
        <v>2.1459227E-4</v>
      </c>
      <c r="H592" s="70" t="str">
        <f>IF(Máximo!H592="","",Máximo!H592)</f>
        <v>Obrigatório</v>
      </c>
      <c r="I592" s="37" t="s">
        <v>4</v>
      </c>
      <c r="J592" s="73">
        <f>IF($K$13="Não Atende",0,IF(I592="","",IF(H592="",VLOOKUP(I592,Parâmetros!$B$3:$C$6,2,0),VLOOKUP(I592,Parâmetros!$B$3:$C$6,2,0)*VLOOKUP(H592,Parâmetros!$E$3:$G$5,2,0))))</f>
        <v>4</v>
      </c>
      <c r="K592" s="74">
        <f t="shared" si="275"/>
        <v>3.4763947740000002E-2</v>
      </c>
      <c r="L592" s="3"/>
      <c r="M592" s="38"/>
    </row>
    <row r="593" spans="1:13" ht="45.75" customHeight="1" outlineLevel="1" x14ac:dyDescent="0.2">
      <c r="A593" s="170" t="str">
        <f>Máximo!A593</f>
        <v>3.556</v>
      </c>
      <c r="B593" s="667" t="str">
        <f>Máximo!B593:E593</f>
        <v>12.1.        O PROPONENTE deve fornecer todas as condições necessárias para a implantação e operação da solução de TI. Em razão disto são exigidos padrões, procedimentos, facilidades e documentação, de forma que a Diretoria de Infraestrutura e Operações possa realizar as atividades de Primeiro e Segundo Níveis da solução no tocante ao tratamento de incidentes, à administração, manutenção, automação e monitoração.</v>
      </c>
      <c r="C593" s="668"/>
      <c r="D593" s="668"/>
      <c r="E593" s="669"/>
      <c r="F593" s="68" t="str">
        <f>IF(Máximo!F593:I593="","",Máximo!F593:I593)</f>
        <v/>
      </c>
      <c r="G593" s="72">
        <f>Máximo!G593:J593</f>
        <v>2.1459227E-4</v>
      </c>
      <c r="H593" s="70" t="str">
        <f>IF(Máximo!H593="","",Máximo!H593)</f>
        <v>Obrigatório</v>
      </c>
      <c r="I593" s="37" t="s">
        <v>4</v>
      </c>
      <c r="J593" s="73">
        <f>IF($K$13="Não Atende",0,IF(I593="","",IF(H593="",VLOOKUP(I593,Parâmetros!$B$3:$C$6,2,0),VLOOKUP(I593,Parâmetros!$B$3:$C$6,2,0)*VLOOKUP(H593,Parâmetros!$E$3:$G$5,2,0))))</f>
        <v>4</v>
      </c>
      <c r="K593" s="74">
        <f t="shared" si="275"/>
        <v>3.4763947740000002E-2</v>
      </c>
      <c r="L593" s="3"/>
      <c r="M593" s="38"/>
    </row>
    <row r="594" spans="1:13" ht="45.75" customHeight="1" outlineLevel="1" x14ac:dyDescent="0.2">
      <c r="A594" s="170" t="str">
        <f>Máximo!A594</f>
        <v>3.557</v>
      </c>
      <c r="B594" s="667" t="str">
        <f>Máximo!B594:E594</f>
        <v>12.1.1.      Entende-se por atividades de Primeiro Nível (N1) aquelas repetitivas e procedimentadas, automatizadas ou não, e que buscam precisão e tempestividade de execução. Este nível está comprometido com a máxima disponibilidade dos ambientes de serviços e a comunicação precisa dos status dos mesmos;</v>
      </c>
      <c r="C594" s="668"/>
      <c r="D594" s="668"/>
      <c r="E594" s="669"/>
      <c r="F594" s="68" t="str">
        <f>IF(Máximo!F594:I594="","",Máximo!F594:I594)</f>
        <v/>
      </c>
      <c r="G594" s="72">
        <f>Máximo!G594:J594</f>
        <v>2.1459227E-4</v>
      </c>
      <c r="H594" s="70" t="str">
        <f>IF(Máximo!H594="","",Máximo!H594)</f>
        <v>Obrigatório</v>
      </c>
      <c r="I594" s="37" t="s">
        <v>4</v>
      </c>
      <c r="J594" s="73">
        <f>IF($K$13="Não Atende",0,IF(I594="","",IF(H594="",VLOOKUP(I594,Parâmetros!$B$3:$C$6,2,0),VLOOKUP(I594,Parâmetros!$B$3:$C$6,2,0)*VLOOKUP(H594,Parâmetros!$E$3:$G$5,2,0))))</f>
        <v>4</v>
      </c>
      <c r="K594" s="74">
        <f t="shared" si="275"/>
        <v>3.4763947740000002E-2</v>
      </c>
      <c r="L594" s="3"/>
      <c r="M594" s="38"/>
    </row>
    <row r="595" spans="1:13" ht="45.75" customHeight="1" outlineLevel="1" x14ac:dyDescent="0.2">
      <c r="A595" s="170" t="str">
        <f>Máximo!A595</f>
        <v>3.558</v>
      </c>
      <c r="B595" s="667" t="str">
        <f>Máximo!B595:E595</f>
        <v>12.1.2.      Entende-se por atividades de Segundo Nível (N2) aquelas de maior complexidade que exigem conhecimento da arquitetura e funcionalidades da solução, além de suas interações com outras soluções, e a sua relação com os processos de negócio da organização. Compete a este nível parametrizar, configurar, executar procedimentos de manutenção, incluindo deploy de versões, automação, análise de comportamento da demanda e planejamento em relação aos SLA e recursos disponíveis. Entretanto não é de responsabilidade deste Nível a modificação de códigos de programação ou aplicações de patch de correção de problemas, cabendo esta tarefa ao Terceiro Nível (N3).</v>
      </c>
      <c r="C595" s="668"/>
      <c r="D595" s="668"/>
      <c r="E595" s="669"/>
      <c r="F595" s="68" t="str">
        <f>IF(Máximo!F595:I595="","",Máximo!F595:I595)</f>
        <v/>
      </c>
      <c r="G595" s="72">
        <f>Máximo!G595:J595</f>
        <v>2.1459227E-4</v>
      </c>
      <c r="H595" s="70" t="str">
        <f>IF(Máximo!H595="","",Máximo!H595)</f>
        <v>Obrigatório</v>
      </c>
      <c r="I595" s="37" t="s">
        <v>4</v>
      </c>
      <c r="J595" s="73">
        <f>IF($K$13="Não Atende",0,IF(I595="","",IF(H595="",VLOOKUP(I595,Parâmetros!$B$3:$C$6,2,0),VLOOKUP(I595,Parâmetros!$B$3:$C$6,2,0)*VLOOKUP(H595,Parâmetros!$E$3:$G$5,2,0))))</f>
        <v>4</v>
      </c>
      <c r="K595" s="74">
        <f t="shared" si="275"/>
        <v>3.4763947740000002E-2</v>
      </c>
      <c r="L595" s="3"/>
      <c r="M595" s="38"/>
    </row>
    <row r="596" spans="1:13" ht="45.75" customHeight="1" outlineLevel="1" x14ac:dyDescent="0.2">
      <c r="A596" s="170" t="str">
        <f>Máximo!A596</f>
        <v>3.559</v>
      </c>
      <c r="B596" s="667" t="str">
        <f>Máximo!B596:E596</f>
        <v>12.2.        Os requisitos de padrões e procedimentos deverão ser atendidos em três fases durante o desenvolvimento do projeto:</v>
      </c>
      <c r="C596" s="668"/>
      <c r="D596" s="668"/>
      <c r="E596" s="669"/>
      <c r="F596" s="68" t="str">
        <f>IF(Máximo!F596:I596="","",Máximo!F596:I596)</f>
        <v/>
      </c>
      <c r="G596" s="72">
        <f>Máximo!G596:J596</f>
        <v>2.1459227E-4</v>
      </c>
      <c r="H596" s="70" t="str">
        <f>IF(Máximo!H596="","",Máximo!H596)</f>
        <v>Obrigatório</v>
      </c>
      <c r="I596" s="37" t="s">
        <v>4</v>
      </c>
      <c r="J596" s="73">
        <f>IF($K$13="Não Atende",0,IF(I596="","",IF(H596="",VLOOKUP(I596,Parâmetros!$B$3:$C$6,2,0),VLOOKUP(I596,Parâmetros!$B$3:$C$6,2,0)*VLOOKUP(H596,Parâmetros!$E$3:$G$5,2,0))))</f>
        <v>4</v>
      </c>
      <c r="K596" s="74">
        <f t="shared" si="275"/>
        <v>3.4763947740000002E-2</v>
      </c>
      <c r="L596" s="3"/>
      <c r="M596" s="38"/>
    </row>
    <row r="597" spans="1:13" ht="45.75" customHeight="1" outlineLevel="1" x14ac:dyDescent="0.2">
      <c r="A597" s="170" t="str">
        <f>Máximo!A597</f>
        <v>3.560</v>
      </c>
      <c r="B597" s="667" t="str">
        <f>Máximo!B597:E597</f>
        <v>12.2.1.      Fase de Desenvolvimento e/ou localização da solução;</v>
      </c>
      <c r="C597" s="668"/>
      <c r="D597" s="668"/>
      <c r="E597" s="669"/>
      <c r="F597" s="68" t="str">
        <f>IF(Máximo!F597:I597="","",Máximo!F597:I597)</f>
        <v/>
      </c>
      <c r="G597" s="72">
        <f>Máximo!G597:J597</f>
        <v>2.1459227E-4</v>
      </c>
      <c r="H597" s="70" t="str">
        <f>IF(Máximo!H597="","",Máximo!H597)</f>
        <v>Obrigatório</v>
      </c>
      <c r="I597" s="37" t="s">
        <v>4</v>
      </c>
      <c r="J597" s="73">
        <f>IF($K$13="Não Atende",0,IF(I597="","",IF(H597="",VLOOKUP(I597,Parâmetros!$B$3:$C$6,2,0),VLOOKUP(I597,Parâmetros!$B$3:$C$6,2,0)*VLOOKUP(H597,Parâmetros!$E$3:$G$5,2,0))))</f>
        <v>4</v>
      </c>
      <c r="K597" s="74">
        <f t="shared" si="275"/>
        <v>3.4763947740000002E-2</v>
      </c>
      <c r="L597" s="3"/>
      <c r="M597" s="38"/>
    </row>
    <row r="598" spans="1:13" ht="45.75" customHeight="1" outlineLevel="1" x14ac:dyDescent="0.2">
      <c r="A598" s="170" t="str">
        <f>Máximo!A598</f>
        <v>3.561</v>
      </c>
      <c r="B598" s="667" t="str">
        <f>Máximo!B598:E598</f>
        <v>12.2.2.      Fase de Transição para Operação e Produção;</v>
      </c>
      <c r="C598" s="668"/>
      <c r="D598" s="668"/>
      <c r="E598" s="669"/>
      <c r="F598" s="68" t="str">
        <f>IF(Máximo!F598:I598="","",Máximo!F598:I598)</f>
        <v/>
      </c>
      <c r="G598" s="72">
        <f>Máximo!G598:J598</f>
        <v>2.1459227E-4</v>
      </c>
      <c r="H598" s="70" t="str">
        <f>IF(Máximo!H598="","",Máximo!H598)</f>
        <v>Obrigatório</v>
      </c>
      <c r="I598" s="37" t="s">
        <v>4</v>
      </c>
      <c r="J598" s="73">
        <f>IF($K$13="Não Atende",0,IF(I598="","",IF(H598="",VLOOKUP(I598,Parâmetros!$B$3:$C$6,2,0),VLOOKUP(I598,Parâmetros!$B$3:$C$6,2,0)*VLOOKUP(H598,Parâmetros!$E$3:$G$5,2,0))))</f>
        <v>4</v>
      </c>
      <c r="K598" s="74">
        <f t="shared" si="275"/>
        <v>3.4763947740000002E-2</v>
      </c>
      <c r="L598" s="3"/>
      <c r="M598" s="38"/>
    </row>
    <row r="599" spans="1:13" ht="45.75" customHeight="1" outlineLevel="1" x14ac:dyDescent="0.2">
      <c r="A599" s="170" t="str">
        <f>Máximo!A599</f>
        <v>3.562</v>
      </c>
      <c r="B599" s="667" t="str">
        <f>Máximo!B599:E599</f>
        <v>12.2.3.      Fase de Pós-implantação.</v>
      </c>
      <c r="C599" s="668"/>
      <c r="D599" s="668"/>
      <c r="E599" s="669"/>
      <c r="F599" s="68" t="str">
        <f>IF(Máximo!F599:I599="","",Máximo!F599:I599)</f>
        <v/>
      </c>
      <c r="G599" s="72">
        <f>Máximo!G599:J599</f>
        <v>2.1459227E-4</v>
      </c>
      <c r="H599" s="70" t="str">
        <f>IF(Máximo!H599="","",Máximo!H599)</f>
        <v>Obrigatório</v>
      </c>
      <c r="I599" s="37" t="s">
        <v>4</v>
      </c>
      <c r="J599" s="73">
        <f>IF($K$13="Não Atende",0,IF(I599="","",IF(H599="",VLOOKUP(I599,Parâmetros!$B$3:$C$6,2,0),VLOOKUP(I599,Parâmetros!$B$3:$C$6,2,0)*VLOOKUP(H599,Parâmetros!$E$3:$G$5,2,0))))</f>
        <v>4</v>
      </c>
      <c r="K599" s="74">
        <f t="shared" si="275"/>
        <v>3.4763947740000002E-2</v>
      </c>
      <c r="L599" s="3"/>
      <c r="M599" s="38"/>
    </row>
    <row r="600" spans="1:13" ht="45.75" customHeight="1" outlineLevel="1" x14ac:dyDescent="0.2">
      <c r="A600" s="170" t="str">
        <f>Máximo!A600</f>
        <v>3.563</v>
      </c>
      <c r="B600" s="667" t="str">
        <f>Máximo!B600:E600</f>
        <v>12.3.        Fase de Desenvolvimento e/ou localização da solução</v>
      </c>
      <c r="C600" s="668"/>
      <c r="D600" s="668"/>
      <c r="E600" s="669"/>
      <c r="F600" s="68" t="str">
        <f>IF(Máximo!F600:I600="","",Máximo!F600:I600)</f>
        <v/>
      </c>
      <c r="G600" s="72">
        <f>Máximo!G600:J600</f>
        <v>2.1459227E-4</v>
      </c>
      <c r="H600" s="70" t="str">
        <f>IF(Máximo!H600="","",Máximo!H600)</f>
        <v>Obrigatório</v>
      </c>
      <c r="I600" s="37" t="s">
        <v>4</v>
      </c>
      <c r="J600" s="73">
        <f>IF($K$13="Não Atende",0,IF(I600="","",IF(H600="",VLOOKUP(I600,Parâmetros!$B$3:$C$6,2,0),VLOOKUP(I600,Parâmetros!$B$3:$C$6,2,0)*VLOOKUP(H600,Parâmetros!$E$3:$G$5,2,0))))</f>
        <v>4</v>
      </c>
      <c r="K600" s="74">
        <f t="shared" si="275"/>
        <v>3.4763947740000002E-2</v>
      </c>
      <c r="L600" s="3"/>
      <c r="M600" s="38"/>
    </row>
    <row r="601" spans="1:13" ht="45.75" customHeight="1" outlineLevel="1" x14ac:dyDescent="0.2">
      <c r="A601" s="170" t="str">
        <f>Máximo!A601</f>
        <v>3.564</v>
      </c>
      <c r="B601" s="667" t="str">
        <f>Máximo!B601:E601</f>
        <v>12.3.1.      O PROPONENTE deverá fornecer documentação da solução atualizada, conforme padrão vigente definido pela Oi. São eles:</v>
      </c>
      <c r="C601" s="668"/>
      <c r="D601" s="668"/>
      <c r="E601" s="669"/>
      <c r="F601" s="68" t="str">
        <f>IF(Máximo!F601:I601="","",Máximo!F601:I601)</f>
        <v/>
      </c>
      <c r="G601" s="72">
        <f>Máximo!G601:J601</f>
        <v>2.1459227E-4</v>
      </c>
      <c r="H601" s="70" t="str">
        <f>IF(Máximo!H601="","",Máximo!H601)</f>
        <v>Obrigatório</v>
      </c>
      <c r="I601" s="37" t="s">
        <v>4</v>
      </c>
      <c r="J601" s="73">
        <f>IF($K$13="Não Atende",0,IF(I601="","",IF(H601="",VLOOKUP(I601,Parâmetros!$B$3:$C$6,2,0),VLOOKUP(I601,Parâmetros!$B$3:$C$6,2,0)*VLOOKUP(H601,Parâmetros!$E$3:$G$5,2,0))))</f>
        <v>4</v>
      </c>
      <c r="K601" s="74">
        <f t="shared" si="275"/>
        <v>3.4763947740000002E-2</v>
      </c>
      <c r="L601" s="3"/>
      <c r="M601" s="38"/>
    </row>
    <row r="602" spans="1:13" ht="45.75" customHeight="1" outlineLevel="1" x14ac:dyDescent="0.2">
      <c r="A602" s="170" t="str">
        <f>Máximo!A602</f>
        <v>3.565</v>
      </c>
      <c r="B602" s="667" t="str">
        <f>Máximo!B602:E602</f>
        <v>12.3.1.1.           Manual de Operação de Produção – Guia com definições de arquitetura, processo de instalação, configuração e procedimento operacionais. Será detalhado em fase de Desenho da Solução e deve ser entregue antes do aprovisionamento da solução. Dentre as seções do Manual de Operação e Produção estão:</v>
      </c>
      <c r="C602" s="668"/>
      <c r="D602" s="668"/>
      <c r="E602" s="669"/>
      <c r="F602" s="68" t="str">
        <f>IF(Máximo!F602:I602="","",Máximo!F602:I602)</f>
        <v/>
      </c>
      <c r="G602" s="72">
        <f>Máximo!G602:J602</f>
        <v>2.1459227E-4</v>
      </c>
      <c r="H602" s="70" t="str">
        <f>IF(Máximo!H602="","",Máximo!H602)</f>
        <v>Obrigatório</v>
      </c>
      <c r="I602" s="37" t="s">
        <v>4</v>
      </c>
      <c r="J602" s="73">
        <f>IF($K$13="Não Atende",0,IF(I602="","",IF(H602="",VLOOKUP(I602,Parâmetros!$B$3:$C$6,2,0),VLOOKUP(I602,Parâmetros!$B$3:$C$6,2,0)*VLOOKUP(H602,Parâmetros!$E$3:$G$5,2,0))))</f>
        <v>4</v>
      </c>
      <c r="K602" s="74">
        <f t="shared" si="275"/>
        <v>3.4763947740000002E-2</v>
      </c>
      <c r="L602" s="3"/>
      <c r="M602" s="38"/>
    </row>
    <row r="603" spans="1:13" ht="45.75" customHeight="1" outlineLevel="1" x14ac:dyDescent="0.2">
      <c r="A603" s="170" t="str">
        <f>Máximo!A603</f>
        <v>3.566</v>
      </c>
      <c r="B603" s="667" t="str">
        <f>Máximo!B603:E603</f>
        <v>12.3.1.1.1.              RUNBOOK –  detalhamento das processos batch (procedures e scripts de execução, agendamento e sequenciamento de  execuções e programação de transmissão de arquivos);</v>
      </c>
      <c r="C603" s="668"/>
      <c r="D603" s="668"/>
      <c r="E603" s="669"/>
      <c r="F603" s="68" t="str">
        <f>IF(Máximo!F603:I603="","",Máximo!F603:I603)</f>
        <v/>
      </c>
      <c r="G603" s="72">
        <f>Máximo!G603:J603</f>
        <v>2.1459227E-4</v>
      </c>
      <c r="H603" s="70" t="str">
        <f>IF(Máximo!H603="","",Máximo!H603)</f>
        <v>Obrigatório</v>
      </c>
      <c r="I603" s="37" t="s">
        <v>4</v>
      </c>
      <c r="J603" s="73">
        <f>IF($K$13="Não Atende",0,IF(I603="","",IF(H603="",VLOOKUP(I603,Parâmetros!$B$3:$C$6,2,0),VLOOKUP(I603,Parâmetros!$B$3:$C$6,2,0)*VLOOKUP(H603,Parâmetros!$E$3:$G$5,2,0))))</f>
        <v>4</v>
      </c>
      <c r="K603" s="74">
        <f t="shared" si="275"/>
        <v>3.4763947740000002E-2</v>
      </c>
      <c r="L603" s="3"/>
      <c r="M603" s="38"/>
    </row>
    <row r="604" spans="1:13" ht="45.75" customHeight="1" outlineLevel="1" x14ac:dyDescent="0.2">
      <c r="A604" s="170" t="str">
        <f>Máximo!A604</f>
        <v>3.567</v>
      </c>
      <c r="B604" s="667" t="str">
        <f>Máximo!B604:E604</f>
        <v>12.3.1.1.2.              Especificação de Monitoração de Serviço (EMS);</v>
      </c>
      <c r="C604" s="668"/>
      <c r="D604" s="668"/>
      <c r="E604" s="669"/>
      <c r="F604" s="68" t="str">
        <f>IF(Máximo!F604:I604="","",Máximo!F604:I604)</f>
        <v/>
      </c>
      <c r="G604" s="72">
        <f>Máximo!G604:J604</f>
        <v>2.1459227E-4</v>
      </c>
      <c r="H604" s="70" t="str">
        <f>IF(Máximo!H604="","",Máximo!H604)</f>
        <v>Obrigatório</v>
      </c>
      <c r="I604" s="37" t="s">
        <v>4</v>
      </c>
      <c r="J604" s="73">
        <f>IF($K$13="Não Atende",0,IF(I604="","",IF(H604="",VLOOKUP(I604,Parâmetros!$B$3:$C$6,2,0),VLOOKUP(I604,Parâmetros!$B$3:$C$6,2,0)*VLOOKUP(H604,Parâmetros!$E$3:$G$5,2,0))))</f>
        <v>4</v>
      </c>
      <c r="K604" s="74">
        <f t="shared" si="275"/>
        <v>3.4763947740000002E-2</v>
      </c>
      <c r="L604" s="3"/>
      <c r="M604" s="38"/>
    </row>
    <row r="605" spans="1:13" ht="45.75" customHeight="1" outlineLevel="1" x14ac:dyDescent="0.2">
      <c r="A605" s="170" t="str">
        <f>Máximo!A605</f>
        <v>3.568</v>
      </c>
      <c r="B605" s="667" t="str">
        <f>Máximo!B605:E605</f>
        <v>12.3.1.1.3.              Desenho da Arquitetura da Solução (sistemas integrados e impactos pela demanda);</v>
      </c>
      <c r="C605" s="668"/>
      <c r="D605" s="668"/>
      <c r="E605" s="669"/>
      <c r="F605" s="68" t="str">
        <f>IF(Máximo!F605:I605="","",Máximo!F605:I605)</f>
        <v/>
      </c>
      <c r="G605" s="72">
        <f>Máximo!G605:J605</f>
        <v>2.1459227E-4</v>
      </c>
      <c r="H605" s="70" t="str">
        <f>IF(Máximo!H605="","",Máximo!H605)</f>
        <v>Obrigatório</v>
      </c>
      <c r="I605" s="37" t="s">
        <v>4</v>
      </c>
      <c r="J605" s="73">
        <f>IF($K$13="Não Atende",0,IF(I605="","",IF(H605="",VLOOKUP(I605,Parâmetros!$B$3:$C$6,2,0),VLOOKUP(I605,Parâmetros!$B$3:$C$6,2,0)*VLOOKUP(H605,Parâmetros!$E$3:$G$5,2,0))))</f>
        <v>4</v>
      </c>
      <c r="K605" s="74">
        <f t="shared" si="275"/>
        <v>3.4763947740000002E-2</v>
      </c>
      <c r="L605" s="3"/>
      <c r="M605" s="38"/>
    </row>
    <row r="606" spans="1:13" ht="45.75" customHeight="1" outlineLevel="1" x14ac:dyDescent="0.2">
      <c r="A606" s="170" t="str">
        <f>Máximo!A606</f>
        <v>3.569</v>
      </c>
      <c r="B606" s="667" t="str">
        <f>Máximo!B606:E606</f>
        <v>12.3.1.1.4.              Desenho do modelo físico (detalhamento da tecnologia empregada em cada camada da solução, servidores, clusters, componentes de rede, etc);</v>
      </c>
      <c r="C606" s="668"/>
      <c r="D606" s="668"/>
      <c r="E606" s="669"/>
      <c r="F606" s="68" t="str">
        <f>IF(Máximo!F606:I606="","",Máximo!F606:I606)</f>
        <v/>
      </c>
      <c r="G606" s="72">
        <f>Máximo!G606:J606</f>
        <v>2.1459227E-4</v>
      </c>
      <c r="H606" s="70" t="str">
        <f>IF(Máximo!H606="","",Máximo!H606)</f>
        <v>Obrigatório</v>
      </c>
      <c r="I606" s="37" t="s">
        <v>4</v>
      </c>
      <c r="J606" s="73">
        <f>IF($K$13="Não Atende",0,IF(I606="","",IF(H606="",VLOOKUP(I606,Parâmetros!$B$3:$C$6,2,0),VLOOKUP(I606,Parâmetros!$B$3:$C$6,2,0)*VLOOKUP(H606,Parâmetros!$E$3:$G$5,2,0))))</f>
        <v>4</v>
      </c>
      <c r="K606" s="74">
        <f t="shared" si="275"/>
        <v>3.4763947740000002E-2</v>
      </c>
      <c r="L606" s="3"/>
      <c r="M606" s="38"/>
    </row>
    <row r="607" spans="1:13" ht="45.75" customHeight="1" outlineLevel="1" x14ac:dyDescent="0.2">
      <c r="A607" s="170" t="str">
        <f>Máximo!A607</f>
        <v>3.570</v>
      </c>
      <c r="B607" s="667" t="str">
        <f>Máximo!B607:E607</f>
        <v>12.3.1.1.5.              Procedimento das interfaces (WebServices, DataSource, Transferência de arquivos, Fila de Mensagem e Socket)</v>
      </c>
      <c r="C607" s="668"/>
      <c r="D607" s="668"/>
      <c r="E607" s="669"/>
      <c r="F607" s="68" t="str">
        <f>IF(Máximo!F607:I607="","",Máximo!F607:I607)</f>
        <v/>
      </c>
      <c r="G607" s="72">
        <f>Máximo!G607:J607</f>
        <v>2.1459227E-4</v>
      </c>
      <c r="H607" s="70" t="str">
        <f>IF(Máximo!H607="","",Máximo!H607)</f>
        <v>Obrigatório</v>
      </c>
      <c r="I607" s="37" t="s">
        <v>4</v>
      </c>
      <c r="J607" s="73">
        <f>IF($K$13="Não Atende",0,IF(I607="","",IF(H607="",VLOOKUP(I607,Parâmetros!$B$3:$C$6,2,0),VLOOKUP(I607,Parâmetros!$B$3:$C$6,2,0)*VLOOKUP(H607,Parâmetros!$E$3:$G$5,2,0))))</f>
        <v>4</v>
      </c>
      <c r="K607" s="74">
        <f t="shared" si="275"/>
        <v>3.4763947740000002E-2</v>
      </c>
      <c r="L607" s="3"/>
      <c r="M607" s="38"/>
    </row>
    <row r="608" spans="1:13" ht="45.75" customHeight="1" outlineLevel="1" x14ac:dyDescent="0.2">
      <c r="A608" s="170" t="str">
        <f>Máximo!A608</f>
        <v>3.571</v>
      </c>
      <c r="B608" s="667" t="str">
        <f>Máximo!B608:E608</f>
        <v>12.3.1.1.6.              Preenchimento da planilha de integrações contendo origem, destino, protocolo, tecnologia e meio de acesso.</v>
      </c>
      <c r="C608" s="668"/>
      <c r="D608" s="668"/>
      <c r="E608" s="669"/>
      <c r="F608" s="68" t="str">
        <f>IF(Máximo!F608:I608="","",Máximo!F608:I608)</f>
        <v/>
      </c>
      <c r="G608" s="72">
        <f>Máximo!G608:J608</f>
        <v>2.1459227E-4</v>
      </c>
      <c r="H608" s="70" t="str">
        <f>IF(Máximo!H608="","",Máximo!H608)</f>
        <v>Obrigatório</v>
      </c>
      <c r="I608" s="37" t="s">
        <v>4</v>
      </c>
      <c r="J608" s="73">
        <f>IF($K$13="Não Atende",0,IF(I608="","",IF(H608="",VLOOKUP(I608,Parâmetros!$B$3:$C$6,2,0),VLOOKUP(I608,Parâmetros!$B$3:$C$6,2,0)*VLOOKUP(H608,Parâmetros!$E$3:$G$5,2,0))))</f>
        <v>4</v>
      </c>
      <c r="K608" s="74">
        <f t="shared" si="275"/>
        <v>3.4763947740000002E-2</v>
      </c>
      <c r="L608" s="3"/>
      <c r="M608" s="38"/>
    </row>
    <row r="609" spans="1:13" ht="45.75" customHeight="1" outlineLevel="1" x14ac:dyDescent="0.2">
      <c r="A609" s="170" t="str">
        <f>Máximo!A609</f>
        <v>3.572</v>
      </c>
      <c r="B609" s="667" t="str">
        <f>Máximo!B609:E609</f>
        <v>12.3.1.1.7.              Controle do envio dos arquivos (evitar envio de arquivo duplicado)</v>
      </c>
      <c r="C609" s="668"/>
      <c r="D609" s="668"/>
      <c r="E609" s="669"/>
      <c r="F609" s="68" t="str">
        <f>IF(Máximo!F609:I609="","",Máximo!F609:I609)</f>
        <v/>
      </c>
      <c r="G609" s="72">
        <f>Máximo!G609:J609</f>
        <v>2.1459227E-4</v>
      </c>
      <c r="H609" s="70" t="str">
        <f>IF(Máximo!H609="","",Máximo!H609)</f>
        <v>Obrigatório</v>
      </c>
      <c r="I609" s="37" t="s">
        <v>4</v>
      </c>
      <c r="J609" s="73">
        <f>IF($K$13="Não Atende",0,IF(I609="","",IF(H609="",VLOOKUP(I609,Parâmetros!$B$3:$C$6,2,0),VLOOKUP(I609,Parâmetros!$B$3:$C$6,2,0)*VLOOKUP(H609,Parâmetros!$E$3:$G$5,2,0))))</f>
        <v>4</v>
      </c>
      <c r="K609" s="74">
        <f t="shared" si="275"/>
        <v>3.4763947740000002E-2</v>
      </c>
      <c r="L609" s="3"/>
      <c r="M609" s="38"/>
    </row>
    <row r="610" spans="1:13" ht="45.75" customHeight="1" outlineLevel="1" x14ac:dyDescent="0.2">
      <c r="A610" s="170" t="str">
        <f>Máximo!A610</f>
        <v>3.573</v>
      </c>
      <c r="B610" s="667" t="str">
        <f>Máximo!B610:E610</f>
        <v>12.3.1.1.8.              Descrição detalhada de cada interface.</v>
      </c>
      <c r="C610" s="668"/>
      <c r="D610" s="668"/>
      <c r="E610" s="669"/>
      <c r="F610" s="68" t="str">
        <f>IF(Máximo!F610:I610="","",Máximo!F610:I610)</f>
        <v/>
      </c>
      <c r="G610" s="72">
        <f>Máximo!G610:J610</f>
        <v>2.1459227E-4</v>
      </c>
      <c r="H610" s="70" t="str">
        <f>IF(Máximo!H610="","",Máximo!H610)</f>
        <v>Obrigatório</v>
      </c>
      <c r="I610" s="37" t="s">
        <v>4</v>
      </c>
      <c r="J610" s="73">
        <f>IF($K$13="Não Atende",0,IF(I610="","",IF(H610="",VLOOKUP(I610,Parâmetros!$B$3:$C$6,2,0),VLOOKUP(I610,Parâmetros!$B$3:$C$6,2,0)*VLOOKUP(H610,Parâmetros!$E$3:$G$5,2,0))))</f>
        <v>4</v>
      </c>
      <c r="K610" s="74">
        <f t="shared" si="275"/>
        <v>3.4763947740000002E-2</v>
      </c>
      <c r="L610" s="3"/>
      <c r="M610" s="38"/>
    </row>
    <row r="611" spans="1:13" ht="45.75" customHeight="1" outlineLevel="1" x14ac:dyDescent="0.2">
      <c r="A611" s="170" t="str">
        <f>Máximo!A611</f>
        <v>3.574</v>
      </c>
      <c r="B611" s="667" t="str">
        <f>Máximo!B611:E611</f>
        <v>12.3.1.1.9.              Teste de conectividade de cada interface a exemplo de mas não limitado a:</v>
      </c>
      <c r="C611" s="668"/>
      <c r="D611" s="668"/>
      <c r="E611" s="669"/>
      <c r="F611" s="68" t="str">
        <f>IF(Máximo!F611:I611="","",Máximo!F611:I611)</f>
        <v/>
      </c>
      <c r="G611" s="72">
        <f>Máximo!G611:J611</f>
        <v>2.1459227E-4</v>
      </c>
      <c r="H611" s="70" t="str">
        <f>IF(Máximo!H611="","",Máximo!H611)</f>
        <v>Obrigatório</v>
      </c>
      <c r="I611" s="37" t="s">
        <v>4</v>
      </c>
      <c r="J611" s="73">
        <f>IF($K$13="Não Atende",0,IF(I611="","",IF(H611="",VLOOKUP(I611,Parâmetros!$B$3:$C$6,2,0),VLOOKUP(I611,Parâmetros!$B$3:$C$6,2,0)*VLOOKUP(H611,Parâmetros!$E$3:$G$5,2,0))))</f>
        <v>4</v>
      </c>
      <c r="K611" s="74">
        <f t="shared" si="275"/>
        <v>3.4763947740000002E-2</v>
      </c>
      <c r="L611" s="3"/>
      <c r="M611" s="38"/>
    </row>
    <row r="612" spans="1:13" ht="45.75" customHeight="1" outlineLevel="1" x14ac:dyDescent="0.2">
      <c r="A612" s="170" t="str">
        <f>Máximo!A612</f>
        <v>3.575</v>
      </c>
      <c r="B612" s="667" t="str">
        <f>Máximo!B612:E612</f>
        <v>12.3.1.1.9.1.             Teste dos WebServices SOA e HTPP.</v>
      </c>
      <c r="C612" s="668"/>
      <c r="D612" s="668"/>
      <c r="E612" s="669"/>
      <c r="F612" s="68" t="str">
        <f>IF(Máximo!F612:I612="","",Máximo!F612:I612)</f>
        <v/>
      </c>
      <c r="G612" s="72">
        <f>Máximo!G612:J612</f>
        <v>2.1459227E-4</v>
      </c>
      <c r="H612" s="70" t="str">
        <f>IF(Máximo!H612="","",Máximo!H612)</f>
        <v>Obrigatório</v>
      </c>
      <c r="I612" s="37" t="s">
        <v>4</v>
      </c>
      <c r="J612" s="73">
        <f>IF($K$13="Não Atende",0,IF(I612="","",IF(H612="",VLOOKUP(I612,Parâmetros!$B$3:$C$6,2,0),VLOOKUP(I612,Parâmetros!$B$3:$C$6,2,0)*VLOOKUP(H612,Parâmetros!$E$3:$G$5,2,0))))</f>
        <v>4</v>
      </c>
      <c r="K612" s="74">
        <f t="shared" si="275"/>
        <v>3.4763947740000002E-2</v>
      </c>
      <c r="L612" s="3"/>
      <c r="M612" s="38"/>
    </row>
    <row r="613" spans="1:13" ht="45.75" customHeight="1" outlineLevel="1" x14ac:dyDescent="0.2">
      <c r="A613" s="170" t="str">
        <f>Máximo!A613</f>
        <v>3.576</v>
      </c>
      <c r="B613" s="667" t="str">
        <f>Máximo!B613:E613</f>
        <v>12.3.1.1.9.2.             Teste dos DataSource com Select básico.</v>
      </c>
      <c r="C613" s="668"/>
      <c r="D613" s="668"/>
      <c r="E613" s="669"/>
      <c r="F613" s="68" t="str">
        <f>IF(Máximo!F613:I613="","",Máximo!F613:I613)</f>
        <v/>
      </c>
      <c r="G613" s="72">
        <f>Máximo!G613:J613</f>
        <v>2.1459227E-4</v>
      </c>
      <c r="H613" s="70" t="str">
        <f>IF(Máximo!H613="","",Máximo!H613)</f>
        <v>Obrigatório</v>
      </c>
      <c r="I613" s="37" t="s">
        <v>4</v>
      </c>
      <c r="J613" s="73">
        <f>IF($K$13="Não Atende",0,IF(I613="","",IF(H613="",VLOOKUP(I613,Parâmetros!$B$3:$C$6,2,0),VLOOKUP(I613,Parâmetros!$B$3:$C$6,2,0)*VLOOKUP(H613,Parâmetros!$E$3:$G$5,2,0))))</f>
        <v>4</v>
      </c>
      <c r="K613" s="74">
        <f t="shared" si="275"/>
        <v>3.4763947740000002E-2</v>
      </c>
      <c r="L613" s="3"/>
      <c r="M613" s="38"/>
    </row>
    <row r="614" spans="1:13" ht="45.75" customHeight="1" outlineLevel="1" x14ac:dyDescent="0.2">
      <c r="A614" s="170" t="str">
        <f>Máximo!A614</f>
        <v>3.577</v>
      </c>
      <c r="B614" s="667" t="str">
        <f>Máximo!B614:E614</f>
        <v>12.3.1.1.9.3.             Teste do processo de transferência de arquivo: FTP, SFTP, Connect, Pelican entre outros.</v>
      </c>
      <c r="C614" s="668"/>
      <c r="D614" s="668"/>
      <c r="E614" s="669"/>
      <c r="F614" s="68" t="str">
        <f>IF(Máximo!F614:I614="","",Máximo!F614:I614)</f>
        <v/>
      </c>
      <c r="G614" s="72">
        <f>Máximo!G614:J614</f>
        <v>2.1459227E-4</v>
      </c>
      <c r="H614" s="70" t="str">
        <f>IF(Máximo!H614="","",Máximo!H614)</f>
        <v>Obrigatório</v>
      </c>
      <c r="I614" s="37" t="s">
        <v>4</v>
      </c>
      <c r="J614" s="73">
        <f>IF($K$13="Não Atende",0,IF(I614="","",IF(H614="",VLOOKUP(I614,Parâmetros!$B$3:$C$6,2,0),VLOOKUP(I614,Parâmetros!$B$3:$C$6,2,0)*VLOOKUP(H614,Parâmetros!$E$3:$G$5,2,0))))</f>
        <v>4</v>
      </c>
      <c r="K614" s="74">
        <f t="shared" si="275"/>
        <v>3.4763947740000002E-2</v>
      </c>
      <c r="L614" s="3"/>
      <c r="M614" s="38"/>
    </row>
    <row r="615" spans="1:13" ht="45.75" customHeight="1" outlineLevel="1" x14ac:dyDescent="0.2">
      <c r="A615" s="170" t="str">
        <f>Máximo!A615</f>
        <v>3.578</v>
      </c>
      <c r="B615" s="667" t="str">
        <f>Máximo!B615:E615</f>
        <v>12.3.1.1.9.4.             Teste das Filas de Mensagem consumindo mensagem: JMS e Message Queue.</v>
      </c>
      <c r="C615" s="668"/>
      <c r="D615" s="668"/>
      <c r="E615" s="669"/>
      <c r="F615" s="68" t="str">
        <f>IF(Máximo!F615:I615="","",Máximo!F615:I615)</f>
        <v/>
      </c>
      <c r="G615" s="72">
        <f>Máximo!G615:J615</f>
        <v>2.1459227E-4</v>
      </c>
      <c r="H615" s="70" t="str">
        <f>IF(Máximo!H615="","",Máximo!H615)</f>
        <v>Obrigatório</v>
      </c>
      <c r="I615" s="37" t="s">
        <v>4</v>
      </c>
      <c r="J615" s="73">
        <f>IF($K$13="Não Atende",0,IF(I615="","",IF(H615="",VLOOKUP(I615,Parâmetros!$B$3:$C$6,2,0),VLOOKUP(I615,Parâmetros!$B$3:$C$6,2,0)*VLOOKUP(H615,Parâmetros!$E$3:$G$5,2,0))))</f>
        <v>4</v>
      </c>
      <c r="K615" s="74">
        <f t="shared" si="275"/>
        <v>3.4763947740000002E-2</v>
      </c>
      <c r="L615" s="3"/>
      <c r="M615" s="38"/>
    </row>
    <row r="616" spans="1:13" ht="45.75" customHeight="1" outlineLevel="1" x14ac:dyDescent="0.2">
      <c r="A616" s="170" t="str">
        <f>Máximo!A616</f>
        <v>3.579</v>
      </c>
      <c r="B616" s="667" t="str">
        <f>Máximo!B616:E616</f>
        <v>12.3.1.1.9.5.             Teste das interfaces Socket utilizando comandos básicos do sistema operacional.</v>
      </c>
      <c r="C616" s="668"/>
      <c r="D616" s="668"/>
      <c r="E616" s="669"/>
      <c r="F616" s="68" t="str">
        <f>IF(Máximo!F616:I616="","",Máximo!F616:I616)</f>
        <v/>
      </c>
      <c r="G616" s="72">
        <f>Máximo!G616:J616</f>
        <v>2.1459227E-4</v>
      </c>
      <c r="H616" s="70" t="str">
        <f>IF(Máximo!H616="","",Máximo!H616)</f>
        <v>Obrigatório</v>
      </c>
      <c r="I616" s="37" t="s">
        <v>4</v>
      </c>
      <c r="J616" s="73">
        <f>IF($K$13="Não Atende",0,IF(I616="","",IF(H616="",VLOOKUP(I616,Parâmetros!$B$3:$C$6,2,0),VLOOKUP(I616,Parâmetros!$B$3:$C$6,2,0)*VLOOKUP(H616,Parâmetros!$E$3:$G$5,2,0))))</f>
        <v>4</v>
      </c>
      <c r="K616" s="74">
        <f t="shared" si="275"/>
        <v>3.4763947740000002E-2</v>
      </c>
      <c r="L616" s="3"/>
      <c r="M616" s="38"/>
    </row>
    <row r="617" spans="1:13" ht="45.75" customHeight="1" outlineLevel="1" x14ac:dyDescent="0.2">
      <c r="A617" s="170" t="str">
        <f>Máximo!A617</f>
        <v>3.580</v>
      </c>
      <c r="B617" s="667" t="str">
        <f>Máximo!B617:E617</f>
        <v>12.3.1.1.10.            Documentar os casos de uso relacionado a cada interface utilizando como modelo o formulário abaixo:</v>
      </c>
      <c r="C617" s="668"/>
      <c r="D617" s="668"/>
      <c r="E617" s="669"/>
      <c r="F617" s="68" t="str">
        <f>IF(Máximo!F617:I617="","",Máximo!F617:I617)</f>
        <v/>
      </c>
      <c r="G617" s="72">
        <f>Máximo!G617:J617</f>
        <v>2.1459227E-4</v>
      </c>
      <c r="H617" s="70" t="str">
        <f>IF(Máximo!H617="","",Máximo!H617)</f>
        <v>Obrigatório</v>
      </c>
      <c r="I617" s="37" t="s">
        <v>4</v>
      </c>
      <c r="J617" s="73">
        <f>IF($K$13="Não Atende",0,IF(I617="","",IF(H617="",VLOOKUP(I617,Parâmetros!$B$3:$C$6,2,0),VLOOKUP(I617,Parâmetros!$B$3:$C$6,2,0)*VLOOKUP(H617,Parâmetros!$E$3:$G$5,2,0))))</f>
        <v>4</v>
      </c>
      <c r="K617" s="74">
        <f t="shared" si="275"/>
        <v>3.4763947740000002E-2</v>
      </c>
      <c r="L617" s="3"/>
      <c r="M617" s="38"/>
    </row>
    <row r="618" spans="1:13" ht="45.75" customHeight="1" outlineLevel="1" x14ac:dyDescent="0.2">
      <c r="A618" s="170" t="str">
        <f>Máximo!A618</f>
        <v>3.581</v>
      </c>
      <c r="B618" s="667" t="str">
        <f>Máximo!B618:E618</f>
        <v>12.3.1.1.11.   Documentar os casos de teste das configurações de acesso relacionado a cada padrão de interfaces utilizando como modelo o formulário a seguir:</v>
      </c>
      <c r="C618" s="668"/>
      <c r="D618" s="668"/>
      <c r="E618" s="669"/>
      <c r="F618" s="68" t="str">
        <f>IF(Máximo!F618:I618="","",Máximo!F618:I618)</f>
        <v/>
      </c>
      <c r="G618" s="72">
        <f>Máximo!G618:J618</f>
        <v>2.1459227E-4</v>
      </c>
      <c r="H618" s="70" t="str">
        <f>IF(Máximo!H618="","",Máximo!H618)</f>
        <v>Obrigatório</v>
      </c>
      <c r="I618" s="37" t="s">
        <v>4</v>
      </c>
      <c r="J618" s="73">
        <f>IF($K$13="Não Atende",0,IF(I618="","",IF(H618="",VLOOKUP(I618,Parâmetros!$B$3:$C$6,2,0),VLOOKUP(I618,Parâmetros!$B$3:$C$6,2,0)*VLOOKUP(H618,Parâmetros!$E$3:$G$5,2,0))))</f>
        <v>4</v>
      </c>
      <c r="K618" s="74">
        <f t="shared" si="275"/>
        <v>3.4763947740000002E-2</v>
      </c>
      <c r="L618" s="3"/>
      <c r="M618" s="38"/>
    </row>
    <row r="619" spans="1:13" ht="45.75" customHeight="1" outlineLevel="1" x14ac:dyDescent="0.2">
      <c r="A619" s="170" t="str">
        <f>Máximo!A619</f>
        <v>3.582</v>
      </c>
      <c r="B619" s="667" t="str">
        <f>Máximo!B619:E619</f>
        <v>12.3.1.1.12.            Procedimento Operacional Padrão das aplicações (POP):</v>
      </c>
      <c r="C619" s="668"/>
      <c r="D619" s="668"/>
      <c r="E619" s="669"/>
      <c r="F619" s="68" t="str">
        <f>IF(Máximo!F619:I619="","",Máximo!F619:I619)</f>
        <v/>
      </c>
      <c r="G619" s="72">
        <f>Máximo!G619:J619</f>
        <v>2.1459227E-4</v>
      </c>
      <c r="H619" s="70" t="str">
        <f>IF(Máximo!H619="","",Máximo!H619)</f>
        <v>Obrigatório</v>
      </c>
      <c r="I619" s="37" t="s">
        <v>4</v>
      </c>
      <c r="J619" s="73">
        <f>IF($K$13="Não Atende",0,IF(I619="","",IF(H619="",VLOOKUP(I619,Parâmetros!$B$3:$C$6,2,0),VLOOKUP(I619,Parâmetros!$B$3:$C$6,2,0)*VLOOKUP(H619,Parâmetros!$E$3:$G$5,2,0))))</f>
        <v>4</v>
      </c>
      <c r="K619" s="74">
        <f t="shared" si="275"/>
        <v>3.4763947740000002E-2</v>
      </c>
      <c r="L619" s="3"/>
      <c r="M619" s="38"/>
    </row>
    <row r="620" spans="1:13" ht="45.75" customHeight="1" outlineLevel="1" x14ac:dyDescent="0.2">
      <c r="A620" s="170" t="str">
        <f>Máximo!A620</f>
        <v>3.583</v>
      </c>
      <c r="B620" s="667" t="str">
        <f>Máximo!B620:E620</f>
        <v>12.3.1.1.12.1.          Stop/Start, Dump, Deploy e verificação de log;</v>
      </c>
      <c r="C620" s="668"/>
      <c r="D620" s="668"/>
      <c r="E620" s="669"/>
      <c r="F620" s="68" t="str">
        <f>IF(Máximo!F620:I620="","",Máximo!F620:I620)</f>
        <v/>
      </c>
      <c r="G620" s="72">
        <f>Máximo!G620:J620</f>
        <v>2.1459227E-4</v>
      </c>
      <c r="H620" s="70" t="str">
        <f>IF(Máximo!H620="","",Máximo!H620)</f>
        <v>Obrigatório</v>
      </c>
      <c r="I620" s="37" t="s">
        <v>4</v>
      </c>
      <c r="J620" s="73">
        <f>IF($K$13="Não Atende",0,IF(I620="","",IF(H620="",VLOOKUP(I620,Parâmetros!$B$3:$C$6,2,0),VLOOKUP(I620,Parâmetros!$B$3:$C$6,2,0)*VLOOKUP(H620,Parâmetros!$E$3:$G$5,2,0))))</f>
        <v>4</v>
      </c>
      <c r="K620" s="74">
        <f t="shared" si="275"/>
        <v>3.4763947740000002E-2</v>
      </c>
      <c r="L620" s="3"/>
      <c r="M620" s="38"/>
    </row>
    <row r="621" spans="1:13" ht="45.75" customHeight="1" outlineLevel="1" x14ac:dyDescent="0.2">
      <c r="A621" s="170" t="str">
        <f>Máximo!A621</f>
        <v>3.584</v>
      </c>
      <c r="B621" s="667" t="str">
        <f>Máximo!B621:E621</f>
        <v>12.3.1.1.12.2.          Tratamento de primeiro e segundo nível tickets de incidentes (reestabelecimento do sistema e seus serviços).</v>
      </c>
      <c r="C621" s="668"/>
      <c r="D621" s="668"/>
      <c r="E621" s="669"/>
      <c r="F621" s="68" t="str">
        <f>IF(Máximo!F621:I621="","",Máximo!F621:I621)</f>
        <v/>
      </c>
      <c r="G621" s="72">
        <f>Máximo!G621:J621</f>
        <v>2.1459227E-4</v>
      </c>
      <c r="H621" s="70" t="str">
        <f>IF(Máximo!H621="","",Máximo!H621)</f>
        <v>Obrigatório</v>
      </c>
      <c r="I621" s="37" t="s">
        <v>4</v>
      </c>
      <c r="J621" s="73">
        <f>IF($K$13="Não Atende",0,IF(I621="","",IF(H621="",VLOOKUP(I621,Parâmetros!$B$3:$C$6,2,0),VLOOKUP(I621,Parâmetros!$B$3:$C$6,2,0)*VLOOKUP(H621,Parâmetros!$E$3:$G$5,2,0))))</f>
        <v>4</v>
      </c>
      <c r="K621" s="74">
        <f t="shared" si="275"/>
        <v>3.4763947740000002E-2</v>
      </c>
      <c r="L621" s="3"/>
      <c r="M621" s="38"/>
    </row>
    <row r="622" spans="1:13" ht="45.75" customHeight="1" outlineLevel="1" x14ac:dyDescent="0.2">
      <c r="A622" s="170" t="str">
        <f>Máximo!A622</f>
        <v>3.585</v>
      </c>
      <c r="B622" s="667" t="str">
        <f>Máximo!B622:E622</f>
        <v>12.3.2.               Caso o PROPONENTE entenda haver outros documentos indispensáveis ao entendimento da solução ou de suporte às atividades operacionais, estes deverão ser incluídos e suas atualizações contínuas devem ser garantidas;</v>
      </c>
      <c r="C622" s="668"/>
      <c r="D622" s="668"/>
      <c r="E622" s="669"/>
      <c r="F622" s="68" t="str">
        <f>IF(Máximo!F622:I622="","",Máximo!F622:I622)</f>
        <v/>
      </c>
      <c r="G622" s="72">
        <f>Máximo!G622:J622</f>
        <v>2.1459227E-4</v>
      </c>
      <c r="H622" s="70" t="str">
        <f>IF(Máximo!H622="","",Máximo!H622)</f>
        <v>Obrigatório</v>
      </c>
      <c r="I622" s="37" t="s">
        <v>4</v>
      </c>
      <c r="J622" s="73">
        <f>IF($K$13="Não Atende",0,IF(I622="","",IF(H622="",VLOOKUP(I622,Parâmetros!$B$3:$C$6,2,0),VLOOKUP(I622,Parâmetros!$B$3:$C$6,2,0)*VLOOKUP(H622,Parâmetros!$E$3:$G$5,2,0))))</f>
        <v>4</v>
      </c>
      <c r="K622" s="74">
        <f t="shared" si="275"/>
        <v>3.4763947740000002E-2</v>
      </c>
      <c r="L622" s="3"/>
      <c r="M622" s="38"/>
    </row>
    <row r="623" spans="1:13" ht="45.75" customHeight="1" outlineLevel="1" x14ac:dyDescent="0.2">
      <c r="A623" s="170" t="str">
        <f>Máximo!A623</f>
        <v>3.586</v>
      </c>
      <c r="B623" s="667" t="str">
        <f>Máximo!B623:E623</f>
        <v>12.3.3.               Requisitos de Atendimento de primeiro nível aos usuários da solução</v>
      </c>
      <c r="C623" s="668"/>
      <c r="D623" s="668"/>
      <c r="E623" s="669"/>
      <c r="F623" s="68" t="str">
        <f>IF(Máximo!F623:I623="","",Máximo!F623:I623)</f>
        <v/>
      </c>
      <c r="G623" s="72">
        <f>Máximo!G623:J623</f>
        <v>2.1459227E-4</v>
      </c>
      <c r="H623" s="70" t="str">
        <f>IF(Máximo!H623="","",Máximo!H623)</f>
        <v>Obrigatório</v>
      </c>
      <c r="I623" s="37" t="s">
        <v>4</v>
      </c>
      <c r="J623" s="73">
        <f>IF($K$13="Não Atende",0,IF(I623="","",IF(H623="",VLOOKUP(I623,Parâmetros!$B$3:$C$6,2,0),VLOOKUP(I623,Parâmetros!$B$3:$C$6,2,0)*VLOOKUP(H623,Parâmetros!$E$3:$G$5,2,0))))</f>
        <v>4</v>
      </c>
      <c r="K623" s="74">
        <f t="shared" si="275"/>
        <v>3.4763947740000002E-2</v>
      </c>
      <c r="L623" s="3"/>
      <c r="M623" s="38"/>
    </row>
    <row r="624" spans="1:13" ht="45.75" customHeight="1" outlineLevel="1" x14ac:dyDescent="0.2">
      <c r="A624" s="170" t="str">
        <f>Máximo!A624</f>
        <v>3.587</v>
      </c>
      <c r="B624" s="667" t="str">
        <f>Máximo!B624:E624</f>
        <v>12.3.3.1.           O PROPONENTE será responsável pela confecção dos procedimentos de atendimento para o primeiro nível da OI, de acordo com o padrão adotado pela Cia.</v>
      </c>
      <c r="C624" s="668"/>
      <c r="D624" s="668"/>
      <c r="E624" s="669"/>
      <c r="F624" s="68" t="str">
        <f>IF(Máximo!F624:I624="","",Máximo!F624:I624)</f>
        <v/>
      </c>
      <c r="G624" s="72">
        <f>Máximo!G624:J624</f>
        <v>2.1459227E-4</v>
      </c>
      <c r="H624" s="70" t="str">
        <f>IF(Máximo!H624="","",Máximo!H624)</f>
        <v>Obrigatório</v>
      </c>
      <c r="I624" s="37" t="s">
        <v>4</v>
      </c>
      <c r="J624" s="73">
        <f>IF($K$13="Não Atende",0,IF(I624="","",IF(H624="",VLOOKUP(I624,Parâmetros!$B$3:$C$6,2,0),VLOOKUP(I624,Parâmetros!$B$3:$C$6,2,0)*VLOOKUP(H624,Parâmetros!$E$3:$G$5,2,0))))</f>
        <v>4</v>
      </c>
      <c r="K624" s="74">
        <f t="shared" si="275"/>
        <v>3.4763947740000002E-2</v>
      </c>
      <c r="L624" s="3"/>
      <c r="M624" s="38"/>
    </row>
    <row r="625" spans="1:13" ht="45.75" customHeight="1" outlineLevel="1" x14ac:dyDescent="0.2">
      <c r="A625" s="170" t="str">
        <f>Máximo!A625</f>
        <v>3.588</v>
      </c>
      <c r="B625" s="667" t="str">
        <f>Máximo!B625:E625</f>
        <v>12.3.3.2.           O PROPONENTE será responsável por fornecimento do manual do usuário que deve ser entregue em formato de mídia.</v>
      </c>
      <c r="C625" s="668"/>
      <c r="D625" s="668"/>
      <c r="E625" s="669"/>
      <c r="F625" s="68" t="str">
        <f>IF(Máximo!F625:I625="","",Máximo!F625:I625)</f>
        <v/>
      </c>
      <c r="G625" s="72">
        <f>Máximo!G625:J625</f>
        <v>2.1459227E-4</v>
      </c>
      <c r="H625" s="70" t="str">
        <f>IF(Máximo!H625="","",Máximo!H625)</f>
        <v>Obrigatório</v>
      </c>
      <c r="I625" s="37" t="s">
        <v>17</v>
      </c>
      <c r="J625" s="73">
        <f>IF($K$13="Não Atende",0,IF(I625="","",IF(H625="",VLOOKUP(I625,Parâmetros!$B$3:$C$6,2,0),VLOOKUP(I625,Parâmetros!$B$3:$C$6,2,0)*VLOOKUP(H625,Parâmetros!$E$3:$G$5,2,0))))</f>
        <v>2</v>
      </c>
      <c r="K625" s="74">
        <f t="shared" si="275"/>
        <v>1.7381973870000001E-2</v>
      </c>
      <c r="L625" s="3"/>
      <c r="M625" s="38"/>
    </row>
    <row r="626" spans="1:13" ht="45.75" customHeight="1" outlineLevel="1" x14ac:dyDescent="0.2">
      <c r="A626" s="170" t="str">
        <f>Máximo!A626</f>
        <v>3.589</v>
      </c>
      <c r="B626" s="667" t="str">
        <f>Máximo!B626:E626</f>
        <v>12.3.4.               Requisitos Gestão de Ambientes</v>
      </c>
      <c r="C626" s="668"/>
      <c r="D626" s="668"/>
      <c r="E626" s="669"/>
      <c r="F626" s="68" t="str">
        <f>IF(Máximo!F626:I626="","",Máximo!F626:I626)</f>
        <v/>
      </c>
      <c r="G626" s="72">
        <f>Máximo!G626:J626</f>
        <v>2.1459227E-4</v>
      </c>
      <c r="H626" s="70" t="str">
        <f>IF(Máximo!H626="","",Máximo!H626)</f>
        <v>Obrigatório</v>
      </c>
      <c r="I626" s="37" t="s">
        <v>4</v>
      </c>
      <c r="J626" s="73">
        <f>IF($K$13="Não Atende",0,IF(I626="","",IF(H626="",VLOOKUP(I626,Parâmetros!$B$3:$C$6,2,0),VLOOKUP(I626,Parâmetros!$B$3:$C$6,2,0)*VLOOKUP(H626,Parâmetros!$E$3:$G$5,2,0))))</f>
        <v>4</v>
      </c>
      <c r="K626" s="74">
        <f t="shared" si="275"/>
        <v>3.4763947740000002E-2</v>
      </c>
      <c r="L626" s="3"/>
      <c r="M626" s="38"/>
    </row>
    <row r="627" spans="1:13" ht="45.75" customHeight="1" outlineLevel="1" x14ac:dyDescent="0.2">
      <c r="A627" s="170" t="str">
        <f>Máximo!A627</f>
        <v>3.590</v>
      </c>
      <c r="B627" s="667" t="str">
        <f>Máximo!B627:E627</f>
        <v>12.3.4.1.           Instalação, configuração e gestão do ambiente:</v>
      </c>
      <c r="C627" s="668"/>
      <c r="D627" s="668"/>
      <c r="E627" s="669"/>
      <c r="F627" s="68" t="str">
        <f>IF(Máximo!F627:I627="","",Máximo!F627:I627)</f>
        <v/>
      </c>
      <c r="G627" s="72">
        <f>Máximo!G627:J627</f>
        <v>2.1459227E-4</v>
      </c>
      <c r="H627" s="70" t="str">
        <f>IF(Máximo!H627="","",Máximo!H627)</f>
        <v>Obrigatório</v>
      </c>
      <c r="I627" s="37" t="s">
        <v>4</v>
      </c>
      <c r="J627" s="73">
        <f>IF($K$13="Não Atende",0,IF(I627="","",IF(H627="",VLOOKUP(I627,Parâmetros!$B$3:$C$6,2,0),VLOOKUP(I627,Parâmetros!$B$3:$C$6,2,0)*VLOOKUP(H627,Parâmetros!$E$3:$G$5,2,0))))</f>
        <v>4</v>
      </c>
      <c r="K627" s="74">
        <f t="shared" si="275"/>
        <v>3.4763947740000002E-2</v>
      </c>
      <c r="L627" s="3"/>
      <c r="M627" s="38"/>
    </row>
    <row r="628" spans="1:13" ht="45.75" customHeight="1" outlineLevel="1" x14ac:dyDescent="0.2">
      <c r="A628" s="170" t="str">
        <f>Máximo!A628</f>
        <v>3.591</v>
      </c>
      <c r="B628" s="667" t="str">
        <f>Máximo!B628:E628</f>
        <v>12.3.4.1.1.        A instalação, configuração das diversas camadas da aplicação e a gestão dos ambientes da Oi é realizada pela Equipe de Gestão de Ambientes como:</v>
      </c>
      <c r="C628" s="668"/>
      <c r="D628" s="668"/>
      <c r="E628" s="669"/>
      <c r="F628" s="68" t="str">
        <f>IF(Máximo!F628:I628="","",Máximo!F628:I628)</f>
        <v/>
      </c>
      <c r="G628" s="72">
        <f>Máximo!G628:J628</f>
        <v>2.1459227E-4</v>
      </c>
      <c r="H628" s="70" t="str">
        <f>IF(Máximo!H628="","",Máximo!H628)</f>
        <v>Obrigatório</v>
      </c>
      <c r="I628" s="37" t="s">
        <v>4</v>
      </c>
      <c r="J628" s="73">
        <f>IF($K$13="Não Atende",0,IF(I628="","",IF(H628="",VLOOKUP(I628,Parâmetros!$B$3:$C$6,2,0),VLOOKUP(I628,Parâmetros!$B$3:$C$6,2,0)*VLOOKUP(H628,Parâmetros!$E$3:$G$5,2,0))))</f>
        <v>4</v>
      </c>
      <c r="K628" s="74">
        <f t="shared" si="275"/>
        <v>3.4763947740000002E-2</v>
      </c>
      <c r="L628" s="3"/>
      <c r="M628" s="38"/>
    </row>
    <row r="629" spans="1:13" ht="45.75" customHeight="1" outlineLevel="1" x14ac:dyDescent="0.2">
      <c r="A629" s="170" t="str">
        <f>Máximo!A629</f>
        <v>3.592</v>
      </c>
      <c r="B629" s="667" t="str">
        <f>Máximo!B629:E629</f>
        <v>12.3.4.1.1.1.          Camada Web, Camada de Aplicação, Aplicação na camada Batch, Camada de Apresentação. Exemplo: Serviço no sistema operacional, IIS, WebLogic, dentre outros.</v>
      </c>
      <c r="C629" s="668"/>
      <c r="D629" s="668"/>
      <c r="E629" s="669"/>
      <c r="F629" s="68" t="str">
        <f>IF(Máximo!F629:I629="","",Máximo!F629:I629)</f>
        <v/>
      </c>
      <c r="G629" s="72">
        <f>Máximo!G629:J629</f>
        <v>2.1459227E-4</v>
      </c>
      <c r="H629" s="70" t="str">
        <f>IF(Máximo!H629="","",Máximo!H629)</f>
        <v>Obrigatório</v>
      </c>
      <c r="I629" s="37" t="s">
        <v>4</v>
      </c>
      <c r="J629" s="73">
        <f>IF($K$13="Não Atende",0,IF(I629="","",IF(H629="",VLOOKUP(I629,Parâmetros!$B$3:$C$6,2,0),VLOOKUP(I629,Parâmetros!$B$3:$C$6,2,0)*VLOOKUP(H629,Parâmetros!$E$3:$G$5,2,0))))</f>
        <v>4</v>
      </c>
      <c r="K629" s="74">
        <f t="shared" si="275"/>
        <v>3.4763947740000002E-2</v>
      </c>
      <c r="L629" s="3"/>
      <c r="M629" s="38"/>
    </row>
    <row r="630" spans="1:13" ht="45.75" customHeight="1" outlineLevel="1" x14ac:dyDescent="0.2">
      <c r="A630" s="170" t="str">
        <f>Máximo!A630</f>
        <v>3.593</v>
      </c>
      <c r="B630" s="667" t="str">
        <f>Máximo!B630:E630</f>
        <v>12.3.4.1.2.        A equipe de Gestão de Ambiente deve acompanhar todas as atividades das equipes de Suporte Técnico como:</v>
      </c>
      <c r="C630" s="668"/>
      <c r="D630" s="668"/>
      <c r="E630" s="669"/>
      <c r="F630" s="68" t="str">
        <f>IF(Máximo!F630:I630="","",Máximo!F630:I630)</f>
        <v/>
      </c>
      <c r="G630" s="72">
        <f>Máximo!G630:J630</f>
        <v>2.1459227E-4</v>
      </c>
      <c r="H630" s="70" t="str">
        <f>IF(Máximo!H630="","",Máximo!H630)</f>
        <v>Obrigatório</v>
      </c>
      <c r="I630" s="37" t="s">
        <v>4</v>
      </c>
      <c r="J630" s="73">
        <f>IF($K$13="Não Atende",0,IF(I630="","",IF(H630="",VLOOKUP(I630,Parâmetros!$B$3:$C$6,2,0),VLOOKUP(I630,Parâmetros!$B$3:$C$6,2,0)*VLOOKUP(H630,Parâmetros!$E$3:$G$5,2,0))))</f>
        <v>4</v>
      </c>
      <c r="K630" s="74">
        <f t="shared" si="275"/>
        <v>3.4763947740000002E-2</v>
      </c>
      <c r="L630" s="3"/>
      <c r="M630" s="38"/>
    </row>
    <row r="631" spans="1:13" ht="45.75" customHeight="1" outlineLevel="1" x14ac:dyDescent="0.2">
      <c r="A631" s="170" t="str">
        <f>Máximo!A631</f>
        <v>3.594</v>
      </c>
      <c r="B631" s="667" t="str">
        <f>Máximo!B631:E631</f>
        <v>12.3.4.1.2.1.          Instalação e configuração do Banco de Dados. Exemplo: Instância, Schema etc.</v>
      </c>
      <c r="C631" s="668"/>
      <c r="D631" s="668"/>
      <c r="E631" s="669"/>
      <c r="F631" s="68" t="str">
        <f>IF(Máximo!F631:I631="","",Máximo!F631:I631)</f>
        <v/>
      </c>
      <c r="G631" s="72">
        <f>Máximo!G631:J631</f>
        <v>2.1459227E-4</v>
      </c>
      <c r="H631" s="70" t="str">
        <f>IF(Máximo!H631="","",Máximo!H631)</f>
        <v>Obrigatório</v>
      </c>
      <c r="I631" s="37" t="s">
        <v>4</v>
      </c>
      <c r="J631" s="73">
        <f>IF($K$13="Não Atende",0,IF(I631="","",IF(H631="",VLOOKUP(I631,Parâmetros!$B$3:$C$6,2,0),VLOOKUP(I631,Parâmetros!$B$3:$C$6,2,0)*VLOOKUP(H631,Parâmetros!$E$3:$G$5,2,0))))</f>
        <v>4</v>
      </c>
      <c r="K631" s="74">
        <f t="shared" si="275"/>
        <v>3.4763947740000002E-2</v>
      </c>
      <c r="L631" s="3"/>
      <c r="M631" s="38"/>
    </row>
    <row r="632" spans="1:13" ht="45.75" customHeight="1" outlineLevel="1" x14ac:dyDescent="0.2">
      <c r="A632" s="170" t="str">
        <f>Máximo!A632</f>
        <v>3.595</v>
      </c>
      <c r="B632" s="667" t="str">
        <f>Máximo!B632:E632</f>
        <v>12.3.4.1.2.2.          Configuração de rede e balanceamento de carga. Exemplo: Métrica etc.</v>
      </c>
      <c r="C632" s="668"/>
      <c r="D632" s="668"/>
      <c r="E632" s="669"/>
      <c r="F632" s="68" t="str">
        <f>IF(Máximo!F632:I632="","",Máximo!F632:I632)</f>
        <v/>
      </c>
      <c r="G632" s="72">
        <f>Máximo!G632:J632</f>
        <v>2.1459227E-4</v>
      </c>
      <c r="H632" s="70" t="str">
        <f>IF(Máximo!H632="","",Máximo!H632)</f>
        <v>Obrigatório</v>
      </c>
      <c r="I632" s="37" t="s">
        <v>4</v>
      </c>
      <c r="J632" s="73">
        <f>IF($K$13="Não Atende",0,IF(I632="","",IF(H632="",VLOOKUP(I632,Parâmetros!$B$3:$C$6,2,0),VLOOKUP(I632,Parâmetros!$B$3:$C$6,2,0)*VLOOKUP(H632,Parâmetros!$E$3:$G$5,2,0))))</f>
        <v>4</v>
      </c>
      <c r="K632" s="74">
        <f t="shared" si="275"/>
        <v>3.4763947740000002E-2</v>
      </c>
      <c r="L632" s="3"/>
      <c r="M632" s="38"/>
    </row>
    <row r="633" spans="1:13" ht="45.75" customHeight="1" outlineLevel="1" x14ac:dyDescent="0.2">
      <c r="A633" s="170" t="str">
        <f>Máximo!A633</f>
        <v>3.596</v>
      </c>
      <c r="B633" s="667" t="str">
        <f>Máximo!B633:E633</f>
        <v>12.3.4.1.2.3.          Configuração do sistema operacional. Exemplo: NFS, Cluster etc.</v>
      </c>
      <c r="C633" s="668"/>
      <c r="D633" s="668"/>
      <c r="E633" s="669"/>
      <c r="F633" s="68" t="str">
        <f>IF(Máximo!F633:I633="","",Máximo!F633:I633)</f>
        <v/>
      </c>
      <c r="G633" s="72">
        <f>Máximo!G633:J633</f>
        <v>2.1459227E-4</v>
      </c>
      <c r="H633" s="70" t="str">
        <f>IF(Máximo!H633="","",Máximo!H633)</f>
        <v>Obrigatório</v>
      </c>
      <c r="I633" s="37" t="s">
        <v>4</v>
      </c>
      <c r="J633" s="73">
        <f>IF($K$13="Não Atende",0,IF(I633="","",IF(H633="",VLOOKUP(I633,Parâmetros!$B$3:$C$6,2,0),VLOOKUP(I633,Parâmetros!$B$3:$C$6,2,0)*VLOOKUP(H633,Parâmetros!$E$3:$G$5,2,0))))</f>
        <v>4</v>
      </c>
      <c r="K633" s="74">
        <f t="shared" ref="K633:K696" si="276">IF(J633="",0,((G633*J633)*$F$30)*0.9*100)</f>
        <v>3.4763947740000002E-2</v>
      </c>
      <c r="L633" s="3"/>
      <c r="M633" s="38"/>
    </row>
    <row r="634" spans="1:13" ht="45.75" customHeight="1" outlineLevel="1" x14ac:dyDescent="0.2">
      <c r="A634" s="170" t="str">
        <f>Máximo!A634</f>
        <v>3.597</v>
      </c>
      <c r="B634" s="667" t="str">
        <f>Máximo!B634:E634</f>
        <v>12.3.4.1.3.        A equipe de Gestão de Ambientes deve acompanhar os testes de stress e performance da solução;</v>
      </c>
      <c r="C634" s="668"/>
      <c r="D634" s="668"/>
      <c r="E634" s="669"/>
      <c r="F634" s="68" t="str">
        <f>IF(Máximo!F634:I634="","",Máximo!F634:I634)</f>
        <v/>
      </c>
      <c r="G634" s="72">
        <f>Máximo!G634:J634</f>
        <v>2.1459227E-4</v>
      </c>
      <c r="H634" s="70" t="str">
        <f>IF(Máximo!H634="","",Máximo!H634)</f>
        <v>Obrigatório</v>
      </c>
      <c r="I634" s="37" t="s">
        <v>4</v>
      </c>
      <c r="J634" s="73">
        <f>IF($K$13="Não Atende",0,IF(I634="","",IF(H634="",VLOOKUP(I634,Parâmetros!$B$3:$C$6,2,0),VLOOKUP(I634,Parâmetros!$B$3:$C$6,2,0)*VLOOKUP(H634,Parâmetros!$E$3:$G$5,2,0))))</f>
        <v>4</v>
      </c>
      <c r="K634" s="74">
        <f t="shared" si="276"/>
        <v>3.4763947740000002E-2</v>
      </c>
      <c r="L634" s="3"/>
      <c r="M634" s="38"/>
    </row>
    <row r="635" spans="1:13" ht="45.75" customHeight="1" outlineLevel="1" x14ac:dyDescent="0.2">
      <c r="A635" s="170" t="str">
        <f>Máximo!A635</f>
        <v>3.598</v>
      </c>
      <c r="B635" s="667" t="str">
        <f>Máximo!B635:E635</f>
        <v>12.3.4.1.4.        Como premissa para iniciar a instalação do ambiente, o PROPONENTE deverá entregar todos os artefatos (documentos) necessários para que o time de Gestão de Ambiente realize os procedimentos de instalação/configuração do ambiente/solução como o Manual de Operação e Produção (citado no item 13.1.1 deste documento);</v>
      </c>
      <c r="C635" s="668"/>
      <c r="D635" s="668"/>
      <c r="E635" s="669"/>
      <c r="F635" s="68" t="str">
        <f>IF(Máximo!F635:I635="","",Máximo!F635:I635)</f>
        <v/>
      </c>
      <c r="G635" s="72">
        <f>Máximo!G635:J635</f>
        <v>2.1459227E-4</v>
      </c>
      <c r="H635" s="70" t="str">
        <f>IF(Máximo!H635="","",Máximo!H635)</f>
        <v>Obrigatório</v>
      </c>
      <c r="I635" s="37" t="s">
        <v>4</v>
      </c>
      <c r="J635" s="73">
        <f>IF($K$13="Não Atende",0,IF(I635="","",IF(H635="",VLOOKUP(I635,Parâmetros!$B$3:$C$6,2,0),VLOOKUP(I635,Parâmetros!$B$3:$C$6,2,0)*VLOOKUP(H635,Parâmetros!$E$3:$G$5,2,0))))</f>
        <v>4</v>
      </c>
      <c r="K635" s="74">
        <f t="shared" si="276"/>
        <v>3.4763947740000002E-2</v>
      </c>
      <c r="L635" s="3"/>
      <c r="M635" s="38"/>
    </row>
    <row r="636" spans="1:13" ht="45.75" customHeight="1" outlineLevel="1" x14ac:dyDescent="0.2">
      <c r="A636" s="170" t="str">
        <f>Máximo!A636</f>
        <v>3.599</v>
      </c>
      <c r="B636" s="667" t="str">
        <f>Máximo!B636:E636</f>
        <v>12.3.4.1.5.        A instalação e configuração dos Ambientes devem seguir as premissas abaixo:</v>
      </c>
      <c r="C636" s="668"/>
      <c r="D636" s="668"/>
      <c r="E636" s="669"/>
      <c r="F636" s="68" t="str">
        <f>IF(Máximo!F636:I636="","",Máximo!F636:I636)</f>
        <v/>
      </c>
      <c r="G636" s="72">
        <f>Máximo!G636:J636</f>
        <v>2.1459227E-4</v>
      </c>
      <c r="H636" s="70" t="str">
        <f>IF(Máximo!H636="","",Máximo!H636)</f>
        <v>Obrigatório</v>
      </c>
      <c r="I636" s="37" t="s">
        <v>4</v>
      </c>
      <c r="J636" s="73">
        <f>IF($K$13="Não Atende",0,IF(I636="","",IF(H636="",VLOOKUP(I636,Parâmetros!$B$3:$C$6,2,0),VLOOKUP(I636,Parâmetros!$B$3:$C$6,2,0)*VLOOKUP(H636,Parâmetros!$E$3:$G$5,2,0))))</f>
        <v>4</v>
      </c>
      <c r="K636" s="74">
        <f t="shared" si="276"/>
        <v>3.4763947740000002E-2</v>
      </c>
      <c r="L636" s="3"/>
      <c r="M636" s="38"/>
    </row>
    <row r="637" spans="1:13" ht="45.75" customHeight="1" outlineLevel="1" x14ac:dyDescent="0.2">
      <c r="A637" s="170" t="str">
        <f>Máximo!A637</f>
        <v>3.600</v>
      </c>
      <c r="B637" s="667" t="str">
        <f>Máximo!B637:E637</f>
        <v>12.3.4.1.5.1.          A instalação/configuração do ambiente de Desenvolvimento e/ou Teste:</v>
      </c>
      <c r="C637" s="668"/>
      <c r="D637" s="668"/>
      <c r="E637" s="669"/>
      <c r="F637" s="68" t="str">
        <f>IF(Máximo!F637:I637="","",Máximo!F637:I637)</f>
        <v/>
      </c>
      <c r="G637" s="72">
        <f>Máximo!G637:J637</f>
        <v>2.1459227E-4</v>
      </c>
      <c r="H637" s="70" t="str">
        <f>IF(Máximo!H637="","",Máximo!H637)</f>
        <v>Obrigatório</v>
      </c>
      <c r="I637" s="37" t="s">
        <v>4</v>
      </c>
      <c r="J637" s="73">
        <f>IF($K$13="Não Atende",0,IF(I637="","",IF(H637="",VLOOKUP(I637,Parâmetros!$B$3:$C$6,2,0),VLOOKUP(I637,Parâmetros!$B$3:$C$6,2,0)*VLOOKUP(H637,Parâmetros!$E$3:$G$5,2,0))))</f>
        <v>4</v>
      </c>
      <c r="K637" s="74">
        <f t="shared" si="276"/>
        <v>3.4763947740000002E-2</v>
      </c>
      <c r="L637" s="3"/>
      <c r="M637" s="38"/>
    </row>
    <row r="638" spans="1:13" ht="45.75" customHeight="1" outlineLevel="1" x14ac:dyDescent="0.2">
      <c r="A638" s="170" t="str">
        <f>Máximo!A638</f>
        <v>3.601</v>
      </c>
      <c r="B638" s="667" t="str">
        <f>Máximo!B638:E638</f>
        <v>12.3.4.1.5.1.1.   Deve ser realizada pelo PROPONENTE.</v>
      </c>
      <c r="C638" s="668"/>
      <c r="D638" s="668"/>
      <c r="E638" s="669"/>
      <c r="F638" s="68" t="str">
        <f>IF(Máximo!F638:I638="","",Máximo!F638:I638)</f>
        <v/>
      </c>
      <c r="G638" s="72">
        <f>Máximo!G638:J638</f>
        <v>2.1459227E-4</v>
      </c>
      <c r="H638" s="70" t="str">
        <f>IF(Máximo!H638="","",Máximo!H638)</f>
        <v>Obrigatório</v>
      </c>
      <c r="I638" s="37" t="s">
        <v>4</v>
      </c>
      <c r="J638" s="73">
        <f>IF($K$13="Não Atende",0,IF(I638="","",IF(H638="",VLOOKUP(I638,Parâmetros!$B$3:$C$6,2,0),VLOOKUP(I638,Parâmetros!$B$3:$C$6,2,0)*VLOOKUP(H638,Parâmetros!$E$3:$G$5,2,0))))</f>
        <v>4</v>
      </c>
      <c r="K638" s="74">
        <f t="shared" si="276"/>
        <v>3.4763947740000002E-2</v>
      </c>
      <c r="L638" s="3"/>
      <c r="M638" s="38"/>
    </row>
    <row r="639" spans="1:13" ht="45.75" customHeight="1" outlineLevel="1" x14ac:dyDescent="0.2">
      <c r="A639" s="170" t="str">
        <f>Máximo!A639</f>
        <v>3.602</v>
      </c>
      <c r="B639" s="667" t="str">
        <f>Máximo!B639:E639</f>
        <v>12.3.4.1.5.1.2.   Deve ser realizada on-site.</v>
      </c>
      <c r="C639" s="668"/>
      <c r="D639" s="668"/>
      <c r="E639" s="669"/>
      <c r="F639" s="68" t="str">
        <f>IF(Máximo!F639:I639="","",Máximo!F639:I639)</f>
        <v/>
      </c>
      <c r="G639" s="72">
        <f>Máximo!G639:J639</f>
        <v>2.1459227E-4</v>
      </c>
      <c r="H639" s="70" t="str">
        <f>IF(Máximo!H639="","",Máximo!H639)</f>
        <v>Obrigatório</v>
      </c>
      <c r="I639" s="37" t="s">
        <v>4</v>
      </c>
      <c r="J639" s="73">
        <f>IF($K$13="Não Atende",0,IF(I639="","",IF(H639="",VLOOKUP(I639,Parâmetros!$B$3:$C$6,2,0),VLOOKUP(I639,Parâmetros!$B$3:$C$6,2,0)*VLOOKUP(H639,Parâmetros!$E$3:$G$5,2,0))))</f>
        <v>4</v>
      </c>
      <c r="K639" s="74">
        <f t="shared" si="276"/>
        <v>3.4763947740000002E-2</v>
      </c>
      <c r="L639" s="3"/>
      <c r="M639" s="38"/>
    </row>
    <row r="640" spans="1:13" ht="45.75" customHeight="1" outlineLevel="1" x14ac:dyDescent="0.2">
      <c r="A640" s="170" t="str">
        <f>Máximo!A640</f>
        <v>3.603</v>
      </c>
      <c r="B640" s="667" t="str">
        <f>Máximo!B640:E640</f>
        <v>12.3.4.1.5.1.3.   Deve ser acompanhada pela equipe de Gestão de Ambientes.</v>
      </c>
      <c r="C640" s="668"/>
      <c r="D640" s="668"/>
      <c r="E640" s="669"/>
      <c r="F640" s="68" t="str">
        <f>IF(Máximo!F640:I640="","",Máximo!F640:I640)</f>
        <v/>
      </c>
      <c r="G640" s="72">
        <f>Máximo!G640:J640</f>
        <v>2.1459227E-4</v>
      </c>
      <c r="H640" s="70" t="str">
        <f>IF(Máximo!H640="","",Máximo!H640)</f>
        <v>Obrigatório</v>
      </c>
      <c r="I640" s="37" t="s">
        <v>4</v>
      </c>
      <c r="J640" s="73">
        <f>IF($K$13="Não Atende",0,IF(I640="","",IF(H640="",VLOOKUP(I640,Parâmetros!$B$3:$C$6,2,0),VLOOKUP(I640,Parâmetros!$B$3:$C$6,2,0)*VLOOKUP(H640,Parâmetros!$E$3:$G$5,2,0))))</f>
        <v>4</v>
      </c>
      <c r="K640" s="74">
        <f t="shared" si="276"/>
        <v>3.4763947740000002E-2</v>
      </c>
      <c r="L640" s="3"/>
      <c r="M640" s="38"/>
    </row>
    <row r="641" spans="1:13" ht="45.75" customHeight="1" outlineLevel="1" x14ac:dyDescent="0.2">
      <c r="A641" s="170" t="str">
        <f>Máximo!A641</f>
        <v>3.604</v>
      </c>
      <c r="B641" s="667" t="str">
        <f>Máximo!B641:E641</f>
        <v>12.3.4.1.5.2.          Ambiente de Quality Assurance e/ou Homologação(UAT) e/ou Pré-produção:</v>
      </c>
      <c r="C641" s="668"/>
      <c r="D641" s="668"/>
      <c r="E641" s="669"/>
      <c r="F641" s="68" t="str">
        <f>IF(Máximo!F641:I641="","",Máximo!F641:I641)</f>
        <v/>
      </c>
      <c r="G641" s="72">
        <f>Máximo!G641:J641</f>
        <v>2.1459227E-4</v>
      </c>
      <c r="H641" s="70" t="str">
        <f>IF(Máximo!H641="","",Máximo!H641)</f>
        <v>Obrigatório</v>
      </c>
      <c r="I641" s="37" t="s">
        <v>4</v>
      </c>
      <c r="J641" s="73">
        <f>IF($K$13="Não Atende",0,IF(I641="","",IF(H641="",VLOOKUP(I641,Parâmetros!$B$3:$C$6,2,0),VLOOKUP(I641,Parâmetros!$B$3:$C$6,2,0)*VLOOKUP(H641,Parâmetros!$E$3:$G$5,2,0))))</f>
        <v>4</v>
      </c>
      <c r="K641" s="74">
        <f t="shared" si="276"/>
        <v>3.4763947740000002E-2</v>
      </c>
      <c r="L641" s="3"/>
      <c r="M641" s="38"/>
    </row>
    <row r="642" spans="1:13" ht="45.75" customHeight="1" outlineLevel="1" x14ac:dyDescent="0.2">
      <c r="A642" s="170" t="str">
        <f>Máximo!A642</f>
        <v>3.605</v>
      </c>
      <c r="B642" s="667" t="str">
        <f>Máximo!B642:E642</f>
        <v>12.3.4.1.5.2.1.   A instalação/configuração deve ser realizada, obrigatoriamente, pela equipe de Gestão de Ambiente e acompanhada pelo PROPONENTE. O acompanhamento pode ser presencial ou remoto, desde que, seja utilizada ferramenta de compartilhamento de tela (a ser definida pela Oi em tempo de Projeto).</v>
      </c>
      <c r="C642" s="668"/>
      <c r="D642" s="668"/>
      <c r="E642" s="669"/>
      <c r="F642" s="68" t="str">
        <f>IF(Máximo!F642:I642="","",Máximo!F642:I642)</f>
        <v/>
      </c>
      <c r="G642" s="72">
        <f>Máximo!G642:J642</f>
        <v>2.1459227E-4</v>
      </c>
      <c r="H642" s="70" t="str">
        <f>IF(Máximo!H642="","",Máximo!H642)</f>
        <v>Obrigatório</v>
      </c>
      <c r="I642" s="37" t="s">
        <v>4</v>
      </c>
      <c r="J642" s="73">
        <f>IF($K$13="Não Atende",0,IF(I642="","",IF(H642="",VLOOKUP(I642,Parâmetros!$B$3:$C$6,2,0),VLOOKUP(I642,Parâmetros!$B$3:$C$6,2,0)*VLOOKUP(H642,Parâmetros!$E$3:$G$5,2,0))))</f>
        <v>4</v>
      </c>
      <c r="K642" s="74">
        <f t="shared" si="276"/>
        <v>3.4763947740000002E-2</v>
      </c>
      <c r="L642" s="3"/>
      <c r="M642" s="38"/>
    </row>
    <row r="643" spans="1:13" ht="45.75" customHeight="1" outlineLevel="1" x14ac:dyDescent="0.2">
      <c r="A643" s="170" t="str">
        <f>Máximo!A643</f>
        <v>3.606</v>
      </c>
      <c r="B643" s="667" t="str">
        <f>Máximo!B643:E643</f>
        <v>12.3.4.1.5.2.2.   O PROPONENTE deverá validar o processo realizado pela equipe de Gestão de Ambiente e o resultado da instalação/configuração;</v>
      </c>
      <c r="C643" s="668"/>
      <c r="D643" s="668"/>
      <c r="E643" s="669"/>
      <c r="F643" s="68" t="str">
        <f>IF(Máximo!F643:I643="","",Máximo!F643:I643)</f>
        <v/>
      </c>
      <c r="G643" s="72">
        <f>Máximo!G643:J643</f>
        <v>2.1459227E-4</v>
      </c>
      <c r="H643" s="70" t="str">
        <f>IF(Máximo!H643="","",Máximo!H643)</f>
        <v>Obrigatório</v>
      </c>
      <c r="I643" s="37" t="s">
        <v>4</v>
      </c>
      <c r="J643" s="73">
        <f>IF($K$13="Não Atende",0,IF(I643="","",IF(H643="",VLOOKUP(I643,Parâmetros!$B$3:$C$6,2,0),VLOOKUP(I643,Parâmetros!$B$3:$C$6,2,0)*VLOOKUP(H643,Parâmetros!$E$3:$G$5,2,0))))</f>
        <v>4</v>
      </c>
      <c r="K643" s="74">
        <f t="shared" si="276"/>
        <v>3.4763947740000002E-2</v>
      </c>
      <c r="L643" s="3"/>
      <c r="M643" s="38"/>
    </row>
    <row r="644" spans="1:13" ht="45.75" customHeight="1" outlineLevel="1" x14ac:dyDescent="0.2">
      <c r="A644" s="170" t="str">
        <f>Máximo!A644</f>
        <v>3.607</v>
      </c>
      <c r="B644" s="667" t="str">
        <f>Máximo!B644:E644</f>
        <v>12.3.4.1.5.3.          Ambiente de Produção:</v>
      </c>
      <c r="C644" s="668"/>
      <c r="D644" s="668"/>
      <c r="E644" s="669"/>
      <c r="F644" s="68" t="str">
        <f>IF(Máximo!F644:I644="","",Máximo!F644:I644)</f>
        <v/>
      </c>
      <c r="G644" s="72">
        <f>Máximo!G644:J644</f>
        <v>2.1459227E-4</v>
      </c>
      <c r="H644" s="70" t="str">
        <f>IF(Máximo!H644="","",Máximo!H644)</f>
        <v>Obrigatório</v>
      </c>
      <c r="I644" s="37" t="s">
        <v>4</v>
      </c>
      <c r="J644" s="73">
        <f>IF($K$13="Não Atende",0,IF(I644="","",IF(H644="",VLOOKUP(I644,Parâmetros!$B$3:$C$6,2,0),VLOOKUP(I644,Parâmetros!$B$3:$C$6,2,0)*VLOOKUP(H644,Parâmetros!$E$3:$G$5,2,0))))</f>
        <v>4</v>
      </c>
      <c r="K644" s="74">
        <f t="shared" si="276"/>
        <v>3.4763947740000002E-2</v>
      </c>
      <c r="L644" s="3"/>
      <c r="M644" s="38"/>
    </row>
    <row r="645" spans="1:13" ht="45.75" customHeight="1" outlineLevel="1" x14ac:dyDescent="0.2">
      <c r="A645" s="170" t="str">
        <f>Máximo!A645</f>
        <v>3.608</v>
      </c>
      <c r="B645" s="667" t="str">
        <f>Máximo!B645:E645</f>
        <v>12.3.4.1.5.3.1.   A instalação/configuração deve ser realizada, obrigatoriamente, pela equipe de Gestão de Ambiente e acompanhada presencialmente pelo PROPONENTE. Esta atividade será realizada na localidade definida pela equipe de Gestão de Ambientes em tempo de projeto.</v>
      </c>
      <c r="C645" s="668"/>
      <c r="D645" s="668"/>
      <c r="E645" s="669"/>
      <c r="F645" s="68" t="str">
        <f>IF(Máximo!F645:I645="","",Máximo!F645:I645)</f>
        <v/>
      </c>
      <c r="G645" s="72">
        <f>Máximo!G645:J645</f>
        <v>2.1459227E-4</v>
      </c>
      <c r="H645" s="70" t="str">
        <f>IF(Máximo!H645="","",Máximo!H645)</f>
        <v>Obrigatório</v>
      </c>
      <c r="I645" s="37" t="s">
        <v>17</v>
      </c>
      <c r="J645" s="73">
        <f>IF($K$13="Não Atende",0,IF(I645="","",IF(H645="",VLOOKUP(I645,Parâmetros!$B$3:$C$6,2,0),VLOOKUP(I645,Parâmetros!$B$3:$C$6,2,0)*VLOOKUP(H645,Parâmetros!$E$3:$G$5,2,0))))</f>
        <v>2</v>
      </c>
      <c r="K645" s="74">
        <f t="shared" si="276"/>
        <v>1.7381973870000001E-2</v>
      </c>
      <c r="L645" s="3"/>
      <c r="M645" s="38"/>
    </row>
    <row r="646" spans="1:13" ht="45.75" customHeight="1" outlineLevel="1" x14ac:dyDescent="0.2">
      <c r="A646" s="170" t="str">
        <f>Máximo!A646</f>
        <v>3.609</v>
      </c>
      <c r="B646" s="667" t="str">
        <f>Máximo!B646:E646</f>
        <v>12.3.4.1.5.3.2.   O PROPONENTE deverá validar o processo realizado pela equipe de Gestão de Ambiente e o resultado da instalação/configuração;</v>
      </c>
      <c r="C646" s="668"/>
      <c r="D646" s="668"/>
      <c r="E646" s="669"/>
      <c r="F646" s="68" t="str">
        <f>IF(Máximo!F646:I646="","",Máximo!F646:I646)</f>
        <v/>
      </c>
      <c r="G646" s="72">
        <f>Máximo!G646:J646</f>
        <v>2.1459227E-4</v>
      </c>
      <c r="H646" s="70" t="str">
        <f>IF(Máximo!H646="","",Máximo!H646)</f>
        <v>Obrigatório</v>
      </c>
      <c r="I646" s="37" t="s">
        <v>17</v>
      </c>
      <c r="J646" s="73">
        <f>IF($K$13="Não Atende",0,IF(I646="","",IF(H646="",VLOOKUP(I646,Parâmetros!$B$3:$C$6,2,0),VLOOKUP(I646,Parâmetros!$B$3:$C$6,2,0)*VLOOKUP(H646,Parâmetros!$E$3:$G$5,2,0))))</f>
        <v>2</v>
      </c>
      <c r="K646" s="74">
        <f t="shared" si="276"/>
        <v>1.7381973870000001E-2</v>
      </c>
      <c r="L646" s="3"/>
      <c r="M646" s="38"/>
    </row>
    <row r="647" spans="1:13" ht="45.75" customHeight="1" outlineLevel="1" x14ac:dyDescent="0.2">
      <c r="A647" s="170" t="str">
        <f>Máximo!A647</f>
        <v>3.610</v>
      </c>
      <c r="B647" s="667" t="str">
        <f>Máximo!B647:E647</f>
        <v>12.3.4.1.6.        É de responsabilidade do PROPONENTE atualizar quaisquer documentos referentes ao ambiente e o processo de instalação/configuração caso ocorra alguma alteração nos processos descritos nos manuais do ambiente;</v>
      </c>
      <c r="C647" s="668"/>
      <c r="D647" s="668"/>
      <c r="E647" s="669"/>
      <c r="F647" s="68" t="str">
        <f>IF(Máximo!F647:I647="","",Máximo!F647:I647)</f>
        <v/>
      </c>
      <c r="G647" s="72">
        <f>Máximo!G647:J647</f>
        <v>2.1459227E-4</v>
      </c>
      <c r="H647" s="70" t="str">
        <f>IF(Máximo!H647="","",Máximo!H647)</f>
        <v>Obrigatório</v>
      </c>
      <c r="I647" s="37" t="s">
        <v>17</v>
      </c>
      <c r="J647" s="73">
        <f>IF($K$13="Não Atende",0,IF(I647="","",IF(H647="",VLOOKUP(I647,Parâmetros!$B$3:$C$6,2,0),VLOOKUP(I647,Parâmetros!$B$3:$C$6,2,0)*VLOOKUP(H647,Parâmetros!$E$3:$G$5,2,0))))</f>
        <v>2</v>
      </c>
      <c r="K647" s="74">
        <f t="shared" si="276"/>
        <v>1.7381973870000001E-2</v>
      </c>
      <c r="L647" s="3"/>
      <c r="M647" s="38"/>
    </row>
    <row r="648" spans="1:13" ht="45.75" customHeight="1" outlineLevel="1" x14ac:dyDescent="0.2">
      <c r="A648" s="170" t="str">
        <f>Máximo!A648</f>
        <v>3.611</v>
      </c>
      <c r="B648" s="667" t="str">
        <f>Máximo!B648:E648</f>
        <v>12.3.4.1.7.        O PROPONENTE deve armazenar os prints de todas as telas contidas no processo de instalação/configuração do ambiente.</v>
      </c>
      <c r="C648" s="668"/>
      <c r="D648" s="668"/>
      <c r="E648" s="669"/>
      <c r="F648" s="68" t="str">
        <f>IF(Máximo!F648:I648="","",Máximo!F648:I648)</f>
        <v/>
      </c>
      <c r="G648" s="72">
        <f>Máximo!G648:J648</f>
        <v>2.1459227E-4</v>
      </c>
      <c r="H648" s="70" t="str">
        <f>IF(Máximo!H648="","",Máximo!H648)</f>
        <v>Obrigatório</v>
      </c>
      <c r="I648" s="37" t="s">
        <v>17</v>
      </c>
      <c r="J648" s="73">
        <f>IF($K$13="Não Atende",0,IF(I648="","",IF(H648="",VLOOKUP(I648,Parâmetros!$B$3:$C$6,2,0),VLOOKUP(I648,Parâmetros!$B$3:$C$6,2,0)*VLOOKUP(H648,Parâmetros!$E$3:$G$5,2,0))))</f>
        <v>2</v>
      </c>
      <c r="K648" s="74">
        <f t="shared" si="276"/>
        <v>1.7381973870000001E-2</v>
      </c>
      <c r="L648" s="3"/>
      <c r="M648" s="38"/>
    </row>
    <row r="649" spans="1:13" ht="45.75" customHeight="1" outlineLevel="1" x14ac:dyDescent="0.2">
      <c r="A649" s="170" t="str">
        <f>Máximo!A649</f>
        <v>3.612</v>
      </c>
      <c r="B649" s="667" t="str">
        <f>Máximo!B649:E649</f>
        <v>12.3.4.2.           Acompanhamento da Instalação e Configuração do Ambiente de Homologação e Produção:</v>
      </c>
      <c r="C649" s="668"/>
      <c r="D649" s="668"/>
      <c r="E649" s="669"/>
      <c r="F649" s="68" t="str">
        <f>IF(Máximo!F649:I649="","",Máximo!F649:I649)</f>
        <v/>
      </c>
      <c r="G649" s="72">
        <f>Máximo!G649:J649</f>
        <v>2.1459227E-4</v>
      </c>
      <c r="H649" s="70" t="str">
        <f>IF(Máximo!H649="","",Máximo!H649)</f>
        <v>Obrigatório</v>
      </c>
      <c r="I649" s="37" t="s">
        <v>4</v>
      </c>
      <c r="J649" s="73">
        <f>IF($K$13="Não Atende",0,IF(I649="","",IF(H649="",VLOOKUP(I649,Parâmetros!$B$3:$C$6,2,0),VLOOKUP(I649,Parâmetros!$B$3:$C$6,2,0)*VLOOKUP(H649,Parâmetros!$E$3:$G$5,2,0))))</f>
        <v>4</v>
      </c>
      <c r="K649" s="74">
        <f t="shared" si="276"/>
        <v>3.4763947740000002E-2</v>
      </c>
      <c r="L649" s="3"/>
      <c r="M649" s="38"/>
    </row>
    <row r="650" spans="1:13" ht="45.75" customHeight="1" outlineLevel="1" x14ac:dyDescent="0.2">
      <c r="A650" s="170" t="str">
        <f>Máximo!A650</f>
        <v>3.613</v>
      </c>
      <c r="B650" s="667" t="str">
        <f>Máximo!B650:E650</f>
        <v>12.3.4.2.1. O processo de instalação da aplicação e configuração do ambiente será acompanhado pelas equipes de Gestão de Ambiente a fim de amadurecer o conhecimento para que seja aplicado na configuração de produção;</v>
      </c>
      <c r="C650" s="668"/>
      <c r="D650" s="668"/>
      <c r="E650" s="669"/>
      <c r="F650" s="68" t="str">
        <f>IF(Máximo!F650:I650="","",Máximo!F650:I650)</f>
        <v/>
      </c>
      <c r="G650" s="72">
        <f>Máximo!G650:J650</f>
        <v>2.1459227E-4</v>
      </c>
      <c r="H650" s="70" t="str">
        <f>IF(Máximo!H650="","",Máximo!H650)</f>
        <v>Obrigatório</v>
      </c>
      <c r="I650" s="37" t="s">
        <v>17</v>
      </c>
      <c r="J650" s="73">
        <f>IF($K$13="Não Atende",0,IF(I650="","",IF(H650="",VLOOKUP(I650,Parâmetros!$B$3:$C$6,2,0),VLOOKUP(I650,Parâmetros!$B$3:$C$6,2,0)*VLOOKUP(H650,Parâmetros!$E$3:$G$5,2,0))))</f>
        <v>2</v>
      </c>
      <c r="K650" s="74">
        <f t="shared" si="276"/>
        <v>1.7381973870000001E-2</v>
      </c>
      <c r="L650" s="3"/>
      <c r="M650" s="38"/>
    </row>
    <row r="651" spans="1:13" ht="45.75" customHeight="1" outlineLevel="1" x14ac:dyDescent="0.2">
      <c r="A651" s="170" t="str">
        <f>Máximo!A651</f>
        <v>3.614</v>
      </c>
      <c r="B651" s="667" t="str">
        <f>Máximo!B651:E651</f>
        <v>12.3.4.2.2. Caso ocorra qualquer alteração no ambiente o PROPONENTE deverá providenciar a atualização dos artefatos/documentos como os citados no item 13.3.1 deste documento.</v>
      </c>
      <c r="C651" s="668"/>
      <c r="D651" s="668"/>
      <c r="E651" s="669"/>
      <c r="F651" s="68" t="str">
        <f>IF(Máximo!F651:I651="","",Máximo!F651:I651)</f>
        <v/>
      </c>
      <c r="G651" s="72">
        <f>Máximo!G651:J651</f>
        <v>2.1459227E-4</v>
      </c>
      <c r="H651" s="70" t="str">
        <f>IF(Máximo!H651="","",Máximo!H651)</f>
        <v>Obrigatório</v>
      </c>
      <c r="I651" s="37" t="s">
        <v>17</v>
      </c>
      <c r="J651" s="73">
        <f>IF($K$13="Não Atende",0,IF(I651="","",IF(H651="",VLOOKUP(I651,Parâmetros!$B$3:$C$6,2,0),VLOOKUP(I651,Parâmetros!$B$3:$C$6,2,0)*VLOOKUP(H651,Parâmetros!$E$3:$G$5,2,0))))</f>
        <v>2</v>
      </c>
      <c r="K651" s="74">
        <f t="shared" si="276"/>
        <v>1.7381973870000001E-2</v>
      </c>
      <c r="L651" s="3"/>
      <c r="M651" s="38"/>
    </row>
    <row r="652" spans="1:13" ht="45.75" customHeight="1" outlineLevel="1" x14ac:dyDescent="0.2">
      <c r="A652" s="170" t="str">
        <f>Máximo!A652</f>
        <v>3.615</v>
      </c>
      <c r="B652" s="667" t="str">
        <f>Máximo!B652:E652</f>
        <v>12.3.4.3.           Padrões e regras de segurança para Gestão de Ambientes</v>
      </c>
      <c r="C652" s="668"/>
      <c r="D652" s="668"/>
      <c r="E652" s="669"/>
      <c r="F652" s="68" t="str">
        <f>IF(Máximo!F652:I652="","",Máximo!F652:I652)</f>
        <v/>
      </c>
      <c r="G652" s="72">
        <f>Máximo!G652:J652</f>
        <v>2.1459227E-4</v>
      </c>
      <c r="H652" s="70" t="str">
        <f>IF(Máximo!H652="","",Máximo!H652)</f>
        <v>Obrigatório</v>
      </c>
      <c r="I652" s="37" t="s">
        <v>17</v>
      </c>
      <c r="J652" s="73">
        <f>IF($K$13="Não Atende",0,IF(I652="","",IF(H652="",VLOOKUP(I652,Parâmetros!$B$3:$C$6,2,0),VLOOKUP(I652,Parâmetros!$B$3:$C$6,2,0)*VLOOKUP(H652,Parâmetros!$E$3:$G$5,2,0))))</f>
        <v>2</v>
      </c>
      <c r="K652" s="74">
        <f t="shared" si="276"/>
        <v>1.7381973870000001E-2</v>
      </c>
      <c r="L652" s="3"/>
      <c r="M652" s="38"/>
    </row>
    <row r="653" spans="1:13" ht="45.75" customHeight="1" outlineLevel="1" x14ac:dyDescent="0.2">
      <c r="A653" s="170" t="str">
        <f>Máximo!A653</f>
        <v>3.616</v>
      </c>
      <c r="B653" s="667" t="str">
        <f>Máximo!B653:E653</f>
        <v>12.3.4.3.1.        Toda aplicação que disponibilize serviço batch ou online deve, obrigatoriamente, possuir uma Console de Administração centralizada que permita:</v>
      </c>
      <c r="C653" s="668"/>
      <c r="D653" s="668"/>
      <c r="E653" s="669"/>
      <c r="F653" s="68" t="str">
        <f>IF(Máximo!F653:I653="","",Máximo!F653:I653)</f>
        <v/>
      </c>
      <c r="G653" s="72">
        <f>Máximo!G653:J653</f>
        <v>2.1459227E-4</v>
      </c>
      <c r="H653" s="70" t="str">
        <f>IF(Máximo!H653="","",Máximo!H653)</f>
        <v>Obrigatório</v>
      </c>
      <c r="I653" s="37" t="s">
        <v>4</v>
      </c>
      <c r="J653" s="73">
        <f>IF($K$13="Não Atende",0,IF(I653="","",IF(H653="",VLOOKUP(I653,Parâmetros!$B$3:$C$6,2,0),VLOOKUP(I653,Parâmetros!$B$3:$C$6,2,0)*VLOOKUP(H653,Parâmetros!$E$3:$G$5,2,0))))</f>
        <v>4</v>
      </c>
      <c r="K653" s="74">
        <f t="shared" si="276"/>
        <v>3.4763947740000002E-2</v>
      </c>
      <c r="L653" s="3"/>
      <c r="M653" s="38"/>
    </row>
    <row r="654" spans="1:13" ht="45.75" customHeight="1" outlineLevel="1" x14ac:dyDescent="0.2">
      <c r="A654" s="170" t="str">
        <f>Máximo!A654</f>
        <v>3.617</v>
      </c>
      <c r="B654" s="667" t="str">
        <f>Máximo!B654:E654</f>
        <v>12.3.4.3.1.1.          Verificar o status dos serviços. Exemplo: Ativo, Inativo, Em pausa, etc.);</v>
      </c>
      <c r="C654" s="668"/>
      <c r="D654" s="668"/>
      <c r="E654" s="669"/>
      <c r="F654" s="68" t="str">
        <f>IF(Máximo!F654:I654="","",Máximo!F654:I654)</f>
        <v/>
      </c>
      <c r="G654" s="72">
        <f>Máximo!G654:J654</f>
        <v>2.1459227E-4</v>
      </c>
      <c r="H654" s="70" t="str">
        <f>IF(Máximo!H654="","",Máximo!H654)</f>
        <v>Obrigatório</v>
      </c>
      <c r="I654" s="37" t="s">
        <v>4</v>
      </c>
      <c r="J654" s="73">
        <f>IF($K$13="Não Atende",0,IF(I654="","",IF(H654="",VLOOKUP(I654,Parâmetros!$B$3:$C$6,2,0),VLOOKUP(I654,Parâmetros!$B$3:$C$6,2,0)*VLOOKUP(H654,Parâmetros!$E$3:$G$5,2,0))))</f>
        <v>4</v>
      </c>
      <c r="K654" s="74">
        <f t="shared" si="276"/>
        <v>3.4763947740000002E-2</v>
      </c>
      <c r="L654" s="3"/>
      <c r="M654" s="38"/>
    </row>
    <row r="655" spans="1:13" ht="45.75" customHeight="1" outlineLevel="1" x14ac:dyDescent="0.2">
      <c r="A655" s="170" t="str">
        <f>Máximo!A655</f>
        <v>3.618</v>
      </c>
      <c r="B655" s="667" t="str">
        <f>Máximo!B655:E655</f>
        <v>12.3.4.3.1.2.          Para e subir serviços da aplicação;</v>
      </c>
      <c r="C655" s="668"/>
      <c r="D655" s="668"/>
      <c r="E655" s="669"/>
      <c r="F655" s="68" t="str">
        <f>IF(Máximo!F655:I655="","",Máximo!F655:I655)</f>
        <v/>
      </c>
      <c r="G655" s="72">
        <f>Máximo!G655:J655</f>
        <v>2.1459227E-4</v>
      </c>
      <c r="H655" s="70" t="str">
        <f>IF(Máximo!H655="","",Máximo!H655)</f>
        <v>Obrigatório</v>
      </c>
      <c r="I655" s="37" t="s">
        <v>4</v>
      </c>
      <c r="J655" s="73">
        <f>IF($K$13="Não Atende",0,IF(I655="","",IF(H655="",VLOOKUP(I655,Parâmetros!$B$3:$C$6,2,0),VLOOKUP(I655,Parâmetros!$B$3:$C$6,2,0)*VLOOKUP(H655,Parâmetros!$E$3:$G$5,2,0))))</f>
        <v>4</v>
      </c>
      <c r="K655" s="74">
        <f t="shared" si="276"/>
        <v>3.4763947740000002E-2</v>
      </c>
      <c r="L655" s="3"/>
      <c r="M655" s="38"/>
    </row>
    <row r="656" spans="1:13" ht="45.75" customHeight="1" outlineLevel="1" x14ac:dyDescent="0.2">
      <c r="A656" s="170" t="str">
        <f>Máximo!A656</f>
        <v>3.619</v>
      </c>
      <c r="B656" s="667" t="str">
        <f>Máximo!B656:E656</f>
        <v>12.3.4.3.1.3.          Verificar o volume de requisições na fila do serviço (tempo real);</v>
      </c>
      <c r="C656" s="668"/>
      <c r="D656" s="668"/>
      <c r="E656" s="669"/>
      <c r="F656" s="68" t="str">
        <f>IF(Máximo!F656:I656="","",Máximo!F656:I656)</f>
        <v/>
      </c>
      <c r="G656" s="72">
        <f>Máximo!G656:J656</f>
        <v>2.1459227E-4</v>
      </c>
      <c r="H656" s="70" t="str">
        <f>IF(Máximo!H656="","",Máximo!H656)</f>
        <v>Obrigatório</v>
      </c>
      <c r="I656" s="37" t="s">
        <v>4</v>
      </c>
      <c r="J656" s="73">
        <f>IF($K$13="Não Atende",0,IF(I656="","",IF(H656="",VLOOKUP(I656,Parâmetros!$B$3:$C$6,2,0),VLOOKUP(I656,Parâmetros!$B$3:$C$6,2,0)*VLOOKUP(H656,Parâmetros!$E$3:$G$5,2,0))))</f>
        <v>4</v>
      </c>
      <c r="K656" s="74">
        <f t="shared" si="276"/>
        <v>3.4763947740000002E-2</v>
      </c>
      <c r="L656" s="3"/>
      <c r="M656" s="38"/>
    </row>
    <row r="657" spans="1:13" ht="45.75" customHeight="1" outlineLevel="1" x14ac:dyDescent="0.2">
      <c r="A657" s="170" t="str">
        <f>Máximo!A657</f>
        <v>3.620</v>
      </c>
      <c r="B657" s="667" t="str">
        <f>Máximo!B657:E657</f>
        <v>12.3.4.3.1.4.          Verificar o histórico de requisição do serviço (histórico);</v>
      </c>
      <c r="C657" s="668"/>
      <c r="D657" s="668"/>
      <c r="E657" s="669"/>
      <c r="F657" s="68" t="str">
        <f>IF(Máximo!F657:I657="","",Máximo!F657:I657)</f>
        <v/>
      </c>
      <c r="G657" s="72">
        <f>Máximo!G657:J657</f>
        <v>2.1459227E-4</v>
      </c>
      <c r="H657" s="70" t="str">
        <f>IF(Máximo!H657="","",Máximo!H657)</f>
        <v>Obrigatório</v>
      </c>
      <c r="I657" s="37" t="s">
        <v>4</v>
      </c>
      <c r="J657" s="73">
        <f>IF($K$13="Não Atende",0,IF(I657="","",IF(H657="",VLOOKUP(I657,Parâmetros!$B$3:$C$6,2,0),VLOOKUP(I657,Parâmetros!$B$3:$C$6,2,0)*VLOOKUP(H657,Parâmetros!$E$3:$G$5,2,0))))</f>
        <v>4</v>
      </c>
      <c r="K657" s="74">
        <f t="shared" si="276"/>
        <v>3.4763947740000002E-2</v>
      </c>
      <c r="L657" s="3"/>
      <c r="M657" s="38"/>
    </row>
    <row r="658" spans="1:13" ht="45.75" customHeight="1" outlineLevel="1" x14ac:dyDescent="0.2">
      <c r="A658" s="170" t="str">
        <f>Máximo!A658</f>
        <v>3.621</v>
      </c>
      <c r="B658" s="667" t="str">
        <f>Máximo!B658:E658</f>
        <v>12.3.4.3.1.5.          Verificar as configurações de cada serviço;</v>
      </c>
      <c r="C658" s="668"/>
      <c r="D658" s="668"/>
      <c r="E658" s="669"/>
      <c r="F658" s="68" t="str">
        <f>IF(Máximo!F658:I658="","",Máximo!F658:I658)</f>
        <v/>
      </c>
      <c r="G658" s="72">
        <f>Máximo!G658:J658</f>
        <v>2.1459227E-4</v>
      </c>
      <c r="H658" s="70" t="str">
        <f>IF(Máximo!H658="","",Máximo!H658)</f>
        <v>Obrigatório</v>
      </c>
      <c r="I658" s="37" t="s">
        <v>4</v>
      </c>
      <c r="J658" s="73">
        <f>IF($K$13="Não Atende",0,IF(I658="","",IF(H658="",VLOOKUP(I658,Parâmetros!$B$3:$C$6,2,0),VLOOKUP(I658,Parâmetros!$B$3:$C$6,2,0)*VLOOKUP(H658,Parâmetros!$E$3:$G$5,2,0))))</f>
        <v>4</v>
      </c>
      <c r="K658" s="74">
        <f t="shared" si="276"/>
        <v>3.4763947740000002E-2</v>
      </c>
      <c r="L658" s="3"/>
      <c r="M658" s="38"/>
    </row>
    <row r="659" spans="1:13" ht="45.75" customHeight="1" outlineLevel="1" x14ac:dyDescent="0.2">
      <c r="A659" s="170" t="str">
        <f>Máximo!A659</f>
        <v>3.622</v>
      </c>
      <c r="B659" s="667" t="str">
        <f>Máximo!B659:E659</f>
        <v>12.3.4.3.1.6.          Verificar os erros que estão ocorrendo por serviço;</v>
      </c>
      <c r="C659" s="668"/>
      <c r="D659" s="668"/>
      <c r="E659" s="669"/>
      <c r="F659" s="68" t="str">
        <f>IF(Máximo!F659:I659="","",Máximo!F659:I659)</f>
        <v/>
      </c>
      <c r="G659" s="72">
        <f>Máximo!G659:J659</f>
        <v>2.1459227E-4</v>
      </c>
      <c r="H659" s="70" t="str">
        <f>IF(Máximo!H659="","",Máximo!H659)</f>
        <v>Obrigatório</v>
      </c>
      <c r="I659" s="37" t="s">
        <v>4</v>
      </c>
      <c r="J659" s="73">
        <f>IF($K$13="Não Atende",0,IF(I659="","",IF(H659="",VLOOKUP(I659,Parâmetros!$B$3:$C$6,2,0),VLOOKUP(I659,Parâmetros!$B$3:$C$6,2,0)*VLOOKUP(H659,Parâmetros!$E$3:$G$5,2,0))))</f>
        <v>4</v>
      </c>
      <c r="K659" s="74">
        <f t="shared" si="276"/>
        <v>3.4763947740000002E-2</v>
      </c>
      <c r="L659" s="3"/>
      <c r="M659" s="38"/>
    </row>
    <row r="660" spans="1:13" ht="45.75" customHeight="1" outlineLevel="1" x14ac:dyDescent="0.2">
      <c r="A660" s="170" t="str">
        <f>Máximo!A660</f>
        <v>3.623</v>
      </c>
      <c r="B660" s="667" t="str">
        <f>Máximo!B660:E660</f>
        <v>12.3.4.3.1.7.          Possibilidade de deploy de código centralizada.</v>
      </c>
      <c r="C660" s="668"/>
      <c r="D660" s="668"/>
      <c r="E660" s="669"/>
      <c r="F660" s="68" t="str">
        <f>IF(Máximo!F660:I660="","",Máximo!F660:I660)</f>
        <v/>
      </c>
      <c r="G660" s="72">
        <f>Máximo!G660:J660</f>
        <v>2.1459227E-4</v>
      </c>
      <c r="H660" s="70" t="str">
        <f>IF(Máximo!H660="","",Máximo!H660)</f>
        <v>Obrigatório</v>
      </c>
      <c r="I660" s="37" t="s">
        <v>4</v>
      </c>
      <c r="J660" s="73">
        <f>IF($K$13="Não Atende",0,IF(I660="","",IF(H660="",VLOOKUP(I660,Parâmetros!$B$3:$C$6,2,0),VLOOKUP(I660,Parâmetros!$B$3:$C$6,2,0)*VLOOKUP(H660,Parâmetros!$E$3:$G$5,2,0))))</f>
        <v>4</v>
      </c>
      <c r="K660" s="74">
        <f t="shared" si="276"/>
        <v>3.4763947740000002E-2</v>
      </c>
      <c r="L660" s="3"/>
      <c r="M660" s="38"/>
    </row>
    <row r="661" spans="1:13" ht="45.75" customHeight="1" outlineLevel="1" x14ac:dyDescent="0.2">
      <c r="A661" s="170" t="str">
        <f>Máximo!A661</f>
        <v>3.624</v>
      </c>
      <c r="B661" s="667" t="str">
        <f>Máximo!B661:E661</f>
        <v>12.3.4.3.2.        A aplicação deve suportar nome de DNS da aplicação no domínio intranet;</v>
      </c>
      <c r="C661" s="668"/>
      <c r="D661" s="668"/>
      <c r="E661" s="669"/>
      <c r="F661" s="68" t="str">
        <f>IF(Máximo!F661:I661="","",Máximo!F661:I661)</f>
        <v/>
      </c>
      <c r="G661" s="72">
        <f>Máximo!G661:J661</f>
        <v>2.1459227E-4</v>
      </c>
      <c r="H661" s="70" t="str">
        <f>IF(Máximo!H661="","",Máximo!H661)</f>
        <v>Obrigatório</v>
      </c>
      <c r="I661" s="37" t="s">
        <v>4</v>
      </c>
      <c r="J661" s="73">
        <f>IF($K$13="Não Atende",0,IF(I661="","",IF(H661="",VLOOKUP(I661,Parâmetros!$B$3:$C$6,2,0),VLOOKUP(I661,Parâmetros!$B$3:$C$6,2,0)*VLOOKUP(H661,Parâmetros!$E$3:$G$5,2,0))))</f>
        <v>4</v>
      </c>
      <c r="K661" s="74">
        <f t="shared" si="276"/>
        <v>3.4763947740000002E-2</v>
      </c>
      <c r="L661" s="3"/>
      <c r="M661" s="38"/>
    </row>
    <row r="662" spans="1:13" ht="45.75" customHeight="1" outlineLevel="1" x14ac:dyDescent="0.2">
      <c r="A662" s="170" t="str">
        <f>Máximo!A662</f>
        <v>3.625</v>
      </c>
      <c r="B662" s="667" t="str">
        <f>Máximo!B662:E662</f>
        <v>12.3.4.3.3.        A solução deve atender todos os baselines de segurança de application server da Oi;</v>
      </c>
      <c r="C662" s="668"/>
      <c r="D662" s="668"/>
      <c r="E662" s="669"/>
      <c r="F662" s="68" t="str">
        <f>IF(Máximo!F662:I662="","",Máximo!F662:I662)</f>
        <v/>
      </c>
      <c r="G662" s="72">
        <f>Máximo!G662:J662</f>
        <v>2.1459227E-4</v>
      </c>
      <c r="H662" s="70" t="str">
        <f>IF(Máximo!H662="","",Máximo!H662)</f>
        <v>Obrigatório</v>
      </c>
      <c r="I662" s="37" t="s">
        <v>4</v>
      </c>
      <c r="J662" s="73">
        <f>IF($K$13="Não Atende",0,IF(I662="","",IF(H662="",VLOOKUP(I662,Parâmetros!$B$3:$C$6,2,0),VLOOKUP(I662,Parâmetros!$B$3:$C$6,2,0)*VLOOKUP(H662,Parâmetros!$E$3:$G$5,2,0))))</f>
        <v>4</v>
      </c>
      <c r="K662" s="74">
        <f t="shared" si="276"/>
        <v>3.4763947740000002E-2</v>
      </c>
      <c r="L662" s="3"/>
      <c r="M662" s="38"/>
    </row>
    <row r="663" spans="1:13" ht="45.75" customHeight="1" outlineLevel="1" x14ac:dyDescent="0.2">
      <c r="A663" s="170" t="str">
        <f>Máximo!A663</f>
        <v>3.626</v>
      </c>
      <c r="B663" s="667" t="str">
        <f>Máximo!B663:E663</f>
        <v>12.3.4.3.4.        A solução deve permitir backup on-line de todas as suas camadas e componentes;</v>
      </c>
      <c r="C663" s="668"/>
      <c r="D663" s="668"/>
      <c r="E663" s="669"/>
      <c r="F663" s="68" t="str">
        <f>IF(Máximo!F663:I663="","",Máximo!F663:I663)</f>
        <v/>
      </c>
      <c r="G663" s="72">
        <f>Máximo!G663:J663</f>
        <v>2.1459227E-4</v>
      </c>
      <c r="H663" s="70" t="str">
        <f>IF(Máximo!H663="","",Máximo!H663)</f>
        <v>Obrigatório</v>
      </c>
      <c r="I663" s="37" t="s">
        <v>4</v>
      </c>
      <c r="J663" s="73">
        <f>IF($K$13="Não Atende",0,IF(I663="","",IF(H663="",VLOOKUP(I663,Parâmetros!$B$3:$C$6,2,0),VLOOKUP(I663,Parâmetros!$B$3:$C$6,2,0)*VLOOKUP(H663,Parâmetros!$E$3:$G$5,2,0))))</f>
        <v>4</v>
      </c>
      <c r="K663" s="74">
        <f t="shared" si="276"/>
        <v>3.4763947740000002E-2</v>
      </c>
      <c r="L663" s="3"/>
      <c r="M663" s="38"/>
    </row>
    <row r="664" spans="1:13" ht="45.75" customHeight="1" outlineLevel="1" x14ac:dyDescent="0.2">
      <c r="A664" s="170" t="str">
        <f>Máximo!A664</f>
        <v>3.627</v>
      </c>
      <c r="B664" s="667" t="str">
        <f>Máximo!B664:E664</f>
        <v>12.3.4.3.5.         A solução deve contemplar rotacionamento de log e a depuração em níveis de log sem a necessidade de interrupção do serviço, conforme políticas da Oi;</v>
      </c>
      <c r="C664" s="668"/>
      <c r="D664" s="668"/>
      <c r="E664" s="669"/>
      <c r="F664" s="68" t="str">
        <f>IF(Máximo!F664:I664="","",Máximo!F664:I664)</f>
        <v/>
      </c>
      <c r="G664" s="72">
        <f>Máximo!G664:J664</f>
        <v>2.1459227E-4</v>
      </c>
      <c r="H664" s="70" t="str">
        <f>IF(Máximo!H664="","",Máximo!H664)</f>
        <v>Obrigatório</v>
      </c>
      <c r="I664" s="37" t="s">
        <v>4</v>
      </c>
      <c r="J664" s="73">
        <f>IF($K$13="Não Atende",0,IF(I664="","",IF(H664="",VLOOKUP(I664,Parâmetros!$B$3:$C$6,2,0),VLOOKUP(I664,Parâmetros!$B$3:$C$6,2,0)*VLOOKUP(H664,Parâmetros!$E$3:$G$5,2,0))))</f>
        <v>4</v>
      </c>
      <c r="K664" s="74">
        <f t="shared" si="276"/>
        <v>3.4763947740000002E-2</v>
      </c>
      <c r="L664" s="3"/>
      <c r="M664" s="38"/>
    </row>
    <row r="665" spans="1:13" ht="45.75" customHeight="1" outlineLevel="1" x14ac:dyDescent="0.2">
      <c r="A665" s="170" t="str">
        <f>Máximo!A665</f>
        <v>3.628</v>
      </c>
      <c r="B665" s="667" t="str">
        <f>Máximo!B665:E665</f>
        <v>12.3.4.3.6.        A solução deve possuir mecanismos de gerenciamento de filas/processamento de eventos síncronos e assíncronos. Ex.: JMS;</v>
      </c>
      <c r="C665" s="668"/>
      <c r="D665" s="668"/>
      <c r="E665" s="669"/>
      <c r="F665" s="68" t="str">
        <f>IF(Máximo!F665:I665="","",Máximo!F665:I665)</f>
        <v/>
      </c>
      <c r="G665" s="72">
        <f>Máximo!G665:J665</f>
        <v>2.1459227E-4</v>
      </c>
      <c r="H665" s="70" t="str">
        <f>IF(Máximo!H665="","",Máximo!H665)</f>
        <v>Obrigatório</v>
      </c>
      <c r="I665" s="37" t="s">
        <v>4</v>
      </c>
      <c r="J665" s="73">
        <f>IF($K$13="Não Atende",0,IF(I665="","",IF(H665="",VLOOKUP(I665,Parâmetros!$B$3:$C$6,2,0),VLOOKUP(I665,Parâmetros!$B$3:$C$6,2,0)*VLOOKUP(H665,Parâmetros!$E$3:$G$5,2,0))))</f>
        <v>4</v>
      </c>
      <c r="K665" s="74">
        <f t="shared" si="276"/>
        <v>3.4763947740000002E-2</v>
      </c>
      <c r="L665" s="3"/>
      <c r="M665" s="38"/>
    </row>
    <row r="666" spans="1:13" ht="45.75" customHeight="1" outlineLevel="1" x14ac:dyDescent="0.2">
      <c r="A666" s="170" t="str">
        <f>Máximo!A666</f>
        <v>3.629</v>
      </c>
      <c r="B666" s="667" t="str">
        <f>Máximo!B666:E666</f>
        <v>12.3.4.3.7.        A solução deve possuir mecanismos de gerenciamento de pool de threads permitindo segregação por funcionalidade.</v>
      </c>
      <c r="C666" s="668"/>
      <c r="D666" s="668"/>
      <c r="E666" s="669"/>
      <c r="F666" s="68" t="str">
        <f>IF(Máximo!F666:I666="","",Máximo!F666:I666)</f>
        <v/>
      </c>
      <c r="G666" s="72">
        <f>Máximo!G666:J666</f>
        <v>2.1459227E-4</v>
      </c>
      <c r="H666" s="70" t="str">
        <f>IF(Máximo!H666="","",Máximo!H666)</f>
        <v>Obrigatório</v>
      </c>
      <c r="I666" s="37" t="s">
        <v>4</v>
      </c>
      <c r="J666" s="73">
        <f>IF($K$13="Não Atende",0,IF(I666="","",IF(H666="",VLOOKUP(I666,Parâmetros!$B$3:$C$6,2,0),VLOOKUP(I666,Parâmetros!$B$3:$C$6,2,0)*VLOOKUP(H666,Parâmetros!$E$3:$G$5,2,0))))</f>
        <v>4</v>
      </c>
      <c r="K666" s="74">
        <f t="shared" si="276"/>
        <v>3.4763947740000002E-2</v>
      </c>
      <c r="L666" s="3"/>
      <c r="M666" s="38"/>
    </row>
    <row r="667" spans="1:13" ht="45.75" customHeight="1" outlineLevel="1" x14ac:dyDescent="0.2">
      <c r="A667" s="170" t="str">
        <f>Máximo!A667</f>
        <v>3.630</v>
      </c>
      <c r="B667" s="667" t="str">
        <f>Máximo!B667:E667</f>
        <v>12.3.4.3.8.        A solução deve atender aos padrões de file system/pastas de Gestão de Ambientes;</v>
      </c>
      <c r="C667" s="668"/>
      <c r="D667" s="668"/>
      <c r="E667" s="669"/>
      <c r="F667" s="68" t="str">
        <f>IF(Máximo!F667:I667="","",Máximo!F667:I667)</f>
        <v/>
      </c>
      <c r="G667" s="72">
        <f>Máximo!G667:J667</f>
        <v>2.1459227E-4</v>
      </c>
      <c r="H667" s="70" t="str">
        <f>IF(Máximo!H667="","",Máximo!H667)</f>
        <v>Obrigatório</v>
      </c>
      <c r="I667" s="37" t="s">
        <v>4</v>
      </c>
      <c r="J667" s="73">
        <f>IF($K$13="Não Atende",0,IF(I667="","",IF(H667="",VLOOKUP(I667,Parâmetros!$B$3:$C$6,2,0),VLOOKUP(I667,Parâmetros!$B$3:$C$6,2,0)*VLOOKUP(H667,Parâmetros!$E$3:$G$5,2,0))))</f>
        <v>4</v>
      </c>
      <c r="K667" s="74">
        <f t="shared" si="276"/>
        <v>3.4763947740000002E-2</v>
      </c>
      <c r="L667" s="3"/>
      <c r="M667" s="38"/>
    </row>
    <row r="668" spans="1:13" ht="45.75" customHeight="1" outlineLevel="1" x14ac:dyDescent="0.2">
      <c r="A668" s="170" t="str">
        <f>Máximo!A668</f>
        <v>3.631</v>
      </c>
      <c r="B668" s="667" t="str">
        <f>Máximo!B668:E668</f>
        <v>12.3.4.3.9.        A solução deve atender aos padrões de usuários e grupos de Gestão de Ambientes;</v>
      </c>
      <c r="C668" s="668"/>
      <c r="D668" s="668"/>
      <c r="E668" s="669"/>
      <c r="F668" s="68" t="str">
        <f>IF(Máximo!F668:I668="","",Máximo!F668:I668)</f>
        <v/>
      </c>
      <c r="G668" s="72">
        <f>Máximo!G668:J668</f>
        <v>2.1459227E-4</v>
      </c>
      <c r="H668" s="70" t="str">
        <f>IF(Máximo!H668="","",Máximo!H668)</f>
        <v>Obrigatório</v>
      </c>
      <c r="I668" s="37" t="s">
        <v>4</v>
      </c>
      <c r="J668" s="73">
        <f>IF($K$13="Não Atende",0,IF(I668="","",IF(H668="",VLOOKUP(I668,Parâmetros!$B$3:$C$6,2,0),VLOOKUP(I668,Parâmetros!$B$3:$C$6,2,0)*VLOOKUP(H668,Parâmetros!$E$3:$G$5,2,0))))</f>
        <v>4</v>
      </c>
      <c r="K668" s="74">
        <f t="shared" si="276"/>
        <v>3.4763947740000002E-2</v>
      </c>
      <c r="L668" s="3"/>
      <c r="M668" s="38"/>
    </row>
    <row r="669" spans="1:13" ht="45.75" customHeight="1" outlineLevel="1" x14ac:dyDescent="0.2">
      <c r="A669" s="170" t="str">
        <f>Máximo!A669</f>
        <v>3.632</v>
      </c>
      <c r="B669" s="667" t="str">
        <f>Máximo!B669:E669</f>
        <v>12.3.4.3.10.      A solução deve atender aos padrões de regras de segurança de acesso e permissão de Gestão de Ambientes;</v>
      </c>
      <c r="C669" s="668"/>
      <c r="D669" s="668"/>
      <c r="E669" s="669"/>
      <c r="F669" s="68" t="str">
        <f>IF(Máximo!F669:I669="","",Máximo!F669:I669)</f>
        <v/>
      </c>
      <c r="G669" s="72">
        <f>Máximo!G669:J669</f>
        <v>2.1459227E-4</v>
      </c>
      <c r="H669" s="70" t="str">
        <f>IF(Máximo!H669="","",Máximo!H669)</f>
        <v>Obrigatório</v>
      </c>
      <c r="I669" s="37" t="s">
        <v>4</v>
      </c>
      <c r="J669" s="73">
        <f>IF($K$13="Não Atende",0,IF(I669="","",IF(H669="",VLOOKUP(I669,Parâmetros!$B$3:$C$6,2,0),VLOOKUP(I669,Parâmetros!$B$3:$C$6,2,0)*VLOOKUP(H669,Parâmetros!$E$3:$G$5,2,0))))</f>
        <v>4</v>
      </c>
      <c r="K669" s="74">
        <f t="shared" si="276"/>
        <v>3.4763947740000002E-2</v>
      </c>
      <c r="L669" s="3"/>
      <c r="M669" s="38"/>
    </row>
    <row r="670" spans="1:13" ht="45.75" customHeight="1" outlineLevel="1" x14ac:dyDescent="0.2">
      <c r="A670" s="170" t="str">
        <f>Máximo!A670</f>
        <v>3.633</v>
      </c>
      <c r="B670" s="667" t="str">
        <f>Máximo!B670:E670</f>
        <v>12.3.4.3.11.      A solução deve atender aos padrões de script de administração e gestão de ambientes;</v>
      </c>
      <c r="C670" s="668"/>
      <c r="D670" s="668"/>
      <c r="E670" s="669"/>
      <c r="F670" s="68" t="str">
        <f>IF(Máximo!F670:I670="","",Máximo!F670:I670)</f>
        <v/>
      </c>
      <c r="G670" s="72">
        <f>Máximo!G670:J670</f>
        <v>2.1459227E-4</v>
      </c>
      <c r="H670" s="70" t="str">
        <f>IF(Máximo!H670="","",Máximo!H670)</f>
        <v>Obrigatório</v>
      </c>
      <c r="I670" s="37" t="s">
        <v>4</v>
      </c>
      <c r="J670" s="73">
        <f>IF($K$13="Não Atende",0,IF(I670="","",IF(H670="",VLOOKUP(I670,Parâmetros!$B$3:$C$6,2,0),VLOOKUP(I670,Parâmetros!$B$3:$C$6,2,0)*VLOOKUP(H670,Parâmetros!$E$3:$G$5,2,0))))</f>
        <v>4</v>
      </c>
      <c r="K670" s="74">
        <f t="shared" si="276"/>
        <v>3.4763947740000002E-2</v>
      </c>
      <c r="L670" s="3"/>
      <c r="M670" s="38"/>
    </row>
    <row r="671" spans="1:13" ht="45.75" customHeight="1" outlineLevel="1" x14ac:dyDescent="0.2">
      <c r="A671" s="170" t="str">
        <f>Máximo!A671</f>
        <v>3.634</v>
      </c>
      <c r="B671" s="667" t="str">
        <f>Máximo!B671:E671</f>
        <v>12.3.4.3.12.      A solução deve contemplar ferramenta ou script que permita realizar a leitura dos logs das camadas de web, e aplication, e posteriormente realizem input em um banco de dados.</v>
      </c>
      <c r="C671" s="668"/>
      <c r="D671" s="668"/>
      <c r="E671" s="669"/>
      <c r="F671" s="68" t="str">
        <f>IF(Máximo!F671:I671="","",Máximo!F671:I671)</f>
        <v/>
      </c>
      <c r="G671" s="72">
        <f>Máximo!G671:J671</f>
        <v>2.1459227E-4</v>
      </c>
      <c r="H671" s="70" t="str">
        <f>IF(Máximo!H671="","",Máximo!H671)</f>
        <v>Obrigatório</v>
      </c>
      <c r="I671" s="37" t="s">
        <v>4</v>
      </c>
      <c r="J671" s="73">
        <f>IF($K$13="Não Atende",0,IF(I671="","",IF(H671="",VLOOKUP(I671,Parâmetros!$B$3:$C$6,2,0),VLOOKUP(I671,Parâmetros!$B$3:$C$6,2,0)*VLOOKUP(H671,Parâmetros!$E$3:$G$5,2,0))))</f>
        <v>4</v>
      </c>
      <c r="K671" s="74">
        <f t="shared" si="276"/>
        <v>3.4763947740000002E-2</v>
      </c>
      <c r="L671" s="3"/>
      <c r="M671" s="38"/>
    </row>
    <row r="672" spans="1:13" ht="45.75" customHeight="1" outlineLevel="1" x14ac:dyDescent="0.2">
      <c r="A672" s="170" t="str">
        <f>Máximo!A672</f>
        <v>3.635</v>
      </c>
      <c r="B672" s="667" t="str">
        <f>Máximo!B672:E672</f>
        <v>12.3.4.3.13.      Todo usuário de serviço deve ser solicitado exclusivamente pela equipe de Gestão de Ambiente;</v>
      </c>
      <c r="C672" s="668"/>
      <c r="D672" s="668"/>
      <c r="E672" s="669"/>
      <c r="F672" s="68" t="str">
        <f>IF(Máximo!F672:I672="","",Máximo!F672:I672)</f>
        <v/>
      </c>
      <c r="G672" s="72">
        <f>Máximo!G672:J672</f>
        <v>2.1459227E-4</v>
      </c>
      <c r="H672" s="70" t="str">
        <f>IF(Máximo!H672="","",Máximo!H672)</f>
        <v>Obrigatório</v>
      </c>
      <c r="I672" s="37" t="s">
        <v>4</v>
      </c>
      <c r="J672" s="73">
        <f>IF($K$13="Não Atende",0,IF(I672="","",IF(H672="",VLOOKUP(I672,Parâmetros!$B$3:$C$6,2,0),VLOOKUP(I672,Parâmetros!$B$3:$C$6,2,0)*VLOOKUP(H672,Parâmetros!$E$3:$G$5,2,0))))</f>
        <v>4</v>
      </c>
      <c r="K672" s="74">
        <f t="shared" si="276"/>
        <v>3.4763947740000002E-2</v>
      </c>
      <c r="L672" s="3"/>
      <c r="M672" s="38"/>
    </row>
    <row r="673" spans="1:13" ht="45.75" customHeight="1" outlineLevel="1" x14ac:dyDescent="0.2">
      <c r="A673" s="170" t="str">
        <f>Máximo!A673</f>
        <v>3.636</v>
      </c>
      <c r="B673" s="667" t="str">
        <f>Máximo!B673:E673</f>
        <v>12.3.4.3.14.      Deve ser criado um usuário dentro do sistema para operação do ambiente;</v>
      </c>
      <c r="C673" s="668"/>
      <c r="D673" s="668"/>
      <c r="E673" s="669"/>
      <c r="F673" s="68" t="str">
        <f>IF(Máximo!F673:I673="","",Máximo!F673:I673)</f>
        <v/>
      </c>
      <c r="G673" s="72">
        <f>Máximo!G673:J673</f>
        <v>2.1459227E-4</v>
      </c>
      <c r="H673" s="70" t="str">
        <f>IF(Máximo!H673="","",Máximo!H673)</f>
        <v>Obrigatório</v>
      </c>
      <c r="I673" s="37" t="s">
        <v>4</v>
      </c>
      <c r="J673" s="73">
        <f>IF($K$13="Não Atende",0,IF(I673="","",IF(H673="",VLOOKUP(I673,Parâmetros!$B$3:$C$6,2,0),VLOOKUP(I673,Parâmetros!$B$3:$C$6,2,0)*VLOOKUP(H673,Parâmetros!$E$3:$G$5,2,0))))</f>
        <v>4</v>
      </c>
      <c r="K673" s="74">
        <f t="shared" si="276"/>
        <v>3.4763947740000002E-2</v>
      </c>
      <c r="L673" s="3"/>
      <c r="M673" s="38"/>
    </row>
    <row r="674" spans="1:13" ht="45.75" customHeight="1" outlineLevel="1" x14ac:dyDescent="0.2">
      <c r="A674" s="170" t="str">
        <f>Máximo!A674</f>
        <v>3.637</v>
      </c>
      <c r="B674" s="667" t="str">
        <f>Máximo!B674:E674</f>
        <v>12.3.4.3.15.      Deve ser criado um usuário dentro do sistema para atividades com permissões adequadas para o desenvolvimento das atividades pertinentes a deploy, release etc, evitando o uso de usuários administrativos da aplicação.</v>
      </c>
      <c r="C674" s="668"/>
      <c r="D674" s="668"/>
      <c r="E674" s="669"/>
      <c r="F674" s="68" t="str">
        <f>IF(Máximo!F674:I674="","",Máximo!F674:I674)</f>
        <v/>
      </c>
      <c r="G674" s="72">
        <f>Máximo!G674:J674</f>
        <v>2.1459227E-4</v>
      </c>
      <c r="H674" s="70" t="str">
        <f>IF(Máximo!H674="","",Máximo!H674)</f>
        <v>Obrigatório</v>
      </c>
      <c r="I674" s="37" t="s">
        <v>4</v>
      </c>
      <c r="J674" s="73">
        <f>IF($K$13="Não Atende",0,IF(I674="","",IF(H674="",VLOOKUP(I674,Parâmetros!$B$3:$C$6,2,0),VLOOKUP(I674,Parâmetros!$B$3:$C$6,2,0)*VLOOKUP(H674,Parâmetros!$E$3:$G$5,2,0))))</f>
        <v>4</v>
      </c>
      <c r="K674" s="74">
        <f t="shared" si="276"/>
        <v>3.4763947740000002E-2</v>
      </c>
      <c r="L674" s="3"/>
      <c r="M674" s="38"/>
    </row>
    <row r="675" spans="1:13" ht="45.75" customHeight="1" outlineLevel="1" x14ac:dyDescent="0.2">
      <c r="A675" s="170" t="str">
        <f>Máximo!A675</f>
        <v>3.638</v>
      </c>
      <c r="B675" s="667" t="str">
        <f>Máximo!B675:E675</f>
        <v>12.3.4.3.16.      Deve ser criado um usuário dentro do sistema para monitoração;</v>
      </c>
      <c r="C675" s="668"/>
      <c r="D675" s="668"/>
      <c r="E675" s="669"/>
      <c r="F675" s="68" t="str">
        <f>IF(Máximo!F675:I675="","",Máximo!F675:I675)</f>
        <v/>
      </c>
      <c r="G675" s="72">
        <f>Máximo!G675:J675</f>
        <v>2.1459227E-4</v>
      </c>
      <c r="H675" s="70" t="str">
        <f>IF(Máximo!H675="","",Máximo!H675)</f>
        <v>Obrigatório</v>
      </c>
      <c r="I675" s="37" t="s">
        <v>4</v>
      </c>
      <c r="J675" s="73">
        <f>IF($K$13="Não Atende",0,IF(I675="","",IF(H675="",VLOOKUP(I675,Parâmetros!$B$3:$C$6,2,0),VLOOKUP(I675,Parâmetros!$B$3:$C$6,2,0)*VLOOKUP(H675,Parâmetros!$E$3:$G$5,2,0))))</f>
        <v>4</v>
      </c>
      <c r="K675" s="74">
        <f t="shared" si="276"/>
        <v>3.4763947740000002E-2</v>
      </c>
      <c r="L675" s="3"/>
      <c r="M675" s="38"/>
    </row>
    <row r="676" spans="1:13" ht="45.75" customHeight="1" outlineLevel="1" x14ac:dyDescent="0.2">
      <c r="A676" s="170" t="str">
        <f>Máximo!A676</f>
        <v>3.639</v>
      </c>
      <c r="B676" s="667" t="str">
        <f>Máximo!B676:E676</f>
        <v>12.3.4.3.17.      A solução deve possuir grupos de acesso distintos de forma a permitir a segregação de privilégios de usuários da aplicação, equipes de desenvolvimento e administração do sistema / ambiente. Os privilégios administrativos devem ser exclusivos das equipes de infraestrutura de TI.</v>
      </c>
      <c r="C676" s="668"/>
      <c r="D676" s="668"/>
      <c r="E676" s="669"/>
      <c r="F676" s="68" t="str">
        <f>IF(Máximo!F676:I676="","",Máximo!F676:I676)</f>
        <v/>
      </c>
      <c r="G676" s="72">
        <f>Máximo!G676:J676</f>
        <v>2.1459227E-4</v>
      </c>
      <c r="H676" s="70" t="str">
        <f>IF(Máximo!H676="","",Máximo!H676)</f>
        <v>Obrigatório</v>
      </c>
      <c r="I676" s="37" t="s">
        <v>4</v>
      </c>
      <c r="J676" s="73">
        <f>IF($K$13="Não Atende",0,IF(I676="","",IF(H676="",VLOOKUP(I676,Parâmetros!$B$3:$C$6,2,0),VLOOKUP(I676,Parâmetros!$B$3:$C$6,2,0)*VLOOKUP(H676,Parâmetros!$E$3:$G$5,2,0))))</f>
        <v>4</v>
      </c>
      <c r="K676" s="74">
        <f t="shared" si="276"/>
        <v>3.4763947740000002E-2</v>
      </c>
      <c r="L676" s="3"/>
      <c r="M676" s="38"/>
    </row>
    <row r="677" spans="1:13" ht="45.75" customHeight="1" outlineLevel="1" x14ac:dyDescent="0.2">
      <c r="A677" s="170" t="str">
        <f>Máximo!A677</f>
        <v>3.640</v>
      </c>
      <c r="B677" s="667" t="str">
        <f>Máximo!B677:E677</f>
        <v>12.3.4.3.18.      Toda solução de midleware deve possuir controle de transações (garantia de entrega de evento)</v>
      </c>
      <c r="C677" s="668"/>
      <c r="D677" s="668"/>
      <c r="E677" s="669"/>
      <c r="F677" s="68" t="str">
        <f>IF(Máximo!F677:I677="","",Máximo!F677:I677)</f>
        <v/>
      </c>
      <c r="G677" s="72">
        <f>Máximo!G677:J677</f>
        <v>2.1459227E-4</v>
      </c>
      <c r="H677" s="70" t="str">
        <f>IF(Máximo!H677="","",Máximo!H677)</f>
        <v>Obrigatório</v>
      </c>
      <c r="I677" s="37" t="s">
        <v>4</v>
      </c>
      <c r="J677" s="73">
        <f>IF($K$13="Não Atende",0,IF(I677="","",IF(H677="",VLOOKUP(I677,Parâmetros!$B$3:$C$6,2,0),VLOOKUP(I677,Parâmetros!$B$3:$C$6,2,0)*VLOOKUP(H677,Parâmetros!$E$3:$G$5,2,0))))</f>
        <v>4</v>
      </c>
      <c r="K677" s="74">
        <f t="shared" si="276"/>
        <v>3.4763947740000002E-2</v>
      </c>
      <c r="L677" s="3"/>
      <c r="M677" s="38"/>
    </row>
    <row r="678" spans="1:13" ht="45.75" customHeight="1" outlineLevel="1" x14ac:dyDescent="0.2">
      <c r="A678" s="170" t="str">
        <f>Máximo!A678</f>
        <v>3.641</v>
      </c>
      <c r="B678" s="667" t="str">
        <f>Máximo!B678:E678</f>
        <v>12.3.4.3.19.       A solução deve disponibilizar diferentes níveis de log que possam ser configurados pela equipe de Operação de Sistemas</v>
      </c>
      <c r="C678" s="668"/>
      <c r="D678" s="668"/>
      <c r="E678" s="669"/>
      <c r="F678" s="68" t="str">
        <f>IF(Máximo!F678:I678="","",Máximo!F678:I678)</f>
        <v/>
      </c>
      <c r="G678" s="72">
        <f>Máximo!G678:J678</f>
        <v>2.1459227E-4</v>
      </c>
      <c r="H678" s="70" t="str">
        <f>IF(Máximo!H678="","",Máximo!H678)</f>
        <v>Obrigatório</v>
      </c>
      <c r="I678" s="37" t="s">
        <v>4</v>
      </c>
      <c r="J678" s="73">
        <f>IF($K$13="Não Atende",0,IF(I678="","",IF(H678="",VLOOKUP(I678,Parâmetros!$B$3:$C$6,2,0),VLOOKUP(I678,Parâmetros!$B$3:$C$6,2,0)*VLOOKUP(H678,Parâmetros!$E$3:$G$5,2,0))))</f>
        <v>4</v>
      </c>
      <c r="K678" s="74">
        <f t="shared" si="276"/>
        <v>3.4763947740000002E-2</v>
      </c>
      <c r="L678" s="3"/>
      <c r="M678" s="38"/>
    </row>
    <row r="679" spans="1:13" ht="45.75" customHeight="1" outlineLevel="1" x14ac:dyDescent="0.2">
      <c r="A679" s="170" t="str">
        <f>Máximo!A679</f>
        <v>3.642</v>
      </c>
      <c r="B679" s="667" t="str">
        <f>Máximo!B679:E679</f>
        <v>12.3.4.3.20.      A solução deve possuir trilhas de auditoria que permitam rastreabilidade do fluxo de negócio. Sejam de suas funções / módulos internos, sejam das suas interfaces / integrações</v>
      </c>
      <c r="C679" s="668"/>
      <c r="D679" s="668"/>
      <c r="E679" s="669"/>
      <c r="F679" s="68" t="str">
        <f>IF(Máximo!F679:I679="","",Máximo!F679:I679)</f>
        <v/>
      </c>
      <c r="G679" s="72">
        <f>Máximo!G679:J679</f>
        <v>2.1459227E-4</v>
      </c>
      <c r="H679" s="70" t="str">
        <f>IF(Máximo!H679="","",Máximo!H679)</f>
        <v>Obrigatório</v>
      </c>
      <c r="I679" s="37" t="s">
        <v>4</v>
      </c>
      <c r="J679" s="73">
        <f>IF($K$13="Não Atende",0,IF(I679="","",IF(H679="",VLOOKUP(I679,Parâmetros!$B$3:$C$6,2,0),VLOOKUP(I679,Parâmetros!$B$3:$C$6,2,0)*VLOOKUP(H679,Parâmetros!$E$3:$G$5,2,0))))</f>
        <v>4</v>
      </c>
      <c r="K679" s="74">
        <f t="shared" si="276"/>
        <v>3.4763947740000002E-2</v>
      </c>
      <c r="L679" s="3"/>
      <c r="M679" s="38"/>
    </row>
    <row r="680" spans="1:13" ht="45.75" customHeight="1" outlineLevel="1" x14ac:dyDescent="0.2">
      <c r="A680" s="170" t="str">
        <f>Máximo!A680</f>
        <v>3.643</v>
      </c>
      <c r="B680" s="667" t="str">
        <f>Máximo!B680:E680</f>
        <v>12.3.4.3.21.      A solução deve possuir mecanismo de expurgo\archive de dados históricos</v>
      </c>
      <c r="C680" s="668"/>
      <c r="D680" s="668"/>
      <c r="E680" s="669"/>
      <c r="F680" s="68" t="str">
        <f>IF(Máximo!F680:I680="","",Máximo!F680:I680)</f>
        <v/>
      </c>
      <c r="G680" s="72">
        <f>Máximo!G680:J680</f>
        <v>2.1459227E-4</v>
      </c>
      <c r="H680" s="70" t="str">
        <f>IF(Máximo!H680="","",Máximo!H680)</f>
        <v>Obrigatório</v>
      </c>
      <c r="I680" s="37" t="s">
        <v>4</v>
      </c>
      <c r="J680" s="73">
        <f>IF($K$13="Não Atende",0,IF(I680="","",IF(H680="",VLOOKUP(I680,Parâmetros!$B$3:$C$6,2,0),VLOOKUP(I680,Parâmetros!$B$3:$C$6,2,0)*VLOOKUP(H680,Parâmetros!$E$3:$G$5,2,0))))</f>
        <v>4</v>
      </c>
      <c r="K680" s="74">
        <f t="shared" si="276"/>
        <v>3.4763947740000002E-2</v>
      </c>
      <c r="L680" s="3"/>
      <c r="M680" s="38"/>
    </row>
    <row r="681" spans="1:13" ht="45.75" customHeight="1" outlineLevel="1" x14ac:dyDescent="0.2">
      <c r="A681" s="170" t="str">
        <f>Máximo!A681</f>
        <v>3.644</v>
      </c>
      <c r="B681" s="667" t="str">
        <f>Máximo!B681:E681</f>
        <v>12.3.5.               Requisitos de Planejamento, Controle e Backup da Produção</v>
      </c>
      <c r="C681" s="668"/>
      <c r="D681" s="668"/>
      <c r="E681" s="669"/>
      <c r="F681" s="68" t="str">
        <f>IF(Máximo!F681:I681="","",Máximo!F681:I681)</f>
        <v/>
      </c>
      <c r="G681" s="72">
        <f>Máximo!G681:J681</f>
        <v>2.1459227E-4</v>
      </c>
      <c r="H681" s="70" t="str">
        <f>IF(Máximo!H681="","",Máximo!H681)</f>
        <v>Obrigatório</v>
      </c>
      <c r="I681" s="37" t="s">
        <v>4</v>
      </c>
      <c r="J681" s="73">
        <f>IF($K$13="Não Atende",0,IF(I681="","",IF(H681="",VLOOKUP(I681,Parâmetros!$B$3:$C$6,2,0),VLOOKUP(I681,Parâmetros!$B$3:$C$6,2,0)*VLOOKUP(H681,Parâmetros!$E$3:$G$5,2,0))))</f>
        <v>4</v>
      </c>
      <c r="K681" s="74">
        <f t="shared" si="276"/>
        <v>3.4763947740000002E-2</v>
      </c>
      <c r="L681" s="3"/>
      <c r="M681" s="38"/>
    </row>
    <row r="682" spans="1:13" ht="45.75" customHeight="1" outlineLevel="1" x14ac:dyDescent="0.2">
      <c r="A682" s="170" t="str">
        <f>Máximo!A682</f>
        <v>3.645</v>
      </c>
      <c r="B682" s="667" t="str">
        <f>Máximo!B682:E682</f>
        <v>12.3.5.1.   Estes artefatos serão executados durante o período de transição para produção e a aprovação de toda sequência é condição para obtenção do TAP - Termo de Aceite em Produção;</v>
      </c>
      <c r="C682" s="668"/>
      <c r="D682" s="668"/>
      <c r="E682" s="669"/>
      <c r="F682" s="68" t="str">
        <f>IF(Máximo!F682:I682="","",Máximo!F682:I682)</f>
        <v/>
      </c>
      <c r="G682" s="72">
        <f>Máximo!G682:J682</f>
        <v>2.1459227E-4</v>
      </c>
      <c r="H682" s="70" t="str">
        <f>IF(Máximo!H682="","",Máximo!H682)</f>
        <v>Obrigatório</v>
      </c>
      <c r="I682" s="37" t="s">
        <v>4</v>
      </c>
      <c r="J682" s="73">
        <f>IF($K$13="Não Atende",0,IF(I682="","",IF(H682="",VLOOKUP(I682,Parâmetros!$B$3:$C$6,2,0),VLOOKUP(I682,Parâmetros!$B$3:$C$6,2,0)*VLOOKUP(H682,Parâmetros!$E$3:$G$5,2,0))))</f>
        <v>4</v>
      </c>
      <c r="K682" s="74">
        <f t="shared" si="276"/>
        <v>3.4763947740000002E-2</v>
      </c>
      <c r="L682" s="3"/>
      <c r="M682" s="38"/>
    </row>
    <row r="683" spans="1:13" ht="45.75" customHeight="1" outlineLevel="1" x14ac:dyDescent="0.2">
      <c r="A683" s="170" t="str">
        <f>Máximo!A683</f>
        <v>3.646</v>
      </c>
      <c r="B683" s="667" t="str">
        <f>Máximo!B683:E683</f>
        <v>12.3.5.2.   Todos os padrões detalhados de produção serão informados durante o tempo de estudo e desenvolvimento da solução (job names, procedures names, file names, diretórios, backup names etc);</v>
      </c>
      <c r="C683" s="668"/>
      <c r="D683" s="668"/>
      <c r="E683" s="669"/>
      <c r="F683" s="68" t="str">
        <f>IF(Máximo!F683:I683="","",Máximo!F683:I683)</f>
        <v/>
      </c>
      <c r="G683" s="72">
        <f>Máximo!G683:J683</f>
        <v>2.1459227E-4</v>
      </c>
      <c r="H683" s="70" t="str">
        <f>IF(Máximo!H683="","",Máximo!H683)</f>
        <v>Obrigatório</v>
      </c>
      <c r="I683" s="37" t="s">
        <v>4</v>
      </c>
      <c r="J683" s="73">
        <f>IF($K$13="Não Atende",0,IF(I683="","",IF(H683="",VLOOKUP(I683,Parâmetros!$B$3:$C$6,2,0),VLOOKUP(I683,Parâmetros!$B$3:$C$6,2,0)*VLOOKUP(H683,Parâmetros!$E$3:$G$5,2,0))))</f>
        <v>4</v>
      </c>
      <c r="K683" s="74">
        <f t="shared" si="276"/>
        <v>3.4763947740000002E-2</v>
      </c>
      <c r="L683" s="3"/>
      <c r="M683" s="38"/>
    </row>
    <row r="684" spans="1:13" ht="45.75" customHeight="1" outlineLevel="1" x14ac:dyDescent="0.2">
      <c r="A684" s="170" t="str">
        <f>Máximo!A684</f>
        <v>3.647</v>
      </c>
      <c r="B684" s="667" t="str">
        <f>Máximo!B684:E684</f>
        <v>12.3.5.3.   Deverá ser fornecido mapa de relacionamento e os entregáveis de cada cadeia ou sequência de processos inter-relacionados.</v>
      </c>
      <c r="C684" s="668"/>
      <c r="D684" s="668"/>
      <c r="E684" s="669"/>
      <c r="F684" s="68" t="str">
        <f>IF(Máximo!F684:I684="","",Máximo!F684:I684)</f>
        <v/>
      </c>
      <c r="G684" s="72">
        <f>Máximo!G684:J684</f>
        <v>2.1459227E-4</v>
      </c>
      <c r="H684" s="70" t="str">
        <f>IF(Máximo!H684="","",Máximo!H684)</f>
        <v>Obrigatório</v>
      </c>
      <c r="I684" s="37" t="s">
        <v>4</v>
      </c>
      <c r="J684" s="73">
        <f>IF($K$13="Não Atende",0,IF(I684="","",IF(H684="",VLOOKUP(I684,Parâmetros!$B$3:$C$6,2,0),VLOOKUP(I684,Parâmetros!$B$3:$C$6,2,0)*VLOOKUP(H684,Parâmetros!$E$3:$G$5,2,0))))</f>
        <v>4</v>
      </c>
      <c r="K684" s="74">
        <f t="shared" si="276"/>
        <v>3.4763947740000002E-2</v>
      </c>
      <c r="L684" s="3"/>
      <c r="M684" s="38"/>
    </row>
    <row r="685" spans="1:13" ht="45.75" customHeight="1" outlineLevel="1" x14ac:dyDescent="0.2">
      <c r="A685" s="170" t="str">
        <f>Máximo!A685</f>
        <v>3.648</v>
      </c>
      <c r="B685" s="667" t="str">
        <f>Máximo!B685:E685</f>
        <v>12.3.5.4.           Requisitos de Backup</v>
      </c>
      <c r="C685" s="668"/>
      <c r="D685" s="668"/>
      <c r="E685" s="669"/>
      <c r="F685" s="68" t="str">
        <f>IF(Máximo!F685:I685="","",Máximo!F685:I685)</f>
        <v/>
      </c>
      <c r="G685" s="72">
        <f>Máximo!G685:J685</f>
        <v>2.1459227E-4</v>
      </c>
      <c r="H685" s="70" t="str">
        <f>IF(Máximo!H685="","",Máximo!H685)</f>
        <v>Obrigatório</v>
      </c>
      <c r="I685" s="37" t="s">
        <v>4</v>
      </c>
      <c r="J685" s="73">
        <f>IF($K$13="Não Atende",0,IF(I685="","",IF(H685="",VLOOKUP(I685,Parâmetros!$B$3:$C$6,2,0),VLOOKUP(I685,Parâmetros!$B$3:$C$6,2,0)*VLOOKUP(H685,Parâmetros!$E$3:$G$5,2,0))))</f>
        <v>4</v>
      </c>
      <c r="K685" s="74">
        <f t="shared" si="276"/>
        <v>3.4763947740000002E-2</v>
      </c>
      <c r="L685" s="3"/>
      <c r="M685" s="38"/>
    </row>
    <row r="686" spans="1:13" ht="45.75" customHeight="1" outlineLevel="1" x14ac:dyDescent="0.2">
      <c r="A686" s="170" t="str">
        <f>Máximo!A686</f>
        <v>3.649</v>
      </c>
      <c r="B686" s="667" t="str">
        <f>Máximo!B686:E686</f>
        <v>12.3.5.4.1.        Devem ser especificados os procedimentos de recuperação massivo ou pontual de dados, onde as necessidades não impliquem em recuperação total (full) de dados;</v>
      </c>
      <c r="C686" s="668"/>
      <c r="D686" s="668"/>
      <c r="E686" s="669"/>
      <c r="F686" s="68" t="str">
        <f>IF(Máximo!F686:I686="","",Máximo!F686:I686)</f>
        <v/>
      </c>
      <c r="G686" s="72">
        <f>Máximo!G686:J686</f>
        <v>2.1459227E-4</v>
      </c>
      <c r="H686" s="70" t="str">
        <f>IF(Máximo!H686="","",Máximo!H686)</f>
        <v>Obrigatório</v>
      </c>
      <c r="I686" s="37" t="s">
        <v>4</v>
      </c>
      <c r="J686" s="73">
        <f>IF($K$13="Não Atende",0,IF(I686="","",IF(H686="",VLOOKUP(I686,Parâmetros!$B$3:$C$6,2,0),VLOOKUP(I686,Parâmetros!$B$3:$C$6,2,0)*VLOOKUP(H686,Parâmetros!$E$3:$G$5,2,0))))</f>
        <v>4</v>
      </c>
      <c r="K686" s="74">
        <f t="shared" si="276"/>
        <v>3.4763947740000002E-2</v>
      </c>
      <c r="L686" s="3"/>
      <c r="M686" s="38"/>
    </row>
    <row r="687" spans="1:13" ht="45.75" customHeight="1" outlineLevel="1" x14ac:dyDescent="0.2">
      <c r="A687" s="170" t="str">
        <f>Máximo!A687</f>
        <v>3.650</v>
      </c>
      <c r="B687" s="667" t="str">
        <f>Máximo!B687:E687</f>
        <v>12.3.5.4.2.        Para ambos os casos devem ser apresentadas as volumetrias de área de armazenamento em fitoteca robotizada para atendimento à política de retenção de arquivos e históricos de dados definida no dimensionamento da solução proposta;</v>
      </c>
      <c r="C687" s="668"/>
      <c r="D687" s="668"/>
      <c r="E687" s="669"/>
      <c r="F687" s="68" t="str">
        <f>IF(Máximo!F687:I687="","",Máximo!F687:I687)</f>
        <v/>
      </c>
      <c r="G687" s="72">
        <f>Máximo!G687:J687</f>
        <v>2.1459227E-4</v>
      </c>
      <c r="H687" s="70" t="str">
        <f>IF(Máximo!H687="","",Máximo!H687)</f>
        <v>Obrigatório</v>
      </c>
      <c r="I687" s="37" t="s">
        <v>4</v>
      </c>
      <c r="J687" s="73">
        <f>IF($K$13="Não Atende",0,IF(I687="","",IF(H687="",VLOOKUP(I687,Parâmetros!$B$3:$C$6,2,0),VLOOKUP(I687,Parâmetros!$B$3:$C$6,2,0)*VLOOKUP(H687,Parâmetros!$E$3:$G$5,2,0))))</f>
        <v>4</v>
      </c>
      <c r="K687" s="74">
        <f t="shared" si="276"/>
        <v>3.4763947740000002E-2</v>
      </c>
      <c r="L687" s="3"/>
      <c r="M687" s="38"/>
    </row>
    <row r="688" spans="1:13" ht="45.75" customHeight="1" outlineLevel="1" x14ac:dyDescent="0.2">
      <c r="A688" s="170" t="str">
        <f>Máximo!A688</f>
        <v>3.651</v>
      </c>
      <c r="B688" s="667" t="str">
        <f>Máximo!B688:E688</f>
        <v>12.3.5.4.3.        Caso haja necessidade de backup em meio físico de alta performance, em razão de volumetria incompatível com janelas operacionais que a solução disponibiliza, especificar detalhadamente os requisitos técnicos e os procedimentos de recuperação;</v>
      </c>
      <c r="C688" s="668"/>
      <c r="D688" s="668"/>
      <c r="E688" s="669"/>
      <c r="F688" s="68" t="str">
        <f>IF(Máximo!F688:I688="","",Máximo!F688:I688)</f>
        <v/>
      </c>
      <c r="G688" s="72">
        <f>Máximo!G688:J688</f>
        <v>2.1459227E-4</v>
      </c>
      <c r="H688" s="70" t="str">
        <f>IF(Máximo!H688="","",Máximo!H688)</f>
        <v>Obrigatório</v>
      </c>
      <c r="I688" s="37" t="s">
        <v>4</v>
      </c>
      <c r="J688" s="73">
        <f>IF($K$13="Não Atende",0,IF(I688="","",IF(H688="",VLOOKUP(I688,Parâmetros!$B$3:$C$6,2,0),VLOOKUP(I688,Parâmetros!$B$3:$C$6,2,0)*VLOOKUP(H688,Parâmetros!$E$3:$G$5,2,0))))</f>
        <v>4</v>
      </c>
      <c r="K688" s="74">
        <f t="shared" si="276"/>
        <v>3.4763947740000002E-2</v>
      </c>
      <c r="L688" s="3"/>
      <c r="M688" s="38"/>
    </row>
    <row r="689" spans="1:13" ht="45.75" customHeight="1" outlineLevel="1" x14ac:dyDescent="0.2">
      <c r="A689" s="170" t="str">
        <f>Máximo!A689</f>
        <v>3.652</v>
      </c>
      <c r="B689" s="667" t="str">
        <f>Máximo!B689:E689</f>
        <v>12.3.5.4.4.        Não deve ser ofertado componente de fitoteca robotizada como parte integrante da solução. O backup de dados da solução proposta deverá utilizar solução corporativa da OI, baseada em tecnologia padrão LTO. A OI disponibilizará recursos baseados nos requisitos de dimensionamento informados pelo PROPONENTE;</v>
      </c>
      <c r="C689" s="668"/>
      <c r="D689" s="668"/>
      <c r="E689" s="669"/>
      <c r="F689" s="68" t="str">
        <f>IF(Máximo!F689:I689="","",Máximo!F689:I689)</f>
        <v/>
      </c>
      <c r="G689" s="72">
        <f>Máximo!G689:J689</f>
        <v>2.1459227E-4</v>
      </c>
      <c r="H689" s="70" t="str">
        <f>IF(Máximo!H689="","",Máximo!H689)</f>
        <v>Obrigatório</v>
      </c>
      <c r="I689" s="37" t="s">
        <v>4</v>
      </c>
      <c r="J689" s="73">
        <f>IF($K$13="Não Atende",0,IF(I689="","",IF(H689="",VLOOKUP(I689,Parâmetros!$B$3:$C$6,2,0),VLOOKUP(I689,Parâmetros!$B$3:$C$6,2,0)*VLOOKUP(H689,Parâmetros!$E$3:$G$5,2,0))))</f>
        <v>4</v>
      </c>
      <c r="K689" s="74">
        <f t="shared" si="276"/>
        <v>3.4763947740000002E-2</v>
      </c>
      <c r="L689" s="3"/>
      <c r="M689" s="38"/>
    </row>
    <row r="690" spans="1:13" ht="45.75" customHeight="1" outlineLevel="1" x14ac:dyDescent="0.2">
      <c r="A690" s="170" t="str">
        <f>Máximo!A690</f>
        <v>3.653</v>
      </c>
      <c r="B690" s="667" t="str">
        <f>Máximo!B690:E690</f>
        <v>12.3.5.4.5.        A solução proposta deve ser homologada para os softwares de gerenciamento de backup corporativos da OI identificados em capítulo anterior;</v>
      </c>
      <c r="C690" s="668"/>
      <c r="D690" s="668"/>
      <c r="E690" s="669"/>
      <c r="F690" s="68" t="str">
        <f>IF(Máximo!F690:I690="","",Máximo!F690:I690)</f>
        <v/>
      </c>
      <c r="G690" s="72">
        <f>Máximo!G690:J690</f>
        <v>2.1459227E-4</v>
      </c>
      <c r="H690" s="70" t="str">
        <f>IF(Máximo!H690="","",Máximo!H690)</f>
        <v>Obrigatório</v>
      </c>
      <c r="I690" s="37" t="s">
        <v>4</v>
      </c>
      <c r="J690" s="73">
        <f>IF($K$13="Não Atende",0,IF(I690="","",IF(H690="",VLOOKUP(I690,Parâmetros!$B$3:$C$6,2,0),VLOOKUP(I690,Parâmetros!$B$3:$C$6,2,0)*VLOOKUP(H690,Parâmetros!$E$3:$G$5,2,0))))</f>
        <v>4</v>
      </c>
      <c r="K690" s="74">
        <f t="shared" si="276"/>
        <v>3.4763947740000002E-2</v>
      </c>
      <c r="L690" s="3"/>
      <c r="M690" s="38"/>
    </row>
    <row r="691" spans="1:13" ht="45.75" customHeight="1" outlineLevel="1" x14ac:dyDescent="0.2">
      <c r="A691" s="170" t="str">
        <f>Máximo!A691</f>
        <v>3.654</v>
      </c>
      <c r="B691" s="667" t="str">
        <f>Máximo!B691:E691</f>
        <v>12.3.5.4.6.        Como pré-requisito para implantação de backup, a solução proposta deverá considerar uma infraestrutura de rede exclusiva para backup.</v>
      </c>
      <c r="C691" s="668"/>
      <c r="D691" s="668"/>
      <c r="E691" s="669"/>
      <c r="F691" s="68" t="str">
        <f>IF(Máximo!F691:I691="","",Máximo!F691:I691)</f>
        <v/>
      </c>
      <c r="G691" s="72">
        <f>Máximo!G691:J691</f>
        <v>2.1459227E-4</v>
      </c>
      <c r="H691" s="70" t="str">
        <f>IF(Máximo!H691="","",Máximo!H691)</f>
        <v>Obrigatório</v>
      </c>
      <c r="I691" s="37" t="s">
        <v>4</v>
      </c>
      <c r="J691" s="73">
        <f>IF($K$13="Não Atende",0,IF(I691="","",IF(H691="",VLOOKUP(I691,Parâmetros!$B$3:$C$6,2,0),VLOOKUP(I691,Parâmetros!$B$3:$C$6,2,0)*VLOOKUP(H691,Parâmetros!$E$3:$G$5,2,0))))</f>
        <v>4</v>
      </c>
      <c r="K691" s="74">
        <f t="shared" si="276"/>
        <v>3.4763947740000002E-2</v>
      </c>
      <c r="L691" s="3"/>
      <c r="M691" s="38"/>
    </row>
    <row r="692" spans="1:13" ht="45.75" customHeight="1" outlineLevel="1" x14ac:dyDescent="0.2">
      <c r="A692" s="170" t="str">
        <f>Máximo!A692</f>
        <v>3.655</v>
      </c>
      <c r="B692" s="667" t="str">
        <f>Máximo!B692:E692</f>
        <v>12.3.6.               Treinamento</v>
      </c>
      <c r="C692" s="668"/>
      <c r="D692" s="668"/>
      <c r="E692" s="669"/>
      <c r="F692" s="68" t="str">
        <f>IF(Máximo!F692:I692="","",Máximo!F692:I692)</f>
        <v/>
      </c>
      <c r="G692" s="72">
        <f>Máximo!G692:J692</f>
        <v>2.1459227E-4</v>
      </c>
      <c r="H692" s="70" t="str">
        <f>IF(Máximo!H692="","",Máximo!H692)</f>
        <v>Obrigatório</v>
      </c>
      <c r="I692" s="37" t="s">
        <v>4</v>
      </c>
      <c r="J692" s="73">
        <f>IF($K$13="Não Atende",0,IF(I692="","",IF(H692="",VLOOKUP(I692,Parâmetros!$B$3:$C$6,2,0),VLOOKUP(I692,Parâmetros!$B$3:$C$6,2,0)*VLOOKUP(H692,Parâmetros!$E$3:$G$5,2,0))))</f>
        <v>4</v>
      </c>
      <c r="K692" s="74">
        <f t="shared" si="276"/>
        <v>3.4763947740000002E-2</v>
      </c>
      <c r="L692" s="3"/>
      <c r="M692" s="38"/>
    </row>
    <row r="693" spans="1:13" ht="45.75" customHeight="1" outlineLevel="1" x14ac:dyDescent="0.2">
      <c r="A693" s="170" t="str">
        <f>Máximo!A693</f>
        <v>3.656</v>
      </c>
      <c r="B693" s="667" t="str">
        <f>Máximo!B693:E693</f>
        <v>12.3.6.1.             O PROPONENTE deve prover treinamento que aborde todos os quesitos tecnológicos e funcionais que envolvam a solução conforme detalhamento do item 15 deste documento.</v>
      </c>
      <c r="C693" s="668"/>
      <c r="D693" s="668"/>
      <c r="E693" s="669"/>
      <c r="F693" s="68" t="str">
        <f>IF(Máximo!F693:I693="","",Máximo!F693:I693)</f>
        <v/>
      </c>
      <c r="G693" s="72">
        <f>Máximo!G693:J693</f>
        <v>2.1459227E-4</v>
      </c>
      <c r="H693" s="70" t="str">
        <f>IF(Máximo!H693="","",Máximo!H693)</f>
        <v>Obrigatório</v>
      </c>
      <c r="I693" s="37" t="s">
        <v>17</v>
      </c>
      <c r="J693" s="73">
        <f>IF($K$13="Não Atende",0,IF(I693="","",IF(H693="",VLOOKUP(I693,Parâmetros!$B$3:$C$6,2,0),VLOOKUP(I693,Parâmetros!$B$3:$C$6,2,0)*VLOOKUP(H693,Parâmetros!$E$3:$G$5,2,0))))</f>
        <v>2</v>
      </c>
      <c r="K693" s="74">
        <f t="shared" si="276"/>
        <v>1.7381973870000001E-2</v>
      </c>
      <c r="L693" s="3"/>
      <c r="M693" s="38"/>
    </row>
    <row r="694" spans="1:13" ht="45.75" customHeight="1" outlineLevel="1" x14ac:dyDescent="0.2">
      <c r="A694" s="170" t="str">
        <f>Máximo!A694</f>
        <v>3.657</v>
      </c>
      <c r="B694" s="667" t="str">
        <f>Máximo!B694:E694</f>
        <v>12.4.Fase de Transição para Operação e Produção</v>
      </c>
      <c r="C694" s="668"/>
      <c r="D694" s="668"/>
      <c r="E694" s="669"/>
      <c r="F694" s="68" t="str">
        <f>IF(Máximo!F694:I694="","",Máximo!F694:I694)</f>
        <v/>
      </c>
      <c r="G694" s="72">
        <f>Máximo!G694:J694</f>
        <v>2.1459227E-4</v>
      </c>
      <c r="H694" s="70" t="str">
        <f>IF(Máximo!H694="","",Máximo!H694)</f>
        <v>Obrigatório</v>
      </c>
      <c r="I694" s="37" t="s">
        <v>4</v>
      </c>
      <c r="J694" s="73">
        <f>IF($K$13="Não Atende",0,IF(I694="","",IF(H694="",VLOOKUP(I694,Parâmetros!$B$3:$C$6,2,0),VLOOKUP(I694,Parâmetros!$B$3:$C$6,2,0)*VLOOKUP(H694,Parâmetros!$E$3:$G$5,2,0))))</f>
        <v>4</v>
      </c>
      <c r="K694" s="74">
        <f t="shared" si="276"/>
        <v>3.4763947740000002E-2</v>
      </c>
      <c r="L694" s="3"/>
      <c r="M694" s="38"/>
    </row>
    <row r="695" spans="1:13" ht="45.75" customHeight="1" outlineLevel="1" x14ac:dyDescent="0.2">
      <c r="A695" s="170" t="str">
        <f>Máximo!A695</f>
        <v>3.658</v>
      </c>
      <c r="B695" s="667" t="str">
        <f>Máximo!B695:E695</f>
        <v>12.4.1.               Entrega de Documentação contendo os registros dos defeitos encontrados na homologação:</v>
      </c>
      <c r="C695" s="668"/>
      <c r="D695" s="668"/>
      <c r="E695" s="669"/>
      <c r="F695" s="68" t="str">
        <f>IF(Máximo!F695:I695="","",Máximo!F695:I695)</f>
        <v/>
      </c>
      <c r="G695" s="72">
        <f>Máximo!G695:J695</f>
        <v>2.1459227E-4</v>
      </c>
      <c r="H695" s="70" t="str">
        <f>IF(Máximo!H695="","",Máximo!H695)</f>
        <v>Obrigatório</v>
      </c>
      <c r="I695" s="37" t="s">
        <v>4</v>
      </c>
      <c r="J695" s="73">
        <f>IF($K$13="Não Atende",0,IF(I695="","",IF(H695="",VLOOKUP(I695,Parâmetros!$B$3:$C$6,2,0),VLOOKUP(I695,Parâmetros!$B$3:$C$6,2,0)*VLOOKUP(H695,Parâmetros!$E$3:$G$5,2,0))))</f>
        <v>4</v>
      </c>
      <c r="K695" s="74">
        <f t="shared" si="276"/>
        <v>3.4763947740000002E-2</v>
      </c>
      <c r="L695" s="3"/>
      <c r="M695" s="38"/>
    </row>
    <row r="696" spans="1:13" ht="45.75" customHeight="1" outlineLevel="1" x14ac:dyDescent="0.2">
      <c r="A696" s="170" t="str">
        <f>Máximo!A696</f>
        <v>3.659</v>
      </c>
      <c r="B696" s="667" t="str">
        <f>Máximo!B696:E696</f>
        <v>12.4.1.1.  Lista de defeitos e correções realizadas em fase de homologação;</v>
      </c>
      <c r="C696" s="668"/>
      <c r="D696" s="668"/>
      <c r="E696" s="669"/>
      <c r="F696" s="68" t="str">
        <f>IF(Máximo!F696:I696="","",Máximo!F696:I696)</f>
        <v/>
      </c>
      <c r="G696" s="72">
        <f>Máximo!G696:J696</f>
        <v>2.1459227E-4</v>
      </c>
      <c r="H696" s="70" t="str">
        <f>IF(Máximo!H696="","",Máximo!H696)</f>
        <v>Obrigatório</v>
      </c>
      <c r="I696" s="37" t="s">
        <v>4</v>
      </c>
      <c r="J696" s="73">
        <f>IF($K$13="Não Atende",0,IF(I696="","",IF(H696="",VLOOKUP(I696,Parâmetros!$B$3:$C$6,2,0),VLOOKUP(I696,Parâmetros!$B$3:$C$6,2,0)*VLOOKUP(H696,Parâmetros!$E$3:$G$5,2,0))))</f>
        <v>4</v>
      </c>
      <c r="K696" s="74">
        <f t="shared" si="276"/>
        <v>3.4763947740000002E-2</v>
      </c>
      <c r="L696" s="3"/>
      <c r="M696" s="38"/>
    </row>
    <row r="697" spans="1:13" ht="45.75" customHeight="1" outlineLevel="1" x14ac:dyDescent="0.2">
      <c r="A697" s="170" t="str">
        <f>Máximo!A697</f>
        <v>3.660</v>
      </c>
      <c r="B697" s="667" t="str">
        <f>Máximo!B697:E697</f>
        <v>12.4.1.2.  Limitação estruturais encontradas em fase de homologação (infraestrutura, performance, disponibilidade, etc);</v>
      </c>
      <c r="C697" s="668"/>
      <c r="D697" s="668"/>
      <c r="E697" s="669"/>
      <c r="F697" s="68" t="str">
        <f>IF(Máximo!F697:I697="","",Máximo!F697:I697)</f>
        <v/>
      </c>
      <c r="G697" s="72">
        <f>Máximo!G697:J697</f>
        <v>2.1459227E-4</v>
      </c>
      <c r="H697" s="70" t="str">
        <f>IF(Máximo!H697="","",Máximo!H697)</f>
        <v>Obrigatório</v>
      </c>
      <c r="I697" s="37" t="s">
        <v>4</v>
      </c>
      <c r="J697" s="73">
        <f>IF($K$13="Não Atende",0,IF(I697="","",IF(H697="",VLOOKUP(I697,Parâmetros!$B$3:$C$6,2,0),VLOOKUP(I697,Parâmetros!$B$3:$C$6,2,0)*VLOOKUP(H697,Parâmetros!$E$3:$G$5,2,0))))</f>
        <v>4</v>
      </c>
      <c r="K697" s="74">
        <f t="shared" ref="K697:K744" si="277">IF(J697="",0,((G697*J697)*$F$30)*0.9*100)</f>
        <v>3.4763947740000002E-2</v>
      </c>
      <c r="L697" s="3"/>
      <c r="M697" s="38"/>
    </row>
    <row r="698" spans="1:13" ht="45.75" customHeight="1" outlineLevel="1" x14ac:dyDescent="0.2">
      <c r="A698" s="170" t="str">
        <f>Máximo!A698</f>
        <v>3.661</v>
      </c>
      <c r="B698" s="667" t="str">
        <f>Máximo!B698:E698</f>
        <v>12.4.1.3.  Avaliação do teste de carga dos sistemas (funcionalidades contempladas, definição da carga utilizada e tempos de resposta consideradas aceitáveis).</v>
      </c>
      <c r="C698" s="668"/>
      <c r="D698" s="668"/>
      <c r="E698" s="669"/>
      <c r="F698" s="68" t="str">
        <f>IF(Máximo!F698:I698="","",Máximo!F698:I698)</f>
        <v/>
      </c>
      <c r="G698" s="72">
        <f>Máximo!G698:J698</f>
        <v>2.1459227E-4</v>
      </c>
      <c r="H698" s="70" t="str">
        <f>IF(Máximo!H698="","",Máximo!H698)</f>
        <v>Obrigatório</v>
      </c>
      <c r="I698" s="37" t="s">
        <v>4</v>
      </c>
      <c r="J698" s="73">
        <f>IF($K$13="Não Atende",0,IF(I698="","",IF(H698="",VLOOKUP(I698,Parâmetros!$B$3:$C$6,2,0),VLOOKUP(I698,Parâmetros!$B$3:$C$6,2,0)*VLOOKUP(H698,Parâmetros!$E$3:$G$5,2,0))))</f>
        <v>4</v>
      </c>
      <c r="K698" s="74">
        <f t="shared" si="277"/>
        <v>3.4763947740000002E-2</v>
      </c>
      <c r="L698" s="3"/>
      <c r="M698" s="38"/>
    </row>
    <row r="699" spans="1:13" ht="45.75" customHeight="1" outlineLevel="1" x14ac:dyDescent="0.2">
      <c r="A699" s="170" t="str">
        <f>Máximo!A699</f>
        <v>3.662</v>
      </c>
      <c r="B699" s="667" t="str">
        <f>Máximo!B699:E699</f>
        <v>12.4.2.               Entrega de Documentação contendo os registros dos defeitos encontrados no teste e homologação e não corrigidos com objetivo de estruturação do TAP – Termo de Aceite em Produção:</v>
      </c>
      <c r="C699" s="668"/>
      <c r="D699" s="668"/>
      <c r="E699" s="669"/>
      <c r="F699" s="68" t="str">
        <f>IF(Máximo!F699:I699="","",Máximo!F699:I699)</f>
        <v/>
      </c>
      <c r="G699" s="72">
        <f>Máximo!G699:J699</f>
        <v>2.1459227E-4</v>
      </c>
      <c r="H699" s="70" t="str">
        <f>IF(Máximo!H699="","",Máximo!H699)</f>
        <v>Obrigatório</v>
      </c>
      <c r="I699" s="37" t="s">
        <v>4</v>
      </c>
      <c r="J699" s="73">
        <f>IF($K$13="Não Atende",0,IF(I699="","",IF(H699="",VLOOKUP(I699,Parâmetros!$B$3:$C$6,2,0),VLOOKUP(I699,Parâmetros!$B$3:$C$6,2,0)*VLOOKUP(H699,Parâmetros!$E$3:$G$5,2,0))))</f>
        <v>4</v>
      </c>
      <c r="K699" s="74">
        <f t="shared" si="277"/>
        <v>3.4763947740000002E-2</v>
      </c>
      <c r="L699" s="3"/>
      <c r="M699" s="38"/>
    </row>
    <row r="700" spans="1:13" ht="45.75" customHeight="1" outlineLevel="1" x14ac:dyDescent="0.2">
      <c r="A700" s="170" t="str">
        <f>Máximo!A700</f>
        <v>3.663</v>
      </c>
      <c r="B700" s="667" t="str">
        <f>Máximo!B700:E700</f>
        <v>12.4.2.1.  A todos problemas registrados e não sanados deverão estar documentados os procedimentos a serem adotados em caso de desvios.</v>
      </c>
      <c r="C700" s="668"/>
      <c r="D700" s="668"/>
      <c r="E700" s="669"/>
      <c r="F700" s="68" t="str">
        <f>IF(Máximo!F700:I700="","",Máximo!F700:I700)</f>
        <v/>
      </c>
      <c r="G700" s="72">
        <f>Máximo!G700:J700</f>
        <v>2.1459227E-4</v>
      </c>
      <c r="H700" s="70" t="str">
        <f>IF(Máximo!H700="","",Máximo!H700)</f>
        <v>Obrigatório</v>
      </c>
      <c r="I700" s="37" t="s">
        <v>4</v>
      </c>
      <c r="J700" s="73">
        <f>IF($K$13="Não Atende",0,IF(I700="","",IF(H700="",VLOOKUP(I700,Parâmetros!$B$3:$C$6,2,0),VLOOKUP(I700,Parâmetros!$B$3:$C$6,2,0)*VLOOKUP(H700,Parâmetros!$E$3:$G$5,2,0))))</f>
        <v>4</v>
      </c>
      <c r="K700" s="74">
        <f t="shared" si="277"/>
        <v>3.4763947740000002E-2</v>
      </c>
      <c r="L700" s="3"/>
      <c r="M700" s="38"/>
    </row>
    <row r="701" spans="1:13" ht="45.75" customHeight="1" outlineLevel="1" x14ac:dyDescent="0.2">
      <c r="A701" s="170" t="str">
        <f>Máximo!A701</f>
        <v>3.664</v>
      </c>
      <c r="B701" s="667" t="str">
        <f>Máximo!B701:E701</f>
        <v>12.4.3.               Operação Assistida:</v>
      </c>
      <c r="C701" s="668"/>
      <c r="D701" s="668"/>
      <c r="E701" s="669"/>
      <c r="F701" s="68" t="str">
        <f>IF(Máximo!F701:I701="","",Máximo!F701:I701)</f>
        <v/>
      </c>
      <c r="G701" s="72">
        <f>Máximo!G701:J701</f>
        <v>2.1459227E-4</v>
      </c>
      <c r="H701" s="70" t="str">
        <f>IF(Máximo!H701="","",Máximo!H701)</f>
        <v>Obrigatório</v>
      </c>
      <c r="I701" s="37" t="s">
        <v>4</v>
      </c>
      <c r="J701" s="73">
        <f>IF($K$13="Não Atende",0,IF(I701="","",IF(H701="",VLOOKUP(I701,Parâmetros!$B$3:$C$6,2,0),VLOOKUP(I701,Parâmetros!$B$3:$C$6,2,0)*VLOOKUP(H701,Parâmetros!$E$3:$G$5,2,0))))</f>
        <v>4</v>
      </c>
      <c r="K701" s="74">
        <f t="shared" si="277"/>
        <v>3.4763947740000002E-2</v>
      </c>
      <c r="L701" s="3"/>
      <c r="M701" s="38"/>
    </row>
    <row r="702" spans="1:13" ht="45.75" customHeight="1" outlineLevel="1" x14ac:dyDescent="0.2">
      <c r="A702" s="170" t="str">
        <f>Máximo!A702</f>
        <v>3.665</v>
      </c>
      <c r="B702" s="667" t="str">
        <f>Máximo!B702:E702</f>
        <v>12.4.3.1.   O PROPONENTE deverá suprir suporte on site para o período de transição entre desenvolvimento e produção da solução;</v>
      </c>
      <c r="C702" s="668"/>
      <c r="D702" s="668"/>
      <c r="E702" s="669"/>
      <c r="F702" s="68" t="str">
        <f>IF(Máximo!F702:I702="","",Máximo!F702:I702)</f>
        <v/>
      </c>
      <c r="G702" s="72">
        <f>Máximo!G702:J702</f>
        <v>2.1459227E-4</v>
      </c>
      <c r="H702" s="70" t="str">
        <f>IF(Máximo!H702="","",Máximo!H702)</f>
        <v>Obrigatório</v>
      </c>
      <c r="I702" s="37" t="s">
        <v>4</v>
      </c>
      <c r="J702" s="73">
        <f>IF($K$13="Não Atende",0,IF(I702="","",IF(H702="",VLOOKUP(I702,Parâmetros!$B$3:$C$6,2,0),VLOOKUP(I702,Parâmetros!$B$3:$C$6,2,0)*VLOOKUP(H702,Parâmetros!$E$3:$G$5,2,0))))</f>
        <v>4</v>
      </c>
      <c r="K702" s="74">
        <f t="shared" si="277"/>
        <v>3.4763947740000002E-2</v>
      </c>
      <c r="L702" s="3"/>
      <c r="M702" s="38"/>
    </row>
    <row r="703" spans="1:13" ht="45.75" customHeight="1" outlineLevel="1" x14ac:dyDescent="0.2">
      <c r="A703" s="170" t="str">
        <f>Máximo!A703</f>
        <v>3.666</v>
      </c>
      <c r="B703" s="667" t="str">
        <f>Máximo!B703:E703</f>
        <v>12.4.3.2.   No período T2R (Transition to Run) deverá ser garantida toda documentação necessária, conforme especificada nas várias seções deste documento, de forma que a área de operações possa desempenhar as atividades previstas para os níveis 1 e 2;</v>
      </c>
      <c r="C703" s="668"/>
      <c r="D703" s="668"/>
      <c r="E703" s="669"/>
      <c r="F703" s="68" t="str">
        <f>IF(Máximo!F703:I703="","",Máximo!F703:I703)</f>
        <v/>
      </c>
      <c r="G703" s="72">
        <f>Máximo!G703:J703</f>
        <v>2.1459227E-4</v>
      </c>
      <c r="H703" s="70" t="str">
        <f>IF(Máximo!H703="","",Máximo!H703)</f>
        <v>Obrigatório</v>
      </c>
      <c r="I703" s="37" t="s">
        <v>4</v>
      </c>
      <c r="J703" s="73">
        <f>IF($K$13="Não Atende",0,IF(I703="","",IF(H703="",VLOOKUP(I703,Parâmetros!$B$3:$C$6,2,0),VLOOKUP(I703,Parâmetros!$B$3:$C$6,2,0)*VLOOKUP(H703,Parâmetros!$E$3:$G$5,2,0))))</f>
        <v>4</v>
      </c>
      <c r="K703" s="74">
        <f t="shared" si="277"/>
        <v>3.4763947740000002E-2</v>
      </c>
      <c r="L703" s="3"/>
      <c r="M703" s="38"/>
    </row>
    <row r="704" spans="1:13" ht="45.75" customHeight="1" outlineLevel="1" x14ac:dyDescent="0.2">
      <c r="A704" s="170" t="str">
        <f>Máximo!A704</f>
        <v>3.667</v>
      </c>
      <c r="B704" s="667" t="str">
        <f>Máximo!B704:E704</f>
        <v>12.4.3.3.   A Operação assistida terá início na fase de preparação para a primeira entrega e deverá se estender até 30 dias após a finalização do projeto, contudo não podendo ser desmobilizada até que todos os problemas registrados estejam sanados e todos os processos produtivos em batch tenham sido executados em pelo menos uma oportunidade;</v>
      </c>
      <c r="C704" s="668"/>
      <c r="D704" s="668"/>
      <c r="E704" s="669"/>
      <c r="F704" s="68" t="str">
        <f>IF(Máximo!F704:I704="","",Máximo!F704:I704)</f>
        <v/>
      </c>
      <c r="G704" s="72">
        <f>Máximo!G704:J704</f>
        <v>2.1459227E-4</v>
      </c>
      <c r="H704" s="70" t="str">
        <f>IF(Máximo!H704="","",Máximo!H704)</f>
        <v>Obrigatório</v>
      </c>
      <c r="I704" s="37" t="s">
        <v>4</v>
      </c>
      <c r="J704" s="73">
        <f>IF($K$13="Não Atende",0,IF(I704="","",IF(H704="",VLOOKUP(I704,Parâmetros!$B$3:$C$6,2,0),VLOOKUP(I704,Parâmetros!$B$3:$C$6,2,0)*VLOOKUP(H704,Parâmetros!$E$3:$G$5,2,0))))</f>
        <v>4</v>
      </c>
      <c r="K704" s="74">
        <f t="shared" si="277"/>
        <v>3.4763947740000002E-2</v>
      </c>
      <c r="L704" s="3"/>
      <c r="M704" s="38"/>
    </row>
    <row r="705" spans="1:13" ht="45.75" customHeight="1" outlineLevel="1" x14ac:dyDescent="0.2">
      <c r="A705" s="170" t="str">
        <f>Máximo!A705</f>
        <v>3.668</v>
      </c>
      <c r="B705" s="667" t="str">
        <f>Máximo!B705:E705</f>
        <v>12.4.3.4.   O tipo e abrangência de cada operação assistida a ser prestada poderá variar de acordo com o escopo de cada entrega, sendo definida em tempo de projeto;</v>
      </c>
      <c r="C705" s="668"/>
      <c r="D705" s="668"/>
      <c r="E705" s="669"/>
      <c r="F705" s="68" t="str">
        <f>IF(Máximo!F705:I705="","",Máximo!F705:I705)</f>
        <v/>
      </c>
      <c r="G705" s="72">
        <f>Máximo!G705:J705</f>
        <v>2.1459227E-4</v>
      </c>
      <c r="H705" s="70" t="str">
        <f>IF(Máximo!H705="","",Máximo!H705)</f>
        <v>Obrigatório</v>
      </c>
      <c r="I705" s="37" t="s">
        <v>4</v>
      </c>
      <c r="J705" s="73">
        <f>IF($K$13="Não Atende",0,IF(I705="","",IF(H705="",VLOOKUP(I705,Parâmetros!$B$3:$C$6,2,0),VLOOKUP(I705,Parâmetros!$B$3:$C$6,2,0)*VLOOKUP(H705,Parâmetros!$E$3:$G$5,2,0))))</f>
        <v>4</v>
      </c>
      <c r="K705" s="74">
        <f t="shared" si="277"/>
        <v>3.4763947740000002E-2</v>
      </c>
      <c r="L705" s="3"/>
      <c r="M705" s="38"/>
    </row>
    <row r="706" spans="1:13" ht="45.75" customHeight="1" outlineLevel="1" x14ac:dyDescent="0.2">
      <c r="A706" s="170" t="str">
        <f>Máximo!A706</f>
        <v>3.669</v>
      </c>
      <c r="B706" s="667" t="str">
        <f>Máximo!B706:E706</f>
        <v>12.4.3.5.   O PROPONENTE deve acompanhar os indicadores do ambiente de produção em conjunto com o time de Operação de Sistemas até a implantação completa da solução prevista para a etapa (caso a solução esteja sendo implantada por etapas) e prever em sua proposta Operação Assistida para as etapas subsequentes abordando os aspectos não considerados nas etapas de implantação anteriores. Neste momento podem ser realizados Business Simulation;</v>
      </c>
      <c r="C706" s="668"/>
      <c r="D706" s="668"/>
      <c r="E706" s="669"/>
      <c r="F706" s="68" t="str">
        <f>IF(Máximo!F706:I706="","",Máximo!F706:I706)</f>
        <v/>
      </c>
      <c r="G706" s="72">
        <f>Máximo!G706:J706</f>
        <v>2.1459227E-4</v>
      </c>
      <c r="H706" s="70" t="str">
        <f>IF(Máximo!H706="","",Máximo!H706)</f>
        <v>Obrigatório</v>
      </c>
      <c r="I706" s="37" t="s">
        <v>4</v>
      </c>
      <c r="J706" s="73">
        <f>IF($K$13="Não Atende",0,IF(I706="","",IF(H706="",VLOOKUP(I706,Parâmetros!$B$3:$C$6,2,0),VLOOKUP(I706,Parâmetros!$B$3:$C$6,2,0)*VLOOKUP(H706,Parâmetros!$E$3:$G$5,2,0))))</f>
        <v>4</v>
      </c>
      <c r="K706" s="74">
        <f t="shared" si="277"/>
        <v>3.4763947740000002E-2</v>
      </c>
      <c r="L706" s="3"/>
      <c r="M706" s="38"/>
    </row>
    <row r="707" spans="1:13" ht="45.75" customHeight="1" outlineLevel="1" x14ac:dyDescent="0.2">
      <c r="A707" s="170" t="str">
        <f>Máximo!A707</f>
        <v>3.670</v>
      </c>
      <c r="B707" s="667" t="str">
        <f>Máximo!B707:E707</f>
        <v>12.4.3.6.   As intervenções no ambiente produtivo deverão ser realizadas exclusivamente pelas equipes de Operações, Produção e Ambientes com supervisão e validação do PROPONENTE;</v>
      </c>
      <c r="C707" s="668"/>
      <c r="D707" s="668"/>
      <c r="E707" s="669"/>
      <c r="F707" s="68" t="str">
        <f>IF(Máximo!F707:I707="","",Máximo!F707:I707)</f>
        <v/>
      </c>
      <c r="G707" s="72">
        <f>Máximo!G707:J707</f>
        <v>2.1459227E-4</v>
      </c>
      <c r="H707" s="70" t="str">
        <f>IF(Máximo!H707="","",Máximo!H707)</f>
        <v>Obrigatório</v>
      </c>
      <c r="I707" s="37" t="s">
        <v>4</v>
      </c>
      <c r="J707" s="73">
        <f>IF($K$13="Não Atende",0,IF(I707="","",IF(H707="",VLOOKUP(I707,Parâmetros!$B$3:$C$6,2,0),VLOOKUP(I707,Parâmetros!$B$3:$C$6,2,0)*VLOOKUP(H707,Parâmetros!$E$3:$G$5,2,0))))</f>
        <v>4</v>
      </c>
      <c r="K707" s="74">
        <f t="shared" si="277"/>
        <v>3.4763947740000002E-2</v>
      </c>
      <c r="L707" s="3"/>
      <c r="M707" s="38"/>
    </row>
    <row r="708" spans="1:13" ht="45.75" customHeight="1" outlineLevel="1" x14ac:dyDescent="0.2">
      <c r="A708" s="170" t="str">
        <f>Máximo!A708</f>
        <v>3.671</v>
      </c>
      <c r="B708" s="667" t="str">
        <f>Máximo!B708:E708</f>
        <v>12.4.3.7.   Durante a Operação Assistida, o PROPONENTE deve garantir a atualização de todas as documentações da solução já traduzindo as possíveis modificações no modus operandi da solução.</v>
      </c>
      <c r="C708" s="668"/>
      <c r="D708" s="668"/>
      <c r="E708" s="669"/>
      <c r="F708" s="68" t="str">
        <f>IF(Máximo!F708:I708="","",Máximo!F708:I708)</f>
        <v/>
      </c>
      <c r="G708" s="72">
        <f>Máximo!G708:J708</f>
        <v>2.1459227E-4</v>
      </c>
      <c r="H708" s="70" t="str">
        <f>IF(Máximo!H708="","",Máximo!H708)</f>
        <v>Obrigatório</v>
      </c>
      <c r="I708" s="37" t="s">
        <v>4</v>
      </c>
      <c r="J708" s="73">
        <f>IF($K$13="Não Atende",0,IF(I708="","",IF(H708="",VLOOKUP(I708,Parâmetros!$B$3:$C$6,2,0),VLOOKUP(I708,Parâmetros!$B$3:$C$6,2,0)*VLOOKUP(H708,Parâmetros!$E$3:$G$5,2,0))))</f>
        <v>4</v>
      </c>
      <c r="K708" s="74">
        <f t="shared" si="277"/>
        <v>3.4763947740000002E-2</v>
      </c>
      <c r="L708" s="3"/>
      <c r="M708" s="38"/>
    </row>
    <row r="709" spans="1:13" ht="45.75" customHeight="1" outlineLevel="1" x14ac:dyDescent="0.2">
      <c r="A709" s="170" t="str">
        <f>Máximo!A709</f>
        <v>3.672</v>
      </c>
      <c r="B709" s="667" t="str">
        <f>Máximo!B709:E709</f>
        <v>12.4.4.               Requisitos de Gerenciamento de Serviços</v>
      </c>
      <c r="C709" s="668"/>
      <c r="D709" s="668"/>
      <c r="E709" s="669"/>
      <c r="F709" s="68" t="str">
        <f>IF(Máximo!F709:I709="","",Máximo!F709:I709)</f>
        <v/>
      </c>
      <c r="G709" s="72">
        <f>Máximo!G709:J709</f>
        <v>2.1459227E-4</v>
      </c>
      <c r="H709" s="70" t="str">
        <f>IF(Máximo!H709="","",Máximo!H709)</f>
        <v>Obrigatório</v>
      </c>
      <c r="I709" s="37" t="s">
        <v>4</v>
      </c>
      <c r="J709" s="73">
        <f>IF($K$13="Não Atende",0,IF(I709="","",IF(H709="",VLOOKUP(I709,Parâmetros!$B$3:$C$6,2,0),VLOOKUP(I709,Parâmetros!$B$3:$C$6,2,0)*VLOOKUP(H709,Parâmetros!$E$3:$G$5,2,0))))</f>
        <v>4</v>
      </c>
      <c r="K709" s="74">
        <f t="shared" si="277"/>
        <v>3.4763947740000002E-2</v>
      </c>
      <c r="L709" s="3"/>
      <c r="M709" s="38"/>
    </row>
    <row r="710" spans="1:13" ht="45.75" customHeight="1" outlineLevel="1" x14ac:dyDescent="0.2">
      <c r="A710" s="170" t="str">
        <f>Máximo!A710</f>
        <v>3.673</v>
      </c>
      <c r="B710" s="667" t="str">
        <f>Máximo!B710:E710</f>
        <v>12.4.4.1.   Informar quais processos dos servidores, do sistema operacional e/ou de banco de dados deverão ser monitorados para acompanhar a disponibilidade da aplicação, performance das transações e cargas de trabalho;</v>
      </c>
      <c r="C710" s="668"/>
      <c r="D710" s="668"/>
      <c r="E710" s="669"/>
      <c r="F710" s="68" t="str">
        <f>IF(Máximo!F710:I710="","",Máximo!F710:I710)</f>
        <v/>
      </c>
      <c r="G710" s="72">
        <f>Máximo!G710:J710</f>
        <v>2.1459227E-4</v>
      </c>
      <c r="H710" s="70" t="str">
        <f>IF(Máximo!H710="","",Máximo!H710)</f>
        <v>Obrigatório</v>
      </c>
      <c r="I710" s="37" t="s">
        <v>4</v>
      </c>
      <c r="J710" s="73">
        <f>IF($K$13="Não Atende",0,IF(I710="","",IF(H710="",VLOOKUP(I710,Parâmetros!$B$3:$C$6,2,0),VLOOKUP(I710,Parâmetros!$B$3:$C$6,2,0)*VLOOKUP(H710,Parâmetros!$E$3:$G$5,2,0))))</f>
        <v>4</v>
      </c>
      <c r="K710" s="74">
        <f t="shared" si="277"/>
        <v>3.4763947740000002E-2</v>
      </c>
      <c r="L710" s="3"/>
      <c r="M710" s="38"/>
    </row>
    <row r="711" spans="1:13" ht="45.75" customHeight="1" outlineLevel="1" x14ac:dyDescent="0.2">
      <c r="A711" s="170" t="str">
        <f>Máximo!A711</f>
        <v>3.674</v>
      </c>
      <c r="B711" s="667" t="str">
        <f>Máximo!B711:E711</f>
        <v>12.4.4.2.   Definir em tempo de estudo e em conjunto com a Oi quais transações devem ser monitoradas e qual atuação das equipes Operacionais;</v>
      </c>
      <c r="C711" s="668"/>
      <c r="D711" s="668"/>
      <c r="E711" s="669"/>
      <c r="F711" s="68" t="str">
        <f>IF(Máximo!F711:I711="","",Máximo!F711:I711)</f>
        <v/>
      </c>
      <c r="G711" s="72">
        <f>Máximo!G711:J711</f>
        <v>2.1459227E-4</v>
      </c>
      <c r="H711" s="70" t="str">
        <f>IF(Máximo!H711="","",Máximo!H711)</f>
        <v>Obrigatório</v>
      </c>
      <c r="I711" s="37" t="s">
        <v>4</v>
      </c>
      <c r="J711" s="73">
        <f>IF($K$13="Não Atende",0,IF(I711="","",IF(H711="",VLOOKUP(I711,Parâmetros!$B$3:$C$6,2,0),VLOOKUP(I711,Parâmetros!$B$3:$C$6,2,0)*VLOOKUP(H711,Parâmetros!$E$3:$G$5,2,0))))</f>
        <v>4</v>
      </c>
      <c r="K711" s="74">
        <f t="shared" si="277"/>
        <v>3.4763947740000002E-2</v>
      </c>
      <c r="L711" s="3"/>
      <c r="M711" s="38"/>
    </row>
    <row r="712" spans="1:13" ht="45.75" customHeight="1" outlineLevel="1" x14ac:dyDescent="0.2">
      <c r="A712" s="170" t="str">
        <f>Máximo!A712</f>
        <v>3.675</v>
      </c>
      <c r="B712" s="667" t="str">
        <f>Máximo!B712:E712</f>
        <v>12.4.4.3.   Definir baseline de tempo de resposta da aplicação/serviços de acordo com a experiência do usuário (ex.: Login, abertura de tela, resposta de URL da aplicação);</v>
      </c>
      <c r="C712" s="668"/>
      <c r="D712" s="668"/>
      <c r="E712" s="669"/>
      <c r="F712" s="68" t="str">
        <f>IF(Máximo!F712:I712="","",Máximo!F712:I712)</f>
        <v/>
      </c>
      <c r="G712" s="72">
        <f>Máximo!G712:J712</f>
        <v>2.1459227E-4</v>
      </c>
      <c r="H712" s="70" t="str">
        <f>IF(Máximo!H712="","",Máximo!H712)</f>
        <v>Obrigatório</v>
      </c>
      <c r="I712" s="37" t="s">
        <v>4</v>
      </c>
      <c r="J712" s="73">
        <f>IF($K$13="Não Atende",0,IF(I712="","",IF(H712="",VLOOKUP(I712,Parâmetros!$B$3:$C$6,2,0),VLOOKUP(I712,Parâmetros!$B$3:$C$6,2,0)*VLOOKUP(H712,Parâmetros!$E$3:$G$5,2,0))))</f>
        <v>4</v>
      </c>
      <c r="K712" s="74">
        <f t="shared" si="277"/>
        <v>3.4763947740000002E-2</v>
      </c>
      <c r="L712" s="3"/>
      <c r="M712" s="38"/>
    </row>
    <row r="713" spans="1:13" ht="45.75" customHeight="1" outlineLevel="1" x14ac:dyDescent="0.2">
      <c r="A713" s="170" t="str">
        <f>Máximo!A713</f>
        <v>3.676</v>
      </c>
      <c r="B713" s="667" t="str">
        <f>Máximo!B713:E713</f>
        <v>12.4.4.4.   Definir em tempo de estudo todos os SLA dos entregáveis da produção em modalidade batch e a sua relação e impacto com os serviços de TI e processos de negócio;</v>
      </c>
      <c r="C713" s="668"/>
      <c r="D713" s="668"/>
      <c r="E713" s="669"/>
      <c r="F713" s="68" t="str">
        <f>IF(Máximo!F713:I713="","",Máximo!F713:I713)</f>
        <v/>
      </c>
      <c r="G713" s="72">
        <f>Máximo!G713:J713</f>
        <v>2.1459227E-4</v>
      </c>
      <c r="H713" s="70" t="str">
        <f>IF(Máximo!H713="","",Máximo!H713)</f>
        <v>Obrigatório</v>
      </c>
      <c r="I713" s="37" t="s">
        <v>4</v>
      </c>
      <c r="J713" s="73">
        <f>IF($K$13="Não Atende",0,IF(I713="","",IF(H713="",VLOOKUP(I713,Parâmetros!$B$3:$C$6,2,0),VLOOKUP(I713,Parâmetros!$B$3:$C$6,2,0)*VLOOKUP(H713,Parâmetros!$E$3:$G$5,2,0))))</f>
        <v>4</v>
      </c>
      <c r="K713" s="74">
        <f t="shared" si="277"/>
        <v>3.4763947740000002E-2</v>
      </c>
      <c r="L713" s="3"/>
      <c r="M713" s="38"/>
    </row>
    <row r="714" spans="1:13" ht="45.75" customHeight="1" outlineLevel="1" x14ac:dyDescent="0.2">
      <c r="A714" s="170" t="str">
        <f>Máximo!A714</f>
        <v>3.677</v>
      </c>
      <c r="B714" s="667" t="str">
        <f>Máximo!B714:E714</f>
        <v>12.4.4.5.   Informar toda volumetria de produção considerando as partes transacional e batch da solução, o ciclo de negócio e sazonalidades possíveis e o impacto relativo na infraestrutura tecnológica proposta;</v>
      </c>
      <c r="C714" s="668"/>
      <c r="D714" s="668"/>
      <c r="E714" s="669"/>
      <c r="F714" s="68" t="str">
        <f>IF(Máximo!F714:I714="","",Máximo!F714:I714)</f>
        <v/>
      </c>
      <c r="G714" s="72">
        <f>Máximo!G714:J714</f>
        <v>2.1459227E-4</v>
      </c>
      <c r="H714" s="70" t="str">
        <f>IF(Máximo!H714="","",Máximo!H714)</f>
        <v>Obrigatório</v>
      </c>
      <c r="I714" s="37" t="s">
        <v>4</v>
      </c>
      <c r="J714" s="73">
        <f>IF($K$13="Não Atende",0,IF(I714="","",IF(H714="",VLOOKUP(I714,Parâmetros!$B$3:$C$6,2,0),VLOOKUP(I714,Parâmetros!$B$3:$C$6,2,0)*VLOOKUP(H714,Parâmetros!$E$3:$G$5,2,0))))</f>
        <v>4</v>
      </c>
      <c r="K714" s="74">
        <f t="shared" si="277"/>
        <v>3.4763947740000002E-2</v>
      </c>
      <c r="L714" s="3"/>
      <c r="M714" s="38"/>
    </row>
    <row r="715" spans="1:13" ht="45.75" customHeight="1" outlineLevel="1" x14ac:dyDescent="0.2">
      <c r="A715" s="170" t="str">
        <f>Máximo!A715</f>
        <v>3.678</v>
      </c>
      <c r="B715" s="667" t="str">
        <f>Máximo!B715:E715</f>
        <v>12.4.4.6.   Definir em tempo de estudo e em conjunto com a Oi os SLA para cada processo de negócio monitorado a partir dos serviços de TI;</v>
      </c>
      <c r="C715" s="668"/>
      <c r="D715" s="668"/>
      <c r="E715" s="669"/>
      <c r="F715" s="68" t="str">
        <f>IF(Máximo!F715:I715="","",Máximo!F715:I715)</f>
        <v/>
      </c>
      <c r="G715" s="72">
        <f>Máximo!G715:J715</f>
        <v>2.1459227E-4</v>
      </c>
      <c r="H715" s="70" t="str">
        <f>IF(Máximo!H715="","",Máximo!H715)</f>
        <v>Obrigatório</v>
      </c>
      <c r="I715" s="37" t="s">
        <v>4</v>
      </c>
      <c r="J715" s="73">
        <f>IF($K$13="Não Atende",0,IF(I715="","",IF(H715="",VLOOKUP(I715,Parâmetros!$B$3:$C$6,2,0),VLOOKUP(I715,Parâmetros!$B$3:$C$6,2,0)*VLOOKUP(H715,Parâmetros!$E$3:$G$5,2,0))))</f>
        <v>4</v>
      </c>
      <c r="K715" s="74">
        <f t="shared" si="277"/>
        <v>3.4763947740000002E-2</v>
      </c>
      <c r="L715" s="3"/>
      <c r="M715" s="38"/>
    </row>
    <row r="716" spans="1:13" ht="45.75" customHeight="1" outlineLevel="1" x14ac:dyDescent="0.2">
      <c r="A716" s="170" t="str">
        <f>Máximo!A716</f>
        <v>3.679</v>
      </c>
      <c r="B716" s="667" t="str">
        <f>Máximo!B716:E716</f>
        <v>12.4.4.7.   Definir em tempo de estudo e em conjunto com a Oi os OLA para cada ação operacional envolvida na monitoração dos serviços de TI;</v>
      </c>
      <c r="C716" s="668"/>
      <c r="D716" s="668"/>
      <c r="E716" s="669"/>
      <c r="F716" s="68" t="str">
        <f>IF(Máximo!F716:I716="","",Máximo!F716:I716)</f>
        <v/>
      </c>
      <c r="G716" s="72">
        <f>Máximo!G716:J716</f>
        <v>2.1459227E-4</v>
      </c>
      <c r="H716" s="70" t="str">
        <f>IF(Máximo!H716="","",Máximo!H716)</f>
        <v>Obrigatório</v>
      </c>
      <c r="I716" s="37" t="s">
        <v>4</v>
      </c>
      <c r="J716" s="73">
        <f>IF($K$13="Não Atende",0,IF(I716="","",IF(H716="",VLOOKUP(I716,Parâmetros!$B$3:$C$6,2,0),VLOOKUP(I716,Parâmetros!$B$3:$C$6,2,0)*VLOOKUP(H716,Parâmetros!$E$3:$G$5,2,0))))</f>
        <v>4</v>
      </c>
      <c r="K716" s="74">
        <f t="shared" si="277"/>
        <v>3.4763947740000002E-2</v>
      </c>
      <c r="L716" s="3"/>
      <c r="M716" s="38"/>
    </row>
    <row r="717" spans="1:13" ht="45.75" customHeight="1" outlineLevel="1" x14ac:dyDescent="0.2">
      <c r="A717" s="170" t="str">
        <f>Máximo!A717</f>
        <v>3.680</v>
      </c>
      <c r="B717" s="667" t="str">
        <f>Máximo!B717:E717</f>
        <v>12.4.4.8.   Especificar a monitoração de serviço, através de documento próprio, contemplando visão fim a fim do processo de negócio, e correlacionando as monitorações às camadas de experiência do usuário, aplicação e infraestrutura.</v>
      </c>
      <c r="C717" s="668"/>
      <c r="D717" s="668"/>
      <c r="E717" s="669"/>
      <c r="F717" s="68" t="str">
        <f>IF(Máximo!F717:I717="","",Máximo!F717:I717)</f>
        <v/>
      </c>
      <c r="G717" s="72">
        <f>Máximo!G717:J717</f>
        <v>2.1459227E-4</v>
      </c>
      <c r="H717" s="70" t="str">
        <f>IF(Máximo!H717="","",Máximo!H717)</f>
        <v>Obrigatório</v>
      </c>
      <c r="I717" s="37" t="s">
        <v>4</v>
      </c>
      <c r="J717" s="73">
        <f>IF($K$13="Não Atende",0,IF(I717="","",IF(H717="",VLOOKUP(I717,Parâmetros!$B$3:$C$6,2,0),VLOOKUP(I717,Parâmetros!$B$3:$C$6,2,0)*VLOOKUP(H717,Parâmetros!$E$3:$G$5,2,0))))</f>
        <v>4</v>
      </c>
      <c r="K717" s="74">
        <f t="shared" si="277"/>
        <v>3.4763947740000002E-2</v>
      </c>
      <c r="L717" s="3"/>
      <c r="M717" s="38"/>
    </row>
    <row r="718" spans="1:13" ht="45.75" customHeight="1" outlineLevel="1" x14ac:dyDescent="0.2">
      <c r="A718" s="170" t="str">
        <f>Máximo!A718</f>
        <v>3.681</v>
      </c>
      <c r="B718" s="667" t="str">
        <f>Máximo!B718:E718</f>
        <v>12.4.4.9.   Informar todas as interfaces existentes com outros sistemas, e como as mesmas devem ser monitoradas, de modo que possamos ter uma visão fim-a-fim das integrações com os demais sistemas Oi.</v>
      </c>
      <c r="C718" s="668"/>
      <c r="D718" s="668"/>
      <c r="E718" s="669"/>
      <c r="F718" s="68" t="str">
        <f>IF(Máximo!F718:I718="","",Máximo!F718:I718)</f>
        <v/>
      </c>
      <c r="G718" s="72">
        <f>Máximo!G718:J718</f>
        <v>2.1459227E-4</v>
      </c>
      <c r="H718" s="70" t="str">
        <f>IF(Máximo!H718="","",Máximo!H718)</f>
        <v>Obrigatório</v>
      </c>
      <c r="I718" s="37" t="s">
        <v>4</v>
      </c>
      <c r="J718" s="73">
        <f>IF($K$13="Não Atende",0,IF(I718="","",IF(H718="",VLOOKUP(I718,Parâmetros!$B$3:$C$6,2,0),VLOOKUP(I718,Parâmetros!$B$3:$C$6,2,0)*VLOOKUP(H718,Parâmetros!$E$3:$G$5,2,0))))</f>
        <v>4</v>
      </c>
      <c r="K718" s="74">
        <f t="shared" si="277"/>
        <v>3.4763947740000002E-2</v>
      </c>
      <c r="L718" s="3"/>
      <c r="M718" s="38"/>
    </row>
    <row r="719" spans="1:13" ht="45.75" customHeight="1" outlineLevel="1" x14ac:dyDescent="0.2">
      <c r="A719" s="170" t="str">
        <f>Máximo!A719</f>
        <v>3.682</v>
      </c>
      <c r="B719" s="667" t="str">
        <f>Máximo!B719:E719</f>
        <v>12.5.Pós-Implantação (Oficialização da Operação do Sistema)</v>
      </c>
      <c r="C719" s="668"/>
      <c r="D719" s="668"/>
      <c r="E719" s="669"/>
      <c r="F719" s="68" t="str">
        <f>IF(Máximo!F719:I719="","",Máximo!F719:I719)</f>
        <v/>
      </c>
      <c r="G719" s="72">
        <f>Máximo!G719:J719</f>
        <v>2.1459227E-4</v>
      </c>
      <c r="H719" s="70" t="str">
        <f>IF(Máximo!H719="","",Máximo!H719)</f>
        <v>Obrigatório</v>
      </c>
      <c r="I719" s="37" t="s">
        <v>4</v>
      </c>
      <c r="J719" s="73">
        <f>IF($K$13="Não Atende",0,IF(I719="","",IF(H719="",VLOOKUP(I719,Parâmetros!$B$3:$C$6,2,0),VLOOKUP(I719,Parâmetros!$B$3:$C$6,2,0)*VLOOKUP(H719,Parâmetros!$E$3:$G$5,2,0))))</f>
        <v>4</v>
      </c>
      <c r="K719" s="74">
        <f t="shared" si="277"/>
        <v>3.4763947740000002E-2</v>
      </c>
      <c r="L719" s="3"/>
      <c r="M719" s="38"/>
    </row>
    <row r="720" spans="1:13" ht="45.75" customHeight="1" outlineLevel="1" x14ac:dyDescent="0.2">
      <c r="A720" s="170" t="str">
        <f>Máximo!A720</f>
        <v>3.683</v>
      </c>
      <c r="B720" s="667" t="str">
        <f>Máximo!B720:E720</f>
        <v>12.5.1.               O PROPONENTE conduzirá toda a transição para a equipe Operação de Sistemas incluindo:</v>
      </c>
      <c r="C720" s="668"/>
      <c r="D720" s="668"/>
      <c r="E720" s="669"/>
      <c r="F720" s="68" t="str">
        <f>IF(Máximo!F720:I720="","",Máximo!F720:I720)</f>
        <v/>
      </c>
      <c r="G720" s="72">
        <f>Máximo!G720:J720</f>
        <v>2.1459227E-4</v>
      </c>
      <c r="H720" s="70" t="str">
        <f>IF(Máximo!H720="","",Máximo!H720)</f>
        <v>Obrigatório</v>
      </c>
      <c r="I720" s="37" t="s">
        <v>4</v>
      </c>
      <c r="J720" s="73">
        <f>IF($K$13="Não Atende",0,IF(I720="","",IF(H720="",VLOOKUP(I720,Parâmetros!$B$3:$C$6,2,0),VLOOKUP(I720,Parâmetros!$B$3:$C$6,2,0)*VLOOKUP(H720,Parâmetros!$E$3:$G$5,2,0))))</f>
        <v>4</v>
      </c>
      <c r="K720" s="74">
        <f t="shared" si="277"/>
        <v>3.4763947740000002E-2</v>
      </c>
      <c r="L720" s="3"/>
      <c r="M720" s="38"/>
    </row>
    <row r="721" spans="1:13" ht="45.75" customHeight="1" outlineLevel="1" x14ac:dyDescent="0.2">
      <c r="A721" s="170" t="str">
        <f>Máximo!A721</f>
        <v>3.684</v>
      </c>
      <c r="B721" s="667" t="str">
        <f>Máximo!B721:E721</f>
        <v>12.5.1.1.  Alocação de recurso técnico especializado do projeto para suportar a Operação do Sistema durante o período de garantia da solução e até a estabilização completa da solução/ambiente;</v>
      </c>
      <c r="C721" s="668"/>
      <c r="D721" s="668"/>
      <c r="E721" s="669"/>
      <c r="F721" s="68" t="str">
        <f>IF(Máximo!F721:I721="","",Máximo!F721:I721)</f>
        <v/>
      </c>
      <c r="G721" s="72">
        <f>Máximo!G721:J721</f>
        <v>2.1459227E-4</v>
      </c>
      <c r="H721" s="70" t="str">
        <f>IF(Máximo!H721="","",Máximo!H721)</f>
        <v>Obrigatório</v>
      </c>
      <c r="I721" s="37" t="s">
        <v>4</v>
      </c>
      <c r="J721" s="73">
        <f>IF($K$13="Não Atende",0,IF(I721="","",IF(H721="",VLOOKUP(I721,Parâmetros!$B$3:$C$6,2,0),VLOOKUP(I721,Parâmetros!$B$3:$C$6,2,0)*VLOOKUP(H721,Parâmetros!$E$3:$G$5,2,0))))</f>
        <v>4</v>
      </c>
      <c r="K721" s="74">
        <f t="shared" si="277"/>
        <v>3.4763947740000002E-2</v>
      </c>
      <c r="L721" s="3"/>
      <c r="M721" s="38"/>
    </row>
    <row r="722" spans="1:13" ht="45.75" customHeight="1" outlineLevel="1" x14ac:dyDescent="0.2">
      <c r="A722" s="170" t="str">
        <f>Máximo!A722</f>
        <v>3.685</v>
      </c>
      <c r="B722" s="667" t="str">
        <f>Máximo!B722:E722</f>
        <v>12.5.1.2.  Apresentação do processo de acionamento e registro de problemas junto ao fornecedor, os documentos e informações a serem anexadas, assim como os procedimentos de escalação em caso de vencimento de SLA de atendimento;</v>
      </c>
      <c r="C722" s="668"/>
      <c r="D722" s="668"/>
      <c r="E722" s="669"/>
      <c r="F722" s="68" t="str">
        <f>IF(Máximo!F722:I722="","",Máximo!F722:I722)</f>
        <v/>
      </c>
      <c r="G722" s="72">
        <f>Máximo!G722:J722</f>
        <v>2.1459227E-4</v>
      </c>
      <c r="H722" s="70" t="str">
        <f>IF(Máximo!H722="","",Máximo!H722)</f>
        <v>Obrigatório</v>
      </c>
      <c r="I722" s="37" t="s">
        <v>4</v>
      </c>
      <c r="J722" s="73">
        <f>IF($K$13="Não Atende",0,IF(I722="","",IF(H722="",VLOOKUP(I722,Parâmetros!$B$3:$C$6,2,0),VLOOKUP(I722,Parâmetros!$B$3:$C$6,2,0)*VLOOKUP(H722,Parâmetros!$E$3:$G$5,2,0))))</f>
        <v>4</v>
      </c>
      <c r="K722" s="74">
        <f t="shared" si="277"/>
        <v>3.4763947740000002E-2</v>
      </c>
      <c r="L722" s="3"/>
      <c r="M722" s="38"/>
    </row>
    <row r="723" spans="1:13" ht="45.75" customHeight="1" outlineLevel="1" x14ac:dyDescent="0.2">
      <c r="A723" s="170" t="str">
        <f>Máximo!A723</f>
        <v>3.686</v>
      </c>
      <c r="B723" s="667" t="str">
        <f>Máximo!B723:E723</f>
        <v>12.5.1.3.  Apresentação dos procedimentos de blindagem do(s) ambiente(s) operacional(ais) para aprovação da Oi e realização das atividades necessárias para uma efetiva segregação de tarefas e responsabilidades entre operação, desenvolvimento e clientes/usuários;</v>
      </c>
      <c r="C723" s="668"/>
      <c r="D723" s="668"/>
      <c r="E723" s="669"/>
      <c r="F723" s="68" t="str">
        <f>IF(Máximo!F723:I723="","",Máximo!F723:I723)</f>
        <v/>
      </c>
      <c r="G723" s="72">
        <f>Máximo!G723:J723</f>
        <v>2.1459227E-4</v>
      </c>
      <c r="H723" s="70" t="str">
        <f>IF(Máximo!H723="","",Máximo!H723)</f>
        <v>Obrigatório</v>
      </c>
      <c r="I723" s="37" t="s">
        <v>4</v>
      </c>
      <c r="J723" s="73">
        <f>IF($K$13="Não Atende",0,IF(I723="","",IF(H723="",VLOOKUP(I723,Parâmetros!$B$3:$C$6,2,0),VLOOKUP(I723,Parâmetros!$B$3:$C$6,2,0)*VLOOKUP(H723,Parâmetros!$E$3:$G$5,2,0))))</f>
        <v>4</v>
      </c>
      <c r="K723" s="74">
        <f t="shared" si="277"/>
        <v>3.4763947740000002E-2</v>
      </c>
      <c r="L723" s="3"/>
      <c r="M723" s="38"/>
    </row>
    <row r="724" spans="1:13" ht="45.75" customHeight="1" outlineLevel="1" x14ac:dyDescent="0.2">
      <c r="A724" s="170" t="str">
        <f>Máximo!A724</f>
        <v>3.687</v>
      </c>
      <c r="B724" s="667" t="str">
        <f>Máximo!B724:E724</f>
        <v>12.5.1.4.  Criação da Matriz de responsabilidade do(s) ambiente(s) operacional(ais) da Solução levando em consideração as responsabilidades Nível 1 e 2  de Operações e Produção e as responsabilidades do Desenvolvimento e fornecedor da solução para o Nível 3.</v>
      </c>
      <c r="C724" s="668"/>
      <c r="D724" s="668"/>
      <c r="E724" s="669"/>
      <c r="F724" s="68" t="str">
        <f>IF(Máximo!F724:I724="","",Máximo!F724:I724)</f>
        <v/>
      </c>
      <c r="G724" s="72">
        <f>Máximo!G724:J724</f>
        <v>2.1459227E-4</v>
      </c>
      <c r="H724" s="70" t="str">
        <f>IF(Máximo!H724="","",Máximo!H724)</f>
        <v>Obrigatório</v>
      </c>
      <c r="I724" s="37" t="s">
        <v>4</v>
      </c>
      <c r="J724" s="73">
        <f>IF($K$13="Não Atende",0,IF(I724="","",IF(H724="",VLOOKUP(I724,Parâmetros!$B$3:$C$6,2,0),VLOOKUP(I724,Parâmetros!$B$3:$C$6,2,0)*VLOOKUP(H724,Parâmetros!$E$3:$G$5,2,0))))</f>
        <v>4</v>
      </c>
      <c r="K724" s="74">
        <f t="shared" si="277"/>
        <v>3.4763947740000002E-2</v>
      </c>
      <c r="L724" s="3"/>
      <c r="M724" s="38"/>
    </row>
    <row r="725" spans="1:13" ht="45.75" customHeight="1" outlineLevel="1" x14ac:dyDescent="0.2">
      <c r="A725" s="170" t="str">
        <f>Máximo!A725</f>
        <v>3.688</v>
      </c>
      <c r="B725" s="667" t="str">
        <f>Máximo!B725:E725</f>
        <v>12.5.2.               A oficialização do regime de Operação em produção ocorre após o TAP (Termo de Aceite de Produção). Neste momento são registradas as não conformidades por intermédio dos TNC (Termos de Não Conformidade), documento contendo a relação dos gaps, conflitos sistêmicos com as regras de negócio ou padrões da OI.</v>
      </c>
      <c r="C725" s="668"/>
      <c r="D725" s="668"/>
      <c r="E725" s="669"/>
      <c r="F725" s="68" t="str">
        <f>IF(Máximo!F725:I725="","",Máximo!F725:I725)</f>
        <v/>
      </c>
      <c r="G725" s="72">
        <f>Máximo!G725:J725</f>
        <v>2.1459227E-4</v>
      </c>
      <c r="H725" s="70" t="str">
        <f>IF(Máximo!H725="","",Máximo!H725)</f>
        <v>Obrigatório</v>
      </c>
      <c r="I725" s="37" t="s">
        <v>4</v>
      </c>
      <c r="J725" s="73">
        <f>IF($K$13="Não Atende",0,IF(I725="","",IF(H725="",VLOOKUP(I725,Parâmetros!$B$3:$C$6,2,0),VLOOKUP(I725,Parâmetros!$B$3:$C$6,2,0)*VLOOKUP(H725,Parâmetros!$E$3:$G$5,2,0))))</f>
        <v>4</v>
      </c>
      <c r="K725" s="74">
        <f t="shared" si="277"/>
        <v>3.4763947740000002E-2</v>
      </c>
      <c r="L725" s="3"/>
      <c r="M725" s="38"/>
    </row>
    <row r="726" spans="1:13" ht="45.75" customHeight="1" outlineLevel="1" x14ac:dyDescent="0.2">
      <c r="A726" s="170" t="str">
        <f>Máximo!A726</f>
        <v>3.689</v>
      </c>
      <c r="B726" s="667" t="str">
        <f>Máximo!B726:E726</f>
        <v>13.      Requisitos de Microinformática</v>
      </c>
      <c r="C726" s="668"/>
      <c r="D726" s="668"/>
      <c r="E726" s="669"/>
      <c r="F726" s="68" t="str">
        <f>IF(Máximo!F726:I726="","",Máximo!F726:I726)</f>
        <v/>
      </c>
      <c r="G726" s="72">
        <f>Máximo!G726:J726</f>
        <v>2.1459227E-4</v>
      </c>
      <c r="H726" s="70" t="str">
        <f>IF(Máximo!H726="","",Máximo!H726)</f>
        <v>Obrigatório</v>
      </c>
      <c r="I726" s="37" t="s">
        <v>4</v>
      </c>
      <c r="J726" s="73">
        <f>IF($K$13="Não Atende",0,IF(I726="","",IF(H726="",VLOOKUP(I726,Parâmetros!$B$3:$C$6,2,0),VLOOKUP(I726,Parâmetros!$B$3:$C$6,2,0)*VLOOKUP(H726,Parâmetros!$E$3:$G$5,2,0))))</f>
        <v>4</v>
      </c>
      <c r="K726" s="74">
        <f t="shared" si="277"/>
        <v>3.4763947740000002E-2</v>
      </c>
      <c r="L726" s="3"/>
      <c r="M726" s="38"/>
    </row>
    <row r="727" spans="1:13" ht="45.75" customHeight="1" outlineLevel="1" x14ac:dyDescent="0.2">
      <c r="A727" s="170" t="str">
        <f>Máximo!A727</f>
        <v>3.690</v>
      </c>
      <c r="B727" s="667" t="str">
        <f>Máximo!B727:E727</f>
        <v>13.1.O PROPONENTE deve obedecer os requerimentos necessários indicados pela equipe responsável pelo serviços de usuário (microinformática). Os padrões serão direcionados e disponibilizados em tempo de estudo e implementação. Podemos destacar os itens abaixo:</v>
      </c>
      <c r="C727" s="668"/>
      <c r="D727" s="668"/>
      <c r="E727" s="669"/>
      <c r="F727" s="68" t="str">
        <f>IF(Máximo!F727:I727="","",Máximo!F727:I727)</f>
        <v/>
      </c>
      <c r="G727" s="72">
        <f>Máximo!G727:J727</f>
        <v>2.1459227E-4</v>
      </c>
      <c r="H727" s="70" t="str">
        <f>IF(Máximo!H727="","",Máximo!H727)</f>
        <v>Obrigatório</v>
      </c>
      <c r="I727" s="37" t="s">
        <v>4</v>
      </c>
      <c r="J727" s="73">
        <f>IF($K$13="Não Atende",0,IF(I727="","",IF(H727="",VLOOKUP(I727,Parâmetros!$B$3:$C$6,2,0),VLOOKUP(I727,Parâmetros!$B$3:$C$6,2,0)*VLOOKUP(H727,Parâmetros!$E$3:$G$5,2,0))))</f>
        <v>4</v>
      </c>
      <c r="K727" s="74">
        <f t="shared" si="277"/>
        <v>3.4763947740000002E-2</v>
      </c>
      <c r="L727" s="3"/>
      <c r="M727" s="38"/>
    </row>
    <row r="728" spans="1:13" ht="45.75" customHeight="1" outlineLevel="1" x14ac:dyDescent="0.2">
      <c r="A728" s="170" t="str">
        <f>Máximo!A728</f>
        <v>3.691</v>
      </c>
      <c r="B728" s="667" t="str">
        <f>Máximo!B728:E728</f>
        <v>13.1.1.           O público alvo para uso de clientes e/ou front-ends web da solução ofertada será(ão):</v>
      </c>
      <c r="C728" s="668"/>
      <c r="D728" s="668"/>
      <c r="E728" s="669"/>
      <c r="F728" s="68" t="str">
        <f>IF(Máximo!F728:I728="","",Máximo!F728:I728)</f>
        <v/>
      </c>
      <c r="G728" s="72">
        <f>Máximo!G728:J728</f>
        <v>2.1459227E-4</v>
      </c>
      <c r="H728" s="70" t="str">
        <f>IF(Máximo!H728="","",Máximo!H728)</f>
        <v>Obrigatório</v>
      </c>
      <c r="I728" s="37" t="s">
        <v>4</v>
      </c>
      <c r="J728" s="73">
        <f>IF($K$13="Não Atende",0,IF(I728="","",IF(H728="",VLOOKUP(I728,Parâmetros!$B$3:$C$6,2,0),VLOOKUP(I728,Parâmetros!$B$3:$C$6,2,0)*VLOOKUP(H728,Parâmetros!$E$3:$G$5,2,0))))</f>
        <v>4</v>
      </c>
      <c r="K728" s="74">
        <f t="shared" si="277"/>
        <v>3.4763947740000002E-2</v>
      </c>
      <c r="L728" s="3"/>
      <c r="M728" s="38"/>
    </row>
    <row r="729" spans="1:13" ht="45.75" customHeight="1" outlineLevel="1" x14ac:dyDescent="0.2">
      <c r="A729" s="170" t="str">
        <f>Máximo!A729</f>
        <v>3.692</v>
      </c>
      <c r="B729" s="667" t="str">
        <f>Máximo!B729:E729</f>
        <v>13.1.1.1.           Cliente da Oi fora da companhia</v>
      </c>
      <c r="C729" s="668"/>
      <c r="D729" s="668"/>
      <c r="E729" s="669"/>
      <c r="F729" s="68" t="str">
        <f>IF(Máximo!F729:I729="","",Máximo!F729:I729)</f>
        <v/>
      </c>
      <c r="G729" s="72">
        <f>Máximo!G729:J729</f>
        <v>2.1459227E-4</v>
      </c>
      <c r="H729" s="70" t="str">
        <f>IF(Máximo!H729="","",Máximo!H729)</f>
        <v>Obrigatório</v>
      </c>
      <c r="I729" s="37" t="s">
        <v>4</v>
      </c>
      <c r="J729" s="73">
        <f>IF($K$13="Não Atende",0,IF(I729="","",IF(H729="",VLOOKUP(I729,Parâmetros!$B$3:$C$6,2,0),VLOOKUP(I729,Parâmetros!$B$3:$C$6,2,0)*VLOOKUP(H729,Parâmetros!$E$3:$G$5,2,0))))</f>
        <v>4</v>
      </c>
      <c r="K729" s="74">
        <f t="shared" si="277"/>
        <v>3.4763947740000002E-2</v>
      </c>
      <c r="L729" s="3"/>
      <c r="M729" s="38"/>
    </row>
    <row r="730" spans="1:13" ht="45.75" customHeight="1" outlineLevel="1" x14ac:dyDescent="0.2">
      <c r="A730" s="170" t="str">
        <f>Máximo!A730</f>
        <v>3.693</v>
      </c>
      <c r="B730" s="667" t="str">
        <f>Máximo!B730:E730</f>
        <v>13.1.1.2.           Colaborador ou parceiro da Oi dentro da companhia</v>
      </c>
      <c r="C730" s="668"/>
      <c r="D730" s="668"/>
      <c r="E730" s="669"/>
      <c r="F730" s="68" t="str">
        <f>IF(Máximo!F730:I730="","",Máximo!F730:I730)</f>
        <v/>
      </c>
      <c r="G730" s="72">
        <f>Máximo!G730:J730</f>
        <v>2.1459227E-4</v>
      </c>
      <c r="H730" s="70" t="str">
        <f>IF(Máximo!H730="","",Máximo!H730)</f>
        <v>Obrigatório</v>
      </c>
      <c r="I730" s="37" t="s">
        <v>4</v>
      </c>
      <c r="J730" s="73">
        <f>IF($K$13="Não Atende",0,IF(I730="","",IF(H730="",VLOOKUP(I730,Parâmetros!$B$3:$C$6,2,0),VLOOKUP(I730,Parâmetros!$B$3:$C$6,2,0)*VLOOKUP(H730,Parâmetros!$E$3:$G$5,2,0))))</f>
        <v>4</v>
      </c>
      <c r="K730" s="74">
        <f t="shared" si="277"/>
        <v>3.4763947740000002E-2</v>
      </c>
      <c r="L730" s="3"/>
      <c r="M730" s="38"/>
    </row>
    <row r="731" spans="1:13" ht="45.75" customHeight="1" outlineLevel="1" x14ac:dyDescent="0.2">
      <c r="A731" s="170" t="str">
        <f>Máximo!A731</f>
        <v>3.694</v>
      </c>
      <c r="B731" s="667" t="str">
        <f>Máximo!B731:E731</f>
        <v>13.1.1.3.           Parceiro Oi fora da companhia (através de link);</v>
      </c>
      <c r="C731" s="668"/>
      <c r="D731" s="668"/>
      <c r="E731" s="669"/>
      <c r="F731" s="68" t="str">
        <f>IF(Máximo!F731:I731="","",Máximo!F731:I731)</f>
        <v/>
      </c>
      <c r="G731" s="72">
        <f>Máximo!G731:J731</f>
        <v>2.1459227E-4</v>
      </c>
      <c r="H731" s="70" t="str">
        <f>IF(Máximo!H731="","",Máximo!H731)</f>
        <v>Obrigatório</v>
      </c>
      <c r="I731" s="37" t="s">
        <v>4</v>
      </c>
      <c r="J731" s="73">
        <f>IF($K$13="Não Atende",0,IF(I731="","",IF(H731="",VLOOKUP(I731,Parâmetros!$B$3:$C$6,2,0),VLOOKUP(I731,Parâmetros!$B$3:$C$6,2,0)*VLOOKUP(H731,Parâmetros!$E$3:$G$5,2,0))))</f>
        <v>4</v>
      </c>
      <c r="K731" s="74">
        <f t="shared" si="277"/>
        <v>3.4763947740000002E-2</v>
      </c>
      <c r="L731" s="3"/>
      <c r="M731" s="38"/>
    </row>
    <row r="732" spans="1:13" ht="45.75" customHeight="1" outlineLevel="1" x14ac:dyDescent="0.2">
      <c r="A732" s="170" t="str">
        <f>Máximo!A732</f>
        <v>3.695</v>
      </c>
      <c r="B732" s="667" t="str">
        <f>Máximo!B732:E732</f>
        <v>13.1.1.4.           Lojas próprias;</v>
      </c>
      <c r="C732" s="668"/>
      <c r="D732" s="668"/>
      <c r="E732" s="669"/>
      <c r="F732" s="68" t="str">
        <f>IF(Máximo!F732:I732="","",Máximo!F732:I732)</f>
        <v/>
      </c>
      <c r="G732" s="72">
        <f>Máximo!G732:J732</f>
        <v>2.1459227E-4</v>
      </c>
      <c r="H732" s="70" t="str">
        <f>IF(Máximo!H732="","",Máximo!H732)</f>
        <v>Obrigatório</v>
      </c>
      <c r="I732" s="37" t="s">
        <v>4</v>
      </c>
      <c r="J732" s="73">
        <f>IF($K$13="Não Atende",0,IF(I732="","",IF(H732="",VLOOKUP(I732,Parâmetros!$B$3:$C$6,2,0),VLOOKUP(I732,Parâmetros!$B$3:$C$6,2,0)*VLOOKUP(H732,Parâmetros!$E$3:$G$5,2,0))))</f>
        <v>4</v>
      </c>
      <c r="K732" s="74">
        <f t="shared" si="277"/>
        <v>3.4763947740000002E-2</v>
      </c>
      <c r="L732" s="3"/>
      <c r="M732" s="38"/>
    </row>
    <row r="733" spans="1:13" ht="45.75" customHeight="1" outlineLevel="1" x14ac:dyDescent="0.2">
      <c r="A733" s="170" t="str">
        <f>Máximo!A733</f>
        <v>3.696</v>
      </c>
      <c r="B733" s="667" t="str">
        <f>Máximo!B733:E733</f>
        <v>13.1.1.5.           Call Center</v>
      </c>
      <c r="C733" s="668"/>
      <c r="D733" s="668"/>
      <c r="E733" s="669"/>
      <c r="F733" s="68" t="str">
        <f>IF(Máximo!F733:I733="","",Máximo!F733:I733)</f>
        <v/>
      </c>
      <c r="G733" s="72">
        <f>Máximo!G733:J733</f>
        <v>2.1459227E-4</v>
      </c>
      <c r="H733" s="70" t="str">
        <f>IF(Máximo!H733="","",Máximo!H733)</f>
        <v>Obrigatório</v>
      </c>
      <c r="I733" s="37" t="s">
        <v>4</v>
      </c>
      <c r="J733" s="73">
        <f>IF($K$13="Não Atende",0,IF(I733="","",IF(H733="",VLOOKUP(I733,Parâmetros!$B$3:$C$6,2,0),VLOOKUP(I733,Parâmetros!$B$3:$C$6,2,0)*VLOOKUP(H733,Parâmetros!$E$3:$G$5,2,0))))</f>
        <v>4</v>
      </c>
      <c r="K733" s="74">
        <f t="shared" si="277"/>
        <v>3.4763947740000002E-2</v>
      </c>
      <c r="L733" s="3"/>
      <c r="M733" s="38"/>
    </row>
    <row r="734" spans="1:13" ht="45.75" customHeight="1" outlineLevel="1" x14ac:dyDescent="0.2">
      <c r="A734" s="170" t="str">
        <f>Máximo!A734</f>
        <v>3.697</v>
      </c>
      <c r="B734" s="667" t="str">
        <f>Máximo!B734:E734</f>
        <v>13.2.Software</v>
      </c>
      <c r="C734" s="668"/>
      <c r="D734" s="668"/>
      <c r="E734" s="669"/>
      <c r="F734" s="68" t="str">
        <f>IF(Máximo!F734:I734="","",Máximo!F734:I734)</f>
        <v/>
      </c>
      <c r="G734" s="72">
        <f>Máximo!G734:J734</f>
        <v>2.1459227E-4</v>
      </c>
      <c r="H734" s="70" t="str">
        <f>IF(Máximo!H734="","",Máximo!H734)</f>
        <v>Obrigatório</v>
      </c>
      <c r="I734" s="37" t="s">
        <v>4</v>
      </c>
      <c r="J734" s="73">
        <f>IF($K$13="Não Atende",0,IF(I734="","",IF(H734="",VLOOKUP(I734,Parâmetros!$B$3:$C$6,2,0),VLOOKUP(I734,Parâmetros!$B$3:$C$6,2,0)*VLOOKUP(H734,Parâmetros!$E$3:$G$5,2,0))))</f>
        <v>4</v>
      </c>
      <c r="K734" s="74">
        <f t="shared" si="277"/>
        <v>3.4763947740000002E-2</v>
      </c>
      <c r="L734" s="3"/>
      <c r="M734" s="38"/>
    </row>
    <row r="735" spans="1:13" ht="45.75" customHeight="1" outlineLevel="1" x14ac:dyDescent="0.2">
      <c r="A735" s="170" t="str">
        <f>Máximo!A735</f>
        <v>3.698</v>
      </c>
      <c r="B735" s="667" t="str">
        <f>Máximo!B735:E735</f>
        <v>13.2.1.           O PROPONENTE deverá especificar como se darão as atualizações dos clientes, bem como a instalação de fixes e patches desenvolvidos durante o ciclo de vida do produto.</v>
      </c>
      <c r="C735" s="668"/>
      <c r="D735" s="668"/>
      <c r="E735" s="669"/>
      <c r="F735" s="68" t="str">
        <f>IF(Máximo!F735:I735="","",Máximo!F735:I735)</f>
        <v/>
      </c>
      <c r="G735" s="72">
        <f>Máximo!G735:J735</f>
        <v>2.1459227E-4</v>
      </c>
      <c r="H735" s="70" t="str">
        <f>IF(Máximo!H735="","",Máximo!H735)</f>
        <v>Obrigatório</v>
      </c>
      <c r="I735" s="37" t="s">
        <v>4</v>
      </c>
      <c r="J735" s="73">
        <f>IF($K$13="Não Atende",0,IF(I735="","",IF(H735="",VLOOKUP(I735,Parâmetros!$B$3:$C$6,2,0),VLOOKUP(I735,Parâmetros!$B$3:$C$6,2,0)*VLOOKUP(H735,Parâmetros!$E$3:$G$5,2,0))))</f>
        <v>4</v>
      </c>
      <c r="K735" s="74">
        <f t="shared" si="277"/>
        <v>3.4763947740000002E-2</v>
      </c>
      <c r="L735" s="3"/>
      <c r="M735" s="38"/>
    </row>
    <row r="736" spans="1:13" ht="45.75" customHeight="1" outlineLevel="1" x14ac:dyDescent="0.2">
      <c r="A736" s="170" t="str">
        <f>Máximo!A736</f>
        <v>3.699</v>
      </c>
      <c r="B736" s="667" t="str">
        <f>Máximo!B736:E736</f>
        <v>13.2.2.           A solução deverá funcionar sem a necessidade de conceder privilégio administrativo a conta do usuário;</v>
      </c>
      <c r="C736" s="668"/>
      <c r="D736" s="668"/>
      <c r="E736" s="669"/>
      <c r="F736" s="68" t="str">
        <f>IF(Máximo!F736:I736="","",Máximo!F736:I736)</f>
        <v/>
      </c>
      <c r="G736" s="72">
        <f>Máximo!G736:J736</f>
        <v>2.1459227E-4</v>
      </c>
      <c r="H736" s="70" t="str">
        <f>IF(Máximo!H736="","",Máximo!H736)</f>
        <v>Obrigatório</v>
      </c>
      <c r="I736" s="37" t="s">
        <v>4</v>
      </c>
      <c r="J736" s="73">
        <f>IF($K$13="Não Atende",0,IF(I736="","",IF(H736="",VLOOKUP(I736,Parâmetros!$B$3:$C$6,2,0),VLOOKUP(I736,Parâmetros!$B$3:$C$6,2,0)*VLOOKUP(H736,Parâmetros!$E$3:$G$5,2,0))))</f>
        <v>4</v>
      </c>
      <c r="K736" s="74">
        <f t="shared" si="277"/>
        <v>3.4763947740000002E-2</v>
      </c>
      <c r="L736" s="3"/>
      <c r="M736" s="38"/>
    </row>
    <row r="737" spans="1:13" ht="45.75" customHeight="1" outlineLevel="1" x14ac:dyDescent="0.2">
      <c r="A737" s="170" t="str">
        <f>Máximo!A737</f>
        <v>3.700</v>
      </c>
      <c r="B737" s="667" t="str">
        <f>Máximo!B737:E737</f>
        <v>13.2.3.           A solução não poderá exigir IIS, Apache, Tomcat ou qualquer outro serviço que atue como webserver ou servidor de aplicação.</v>
      </c>
      <c r="C737" s="668"/>
      <c r="D737" s="668"/>
      <c r="E737" s="669"/>
      <c r="F737" s="68" t="str">
        <f>IF(Máximo!F737:I737="","",Máximo!F737:I737)</f>
        <v/>
      </c>
      <c r="G737" s="72">
        <f>Máximo!G737:J737</f>
        <v>2.1459227E-4</v>
      </c>
      <c r="H737" s="70" t="str">
        <f>IF(Máximo!H737="","",Máximo!H737)</f>
        <v>Obrigatório</v>
      </c>
      <c r="I737" s="37" t="s">
        <v>4</v>
      </c>
      <c r="J737" s="73">
        <f>IF($K$13="Não Atende",0,IF(I737="","",IF(H737="",VLOOKUP(I737,Parâmetros!$B$3:$C$6,2,0),VLOOKUP(I737,Parâmetros!$B$3:$C$6,2,0)*VLOOKUP(H737,Parâmetros!$E$3:$G$5,2,0))))</f>
        <v>4</v>
      </c>
      <c r="K737" s="74">
        <f t="shared" si="277"/>
        <v>3.4763947740000002E-2</v>
      </c>
      <c r="L737" s="3"/>
      <c r="M737" s="38"/>
    </row>
    <row r="738" spans="1:13" ht="45.75" customHeight="1" outlineLevel="1" x14ac:dyDescent="0.2">
      <c r="A738" s="170" t="str">
        <f>Máximo!A738</f>
        <v>3.701</v>
      </c>
      <c r="B738" s="667" t="str">
        <f>Máximo!B738:E738</f>
        <v>13.2.4.           A solução não poderá exigir serviços que trabalhem como servidor de banco de dados na máquina. Exemplo: MySQL e SQL Server</v>
      </c>
      <c r="C738" s="668"/>
      <c r="D738" s="668"/>
      <c r="E738" s="669"/>
      <c r="F738" s="68" t="str">
        <f>IF(Máximo!F738:I738="","",Máximo!F738:I738)</f>
        <v/>
      </c>
      <c r="G738" s="72">
        <f>Máximo!G738:J738</f>
        <v>2.1459227E-4</v>
      </c>
      <c r="H738" s="70" t="str">
        <f>IF(Máximo!H738="","",Máximo!H738)</f>
        <v>Obrigatório</v>
      </c>
      <c r="I738" s="37" t="s">
        <v>4</v>
      </c>
      <c r="J738" s="73">
        <f>IF($K$13="Não Atende",0,IF(I738="","",IF(H738="",VLOOKUP(I738,Parâmetros!$B$3:$C$6,2,0),VLOOKUP(I738,Parâmetros!$B$3:$C$6,2,0)*VLOOKUP(H738,Parâmetros!$E$3:$G$5,2,0))))</f>
        <v>4</v>
      </c>
      <c r="K738" s="74">
        <f t="shared" si="277"/>
        <v>3.4763947740000002E-2</v>
      </c>
      <c r="L738" s="3"/>
      <c r="M738" s="38"/>
    </row>
    <row r="739" spans="1:13" ht="45.75" customHeight="1" outlineLevel="1" x14ac:dyDescent="0.2">
      <c r="A739" s="170" t="str">
        <f>Máximo!A739</f>
        <v>3.702</v>
      </c>
      <c r="B739" s="667" t="str">
        <f>Máximo!B739:E739</f>
        <v>13.2.5.           A solução não poderá exigir máquinas virtuais para seu funcionamento. (Ex.: XP Mode)</v>
      </c>
      <c r="C739" s="668"/>
      <c r="D739" s="668"/>
      <c r="E739" s="669"/>
      <c r="F739" s="68" t="str">
        <f>IF(Máximo!F739:I739="","",Máximo!F739:I739)</f>
        <v/>
      </c>
      <c r="G739" s="72">
        <f>Máximo!G739:J739</f>
        <v>2.1459227E-4</v>
      </c>
      <c r="H739" s="70" t="str">
        <f>IF(Máximo!H739="","",Máximo!H739)</f>
        <v>Obrigatório</v>
      </c>
      <c r="I739" s="37" t="s">
        <v>4</v>
      </c>
      <c r="J739" s="73">
        <f>IF($K$13="Não Atende",0,IF(I739="","",IF(H739="",VLOOKUP(I739,Parâmetros!$B$3:$C$6,2,0),VLOOKUP(I739,Parâmetros!$B$3:$C$6,2,0)*VLOOKUP(H739,Parâmetros!$E$3:$G$5,2,0))))</f>
        <v>4</v>
      </c>
      <c r="K739" s="74">
        <f t="shared" si="277"/>
        <v>3.4763947740000002E-2</v>
      </c>
      <c r="L739" s="3"/>
      <c r="M739" s="38"/>
    </row>
    <row r="740" spans="1:13" ht="45.75" customHeight="1" outlineLevel="1" x14ac:dyDescent="0.2">
      <c r="A740" s="170" t="str">
        <f>Máximo!A740</f>
        <v>3.703</v>
      </c>
      <c r="B740" s="667" t="str">
        <f>Máximo!B740:E740</f>
        <v>13.2.6.           A solução deverá permitir instalação e atualização em massa através de pacotes de instalação padrão de mercado;</v>
      </c>
      <c r="C740" s="668"/>
      <c r="D740" s="668"/>
      <c r="E740" s="669"/>
      <c r="F740" s="68" t="str">
        <f>IF(Máximo!F740:I740="","",Máximo!F740:I740)</f>
        <v/>
      </c>
      <c r="G740" s="72">
        <f>Máximo!G740:J740</f>
        <v>2.1459227E-4</v>
      </c>
      <c r="H740" s="70" t="str">
        <f>IF(Máximo!H740="","",Máximo!H740)</f>
        <v>Obrigatório</v>
      </c>
      <c r="I740" s="37" t="s">
        <v>4</v>
      </c>
      <c r="J740" s="73">
        <f>IF($K$13="Não Atende",0,IF(I740="","",IF(H740="",VLOOKUP(I740,Parâmetros!$B$3:$C$6,2,0),VLOOKUP(I740,Parâmetros!$B$3:$C$6,2,0)*VLOOKUP(H740,Parâmetros!$E$3:$G$5,2,0))))</f>
        <v>4</v>
      </c>
      <c r="K740" s="74">
        <f t="shared" si="277"/>
        <v>3.4763947740000002E-2</v>
      </c>
      <c r="L740" s="3"/>
      <c r="M740" s="38"/>
    </row>
    <row r="741" spans="1:13" ht="45.75" customHeight="1" outlineLevel="1" x14ac:dyDescent="0.2">
      <c r="A741" s="170" t="str">
        <f>Máximo!A741</f>
        <v>3.704</v>
      </c>
      <c r="B741" s="667" t="str">
        <f>Máximo!B741:E741</f>
        <v>13.2.7.           A solução deverá utilizar como padrão de digitalização de documentos o formato PDF;</v>
      </c>
      <c r="C741" s="668"/>
      <c r="D741" s="668"/>
      <c r="E741" s="669"/>
      <c r="F741" s="68" t="str">
        <f>IF(Máximo!F741:I741="","",Máximo!F741:I741)</f>
        <v/>
      </c>
      <c r="G741" s="72">
        <f>Máximo!G741:J741</f>
        <v>2.1459227E-4</v>
      </c>
      <c r="H741" s="70" t="str">
        <f>IF(Máximo!H741="","",Máximo!H741)</f>
        <v>Obrigatório</v>
      </c>
      <c r="I741" s="37" t="s">
        <v>4</v>
      </c>
      <c r="J741" s="73">
        <f>IF($K$13="Não Atende",0,IF(I741="","",IF(H741="",VLOOKUP(I741,Parâmetros!$B$3:$C$6,2,0),VLOOKUP(I741,Parâmetros!$B$3:$C$6,2,0)*VLOOKUP(H741,Parâmetros!$E$3:$G$5,2,0))))</f>
        <v>4</v>
      </c>
      <c r="K741" s="74">
        <f t="shared" si="277"/>
        <v>3.4763947740000002E-2</v>
      </c>
      <c r="L741" s="3"/>
      <c r="M741" s="38"/>
    </row>
    <row r="742" spans="1:13" ht="45.75" customHeight="1" outlineLevel="1" x14ac:dyDescent="0.2">
      <c r="A742" s="170" t="str">
        <f>Máximo!A742</f>
        <v>3.705</v>
      </c>
      <c r="B742" s="667" t="str">
        <f>Máximo!B742:E742</f>
        <v>13.2.8.           A solução deverá utilizar como padrão de compactação ZIP;</v>
      </c>
      <c r="C742" s="668"/>
      <c r="D742" s="668"/>
      <c r="E742" s="669"/>
      <c r="F742" s="68" t="str">
        <f>IF(Máximo!F742:I742="","",Máximo!F742:I742)</f>
        <v/>
      </c>
      <c r="G742" s="72">
        <f>Máximo!G742:J742</f>
        <v>2.1459227E-4</v>
      </c>
      <c r="H742" s="70" t="str">
        <f>IF(Máximo!H742="","",Máximo!H742)</f>
        <v>Obrigatório</v>
      </c>
      <c r="I742" s="37" t="s">
        <v>4</v>
      </c>
      <c r="J742" s="73">
        <f>IF($K$13="Não Atende",0,IF(I742="","",IF(H742="",VLOOKUP(I742,Parâmetros!$B$3:$C$6,2,0),VLOOKUP(I742,Parâmetros!$B$3:$C$6,2,0)*VLOOKUP(H742,Parâmetros!$E$3:$G$5,2,0))))</f>
        <v>4</v>
      </c>
      <c r="K742" s="74">
        <f t="shared" si="277"/>
        <v>3.4763947740000002E-2</v>
      </c>
      <c r="L742" s="3"/>
      <c r="M742" s="38"/>
    </row>
    <row r="743" spans="1:13" ht="45.75" customHeight="1" outlineLevel="1" x14ac:dyDescent="0.2">
      <c r="A743" s="170" t="str">
        <f>Máximo!A743</f>
        <v>3.706</v>
      </c>
      <c r="B743" s="667" t="str">
        <f>Máximo!B743:E743</f>
        <v>13.2.9.           A solução não poderá exigir versões específicas de produtos como Java e Flash;</v>
      </c>
      <c r="C743" s="668"/>
      <c r="D743" s="668"/>
      <c r="E743" s="669"/>
      <c r="F743" s="68" t="str">
        <f>IF(Máximo!F743:I743="","",Máximo!F743:I743)</f>
        <v/>
      </c>
      <c r="G743" s="72">
        <f>Máximo!G743:J743</f>
        <v>2.1459227E-4</v>
      </c>
      <c r="H743" s="70" t="str">
        <f>IF(Máximo!H743="","",Máximo!H743)</f>
        <v>Obrigatório</v>
      </c>
      <c r="I743" s="37" t="s">
        <v>4</v>
      </c>
      <c r="J743" s="73">
        <f>IF($K$13="Não Atende",0,IF(I743="","",IF(H743="",VLOOKUP(I743,Parâmetros!$B$3:$C$6,2,0),VLOOKUP(I743,Parâmetros!$B$3:$C$6,2,0)*VLOOKUP(H743,Parâmetros!$E$3:$G$5,2,0))))</f>
        <v>4</v>
      </c>
      <c r="K743" s="74">
        <f t="shared" si="277"/>
        <v>3.4763947740000002E-2</v>
      </c>
      <c r="L743" s="3"/>
      <c r="M743" s="38"/>
    </row>
    <row r="744" spans="1:13" ht="45.75" customHeight="1" outlineLevel="1" x14ac:dyDescent="0.2">
      <c r="A744" s="170" t="str">
        <f>Máximo!A744</f>
        <v>3.707</v>
      </c>
      <c r="B744" s="667" t="str">
        <f>Máximo!B744:E744</f>
        <v>13.2.10.    A solução não poderá exigir o uso de produtos que requeiram aquisição de licenças sem prévio acordo.</v>
      </c>
      <c r="C744" s="668"/>
      <c r="D744" s="668"/>
      <c r="E744" s="669"/>
      <c r="F744" s="68" t="str">
        <f>IF(Máximo!F744:I744="","",Máximo!F744:I744)</f>
        <v/>
      </c>
      <c r="G744" s="72">
        <f>Máximo!G744:J744</f>
        <v>2.1459227E-4</v>
      </c>
      <c r="H744" s="70" t="str">
        <f>IF(Máximo!H744="","",Máximo!H744)</f>
        <v>Obrigatório</v>
      </c>
      <c r="I744" s="37" t="s">
        <v>4</v>
      </c>
      <c r="J744" s="73">
        <f>IF($K$13="Não Atende",0,IF(I744="","",IF(H744="",VLOOKUP(I744,Parâmetros!$B$3:$C$6,2,0),VLOOKUP(I744,Parâmetros!$B$3:$C$6,2,0)*VLOOKUP(H744,Parâmetros!$E$3:$G$5,2,0))))</f>
        <v>4</v>
      </c>
      <c r="K744" s="74">
        <f t="shared" si="277"/>
        <v>3.4763947740000002E-2</v>
      </c>
      <c r="L744" s="3"/>
      <c r="M744" s="38"/>
    </row>
    <row r="745" spans="1:13" ht="45.75" customHeight="1" outlineLevel="1" x14ac:dyDescent="0.2">
      <c r="A745" s="170" t="str">
        <f>Máximo!A745</f>
        <v>3.708</v>
      </c>
      <c r="B745" s="667" t="str">
        <f>Máximo!B745:E745</f>
        <v>13.3.O PROPONENTE deverá garantir que o hardware necessário para funcionamento das aplicações nas estações de trabalho esteja de acordo, no mínimo, com os seguintes processadores, memórias e HDs:</v>
      </c>
      <c r="C745" s="668"/>
      <c r="D745" s="668"/>
      <c r="E745" s="669"/>
      <c r="F745" s="68" t="str">
        <f>IF(Máximo!F745:I745="","",Máximo!F745:I745)</f>
        <v/>
      </c>
      <c r="G745" s="72">
        <f>Máximo!G745:J745</f>
        <v>2.1459227E-4</v>
      </c>
      <c r="H745" s="70" t="str">
        <f>IF(Máximo!H745="","",Máximo!H745)</f>
        <v>Obrigatório</v>
      </c>
      <c r="I745" s="37" t="s">
        <v>4</v>
      </c>
      <c r="J745" s="73">
        <f>IF($K$13="Não Atende",0,IF(I745="","",IF(H745="",VLOOKUP(I745,Parâmetros!$B$3:$C$6,2,0),VLOOKUP(I745,Parâmetros!$B$3:$C$6,2,0)*VLOOKUP(H745,Parâmetros!$E$3:$G$5,2,0))))</f>
        <v>4</v>
      </c>
      <c r="K745" s="74">
        <f t="shared" ref="K745" si="278">IF(J745="",0,((G745*J745)*$F$30)*0.9*100)</f>
        <v>3.4763947740000002E-2</v>
      </c>
      <c r="L745" s="3"/>
      <c r="M745" s="38"/>
    </row>
    <row r="746" spans="1:13" ht="45.75" customHeight="1" outlineLevel="1" x14ac:dyDescent="0.2">
      <c r="A746" s="170" t="str">
        <f>Máximo!A746</f>
        <v>3.709</v>
      </c>
      <c r="B746" s="667" t="str">
        <f>Máximo!B746:E746</f>
        <v>13.3.1.           Intel Core i3 ou superior</v>
      </c>
      <c r="C746" s="668"/>
      <c r="D746" s="668"/>
      <c r="E746" s="669"/>
      <c r="F746" s="68" t="str">
        <f>IF(Máximo!F746:I746="","",Máximo!F746:I746)</f>
        <v/>
      </c>
      <c r="G746" s="72">
        <f>Máximo!G746:J746</f>
        <v>2.1459227E-4</v>
      </c>
      <c r="H746" s="70" t="str">
        <f>IF(Máximo!H746="","",Máximo!H746)</f>
        <v>Obrigatório</v>
      </c>
      <c r="I746" s="37" t="s">
        <v>4</v>
      </c>
      <c r="J746" s="73">
        <f>IF($K$13="Não Atende",0,IF(I746="","",IF(H746="",VLOOKUP(I746,Parâmetros!$B$3:$C$6,2,0),VLOOKUP(I746,Parâmetros!$B$3:$C$6,2,0)*VLOOKUP(H746,Parâmetros!$E$3:$G$5,2,0))))</f>
        <v>4</v>
      </c>
      <c r="K746" s="74">
        <f t="shared" ref="K746" si="279">IF(J746="",0,((G746*J746)*$F$30)*0.9*100)</f>
        <v>3.4763947740000002E-2</v>
      </c>
      <c r="L746" s="3"/>
      <c r="M746" s="38"/>
    </row>
    <row r="747" spans="1:13" ht="45.75" customHeight="1" outlineLevel="1" x14ac:dyDescent="0.2">
      <c r="A747" s="170" t="str">
        <f>Máximo!A747</f>
        <v>3.710</v>
      </c>
      <c r="B747" s="667" t="str">
        <f>Máximo!B747:E747</f>
        <v>13.3.2.           2Gb RAM ou superior</v>
      </c>
      <c r="C747" s="668"/>
      <c r="D747" s="668"/>
      <c r="E747" s="669"/>
      <c r="F747" s="68" t="str">
        <f>IF(Máximo!F747:I747="","",Máximo!F747:I747)</f>
        <v/>
      </c>
      <c r="G747" s="72">
        <f>Máximo!G747:J747</f>
        <v>2.1459227E-4</v>
      </c>
      <c r="H747" s="70" t="str">
        <f>IF(Máximo!H747="","",Máximo!H747)</f>
        <v>Obrigatório</v>
      </c>
      <c r="I747" s="37" t="s">
        <v>4</v>
      </c>
      <c r="J747" s="73">
        <f>IF($K$13="Não Atende",0,IF(I747="","",IF(H747="",VLOOKUP(I747,Parâmetros!$B$3:$C$6,2,0),VLOOKUP(I747,Parâmetros!$B$3:$C$6,2,0)*VLOOKUP(H747,Parâmetros!$E$3:$G$5,2,0))))</f>
        <v>4</v>
      </c>
      <c r="K747" s="74">
        <f t="shared" ref="K747" si="280">IF(J747="",0,((G747*J747)*$F$30)*0.9*100)</f>
        <v>3.4763947740000002E-2</v>
      </c>
      <c r="L747" s="3"/>
      <c r="M747" s="38"/>
    </row>
    <row r="748" spans="1:13" ht="45.75" customHeight="1" outlineLevel="1" x14ac:dyDescent="0.2">
      <c r="A748" s="170" t="str">
        <f>Máximo!A748</f>
        <v>3.711</v>
      </c>
      <c r="B748" s="667" t="str">
        <f>Máximo!B748:E748</f>
        <v>13.3.3.           HD 80 Gb ou superior</v>
      </c>
      <c r="C748" s="668"/>
      <c r="D748" s="668"/>
      <c r="E748" s="669"/>
      <c r="F748" s="68" t="str">
        <f>IF(Máximo!F748:I748="","",Máximo!F748:I748)</f>
        <v/>
      </c>
      <c r="G748" s="72">
        <f>Máximo!G748:J748</f>
        <v>2.1459227E-4</v>
      </c>
      <c r="H748" s="70" t="str">
        <f>IF(Máximo!H748="","",Máximo!H748)</f>
        <v>Obrigatório</v>
      </c>
      <c r="I748" s="37" t="s">
        <v>4</v>
      </c>
      <c r="J748" s="73">
        <f>IF($K$13="Não Atende",0,IF(I748="","",IF(H748="",VLOOKUP(I748,Parâmetros!$B$3:$C$6,2,0),VLOOKUP(I748,Parâmetros!$B$3:$C$6,2,0)*VLOOKUP(H748,Parâmetros!$E$3:$G$5,2,0))))</f>
        <v>4</v>
      </c>
      <c r="K748" s="74">
        <f t="shared" ref="K748" si="281">IF(J748="",0,((G748*J748)*$F$30)*0.9*100)</f>
        <v>3.4763947740000002E-2</v>
      </c>
      <c r="L748" s="3"/>
      <c r="M748" s="38"/>
    </row>
    <row r="749" spans="1:13" ht="45.75" customHeight="1" outlineLevel="1" x14ac:dyDescent="0.2">
      <c r="A749" s="170" t="str">
        <f>Máximo!A749</f>
        <v>3.712</v>
      </c>
      <c r="B749" s="667" t="str">
        <f>Máximo!B749:E749</f>
        <v>13.4.O PROPONENTE deverá garantir que a solução seja compatível com o browser Microsoft Internet Explorer nas seguintes versões:</v>
      </c>
      <c r="C749" s="668"/>
      <c r="D749" s="668"/>
      <c r="E749" s="669"/>
      <c r="F749" s="68" t="str">
        <f>IF(Máximo!F749:I749="","",Máximo!F749:I749)</f>
        <v/>
      </c>
      <c r="G749" s="72">
        <f>Máximo!G749:J749</f>
        <v>2.1459227E-4</v>
      </c>
      <c r="H749" s="70" t="str">
        <f>IF(Máximo!H749="","",Máximo!H749)</f>
        <v>Obrigatório</v>
      </c>
      <c r="I749" s="37" t="s">
        <v>4</v>
      </c>
      <c r="J749" s="73">
        <f>IF($K$13="Não Atende",0,IF(I749="","",IF(H749="",VLOOKUP(I749,Parâmetros!$B$3:$C$6,2,0),VLOOKUP(I749,Parâmetros!$B$3:$C$6,2,0)*VLOOKUP(H749,Parâmetros!$E$3:$G$5,2,0))))</f>
        <v>4</v>
      </c>
      <c r="K749" s="74">
        <f t="shared" ref="K749" si="282">IF(J749="",0,((G749*J749)*$F$30)*0.9*100)</f>
        <v>3.4763947740000002E-2</v>
      </c>
      <c r="L749" s="3"/>
      <c r="M749" s="38"/>
    </row>
    <row r="750" spans="1:13" ht="45.75" customHeight="1" outlineLevel="1" x14ac:dyDescent="0.2">
      <c r="A750" s="170" t="str">
        <f>Máximo!A750</f>
        <v>3.713</v>
      </c>
      <c r="B750" s="667" t="str">
        <f>Máximo!B750:E750</f>
        <v>13.4.1.   Internet Explorer 9 32-bits (desejável)</v>
      </c>
      <c r="C750" s="668"/>
      <c r="D750" s="668"/>
      <c r="E750" s="669"/>
      <c r="F750" s="68" t="str">
        <f>IF(Máximo!F750:I750="","",Máximo!F750:I750)</f>
        <v/>
      </c>
      <c r="G750" s="72">
        <f>Máximo!G750:J750</f>
        <v>2.1459227E-4</v>
      </c>
      <c r="H750" s="70" t="str">
        <f>IF(Máximo!H750="","",Máximo!H750)</f>
        <v>Obrigatório</v>
      </c>
      <c r="I750" s="37" t="s">
        <v>4</v>
      </c>
      <c r="J750" s="73">
        <f>IF($K$13="Não Atende",0,IF(I750="","",IF(H750="",VLOOKUP(I750,Parâmetros!$B$3:$C$6,2,0),VLOOKUP(I750,Parâmetros!$B$3:$C$6,2,0)*VLOOKUP(H750,Parâmetros!$E$3:$G$5,2,0))))</f>
        <v>4</v>
      </c>
      <c r="K750" s="74">
        <f t="shared" ref="K750" si="283">IF(J750="",0,((G750*J750)*$F$30)*0.9*100)</f>
        <v>3.4763947740000002E-2</v>
      </c>
      <c r="L750" s="3"/>
      <c r="M750" s="38"/>
    </row>
    <row r="751" spans="1:13" ht="45.75" customHeight="1" outlineLevel="1" x14ac:dyDescent="0.2">
      <c r="A751" s="170" t="str">
        <f>Máximo!A751</f>
        <v>3.714</v>
      </c>
      <c r="B751" s="667" t="str">
        <f>Máximo!B751:E751</f>
        <v>13.4.2.   Internet Explorer 10 32-bits (desejável)</v>
      </c>
      <c r="C751" s="668"/>
      <c r="D751" s="668"/>
      <c r="E751" s="669"/>
      <c r="F751" s="68" t="str">
        <f>IF(Máximo!F751:I751="","",Máximo!F751:I751)</f>
        <v/>
      </c>
      <c r="G751" s="72">
        <f>Máximo!G751:J751</f>
        <v>2.1459227E-4</v>
      </c>
      <c r="H751" s="70" t="str">
        <f>IF(Máximo!H751="","",Máximo!H751)</f>
        <v>Obrigatório</v>
      </c>
      <c r="I751" s="37" t="s">
        <v>4</v>
      </c>
      <c r="J751" s="73">
        <f>IF($K$13="Não Atende",0,IF(I751="","",IF(H751="",VLOOKUP(I751,Parâmetros!$B$3:$C$6,2,0),VLOOKUP(I751,Parâmetros!$B$3:$C$6,2,0)*VLOOKUP(H751,Parâmetros!$E$3:$G$5,2,0))))</f>
        <v>4</v>
      </c>
      <c r="K751" s="74">
        <f t="shared" ref="K751" si="284">IF(J751="",0,((G751*J751)*$F$30)*0.9*100)</f>
        <v>3.4763947740000002E-2</v>
      </c>
      <c r="L751" s="3"/>
      <c r="M751" s="38"/>
    </row>
    <row r="752" spans="1:13" ht="45.75" customHeight="1" outlineLevel="1" x14ac:dyDescent="0.2">
      <c r="A752" s="170" t="str">
        <f>Máximo!A752</f>
        <v>3.715</v>
      </c>
      <c r="B752" s="667" t="str">
        <f>Máximo!B752:E752</f>
        <v>13.4.3.   Internet Explorer 11 32-bits (obrigatório)</v>
      </c>
      <c r="C752" s="668"/>
      <c r="D752" s="668"/>
      <c r="E752" s="669"/>
      <c r="F752" s="68" t="str">
        <f>IF(Máximo!F752:I752="","",Máximo!F752:I752)</f>
        <v/>
      </c>
      <c r="G752" s="72">
        <f>Máximo!G752:J752</f>
        <v>2.1459227E-4</v>
      </c>
      <c r="H752" s="70" t="str">
        <f>IF(Máximo!H752="","",Máximo!H752)</f>
        <v>Obrigatório</v>
      </c>
      <c r="I752" s="37" t="s">
        <v>4</v>
      </c>
      <c r="J752" s="73">
        <f>IF($K$13="Não Atende",0,IF(I752="","",IF(H752="",VLOOKUP(I752,Parâmetros!$B$3:$C$6,2,0),VLOOKUP(I752,Parâmetros!$B$3:$C$6,2,0)*VLOOKUP(H752,Parâmetros!$E$3:$G$5,2,0))))</f>
        <v>4</v>
      </c>
      <c r="K752" s="74">
        <f t="shared" ref="K752" si="285">IF(J752="",0,((G752*J752)*$F$30)*0.9*100)</f>
        <v>3.4763947740000002E-2</v>
      </c>
      <c r="L752" s="3"/>
      <c r="M752" s="38"/>
    </row>
    <row r="753" spans="1:13" ht="45.75" customHeight="1" outlineLevel="1" x14ac:dyDescent="0.2">
      <c r="A753" s="170" t="str">
        <f>Máximo!A753</f>
        <v>3.716</v>
      </c>
      <c r="B753" s="667" t="str">
        <f>Máximo!B753:E753</f>
        <v>13.4.4.   Nova versão do Internet Explorer (apresentar plano de update quando solicitado)</v>
      </c>
      <c r="C753" s="668"/>
      <c r="D753" s="668"/>
      <c r="E753" s="669"/>
      <c r="F753" s="68" t="str">
        <f>IF(Máximo!F753:I753="","",Máximo!F753:I753)</f>
        <v/>
      </c>
      <c r="G753" s="72">
        <f>Máximo!G753:J753</f>
        <v>2.1459227E-4</v>
      </c>
      <c r="H753" s="70" t="str">
        <f>IF(Máximo!H753="","",Máximo!H753)</f>
        <v>Obrigatório</v>
      </c>
      <c r="I753" s="37" t="s">
        <v>4</v>
      </c>
      <c r="J753" s="73">
        <f>IF($K$13="Não Atende",0,IF(I753="","",IF(H753="",VLOOKUP(I753,Parâmetros!$B$3:$C$6,2,0),VLOOKUP(I753,Parâmetros!$B$3:$C$6,2,0)*VLOOKUP(H753,Parâmetros!$E$3:$G$5,2,0))))</f>
        <v>4</v>
      </c>
      <c r="K753" s="74">
        <f t="shared" ref="K753" si="286">IF(J753="",0,((G753*J753)*$F$30)*0.9*100)</f>
        <v>3.4763947740000002E-2</v>
      </c>
      <c r="L753" s="3"/>
      <c r="M753" s="38"/>
    </row>
    <row r="754" spans="1:13" ht="45.75" customHeight="1" outlineLevel="1" x14ac:dyDescent="0.2">
      <c r="A754" s="170" t="str">
        <f>Máximo!A754</f>
        <v>3.717</v>
      </c>
      <c r="B754" s="667" t="str">
        <f>Máximo!B754:E754</f>
        <v>13.5.O PROPONENTE deverá garantir que a solução seja compatível com os sistemas operacionais Microsoft conforme lista a seguir:</v>
      </c>
      <c r="C754" s="668"/>
      <c r="D754" s="668"/>
      <c r="E754" s="669"/>
      <c r="F754" s="68" t="str">
        <f>IF(Máximo!F754:I754="","",Máximo!F754:I754)</f>
        <v/>
      </c>
      <c r="G754" s="72">
        <f>Máximo!G754:J754</f>
        <v>2.1459227E-4</v>
      </c>
      <c r="H754" s="70" t="str">
        <f>IF(Máximo!H754="","",Máximo!H754)</f>
        <v>Obrigatório</v>
      </c>
      <c r="I754" s="37" t="s">
        <v>4</v>
      </c>
      <c r="J754" s="73">
        <f>IF($K$13="Não Atende",0,IF(I754="","",IF(H754="",VLOOKUP(I754,Parâmetros!$B$3:$C$6,2,0),VLOOKUP(I754,Parâmetros!$B$3:$C$6,2,0)*VLOOKUP(H754,Parâmetros!$E$3:$G$5,2,0))))</f>
        <v>4</v>
      </c>
      <c r="K754" s="74">
        <f t="shared" ref="K754" si="287">IF(J754="",0,((G754*J754)*$F$30)*0.9*100)</f>
        <v>3.4763947740000002E-2</v>
      </c>
      <c r="L754" s="3"/>
      <c r="M754" s="38"/>
    </row>
    <row r="755" spans="1:13" ht="45.75" customHeight="1" outlineLevel="1" x14ac:dyDescent="0.2">
      <c r="A755" s="170" t="str">
        <f>Máximo!A755</f>
        <v>3.718</v>
      </c>
      <c r="B755" s="667" t="str">
        <f>Máximo!B755:E755</f>
        <v>13.5.1.   Windows 7 Enterprise 32-bits Pt-Br (obrigatório)</v>
      </c>
      <c r="C755" s="668"/>
      <c r="D755" s="668"/>
      <c r="E755" s="669"/>
      <c r="F755" s="68" t="str">
        <f>IF(Máximo!F755:I755="","",Máximo!F755:I755)</f>
        <v/>
      </c>
      <c r="G755" s="72">
        <f>Máximo!G755:J755</f>
        <v>2.1459227E-4</v>
      </c>
      <c r="H755" s="70" t="str">
        <f>IF(Máximo!H755="","",Máximo!H755)</f>
        <v>Obrigatório</v>
      </c>
      <c r="I755" s="37" t="s">
        <v>4</v>
      </c>
      <c r="J755" s="73">
        <f>IF($K$13="Não Atende",0,IF(I755="","",IF(H755="",VLOOKUP(I755,Parâmetros!$B$3:$C$6,2,0),VLOOKUP(I755,Parâmetros!$B$3:$C$6,2,0)*VLOOKUP(H755,Parâmetros!$E$3:$G$5,2,0))))</f>
        <v>4</v>
      </c>
      <c r="K755" s="74">
        <f t="shared" ref="K755" si="288">IF(J755="",0,((G755*J755)*$F$30)*0.9*100)</f>
        <v>3.4763947740000002E-2</v>
      </c>
      <c r="L755" s="3"/>
      <c r="M755" s="38"/>
    </row>
    <row r="756" spans="1:13" ht="45.75" customHeight="1" outlineLevel="1" x14ac:dyDescent="0.2">
      <c r="A756" s="170" t="str">
        <f>Máximo!A756</f>
        <v>3.719</v>
      </c>
      <c r="B756" s="667" t="str">
        <f>Máximo!B756:E756</f>
        <v>13.5.2.   Windows 7 Enterprise 64-bits Pt-Br (obrigatório)</v>
      </c>
      <c r="C756" s="668"/>
      <c r="D756" s="668"/>
      <c r="E756" s="669"/>
      <c r="F756" s="68" t="str">
        <f>IF(Máximo!F756:I756="","",Máximo!F756:I756)</f>
        <v/>
      </c>
      <c r="G756" s="72">
        <f>Máximo!G756:J756</f>
        <v>2.1459227E-4</v>
      </c>
      <c r="H756" s="70" t="str">
        <f>IF(Máximo!H756="","",Máximo!H756)</f>
        <v>Obrigatório</v>
      </c>
      <c r="I756" s="37" t="s">
        <v>4</v>
      </c>
      <c r="J756" s="73">
        <f>IF($K$13="Não Atende",0,IF(I756="","",IF(H756="",VLOOKUP(I756,Parâmetros!$B$3:$C$6,2,0),VLOOKUP(I756,Parâmetros!$B$3:$C$6,2,0)*VLOOKUP(H756,Parâmetros!$E$3:$G$5,2,0))))</f>
        <v>4</v>
      </c>
      <c r="K756" s="74">
        <f t="shared" ref="K756" si="289">IF(J756="",0,((G756*J756)*$F$30)*0.9*100)</f>
        <v>3.4763947740000002E-2</v>
      </c>
      <c r="L756" s="3"/>
      <c r="M756" s="38"/>
    </row>
    <row r="757" spans="1:13" ht="45.75" customHeight="1" outlineLevel="1" x14ac:dyDescent="0.2">
      <c r="A757" s="170" t="str">
        <f>Máximo!A757</f>
        <v>3.720</v>
      </c>
      <c r="B757" s="667" t="str">
        <f>Máximo!B757:E757</f>
        <v>13.5.3.   Windows 8.1 Enterprise 32-bits Pt-Br (obrigatório)</v>
      </c>
      <c r="C757" s="668"/>
      <c r="D757" s="668"/>
      <c r="E757" s="669"/>
      <c r="F757" s="68" t="str">
        <f>IF(Máximo!F757:I757="","",Máximo!F757:I757)</f>
        <v/>
      </c>
      <c r="G757" s="72">
        <f>Máximo!G757:J757</f>
        <v>2.1459227E-4</v>
      </c>
      <c r="H757" s="70" t="str">
        <f>IF(Máximo!H757="","",Máximo!H757)</f>
        <v>Obrigatório</v>
      </c>
      <c r="I757" s="37" t="s">
        <v>4</v>
      </c>
      <c r="J757" s="73">
        <f>IF($K$13="Não Atende",0,IF(I757="","",IF(H757="",VLOOKUP(I757,Parâmetros!$B$3:$C$6,2,0),VLOOKUP(I757,Parâmetros!$B$3:$C$6,2,0)*VLOOKUP(H757,Parâmetros!$E$3:$G$5,2,0))))</f>
        <v>4</v>
      </c>
      <c r="K757" s="74">
        <f t="shared" ref="K757" si="290">IF(J757="",0,((G757*J757)*$F$30)*0.9*100)</f>
        <v>3.4763947740000002E-2</v>
      </c>
      <c r="L757" s="3"/>
      <c r="M757" s="38"/>
    </row>
    <row r="758" spans="1:13" ht="45.75" customHeight="1" outlineLevel="1" x14ac:dyDescent="0.2">
      <c r="A758" s="170" t="str">
        <f>Máximo!A758</f>
        <v>3.721</v>
      </c>
      <c r="B758" s="667" t="str">
        <f>Máximo!B758:E758</f>
        <v>13.5.4.   Windows 8.1 Enterprise 64-bits Pt-Br (obrigatório)</v>
      </c>
      <c r="C758" s="668"/>
      <c r="D758" s="668"/>
      <c r="E758" s="669"/>
      <c r="F758" s="68" t="str">
        <f>IF(Máximo!F758:I758="","",Máximo!F758:I758)</f>
        <v/>
      </c>
      <c r="G758" s="72">
        <f>Máximo!G758:J758</f>
        <v>2.1459227E-4</v>
      </c>
      <c r="H758" s="70" t="str">
        <f>IF(Máximo!H758="","",Máximo!H758)</f>
        <v>Obrigatório</v>
      </c>
      <c r="I758" s="37" t="s">
        <v>4</v>
      </c>
      <c r="J758" s="73">
        <f>IF($K$13="Não Atende",0,IF(I758="","",IF(H758="",VLOOKUP(I758,Parâmetros!$B$3:$C$6,2,0),VLOOKUP(I758,Parâmetros!$B$3:$C$6,2,0)*VLOOKUP(H758,Parâmetros!$E$3:$G$5,2,0))))</f>
        <v>4</v>
      </c>
      <c r="K758" s="74">
        <f t="shared" ref="K758" si="291">IF(J758="",0,((G758*J758)*$F$30)*0.9*100)</f>
        <v>3.4763947740000002E-2</v>
      </c>
      <c r="L758" s="3"/>
      <c r="M758" s="38"/>
    </row>
    <row r="759" spans="1:13" ht="45.75" customHeight="1" outlineLevel="1" x14ac:dyDescent="0.2">
      <c r="A759" s="170" t="str">
        <f>Máximo!A759</f>
        <v>3.722</v>
      </c>
      <c r="B759" s="667" t="str">
        <f>Máximo!B759:E759</f>
        <v>13.5.5.   Windows 10 Enterprise 32-bits Pt-Br (obrigatório)</v>
      </c>
      <c r="C759" s="668"/>
      <c r="D759" s="668"/>
      <c r="E759" s="669"/>
      <c r="F759" s="68" t="str">
        <f>IF(Máximo!F759:I759="","",Máximo!F759:I759)</f>
        <v/>
      </c>
      <c r="G759" s="72">
        <f>Máximo!G759:J759</f>
        <v>2.1459227E-4</v>
      </c>
      <c r="H759" s="70" t="str">
        <f>IF(Máximo!H759="","",Máximo!H759)</f>
        <v>Obrigatório</v>
      </c>
      <c r="I759" s="37" t="s">
        <v>4</v>
      </c>
      <c r="J759" s="73">
        <f>IF($K$13="Não Atende",0,IF(I759="","",IF(H759="",VLOOKUP(I759,Parâmetros!$B$3:$C$6,2,0),VLOOKUP(I759,Parâmetros!$B$3:$C$6,2,0)*VLOOKUP(H759,Parâmetros!$E$3:$G$5,2,0))))</f>
        <v>4</v>
      </c>
      <c r="K759" s="74">
        <f t="shared" ref="K759" si="292">IF(J759="",0,((G759*J759)*$F$30)*0.9*100)</f>
        <v>3.4763947740000002E-2</v>
      </c>
      <c r="L759" s="3"/>
      <c r="M759" s="38"/>
    </row>
    <row r="760" spans="1:13" ht="45.75" customHeight="1" outlineLevel="1" x14ac:dyDescent="0.2">
      <c r="A760" s="170" t="str">
        <f>Máximo!A760</f>
        <v>3.723</v>
      </c>
      <c r="B760" s="667" t="str">
        <f>Máximo!B760:E760</f>
        <v>13.5.6.   Windows 10 Enterprise 64-bits Pt-Br (obrigatório)</v>
      </c>
      <c r="C760" s="668"/>
      <c r="D760" s="668"/>
      <c r="E760" s="669"/>
      <c r="F760" s="68" t="str">
        <f>IF(Máximo!F760:I760="","",Máximo!F760:I760)</f>
        <v/>
      </c>
      <c r="G760" s="72">
        <f>Máximo!G760:J760</f>
        <v>2.1459227E-4</v>
      </c>
      <c r="H760" s="70" t="str">
        <f>IF(Máximo!H760="","",Máximo!H760)</f>
        <v>Obrigatório</v>
      </c>
      <c r="I760" s="37" t="s">
        <v>4</v>
      </c>
      <c r="J760" s="73">
        <f>IF($K$13="Não Atende",0,IF(I760="","",IF(H760="",VLOOKUP(I760,Parâmetros!$B$3:$C$6,2,0),VLOOKUP(I760,Parâmetros!$B$3:$C$6,2,0)*VLOOKUP(H760,Parâmetros!$E$3:$G$5,2,0))))</f>
        <v>4</v>
      </c>
      <c r="K760" s="74">
        <f t="shared" ref="K760" si="293">IF(J760="",0,((G760*J760)*$F$30)*0.9*100)</f>
        <v>3.4763947740000002E-2</v>
      </c>
      <c r="L760" s="3"/>
      <c r="M760" s="38"/>
    </row>
    <row r="761" spans="1:13" ht="45.75" customHeight="1" outlineLevel="1" x14ac:dyDescent="0.2">
      <c r="A761" s="170" t="str">
        <f>Máximo!A761</f>
        <v>3.724</v>
      </c>
      <c r="B761" s="667" t="str">
        <f>Máximo!B761:E761</f>
        <v>13.5.7.   Nova versão do Sistema Operacional Windows (apresentar plano de update quando solicitado)</v>
      </c>
      <c r="C761" s="668"/>
      <c r="D761" s="668"/>
      <c r="E761" s="669"/>
      <c r="F761" s="68" t="str">
        <f>IF(Máximo!F761:I761="","",Máximo!F761:I761)</f>
        <v/>
      </c>
      <c r="G761" s="72">
        <f>Máximo!G761:J761</f>
        <v>2.1459227E-4</v>
      </c>
      <c r="H761" s="70" t="str">
        <f>IF(Máximo!H761="","",Máximo!H761)</f>
        <v>Obrigatório</v>
      </c>
      <c r="I761" s="37" t="s">
        <v>4</v>
      </c>
      <c r="J761" s="73">
        <f>IF($K$13="Não Atende",0,IF(I761="","",IF(H761="",VLOOKUP(I761,Parâmetros!$B$3:$C$6,2,0),VLOOKUP(I761,Parâmetros!$B$3:$C$6,2,0)*VLOOKUP(H761,Parâmetros!$E$3:$G$5,2,0))))</f>
        <v>4</v>
      </c>
      <c r="K761" s="74">
        <f t="shared" ref="K761" si="294">IF(J761="",0,((G761*J761)*$F$30)*0.9*100)</f>
        <v>3.4763947740000002E-2</v>
      </c>
      <c r="L761" s="3"/>
      <c r="M761" s="38"/>
    </row>
    <row r="762" spans="1:13" ht="45.75" customHeight="1" outlineLevel="1" x14ac:dyDescent="0.2">
      <c r="A762" s="170" t="str">
        <f>Máximo!A762</f>
        <v>3.725</v>
      </c>
      <c r="B762" s="667" t="str">
        <f>Máximo!B762:E762</f>
        <v>13.6.O PROPONENTE deverá garantir que a solução seja compatível com os sistemas operacionais voltados para dispositivos móveis conforme lista a seguir:</v>
      </c>
      <c r="C762" s="668"/>
      <c r="D762" s="668"/>
      <c r="E762" s="669"/>
      <c r="F762" s="68" t="str">
        <f>IF(Máximo!F762:I762="","",Máximo!F762:I762)</f>
        <v/>
      </c>
      <c r="G762" s="72">
        <f>Máximo!G762:J762</f>
        <v>2.1459227E-4</v>
      </c>
      <c r="H762" s="70" t="str">
        <f>IF(Máximo!H762="","",Máximo!H762)</f>
        <v>Obrigatório</v>
      </c>
      <c r="I762" s="37" t="s">
        <v>4</v>
      </c>
      <c r="J762" s="73">
        <f>IF($K$13="Não Atende",0,IF(I762="","",IF(H762="",VLOOKUP(I762,Parâmetros!$B$3:$C$6,2,0),VLOOKUP(I762,Parâmetros!$B$3:$C$6,2,0)*VLOOKUP(H762,Parâmetros!$E$3:$G$5,2,0))))</f>
        <v>4</v>
      </c>
      <c r="K762" s="74">
        <f t="shared" ref="K762" si="295">IF(J762="",0,((G762*J762)*$F$30)*0.9*100)</f>
        <v>3.4763947740000002E-2</v>
      </c>
      <c r="L762" s="3"/>
      <c r="M762" s="38"/>
    </row>
    <row r="763" spans="1:13" ht="45.75" customHeight="1" outlineLevel="1" x14ac:dyDescent="0.2">
      <c r="A763" s="170" t="str">
        <f>Máximo!A763</f>
        <v>3.726</v>
      </c>
      <c r="B763" s="667" t="str">
        <f>Máximo!B763:E763</f>
        <v>13.6.1.   Android na versão atual e duas anteriores</v>
      </c>
      <c r="C763" s="668"/>
      <c r="D763" s="668"/>
      <c r="E763" s="669"/>
      <c r="F763" s="68" t="str">
        <f>IF(Máximo!F763:I763="","",Máximo!F763:I763)</f>
        <v/>
      </c>
      <c r="G763" s="72">
        <f>Máximo!G763:J763</f>
        <v>2.1459227E-4</v>
      </c>
      <c r="H763" s="70" t="str">
        <f>IF(Máximo!H763="","",Máximo!H763)</f>
        <v>Obrigatório</v>
      </c>
      <c r="I763" s="37" t="s">
        <v>4</v>
      </c>
      <c r="J763" s="73">
        <f>IF($K$13="Não Atende",0,IF(I763="","",IF(H763="",VLOOKUP(I763,Parâmetros!$B$3:$C$6,2,0),VLOOKUP(I763,Parâmetros!$B$3:$C$6,2,0)*VLOOKUP(H763,Parâmetros!$E$3:$G$5,2,0))))</f>
        <v>4</v>
      </c>
      <c r="K763" s="74">
        <f t="shared" ref="K763" si="296">IF(J763="",0,((G763*J763)*$F$30)*0.9*100)</f>
        <v>3.4763947740000002E-2</v>
      </c>
      <c r="L763" s="3"/>
      <c r="M763" s="38"/>
    </row>
    <row r="764" spans="1:13" ht="45.75" customHeight="1" outlineLevel="1" x14ac:dyDescent="0.2">
      <c r="A764" s="170" t="str">
        <f>Máximo!A764</f>
        <v>3.727</v>
      </c>
      <c r="B764" s="667" t="str">
        <f>Máximo!B764:E764</f>
        <v>13.6.2.   iOS na versão atual e duas anteriores</v>
      </c>
      <c r="C764" s="668"/>
      <c r="D764" s="668"/>
      <c r="E764" s="669"/>
      <c r="F764" s="68" t="str">
        <f>IF(Máximo!F764:I764="","",Máximo!F764:I764)</f>
        <v/>
      </c>
      <c r="G764" s="72">
        <f>Máximo!G764:J764</f>
        <v>2.1459227E-4</v>
      </c>
      <c r="H764" s="70" t="str">
        <f>IF(Máximo!H764="","",Máximo!H764)</f>
        <v>Obrigatório</v>
      </c>
      <c r="I764" s="37" t="s">
        <v>4</v>
      </c>
      <c r="J764" s="73">
        <f>IF($K$13="Não Atende",0,IF(I764="","",IF(H764="",VLOOKUP(I764,Parâmetros!$B$3:$C$6,2,0),VLOOKUP(I764,Parâmetros!$B$3:$C$6,2,0)*VLOOKUP(H764,Parâmetros!$E$3:$G$5,2,0))))</f>
        <v>4</v>
      </c>
      <c r="K764" s="74">
        <f t="shared" ref="K764" si="297">IF(J764="",0,((G764*J764)*$F$30)*0.9*100)</f>
        <v>3.4763947740000002E-2</v>
      </c>
      <c r="L764" s="3"/>
      <c r="M764" s="38"/>
    </row>
    <row r="765" spans="1:13" ht="45.75" customHeight="1" outlineLevel="1" x14ac:dyDescent="0.2">
      <c r="A765" s="170" t="str">
        <f>Máximo!A765</f>
        <v>3.728</v>
      </c>
      <c r="B765" s="667" t="str">
        <f>Máximo!B765:E765</f>
        <v>13.6.3.   Windows Mobile na versão atual e duas anteriores</v>
      </c>
      <c r="C765" s="668"/>
      <c r="D765" s="668"/>
      <c r="E765" s="669"/>
      <c r="F765" s="68" t="str">
        <f>IF(Máximo!F765:I765="","",Máximo!F765:I765)</f>
        <v/>
      </c>
      <c r="G765" s="72">
        <f>Máximo!G765:J765</f>
        <v>2.1459227E-4</v>
      </c>
      <c r="H765" s="70" t="str">
        <f>IF(Máximo!H765="","",Máximo!H765)</f>
        <v>Obrigatório</v>
      </c>
      <c r="I765" s="37" t="s">
        <v>4</v>
      </c>
      <c r="J765" s="73">
        <f>IF($K$13="Não Atende",0,IF(I765="","",IF(H765="",VLOOKUP(I765,Parâmetros!$B$3:$C$6,2,0),VLOOKUP(I765,Parâmetros!$B$3:$C$6,2,0)*VLOOKUP(H765,Parâmetros!$E$3:$G$5,2,0))))</f>
        <v>4</v>
      </c>
      <c r="K765" s="74">
        <f t="shared" ref="K765" si="298">IF(J765="",0,((G765*J765)*$F$30)*0.9*100)</f>
        <v>3.4763947740000002E-2</v>
      </c>
      <c r="L765" s="3"/>
      <c r="M765" s="38"/>
    </row>
    <row r="766" spans="1:13" ht="45.75" customHeight="1" outlineLevel="1" x14ac:dyDescent="0.2">
      <c r="A766" s="170" t="str">
        <f>Máximo!A766</f>
        <v>3.729</v>
      </c>
      <c r="B766" s="667" t="str">
        <f>Máximo!B766:E766</f>
        <v>13.7.Teste de Aceite</v>
      </c>
      <c r="C766" s="668"/>
      <c r="D766" s="668"/>
      <c r="E766" s="669"/>
      <c r="F766" s="68" t="str">
        <f>IF(Máximo!F766:I766="","",Máximo!F766:I766)</f>
        <v/>
      </c>
      <c r="G766" s="72">
        <f>Máximo!G766:J766</f>
        <v>2.1459227E-4</v>
      </c>
      <c r="H766" s="70" t="str">
        <f>IF(Máximo!H766="","",Máximo!H766)</f>
        <v>Obrigatório</v>
      </c>
      <c r="I766" s="37" t="s">
        <v>4</v>
      </c>
      <c r="J766" s="73">
        <f>IF($K$13="Não Atende",0,IF(I766="","",IF(H766="",VLOOKUP(I766,Parâmetros!$B$3:$C$6,2,0),VLOOKUP(I766,Parâmetros!$B$3:$C$6,2,0)*VLOOKUP(H766,Parâmetros!$E$3:$G$5,2,0))))</f>
        <v>4</v>
      </c>
      <c r="K766" s="74">
        <f t="shared" ref="K766" si="299">IF(J766="",0,((G766*J766)*$F$30)*0.9*100)</f>
        <v>3.4763947740000002E-2</v>
      </c>
      <c r="L766" s="3"/>
      <c r="M766" s="38"/>
    </row>
    <row r="767" spans="1:13" ht="45.75" customHeight="1" outlineLevel="1" x14ac:dyDescent="0.2">
      <c r="A767" s="170" t="str">
        <f>Máximo!A767</f>
        <v>3.730</v>
      </c>
      <c r="B767" s="667" t="str">
        <f>Máximo!B767:E767</f>
        <v>13.7.1.           Para todos os itens descritos neste documento faz-se necessário, em tempo de UAT, validar o funcionamento dos clientes e front-ends web de acordo com as especificações mínimas divulgadas.</v>
      </c>
      <c r="C767" s="668"/>
      <c r="D767" s="668"/>
      <c r="E767" s="669"/>
      <c r="F767" s="68" t="str">
        <f>IF(Máximo!F767:I767="","",Máximo!F767:I767)</f>
        <v/>
      </c>
      <c r="G767" s="72">
        <f>Máximo!G767:J767</f>
        <v>2.1459227E-4</v>
      </c>
      <c r="H767" s="70" t="str">
        <f>IF(Máximo!H767="","",Máximo!H767)</f>
        <v>Obrigatório</v>
      </c>
      <c r="I767" s="37" t="s">
        <v>4</v>
      </c>
      <c r="J767" s="73">
        <f>IF($K$13="Não Atende",0,IF(I767="","",IF(H767="",VLOOKUP(I767,Parâmetros!$B$3:$C$6,2,0),VLOOKUP(I767,Parâmetros!$B$3:$C$6,2,0)*VLOOKUP(H767,Parâmetros!$E$3:$G$5,2,0))))</f>
        <v>4</v>
      </c>
      <c r="K767" s="74">
        <f t="shared" ref="K767" si="300">IF(J767="",0,((G767*J767)*$F$30)*0.9*100)</f>
        <v>3.4763947740000002E-2</v>
      </c>
      <c r="L767" s="3"/>
      <c r="M767" s="38"/>
    </row>
    <row r="768" spans="1:13" ht="45.75" customHeight="1" outlineLevel="1" x14ac:dyDescent="0.2">
      <c r="A768" s="170" t="str">
        <f>Máximo!A768</f>
        <v>3.731</v>
      </c>
      <c r="B768" s="667" t="str">
        <f>Máximo!B768:E768</f>
        <v>14.      Treinamentos</v>
      </c>
      <c r="C768" s="668"/>
      <c r="D768" s="668"/>
      <c r="E768" s="669"/>
      <c r="F768" s="68" t="str">
        <f>IF(Máximo!F768:I768="","",Máximo!F768:I768)</f>
        <v/>
      </c>
      <c r="G768" s="72">
        <f>Máximo!G768:J768</f>
        <v>2.1459227E-4</v>
      </c>
      <c r="H768" s="70" t="str">
        <f>IF(Máximo!H768="","",Máximo!H768)</f>
        <v>Obrigatório</v>
      </c>
      <c r="I768" s="37" t="s">
        <v>17</v>
      </c>
      <c r="J768" s="73">
        <f>IF($K$13="Não Atende",0,IF(I768="","",IF(H768="",VLOOKUP(I768,Parâmetros!$B$3:$C$6,2,0),VLOOKUP(I768,Parâmetros!$B$3:$C$6,2,0)*VLOOKUP(H768,Parâmetros!$E$3:$G$5,2,0))))</f>
        <v>2</v>
      </c>
      <c r="K768" s="74">
        <f t="shared" ref="K768" si="301">IF(J768="",0,((G768*J768)*$F$30)*0.9*100)</f>
        <v>1.7381973870000001E-2</v>
      </c>
      <c r="L768" s="3"/>
      <c r="M768" s="38"/>
    </row>
    <row r="769" spans="1:13" ht="45.75" customHeight="1" outlineLevel="1" x14ac:dyDescent="0.2">
      <c r="A769" s="170" t="str">
        <f>Máximo!A769</f>
        <v>3.732</v>
      </c>
      <c r="B769" s="667" t="str">
        <f>Máximo!B769:E769</f>
        <v>14.1.Treinamento</v>
      </c>
      <c r="C769" s="668"/>
      <c r="D769" s="668"/>
      <c r="E769" s="669"/>
      <c r="F769" s="68" t="str">
        <f>IF(Máximo!F769:I769="","",Máximo!F769:I769)</f>
        <v/>
      </c>
      <c r="G769" s="72">
        <f>Máximo!G769:J769</f>
        <v>2.1459227E-4</v>
      </c>
      <c r="H769" s="70" t="str">
        <f>IF(Máximo!H769="","",Máximo!H769)</f>
        <v>Obrigatório</v>
      </c>
      <c r="I769" s="37" t="s">
        <v>4</v>
      </c>
      <c r="J769" s="73">
        <f>IF($K$13="Não Atende",0,IF(I769="","",IF(H769="",VLOOKUP(I769,Parâmetros!$B$3:$C$6,2,0),VLOOKUP(I769,Parâmetros!$B$3:$C$6,2,0)*VLOOKUP(H769,Parâmetros!$E$3:$G$5,2,0))))</f>
        <v>4</v>
      </c>
      <c r="K769" s="74">
        <f t="shared" ref="K769" si="302">IF(J769="",0,((G769*J769)*$F$30)*0.9*100)</f>
        <v>3.4763947740000002E-2</v>
      </c>
      <c r="L769" s="3"/>
      <c r="M769" s="38"/>
    </row>
    <row r="770" spans="1:13" ht="45.75" customHeight="1" outlineLevel="1" x14ac:dyDescent="0.2">
      <c r="A770" s="170" t="str">
        <f>Máximo!A770</f>
        <v>3.733</v>
      </c>
      <c r="B770" s="667" t="str">
        <f>Máximo!B770:E770</f>
        <v>14.1.1.               O PROPONENTE será responsável por disponibilizar 20 vagas para qualificação da equipe na solução proposta em conteúdo oficial do fabricante do software.</v>
      </c>
      <c r="C770" s="668"/>
      <c r="D770" s="668"/>
      <c r="E770" s="669"/>
      <c r="F770" s="68" t="str">
        <f>IF(Máximo!F770:I770="","",Máximo!F770:I770)</f>
        <v/>
      </c>
      <c r="G770" s="72">
        <f>Máximo!G770:J770</f>
        <v>2.1459227E-4</v>
      </c>
      <c r="H770" s="70" t="str">
        <f>IF(Máximo!H770="","",Máximo!H770)</f>
        <v>Obrigatório</v>
      </c>
      <c r="I770" s="37" t="s">
        <v>17</v>
      </c>
      <c r="J770" s="73">
        <f>IF($K$13="Não Atende",0,IF(I770="","",IF(H770="",VLOOKUP(I770,Parâmetros!$B$3:$C$6,2,0),VLOOKUP(I770,Parâmetros!$B$3:$C$6,2,0)*VLOOKUP(H770,Parâmetros!$E$3:$G$5,2,0))))</f>
        <v>2</v>
      </c>
      <c r="K770" s="74">
        <f t="shared" ref="K770" si="303">IF(J770="",0,((G770*J770)*$F$30)*0.9*100)</f>
        <v>1.7381973870000001E-2</v>
      </c>
      <c r="L770" s="3"/>
      <c r="M770" s="38"/>
    </row>
    <row r="771" spans="1:13" ht="45.75" customHeight="1" outlineLevel="1" x14ac:dyDescent="0.2">
      <c r="A771" s="170" t="str">
        <f>Máximo!A771</f>
        <v>3.734</v>
      </c>
      <c r="B771" s="667" t="str">
        <f>Máximo!B771:E771</f>
        <v>14.1.2.               Essa qualificação deverá ser realizada na unidade de Brasília em data e local a ser definida pela OI.</v>
      </c>
      <c r="C771" s="668"/>
      <c r="D771" s="668"/>
      <c r="E771" s="669"/>
      <c r="F771" s="68" t="str">
        <f>IF(Máximo!F771:I771="","",Máximo!F771:I771)</f>
        <v/>
      </c>
      <c r="G771" s="72">
        <f>Máximo!G771:J771</f>
        <v>2.1459227E-4</v>
      </c>
      <c r="H771" s="70" t="str">
        <f>IF(Máximo!H771="","",Máximo!H771)</f>
        <v>Obrigatório</v>
      </c>
      <c r="I771" s="37" t="s">
        <v>17</v>
      </c>
      <c r="J771" s="73">
        <f>IF($K$13="Não Atende",0,IF(I771="","",IF(H771="",VLOOKUP(I771,Parâmetros!$B$3:$C$6,2,0),VLOOKUP(I771,Parâmetros!$B$3:$C$6,2,0)*VLOOKUP(H771,Parâmetros!$E$3:$G$5,2,0))))</f>
        <v>2</v>
      </c>
      <c r="K771" s="74">
        <f t="shared" ref="K771" si="304">IF(J771="",0,((G771*J771)*$F$30)*0.9*100)</f>
        <v>1.7381973870000001E-2</v>
      </c>
      <c r="L771" s="3"/>
      <c r="M771" s="38"/>
    </row>
    <row r="772" spans="1:13" ht="45.75" customHeight="1" outlineLevel="1" x14ac:dyDescent="0.2">
      <c r="A772" s="170" t="str">
        <f>Máximo!A772</f>
        <v>3.735</v>
      </c>
      <c r="B772" s="667" t="str">
        <f>Máximo!B772:E772</f>
        <v>14.1.3.               O conteúdo programático, carga horária, localização e datas dos treinamentos devem ser apresentadas pelo PROPONENTE e serão validas pela OI;</v>
      </c>
      <c r="C772" s="668"/>
      <c r="D772" s="668"/>
      <c r="E772" s="669"/>
      <c r="F772" s="68" t="str">
        <f>IF(Máximo!F772:I772="","",Máximo!F772:I772)</f>
        <v/>
      </c>
      <c r="G772" s="72">
        <f>Máximo!G772:J772</f>
        <v>2.1459227E-4</v>
      </c>
      <c r="H772" s="70" t="str">
        <f>IF(Máximo!H772="","",Máximo!H772)</f>
        <v>Obrigatório</v>
      </c>
      <c r="I772" s="37" t="s">
        <v>17</v>
      </c>
      <c r="J772" s="73">
        <f>IF($K$13="Não Atende",0,IF(I772="","",IF(H772="",VLOOKUP(I772,Parâmetros!$B$3:$C$6,2,0),VLOOKUP(I772,Parâmetros!$B$3:$C$6,2,0)*VLOOKUP(H772,Parâmetros!$E$3:$G$5,2,0))))</f>
        <v>2</v>
      </c>
      <c r="K772" s="74">
        <f t="shared" ref="K772" si="305">IF(J772="",0,((G772*J772)*$F$30)*0.9*100)</f>
        <v>1.7381973870000001E-2</v>
      </c>
      <c r="L772" s="3"/>
      <c r="M772" s="38"/>
    </row>
    <row r="773" spans="1:13" ht="45.75" customHeight="1" outlineLevel="1" x14ac:dyDescent="0.2">
      <c r="A773" s="170" t="str">
        <f>Máximo!A773</f>
        <v>3.736</v>
      </c>
      <c r="B773" s="667" t="str">
        <f>Máximo!B773:E773</f>
        <v>14.1.4.               Os treinamentos devem abordar itens como: instalação, configuração, customização, administração, monitoração, operação e suporte do ambiente de forma a garantir o repasse completo tecnológico e funcional da solução para as equipes definidas pela Oi;</v>
      </c>
      <c r="C773" s="668"/>
      <c r="D773" s="668"/>
      <c r="E773" s="669"/>
      <c r="F773" s="68" t="str">
        <f>IF(Máximo!F773:I773="","",Máximo!F773:I773)</f>
        <v/>
      </c>
      <c r="G773" s="72">
        <f>Máximo!G773:J773</f>
        <v>2.1459227E-4</v>
      </c>
      <c r="H773" s="70" t="str">
        <f>IF(Máximo!H773="","",Máximo!H773)</f>
        <v>Obrigatório</v>
      </c>
      <c r="I773" s="37" t="s">
        <v>17</v>
      </c>
      <c r="J773" s="73">
        <f>IF($K$13="Não Atende",0,IF(I773="","",IF(H773="",VLOOKUP(I773,Parâmetros!$B$3:$C$6,2,0),VLOOKUP(I773,Parâmetros!$B$3:$C$6,2,0)*VLOOKUP(H773,Parâmetros!$E$3:$G$5,2,0))))</f>
        <v>2</v>
      </c>
      <c r="K773" s="74">
        <f t="shared" ref="K773" si="306">IF(J773="",0,((G773*J773)*$F$30)*0.9*100)</f>
        <v>1.7381973870000001E-2</v>
      </c>
      <c r="L773" s="3"/>
      <c r="M773" s="38"/>
    </row>
    <row r="774" spans="1:13" ht="45.75" customHeight="1" outlineLevel="1" x14ac:dyDescent="0.2">
      <c r="A774" s="170" t="str">
        <f>Máximo!A774</f>
        <v>3.737</v>
      </c>
      <c r="B774" s="667" t="str">
        <f>Máximo!B774:E774</f>
        <v>14.1.5.               Os treinamentos devem acontecer até 30 dias antes Fase de Transição para Produção impreterivelmente.</v>
      </c>
      <c r="C774" s="668"/>
      <c r="D774" s="668"/>
      <c r="E774" s="669"/>
      <c r="F774" s="68" t="str">
        <f>IF(Máximo!F774:I774="","",Máximo!F774:I774)</f>
        <v/>
      </c>
      <c r="G774" s="72">
        <f>Máximo!G774:J774</f>
        <v>2.1459227E-4</v>
      </c>
      <c r="H774" s="70" t="str">
        <f>IF(Máximo!H774="","",Máximo!H774)</f>
        <v>Obrigatório</v>
      </c>
      <c r="I774" s="37" t="s">
        <v>17</v>
      </c>
      <c r="J774" s="73">
        <f>IF($K$13="Não Atende",0,IF(I774="","",IF(H774="",VLOOKUP(I774,Parâmetros!$B$3:$C$6,2,0),VLOOKUP(I774,Parâmetros!$B$3:$C$6,2,0)*VLOOKUP(H774,Parâmetros!$E$3:$G$5,2,0))))</f>
        <v>2</v>
      </c>
      <c r="K774" s="74">
        <f t="shared" ref="K774" si="307">IF(J774="",0,((G774*J774)*$F$30)*0.9*100)</f>
        <v>1.7381973870000001E-2</v>
      </c>
      <c r="L774" s="3"/>
      <c r="M774" s="38"/>
    </row>
    <row r="775" spans="1:13" ht="45.75" customHeight="1" outlineLevel="1" x14ac:dyDescent="0.2">
      <c r="A775" s="170" t="str">
        <f>Máximo!A775</f>
        <v>3.738</v>
      </c>
      <c r="B775" s="667" t="str">
        <f>Máximo!B775:E775</f>
        <v>15.      Anexos</v>
      </c>
      <c r="C775" s="668"/>
      <c r="D775" s="668"/>
      <c r="E775" s="669"/>
      <c r="F775" s="68" t="str">
        <f>IF(Máximo!F775:I775="","",Máximo!F775:I775)</f>
        <v/>
      </c>
      <c r="G775" s="72">
        <f>Máximo!G775:J775</f>
        <v>2.1459227E-4</v>
      </c>
      <c r="H775" s="70" t="str">
        <f>IF(Máximo!H775="","",Máximo!H775)</f>
        <v>Obrigatório</v>
      </c>
      <c r="I775" s="37" t="s">
        <v>4</v>
      </c>
      <c r="J775" s="73">
        <f>IF($K$13="Não Atende",0,IF(I775="","",IF(H775="",VLOOKUP(I775,Parâmetros!$B$3:$C$6,2,0),VLOOKUP(I775,Parâmetros!$B$3:$C$6,2,0)*VLOOKUP(H775,Parâmetros!$E$3:$G$5,2,0))))</f>
        <v>4</v>
      </c>
      <c r="K775" s="74">
        <f t="shared" ref="K775" si="308">IF(J775="",0,((G775*J775)*$F$30)*0.9*100)</f>
        <v>3.4763947740000002E-2</v>
      </c>
      <c r="L775" s="3"/>
      <c r="M775" s="38"/>
    </row>
    <row r="776" spans="1:13" ht="45.75" customHeight="1" outlineLevel="1" x14ac:dyDescent="0.2">
      <c r="A776" s="170" t="str">
        <f>Máximo!A776</f>
        <v>3.739</v>
      </c>
      <c r="B776" s="667" t="str">
        <f>Máximo!B776:E776</f>
        <v>15.1.Anexo A – Arquitetura de HA e DR</v>
      </c>
      <c r="C776" s="668"/>
      <c r="D776" s="668"/>
      <c r="E776" s="669"/>
      <c r="F776" s="68" t="str">
        <f>IF(Máximo!F776:I776="","",Máximo!F776:I776)</f>
        <v/>
      </c>
      <c r="G776" s="72">
        <f>Máximo!G776:J776</f>
        <v>2.1459227E-4</v>
      </c>
      <c r="H776" s="70" t="str">
        <f>IF(Máximo!H776="","",Máximo!H776)</f>
        <v>Obrigatório</v>
      </c>
      <c r="I776" s="37" t="s">
        <v>4</v>
      </c>
      <c r="J776" s="73">
        <f>IF($K$13="Não Atende",0,IF(I776="","",IF(H776="",VLOOKUP(I776,Parâmetros!$B$3:$C$6,2,0),VLOOKUP(I776,Parâmetros!$B$3:$C$6,2,0)*VLOOKUP(H776,Parâmetros!$E$3:$G$5,2,0))))</f>
        <v>4</v>
      </c>
      <c r="K776" s="74">
        <f t="shared" ref="K776" si="309">IF(J776="",0,((G776*J776)*$F$30)*0.9*100)</f>
        <v>3.4763947740000002E-2</v>
      </c>
      <c r="L776" s="3"/>
      <c r="M776" s="38"/>
    </row>
    <row r="777" spans="1:13" ht="45.75" customHeight="1" outlineLevel="1" x14ac:dyDescent="0.2">
      <c r="A777" s="170" t="str">
        <f>Máximo!A777</f>
        <v>3.740</v>
      </c>
      <c r="B777" s="667" t="str">
        <f>Máximo!B777:E777</f>
        <v>15.2.Anexo B – Métricas e Sizing de Infraestrutura de TI</v>
      </c>
      <c r="C777" s="668"/>
      <c r="D777" s="668"/>
      <c r="E777" s="669"/>
      <c r="F777" s="68" t="str">
        <f>IF(Máximo!F777:I777="","",Máximo!F777:I777)</f>
        <v/>
      </c>
      <c r="G777" s="72">
        <f>Máximo!G777:J777</f>
        <v>2.1459227E-4</v>
      </c>
      <c r="H777" s="70" t="str">
        <f>IF(Máximo!H777="","",Máximo!H777)</f>
        <v>Obrigatório</v>
      </c>
      <c r="I777" s="37" t="s">
        <v>4</v>
      </c>
      <c r="J777" s="73">
        <f>IF($K$13="Não Atende",0,IF(I777="","",IF(H777="",VLOOKUP(I777,Parâmetros!$B$3:$C$6,2,0),VLOOKUP(I777,Parâmetros!$B$3:$C$6,2,0)*VLOOKUP(H777,Parâmetros!$E$3:$G$5,2,0))))</f>
        <v>4</v>
      </c>
      <c r="K777" s="74">
        <f t="shared" ref="K777" si="310">IF(J777="",0,((G777*J777)*$F$30)*0.9*100)</f>
        <v>3.4763947740000002E-2</v>
      </c>
      <c r="L777" s="3"/>
      <c r="M777" s="38"/>
    </row>
    <row r="778" spans="1:13" ht="45.75" customHeight="1" outlineLevel="1" x14ac:dyDescent="0.2">
      <c r="A778" s="170" t="str">
        <f>Máximo!A778</f>
        <v>3.741</v>
      </c>
      <c r="B778" s="667" t="str">
        <f>Máximo!B778:E778</f>
        <v>15.3.Anexo C: planilha com relação dos itens da RFP a ser respondida informando a declaração de conformidade e anexada a proposta a ser enviada.</v>
      </c>
      <c r="C778" s="668"/>
      <c r="D778" s="668"/>
      <c r="E778" s="669"/>
      <c r="F778" s="68" t="str">
        <f>IF(Máximo!F778:I778="","",Máximo!F778:I778)</f>
        <v/>
      </c>
      <c r="G778" s="72">
        <f>Máximo!G778:J778</f>
        <v>2.1459227E-4</v>
      </c>
      <c r="H778" s="70" t="str">
        <f>IF(Máximo!H778="","",Máximo!H778)</f>
        <v>Obrigatório</v>
      </c>
      <c r="I778" s="37" t="s">
        <v>4</v>
      </c>
      <c r="J778" s="73">
        <f>IF($K$13="Não Atende",0,IF(I778="","",IF(H778="",VLOOKUP(I778,Parâmetros!$B$3:$C$6,2,0),VLOOKUP(I778,Parâmetros!$B$3:$C$6,2,0)*VLOOKUP(H778,Parâmetros!$E$3:$G$5,2,0))))</f>
        <v>4</v>
      </c>
      <c r="K778" s="74">
        <f t="shared" ref="K778" si="311">IF(J778="",0,((G778*J778)*$F$30)*0.9*100)</f>
        <v>3.4763947740000002E-2</v>
      </c>
      <c r="L778" s="3"/>
      <c r="M778" s="38"/>
    </row>
    <row r="779" spans="1:13" ht="18" x14ac:dyDescent="0.2">
      <c r="A779" s="96">
        <f>Máximo!A779</f>
        <v>4</v>
      </c>
      <c r="B779" s="249" t="str">
        <f>Máximo!B779:E779</f>
        <v>Serviço</v>
      </c>
      <c r="C779" s="250"/>
      <c r="D779" s="250"/>
      <c r="E779" s="251"/>
      <c r="F779" s="65">
        <f>IF(Máximo!F779="","",Máximo!F779)</f>
        <v>0.18</v>
      </c>
      <c r="G779" s="65">
        <f>IF(Máximo!G779="","",Máximo!G779)</f>
        <v>1</v>
      </c>
      <c r="H779" s="97" t="str">
        <f>IF(Máximo!H779="","",Máximo!H779)</f>
        <v/>
      </c>
      <c r="I779" s="63"/>
      <c r="J779" s="100"/>
      <c r="K779" s="67">
        <f>SUM(K780:K785)-K785</f>
        <v>59.129999999999995</v>
      </c>
      <c r="L779" s="98"/>
      <c r="M779" s="77"/>
    </row>
    <row r="780" spans="1:13" ht="45" customHeight="1" outlineLevel="1" x14ac:dyDescent="0.2">
      <c r="A780" s="170" t="str">
        <f>Máximo!A780</f>
        <v>4.1</v>
      </c>
      <c r="B780" s="667" t="str">
        <f>Máximo!B780:E780</f>
        <v>Instalação e configuração básica</v>
      </c>
      <c r="C780" s="668"/>
      <c r="D780" s="668"/>
      <c r="E780" s="669"/>
      <c r="F780" s="99" t="str">
        <f>IF(Máximo!F780:I780="","",Máximo!F780:I780)</f>
        <v/>
      </c>
      <c r="G780" s="72">
        <f>Máximo!G780:J780</f>
        <v>0.125</v>
      </c>
      <c r="H780" s="70" t="str">
        <f>IF(Máximo!H780="","",Máximo!H780)</f>
        <v>Obrigatório</v>
      </c>
      <c r="I780" s="37" t="s">
        <v>4</v>
      </c>
      <c r="J780" s="73">
        <f>IF($K$13="Não Atende",0,IF(I780="","",IF(H780="",VLOOKUP(I780,Parâmetros!$B$3:$C$6,2,0),VLOOKUP(I780,Parâmetros!$B$3:$C$6,2,0)*VLOOKUP(H780,Parâmetros!$E$3:$G$5,2,0))))</f>
        <v>4</v>
      </c>
      <c r="K780" s="74">
        <f>IF(J780="",0,((G780*J780)*$F$779)*0.9*100)</f>
        <v>8.1</v>
      </c>
      <c r="L780" s="268"/>
      <c r="M780" s="256"/>
    </row>
    <row r="781" spans="1:13" ht="45" customHeight="1" outlineLevel="1" x14ac:dyDescent="0.2">
      <c r="A781" s="170" t="str">
        <f>Máximo!A781</f>
        <v>4.2</v>
      </c>
      <c r="B781" s="667" t="str">
        <f>Máximo!B781:E781</f>
        <v>Execução / Suporte de testes</v>
      </c>
      <c r="C781" s="668"/>
      <c r="D781" s="668"/>
      <c r="E781" s="669"/>
      <c r="F781" s="99" t="str">
        <f>IF(Máximo!F781:I781="","",Máximo!F781:I781)</f>
        <v/>
      </c>
      <c r="G781" s="72">
        <f>Máximo!G781:J781</f>
        <v>0.125</v>
      </c>
      <c r="H781" s="70" t="str">
        <f>IF(Máximo!H781="","",Máximo!H781)</f>
        <v>Obrigatório</v>
      </c>
      <c r="I781" s="37" t="s">
        <v>17</v>
      </c>
      <c r="J781" s="73">
        <f>IF($K$13="Não Atende",0,IF(I781="","",IF(H781="",VLOOKUP(I781,Parâmetros!$B$3:$C$6,2,0),VLOOKUP(I781,Parâmetros!$B$3:$C$6,2,0)*VLOOKUP(H781,Parâmetros!$E$3:$G$5,2,0))))</f>
        <v>2</v>
      </c>
      <c r="K781" s="74">
        <f>IF(J781="",0,((G781*J781)*$F$779)*0.9*100)</f>
        <v>4.05</v>
      </c>
      <c r="L781" s="268"/>
      <c r="M781" s="256"/>
    </row>
    <row r="782" spans="1:13" ht="45" customHeight="1" outlineLevel="1" x14ac:dyDescent="0.2">
      <c r="A782" s="170" t="str">
        <f>Máximo!A782</f>
        <v>4.3</v>
      </c>
      <c r="B782" s="667" t="str">
        <f>Máximo!B782:E782</f>
        <v>Transferência de conhecimento</v>
      </c>
      <c r="C782" s="668"/>
      <c r="D782" s="668"/>
      <c r="E782" s="669"/>
      <c r="F782" s="99" t="str">
        <f>IF(Máximo!F782:I782="","",Máximo!F782:I782)</f>
        <v/>
      </c>
      <c r="G782" s="72">
        <f>Máximo!G782:J782</f>
        <v>0.2</v>
      </c>
      <c r="H782" s="70" t="str">
        <f>IF(Máximo!H782="","",Máximo!H782)</f>
        <v>Obrigatório</v>
      </c>
      <c r="I782" s="37" t="s">
        <v>4</v>
      </c>
      <c r="J782" s="73">
        <f>IF($K$13="Não Atende",0,IF(I782="","",IF(H782="",VLOOKUP(I782,Parâmetros!$B$3:$C$6,2,0),VLOOKUP(I782,Parâmetros!$B$3:$C$6,2,0)*VLOOKUP(H782,Parâmetros!$E$3:$G$5,2,0))))</f>
        <v>4</v>
      </c>
      <c r="K782" s="74">
        <f>IF(J782="",0,((G782*J782)*$F$779)*0.9*100)</f>
        <v>12.959999999999999</v>
      </c>
      <c r="L782" s="268"/>
      <c r="M782" s="256"/>
    </row>
    <row r="783" spans="1:13" ht="45" customHeight="1" outlineLevel="1" x14ac:dyDescent="0.2">
      <c r="A783" s="170" t="str">
        <f>Máximo!A783</f>
        <v>4.4</v>
      </c>
      <c r="B783" s="667" t="str">
        <f>Máximo!B783:E783</f>
        <v>Consultoria</v>
      </c>
      <c r="C783" s="668"/>
      <c r="D783" s="668"/>
      <c r="E783" s="669"/>
      <c r="F783" s="99" t="str">
        <f>IF(Máximo!F783:I783="","",Máximo!F783:I783)</f>
        <v/>
      </c>
      <c r="G783" s="72">
        <f>Máximo!G783:J783</f>
        <v>0.5</v>
      </c>
      <c r="H783" s="70" t="str">
        <f>IF(Máximo!H783="","",Máximo!H783)</f>
        <v>Obrigatório</v>
      </c>
      <c r="I783" s="37" t="s">
        <v>4</v>
      </c>
      <c r="J783" s="73">
        <f>IF($K$13="Não Atende",0,IF(I783="","",IF(H783="",VLOOKUP(I783,Parâmetros!$B$3:$C$6,2,0),VLOOKUP(I783,Parâmetros!$B$3:$C$6,2,0)*VLOOKUP(H783,Parâmetros!$E$3:$G$5,2,0))))</f>
        <v>4</v>
      </c>
      <c r="K783" s="74">
        <f>IF(J783="",0,((G783*J783)*$F$779)*0.9*100)</f>
        <v>32.4</v>
      </c>
      <c r="L783" s="268"/>
      <c r="M783" s="256"/>
    </row>
    <row r="784" spans="1:13" ht="45" customHeight="1" outlineLevel="1" x14ac:dyDescent="0.2">
      <c r="A784" s="170" t="str">
        <f>Máximo!A784</f>
        <v>4.5</v>
      </c>
      <c r="B784" s="667" t="str">
        <f>Máximo!B784:E784</f>
        <v>Migração de dados</v>
      </c>
      <c r="C784" s="668"/>
      <c r="D784" s="668"/>
      <c r="E784" s="669"/>
      <c r="F784" s="99" t="str">
        <f>IF(Máximo!F784:I784="","",Máximo!F784:I784)</f>
        <v/>
      </c>
      <c r="G784" s="72">
        <f>Máximo!G784:J784</f>
        <v>0.05</v>
      </c>
      <c r="H784" s="70" t="str">
        <f>IF(Máximo!H784="","",Máximo!H784)</f>
        <v>Obrigatório</v>
      </c>
      <c r="I784" s="37" t="s">
        <v>17</v>
      </c>
      <c r="J784" s="73">
        <f>IF($K$13="Não Atende",0,IF(I784="","",IF(H784="",VLOOKUP(I784,Parâmetros!$B$3:$C$6,2,0),VLOOKUP(I784,Parâmetros!$B$3:$C$6,2,0)*VLOOKUP(H784,Parâmetros!$E$3:$G$5,2,0))))</f>
        <v>2</v>
      </c>
      <c r="K784" s="74">
        <f>IF(J784="",0,((G784*J784)*$F$779)*0.9*100)</f>
        <v>1.6199999999999999</v>
      </c>
      <c r="L784" s="268"/>
      <c r="M784" s="256"/>
    </row>
    <row r="785" spans="1:16" ht="18.75" customHeight="1" x14ac:dyDescent="0.2">
      <c r="A785" s="96">
        <f>Máximo!A785</f>
        <v>5</v>
      </c>
      <c r="B785" s="249" t="str">
        <f>Máximo!B785:E785</f>
        <v>Treinamento</v>
      </c>
      <c r="C785" s="250"/>
      <c r="D785" s="250"/>
      <c r="E785" s="251"/>
      <c r="F785" s="65">
        <f>IF(Máximo!F785="","",Máximo!F785)</f>
        <v>0.02</v>
      </c>
      <c r="G785" s="65">
        <f>IF(Máximo!G785="","",Máximo!G785)</f>
        <v>1</v>
      </c>
      <c r="H785" s="97" t="str">
        <f>IF(Máximo!H785="","",Máximo!H785)</f>
        <v/>
      </c>
      <c r="I785" s="63"/>
      <c r="J785" s="100"/>
      <c r="K785" s="67">
        <f>SUM(K786:K787)</f>
        <v>3.6000000000000005</v>
      </c>
      <c r="L785" s="252"/>
      <c r="M785" s="253"/>
    </row>
    <row r="786" spans="1:16" ht="45" customHeight="1" outlineLevel="1" x14ac:dyDescent="0.2">
      <c r="A786" s="170" t="str">
        <f>Máximo!A786</f>
        <v>5.1</v>
      </c>
      <c r="B786" s="667" t="str">
        <f>Máximo!B786:E786</f>
        <v>Plano de Treinamento Técnico e Funcional</v>
      </c>
      <c r="C786" s="668"/>
      <c r="D786" s="668"/>
      <c r="E786" s="669"/>
      <c r="F786" s="68" t="str">
        <f>IF(Máximo!F786:I786="","",Máximo!F786:I786)</f>
        <v/>
      </c>
      <c r="G786" s="72">
        <f>Máximo!G786:J786</f>
        <v>1</v>
      </c>
      <c r="H786" s="70" t="str">
        <f>IF(Máximo!H786="","",Máximo!H786)</f>
        <v>Obrigatório</v>
      </c>
      <c r="I786" s="37" t="s">
        <v>17</v>
      </c>
      <c r="J786" s="73">
        <f>IF($K$13="Não Atende",0,IF(I786="","",IF(H786="",VLOOKUP(I786,Parâmetros!$B$3:$C$6,2,0),VLOOKUP(I786,Parâmetros!$B$3:$C$6,2,0)*VLOOKUP(H786,Parâmetros!$E$3:$G$5,2,0))))</f>
        <v>2</v>
      </c>
      <c r="K786" s="74">
        <f t="shared" ref="K786" si="312">IF(J786="",0,((G786*J786)*$F$785)*0.9*100)</f>
        <v>3.6000000000000005</v>
      </c>
      <c r="L786" s="3"/>
      <c r="M786" s="38"/>
    </row>
    <row r="787" spans="1:16" ht="12.75" customHeight="1" outlineLevel="1" x14ac:dyDescent="0.2">
      <c r="D787" s="6"/>
      <c r="E787" s="6"/>
      <c r="H787" s="7"/>
    </row>
    <row r="788" spans="1:16" outlineLevel="1" x14ac:dyDescent="0.2"/>
    <row r="789" spans="1:16" ht="26.25" customHeight="1" outlineLevel="1" x14ac:dyDescent="0.25">
      <c r="A789" s="439" t="s">
        <v>141</v>
      </c>
      <c r="B789" s="439"/>
      <c r="C789" s="439"/>
      <c r="D789" s="439"/>
      <c r="E789" s="439"/>
      <c r="F789" s="439"/>
      <c r="G789" s="439"/>
      <c r="H789" s="439"/>
      <c r="I789" s="439"/>
      <c r="J789" s="439"/>
      <c r="K789" s="439"/>
      <c r="L789" s="439"/>
      <c r="M789" s="439"/>
      <c r="N789" s="439"/>
      <c r="O789" s="145"/>
      <c r="P789" s="145"/>
    </row>
    <row r="790" spans="1:16" outlineLevel="1" x14ac:dyDescent="0.2"/>
    <row r="791" spans="1:16" ht="25.5" outlineLevel="1" x14ac:dyDescent="0.2">
      <c r="A791" s="224" t="s">
        <v>2</v>
      </c>
      <c r="B791" s="444" t="s">
        <v>1</v>
      </c>
      <c r="C791" s="444"/>
      <c r="D791" s="444"/>
      <c r="E791" s="444"/>
      <c r="F791" s="117" t="s">
        <v>20</v>
      </c>
      <c r="G791" s="91" t="s">
        <v>21</v>
      </c>
      <c r="H791" s="92" t="s">
        <v>59</v>
      </c>
      <c r="I791" s="92" t="s">
        <v>7</v>
      </c>
      <c r="J791" s="93" t="s">
        <v>0</v>
      </c>
      <c r="K791" s="94" t="s">
        <v>10</v>
      </c>
      <c r="L791" s="89" t="s">
        <v>92</v>
      </c>
      <c r="M791" s="95" t="s">
        <v>93</v>
      </c>
    </row>
    <row r="792" spans="1:16" ht="18.75" thickBot="1" x14ac:dyDescent="0.25">
      <c r="A792" s="96">
        <v>6</v>
      </c>
      <c r="B792" s="443" t="s">
        <v>185</v>
      </c>
      <c r="C792" s="443"/>
      <c r="D792" s="443"/>
      <c r="E792" s="443"/>
      <c r="F792" s="65">
        <f>IF(Máximo!F792="","",Máximo!F792)</f>
        <v>0.02</v>
      </c>
      <c r="G792" s="65">
        <f>IF(Máximo!G792="","",Máximo!G792)</f>
        <v>1</v>
      </c>
      <c r="H792" s="97"/>
      <c r="I792" s="148" t="s">
        <v>4</v>
      </c>
      <c r="J792" s="150">
        <f>IF($K$13="Não Atende",0,IF(I792="","",IF(H792="",VLOOKUP(I792,Parâmetros!$B$3:$C$6,2,0),VLOOKUP(I792,Parâmetros!$B$3:$C$6,2,0)*VLOOKUP(H792,Parâmetros!$E$3:$G$5,2,0))))</f>
        <v>2</v>
      </c>
      <c r="K792" s="67">
        <f>IF(AND(E794="Sim",OR($K$13="",$K$13="Atende")),IF('Comparativo Analítico'!T15="",0,Máximo!K792*VLOOKUP('Comparativo Analítico'!T15,Parâmetros!$U$3:$V$12,2,0)),0)</f>
        <v>1.5428571428571425</v>
      </c>
      <c r="L792" s="171"/>
      <c r="M792" s="172"/>
    </row>
    <row r="793" spans="1:16" outlineLevel="1" x14ac:dyDescent="0.2"/>
    <row r="794" spans="1:16" outlineLevel="1" x14ac:dyDescent="0.2">
      <c r="A794" s="5"/>
      <c r="B794" s="426" t="s">
        <v>139</v>
      </c>
      <c r="C794" s="426"/>
      <c r="D794" s="427"/>
      <c r="E794" s="177" t="s">
        <v>23</v>
      </c>
      <c r="F794"/>
      <c r="G794" s="484"/>
      <c r="H794" s="484"/>
      <c r="I794" s="484"/>
      <c r="J794" s="484"/>
      <c r="L794"/>
    </row>
    <row r="795" spans="1:16" ht="27" customHeight="1" outlineLevel="1" x14ac:dyDescent="0.2">
      <c r="A795" s="5"/>
      <c r="B795" s="219"/>
      <c r="C795" s="219"/>
      <c r="D795" s="129"/>
      <c r="E795" s="151"/>
      <c r="F795" s="101"/>
      <c r="G795" s="225"/>
      <c r="H795" s="225"/>
      <c r="I795" s="225"/>
      <c r="J795" s="225"/>
      <c r="K795" s="35"/>
      <c r="L795"/>
    </row>
    <row r="796" spans="1:16" outlineLevel="1" x14ac:dyDescent="0.2">
      <c r="A796" s="5"/>
      <c r="B796" s="426" t="s">
        <v>167</v>
      </c>
      <c r="C796" s="426"/>
      <c r="D796" s="426"/>
      <c r="E796" s="568"/>
      <c r="F796" s="569"/>
      <c r="G796" s="569"/>
      <c r="H796" s="569"/>
      <c r="I796" s="569"/>
      <c r="J796" s="570"/>
      <c r="L796"/>
    </row>
    <row r="797" spans="1:16" ht="12.75" customHeight="1" outlineLevel="1" x14ac:dyDescent="0.2">
      <c r="A797" s="5"/>
      <c r="B797" s="140"/>
      <c r="C797" s="109"/>
      <c r="D797" s="110"/>
      <c r="E797" s="571"/>
      <c r="F797" s="572"/>
      <c r="G797" s="572"/>
      <c r="H797" s="572"/>
      <c r="I797" s="572"/>
      <c r="J797" s="573"/>
      <c r="L797"/>
    </row>
    <row r="798" spans="1:16" outlineLevel="1" x14ac:dyDescent="0.2">
      <c r="A798" s="5"/>
      <c r="B798" s="5"/>
      <c r="C798" s="109"/>
      <c r="D798" s="110"/>
      <c r="E798" s="146"/>
      <c r="F798" s="146"/>
      <c r="G798" s="146"/>
      <c r="H798" s="146"/>
      <c r="I798" s="146"/>
      <c r="J798" s="146"/>
      <c r="L798"/>
    </row>
    <row r="799" spans="1:16" ht="25.5" outlineLevel="1" x14ac:dyDescent="0.2">
      <c r="A799" s="224" t="s">
        <v>2</v>
      </c>
      <c r="B799" s="444" t="s">
        <v>1</v>
      </c>
      <c r="C799" s="444"/>
      <c r="D799" s="444"/>
      <c r="E799" s="444"/>
      <c r="F799" s="117" t="s">
        <v>20</v>
      </c>
      <c r="G799" s="91" t="s">
        <v>21</v>
      </c>
      <c r="H799" s="92" t="s">
        <v>59</v>
      </c>
      <c r="I799" s="92" t="s">
        <v>7</v>
      </c>
      <c r="J799" s="93" t="s">
        <v>0</v>
      </c>
      <c r="K799" s="94" t="s">
        <v>10</v>
      </c>
      <c r="L799" s="89" t="s">
        <v>92</v>
      </c>
      <c r="M799" s="95" t="s">
        <v>93</v>
      </c>
    </row>
    <row r="800" spans="1:16" ht="18.75" thickBot="1" x14ac:dyDescent="0.25">
      <c r="A800" s="96">
        <v>7</v>
      </c>
      <c r="B800" s="443" t="s">
        <v>175</v>
      </c>
      <c r="C800" s="443"/>
      <c r="D800" s="443"/>
      <c r="E800" s="443"/>
      <c r="F800" s="65">
        <f>IF(Máximo!F800="","",Máximo!F800)</f>
        <v>0.02</v>
      </c>
      <c r="G800" s="65">
        <f>IF(Máximo!G800="","",Máximo!G800)</f>
        <v>1</v>
      </c>
      <c r="H800" s="97"/>
      <c r="I800" s="148" t="s">
        <v>4</v>
      </c>
      <c r="J800" s="150">
        <f>IF($K$13="Não Atende",0,IF(I800="","",IF(H800="",VLOOKUP(I800,Parâmetros!$B$3:$C$6,2,0),VLOOKUP(I800,Parâmetros!$B$3:$C$6,2,0)*VLOOKUP(H800,Parâmetros!$E$3:$G$5,2,0))))</f>
        <v>2</v>
      </c>
      <c r="K800" s="67">
        <f>IF(AND(E802="Sim",OR($K$13="",$K$13="Atende")),IF('Comparativo Analítico'!T33="",0,Máximo!K800*VLOOKUP('Comparativo Analítico'!T33,Parâmetros!$U$3:$V$12,2,0)),0)</f>
        <v>0.51428571428571346</v>
      </c>
      <c r="L800" s="171"/>
      <c r="M800" s="172"/>
    </row>
    <row r="801" spans="1:13" ht="27" customHeight="1" outlineLevel="1" x14ac:dyDescent="0.2">
      <c r="A801" s="5"/>
      <c r="B801" s="5"/>
      <c r="C801" s="109"/>
      <c r="D801" s="110"/>
      <c r="E801" s="146"/>
      <c r="F801" s="146"/>
      <c r="G801" s="146"/>
      <c r="H801" s="146"/>
      <c r="I801" s="146"/>
      <c r="J801" s="146"/>
      <c r="L801"/>
    </row>
    <row r="802" spans="1:13" ht="27" customHeight="1" outlineLevel="1" x14ac:dyDescent="0.2">
      <c r="A802" s="484" t="s">
        <v>104</v>
      </c>
      <c r="B802" s="484"/>
      <c r="C802" s="484"/>
      <c r="D802" s="484"/>
      <c r="E802" s="176" t="s">
        <v>23</v>
      </c>
      <c r="F802"/>
      <c r="G802"/>
      <c r="H802" s="5"/>
      <c r="I802" s="5"/>
      <c r="K802"/>
      <c r="L802"/>
    </row>
    <row r="803" spans="1:13" outlineLevel="1" x14ac:dyDescent="0.2">
      <c r="A803" s="5"/>
      <c r="B803" s="5"/>
      <c r="F803"/>
      <c r="G803"/>
      <c r="H803" s="5"/>
      <c r="I803" s="5"/>
      <c r="K803"/>
      <c r="L803"/>
    </row>
    <row r="804" spans="1:13" outlineLevel="1" x14ac:dyDescent="0.2">
      <c r="A804" s="5"/>
      <c r="B804" s="484" t="s">
        <v>105</v>
      </c>
      <c r="C804" s="484"/>
      <c r="D804" s="456"/>
      <c r="E804" s="177"/>
      <c r="F804" s="101"/>
      <c r="G804" s="140"/>
      <c r="H804" s="140"/>
      <c r="I804" s="484" t="s">
        <v>106</v>
      </c>
      <c r="J804" s="484"/>
      <c r="K804" s="568"/>
      <c r="L804" s="574"/>
      <c r="M804" s="575"/>
    </row>
    <row r="805" spans="1:13" outlineLevel="1" x14ac:dyDescent="0.2">
      <c r="A805" s="5"/>
      <c r="B805" s="152"/>
      <c r="C805" s="153"/>
      <c r="D805" s="114"/>
      <c r="E805" s="178"/>
      <c r="F805" s="101"/>
      <c r="G805" s="101"/>
      <c r="H805" s="140"/>
      <c r="I805" s="140"/>
      <c r="J805" s="101"/>
      <c r="K805" s="576"/>
      <c r="L805" s="577"/>
      <c r="M805" s="578"/>
    </row>
    <row r="806" spans="1:13" outlineLevel="1" x14ac:dyDescent="0.2">
      <c r="A806" s="5"/>
      <c r="B806" s="152"/>
      <c r="C806" s="153"/>
      <c r="D806" s="114"/>
      <c r="E806" s="178"/>
      <c r="F806" s="101"/>
      <c r="G806" s="101"/>
      <c r="H806" s="140"/>
      <c r="I806" s="140"/>
      <c r="J806" s="101"/>
      <c r="K806" s="579"/>
      <c r="L806" s="580"/>
      <c r="M806" s="581"/>
    </row>
    <row r="807" spans="1:13" outlineLevel="1" x14ac:dyDescent="0.2">
      <c r="A807" s="5"/>
      <c r="B807" s="152"/>
      <c r="C807" s="153"/>
      <c r="D807" s="114"/>
      <c r="E807" s="178"/>
      <c r="F807" s="101"/>
      <c r="G807" s="101"/>
      <c r="H807" s="140"/>
      <c r="I807" s="140"/>
      <c r="J807" s="101"/>
      <c r="K807"/>
      <c r="L807"/>
    </row>
    <row r="808" spans="1:13" ht="29.25" customHeight="1" outlineLevel="1" x14ac:dyDescent="0.2">
      <c r="A808" s="5"/>
      <c r="B808" s="484" t="s">
        <v>107</v>
      </c>
      <c r="C808" s="484"/>
      <c r="D808" s="456"/>
      <c r="E808" s="177"/>
      <c r="F808" s="101"/>
      <c r="G808" s="447" t="s">
        <v>124</v>
      </c>
      <c r="H808" s="447"/>
      <c r="I808" s="447"/>
      <c r="J808" s="447"/>
      <c r="K808" s="176"/>
      <c r="L808"/>
    </row>
    <row r="809" spans="1:13" outlineLevel="1" x14ac:dyDescent="0.2">
      <c r="A809" s="5"/>
      <c r="B809" s="152"/>
      <c r="C809" s="153"/>
      <c r="D809" s="114"/>
      <c r="E809" s="178"/>
      <c r="F809" s="101"/>
      <c r="G809" s="101"/>
      <c r="H809" s="140"/>
      <c r="I809" s="140"/>
      <c r="J809" s="101"/>
      <c r="K809"/>
      <c r="L809"/>
    </row>
    <row r="810" spans="1:13" ht="12.75" customHeight="1" outlineLevel="1" x14ac:dyDescent="0.2">
      <c r="A810" s="5"/>
      <c r="B810" s="447" t="s">
        <v>108</v>
      </c>
      <c r="C810" s="447"/>
      <c r="D810" s="483"/>
      <c r="E810" s="177"/>
      <c r="F810" s="101"/>
      <c r="G810" s="447"/>
      <c r="H810" s="447"/>
      <c r="I810" s="447"/>
      <c r="J810" s="447"/>
      <c r="L810"/>
    </row>
    <row r="811" spans="1:13" ht="12.75" customHeight="1" outlineLevel="1" x14ac:dyDescent="0.2">
      <c r="A811" s="5"/>
      <c r="B811" s="222"/>
      <c r="C811" s="222"/>
      <c r="D811" s="222"/>
      <c r="E811" s="151"/>
      <c r="F811" s="101"/>
      <c r="G811" s="222"/>
      <c r="H811" s="222"/>
      <c r="I811" s="222"/>
      <c r="J811" s="222"/>
      <c r="K811" s="35"/>
      <c r="L811"/>
    </row>
    <row r="812" spans="1:13" ht="25.5" outlineLevel="1" x14ac:dyDescent="0.2">
      <c r="A812" s="224" t="s">
        <v>2</v>
      </c>
      <c r="B812" s="444" t="s">
        <v>1</v>
      </c>
      <c r="C812" s="444"/>
      <c r="D812" s="444"/>
      <c r="E812" s="444"/>
      <c r="F812" s="117" t="s">
        <v>20</v>
      </c>
      <c r="G812" s="91" t="s">
        <v>21</v>
      </c>
      <c r="H812" s="92" t="s">
        <v>59</v>
      </c>
      <c r="I812" s="92" t="s">
        <v>7</v>
      </c>
      <c r="J812" s="93" t="s">
        <v>0</v>
      </c>
      <c r="K812" s="94" t="s">
        <v>10</v>
      </c>
      <c r="L812" s="89" t="s">
        <v>92</v>
      </c>
      <c r="M812" s="95" t="s">
        <v>93</v>
      </c>
    </row>
    <row r="813" spans="1:13" ht="18.75" thickBot="1" x14ac:dyDescent="0.25">
      <c r="A813" s="96">
        <v>8</v>
      </c>
      <c r="B813" s="443" t="s">
        <v>182</v>
      </c>
      <c r="C813" s="443"/>
      <c r="D813" s="443"/>
      <c r="E813" s="443"/>
      <c r="F813" s="65">
        <f>IF(Máximo!F813="","",Máximo!F813)</f>
        <v>0.02</v>
      </c>
      <c r="G813" s="65">
        <f>IF(Máximo!G813="","",Máximo!G813)</f>
        <v>1</v>
      </c>
      <c r="H813" s="97"/>
      <c r="I813" s="148" t="s">
        <v>4</v>
      </c>
      <c r="J813" s="150">
        <f>IF($K$13="Não Atende",0,IF(I813="","",IF(H813="",VLOOKUP(I813,Parâmetros!$B$3:$C$6,2,0),VLOOKUP(I813,Parâmetros!$B$3:$C$6,2,0)*VLOOKUP(H813,Parâmetros!$E$3:$G$5,2,0))))</f>
        <v>2</v>
      </c>
      <c r="K813" s="67">
        <f>IF(AND(OR(E815="Sim",E834="Sim"),OR($K$13="",$K$13="Atende")),IF('Comparativo Analítico'!T46="",0,Máximo!K813*VLOOKUP('Comparativo Analítico'!T46,Parâmetros!$U$3:$V$12,2,0)),0)</f>
        <v>2.5714285714285716</v>
      </c>
      <c r="L813" s="171"/>
      <c r="M813" s="172"/>
    </row>
    <row r="814" spans="1:13" outlineLevel="1" x14ac:dyDescent="0.2">
      <c r="A814" s="102"/>
      <c r="E814" s="5"/>
      <c r="G814"/>
      <c r="J814" s="5"/>
    </row>
    <row r="815" spans="1:13" ht="24" customHeight="1" outlineLevel="1" x14ac:dyDescent="0.2">
      <c r="A815" s="447" t="s">
        <v>120</v>
      </c>
      <c r="B815" s="447"/>
      <c r="C815" s="447"/>
      <c r="D815" s="447"/>
      <c r="E815" s="176" t="s">
        <v>23</v>
      </c>
      <c r="G815" s="447" t="s">
        <v>281</v>
      </c>
      <c r="H815" s="447"/>
      <c r="I815" s="447"/>
      <c r="J815" s="447"/>
      <c r="K815" s="371"/>
    </row>
    <row r="816" spans="1:13" ht="12.75" customHeight="1" outlineLevel="1" x14ac:dyDescent="0.2">
      <c r="A816" s="102"/>
      <c r="E816" s="5"/>
      <c r="G816"/>
      <c r="J816" s="5"/>
    </row>
    <row r="817" spans="1:10" ht="12.75" customHeight="1" outlineLevel="1" x14ac:dyDescent="0.2">
      <c r="A817" s="126"/>
      <c r="B817" s="154" t="s">
        <v>121</v>
      </c>
      <c r="C817" s="126"/>
      <c r="D817" s="126"/>
      <c r="E817" s="126"/>
      <c r="G817"/>
      <c r="J817" s="5"/>
    </row>
    <row r="818" spans="1:10" ht="12.75" customHeight="1" outlineLevel="1" x14ac:dyDescent="0.2">
      <c r="A818" s="113"/>
      <c r="B818" s="113"/>
      <c r="C818" s="113"/>
      <c r="D818" s="113"/>
      <c r="E818" s="113"/>
      <c r="G818"/>
      <c r="J818" s="5"/>
    </row>
    <row r="819" spans="1:10" ht="12.75" customHeight="1" outlineLevel="1" x14ac:dyDescent="0.2">
      <c r="A819" s="5"/>
      <c r="B819" s="102"/>
      <c r="C819" s="102"/>
      <c r="D819" s="124"/>
      <c r="E819" s="124"/>
      <c r="F819" s="112" t="s">
        <v>181</v>
      </c>
      <c r="G819" s="124"/>
      <c r="H819" s="124"/>
      <c r="I819" s="124"/>
      <c r="J819" s="5"/>
    </row>
    <row r="820" spans="1:10" ht="25.5" outlineLevel="1" x14ac:dyDescent="0.2">
      <c r="A820" s="5"/>
      <c r="B820" s="485" t="s">
        <v>109</v>
      </c>
      <c r="C820" s="485"/>
      <c r="D820" s="173" t="s">
        <v>137</v>
      </c>
      <c r="E820" s="106" t="s">
        <v>278</v>
      </c>
      <c r="F820" s="106" t="s">
        <v>279</v>
      </c>
      <c r="G820" s="106" t="s">
        <v>280</v>
      </c>
      <c r="H820" s="106" t="s">
        <v>138</v>
      </c>
      <c r="I820" s="310" t="s">
        <v>6</v>
      </c>
    </row>
    <row r="821" spans="1:10" ht="12.75" customHeight="1" outlineLevel="1" x14ac:dyDescent="0.2">
      <c r="A821" s="5"/>
      <c r="B821" s="437" t="s">
        <v>110</v>
      </c>
      <c r="C821" s="437"/>
      <c r="D821" s="174"/>
      <c r="E821" s="156"/>
      <c r="F821" s="156"/>
      <c r="G821" s="105"/>
      <c r="H821" s="105"/>
      <c r="I821" s="165" t="str">
        <f t="shared" ref="I821:I830" si="313">IF(SUM(D821:H821)=0,"",SUM(D821:H821))</f>
        <v/>
      </c>
    </row>
    <row r="822" spans="1:10" ht="12.75" customHeight="1" outlineLevel="1" x14ac:dyDescent="0.2">
      <c r="A822" s="5"/>
      <c r="B822" s="437" t="s">
        <v>111</v>
      </c>
      <c r="C822" s="437"/>
      <c r="D822" s="174"/>
      <c r="E822" s="156"/>
      <c r="F822" s="156"/>
      <c r="G822" s="105"/>
      <c r="H822" s="105"/>
      <c r="I822" s="165" t="str">
        <f t="shared" si="313"/>
        <v/>
      </c>
    </row>
    <row r="823" spans="1:10" ht="12.75" customHeight="1" outlineLevel="1" x14ac:dyDescent="0.2">
      <c r="A823" s="5"/>
      <c r="B823" s="437" t="s">
        <v>112</v>
      </c>
      <c r="C823" s="437"/>
      <c r="D823" s="174"/>
      <c r="E823" s="156"/>
      <c r="F823" s="156"/>
      <c r="G823" s="105"/>
      <c r="H823" s="105"/>
      <c r="I823" s="165" t="str">
        <f t="shared" si="313"/>
        <v/>
      </c>
    </row>
    <row r="824" spans="1:10" outlineLevel="1" x14ac:dyDescent="0.2">
      <c r="A824" s="5"/>
      <c r="B824" s="437" t="s">
        <v>113</v>
      </c>
      <c r="C824" s="437"/>
      <c r="D824" s="174"/>
      <c r="E824" s="156"/>
      <c r="F824" s="156"/>
      <c r="G824" s="105"/>
      <c r="H824" s="105"/>
      <c r="I824" s="165" t="str">
        <f t="shared" si="313"/>
        <v/>
      </c>
    </row>
    <row r="825" spans="1:10" outlineLevel="1" x14ac:dyDescent="0.2">
      <c r="A825" s="5"/>
      <c r="B825" s="437" t="s">
        <v>114</v>
      </c>
      <c r="C825" s="437"/>
      <c r="D825" s="174"/>
      <c r="E825" s="156"/>
      <c r="F825" s="156"/>
      <c r="G825" s="105"/>
      <c r="H825" s="105"/>
      <c r="I825" s="165" t="str">
        <f t="shared" si="313"/>
        <v/>
      </c>
    </row>
    <row r="826" spans="1:10" outlineLevel="1" x14ac:dyDescent="0.2">
      <c r="A826" s="5"/>
      <c r="B826" s="437" t="s">
        <v>115</v>
      </c>
      <c r="C826" s="437"/>
      <c r="D826" s="174"/>
      <c r="E826" s="156"/>
      <c r="F826" s="156"/>
      <c r="G826" s="105"/>
      <c r="H826" s="105"/>
      <c r="I826" s="165" t="str">
        <f t="shared" si="313"/>
        <v/>
      </c>
    </row>
    <row r="827" spans="1:10" outlineLevel="1" x14ac:dyDescent="0.2">
      <c r="A827" s="5"/>
      <c r="B827" s="437" t="s">
        <v>116</v>
      </c>
      <c r="C827" s="437"/>
      <c r="D827" s="174"/>
      <c r="E827" s="156"/>
      <c r="F827" s="156"/>
      <c r="G827" s="105"/>
      <c r="H827" s="105"/>
      <c r="I827" s="165" t="str">
        <f t="shared" si="313"/>
        <v/>
      </c>
    </row>
    <row r="828" spans="1:10" outlineLevel="1" x14ac:dyDescent="0.2">
      <c r="A828" s="5"/>
      <c r="B828" s="437" t="s">
        <v>117</v>
      </c>
      <c r="C828" s="437"/>
      <c r="D828" s="174"/>
      <c r="E828" s="156"/>
      <c r="F828" s="156"/>
      <c r="G828" s="105"/>
      <c r="H828" s="105"/>
      <c r="I828" s="165" t="str">
        <f t="shared" si="313"/>
        <v/>
      </c>
    </row>
    <row r="829" spans="1:10" ht="12.75" customHeight="1" outlineLevel="1" x14ac:dyDescent="0.2">
      <c r="A829" s="5"/>
      <c r="B829" s="437" t="s">
        <v>118</v>
      </c>
      <c r="C829" s="437"/>
      <c r="D829" s="174"/>
      <c r="E829" s="156"/>
      <c r="F829" s="156"/>
      <c r="G829" s="105"/>
      <c r="H829" s="105"/>
      <c r="I829" s="165" t="str">
        <f t="shared" si="313"/>
        <v/>
      </c>
    </row>
    <row r="830" spans="1:10" outlineLevel="1" x14ac:dyDescent="0.2">
      <c r="A830" s="5"/>
      <c r="B830" s="437" t="s">
        <v>119</v>
      </c>
      <c r="C830" s="437"/>
      <c r="D830" s="174"/>
      <c r="E830" s="156"/>
      <c r="F830" s="156"/>
      <c r="G830" s="105"/>
      <c r="H830" s="105"/>
      <c r="I830" s="165" t="str">
        <f t="shared" si="313"/>
        <v/>
      </c>
    </row>
    <row r="831" spans="1:10" outlineLevel="1" x14ac:dyDescent="0.2">
      <c r="A831" s="5"/>
      <c r="B831" s="438" t="s">
        <v>6</v>
      </c>
      <c r="C831" s="438"/>
      <c r="D831" s="175" t="str">
        <f>IF(SUM(D821:D830)=0,"",SUM(D821:D830))</f>
        <v/>
      </c>
      <c r="E831" s="165" t="str">
        <f t="shared" ref="E831:I831" si="314">IF(SUM(E821:E830)=0,"",SUM(E821:E830))</f>
        <v/>
      </c>
      <c r="F831" s="165" t="str">
        <f t="shared" si="314"/>
        <v/>
      </c>
      <c r="G831" s="165" t="str">
        <f t="shared" si="314"/>
        <v/>
      </c>
      <c r="H831" s="165" t="str">
        <f t="shared" si="314"/>
        <v/>
      </c>
      <c r="I831" s="165" t="str">
        <f t="shared" si="314"/>
        <v/>
      </c>
      <c r="J831" s="5"/>
    </row>
    <row r="832" spans="1:10" outlineLevel="1" x14ac:dyDescent="0.2">
      <c r="A832" s="102"/>
      <c r="E832" s="5"/>
      <c r="G832"/>
      <c r="J832" s="5"/>
    </row>
    <row r="833" spans="1:12" outlineLevel="1" x14ac:dyDescent="0.2">
      <c r="H833" s="5"/>
      <c r="I833" s="5"/>
      <c r="K833"/>
      <c r="L833"/>
    </row>
    <row r="834" spans="1:12" ht="27.75" customHeight="1" outlineLevel="1" x14ac:dyDescent="0.2">
      <c r="A834" s="484" t="s">
        <v>122</v>
      </c>
      <c r="B834" s="484"/>
      <c r="C834" s="484"/>
      <c r="D834" s="456"/>
      <c r="E834" s="176"/>
    </row>
    <row r="835" spans="1:12" ht="12.75" customHeight="1" outlineLevel="1" x14ac:dyDescent="0.2">
      <c r="B835" s="102"/>
    </row>
    <row r="836" spans="1:12" ht="12.75" customHeight="1" outlineLevel="1" x14ac:dyDescent="0.2">
      <c r="A836" s="5"/>
      <c r="B836" s="154" t="s">
        <v>123</v>
      </c>
      <c r="C836" s="125"/>
      <c r="D836" s="125"/>
      <c r="E836" s="125"/>
      <c r="F836" s="125"/>
      <c r="H836" s="5"/>
      <c r="K836"/>
    </row>
    <row r="837" spans="1:12" ht="12.75" customHeight="1" outlineLevel="1" x14ac:dyDescent="0.2">
      <c r="B837" s="102"/>
    </row>
    <row r="838" spans="1:12" ht="12.75" customHeight="1" outlineLevel="1" x14ac:dyDescent="0.2">
      <c r="A838" s="5"/>
      <c r="C838" s="102"/>
      <c r="D838" s="124"/>
      <c r="E838" s="124"/>
      <c r="F838" s="112" t="s">
        <v>181</v>
      </c>
      <c r="G838" s="124"/>
      <c r="H838" s="124"/>
      <c r="I838" s="124"/>
      <c r="J838" s="5"/>
    </row>
    <row r="839" spans="1:12" ht="25.5" outlineLevel="1" x14ac:dyDescent="0.2">
      <c r="A839" s="5"/>
      <c r="B839" s="485" t="s">
        <v>109</v>
      </c>
      <c r="C839" s="485"/>
      <c r="D839" s="106" t="s">
        <v>137</v>
      </c>
      <c r="E839" s="106" t="s">
        <v>278</v>
      </c>
      <c r="F839" s="106" t="s">
        <v>279</v>
      </c>
      <c r="G839" s="106" t="s">
        <v>280</v>
      </c>
      <c r="H839" s="106" t="s">
        <v>138</v>
      </c>
      <c r="I839" s="310" t="s">
        <v>6</v>
      </c>
    </row>
    <row r="840" spans="1:12" ht="12.75" customHeight="1" outlineLevel="1" x14ac:dyDescent="0.2">
      <c r="A840" s="5"/>
      <c r="B840" s="437" t="s">
        <v>110</v>
      </c>
      <c r="C840" s="437"/>
      <c r="D840" s="156"/>
      <c r="E840" s="156"/>
      <c r="F840" s="156"/>
      <c r="G840" s="105"/>
      <c r="H840" s="105"/>
      <c r="I840" s="165" t="str">
        <f t="shared" ref="I840:I849" si="315">IF(SUM(D840:H840)=0,"",SUM(D840:H840))</f>
        <v/>
      </c>
    </row>
    <row r="841" spans="1:12" ht="12.75" customHeight="1" outlineLevel="1" x14ac:dyDescent="0.2">
      <c r="A841" s="5"/>
      <c r="B841" s="437" t="s">
        <v>111</v>
      </c>
      <c r="C841" s="437"/>
      <c r="D841" s="156"/>
      <c r="E841" s="156"/>
      <c r="F841" s="156"/>
      <c r="G841" s="105"/>
      <c r="H841" s="105"/>
      <c r="I841" s="165" t="str">
        <f t="shared" si="315"/>
        <v/>
      </c>
    </row>
    <row r="842" spans="1:12" ht="12.75" customHeight="1" outlineLevel="1" x14ac:dyDescent="0.2">
      <c r="A842" s="5"/>
      <c r="B842" s="437" t="s">
        <v>112</v>
      </c>
      <c r="C842" s="437"/>
      <c r="D842" s="156"/>
      <c r="E842" s="156"/>
      <c r="F842" s="156"/>
      <c r="G842" s="105"/>
      <c r="H842" s="105"/>
      <c r="I842" s="165" t="str">
        <f t="shared" si="315"/>
        <v/>
      </c>
    </row>
    <row r="843" spans="1:12" outlineLevel="1" x14ac:dyDescent="0.2">
      <c r="A843" s="5"/>
      <c r="B843" s="437" t="s">
        <v>113</v>
      </c>
      <c r="C843" s="437"/>
      <c r="D843" s="156"/>
      <c r="E843" s="156"/>
      <c r="F843" s="156"/>
      <c r="G843" s="105"/>
      <c r="H843" s="105"/>
      <c r="I843" s="165" t="str">
        <f t="shared" si="315"/>
        <v/>
      </c>
    </row>
    <row r="844" spans="1:12" outlineLevel="1" x14ac:dyDescent="0.2">
      <c r="A844" s="5"/>
      <c r="B844" s="437" t="s">
        <v>114</v>
      </c>
      <c r="C844" s="437"/>
      <c r="D844" s="156"/>
      <c r="E844" s="156"/>
      <c r="F844" s="156"/>
      <c r="G844" s="105"/>
      <c r="H844" s="105"/>
      <c r="I844" s="165" t="str">
        <f t="shared" si="315"/>
        <v/>
      </c>
    </row>
    <row r="845" spans="1:12" outlineLevel="1" x14ac:dyDescent="0.2">
      <c r="A845" s="5"/>
      <c r="B845" s="437" t="s">
        <v>115</v>
      </c>
      <c r="C845" s="437"/>
      <c r="D845" s="156"/>
      <c r="E845" s="156"/>
      <c r="F845" s="156"/>
      <c r="G845" s="105"/>
      <c r="H845" s="105"/>
      <c r="I845" s="165" t="str">
        <f t="shared" si="315"/>
        <v/>
      </c>
    </row>
    <row r="846" spans="1:12" outlineLevel="1" x14ac:dyDescent="0.2">
      <c r="A846" s="5"/>
      <c r="B846" s="437" t="s">
        <v>116</v>
      </c>
      <c r="C846" s="437"/>
      <c r="D846" s="156"/>
      <c r="E846" s="156"/>
      <c r="F846" s="156"/>
      <c r="G846" s="105"/>
      <c r="H846" s="105"/>
      <c r="I846" s="165" t="str">
        <f t="shared" si="315"/>
        <v/>
      </c>
    </row>
    <row r="847" spans="1:12" outlineLevel="1" x14ac:dyDescent="0.2">
      <c r="A847" s="5"/>
      <c r="B847" s="437" t="s">
        <v>117</v>
      </c>
      <c r="C847" s="437"/>
      <c r="D847" s="156"/>
      <c r="E847" s="156"/>
      <c r="F847" s="156"/>
      <c r="G847" s="105"/>
      <c r="H847" s="105"/>
      <c r="I847" s="165" t="str">
        <f t="shared" si="315"/>
        <v/>
      </c>
    </row>
    <row r="848" spans="1:12" outlineLevel="1" x14ac:dyDescent="0.2">
      <c r="A848" s="5"/>
      <c r="B848" s="437" t="s">
        <v>118</v>
      </c>
      <c r="C848" s="437"/>
      <c r="D848" s="156"/>
      <c r="E848" s="156"/>
      <c r="F848" s="156"/>
      <c r="G848" s="105"/>
      <c r="H848" s="105"/>
      <c r="I848" s="165" t="str">
        <f t="shared" si="315"/>
        <v/>
      </c>
    </row>
    <row r="849" spans="1:13" ht="12.75" customHeight="1" outlineLevel="1" x14ac:dyDescent="0.2">
      <c r="A849" s="5"/>
      <c r="B849" s="437" t="s">
        <v>119</v>
      </c>
      <c r="C849" s="437"/>
      <c r="D849" s="156"/>
      <c r="E849" s="156"/>
      <c r="F849" s="156"/>
      <c r="G849" s="105"/>
      <c r="H849" s="105"/>
      <c r="I849" s="165" t="str">
        <f t="shared" si="315"/>
        <v/>
      </c>
    </row>
    <row r="850" spans="1:13" outlineLevel="1" x14ac:dyDescent="0.2">
      <c r="A850" s="5"/>
      <c r="B850" s="438" t="s">
        <v>6</v>
      </c>
      <c r="C850" s="438"/>
      <c r="D850" s="165" t="str">
        <f>IF(SUM(D840:D849)=0,"",SUM(D840:D849))</f>
        <v/>
      </c>
      <c r="E850" s="165" t="str">
        <f t="shared" ref="E850:I850" si="316">IF(SUM(E840:E849)=0,"",SUM(E840:E849))</f>
        <v/>
      </c>
      <c r="F850" s="165" t="str">
        <f t="shared" si="316"/>
        <v/>
      </c>
      <c r="G850" s="165" t="str">
        <f t="shared" si="316"/>
        <v/>
      </c>
      <c r="H850" s="165" t="str">
        <f t="shared" si="316"/>
        <v/>
      </c>
      <c r="I850" s="165" t="str">
        <f t="shared" si="316"/>
        <v/>
      </c>
      <c r="J850" s="5"/>
    </row>
    <row r="851" spans="1:13" outlineLevel="1" x14ac:dyDescent="0.2">
      <c r="A851" s="102"/>
      <c r="E851" s="5"/>
      <c r="G851"/>
      <c r="J851" s="5"/>
    </row>
    <row r="852" spans="1:13" outlineLevel="1" x14ac:dyDescent="0.2">
      <c r="B852" s="102"/>
    </row>
    <row r="853" spans="1:13" ht="25.5" outlineLevel="1" x14ac:dyDescent="0.2">
      <c r="A853" s="224" t="s">
        <v>2</v>
      </c>
      <c r="B853" s="444" t="s">
        <v>1</v>
      </c>
      <c r="C853" s="444"/>
      <c r="D853" s="444"/>
      <c r="E853" s="444"/>
      <c r="F853" s="117" t="s">
        <v>20</v>
      </c>
      <c r="G853" s="91" t="s">
        <v>21</v>
      </c>
      <c r="H853" s="92" t="s">
        <v>59</v>
      </c>
      <c r="I853" s="92" t="s">
        <v>7</v>
      </c>
      <c r="J853" s="93" t="s">
        <v>0</v>
      </c>
      <c r="K853" s="94" t="s">
        <v>10</v>
      </c>
      <c r="L853" s="89" t="s">
        <v>92</v>
      </c>
      <c r="M853" s="95" t="s">
        <v>93</v>
      </c>
    </row>
    <row r="854" spans="1:13" ht="18.75" thickBot="1" x14ac:dyDescent="0.25">
      <c r="A854" s="96">
        <v>9</v>
      </c>
      <c r="B854" s="443" t="s">
        <v>193</v>
      </c>
      <c r="C854" s="443"/>
      <c r="D854" s="443"/>
      <c r="E854" s="443"/>
      <c r="F854" s="65">
        <f>IF(Máximo!F854="","",Máximo!F854)</f>
        <v>0.02</v>
      </c>
      <c r="G854" s="65">
        <f>IF(Máximo!G854="","",Máximo!G854)</f>
        <v>1</v>
      </c>
      <c r="H854" s="97"/>
      <c r="I854" s="148" t="s">
        <v>4</v>
      </c>
      <c r="J854" s="150">
        <f>IF($K$13="Não Atende",0,IF(I854="","",IF(H854="",VLOOKUP(I854,Parâmetros!$B$3:$C$6,2,0),VLOOKUP(I854,Parâmetros!$B$3:$C$6,2,0)*VLOOKUP(H854,Parâmetros!$E$3:$G$5,2,0))))</f>
        <v>2</v>
      </c>
      <c r="K854" s="67">
        <f>IF(AND(F856="Sim",OR($K$13="",$K$13="Atende")),IF('Comparativo Analítico'!T56="",0,Máximo!K854*VLOOKUP('Comparativo Analítico'!T56,Parâmetros!$U$3:$V$12,2,0)),0)</f>
        <v>3.6000000000000005</v>
      </c>
      <c r="L854" s="171"/>
      <c r="M854" s="172"/>
    </row>
    <row r="855" spans="1:13" outlineLevel="1" x14ac:dyDescent="0.2">
      <c r="C855" s="4"/>
    </row>
    <row r="856" spans="1:13" outlineLevel="1" x14ac:dyDescent="0.2">
      <c r="B856" s="447" t="s">
        <v>198</v>
      </c>
      <c r="C856" s="447"/>
      <c r="D856" s="447"/>
      <c r="E856" s="447"/>
      <c r="F856" s="176" t="s">
        <v>23</v>
      </c>
    </row>
    <row r="857" spans="1:13" outlineLevel="1" x14ac:dyDescent="0.2">
      <c r="C857" s="4"/>
    </row>
    <row r="858" spans="1:13" outlineLevel="1" x14ac:dyDescent="0.2">
      <c r="A858" s="445" t="s">
        <v>125</v>
      </c>
      <c r="B858" s="445"/>
      <c r="C858" s="445"/>
      <c r="D858" s="445"/>
      <c r="E858" s="445"/>
      <c r="F858" s="553"/>
      <c r="G858" s="554"/>
      <c r="H858" s="554"/>
      <c r="I858" s="554"/>
      <c r="J858" s="555"/>
    </row>
    <row r="859" spans="1:13" ht="12.75" customHeight="1" outlineLevel="1" x14ac:dyDescent="0.2">
      <c r="F859" s="556"/>
      <c r="G859" s="557"/>
      <c r="H859" s="557"/>
      <c r="I859" s="557"/>
      <c r="J859" s="558"/>
    </row>
    <row r="860" spans="1:13" outlineLevel="1" x14ac:dyDescent="0.2">
      <c r="F860" s="559"/>
      <c r="G860" s="560"/>
      <c r="H860" s="560"/>
      <c r="I860" s="560"/>
      <c r="J860" s="561"/>
    </row>
    <row r="861" spans="1:13" outlineLevel="1" x14ac:dyDescent="0.2"/>
    <row r="862" spans="1:13" outlineLevel="1" x14ac:dyDescent="0.2"/>
    <row r="863" spans="1:13" ht="25.5" outlineLevel="1" x14ac:dyDescent="0.2">
      <c r="A863" s="224" t="s">
        <v>2</v>
      </c>
      <c r="B863" s="444" t="s">
        <v>1</v>
      </c>
      <c r="C863" s="444"/>
      <c r="D863" s="444"/>
      <c r="E863" s="444"/>
      <c r="F863" s="117" t="s">
        <v>20</v>
      </c>
      <c r="G863" s="91" t="s">
        <v>21</v>
      </c>
      <c r="H863" s="92" t="s">
        <v>59</v>
      </c>
      <c r="I863" s="92" t="s">
        <v>7</v>
      </c>
      <c r="J863" s="93" t="s">
        <v>0</v>
      </c>
      <c r="K863" s="94" t="s">
        <v>10</v>
      </c>
      <c r="L863" s="89" t="s">
        <v>92</v>
      </c>
      <c r="M863" s="95" t="s">
        <v>93</v>
      </c>
    </row>
    <row r="864" spans="1:13" ht="18.75" thickBot="1" x14ac:dyDescent="0.25">
      <c r="A864" s="96">
        <v>10</v>
      </c>
      <c r="B864" s="443" t="s">
        <v>282</v>
      </c>
      <c r="C864" s="443"/>
      <c r="D864" s="443"/>
      <c r="E864" s="443"/>
      <c r="F864" s="65">
        <f>IF(Máximo!F864="","",Máximo!F864)</f>
        <v>0.02</v>
      </c>
      <c r="G864" s="65">
        <f>IF(Máximo!G864="","",Máximo!G864)</f>
        <v>1</v>
      </c>
      <c r="H864" s="97"/>
      <c r="I864" s="148" t="s">
        <v>4</v>
      </c>
      <c r="J864" s="150">
        <f>IF($K$13="Não Atende",0,IF(I864="","",IF(H864="",VLOOKUP(I864,Parâmetros!$B$3:$C$6,2,0),VLOOKUP(I864,Parâmetros!$B$3:$C$6,2,0)*VLOOKUP(H864,Parâmetros!$E$3:$G$5,2,0))))</f>
        <v>2</v>
      </c>
      <c r="K864" s="67">
        <f>IF(AND(D866="Sim",OR($K$13="",$K$13="Atende")),IF('Comparativo Analítico'!T93="",0,Máximo!K864*VLOOKUP('Comparativo Analítico'!T93,Parâmetros!$U$3:$V$12,2,0)),0)</f>
        <v>3.6000000000000005</v>
      </c>
      <c r="L864" s="171"/>
      <c r="M864" s="172"/>
    </row>
    <row r="865" spans="1:13" ht="12.75" customHeight="1" outlineLevel="1" x14ac:dyDescent="0.2">
      <c r="E865" s="5"/>
      <c r="G865"/>
      <c r="J865" s="5"/>
    </row>
    <row r="866" spans="1:13" outlineLevel="1" x14ac:dyDescent="0.2">
      <c r="A866" s="426" t="s">
        <v>199</v>
      </c>
      <c r="B866" s="426"/>
      <c r="C866" s="427"/>
      <c r="D866" s="179" t="s">
        <v>23</v>
      </c>
      <c r="E866" s="5"/>
    </row>
    <row r="867" spans="1:13" outlineLevel="1" x14ac:dyDescent="0.2">
      <c r="E867" s="5"/>
    </row>
    <row r="868" spans="1:13" outlineLevel="1" x14ac:dyDescent="0.2">
      <c r="A868" s="440" t="s">
        <v>126</v>
      </c>
      <c r="B868" s="440"/>
      <c r="C868" s="511"/>
      <c r="D868" s="201"/>
      <c r="E868" s="101"/>
      <c r="F868" s="140"/>
      <c r="G868" s="140"/>
      <c r="H868" s="200"/>
      <c r="I868" s="200"/>
      <c r="J868" s="284" t="s">
        <v>127</v>
      </c>
      <c r="K868" s="591"/>
      <c r="L868" s="592"/>
      <c r="M868" s="593"/>
    </row>
    <row r="869" spans="1:13" outlineLevel="1" x14ac:dyDescent="0.2">
      <c r="A869" s="101"/>
      <c r="B869" s="101"/>
      <c r="C869" s="101"/>
      <c r="D869" s="101"/>
      <c r="E869" s="101"/>
      <c r="F869" s="140"/>
      <c r="G869" s="140"/>
      <c r="H869" s="101"/>
      <c r="I869" s="101"/>
      <c r="J869" s="101"/>
    </row>
    <row r="870" spans="1:13" outlineLevel="1" x14ac:dyDescent="0.2">
      <c r="A870" s="101"/>
      <c r="B870" s="440" t="s">
        <v>128</v>
      </c>
      <c r="C870" s="440"/>
      <c r="D870" s="201"/>
      <c r="E870" s="101"/>
      <c r="F870" s="140"/>
      <c r="G870" s="140"/>
      <c r="H870" s="200"/>
      <c r="I870" s="200"/>
      <c r="J870" s="284" t="s">
        <v>129</v>
      </c>
      <c r="K870" s="594"/>
      <c r="L870" s="595"/>
      <c r="M870" s="596"/>
    </row>
    <row r="871" spans="1:13" ht="12.75" customHeight="1" outlineLevel="1" x14ac:dyDescent="0.2">
      <c r="A871" s="101"/>
      <c r="B871" s="101"/>
      <c r="C871" s="101"/>
      <c r="D871" s="101"/>
      <c r="E871" s="101"/>
      <c r="F871" s="140"/>
      <c r="G871" s="140"/>
      <c r="H871" s="101"/>
      <c r="I871" s="101"/>
      <c r="J871" s="101"/>
    </row>
    <row r="872" spans="1:13" outlineLevel="1" x14ac:dyDescent="0.2">
      <c r="A872" s="101"/>
      <c r="B872" s="440" t="s">
        <v>130</v>
      </c>
      <c r="C872" s="440"/>
      <c r="D872" s="568"/>
      <c r="E872" s="620"/>
      <c r="F872" s="140"/>
      <c r="G872" s="140"/>
      <c r="H872" s="140"/>
      <c r="I872" s="200"/>
      <c r="J872" s="284" t="s">
        <v>153</v>
      </c>
      <c r="K872" s="179"/>
    </row>
    <row r="873" spans="1:13" outlineLevel="1" x14ac:dyDescent="0.2">
      <c r="A873" s="101"/>
      <c r="B873" s="286"/>
      <c r="C873" s="286"/>
      <c r="D873" s="621"/>
      <c r="E873" s="622"/>
      <c r="F873" s="140"/>
      <c r="G873" s="140"/>
      <c r="H873" s="286"/>
      <c r="I873" s="286"/>
      <c r="J873" s="286"/>
      <c r="K873" s="115"/>
    </row>
    <row r="874" spans="1:13" outlineLevel="1" x14ac:dyDescent="0.2">
      <c r="A874" s="101"/>
      <c r="B874" s="286"/>
      <c r="C874" s="286"/>
      <c r="D874" s="621"/>
      <c r="E874" s="622"/>
      <c r="F874" s="140"/>
      <c r="G874" s="140"/>
      <c r="H874" s="286"/>
      <c r="I874" s="286"/>
      <c r="J874" s="285" t="s">
        <v>148</v>
      </c>
      <c r="K874" s="179"/>
    </row>
    <row r="875" spans="1:13" outlineLevel="1" x14ac:dyDescent="0.2">
      <c r="A875" s="101"/>
      <c r="B875" s="286"/>
      <c r="C875" s="286"/>
      <c r="D875" s="621"/>
      <c r="E875" s="622"/>
      <c r="F875" s="140"/>
      <c r="G875" s="140"/>
      <c r="H875" s="286"/>
      <c r="I875" s="286"/>
      <c r="J875" s="286"/>
      <c r="K875" s="115"/>
    </row>
    <row r="876" spans="1:13" outlineLevel="1" x14ac:dyDescent="0.2">
      <c r="A876" s="101"/>
      <c r="B876" s="286"/>
      <c r="C876" s="286"/>
      <c r="D876" s="623"/>
      <c r="E876" s="624"/>
      <c r="F876" s="140"/>
      <c r="G876" s="140"/>
      <c r="H876" s="101"/>
      <c r="I876" s="197"/>
      <c r="J876" s="101"/>
    </row>
    <row r="877" spans="1:13" outlineLevel="1" x14ac:dyDescent="0.2">
      <c r="A877" s="101"/>
      <c r="B877" s="286"/>
      <c r="C877" s="286"/>
      <c r="D877" s="151"/>
      <c r="E877" s="101"/>
      <c r="F877" s="140"/>
      <c r="G877" s="140"/>
      <c r="H877" s="286"/>
      <c r="I877" s="286"/>
      <c r="J877" s="286"/>
      <c r="K877" s="115"/>
    </row>
    <row r="878" spans="1:13" outlineLevel="1" x14ac:dyDescent="0.2">
      <c r="A878" s="200"/>
      <c r="B878" s="200"/>
      <c r="C878" s="286" t="s">
        <v>204</v>
      </c>
      <c r="D878" s="553"/>
      <c r="E878" s="625"/>
      <c r="F878" s="626"/>
      <c r="G878" s="287"/>
      <c r="H878" s="200"/>
      <c r="I878" s="200"/>
      <c r="J878" s="284" t="s">
        <v>147</v>
      </c>
      <c r="K878" s="553"/>
      <c r="L878" s="554"/>
      <c r="M878" s="555"/>
    </row>
    <row r="879" spans="1:13" outlineLevel="1" x14ac:dyDescent="0.2">
      <c r="A879" s="101"/>
      <c r="B879" s="286"/>
      <c r="C879" s="286"/>
      <c r="D879" s="627"/>
      <c r="E879" s="628"/>
      <c r="F879" s="629"/>
      <c r="G879" s="287"/>
      <c r="H879" s="286"/>
      <c r="I879" s="286"/>
      <c r="J879" s="286"/>
      <c r="K879" s="556"/>
      <c r="L879" s="557"/>
      <c r="M879" s="558"/>
    </row>
    <row r="880" spans="1:13" ht="28.5" customHeight="1" outlineLevel="1" x14ac:dyDescent="0.2">
      <c r="A880" s="101"/>
      <c r="B880" s="286"/>
      <c r="C880" s="286"/>
      <c r="D880" s="627"/>
      <c r="E880" s="628"/>
      <c r="F880" s="629"/>
      <c r="G880" s="287"/>
      <c r="H880" s="286"/>
      <c r="I880" s="286"/>
      <c r="J880" s="286"/>
      <c r="K880" s="556"/>
      <c r="L880" s="557"/>
      <c r="M880" s="558"/>
    </row>
    <row r="881" spans="1:16" outlineLevel="1" x14ac:dyDescent="0.2">
      <c r="A881" s="101"/>
      <c r="B881" s="286"/>
      <c r="C881" s="286"/>
      <c r="D881" s="627"/>
      <c r="E881" s="628"/>
      <c r="F881" s="629"/>
      <c r="G881" s="287"/>
      <c r="H881" s="286"/>
      <c r="I881" s="286"/>
      <c r="J881" s="286"/>
      <c r="K881" s="556"/>
      <c r="L881" s="557"/>
      <c r="M881" s="558"/>
    </row>
    <row r="882" spans="1:16" ht="21.75" customHeight="1" outlineLevel="1" x14ac:dyDescent="0.2">
      <c r="A882" s="101"/>
      <c r="B882" s="286"/>
      <c r="C882" s="286"/>
      <c r="D882" s="627"/>
      <c r="E882" s="628"/>
      <c r="F882" s="629"/>
      <c r="G882" s="287"/>
      <c r="H882" s="286"/>
      <c r="I882" s="286"/>
      <c r="J882" s="286"/>
      <c r="K882" s="556"/>
      <c r="L882" s="557"/>
      <c r="M882" s="558"/>
    </row>
    <row r="883" spans="1:16" outlineLevel="1" x14ac:dyDescent="0.2">
      <c r="A883" s="101"/>
      <c r="B883" s="286"/>
      <c r="C883" s="286"/>
      <c r="D883" s="627"/>
      <c r="E883" s="628"/>
      <c r="F883" s="629"/>
      <c r="G883" s="287"/>
      <c r="H883" s="286"/>
      <c r="I883" s="286"/>
      <c r="J883" s="286"/>
      <c r="K883" s="556"/>
      <c r="L883" s="557"/>
      <c r="M883" s="558"/>
    </row>
    <row r="884" spans="1:16" outlineLevel="1" x14ac:dyDescent="0.2">
      <c r="A884" s="101"/>
      <c r="B884" s="286"/>
      <c r="C884" s="286"/>
      <c r="D884" s="627"/>
      <c r="E884" s="628"/>
      <c r="F884" s="629"/>
      <c r="G884" s="287"/>
      <c r="H884" s="286"/>
      <c r="I884" s="286"/>
      <c r="J884" s="286"/>
      <c r="K884" s="556"/>
      <c r="L884" s="557"/>
      <c r="M884" s="558"/>
    </row>
    <row r="885" spans="1:16" outlineLevel="1" x14ac:dyDescent="0.2">
      <c r="A885" s="101"/>
      <c r="B885" s="286"/>
      <c r="C885" s="286"/>
      <c r="D885" s="630"/>
      <c r="E885" s="631"/>
      <c r="F885" s="632"/>
      <c r="G885" s="287"/>
      <c r="H885" s="286"/>
      <c r="I885" s="286"/>
      <c r="J885" s="286"/>
      <c r="K885" s="559"/>
      <c r="L885" s="560"/>
      <c r="M885" s="561"/>
    </row>
    <row r="886" spans="1:16" outlineLevel="1" x14ac:dyDescent="0.2">
      <c r="A886" s="101"/>
      <c r="B886" s="286"/>
      <c r="C886" s="286"/>
      <c r="D886" s="151"/>
      <c r="E886" s="101"/>
      <c r="F886" s="286"/>
      <c r="G886" s="286"/>
      <c r="H886" s="286"/>
      <c r="I886" s="286"/>
      <c r="J886" s="286"/>
      <c r="K886" s="226"/>
      <c r="L886" s="226"/>
      <c r="M886" s="226"/>
    </row>
    <row r="887" spans="1:16" ht="12" customHeight="1" outlineLevel="1" x14ac:dyDescent="0.2">
      <c r="A887" s="441" t="s">
        <v>203</v>
      </c>
      <c r="B887" s="441"/>
      <c r="C887" s="442"/>
      <c r="D887" s="276"/>
      <c r="E887" s="101"/>
      <c r="F887" s="140"/>
      <c r="G887" s="140"/>
      <c r="H887" s="197"/>
      <c r="I887" s="197"/>
      <c r="J887" s="285" t="s">
        <v>150</v>
      </c>
      <c r="K887" s="176"/>
      <c r="L887" s="226"/>
      <c r="M887" s="226"/>
    </row>
    <row r="888" spans="1:16" outlineLevel="1" x14ac:dyDescent="0.2">
      <c r="A888" s="101"/>
      <c r="B888" s="286"/>
      <c r="C888" s="286"/>
      <c r="D888" s="277"/>
      <c r="E888" s="101"/>
      <c r="F888" s="286"/>
      <c r="G888" s="286"/>
      <c r="H888" s="286"/>
      <c r="I888" s="286"/>
      <c r="J888" s="286"/>
      <c r="K888" s="181"/>
    </row>
    <row r="889" spans="1:16" outlineLevel="1" x14ac:dyDescent="0.2">
      <c r="A889" s="441" t="s">
        <v>151</v>
      </c>
      <c r="B889" s="441"/>
      <c r="C889" s="442"/>
      <c r="D889" s="177"/>
      <c r="E889" s="101"/>
      <c r="F889" s="140"/>
      <c r="G889" s="140"/>
      <c r="H889" s="197"/>
      <c r="I889" s="197"/>
      <c r="J889" s="284" t="s">
        <v>152</v>
      </c>
      <c r="K889" s="176"/>
    </row>
    <row r="890" spans="1:16" outlineLevel="1" x14ac:dyDescent="0.2">
      <c r="A890" s="101"/>
      <c r="B890" s="286"/>
      <c r="C890" s="286"/>
      <c r="D890" s="277"/>
      <c r="E890" s="101"/>
      <c r="F890" s="286"/>
      <c r="G890" s="286"/>
      <c r="H890" s="286"/>
      <c r="I890" s="286"/>
      <c r="J890" s="286"/>
      <c r="K890" s="115"/>
    </row>
    <row r="891" spans="1:16" outlineLevel="1" x14ac:dyDescent="0.2">
      <c r="A891" s="197"/>
      <c r="B891" s="197"/>
      <c r="C891" s="367" t="s">
        <v>146</v>
      </c>
      <c r="D891" s="598"/>
      <c r="E891" s="599"/>
      <c r="F891" s="600"/>
      <c r="G891" s="368"/>
      <c r="H891" s="369"/>
      <c r="I891" s="369"/>
      <c r="J891" s="369"/>
      <c r="K891" s="369"/>
      <c r="L891" s="369"/>
      <c r="M891" s="370"/>
    </row>
    <row r="892" spans="1:16" outlineLevel="1" x14ac:dyDescent="0.2">
      <c r="A892" s="151"/>
      <c r="B892" s="368"/>
      <c r="C892" s="368"/>
      <c r="D892" s="601"/>
      <c r="E892" s="602"/>
      <c r="F892" s="603"/>
      <c r="G892" s="368"/>
      <c r="H892" s="369"/>
      <c r="I892" s="369"/>
      <c r="J892" s="369"/>
      <c r="K892" s="369"/>
      <c r="L892" s="369"/>
      <c r="M892" s="370"/>
    </row>
    <row r="893" spans="1:16" outlineLevel="1" x14ac:dyDescent="0.2">
      <c r="A893" s="151"/>
      <c r="B893" s="368"/>
      <c r="C893" s="368"/>
      <c r="D893" s="601"/>
      <c r="E893" s="602"/>
      <c r="F893" s="603"/>
      <c r="G893" s="368"/>
      <c r="H893" s="369"/>
      <c r="I893" s="369"/>
      <c r="J893" s="369"/>
      <c r="K893" s="369"/>
      <c r="L893" s="369"/>
      <c r="M893" s="370"/>
    </row>
    <row r="894" spans="1:16" ht="12" customHeight="1" outlineLevel="1" x14ac:dyDescent="0.2">
      <c r="A894" s="35"/>
      <c r="B894" s="368"/>
      <c r="C894" s="368"/>
      <c r="D894" s="604"/>
      <c r="E894" s="605"/>
      <c r="F894" s="606"/>
      <c r="G894" s="368"/>
      <c r="H894" s="369"/>
      <c r="I894" s="369"/>
      <c r="J894" s="369"/>
      <c r="K894" s="369"/>
      <c r="L894" s="369"/>
      <c r="M894" s="370"/>
    </row>
    <row r="895" spans="1:16" s="127" customFormat="1" ht="15" outlineLevel="1" x14ac:dyDescent="0.25">
      <c r="A895" s="35"/>
      <c r="B895" s="223"/>
      <c r="C895" s="223"/>
      <c r="D895" s="35"/>
      <c r="E895" s="223"/>
      <c r="F895" s="223"/>
      <c r="G895" s="223"/>
      <c r="H895" s="223"/>
      <c r="I895" s="223"/>
      <c r="J895" s="223"/>
      <c r="K895" s="226"/>
      <c r="L895" s="226"/>
      <c r="M895" s="226"/>
      <c r="N895" s="5"/>
      <c r="O895" s="5"/>
      <c r="P895" s="5"/>
    </row>
    <row r="896" spans="1:16" s="127" customFormat="1" ht="15" outlineLevel="1" x14ac:dyDescent="0.25">
      <c r="A896" s="35"/>
      <c r="B896" s="308"/>
      <c r="C896" s="308"/>
      <c r="D896" s="35"/>
      <c r="E896" s="308"/>
      <c r="F896" s="308"/>
      <c r="G896" s="308"/>
      <c r="H896" s="308"/>
      <c r="I896" s="308"/>
      <c r="J896" s="308"/>
      <c r="K896" s="311"/>
      <c r="L896" s="311"/>
      <c r="M896" s="311"/>
      <c r="N896" s="5"/>
      <c r="O896" s="5"/>
    </row>
    <row r="897" spans="1:16" customFormat="1" ht="25.5" outlineLevel="1" x14ac:dyDescent="0.2">
      <c r="A897" s="255" t="s">
        <v>2</v>
      </c>
      <c r="B897" s="444" t="s">
        <v>1</v>
      </c>
      <c r="C897" s="444"/>
      <c r="D897" s="444"/>
      <c r="E897" s="444"/>
      <c r="F897" s="117" t="s">
        <v>20</v>
      </c>
      <c r="G897" s="118" t="s">
        <v>21</v>
      </c>
      <c r="H897" s="254" t="s">
        <v>59</v>
      </c>
      <c r="I897" s="254" t="s">
        <v>7</v>
      </c>
      <c r="J897" s="119" t="s">
        <v>0</v>
      </c>
      <c r="K897" s="120" t="s">
        <v>10</v>
      </c>
      <c r="L897" s="255" t="s">
        <v>92</v>
      </c>
      <c r="M897" s="255" t="s">
        <v>93</v>
      </c>
      <c r="N897" s="5"/>
      <c r="O897" s="5"/>
    </row>
    <row r="898" spans="1:16" customFormat="1" ht="18" x14ac:dyDescent="0.2">
      <c r="A898" s="61">
        <v>11</v>
      </c>
      <c r="B898" s="443" t="s">
        <v>189</v>
      </c>
      <c r="C898" s="443"/>
      <c r="D898" s="443"/>
      <c r="E898" s="443"/>
      <c r="F898" s="65"/>
      <c r="G898" s="65"/>
      <c r="H898" s="63"/>
      <c r="I898" s="63"/>
      <c r="J898" s="66"/>
      <c r="K898" s="67">
        <f>SUM(SUMIF(I31:I313,"Supera",K31:K313),SUMIF(I786:I786,"Supera",K786:K786),SUMIF(I25:I29,"Supera",K25:K29),SUMIF(I780:I780,"Supera",K780:K780),SUMIF(K792,K792,K792),,SUMIF(K800,K800,K800),SUMIF(K813,K813,K813),SUMIF(K854,K854,K854),SUMIF(K864,K864,K864))*(0.1/0.9)</f>
        <v>1.3142857142857145</v>
      </c>
      <c r="L898" s="252"/>
      <c r="M898" s="257"/>
      <c r="N898" s="5"/>
      <c r="O898" s="5"/>
    </row>
    <row r="899" spans="1:16" customFormat="1" ht="18" x14ac:dyDescent="0.25">
      <c r="A899" s="258"/>
      <c r="B899" s="443" t="s">
        <v>6</v>
      </c>
      <c r="C899" s="443"/>
      <c r="D899" s="443"/>
      <c r="E899" s="443"/>
      <c r="F899" s="259">
        <f>IF((F24+F785+F30+F779+F792+F800+F813+F854+F864)&lt;&gt;100%,"ERRO!",1)</f>
        <v>1</v>
      </c>
      <c r="G899" s="259" t="s">
        <v>9</v>
      </c>
      <c r="H899" s="260"/>
      <c r="I899" s="260"/>
      <c r="J899" s="257"/>
      <c r="K899" s="257"/>
      <c r="L899" s="260"/>
      <c r="M899" s="260"/>
      <c r="N899" s="5"/>
      <c r="O899" s="5"/>
    </row>
    <row r="900" spans="1:16" customFormat="1" x14ac:dyDescent="0.2">
      <c r="F900" s="5"/>
      <c r="G900" s="5"/>
      <c r="K900" s="5"/>
      <c r="L900" s="5"/>
      <c r="M900" s="5"/>
      <c r="N900" s="5"/>
      <c r="O900" s="5"/>
    </row>
    <row r="901" spans="1:16" customFormat="1" ht="18" x14ac:dyDescent="0.25">
      <c r="A901" s="439" t="s">
        <v>144</v>
      </c>
      <c r="B901" s="439"/>
      <c r="C901" s="439"/>
      <c r="D901" s="439"/>
      <c r="E901" s="439"/>
      <c r="F901" s="439"/>
      <c r="G901" s="439"/>
      <c r="H901" s="439"/>
      <c r="I901" s="439"/>
      <c r="J901" s="439"/>
      <c r="K901" s="439"/>
      <c r="L901" s="439"/>
      <c r="M901" s="439"/>
      <c r="N901" s="439"/>
      <c r="O901" s="145"/>
      <c r="P901" s="145"/>
    </row>
    <row r="902" spans="1:16" customFormat="1" x14ac:dyDescent="0.2">
      <c r="A902" s="5"/>
      <c r="G902" s="5"/>
      <c r="H902" s="5"/>
      <c r="L902" s="5"/>
      <c r="M902" s="5"/>
      <c r="N902" s="5"/>
      <c r="O902" s="5"/>
    </row>
    <row r="903" spans="1:16" customFormat="1" ht="30" x14ac:dyDescent="0.25">
      <c r="A903" s="127"/>
      <c r="B903" s="128" t="s">
        <v>156</v>
      </c>
      <c r="C903" s="128" t="s">
        <v>157</v>
      </c>
      <c r="D903" s="128" t="s">
        <v>158</v>
      </c>
      <c r="E903" s="128" t="s">
        <v>159</v>
      </c>
      <c r="F903" s="128" t="s">
        <v>160</v>
      </c>
      <c r="G903" s="128" t="s">
        <v>161</v>
      </c>
      <c r="H903" s="128" t="s">
        <v>162</v>
      </c>
      <c r="I903" s="128" t="s">
        <v>163</v>
      </c>
      <c r="J903" s="127"/>
      <c r="K903" s="127"/>
      <c r="L903" s="127"/>
      <c r="M903" s="127"/>
      <c r="N903" s="127"/>
      <c r="O903" s="127"/>
    </row>
    <row r="904" spans="1:16" customFormat="1" x14ac:dyDescent="0.2">
      <c r="B904" s="8"/>
      <c r="C904" s="8"/>
      <c r="D904" s="8"/>
      <c r="E904" s="8"/>
      <c r="F904" s="8"/>
      <c r="G904" s="8"/>
      <c r="H904" s="8"/>
      <c r="I904" s="8"/>
    </row>
    <row r="905" spans="1:16" customFormat="1" x14ac:dyDescent="0.2">
      <c r="B905" s="8"/>
      <c r="C905" s="8"/>
      <c r="D905" s="8"/>
      <c r="E905" s="8"/>
      <c r="F905" s="8"/>
      <c r="G905" s="8"/>
      <c r="H905" s="8"/>
      <c r="I905" s="8"/>
    </row>
    <row r="906" spans="1:16" customFormat="1" x14ac:dyDescent="0.2">
      <c r="B906" s="8"/>
      <c r="C906" s="8"/>
      <c r="D906" s="8"/>
      <c r="E906" s="8"/>
      <c r="F906" s="8"/>
      <c r="G906" s="8"/>
      <c r="H906" s="8"/>
      <c r="I906" s="8"/>
    </row>
    <row r="907" spans="1:16" customFormat="1" x14ac:dyDescent="0.2">
      <c r="B907" s="8"/>
      <c r="C907" s="8"/>
      <c r="D907" s="8"/>
      <c r="E907" s="8"/>
      <c r="F907" s="8"/>
      <c r="G907" s="8"/>
      <c r="H907" s="8"/>
      <c r="I907" s="8"/>
    </row>
    <row r="908" spans="1:16" x14ac:dyDescent="0.2">
      <c r="B908" s="8"/>
      <c r="C908" s="8"/>
      <c r="D908" s="8"/>
      <c r="E908" s="8"/>
      <c r="F908" s="8"/>
      <c r="G908" s="8"/>
      <c r="H908" s="8"/>
      <c r="I908" s="8"/>
      <c r="K908"/>
      <c r="L908"/>
      <c r="M908"/>
      <c r="N908"/>
      <c r="O908"/>
    </row>
    <row r="909" spans="1:16" x14ac:dyDescent="0.2">
      <c r="B909" s="8"/>
      <c r="C909" s="8"/>
      <c r="D909" s="8"/>
      <c r="E909" s="8"/>
      <c r="F909" s="8"/>
      <c r="G909" s="8"/>
      <c r="H909" s="8"/>
      <c r="I909" s="8"/>
      <c r="K909"/>
      <c r="L909"/>
      <c r="M909"/>
      <c r="N909"/>
      <c r="O909"/>
    </row>
    <row r="910" spans="1:16" x14ac:dyDescent="0.2">
      <c r="B910" s="8"/>
      <c r="C910" s="8"/>
      <c r="D910" s="8"/>
      <c r="E910" s="8"/>
      <c r="F910" s="8"/>
      <c r="G910" s="8"/>
      <c r="H910" s="8"/>
      <c r="I910" s="8"/>
      <c r="K910"/>
      <c r="L910"/>
      <c r="M910"/>
      <c r="N910"/>
      <c r="O910"/>
    </row>
    <row r="911" spans="1:16" ht="12.75" customHeight="1" x14ac:dyDescent="0.2">
      <c r="B911" s="8"/>
      <c r="C911" s="8"/>
      <c r="D911" s="8"/>
      <c r="E911" s="8"/>
      <c r="F911" s="8"/>
      <c r="G911" s="8"/>
      <c r="H911" s="8"/>
      <c r="I911" s="8"/>
      <c r="K911"/>
      <c r="L911"/>
      <c r="M911"/>
      <c r="N911"/>
      <c r="O911"/>
    </row>
    <row r="912" spans="1:16" x14ac:dyDescent="0.2">
      <c r="B912" s="8"/>
      <c r="C912" s="8"/>
      <c r="D912" s="8"/>
      <c r="E912" s="8"/>
      <c r="F912" s="8"/>
      <c r="G912" s="8"/>
      <c r="H912" s="8"/>
      <c r="I912" s="8"/>
      <c r="K912"/>
      <c r="L912"/>
      <c r="M912"/>
      <c r="N912"/>
      <c r="O912"/>
    </row>
    <row r="913" spans="1:16" x14ac:dyDescent="0.2">
      <c r="B913" s="8"/>
      <c r="C913" s="8"/>
      <c r="D913" s="8"/>
      <c r="E913" s="8"/>
      <c r="F913" s="8"/>
      <c r="G913" s="8"/>
      <c r="H913" s="8"/>
      <c r="I913" s="8"/>
      <c r="K913"/>
      <c r="L913"/>
      <c r="M913"/>
      <c r="N913"/>
      <c r="O913"/>
    </row>
    <row r="914" spans="1:16" x14ac:dyDescent="0.2">
      <c r="B914" s="8"/>
      <c r="C914" s="8"/>
      <c r="D914" s="8"/>
      <c r="E914" s="8"/>
      <c r="F914" s="8"/>
      <c r="G914" s="8"/>
      <c r="H914" s="8"/>
      <c r="I914" s="8"/>
      <c r="K914"/>
      <c r="L914"/>
      <c r="M914"/>
      <c r="N914"/>
      <c r="O914"/>
    </row>
    <row r="915" spans="1:16" x14ac:dyDescent="0.2">
      <c r="A915" s="5"/>
      <c r="F915"/>
      <c r="H915" s="5"/>
      <c r="K915"/>
    </row>
    <row r="916" spans="1:16" ht="18" x14ac:dyDescent="0.25">
      <c r="A916" s="439" t="s">
        <v>142</v>
      </c>
      <c r="B916" s="439"/>
      <c r="C916" s="439"/>
      <c r="D916" s="439"/>
      <c r="E916" s="439"/>
      <c r="F916" s="439"/>
      <c r="G916" s="439"/>
      <c r="H916" s="439"/>
      <c r="I916" s="439"/>
      <c r="J916" s="439"/>
      <c r="K916" s="439"/>
      <c r="L916" s="439"/>
      <c r="M916" s="439"/>
      <c r="N916" s="439"/>
      <c r="O916" s="145"/>
      <c r="P916" s="344">
        <f>IF(AND(TRUE,OR($K$13="",$K$13="Atende")),IF('Comparativo Analítico'!T117="",0,Máximo!O916*VLOOKUP('Comparativo Analítico'!T117,Parâmetros!$U$3:$V$12,2,0)),0)</f>
        <v>4.2857142857142838</v>
      </c>
    </row>
    <row r="917" spans="1:16" x14ac:dyDescent="0.2">
      <c r="E917" s="5"/>
    </row>
    <row r="918" spans="1:16" ht="28.5" customHeight="1" x14ac:dyDescent="0.2">
      <c r="A918" s="426" t="s">
        <v>257</v>
      </c>
      <c r="B918" s="426"/>
      <c r="C918" s="427"/>
      <c r="D918" s="177" t="s">
        <v>23</v>
      </c>
      <c r="E918" s="5"/>
      <c r="G918" s="455" t="s">
        <v>239</v>
      </c>
      <c r="H918" s="455"/>
      <c r="I918" s="455"/>
      <c r="J918" s="456"/>
      <c r="K918" s="553"/>
      <c r="L918" s="554"/>
      <c r="M918" s="555"/>
    </row>
    <row r="919" spans="1:16" x14ac:dyDescent="0.2">
      <c r="A919" s="323"/>
      <c r="B919" s="323"/>
      <c r="C919" s="325"/>
      <c r="D919" s="277"/>
      <c r="E919" s="5"/>
      <c r="J919" s="326"/>
      <c r="K919" s="556"/>
      <c r="L919" s="557"/>
      <c r="M919" s="558"/>
    </row>
    <row r="920" spans="1:16" x14ac:dyDescent="0.2">
      <c r="A920" s="323"/>
      <c r="B920" s="323"/>
      <c r="C920" s="325"/>
      <c r="D920" s="277"/>
      <c r="E920" s="5"/>
      <c r="J920" s="326"/>
      <c r="K920" s="556"/>
      <c r="L920" s="557"/>
      <c r="M920" s="558"/>
    </row>
    <row r="921" spans="1:16" x14ac:dyDescent="0.2">
      <c r="A921" s="323"/>
      <c r="B921" s="323"/>
      <c r="C921" s="325"/>
      <c r="D921" s="277"/>
      <c r="E921" s="5"/>
      <c r="J921" s="326"/>
      <c r="K921" s="556"/>
      <c r="L921" s="557"/>
      <c r="M921" s="558"/>
    </row>
    <row r="922" spans="1:16" x14ac:dyDescent="0.2">
      <c r="A922" s="323"/>
      <c r="B922" s="323"/>
      <c r="C922" s="325"/>
      <c r="D922" s="277"/>
      <c r="E922" s="5"/>
      <c r="J922" s="326"/>
      <c r="K922" s="559"/>
      <c r="L922" s="560"/>
      <c r="M922" s="561"/>
    </row>
    <row r="923" spans="1:16" x14ac:dyDescent="0.2">
      <c r="A923" s="323"/>
      <c r="B923" s="323"/>
      <c r="C923" s="325"/>
      <c r="D923" s="277"/>
      <c r="E923" s="5"/>
    </row>
    <row r="924" spans="1:16" x14ac:dyDescent="0.2">
      <c r="B924" s="334" t="s">
        <v>258</v>
      </c>
      <c r="E924" s="5"/>
    </row>
    <row r="925" spans="1:16" ht="60" x14ac:dyDescent="0.2">
      <c r="B925" s="324" t="s">
        <v>260</v>
      </c>
      <c r="C925" s="324" t="s">
        <v>36</v>
      </c>
      <c r="D925" s="324" t="s">
        <v>231</v>
      </c>
      <c r="E925" s="324" t="s">
        <v>232</v>
      </c>
      <c r="F925" s="324" t="s">
        <v>233</v>
      </c>
      <c r="G925" s="324" t="s">
        <v>234</v>
      </c>
      <c r="H925" s="324" t="s">
        <v>240</v>
      </c>
      <c r="I925" s="324" t="s">
        <v>225</v>
      </c>
      <c r="J925" s="324" t="s">
        <v>241</v>
      </c>
      <c r="K925" s="324" t="s">
        <v>226</v>
      </c>
      <c r="L925" s="324" t="s">
        <v>235</v>
      </c>
      <c r="M925" s="324" t="s">
        <v>236</v>
      </c>
      <c r="N925" s="324" t="s">
        <v>237</v>
      </c>
      <c r="O925" s="324" t="s">
        <v>238</v>
      </c>
    </row>
    <row r="926" spans="1:16" x14ac:dyDescent="0.2">
      <c r="B926" s="338"/>
      <c r="C926" s="338"/>
      <c r="D926" s="338"/>
      <c r="E926" s="338"/>
      <c r="F926" s="338"/>
      <c r="G926" s="338"/>
      <c r="H926" s="338"/>
      <c r="I926" s="338"/>
      <c r="J926" s="338"/>
      <c r="K926" s="338"/>
      <c r="L926" s="338"/>
      <c r="M926" s="339"/>
      <c r="N926" s="339"/>
      <c r="O926" s="338"/>
    </row>
    <row r="927" spans="1:16" x14ac:dyDescent="0.2">
      <c r="B927" s="338"/>
      <c r="C927" s="338"/>
      <c r="D927" s="338"/>
      <c r="E927" s="338"/>
      <c r="F927" s="338"/>
      <c r="G927" s="338"/>
      <c r="H927" s="338"/>
      <c r="I927" s="338"/>
      <c r="J927" s="338"/>
      <c r="K927" s="338"/>
      <c r="L927" s="338"/>
      <c r="M927" s="339"/>
      <c r="N927" s="339"/>
      <c r="O927" s="338"/>
    </row>
    <row r="928" spans="1:16" x14ac:dyDescent="0.2">
      <c r="B928" s="338"/>
      <c r="C928" s="338"/>
      <c r="D928" s="338"/>
      <c r="E928" s="338"/>
      <c r="F928" s="338"/>
      <c r="G928" s="338"/>
      <c r="H928" s="338"/>
      <c r="I928" s="338"/>
      <c r="J928" s="338"/>
      <c r="K928" s="338"/>
      <c r="L928" s="338"/>
      <c r="M928" s="339"/>
      <c r="N928" s="339"/>
      <c r="O928" s="338"/>
    </row>
    <row r="929" spans="1:15" x14ac:dyDescent="0.2">
      <c r="B929" s="338"/>
      <c r="C929" s="338"/>
      <c r="D929" s="338"/>
      <c r="E929" s="338"/>
      <c r="F929" s="338"/>
      <c r="G929" s="338"/>
      <c r="H929" s="338"/>
      <c r="I929" s="338"/>
      <c r="J929" s="338"/>
      <c r="K929" s="338"/>
      <c r="L929" s="338"/>
      <c r="M929" s="339"/>
      <c r="N929" s="339"/>
      <c r="O929" s="338"/>
    </row>
    <row r="930" spans="1:15" x14ac:dyDescent="0.2">
      <c r="B930" s="338"/>
      <c r="C930" s="338"/>
      <c r="D930" s="338"/>
      <c r="E930" s="338"/>
      <c r="F930" s="338"/>
      <c r="G930" s="338"/>
      <c r="H930" s="338"/>
      <c r="I930" s="338"/>
      <c r="J930" s="338"/>
      <c r="K930" s="338"/>
      <c r="L930" s="338"/>
      <c r="M930" s="339"/>
      <c r="N930" s="339"/>
      <c r="O930" s="338"/>
    </row>
    <row r="931" spans="1:15" x14ac:dyDescent="0.2">
      <c r="B931" s="338"/>
      <c r="C931" s="338"/>
      <c r="D931" s="338"/>
      <c r="E931" s="338"/>
      <c r="F931" s="338"/>
      <c r="G931" s="338"/>
      <c r="H931" s="338"/>
      <c r="I931" s="338"/>
      <c r="J931" s="338"/>
      <c r="K931" s="338"/>
      <c r="L931" s="338"/>
      <c r="M931" s="339"/>
      <c r="N931" s="339"/>
      <c r="O931" s="338"/>
    </row>
    <row r="932" spans="1:15" x14ac:dyDescent="0.2">
      <c r="B932" s="338"/>
      <c r="C932" s="338"/>
      <c r="D932" s="338"/>
      <c r="E932" s="338"/>
      <c r="F932" s="338"/>
      <c r="G932" s="338"/>
      <c r="H932" s="338"/>
      <c r="I932" s="338"/>
      <c r="J932" s="338"/>
      <c r="K932" s="338"/>
      <c r="L932" s="338"/>
      <c r="M932" s="339"/>
      <c r="N932" s="339"/>
      <c r="O932" s="338"/>
    </row>
    <row r="933" spans="1:15" x14ac:dyDescent="0.2">
      <c r="B933" s="338"/>
      <c r="C933" s="338"/>
      <c r="D933" s="338"/>
      <c r="E933" s="338"/>
      <c r="F933" s="338"/>
      <c r="G933" s="338"/>
      <c r="H933" s="338"/>
      <c r="I933" s="338"/>
      <c r="J933" s="338"/>
      <c r="K933" s="338"/>
      <c r="L933" s="338"/>
      <c r="M933" s="339"/>
      <c r="N933" s="339"/>
      <c r="O933" s="338"/>
    </row>
    <row r="934" spans="1:15" x14ac:dyDescent="0.2">
      <c r="B934" s="338"/>
      <c r="C934" s="338"/>
      <c r="D934" s="338"/>
      <c r="E934" s="338"/>
      <c r="F934" s="338"/>
      <c r="G934" s="338"/>
      <c r="H934" s="338"/>
      <c r="I934" s="338"/>
      <c r="J934" s="338"/>
      <c r="K934" s="338"/>
      <c r="L934" s="338"/>
      <c r="M934" s="339"/>
      <c r="N934" s="339"/>
      <c r="O934" s="338"/>
    </row>
    <row r="935" spans="1:15" x14ac:dyDescent="0.2">
      <c r="B935" s="338"/>
      <c r="C935" s="338"/>
      <c r="D935" s="338"/>
      <c r="E935" s="338"/>
      <c r="F935" s="338"/>
      <c r="G935" s="338"/>
      <c r="H935" s="338"/>
      <c r="I935" s="338"/>
      <c r="J935" s="338"/>
      <c r="K935" s="338"/>
      <c r="L935" s="338"/>
      <c r="M935" s="339"/>
      <c r="N935" s="339"/>
      <c r="O935" s="338"/>
    </row>
    <row r="936" spans="1:15" x14ac:dyDescent="0.2">
      <c r="E936" s="5"/>
    </row>
    <row r="937" spans="1:15" x14ac:dyDescent="0.2">
      <c r="E937" s="5"/>
    </row>
    <row r="938" spans="1:15" ht="12.75" customHeight="1" x14ac:dyDescent="0.2">
      <c r="A938" s="457" t="s">
        <v>242</v>
      </c>
      <c r="B938" s="457"/>
      <c r="C938" s="458"/>
      <c r="D938" s="597"/>
      <c r="E938" s="554"/>
      <c r="F938" s="555"/>
      <c r="G938" s="460" t="s">
        <v>263</v>
      </c>
      <c r="H938" s="461"/>
      <c r="I938" s="461"/>
      <c r="J938" s="427"/>
      <c r="K938" s="553"/>
      <c r="L938" s="554"/>
      <c r="M938" s="555"/>
      <c r="N938" s="140"/>
    </row>
    <row r="939" spans="1:15" x14ac:dyDescent="0.2">
      <c r="A939" s="457"/>
      <c r="B939" s="457"/>
      <c r="C939" s="458"/>
      <c r="D939" s="556"/>
      <c r="E939" s="557"/>
      <c r="F939" s="558"/>
      <c r="G939" s="460"/>
      <c r="H939" s="461"/>
      <c r="I939" s="461"/>
      <c r="J939" s="427"/>
      <c r="K939" s="556"/>
      <c r="L939" s="557"/>
      <c r="M939" s="558"/>
    </row>
    <row r="940" spans="1:15" x14ac:dyDescent="0.2">
      <c r="A940" s="457"/>
      <c r="B940" s="457"/>
      <c r="C940" s="458"/>
      <c r="D940" s="556"/>
      <c r="E940" s="557"/>
      <c r="F940" s="558"/>
      <c r="G940" s="460"/>
      <c r="H940" s="461"/>
      <c r="I940" s="461"/>
      <c r="J940" s="427"/>
      <c r="K940" s="556"/>
      <c r="L940" s="557"/>
      <c r="M940" s="558"/>
    </row>
    <row r="941" spans="1:15" x14ac:dyDescent="0.2">
      <c r="A941" s="326"/>
      <c r="B941" s="326"/>
      <c r="C941" s="326"/>
      <c r="D941" s="556"/>
      <c r="E941" s="557"/>
      <c r="F941" s="558"/>
      <c r="G941" s="327"/>
      <c r="H941" s="327"/>
      <c r="I941" s="327"/>
      <c r="J941" s="327"/>
      <c r="K941" s="556"/>
      <c r="L941" s="557"/>
      <c r="M941" s="558"/>
    </row>
    <row r="942" spans="1:15" x14ac:dyDescent="0.2">
      <c r="A942" s="326"/>
      <c r="B942" s="326"/>
      <c r="C942" s="326"/>
      <c r="D942" s="559"/>
      <c r="E942" s="560"/>
      <c r="F942" s="561"/>
      <c r="G942" s="327"/>
      <c r="H942" s="327"/>
      <c r="I942" s="327"/>
      <c r="J942" s="327"/>
      <c r="K942" s="559"/>
      <c r="L942" s="560"/>
      <c r="M942" s="561"/>
    </row>
    <row r="943" spans="1:15" x14ac:dyDescent="0.2">
      <c r="D943" s="183"/>
      <c r="E943" s="5"/>
      <c r="K943" s="185"/>
    </row>
    <row r="944" spans="1:15" ht="12.75" customHeight="1" x14ac:dyDescent="0.2">
      <c r="A944" s="455" t="s">
        <v>154</v>
      </c>
      <c r="B944" s="455"/>
      <c r="C944" s="456"/>
      <c r="D944" s="553"/>
      <c r="E944" s="554"/>
      <c r="F944" s="555"/>
      <c r="G944" s="140"/>
      <c r="H944" s="197"/>
      <c r="I944" s="197"/>
      <c r="J944" s="329" t="s">
        <v>155</v>
      </c>
      <c r="K944" s="553"/>
      <c r="L944" s="554"/>
      <c r="M944" s="555"/>
      <c r="N944" s="140"/>
    </row>
    <row r="945" spans="1:16" x14ac:dyDescent="0.2">
      <c r="A945" s="455"/>
      <c r="B945" s="455"/>
      <c r="C945" s="456"/>
      <c r="D945" s="556"/>
      <c r="E945" s="557"/>
      <c r="F945" s="558"/>
      <c r="H945" s="197"/>
      <c r="I945" s="197"/>
      <c r="J945" s="326"/>
      <c r="K945" s="556"/>
      <c r="L945" s="557"/>
      <c r="M945" s="558"/>
    </row>
    <row r="946" spans="1:16" x14ac:dyDescent="0.2">
      <c r="A946" s="323"/>
      <c r="B946" s="323"/>
      <c r="C946" s="323"/>
      <c r="D946" s="556"/>
      <c r="E946" s="557"/>
      <c r="F946" s="558"/>
      <c r="H946" s="197"/>
      <c r="I946" s="197"/>
      <c r="J946" s="326"/>
      <c r="K946" s="556"/>
      <c r="L946" s="557"/>
      <c r="M946" s="558"/>
    </row>
    <row r="947" spans="1:16" x14ac:dyDescent="0.2">
      <c r="A947" s="323"/>
      <c r="B947" s="323"/>
      <c r="C947" s="323"/>
      <c r="D947" s="556"/>
      <c r="E947" s="557"/>
      <c r="F947" s="558"/>
      <c r="H947" s="197"/>
      <c r="I947" s="197"/>
      <c r="J947" s="326"/>
      <c r="K947" s="556"/>
      <c r="L947" s="557"/>
      <c r="M947" s="558"/>
    </row>
    <row r="948" spans="1:16" x14ac:dyDescent="0.2">
      <c r="A948" s="323"/>
      <c r="B948" s="323"/>
      <c r="C948" s="323"/>
      <c r="D948" s="559"/>
      <c r="E948" s="560"/>
      <c r="F948" s="561"/>
      <c r="H948" s="197"/>
      <c r="I948" s="197"/>
      <c r="J948" s="326"/>
      <c r="K948" s="559"/>
      <c r="L948" s="560"/>
      <c r="M948" s="561"/>
    </row>
    <row r="949" spans="1:16" ht="12" customHeight="1" x14ac:dyDescent="0.2">
      <c r="D949" s="183"/>
      <c r="E949" s="5"/>
      <c r="K949" s="185"/>
    </row>
    <row r="950" spans="1:16" x14ac:dyDescent="0.2">
      <c r="A950" s="101"/>
      <c r="D950" s="183"/>
      <c r="E950" s="5"/>
      <c r="K950" s="185"/>
    </row>
    <row r="951" spans="1:16" ht="18" x14ac:dyDescent="0.25">
      <c r="A951" s="439" t="s">
        <v>143</v>
      </c>
      <c r="B951" s="439"/>
      <c r="C951" s="439"/>
      <c r="D951" s="439"/>
      <c r="E951" s="439"/>
      <c r="F951" s="439"/>
      <c r="G951" s="439"/>
      <c r="H951" s="439"/>
      <c r="I951" s="439"/>
      <c r="J951" s="439"/>
      <c r="K951" s="439"/>
      <c r="L951" s="439"/>
      <c r="M951" s="439"/>
      <c r="N951" s="439"/>
      <c r="O951" s="145"/>
      <c r="P951" s="344">
        <f>IF(AND(TRUE,OR($K$13="",$K$13="Atende")),IF('Comparativo Analítico'!T150="",0,Máximo!O951*VLOOKUP('Comparativo Analítico'!T150,Parâmetros!$U$3:$V$12,2,0)),0)</f>
        <v>10</v>
      </c>
    </row>
    <row r="952" spans="1:16" x14ac:dyDescent="0.2">
      <c r="E952" s="5"/>
      <c r="G952"/>
      <c r="J952" s="5"/>
    </row>
    <row r="953" spans="1:16" ht="39.75" customHeight="1" x14ac:dyDescent="0.2">
      <c r="A953" s="426" t="s">
        <v>132</v>
      </c>
      <c r="B953" s="426"/>
      <c r="C953" s="426"/>
      <c r="D953" s="340" t="s">
        <v>23</v>
      </c>
      <c r="E953" s="180"/>
      <c r="G953" s="426" t="s">
        <v>133</v>
      </c>
      <c r="H953" s="426"/>
      <c r="I953" s="426"/>
      <c r="J953" s="427"/>
      <c r="K953" s="340"/>
    </row>
    <row r="954" spans="1:16" x14ac:dyDescent="0.2">
      <c r="D954" s="183"/>
      <c r="E954" s="183"/>
      <c r="K954" s="185"/>
    </row>
    <row r="955" spans="1:16" ht="51.75" customHeight="1" x14ac:dyDescent="0.2">
      <c r="A955" s="445" t="s">
        <v>131</v>
      </c>
      <c r="B955" s="445"/>
      <c r="C955" s="445"/>
      <c r="D955" s="553"/>
      <c r="E955" s="554"/>
      <c r="F955" s="555"/>
      <c r="H955" s="426" t="s">
        <v>212</v>
      </c>
      <c r="I955" s="426"/>
      <c r="J955" s="427"/>
      <c r="K955" s="553"/>
      <c r="L955" s="554"/>
      <c r="M955" s="555"/>
    </row>
    <row r="956" spans="1:16" x14ac:dyDescent="0.2">
      <c r="D956" s="556"/>
      <c r="E956" s="557"/>
      <c r="F956" s="558"/>
      <c r="K956" s="556"/>
      <c r="L956" s="557"/>
      <c r="M956" s="558"/>
    </row>
    <row r="957" spans="1:16" x14ac:dyDescent="0.2">
      <c r="D957" s="556"/>
      <c r="E957" s="557"/>
      <c r="F957" s="558"/>
      <c r="K957" s="556"/>
      <c r="L957" s="557"/>
      <c r="M957" s="558"/>
    </row>
    <row r="958" spans="1:16" x14ac:dyDescent="0.2">
      <c r="D958" s="556"/>
      <c r="E958" s="557"/>
      <c r="F958" s="558"/>
      <c r="K958" s="556"/>
      <c r="L958" s="557"/>
      <c r="M958" s="558"/>
    </row>
    <row r="959" spans="1:16" x14ac:dyDescent="0.2">
      <c r="D959" s="559"/>
      <c r="E959" s="560"/>
      <c r="F959" s="561"/>
      <c r="K959" s="559"/>
      <c r="L959" s="560"/>
      <c r="M959" s="561"/>
    </row>
    <row r="960" spans="1:16" x14ac:dyDescent="0.2">
      <c r="D960" s="183"/>
      <c r="E960" s="183"/>
      <c r="K960" s="185"/>
    </row>
    <row r="961" spans="1:13" ht="41.25" customHeight="1" x14ac:dyDescent="0.2">
      <c r="A961" s="426" t="s">
        <v>134</v>
      </c>
      <c r="B961" s="426"/>
      <c r="C961" s="426"/>
      <c r="D961" s="340"/>
      <c r="E961" s="180"/>
      <c r="G961" s="426" t="s">
        <v>135</v>
      </c>
      <c r="H961" s="426"/>
      <c r="I961" s="426"/>
      <c r="J961" s="426"/>
      <c r="K961" s="340"/>
    </row>
    <row r="962" spans="1:13" x14ac:dyDescent="0.2">
      <c r="D962" s="183"/>
      <c r="E962" s="183"/>
      <c r="K962" s="185"/>
    </row>
    <row r="963" spans="1:13" ht="37.5" customHeight="1" x14ac:dyDescent="0.2">
      <c r="A963" s="426" t="s">
        <v>264</v>
      </c>
      <c r="B963" s="426"/>
      <c r="C963" s="426"/>
      <c r="D963" s="340"/>
      <c r="E963" s="180"/>
      <c r="G963" s="426" t="s">
        <v>136</v>
      </c>
      <c r="H963" s="426"/>
      <c r="I963" s="426"/>
      <c r="J963" s="426"/>
      <c r="K963" s="340"/>
    </row>
    <row r="964" spans="1:13" x14ac:dyDescent="0.2">
      <c r="D964" s="183"/>
      <c r="E964" s="183"/>
      <c r="K964" s="185"/>
    </row>
    <row r="965" spans="1:13" x14ac:dyDescent="0.2">
      <c r="A965" s="426" t="s">
        <v>164</v>
      </c>
      <c r="B965" s="426"/>
      <c r="C965" s="426"/>
      <c r="D965" s="553"/>
      <c r="E965" s="554"/>
      <c r="F965" s="555"/>
      <c r="G965" s="448" t="s">
        <v>165</v>
      </c>
      <c r="H965" s="448"/>
      <c r="I965" s="448"/>
      <c r="J965" s="448"/>
      <c r="K965" s="651"/>
      <c r="L965" s="563"/>
      <c r="M965" s="564"/>
    </row>
    <row r="966" spans="1:13" x14ac:dyDescent="0.2">
      <c r="A966" s="323"/>
      <c r="B966" s="323"/>
      <c r="C966" s="323"/>
      <c r="D966" s="556"/>
      <c r="E966" s="557"/>
      <c r="F966" s="558"/>
      <c r="G966" s="329"/>
      <c r="H966" s="329"/>
      <c r="I966" s="329"/>
      <c r="J966" s="329"/>
      <c r="K966" s="181"/>
    </row>
    <row r="967" spans="1:13" x14ac:dyDescent="0.2">
      <c r="A967" s="323"/>
      <c r="B967" s="323"/>
      <c r="C967" s="323"/>
      <c r="D967" s="556"/>
      <c r="E967" s="557"/>
      <c r="F967" s="558"/>
      <c r="G967" s="329"/>
      <c r="H967" s="329"/>
      <c r="I967" s="329"/>
      <c r="J967" s="329"/>
      <c r="K967" s="181"/>
    </row>
    <row r="968" spans="1:13" x14ac:dyDescent="0.2">
      <c r="A968" s="323"/>
      <c r="B968" s="323"/>
      <c r="C968" s="323"/>
      <c r="D968" s="556"/>
      <c r="E968" s="557"/>
      <c r="F968" s="558"/>
      <c r="G968" s="329"/>
      <c r="H968" s="329"/>
      <c r="I968" s="329"/>
      <c r="J968" s="329"/>
      <c r="K968" s="181"/>
    </row>
    <row r="969" spans="1:13" x14ac:dyDescent="0.2">
      <c r="A969" s="323"/>
      <c r="B969" s="323"/>
      <c r="C969" s="323"/>
      <c r="D969" s="559"/>
      <c r="E969" s="560"/>
      <c r="F969" s="561"/>
      <c r="G969" s="329"/>
      <c r="H969" s="329"/>
      <c r="I969" s="329"/>
      <c r="J969" s="329"/>
      <c r="K969" s="181"/>
    </row>
    <row r="970" spans="1:13" x14ac:dyDescent="0.2">
      <c r="A970" s="323"/>
      <c r="B970" s="323"/>
      <c r="C970" s="323"/>
      <c r="D970" s="180"/>
      <c r="E970" s="180"/>
      <c r="G970" s="329"/>
      <c r="H970" s="329"/>
      <c r="I970" s="329"/>
      <c r="J970" s="329"/>
      <c r="K970" s="181"/>
    </row>
    <row r="971" spans="1:13" ht="29.25" customHeight="1" x14ac:dyDescent="0.2">
      <c r="A971" s="426" t="s">
        <v>166</v>
      </c>
      <c r="B971" s="426"/>
      <c r="C971" s="427"/>
      <c r="D971" s="565"/>
      <c r="E971" s="566"/>
      <c r="F971" s="567"/>
      <c r="G971" s="455" t="s">
        <v>244</v>
      </c>
      <c r="H971" s="455"/>
      <c r="I971" s="455"/>
      <c r="J971" s="455"/>
      <c r="K971" s="553"/>
      <c r="L971" s="554"/>
      <c r="M971" s="555"/>
    </row>
    <row r="972" spans="1:13" x14ac:dyDescent="0.2">
      <c r="A972" s="327"/>
      <c r="B972" s="327"/>
      <c r="C972" s="327"/>
      <c r="D972" s="180"/>
      <c r="E972" s="180"/>
      <c r="G972" s="328"/>
      <c r="H972" s="328"/>
      <c r="I972" s="328"/>
      <c r="J972" s="328"/>
      <c r="K972" s="556"/>
      <c r="L972" s="557"/>
      <c r="M972" s="558"/>
    </row>
    <row r="973" spans="1:13" x14ac:dyDescent="0.2">
      <c r="A973" s="327"/>
      <c r="B973" s="327"/>
      <c r="C973" s="327"/>
      <c r="D973" s="180"/>
      <c r="E973" s="180"/>
      <c r="G973" s="328"/>
      <c r="H973" s="328"/>
      <c r="I973" s="328"/>
      <c r="J973" s="328"/>
      <c r="K973" s="556"/>
      <c r="L973" s="557"/>
      <c r="M973" s="558"/>
    </row>
    <row r="974" spans="1:13" x14ac:dyDescent="0.2">
      <c r="A974" s="327"/>
      <c r="B974" s="327"/>
      <c r="C974" s="327"/>
      <c r="D974" s="180"/>
      <c r="E974" s="180"/>
      <c r="G974" s="328"/>
      <c r="H974" s="328"/>
      <c r="I974" s="328"/>
      <c r="J974" s="328"/>
      <c r="K974" s="556"/>
      <c r="L974" s="557"/>
      <c r="M974" s="558"/>
    </row>
    <row r="975" spans="1:13" x14ac:dyDescent="0.2">
      <c r="A975" s="327"/>
      <c r="B975" s="327"/>
      <c r="C975" s="327"/>
      <c r="D975" s="180"/>
      <c r="E975" s="180"/>
      <c r="G975" s="328"/>
      <c r="H975" s="328"/>
      <c r="I975" s="328"/>
      <c r="J975" s="328"/>
      <c r="K975" s="559"/>
      <c r="L975" s="560"/>
      <c r="M975" s="561"/>
    </row>
    <row r="976" spans="1:13" x14ac:dyDescent="0.2">
      <c r="A976" s="327"/>
      <c r="B976" s="327"/>
      <c r="C976" s="327"/>
      <c r="D976" s="180"/>
      <c r="E976" s="180"/>
      <c r="G976" s="328"/>
      <c r="H976" s="328"/>
      <c r="I976" s="328"/>
      <c r="J976" s="328"/>
      <c r="K976" s="181"/>
    </row>
    <row r="977" spans="1:16" ht="12.75" customHeight="1" x14ac:dyDescent="0.2">
      <c r="A977" s="426" t="s">
        <v>245</v>
      </c>
      <c r="B977" s="426"/>
      <c r="C977" s="427"/>
      <c r="D977" s="553"/>
      <c r="E977" s="554"/>
      <c r="F977" s="555"/>
      <c r="G977" s="460" t="s">
        <v>243</v>
      </c>
      <c r="H977" s="426"/>
      <c r="I977" s="426"/>
      <c r="J977" s="427"/>
      <c r="K977" s="553"/>
      <c r="L977" s="554"/>
      <c r="M977" s="555"/>
    </row>
    <row r="978" spans="1:16" x14ac:dyDescent="0.2">
      <c r="A978" s="426"/>
      <c r="B978" s="426"/>
      <c r="C978" s="427"/>
      <c r="D978" s="556"/>
      <c r="E978" s="557"/>
      <c r="F978" s="558"/>
      <c r="G978" s="460"/>
      <c r="H978" s="426"/>
      <c r="I978" s="426"/>
      <c r="J978" s="427"/>
      <c r="K978" s="556"/>
      <c r="L978" s="557"/>
      <c r="M978" s="558"/>
    </row>
    <row r="979" spans="1:16" x14ac:dyDescent="0.2">
      <c r="A979" s="426"/>
      <c r="B979" s="426"/>
      <c r="C979" s="427"/>
      <c r="D979" s="556"/>
      <c r="E979" s="557"/>
      <c r="F979" s="558"/>
      <c r="G979" s="460"/>
      <c r="H979" s="426"/>
      <c r="I979" s="426"/>
      <c r="J979" s="427"/>
      <c r="K979" s="556"/>
      <c r="L979" s="557"/>
      <c r="M979" s="558"/>
    </row>
    <row r="980" spans="1:16" x14ac:dyDescent="0.2">
      <c r="A980" s="426"/>
      <c r="B980" s="426"/>
      <c r="C980" s="427"/>
      <c r="D980" s="556"/>
      <c r="E980" s="557"/>
      <c r="F980" s="558"/>
      <c r="G980" s="460"/>
      <c r="H980" s="426"/>
      <c r="I980" s="426"/>
      <c r="J980" s="427"/>
      <c r="K980" s="556"/>
      <c r="L980" s="557"/>
      <c r="M980" s="558"/>
    </row>
    <row r="981" spans="1:16" x14ac:dyDescent="0.2">
      <c r="A981" s="426"/>
      <c r="B981" s="426"/>
      <c r="C981" s="427"/>
      <c r="D981" s="559"/>
      <c r="E981" s="560"/>
      <c r="F981" s="561"/>
      <c r="G981" s="460"/>
      <c r="H981" s="426"/>
      <c r="I981" s="426"/>
      <c r="J981" s="427"/>
      <c r="K981" s="559"/>
      <c r="L981" s="560"/>
      <c r="M981" s="561"/>
    </row>
    <row r="982" spans="1:16" x14ac:dyDescent="0.2">
      <c r="A982" s="327"/>
      <c r="B982" s="327"/>
      <c r="C982" s="327"/>
      <c r="D982" s="180"/>
      <c r="E982" s="180"/>
      <c r="G982" s="328"/>
      <c r="H982" s="328"/>
      <c r="I982" s="328"/>
      <c r="J982" s="328"/>
      <c r="K982" s="181"/>
    </row>
    <row r="983" spans="1:16" ht="52.5" customHeight="1" x14ac:dyDescent="0.2">
      <c r="A983" s="426" t="s">
        <v>246</v>
      </c>
      <c r="B983" s="426"/>
      <c r="C983" s="426"/>
      <c r="D983" s="340"/>
      <c r="E983" s="180"/>
      <c r="G983" s="426" t="s">
        <v>247</v>
      </c>
      <c r="H983" s="426"/>
      <c r="I983" s="426"/>
      <c r="J983" s="427"/>
      <c r="K983" s="340"/>
    </row>
    <row r="984" spans="1:16" x14ac:dyDescent="0.2">
      <c r="A984" s="327"/>
      <c r="B984" s="327"/>
      <c r="C984" s="327"/>
      <c r="D984" s="180"/>
      <c r="E984" s="180"/>
      <c r="G984" s="328"/>
      <c r="H984" s="328"/>
      <c r="I984" s="328"/>
      <c r="J984" s="328"/>
      <c r="K984" s="181"/>
    </row>
    <row r="985" spans="1:16" ht="51.75" customHeight="1" x14ac:dyDescent="0.2">
      <c r="A985" s="426" t="s">
        <v>283</v>
      </c>
      <c r="B985" s="426"/>
      <c r="C985" s="426"/>
      <c r="D985" s="340"/>
      <c r="E985" s="180"/>
      <c r="G985" s="328"/>
      <c r="H985" s="328"/>
      <c r="I985" s="328"/>
      <c r="J985" s="328"/>
      <c r="K985" s="181"/>
    </row>
    <row r="986" spans="1:16" x14ac:dyDescent="0.2">
      <c r="A986" s="327"/>
      <c r="B986" s="327"/>
      <c r="C986" s="327"/>
      <c r="D986" s="180"/>
      <c r="E986" s="180"/>
      <c r="G986" s="328"/>
      <c r="H986" s="328"/>
      <c r="I986" s="328"/>
      <c r="J986" s="328"/>
      <c r="K986" s="181"/>
    </row>
    <row r="987" spans="1:16" x14ac:dyDescent="0.2">
      <c r="A987" s="327"/>
      <c r="B987" s="327"/>
      <c r="C987" s="327"/>
      <c r="D987" s="180"/>
      <c r="E987" s="180"/>
      <c r="G987" s="328"/>
      <c r="H987" s="328"/>
      <c r="I987" s="328"/>
      <c r="J987" s="328"/>
      <c r="K987" s="181"/>
    </row>
    <row r="988" spans="1:16" ht="18" x14ac:dyDescent="0.25">
      <c r="A988" s="439" t="s">
        <v>94</v>
      </c>
      <c r="B988" s="439"/>
      <c r="C988" s="439"/>
      <c r="D988" s="439"/>
      <c r="E988" s="439"/>
      <c r="F988" s="439"/>
      <c r="G988" s="439"/>
      <c r="H988" s="439"/>
      <c r="I988" s="439"/>
      <c r="J988" s="439"/>
      <c r="K988" s="439"/>
      <c r="L988" s="439"/>
      <c r="M988" s="439"/>
      <c r="N988" s="439"/>
      <c r="O988" s="145"/>
      <c r="P988" s="145"/>
    </row>
    <row r="989" spans="1:16" x14ac:dyDescent="0.2">
      <c r="A989" s="5"/>
    </row>
    <row r="990" spans="1:16" x14ac:dyDescent="0.2">
      <c r="B990" s="446" t="s">
        <v>95</v>
      </c>
      <c r="C990" s="446"/>
      <c r="D990" s="220"/>
      <c r="E990" s="220"/>
      <c r="F990" s="220"/>
      <c r="G990" s="220"/>
      <c r="H990" s="79" t="s">
        <v>96</v>
      </c>
      <c r="I990" s="45"/>
      <c r="J990" s="45"/>
      <c r="K990"/>
    </row>
    <row r="991" spans="1:16" x14ac:dyDescent="0.2">
      <c r="B991" s="582"/>
      <c r="C991" s="583"/>
      <c r="D991" s="583"/>
      <c r="E991" s="583"/>
      <c r="F991" s="584"/>
      <c r="G991" s="4"/>
      <c r="H991" s="582"/>
      <c r="I991" s="583"/>
      <c r="J991" s="583"/>
      <c r="K991" s="583"/>
      <c r="L991" s="583"/>
      <c r="M991" s="584"/>
    </row>
    <row r="992" spans="1:16" x14ac:dyDescent="0.2">
      <c r="B992" s="585"/>
      <c r="C992" s="586"/>
      <c r="D992" s="586"/>
      <c r="E992" s="586"/>
      <c r="F992" s="587"/>
      <c r="G992" s="4"/>
      <c r="H992" s="585"/>
      <c r="I992" s="586"/>
      <c r="J992" s="586"/>
      <c r="K992" s="586"/>
      <c r="L992" s="586"/>
      <c r="M992" s="587"/>
    </row>
    <row r="993" spans="1:16" x14ac:dyDescent="0.2">
      <c r="B993" s="585"/>
      <c r="C993" s="586"/>
      <c r="D993" s="586"/>
      <c r="E993" s="586"/>
      <c r="F993" s="587"/>
      <c r="G993" s="4"/>
      <c r="H993" s="585"/>
      <c r="I993" s="586"/>
      <c r="J993" s="586"/>
      <c r="K993" s="586"/>
      <c r="L993" s="586"/>
      <c r="M993" s="587"/>
    </row>
    <row r="994" spans="1:16" x14ac:dyDescent="0.2">
      <c r="B994" s="585"/>
      <c r="C994" s="586"/>
      <c r="D994" s="586"/>
      <c r="E994" s="586"/>
      <c r="F994" s="587"/>
      <c r="G994" s="4"/>
      <c r="H994" s="585"/>
      <c r="I994" s="586"/>
      <c r="J994" s="586"/>
      <c r="K994" s="586"/>
      <c r="L994" s="586"/>
      <c r="M994" s="587"/>
    </row>
    <row r="995" spans="1:16" x14ac:dyDescent="0.2">
      <c r="B995" s="585"/>
      <c r="C995" s="586"/>
      <c r="D995" s="586"/>
      <c r="E995" s="586"/>
      <c r="F995" s="587"/>
      <c r="G995" s="4"/>
      <c r="H995" s="585"/>
      <c r="I995" s="586"/>
      <c r="J995" s="586"/>
      <c r="K995" s="586"/>
      <c r="L995" s="586"/>
      <c r="M995" s="587"/>
    </row>
    <row r="996" spans="1:16" x14ac:dyDescent="0.2">
      <c r="B996" s="585"/>
      <c r="C996" s="586"/>
      <c r="D996" s="586"/>
      <c r="E996" s="586"/>
      <c r="F996" s="587"/>
      <c r="G996" s="4"/>
      <c r="H996" s="585"/>
      <c r="I996" s="586"/>
      <c r="J996" s="586"/>
      <c r="K996" s="586"/>
      <c r="L996" s="586"/>
      <c r="M996" s="587"/>
    </row>
    <row r="997" spans="1:16" x14ac:dyDescent="0.2">
      <c r="B997" s="588"/>
      <c r="C997" s="589"/>
      <c r="D997" s="589"/>
      <c r="E997" s="589"/>
      <c r="F997" s="590"/>
      <c r="G997" s="4"/>
      <c r="H997" s="588"/>
      <c r="I997" s="589"/>
      <c r="J997" s="589"/>
      <c r="K997" s="589"/>
      <c r="L997" s="589"/>
      <c r="M997" s="590"/>
    </row>
    <row r="998" spans="1:16" x14ac:dyDescent="0.2">
      <c r="B998" s="221"/>
      <c r="C998" s="221"/>
      <c r="D998" s="221"/>
      <c r="E998" s="221"/>
      <c r="F998" s="221"/>
      <c r="G998" s="4"/>
      <c r="H998" s="221"/>
      <c r="I998" s="221"/>
      <c r="J998" s="221"/>
      <c r="K998" s="221"/>
      <c r="L998" s="221"/>
    </row>
    <row r="999" spans="1:16" x14ac:dyDescent="0.2">
      <c r="B999" s="221"/>
      <c r="C999" s="221"/>
      <c r="D999" s="4"/>
      <c r="E999" s="221"/>
      <c r="F999" s="221"/>
      <c r="G999" s="221"/>
      <c r="H999" s="221"/>
      <c r="I999" s="221"/>
      <c r="J999" s="5"/>
    </row>
    <row r="1000" spans="1:16" x14ac:dyDescent="0.2">
      <c r="C1000" s="5"/>
      <c r="D1000" s="5"/>
      <c r="F1000"/>
      <c r="G1000"/>
      <c r="H1000" s="5"/>
      <c r="I1000" s="5"/>
      <c r="J1000" s="5"/>
    </row>
    <row r="1001" spans="1:16" ht="18" x14ac:dyDescent="0.25">
      <c r="A1001" s="439" t="s">
        <v>102</v>
      </c>
      <c r="B1001" s="439"/>
      <c r="C1001" s="439"/>
      <c r="D1001" s="439"/>
      <c r="E1001" s="439"/>
      <c r="F1001" s="439"/>
      <c r="G1001" s="439"/>
      <c r="H1001" s="439"/>
      <c r="I1001" s="439"/>
      <c r="J1001" s="439"/>
      <c r="K1001" s="439"/>
      <c r="L1001" s="439"/>
      <c r="M1001" s="439"/>
      <c r="N1001" s="439"/>
      <c r="O1001" s="145"/>
      <c r="P1001" s="145"/>
    </row>
    <row r="1003" spans="1:16" x14ac:dyDescent="0.2">
      <c r="F1003"/>
      <c r="H1003" s="5"/>
      <c r="K1003"/>
    </row>
    <row r="1004" spans="1:16" ht="15" x14ac:dyDescent="0.2">
      <c r="B1004" s="466" t="s">
        <v>230</v>
      </c>
      <c r="C1004" s="467"/>
      <c r="E1004" s="464" t="s">
        <v>248</v>
      </c>
      <c r="F1004" s="464"/>
      <c r="H1004" s="318" t="s">
        <v>249</v>
      </c>
      <c r="K1004"/>
    </row>
    <row r="1005" spans="1:16" x14ac:dyDescent="0.2">
      <c r="B1005" s="613"/>
      <c r="C1005" s="614"/>
      <c r="E1005" s="619"/>
      <c r="F1005" s="619"/>
      <c r="H1005" s="354"/>
      <c r="K1005"/>
    </row>
    <row r="1006" spans="1:16" x14ac:dyDescent="0.2">
      <c r="B1006" s="615"/>
      <c r="C1006" s="616"/>
      <c r="F1006"/>
      <c r="H1006" s="5"/>
      <c r="K1006"/>
    </row>
    <row r="1007" spans="1:16" x14ac:dyDescent="0.2">
      <c r="B1007" s="615"/>
      <c r="C1007" s="616"/>
      <c r="F1007"/>
      <c r="H1007" s="5"/>
      <c r="K1007"/>
    </row>
    <row r="1008" spans="1:16" x14ac:dyDescent="0.2">
      <c r="B1008" s="617"/>
      <c r="C1008" s="618"/>
      <c r="F1008"/>
      <c r="H1008" s="5"/>
      <c r="K1008"/>
    </row>
    <row r="1009" spans="2:11" x14ac:dyDescent="0.2">
      <c r="F1009"/>
      <c r="H1009" s="5"/>
      <c r="K1009"/>
    </row>
    <row r="1010" spans="2:11" x14ac:dyDescent="0.2">
      <c r="F1010"/>
      <c r="H1010" s="5"/>
      <c r="K1010"/>
    </row>
    <row r="1011" spans="2:11" ht="30" x14ac:dyDescent="0.2">
      <c r="B1011" s="318" t="s">
        <v>250</v>
      </c>
      <c r="C1011" s="318" t="s">
        <v>251</v>
      </c>
      <c r="D1011" s="318" t="s">
        <v>252</v>
      </c>
      <c r="E1011" s="466" t="s">
        <v>253</v>
      </c>
      <c r="F1011" s="467"/>
      <c r="G1011" s="318" t="s">
        <v>254</v>
      </c>
      <c r="H1011" s="318" t="s">
        <v>255</v>
      </c>
      <c r="K1011"/>
    </row>
    <row r="1012" spans="2:11" x14ac:dyDescent="0.2">
      <c r="B1012" s="319">
        <v>1</v>
      </c>
      <c r="C1012" s="342"/>
      <c r="D1012" s="342"/>
      <c r="E1012" s="611"/>
      <c r="F1012" s="612"/>
      <c r="G1012" s="343"/>
      <c r="H1012" s="321" t="str">
        <f t="shared" ref="H1012" si="317">IF(OR(ISNUMBER(G1011),G1012=""),IF(G1012="","",1-(G1012/G1011)),"N/A")</f>
        <v/>
      </c>
      <c r="K1012"/>
    </row>
    <row r="1013" spans="2:11" x14ac:dyDescent="0.2">
      <c r="B1013" s="319">
        <v>2</v>
      </c>
      <c r="C1013" s="342"/>
      <c r="D1013" s="342"/>
      <c r="E1013" s="611"/>
      <c r="F1013" s="612"/>
      <c r="G1013" s="343"/>
      <c r="H1013" s="321" t="str">
        <f>IF(OR(ISNUMBER(G1012),G1013=""),IF(G1013="","",1-(G1013/G1012)),"N/A")</f>
        <v/>
      </c>
      <c r="K1013"/>
    </row>
    <row r="1014" spans="2:11" x14ac:dyDescent="0.2">
      <c r="B1014" s="319">
        <v>3</v>
      </c>
      <c r="C1014" s="342"/>
      <c r="D1014" s="342"/>
      <c r="E1014" s="611"/>
      <c r="F1014" s="612"/>
      <c r="G1014" s="343"/>
      <c r="H1014" s="321" t="str">
        <f t="shared" ref="H1014:H1016" si="318">IF(OR(ISNUMBER(G1013),G1014=""),IF(G1014="","",1-(G1014/G1013)),"N/A")</f>
        <v/>
      </c>
      <c r="K1014"/>
    </row>
    <row r="1015" spans="2:11" x14ac:dyDescent="0.2">
      <c r="B1015" s="319">
        <v>4</v>
      </c>
      <c r="C1015" s="342"/>
      <c r="D1015" s="342"/>
      <c r="E1015" s="611"/>
      <c r="F1015" s="612"/>
      <c r="G1015" s="343"/>
      <c r="H1015" s="321" t="str">
        <f t="shared" si="318"/>
        <v/>
      </c>
      <c r="K1015"/>
    </row>
    <row r="1016" spans="2:11" x14ac:dyDescent="0.2">
      <c r="B1016" s="319">
        <v>5</v>
      </c>
      <c r="C1016" s="342"/>
      <c r="D1016" s="342"/>
      <c r="E1016" s="611"/>
      <c r="F1016" s="612"/>
      <c r="G1016" s="343"/>
      <c r="H1016" s="321" t="str">
        <f t="shared" si="318"/>
        <v/>
      </c>
      <c r="K1016"/>
    </row>
    <row r="1017" spans="2:11" ht="12" customHeight="1" x14ac:dyDescent="0.2">
      <c r="F1017"/>
      <c r="H1017" s="5"/>
      <c r="K1017"/>
    </row>
    <row r="1018" spans="2:11" x14ac:dyDescent="0.2">
      <c r="B1018" s="322" t="s">
        <v>256</v>
      </c>
      <c r="C1018" s="322"/>
      <c r="D1018" s="317"/>
      <c r="E1018" s="317"/>
      <c r="F1018" s="317"/>
      <c r="H1018" s="5"/>
      <c r="K1018"/>
    </row>
  </sheetData>
  <mergeCells count="884">
    <mergeCell ref="B772:E772"/>
    <mergeCell ref="B773:E773"/>
    <mergeCell ref="B774:E774"/>
    <mergeCell ref="B775:E775"/>
    <mergeCell ref="B776:E776"/>
    <mergeCell ref="B777:E777"/>
    <mergeCell ref="B778:E778"/>
    <mergeCell ref="B763:E763"/>
    <mergeCell ref="B764:E764"/>
    <mergeCell ref="B765:E765"/>
    <mergeCell ref="B766:E766"/>
    <mergeCell ref="B767:E767"/>
    <mergeCell ref="B768:E768"/>
    <mergeCell ref="B769:E769"/>
    <mergeCell ref="B770:E770"/>
    <mergeCell ref="B771:E771"/>
    <mergeCell ref="B754:E754"/>
    <mergeCell ref="B755:E755"/>
    <mergeCell ref="B756:E756"/>
    <mergeCell ref="B757:E757"/>
    <mergeCell ref="B758:E758"/>
    <mergeCell ref="B759:E759"/>
    <mergeCell ref="B760:E760"/>
    <mergeCell ref="B761:E761"/>
    <mergeCell ref="B762:E762"/>
    <mergeCell ref="B745:E745"/>
    <mergeCell ref="B746:E746"/>
    <mergeCell ref="B747:E747"/>
    <mergeCell ref="B748:E748"/>
    <mergeCell ref="B749:E749"/>
    <mergeCell ref="B750:E750"/>
    <mergeCell ref="B751:E751"/>
    <mergeCell ref="B752:E752"/>
    <mergeCell ref="B753:E753"/>
    <mergeCell ref="G815:J815"/>
    <mergeCell ref="A1001:N1001"/>
    <mergeCell ref="A988:N988"/>
    <mergeCell ref="B990:C990"/>
    <mergeCell ref="B991:F997"/>
    <mergeCell ref="H991:M997"/>
    <mergeCell ref="B780:E780"/>
    <mergeCell ref="K804:M806"/>
    <mergeCell ref="E1015:F1015"/>
    <mergeCell ref="G810:J810"/>
    <mergeCell ref="B808:D808"/>
    <mergeCell ref="G808:J808"/>
    <mergeCell ref="B804:D804"/>
    <mergeCell ref="I804:J804"/>
    <mergeCell ref="B791:E791"/>
    <mergeCell ref="B794:D794"/>
    <mergeCell ref="G794:J794"/>
    <mergeCell ref="B796:D796"/>
    <mergeCell ref="E796:J797"/>
    <mergeCell ref="B799:E799"/>
    <mergeCell ref="B800:E800"/>
    <mergeCell ref="A802:D802"/>
    <mergeCell ref="B792:E792"/>
    <mergeCell ref="B844:C844"/>
    <mergeCell ref="E1016:F1016"/>
    <mergeCell ref="B1004:C1004"/>
    <mergeCell ref="E1004:F1004"/>
    <mergeCell ref="B1005:C1008"/>
    <mergeCell ref="E1005:F1005"/>
    <mergeCell ref="E1011:F1011"/>
    <mergeCell ref="E1012:F1012"/>
    <mergeCell ref="E1013:F1013"/>
    <mergeCell ref="E1014:F1014"/>
    <mergeCell ref="A2:N5"/>
    <mergeCell ref="E8:I8"/>
    <mergeCell ref="A10:N10"/>
    <mergeCell ref="B12:E12"/>
    <mergeCell ref="B14:E14"/>
    <mergeCell ref="B23:E23"/>
    <mergeCell ref="B25:E25"/>
    <mergeCell ref="B26:E26"/>
    <mergeCell ref="B27:E27"/>
    <mergeCell ref="B28:E28"/>
    <mergeCell ref="B15:E15"/>
    <mergeCell ref="B16:E16"/>
    <mergeCell ref="B17:E17"/>
    <mergeCell ref="B18:E18"/>
    <mergeCell ref="A21:M21"/>
    <mergeCell ref="B124:E124"/>
    <mergeCell ref="B153:E153"/>
    <mergeCell ref="B284:E284"/>
    <mergeCell ref="B29:E29"/>
    <mergeCell ref="B49:E49"/>
    <mergeCell ref="B50:E50"/>
    <mergeCell ref="B51:E51"/>
    <mergeCell ref="B52:E52"/>
    <mergeCell ref="B53:E53"/>
    <mergeCell ref="B54:E54"/>
    <mergeCell ref="B55:E55"/>
    <mergeCell ref="B56:E56"/>
    <mergeCell ref="B57:E57"/>
    <mergeCell ref="B58:E58"/>
    <mergeCell ref="B59:E59"/>
    <mergeCell ref="B60:E60"/>
    <mergeCell ref="B61:E61"/>
    <mergeCell ref="B62:E62"/>
    <mergeCell ref="B313:E313"/>
    <mergeCell ref="B786:E786"/>
    <mergeCell ref="A789:N789"/>
    <mergeCell ref="B34:E34"/>
    <mergeCell ref="B32:E32"/>
    <mergeCell ref="B781:E781"/>
    <mergeCell ref="B782:E782"/>
    <mergeCell ref="B783:E783"/>
    <mergeCell ref="B784:E784"/>
    <mergeCell ref="B35:E35"/>
    <mergeCell ref="B36:E36"/>
    <mergeCell ref="B37:E37"/>
    <mergeCell ref="B38:E38"/>
    <mergeCell ref="B39:E39"/>
    <mergeCell ref="B40:E40"/>
    <mergeCell ref="B41:E41"/>
    <mergeCell ref="B42:E42"/>
    <mergeCell ref="B43:E43"/>
    <mergeCell ref="B44:E44"/>
    <mergeCell ref="B45:E45"/>
    <mergeCell ref="B46:E46"/>
    <mergeCell ref="B47:E47"/>
    <mergeCell ref="B48:E48"/>
    <mergeCell ref="B63:E63"/>
    <mergeCell ref="B810:D810"/>
    <mergeCell ref="B813:E813"/>
    <mergeCell ref="B822:C822"/>
    <mergeCell ref="A834:D834"/>
    <mergeCell ref="B828:C828"/>
    <mergeCell ref="B829:C829"/>
    <mergeCell ref="B830:C830"/>
    <mergeCell ref="B831:C831"/>
    <mergeCell ref="B812:E812"/>
    <mergeCell ref="B826:C826"/>
    <mergeCell ref="B827:C827"/>
    <mergeCell ref="B823:C823"/>
    <mergeCell ref="B824:C824"/>
    <mergeCell ref="B820:C820"/>
    <mergeCell ref="B821:C821"/>
    <mergeCell ref="A815:D815"/>
    <mergeCell ref="B825:C825"/>
    <mergeCell ref="B840:C840"/>
    <mergeCell ref="B843:C843"/>
    <mergeCell ref="B839:C839"/>
    <mergeCell ref="B841:C841"/>
    <mergeCell ref="B842:C842"/>
    <mergeCell ref="K870:M870"/>
    <mergeCell ref="K868:M868"/>
    <mergeCell ref="B870:C870"/>
    <mergeCell ref="B845:C845"/>
    <mergeCell ref="B846:C846"/>
    <mergeCell ref="B847:C847"/>
    <mergeCell ref="B853:E853"/>
    <mergeCell ref="B854:E854"/>
    <mergeCell ref="A858:E858"/>
    <mergeCell ref="B850:C850"/>
    <mergeCell ref="B848:C848"/>
    <mergeCell ref="B849:C849"/>
    <mergeCell ref="B864:E864"/>
    <mergeCell ref="A866:C866"/>
    <mergeCell ref="A868:C868"/>
    <mergeCell ref="B856:E856"/>
    <mergeCell ref="B863:E863"/>
    <mergeCell ref="F858:J860"/>
    <mergeCell ref="A889:C889"/>
    <mergeCell ref="A938:C940"/>
    <mergeCell ref="D938:F942"/>
    <mergeCell ref="G938:J940"/>
    <mergeCell ref="K938:M942"/>
    <mergeCell ref="B897:E897"/>
    <mergeCell ref="B898:E898"/>
    <mergeCell ref="D891:F894"/>
    <mergeCell ref="B872:C872"/>
    <mergeCell ref="D872:E876"/>
    <mergeCell ref="D878:F885"/>
    <mergeCell ref="K878:M885"/>
    <mergeCell ref="A887:C887"/>
    <mergeCell ref="D944:F948"/>
    <mergeCell ref="K944:M948"/>
    <mergeCell ref="A951:N951"/>
    <mergeCell ref="A944:C945"/>
    <mergeCell ref="A918:C918"/>
    <mergeCell ref="G918:J918"/>
    <mergeCell ref="K918:M922"/>
    <mergeCell ref="B899:E899"/>
    <mergeCell ref="A901:N901"/>
    <mergeCell ref="A916:N916"/>
    <mergeCell ref="A953:C953"/>
    <mergeCell ref="G953:J953"/>
    <mergeCell ref="A955:C955"/>
    <mergeCell ref="D955:F959"/>
    <mergeCell ref="H955:J955"/>
    <mergeCell ref="K955:M959"/>
    <mergeCell ref="A961:C961"/>
    <mergeCell ref="G961:J961"/>
    <mergeCell ref="A977:C981"/>
    <mergeCell ref="D977:F981"/>
    <mergeCell ref="G977:J981"/>
    <mergeCell ref="K977:M981"/>
    <mergeCell ref="A983:C983"/>
    <mergeCell ref="G983:J983"/>
    <mergeCell ref="A985:C985"/>
    <mergeCell ref="A963:C963"/>
    <mergeCell ref="G963:J963"/>
    <mergeCell ref="A965:C965"/>
    <mergeCell ref="D965:F969"/>
    <mergeCell ref="G965:J965"/>
    <mergeCell ref="K965:M965"/>
    <mergeCell ref="A971:C971"/>
    <mergeCell ref="D971:F971"/>
    <mergeCell ref="G971:J971"/>
    <mergeCell ref="K971:M975"/>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B99:E99"/>
    <mergeCell ref="B100:E10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114:E114"/>
    <mergeCell ref="B115:E115"/>
    <mergeCell ref="B116:E116"/>
    <mergeCell ref="B117:E117"/>
    <mergeCell ref="B118:E118"/>
    <mergeCell ref="B119:E119"/>
    <mergeCell ref="B120:E120"/>
    <mergeCell ref="B290:E290"/>
    <mergeCell ref="B291:E291"/>
    <mergeCell ref="B292:E292"/>
    <mergeCell ref="B293:E293"/>
    <mergeCell ref="B294:E294"/>
    <mergeCell ref="B154:E154"/>
    <mergeCell ref="B155:E155"/>
    <mergeCell ref="B156:E156"/>
    <mergeCell ref="B157:E157"/>
    <mergeCell ref="B158:E158"/>
    <mergeCell ref="B159:E159"/>
    <mergeCell ref="B160:E160"/>
    <mergeCell ref="B161:E161"/>
    <mergeCell ref="B162:E162"/>
    <mergeCell ref="B163:E163"/>
    <mergeCell ref="B164:E164"/>
    <mergeCell ref="B165:E165"/>
    <mergeCell ref="B166:E166"/>
    <mergeCell ref="B167:E167"/>
    <mergeCell ref="B168:E168"/>
    <mergeCell ref="B169:E169"/>
    <mergeCell ref="B304:E304"/>
    <mergeCell ref="B305:E305"/>
    <mergeCell ref="B306:E306"/>
    <mergeCell ref="B307:E307"/>
    <mergeCell ref="B308:E308"/>
    <mergeCell ref="B309:E309"/>
    <mergeCell ref="B310:E310"/>
    <mergeCell ref="B311:E311"/>
    <mergeCell ref="B285:E285"/>
    <mergeCell ref="B286:E286"/>
    <mergeCell ref="B287:E287"/>
    <mergeCell ref="B295:E295"/>
    <mergeCell ref="B296:E296"/>
    <mergeCell ref="B297:E297"/>
    <mergeCell ref="B298:E298"/>
    <mergeCell ref="B299:E299"/>
    <mergeCell ref="B300:E300"/>
    <mergeCell ref="B301:E301"/>
    <mergeCell ref="B302:E302"/>
    <mergeCell ref="B303:E303"/>
    <mergeCell ref="B289:E289"/>
    <mergeCell ref="B170:E170"/>
    <mergeCell ref="B171:E171"/>
    <mergeCell ref="B172:E172"/>
    <mergeCell ref="B173:E173"/>
    <mergeCell ref="B174:E174"/>
    <mergeCell ref="B175:E175"/>
    <mergeCell ref="B176:E176"/>
    <mergeCell ref="B177:E177"/>
    <mergeCell ref="B178:E178"/>
    <mergeCell ref="B179:E179"/>
    <mergeCell ref="B180:E180"/>
    <mergeCell ref="B181:E181"/>
    <mergeCell ref="B182:E182"/>
    <mergeCell ref="B183:E183"/>
    <mergeCell ref="B184:E184"/>
    <mergeCell ref="B185:E185"/>
    <mergeCell ref="B186:E186"/>
    <mergeCell ref="B187:E187"/>
    <mergeCell ref="B188:E188"/>
    <mergeCell ref="B189:E189"/>
    <mergeCell ref="B190:E190"/>
    <mergeCell ref="B191:E191"/>
    <mergeCell ref="B192:E192"/>
    <mergeCell ref="B193:E193"/>
    <mergeCell ref="B194:E194"/>
    <mergeCell ref="B195:E195"/>
    <mergeCell ref="B196:E196"/>
    <mergeCell ref="B197:E197"/>
    <mergeCell ref="B198:E198"/>
    <mergeCell ref="B199:E199"/>
    <mergeCell ref="B200:E200"/>
    <mergeCell ref="B201:E201"/>
    <mergeCell ref="B202:E202"/>
    <mergeCell ref="B203:E203"/>
    <mergeCell ref="B204:E204"/>
    <mergeCell ref="B205:E205"/>
    <mergeCell ref="B206:E206"/>
    <mergeCell ref="B207:E207"/>
    <mergeCell ref="B208:E208"/>
    <mergeCell ref="B209:E209"/>
    <mergeCell ref="B210:E210"/>
    <mergeCell ref="B211:E211"/>
    <mergeCell ref="B212:E212"/>
    <mergeCell ref="B213:E213"/>
    <mergeCell ref="B214:E214"/>
    <mergeCell ref="B215:E215"/>
    <mergeCell ref="B216:E216"/>
    <mergeCell ref="B217:E217"/>
    <mergeCell ref="B218:E218"/>
    <mergeCell ref="B219:E219"/>
    <mergeCell ref="B220:E220"/>
    <mergeCell ref="B221:E221"/>
    <mergeCell ref="B222:E222"/>
    <mergeCell ref="B223:E223"/>
    <mergeCell ref="B224:E224"/>
    <mergeCell ref="B225:E225"/>
    <mergeCell ref="B226:E226"/>
    <mergeCell ref="B227:E227"/>
    <mergeCell ref="B228:E228"/>
    <mergeCell ref="B229:E229"/>
    <mergeCell ref="B230:E230"/>
    <mergeCell ref="B231:E231"/>
    <mergeCell ref="B232:E232"/>
    <mergeCell ref="B247:E247"/>
    <mergeCell ref="B248:E248"/>
    <mergeCell ref="B249:E249"/>
    <mergeCell ref="B250:E250"/>
    <mergeCell ref="B233:E233"/>
    <mergeCell ref="B234:E234"/>
    <mergeCell ref="B235:E235"/>
    <mergeCell ref="B236:E236"/>
    <mergeCell ref="B237:E237"/>
    <mergeCell ref="B238:E238"/>
    <mergeCell ref="B239:E239"/>
    <mergeCell ref="B240:E240"/>
    <mergeCell ref="B241:E241"/>
    <mergeCell ref="B270:E270"/>
    <mergeCell ref="B271:E271"/>
    <mergeCell ref="B272:E272"/>
    <mergeCell ref="B273:E273"/>
    <mergeCell ref="B274:E274"/>
    <mergeCell ref="B275:E275"/>
    <mergeCell ref="B276:E276"/>
    <mergeCell ref="B134:E134"/>
    <mergeCell ref="B135:E135"/>
    <mergeCell ref="B136:E136"/>
    <mergeCell ref="B137:E137"/>
    <mergeCell ref="B138:E138"/>
    <mergeCell ref="B139:E139"/>
    <mergeCell ref="B140:E140"/>
    <mergeCell ref="B141:E141"/>
    <mergeCell ref="B142:E142"/>
    <mergeCell ref="B260:E260"/>
    <mergeCell ref="B261:E261"/>
    <mergeCell ref="B262:E262"/>
    <mergeCell ref="B263:E263"/>
    <mergeCell ref="B264:E264"/>
    <mergeCell ref="B265:E265"/>
    <mergeCell ref="B266:E266"/>
    <mergeCell ref="B267:E267"/>
    <mergeCell ref="B126:E126"/>
    <mergeCell ref="B127:E127"/>
    <mergeCell ref="B128:E128"/>
    <mergeCell ref="B129:E129"/>
    <mergeCell ref="B130:E130"/>
    <mergeCell ref="B131:E131"/>
    <mergeCell ref="B132:E132"/>
    <mergeCell ref="B133:E133"/>
    <mergeCell ref="B269:E269"/>
    <mergeCell ref="B268:E268"/>
    <mergeCell ref="B251:E251"/>
    <mergeCell ref="B252:E252"/>
    <mergeCell ref="B253:E253"/>
    <mergeCell ref="B254:E254"/>
    <mergeCell ref="B255:E255"/>
    <mergeCell ref="B256:E256"/>
    <mergeCell ref="B257:E257"/>
    <mergeCell ref="B258:E258"/>
    <mergeCell ref="B259:E259"/>
    <mergeCell ref="B242:E242"/>
    <mergeCell ref="B243:E243"/>
    <mergeCell ref="B244:E244"/>
    <mergeCell ref="B245:E245"/>
    <mergeCell ref="B246:E246"/>
    <mergeCell ref="B121:E121"/>
    <mergeCell ref="B122:E122"/>
    <mergeCell ref="B314:E314"/>
    <mergeCell ref="B315:E315"/>
    <mergeCell ref="B316:E316"/>
    <mergeCell ref="B317:E317"/>
    <mergeCell ref="B318:E318"/>
    <mergeCell ref="B319:E319"/>
    <mergeCell ref="B143:E143"/>
    <mergeCell ref="B144:E144"/>
    <mergeCell ref="B145:E145"/>
    <mergeCell ref="B146:E146"/>
    <mergeCell ref="B147:E147"/>
    <mergeCell ref="B148:E148"/>
    <mergeCell ref="B149:E149"/>
    <mergeCell ref="B150:E150"/>
    <mergeCell ref="B151:E151"/>
    <mergeCell ref="B277:E277"/>
    <mergeCell ref="B278:E278"/>
    <mergeCell ref="B279:E279"/>
    <mergeCell ref="B280:E280"/>
    <mergeCell ref="B281:E281"/>
    <mergeCell ref="B282:E282"/>
    <mergeCell ref="B125:E125"/>
    <mergeCell ref="B320:E320"/>
    <mergeCell ref="B321:E321"/>
    <mergeCell ref="B322:E322"/>
    <mergeCell ref="B323:E323"/>
    <mergeCell ref="B324:E324"/>
    <mergeCell ref="B325:E325"/>
    <mergeCell ref="B326:E326"/>
    <mergeCell ref="B327:E327"/>
    <mergeCell ref="B328:E328"/>
    <mergeCell ref="B329:E329"/>
    <mergeCell ref="B330:E330"/>
    <mergeCell ref="B331:E331"/>
    <mergeCell ref="B332:E332"/>
    <mergeCell ref="B333:E333"/>
    <mergeCell ref="B334:E334"/>
    <mergeCell ref="B335:E335"/>
    <mergeCell ref="B336:E336"/>
    <mergeCell ref="B337:E337"/>
    <mergeCell ref="B338:E338"/>
    <mergeCell ref="B339:E339"/>
    <mergeCell ref="B340:E340"/>
    <mergeCell ref="B341:E341"/>
    <mergeCell ref="B342:E342"/>
    <mergeCell ref="B343:E343"/>
    <mergeCell ref="B344:E344"/>
    <mergeCell ref="B345:E345"/>
    <mergeCell ref="B346:E346"/>
    <mergeCell ref="B347:E347"/>
    <mergeCell ref="B348:E348"/>
    <mergeCell ref="B349:E349"/>
    <mergeCell ref="B350:E350"/>
    <mergeCell ref="B351:E351"/>
    <mergeCell ref="B352:E352"/>
    <mergeCell ref="B353:E353"/>
    <mergeCell ref="B354:E354"/>
    <mergeCell ref="B355:E355"/>
    <mergeCell ref="B356:E356"/>
    <mergeCell ref="B357:E357"/>
    <mergeCell ref="B358:E358"/>
    <mergeCell ref="B359:E359"/>
    <mergeCell ref="B360:E360"/>
    <mergeCell ref="B361:E361"/>
    <mergeCell ref="B362:E362"/>
    <mergeCell ref="B363:E363"/>
    <mergeCell ref="B364:E364"/>
    <mergeCell ref="B365:E365"/>
    <mergeCell ref="B366:E366"/>
    <mergeCell ref="B367:E367"/>
    <mergeCell ref="B368:E368"/>
    <mergeCell ref="B369:E369"/>
    <mergeCell ref="B370:E370"/>
    <mergeCell ref="B371:E371"/>
    <mergeCell ref="B372:E372"/>
    <mergeCell ref="B373:E373"/>
    <mergeCell ref="B374:E374"/>
    <mergeCell ref="B375:E375"/>
    <mergeCell ref="B376:E376"/>
    <mergeCell ref="B377:E377"/>
    <mergeCell ref="B378:E378"/>
    <mergeCell ref="B379:E379"/>
    <mergeCell ref="B380:E380"/>
    <mergeCell ref="B381:E381"/>
    <mergeCell ref="B382:E382"/>
    <mergeCell ref="B383:E383"/>
    <mergeCell ref="B384:E384"/>
    <mergeCell ref="B385:E385"/>
    <mergeCell ref="B386:E386"/>
    <mergeCell ref="B387:E387"/>
    <mergeCell ref="B388:E388"/>
    <mergeCell ref="B389:E389"/>
    <mergeCell ref="B390:E390"/>
    <mergeCell ref="B391:E391"/>
    <mergeCell ref="B392:E392"/>
    <mergeCell ref="B393:E393"/>
    <mergeCell ref="B394:E394"/>
    <mergeCell ref="B395:E395"/>
    <mergeCell ref="B396:E396"/>
    <mergeCell ref="B397:E397"/>
    <mergeCell ref="B398:E398"/>
    <mergeCell ref="B399:E399"/>
    <mergeCell ref="B400:E400"/>
    <mergeCell ref="B401:E401"/>
    <mergeCell ref="B402:E402"/>
    <mergeCell ref="B403:E403"/>
    <mergeCell ref="B404:E404"/>
    <mergeCell ref="B405:E405"/>
    <mergeCell ref="B406:E406"/>
    <mergeCell ref="B407:E407"/>
    <mergeCell ref="B408:E408"/>
    <mergeCell ref="B409:E409"/>
    <mergeCell ref="B410:E410"/>
    <mergeCell ref="B411:E411"/>
    <mergeCell ref="B412:E412"/>
    <mergeCell ref="B413:E413"/>
    <mergeCell ref="B414:E414"/>
    <mergeCell ref="B415:E415"/>
    <mergeCell ref="B416:E416"/>
    <mergeCell ref="B417:E417"/>
    <mergeCell ref="B418:E418"/>
    <mergeCell ref="B419:E419"/>
    <mergeCell ref="B420:E420"/>
    <mergeCell ref="B421:E421"/>
    <mergeCell ref="B422:E422"/>
    <mergeCell ref="B423:E423"/>
    <mergeCell ref="B424:E424"/>
    <mergeCell ref="B425:E425"/>
    <mergeCell ref="B426:E426"/>
    <mergeCell ref="B427:E427"/>
    <mergeCell ref="B428:E428"/>
    <mergeCell ref="B429:E429"/>
    <mergeCell ref="B430:E430"/>
    <mergeCell ref="B431:E431"/>
    <mergeCell ref="B432:E432"/>
    <mergeCell ref="B433:E433"/>
    <mergeCell ref="B434:E434"/>
    <mergeCell ref="B435:E435"/>
    <mergeCell ref="B436:E436"/>
    <mergeCell ref="B437:E437"/>
    <mergeCell ref="B438:E438"/>
    <mergeCell ref="B439:E439"/>
    <mergeCell ref="B440:E440"/>
    <mergeCell ref="B441:E441"/>
    <mergeCell ref="B442:E442"/>
    <mergeCell ref="B443:E443"/>
    <mergeCell ref="B444:E444"/>
    <mergeCell ref="B445:E445"/>
    <mergeCell ref="B446:E446"/>
    <mergeCell ref="B447:E447"/>
    <mergeCell ref="B448:E448"/>
    <mergeCell ref="B449:E449"/>
    <mergeCell ref="B450:E450"/>
    <mergeCell ref="B451:E451"/>
    <mergeCell ref="B452:E452"/>
    <mergeCell ref="B453:E453"/>
    <mergeCell ref="B454:E454"/>
    <mergeCell ref="B455:E455"/>
    <mergeCell ref="B456:E456"/>
    <mergeCell ref="B457:E457"/>
    <mergeCell ref="B458:E458"/>
    <mergeCell ref="B459:E459"/>
    <mergeCell ref="B460:E460"/>
    <mergeCell ref="B461:E461"/>
    <mergeCell ref="B462:E462"/>
    <mergeCell ref="B463:E463"/>
    <mergeCell ref="B464:E464"/>
    <mergeCell ref="B465:E465"/>
    <mergeCell ref="B466:E466"/>
    <mergeCell ref="B467:E467"/>
    <mergeCell ref="B468:E468"/>
    <mergeCell ref="B469:E469"/>
    <mergeCell ref="B470:E470"/>
    <mergeCell ref="B471:E471"/>
    <mergeCell ref="B472:E472"/>
    <mergeCell ref="B473:E473"/>
    <mergeCell ref="B474:E474"/>
    <mergeCell ref="B475:E475"/>
    <mergeCell ref="B476:E476"/>
    <mergeCell ref="B477:E477"/>
    <mergeCell ref="B478:E478"/>
    <mergeCell ref="B479:E479"/>
    <mergeCell ref="B480:E480"/>
    <mergeCell ref="B481:E481"/>
    <mergeCell ref="B482:E482"/>
    <mergeCell ref="B483:E483"/>
    <mergeCell ref="B484:E484"/>
    <mergeCell ref="B485:E485"/>
    <mergeCell ref="B486:E486"/>
    <mergeCell ref="B487:E487"/>
    <mergeCell ref="B488:E488"/>
    <mergeCell ref="B489:E489"/>
    <mergeCell ref="B490:E490"/>
    <mergeCell ref="B491:E491"/>
    <mergeCell ref="B492:E492"/>
    <mergeCell ref="B493:E493"/>
    <mergeCell ref="B494:E494"/>
    <mergeCell ref="B495:E495"/>
    <mergeCell ref="B496:E496"/>
    <mergeCell ref="B497:E497"/>
    <mergeCell ref="B498:E498"/>
    <mergeCell ref="B499:E499"/>
    <mergeCell ref="B500:E500"/>
    <mergeCell ref="B501:E501"/>
    <mergeCell ref="B502:E502"/>
    <mergeCell ref="B503:E503"/>
    <mergeCell ref="B504:E504"/>
    <mergeCell ref="B505:E505"/>
    <mergeCell ref="B506:E506"/>
    <mergeCell ref="B507:E507"/>
    <mergeCell ref="B508:E508"/>
    <mergeCell ref="B509:E509"/>
    <mergeCell ref="B510:E510"/>
    <mergeCell ref="B511:E511"/>
    <mergeCell ref="B512:E512"/>
    <mergeCell ref="B513:E513"/>
    <mergeCell ref="B514:E514"/>
    <mergeCell ref="B515:E515"/>
    <mergeCell ref="B516:E516"/>
    <mergeCell ref="B517:E517"/>
    <mergeCell ref="B518:E518"/>
    <mergeCell ref="B519:E519"/>
    <mergeCell ref="B520:E520"/>
    <mergeCell ref="B521:E521"/>
    <mergeCell ref="B522:E522"/>
    <mergeCell ref="B523:E523"/>
    <mergeCell ref="B524:E524"/>
    <mergeCell ref="B525:E525"/>
    <mergeCell ref="B526:E526"/>
    <mergeCell ref="B527:E527"/>
    <mergeCell ref="B528:E528"/>
    <mergeCell ref="B529:E529"/>
    <mergeCell ref="B530:E530"/>
    <mergeCell ref="B531:E531"/>
    <mergeCell ref="B532:E532"/>
    <mergeCell ref="B533:E533"/>
    <mergeCell ref="B534:E534"/>
    <mergeCell ref="B535:E535"/>
    <mergeCell ref="B536:E536"/>
    <mergeCell ref="B537:E537"/>
    <mergeCell ref="B538:E538"/>
    <mergeCell ref="B539:E539"/>
    <mergeCell ref="B540:E540"/>
    <mergeCell ref="B541:E541"/>
    <mergeCell ref="B542:E542"/>
    <mergeCell ref="B543:E543"/>
    <mergeCell ref="B544:E544"/>
    <mergeCell ref="B545:E545"/>
    <mergeCell ref="B546:E546"/>
    <mergeCell ref="B547:E547"/>
    <mergeCell ref="B548:E548"/>
    <mergeCell ref="B549:E549"/>
    <mergeCell ref="B550:E550"/>
    <mergeCell ref="B551:E551"/>
    <mergeCell ref="B552:E552"/>
    <mergeCell ref="B553:E553"/>
    <mergeCell ref="B554:E554"/>
    <mergeCell ref="B555:E555"/>
    <mergeCell ref="B556:E556"/>
    <mergeCell ref="B557:E557"/>
    <mergeCell ref="B558:E558"/>
    <mergeCell ref="B559:E559"/>
    <mergeCell ref="B560:E560"/>
    <mergeCell ref="B561:E561"/>
    <mergeCell ref="B562:E562"/>
    <mergeCell ref="B563:E563"/>
    <mergeCell ref="B564:E564"/>
    <mergeCell ref="B565:E565"/>
    <mergeCell ref="B566:E566"/>
    <mergeCell ref="B567:E567"/>
    <mergeCell ref="B568:E568"/>
    <mergeCell ref="B569:E569"/>
    <mergeCell ref="B570:E570"/>
    <mergeCell ref="B571:E571"/>
    <mergeCell ref="B572:E572"/>
    <mergeCell ref="B573:E573"/>
    <mergeCell ref="B574:E574"/>
    <mergeCell ref="B575:E575"/>
    <mergeCell ref="B576:E576"/>
    <mergeCell ref="B577:E577"/>
    <mergeCell ref="B578:E578"/>
    <mergeCell ref="B579:E579"/>
    <mergeCell ref="B580:E580"/>
    <mergeCell ref="B581:E581"/>
    <mergeCell ref="B582:E582"/>
    <mergeCell ref="B583:E583"/>
    <mergeCell ref="B584:E584"/>
    <mergeCell ref="B585:E585"/>
    <mergeCell ref="B586:E586"/>
    <mergeCell ref="B587:E587"/>
    <mergeCell ref="B588:E588"/>
    <mergeCell ref="B589:E589"/>
    <mergeCell ref="B590:E590"/>
    <mergeCell ref="B591:E591"/>
    <mergeCell ref="B592:E592"/>
    <mergeCell ref="B593:E593"/>
    <mergeCell ref="B594:E594"/>
    <mergeCell ref="B595:E595"/>
    <mergeCell ref="B596:E596"/>
    <mergeCell ref="B597:E597"/>
    <mergeCell ref="B598:E598"/>
    <mergeCell ref="B599:E599"/>
    <mergeCell ref="B600:E600"/>
    <mergeCell ref="B601:E601"/>
    <mergeCell ref="B602:E602"/>
    <mergeCell ref="B603:E603"/>
    <mergeCell ref="B604:E604"/>
    <mergeCell ref="B605:E605"/>
    <mergeCell ref="B606:E606"/>
    <mergeCell ref="B607:E607"/>
    <mergeCell ref="B608:E608"/>
    <mergeCell ref="B609:E609"/>
    <mergeCell ref="B610:E610"/>
    <mergeCell ref="B611:E611"/>
    <mergeCell ref="B612:E612"/>
    <mergeCell ref="B613:E613"/>
    <mergeCell ref="B614:E614"/>
    <mergeCell ref="B615:E615"/>
    <mergeCell ref="B616:E616"/>
    <mergeCell ref="B617:E617"/>
    <mergeCell ref="B618:E618"/>
    <mergeCell ref="B619:E619"/>
    <mergeCell ref="B620:E620"/>
    <mergeCell ref="B621:E621"/>
    <mergeCell ref="B622:E622"/>
    <mergeCell ref="B623:E623"/>
    <mergeCell ref="B624:E624"/>
    <mergeCell ref="B625:E625"/>
    <mergeCell ref="B626:E626"/>
    <mergeCell ref="B627:E627"/>
    <mergeCell ref="B628:E628"/>
    <mergeCell ref="B629:E629"/>
    <mergeCell ref="B630:E630"/>
    <mergeCell ref="B631:E631"/>
    <mergeCell ref="B632:E632"/>
    <mergeCell ref="B633:E633"/>
    <mergeCell ref="B634:E634"/>
    <mergeCell ref="B635:E635"/>
    <mergeCell ref="B636:E636"/>
    <mergeCell ref="B637:E637"/>
    <mergeCell ref="B638:E638"/>
    <mergeCell ref="B639:E639"/>
    <mergeCell ref="B640:E640"/>
    <mergeCell ref="B641:E641"/>
    <mergeCell ref="B642:E642"/>
    <mergeCell ref="B643:E643"/>
    <mergeCell ref="B644:E644"/>
    <mergeCell ref="B645:E645"/>
    <mergeCell ref="B646:E646"/>
    <mergeCell ref="B647:E647"/>
    <mergeCell ref="B648:E648"/>
    <mergeCell ref="B649:E649"/>
    <mergeCell ref="B650:E650"/>
    <mergeCell ref="B651:E651"/>
    <mergeCell ref="B652:E652"/>
    <mergeCell ref="B653:E653"/>
    <mergeCell ref="B654:E654"/>
    <mergeCell ref="B655:E655"/>
    <mergeCell ref="B656:E656"/>
    <mergeCell ref="B657:E657"/>
    <mergeCell ref="B658:E658"/>
    <mergeCell ref="B659:E659"/>
    <mergeCell ref="B660:E660"/>
    <mergeCell ref="B661:E661"/>
    <mergeCell ref="B662:E662"/>
    <mergeCell ref="B663:E663"/>
    <mergeCell ref="B664:E664"/>
    <mergeCell ref="B665:E665"/>
    <mergeCell ref="B666:E666"/>
    <mergeCell ref="B667:E667"/>
    <mergeCell ref="B668:E668"/>
    <mergeCell ref="B669:E669"/>
    <mergeCell ref="B670:E670"/>
    <mergeCell ref="B671:E671"/>
    <mergeCell ref="B672:E672"/>
    <mergeCell ref="B673:E673"/>
    <mergeCell ref="B674:E674"/>
    <mergeCell ref="B675:E675"/>
    <mergeCell ref="B676:E676"/>
    <mergeCell ref="B677:E677"/>
    <mergeCell ref="B678:E678"/>
    <mergeCell ref="B679:E679"/>
    <mergeCell ref="B680:E680"/>
    <mergeCell ref="B681:E681"/>
    <mergeCell ref="B682:E682"/>
    <mergeCell ref="B683:E683"/>
    <mergeCell ref="B684:E684"/>
    <mergeCell ref="B685:E685"/>
    <mergeCell ref="B686:E686"/>
    <mergeCell ref="B687:E687"/>
    <mergeCell ref="B688:E688"/>
    <mergeCell ref="B689:E689"/>
    <mergeCell ref="B690:E690"/>
    <mergeCell ref="B691:E691"/>
    <mergeCell ref="B692:E692"/>
    <mergeCell ref="B693:E693"/>
    <mergeCell ref="B694:E694"/>
    <mergeCell ref="B695:E695"/>
    <mergeCell ref="B696:E696"/>
    <mergeCell ref="B697:E697"/>
    <mergeCell ref="B698:E698"/>
    <mergeCell ref="B699:E699"/>
    <mergeCell ref="B700:E700"/>
    <mergeCell ref="B701:E701"/>
    <mergeCell ref="B702:E702"/>
    <mergeCell ref="B703:E703"/>
    <mergeCell ref="B704:E704"/>
    <mergeCell ref="B705:E705"/>
    <mergeCell ref="B706:E706"/>
    <mergeCell ref="B707:E707"/>
    <mergeCell ref="B708:E708"/>
    <mergeCell ref="B709:E709"/>
    <mergeCell ref="B710:E710"/>
    <mergeCell ref="B711:E711"/>
    <mergeCell ref="B712:E712"/>
    <mergeCell ref="B713:E713"/>
    <mergeCell ref="B714:E714"/>
    <mergeCell ref="B715:E715"/>
    <mergeCell ref="B716:E716"/>
    <mergeCell ref="B717:E717"/>
    <mergeCell ref="B718:E718"/>
    <mergeCell ref="B719:E719"/>
    <mergeCell ref="B720:E720"/>
    <mergeCell ref="B721:E721"/>
    <mergeCell ref="B722:E722"/>
    <mergeCell ref="B723:E723"/>
    <mergeCell ref="B724:E724"/>
    <mergeCell ref="B725:E725"/>
    <mergeCell ref="B726:E726"/>
    <mergeCell ref="B727:E727"/>
    <mergeCell ref="B728:E728"/>
    <mergeCell ref="B729:E729"/>
    <mergeCell ref="B730:E730"/>
    <mergeCell ref="B731:E731"/>
    <mergeCell ref="B732:E732"/>
    <mergeCell ref="B733:E733"/>
    <mergeCell ref="B743:E743"/>
    <mergeCell ref="B744:E744"/>
    <mergeCell ref="B734:E734"/>
    <mergeCell ref="B735:E735"/>
    <mergeCell ref="B736:E736"/>
    <mergeCell ref="B737:E737"/>
    <mergeCell ref="B738:E738"/>
    <mergeCell ref="B739:E739"/>
    <mergeCell ref="B740:E740"/>
    <mergeCell ref="B741:E741"/>
    <mergeCell ref="B742:E742"/>
  </mergeCells>
  <conditionalFormatting sqref="K13">
    <cfRule type="cellIs" dxfId="123" priority="1" stopIfTrue="1" operator="equal">
      <formula>"Não Atende"</formula>
    </cfRule>
    <cfRule type="cellIs" dxfId="122" priority="2" stopIfTrue="1" operator="equal">
      <formula>"Atende"</formula>
    </cfRule>
  </conditionalFormatting>
  <dataValidations count="8">
    <dataValidation type="list" allowBlank="1" showInputMessage="1" showErrorMessage="1" sqref="WVF897:WVF907 IT897:IT907 SP897:SP907 ACL897:ACL907 AMH897:AMH907 AWD897:AWD907 BFZ897:BFZ907 BPV897:BPV907 BZR897:BZR907 CJN897:CJN907 CTJ897:CTJ907 DDF897:DDF907 DNB897:DNB907 DWX897:DWX907 EGT897:EGT907 EQP897:EQP907 FAL897:FAL907 FKH897:FKH907 FUD897:FUD907 GDZ897:GDZ907 GNV897:GNV907 GXR897:GXR907 HHN897:HHN907 HRJ897:HRJ907 IBF897:IBF907 ILB897:ILB907 IUX897:IUX907 JET897:JET907 JOP897:JOP907 JYL897:JYL907 KIH897:KIH907 KSD897:KSD907 LBZ897:LBZ907 LLV897:LLV907 LVR897:LVR907 MFN897:MFN907 MPJ897:MPJ907 MZF897:MZF907 NJB897:NJB907 NSX897:NSX907 OCT897:OCT907 OMP897:OMP907 OWL897:OWL907 PGH897:PGH907 PQD897:PQD907 PZZ897:PZZ907 QJV897:QJV907 QTR897:QTR907 RDN897:RDN907 RNJ897:RNJ907 RXF897:RXF907 SHB897:SHB907 SQX897:SQX907 TAT897:TAT907 TKP897:TKP907 TUL897:TUL907 UEH897:UEH907 UOD897:UOD907 UXZ897:UXZ907 VHV897:VHV907 VRR897:VRR907 WBN897:WBN907 WLJ897:WLJ907 B904:B914">
      <formula1>"Produção, Disaster Recovery, Desenvolvimento, Homologação, Testes"</formula1>
    </dataValidation>
    <dataValidation type="list" allowBlank="1" showInputMessage="1" showErrorMessage="1" sqref="WVH897:WVH907 IV897:IV907 SR897:SR907 ACN897:ACN907 AMJ897:AMJ907 AWF897:AWF907 BGB897:BGB907 BPX897:BPX907 BZT897:BZT907 CJP897:CJP907 CTL897:CTL907 DDH897:DDH907 DND897:DND907 DWZ897:DWZ907 EGV897:EGV907 EQR897:EQR907 FAN897:FAN907 FKJ897:FKJ907 FUF897:FUF907 GEB897:GEB907 GNX897:GNX907 GXT897:GXT907 HHP897:HHP907 HRL897:HRL907 IBH897:IBH907 ILD897:ILD907 IUZ897:IUZ907 JEV897:JEV907 JOR897:JOR907 JYN897:JYN907 KIJ897:KIJ907 KSF897:KSF907 LCB897:LCB907 LLX897:LLX907 LVT897:LVT907 MFP897:MFP907 MPL897:MPL907 MZH897:MZH907 NJD897:NJD907 NSZ897:NSZ907 OCV897:OCV907 OMR897:OMR907 OWN897:OWN907 PGJ897:PGJ907 PQF897:PQF907 QAB897:QAB907 QJX897:QJX907 QTT897:QTT907 RDP897:RDP907 RNL897:RNL907 RXH897:RXH907 SHD897:SHD907 SQZ897:SQZ907 TAV897:TAV907 TKR897:TKR907 TUN897:TUN907 UEJ897:UEJ907 UOF897:UOF907 UYB897:UYB907 VHX897:VHX907 VRT897:VRT907 WBP897:WBP907 WLL897:WLL907 D904:D914">
      <formula1>"On Line, Batch, Misto"</formula1>
    </dataValidation>
    <dataValidation type="list" allowBlank="1" showInputMessage="1" showErrorMessage="1" sqref="WVG897:WVG907 IU897:IU907 SQ897:SQ907 ACM897:ACM907 AMI897:AMI907 AWE897:AWE907 BGA897:BGA907 BPW897:BPW907 BZS897:BZS907 CJO897:CJO907 CTK897:CTK907 DDG897:DDG907 DNC897:DNC907 DWY897:DWY907 EGU897:EGU907 EQQ897:EQQ907 FAM897:FAM907 FKI897:FKI907 FUE897:FUE907 GEA897:GEA907 GNW897:GNW907 GXS897:GXS907 HHO897:HHO907 HRK897:HRK907 IBG897:IBG907 ILC897:ILC907 IUY897:IUY907 JEU897:JEU907 JOQ897:JOQ907 JYM897:JYM907 KII897:KII907 KSE897:KSE907 LCA897:LCA907 LLW897:LLW907 LVS897:LVS907 MFO897:MFO907 MPK897:MPK907 MZG897:MZG907 NJC897:NJC907 NSY897:NSY907 OCU897:OCU907 OMQ897:OMQ907 OWM897:OWM907 PGI897:PGI907 PQE897:PQE907 QAA897:QAA907 QJW897:QJW907 QTS897:QTS907 RDO897:RDO907 RNK897:RNK907 RXG897:RXG907 SHC897:SHC907 SQY897:SQY907 TAU897:TAU907 TKQ897:TKQ907 TUM897:TUM907 UEI897:UEI907 UOE897:UOE907 UYA897:UYA907 VHW897:VHW907 VRS897:VRS907 WBO897:WBO907 WLK897:WLK907 C904:C914">
      <formula1>"Aplicação, Apresentação, Banco de Dados"</formula1>
    </dataValidation>
    <dataValidation type="list" allowBlank="1" showInputMessage="1" showErrorMessage="1" sqref="WVI897:WVI907 IW897:IW907 SS897:SS907 ACO897:ACO907 AMK897:AMK907 AWG897:AWG907 BGC897:BGC907 BPY897:BPY907 BZU897:BZU907 CJQ897:CJQ907 CTM897:CTM907 DDI897:DDI907 DNE897:DNE907 DXA897:DXA907 EGW897:EGW907 EQS897:EQS907 FAO897:FAO907 FKK897:FKK907 FUG897:FUG907 GEC897:GEC907 GNY897:GNY907 GXU897:GXU907 HHQ897:HHQ907 HRM897:HRM907 IBI897:IBI907 ILE897:ILE907 IVA897:IVA907 JEW897:JEW907 JOS897:JOS907 JYO897:JYO907 KIK897:KIK907 KSG897:KSG907 LCC897:LCC907 LLY897:LLY907 LVU897:LVU907 MFQ897:MFQ907 MPM897:MPM907 MZI897:MZI907 NJE897:NJE907 NTA897:NTA907 OCW897:OCW907 OMS897:OMS907 OWO897:OWO907 PGK897:PGK907 PQG897:PQG907 QAC897:QAC907 QJY897:QJY907 QTU897:QTU907 RDQ897:RDQ907 RNM897:RNM907 RXI897:RXI907 SHE897:SHE907 SRA897:SRA907 TAW897:TAW907 TKS897:TKS907 TUO897:TUO907 UEK897:UEK907 UOG897:UOG907 UYC897:UYC907 VHY897:VHY907 VRU897:VRU907 WBQ897:WBQ907 WLM897:WLM907 E904:E914">
      <formula1>"RISC, x86"</formula1>
    </dataValidation>
    <dataValidation type="list" allowBlank="1" showInputMessage="1" showErrorMessage="1" sqref="F19:F20 F22 I14:I18">
      <formula1>Req_exclusão</formula1>
    </dataValidation>
    <dataValidation type="list" allowBlank="1" showInputMessage="1" showErrorMessage="1" sqref="I864 I792 I800 I813 I854 I786 I780:I784 I25:I29 I32 I34:I778">
      <formula1>requerimentos</formula1>
    </dataValidation>
    <dataValidation type="list" allowBlank="1" showInputMessage="1" showErrorMessage="1" sqref="E794 E802 E815 F856 E834 E810 D866 D889 K887 K889 D918:D923 K872 K874 K963 K953 D961 K961 D963 D953 D983 D985">
      <formula1>"Sim,Não"</formula1>
    </dataValidation>
    <dataValidation type="list" allowBlank="1" showInputMessage="1" showErrorMessage="1" sqref="K983">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E901 E860 F902 H25:H29 H780:H784 H786 H32 H34:H778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R293"/>
  <sheetViews>
    <sheetView showGridLines="0" zoomScale="80" zoomScaleNormal="80" workbookViewId="0"/>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78"/>
      <c r="B1" s="26"/>
      <c r="C1" s="26"/>
      <c r="D1" s="26"/>
      <c r="E1" s="26"/>
      <c r="F1" s="26"/>
      <c r="G1" s="26"/>
      <c r="H1" s="26"/>
      <c r="I1" s="26"/>
      <c r="J1" s="26"/>
      <c r="P1" s="16" t="s">
        <v>22</v>
      </c>
      <c r="R1" s="10" t="s">
        <v>48</v>
      </c>
    </row>
    <row r="2" spans="1:18" ht="15.75" thickBot="1" x14ac:dyDescent="0.25">
      <c r="A2" s="278"/>
      <c r="B2" s="279" t="s">
        <v>50</v>
      </c>
      <c r="C2" s="297"/>
      <c r="D2" s="297"/>
      <c r="E2" s="297"/>
      <c r="F2" s="642" t="s">
        <v>51</v>
      </c>
      <c r="G2" s="643"/>
      <c r="H2" s="644"/>
      <c r="I2" s="15">
        <f>IF(ISERR(SUM(G8:G97,G100:G128,G131:G261,G264:G268,G271:G294)/(SUM(K8:K97,K100:K128,K131:K261,K264:K268,K271:K294))),"N/A",SUM(G8:G97,G100:G128,G131:G261,G264:G268,G271:G294)/(SUM(K8:K97,K100:K128,K131:K261,K264:K268,K271:K294)))</f>
        <v>0</v>
      </c>
      <c r="J2" s="26"/>
      <c r="P2" s="8" t="s">
        <v>26</v>
      </c>
      <c r="R2" s="9" t="s">
        <v>4</v>
      </c>
    </row>
    <row r="3" spans="1:18" ht="15" x14ac:dyDescent="0.25">
      <c r="A3" s="278"/>
      <c r="B3" s="280" t="s">
        <v>276</v>
      </c>
      <c r="C3" s="298"/>
      <c r="D3" s="298"/>
      <c r="E3" s="298"/>
      <c r="F3" s="281"/>
      <c r="G3" s="281"/>
      <c r="H3" s="281" t="s">
        <v>1066</v>
      </c>
      <c r="I3" s="407">
        <f>(I5*100)/A5</f>
        <v>10.218978102189782</v>
      </c>
      <c r="J3" s="413">
        <v>0.105</v>
      </c>
      <c r="P3" s="8" t="s">
        <v>27</v>
      </c>
      <c r="R3" s="9" t="s">
        <v>17</v>
      </c>
    </row>
    <row r="4" spans="1:18" ht="15" x14ac:dyDescent="0.25">
      <c r="A4" s="278"/>
      <c r="B4" s="282" t="str">
        <f>'Prop E'!$E$8</f>
        <v>Teradata</v>
      </c>
      <c r="C4" s="299"/>
      <c r="D4" s="299"/>
      <c r="E4" s="299"/>
      <c r="F4" s="27"/>
      <c r="G4" s="27"/>
      <c r="H4" s="27"/>
      <c r="I4" s="27"/>
      <c r="J4" s="27"/>
      <c r="P4" s="8" t="s">
        <v>28</v>
      </c>
      <c r="R4" s="8" t="s">
        <v>5</v>
      </c>
    </row>
    <row r="5" spans="1:18" ht="15" x14ac:dyDescent="0.2">
      <c r="A5" s="406">
        <f>COUNTA((A8:A293))-4</f>
        <v>274</v>
      </c>
      <c r="B5" s="26"/>
      <c r="C5" s="26"/>
      <c r="D5" s="26"/>
      <c r="E5" s="26"/>
      <c r="F5" s="27"/>
      <c r="G5" s="27"/>
      <c r="H5" s="27"/>
      <c r="I5" s="406">
        <f>COUNTA((I8:I293))-4</f>
        <v>28</v>
      </c>
      <c r="J5" s="27"/>
      <c r="P5" s="8" t="s">
        <v>29</v>
      </c>
    </row>
    <row r="6" spans="1:18" ht="13.5" thickBot="1" x14ac:dyDescent="0.25">
      <c r="A6" s="278"/>
      <c r="B6" s="28" t="s">
        <v>52</v>
      </c>
      <c r="C6" s="28"/>
      <c r="D6" s="28"/>
      <c r="E6" s="28"/>
      <c r="F6" s="28" t="s">
        <v>53</v>
      </c>
      <c r="G6" s="28"/>
      <c r="H6" s="26"/>
      <c r="I6" s="26"/>
      <c r="J6" s="26"/>
      <c r="P6" s="8" t="s">
        <v>30</v>
      </c>
    </row>
    <row r="7" spans="1:18" ht="26.25" thickBot="1" x14ac:dyDescent="0.25">
      <c r="A7" s="29" t="s">
        <v>54</v>
      </c>
      <c r="B7" s="31" t="s">
        <v>168</v>
      </c>
      <c r="C7" s="300"/>
      <c r="D7" s="300"/>
      <c r="E7" s="301"/>
      <c r="F7" s="30" t="s">
        <v>4</v>
      </c>
      <c r="G7" s="30" t="s">
        <v>57</v>
      </c>
      <c r="H7" s="30" t="s">
        <v>22</v>
      </c>
      <c r="I7" s="31" t="s">
        <v>55</v>
      </c>
      <c r="J7" s="30" t="s">
        <v>56</v>
      </c>
      <c r="K7" s="33" t="s">
        <v>58</v>
      </c>
      <c r="L7" s="364" t="s">
        <v>274</v>
      </c>
      <c r="M7" s="32" t="s">
        <v>275</v>
      </c>
      <c r="P7" s="8" t="s">
        <v>31</v>
      </c>
    </row>
    <row r="8" spans="1:18" ht="45" customHeight="1" x14ac:dyDescent="0.2">
      <c r="A8" s="307" t="str">
        <f t="shared" ref="A8:A71" si="0">IF(LEFT(A7,2)="ID",CONCATENATE(MID($A$7,SEARCH(" ",$A$7)+1,10),"001"),CONCATENATE(MID($A$7,SEARCH(" ",$A$7)+1,10),TEXT(RIGHT(A7,3)+1,"000")))</f>
        <v>RQF001</v>
      </c>
      <c r="B8" s="645" t="s">
        <v>309</v>
      </c>
      <c r="C8" s="646" t="s">
        <v>309</v>
      </c>
      <c r="D8" s="646" t="s">
        <v>309</v>
      </c>
      <c r="E8" s="647" t="s">
        <v>309</v>
      </c>
      <c r="F8" s="389" t="s">
        <v>5</v>
      </c>
      <c r="G8" s="304"/>
      <c r="H8" s="395"/>
      <c r="I8" s="306"/>
      <c r="J8" s="306"/>
      <c r="K8" s="34" t="str">
        <f t="shared" ref="K8:K71" si="1">IF(I8="","",I8*100)</f>
        <v/>
      </c>
      <c r="L8" s="307"/>
      <c r="M8" s="362"/>
    </row>
    <row r="9" spans="1:18" ht="45" customHeight="1" x14ac:dyDescent="0.2">
      <c r="A9" s="307" t="str">
        <f t="shared" si="0"/>
        <v>RQF002</v>
      </c>
      <c r="B9" s="633" t="s">
        <v>310</v>
      </c>
      <c r="C9" s="634" t="s">
        <v>310</v>
      </c>
      <c r="D9" s="634" t="s">
        <v>310</v>
      </c>
      <c r="E9" s="635" t="s">
        <v>310</v>
      </c>
      <c r="F9" s="390" t="s">
        <v>5</v>
      </c>
      <c r="G9" s="304"/>
      <c r="H9" s="395"/>
      <c r="I9" s="306"/>
      <c r="J9" s="306"/>
      <c r="K9" s="34" t="str">
        <f t="shared" si="1"/>
        <v/>
      </c>
      <c r="L9" s="307"/>
      <c r="M9" s="383"/>
    </row>
    <row r="10" spans="1:18" ht="45" customHeight="1" x14ac:dyDescent="0.2">
      <c r="A10" s="307" t="str">
        <f t="shared" si="0"/>
        <v>RQF003</v>
      </c>
      <c r="B10" s="648" t="s">
        <v>311</v>
      </c>
      <c r="C10" s="649" t="s">
        <v>311</v>
      </c>
      <c r="D10" s="649" t="s">
        <v>311</v>
      </c>
      <c r="E10" s="650" t="s">
        <v>311</v>
      </c>
      <c r="F10" s="389" t="s">
        <v>5</v>
      </c>
      <c r="G10" s="304"/>
      <c r="H10" s="395"/>
      <c r="I10" s="306"/>
      <c r="J10" s="306"/>
      <c r="K10" s="34" t="str">
        <f t="shared" si="1"/>
        <v/>
      </c>
      <c r="L10" s="307"/>
      <c r="M10" s="383"/>
    </row>
    <row r="11" spans="1:18" ht="45" customHeight="1" x14ac:dyDescent="0.2">
      <c r="A11" s="307" t="str">
        <f t="shared" si="0"/>
        <v>RQF004</v>
      </c>
      <c r="B11" s="633" t="s">
        <v>312</v>
      </c>
      <c r="C11" s="634" t="s">
        <v>312</v>
      </c>
      <c r="D11" s="634" t="s">
        <v>312</v>
      </c>
      <c r="E11" s="635" t="s">
        <v>312</v>
      </c>
      <c r="F11" s="390" t="s">
        <v>5</v>
      </c>
      <c r="G11" s="304"/>
      <c r="H11" s="394"/>
      <c r="I11" s="306"/>
      <c r="J11" s="306"/>
      <c r="K11" s="34" t="str">
        <f t="shared" si="1"/>
        <v/>
      </c>
      <c r="L11" s="307"/>
      <c r="M11" s="383"/>
    </row>
    <row r="12" spans="1:18" ht="45" customHeight="1" x14ac:dyDescent="0.2">
      <c r="A12" s="307" t="str">
        <f t="shared" si="0"/>
        <v>RQF005</v>
      </c>
      <c r="B12" s="633" t="s">
        <v>313</v>
      </c>
      <c r="C12" s="634" t="s">
        <v>313</v>
      </c>
      <c r="D12" s="634" t="s">
        <v>313</v>
      </c>
      <c r="E12" s="635" t="s">
        <v>313</v>
      </c>
      <c r="F12" s="391" t="s">
        <v>5</v>
      </c>
      <c r="G12" s="304"/>
      <c r="H12" s="395"/>
      <c r="I12" s="306"/>
      <c r="J12" s="306"/>
      <c r="K12" s="34" t="str">
        <f t="shared" si="1"/>
        <v/>
      </c>
      <c r="L12" s="307"/>
      <c r="M12" s="383"/>
    </row>
    <row r="13" spans="1:18" ht="45" customHeight="1" x14ac:dyDescent="0.2">
      <c r="A13" s="307" t="str">
        <f t="shared" si="0"/>
        <v>RQF006</v>
      </c>
      <c r="B13" s="633" t="s">
        <v>314</v>
      </c>
      <c r="C13" s="634" t="s">
        <v>314</v>
      </c>
      <c r="D13" s="634" t="s">
        <v>314</v>
      </c>
      <c r="E13" s="635" t="s">
        <v>314</v>
      </c>
      <c r="F13" s="391" t="s">
        <v>5</v>
      </c>
      <c r="G13" s="304"/>
      <c r="H13" s="395"/>
      <c r="I13" s="306"/>
      <c r="J13" s="306"/>
      <c r="K13" s="34" t="str">
        <f t="shared" si="1"/>
        <v/>
      </c>
      <c r="L13" s="307"/>
      <c r="M13" s="383"/>
    </row>
    <row r="14" spans="1:18" ht="45" customHeight="1" x14ac:dyDescent="0.2">
      <c r="A14" s="307" t="str">
        <f t="shared" si="0"/>
        <v>RQF007</v>
      </c>
      <c r="B14" s="633" t="s">
        <v>315</v>
      </c>
      <c r="C14" s="634" t="s">
        <v>315</v>
      </c>
      <c r="D14" s="634" t="s">
        <v>315</v>
      </c>
      <c r="E14" s="635" t="s">
        <v>315</v>
      </c>
      <c r="F14" s="391" t="s">
        <v>5</v>
      </c>
      <c r="G14" s="304"/>
      <c r="H14" s="395"/>
      <c r="I14" s="306"/>
      <c r="J14" s="306"/>
      <c r="K14" s="34" t="str">
        <f t="shared" si="1"/>
        <v/>
      </c>
      <c r="L14" s="307"/>
      <c r="M14" s="383"/>
    </row>
    <row r="15" spans="1:18" ht="45" customHeight="1" x14ac:dyDescent="0.2">
      <c r="A15" s="307" t="str">
        <f t="shared" si="0"/>
        <v>RQF008</v>
      </c>
      <c r="B15" s="633" t="s">
        <v>316</v>
      </c>
      <c r="C15" s="634" t="s">
        <v>316</v>
      </c>
      <c r="D15" s="634" t="s">
        <v>316</v>
      </c>
      <c r="E15" s="635" t="s">
        <v>316</v>
      </c>
      <c r="F15" s="391" t="s">
        <v>5</v>
      </c>
      <c r="G15" s="304"/>
      <c r="H15" s="395"/>
      <c r="I15" s="306"/>
      <c r="J15" s="306"/>
      <c r="K15" s="34" t="str">
        <f t="shared" si="1"/>
        <v/>
      </c>
      <c r="L15" s="307"/>
      <c r="M15" s="383"/>
    </row>
    <row r="16" spans="1:18" ht="45" customHeight="1" x14ac:dyDescent="0.2">
      <c r="A16" s="307" t="str">
        <f t="shared" si="0"/>
        <v>RQF009</v>
      </c>
      <c r="B16" s="633" t="s">
        <v>317</v>
      </c>
      <c r="C16" s="634" t="s">
        <v>317</v>
      </c>
      <c r="D16" s="634" t="s">
        <v>317</v>
      </c>
      <c r="E16" s="635" t="s">
        <v>317</v>
      </c>
      <c r="F16" s="391" t="s">
        <v>5</v>
      </c>
      <c r="G16" s="304"/>
      <c r="H16" s="395"/>
      <c r="I16" s="306"/>
      <c r="J16" s="306"/>
      <c r="K16" s="34" t="str">
        <f t="shared" si="1"/>
        <v/>
      </c>
      <c r="L16" s="307"/>
      <c r="M16" s="383"/>
    </row>
    <row r="17" spans="1:13" ht="45" customHeight="1" x14ac:dyDescent="0.2">
      <c r="A17" s="307" t="str">
        <f t="shared" si="0"/>
        <v>RQF010</v>
      </c>
      <c r="B17" s="633" t="s">
        <v>318</v>
      </c>
      <c r="C17" s="634" t="s">
        <v>318</v>
      </c>
      <c r="D17" s="634" t="s">
        <v>318</v>
      </c>
      <c r="E17" s="635" t="s">
        <v>318</v>
      </c>
      <c r="F17" s="391" t="s">
        <v>5</v>
      </c>
      <c r="G17" s="304"/>
      <c r="H17" s="395"/>
      <c r="I17" s="306"/>
      <c r="J17" s="306"/>
      <c r="K17" s="34" t="str">
        <f t="shared" si="1"/>
        <v/>
      </c>
      <c r="L17" s="307"/>
      <c r="M17" s="383"/>
    </row>
    <row r="18" spans="1:13" ht="45" customHeight="1" x14ac:dyDescent="0.2">
      <c r="A18" s="307" t="str">
        <f t="shared" si="0"/>
        <v>RQF011</v>
      </c>
      <c r="B18" s="633" t="s">
        <v>319</v>
      </c>
      <c r="C18" s="634" t="s">
        <v>319</v>
      </c>
      <c r="D18" s="634" t="s">
        <v>319</v>
      </c>
      <c r="E18" s="635" t="s">
        <v>319</v>
      </c>
      <c r="F18" s="391" t="s">
        <v>5</v>
      </c>
      <c r="G18" s="304"/>
      <c r="H18" s="395"/>
      <c r="I18" s="306"/>
      <c r="J18" s="306"/>
      <c r="K18" s="34" t="str">
        <f t="shared" si="1"/>
        <v/>
      </c>
      <c r="L18" s="307"/>
      <c r="M18" s="383"/>
    </row>
    <row r="19" spans="1:13" ht="45" customHeight="1" x14ac:dyDescent="0.2">
      <c r="A19" s="307" t="str">
        <f t="shared" si="0"/>
        <v>RQF012</v>
      </c>
      <c r="B19" s="633" t="s">
        <v>320</v>
      </c>
      <c r="C19" s="634" t="s">
        <v>320</v>
      </c>
      <c r="D19" s="634" t="s">
        <v>320</v>
      </c>
      <c r="E19" s="635" t="s">
        <v>320</v>
      </c>
      <c r="F19" s="391" t="s">
        <v>17</v>
      </c>
      <c r="G19" s="304"/>
      <c r="H19" s="395" t="s">
        <v>27</v>
      </c>
      <c r="I19" s="408">
        <v>3.5714285714285698E-2</v>
      </c>
      <c r="J19" s="306"/>
      <c r="K19" s="34">
        <f t="shared" si="1"/>
        <v>3.5714285714285698</v>
      </c>
      <c r="L19" s="307"/>
      <c r="M19" s="383"/>
    </row>
    <row r="20" spans="1:13" ht="45" customHeight="1" x14ac:dyDescent="0.2">
      <c r="A20" s="307" t="str">
        <f t="shared" si="0"/>
        <v>RQF013</v>
      </c>
      <c r="B20" s="633" t="s">
        <v>321</v>
      </c>
      <c r="C20" s="634" t="s">
        <v>321</v>
      </c>
      <c r="D20" s="634" t="s">
        <v>321</v>
      </c>
      <c r="E20" s="635" t="s">
        <v>321</v>
      </c>
      <c r="F20" s="391" t="s">
        <v>17</v>
      </c>
      <c r="G20" s="304"/>
      <c r="H20" s="395" t="s">
        <v>27</v>
      </c>
      <c r="I20" s="408">
        <v>3.5714285714285698E-2</v>
      </c>
      <c r="J20" s="306"/>
      <c r="K20" s="34">
        <f t="shared" si="1"/>
        <v>3.5714285714285698</v>
      </c>
      <c r="L20" s="307"/>
      <c r="M20" s="383"/>
    </row>
    <row r="21" spans="1:13" ht="45" customHeight="1" x14ac:dyDescent="0.2">
      <c r="A21" s="307" t="str">
        <f t="shared" si="0"/>
        <v>RQF014</v>
      </c>
      <c r="B21" s="633" t="s">
        <v>322</v>
      </c>
      <c r="C21" s="634" t="s">
        <v>322</v>
      </c>
      <c r="D21" s="634" t="s">
        <v>322</v>
      </c>
      <c r="E21" s="635" t="s">
        <v>322</v>
      </c>
      <c r="F21" s="391" t="s">
        <v>17</v>
      </c>
      <c r="G21" s="304"/>
      <c r="H21" s="395" t="s">
        <v>27</v>
      </c>
      <c r="I21" s="408">
        <v>3.5714285714285698E-2</v>
      </c>
      <c r="J21" s="306"/>
      <c r="K21" s="34">
        <f t="shared" si="1"/>
        <v>3.5714285714285698</v>
      </c>
      <c r="L21" s="307"/>
      <c r="M21" s="383"/>
    </row>
    <row r="22" spans="1:13" ht="45" customHeight="1" x14ac:dyDescent="0.2">
      <c r="A22" s="307" t="str">
        <f t="shared" si="0"/>
        <v>RQF015</v>
      </c>
      <c r="B22" s="633" t="s">
        <v>323</v>
      </c>
      <c r="C22" s="634" t="s">
        <v>323</v>
      </c>
      <c r="D22" s="634" t="s">
        <v>323</v>
      </c>
      <c r="E22" s="635" t="s">
        <v>323</v>
      </c>
      <c r="F22" s="391" t="s">
        <v>17</v>
      </c>
      <c r="G22" s="304"/>
      <c r="H22" s="395" t="s">
        <v>27</v>
      </c>
      <c r="I22" s="408">
        <v>3.5714285714285698E-2</v>
      </c>
      <c r="J22" s="306"/>
      <c r="K22" s="34">
        <f t="shared" si="1"/>
        <v>3.5714285714285698</v>
      </c>
      <c r="L22" s="307"/>
      <c r="M22" s="383"/>
    </row>
    <row r="23" spans="1:13" ht="45" customHeight="1" x14ac:dyDescent="0.2">
      <c r="A23" s="307" t="str">
        <f t="shared" si="0"/>
        <v>RQF016</v>
      </c>
      <c r="B23" s="633" t="s">
        <v>324</v>
      </c>
      <c r="C23" s="634" t="s">
        <v>324</v>
      </c>
      <c r="D23" s="634" t="s">
        <v>324</v>
      </c>
      <c r="E23" s="635" t="s">
        <v>324</v>
      </c>
      <c r="F23" s="391" t="s">
        <v>17</v>
      </c>
      <c r="G23" s="304"/>
      <c r="H23" s="395" t="s">
        <v>27</v>
      </c>
      <c r="I23" s="408">
        <v>3.5714285714285698E-2</v>
      </c>
      <c r="J23" s="306"/>
      <c r="K23" s="34">
        <f t="shared" si="1"/>
        <v>3.5714285714285698</v>
      </c>
      <c r="L23" s="307"/>
      <c r="M23" s="383"/>
    </row>
    <row r="24" spans="1:13" ht="45" customHeight="1" x14ac:dyDescent="0.2">
      <c r="A24" s="307" t="str">
        <f t="shared" si="0"/>
        <v>RQF017</v>
      </c>
      <c r="B24" s="633" t="s">
        <v>325</v>
      </c>
      <c r="C24" s="634" t="s">
        <v>325</v>
      </c>
      <c r="D24" s="634" t="s">
        <v>325</v>
      </c>
      <c r="E24" s="635" t="s">
        <v>325</v>
      </c>
      <c r="F24" s="391" t="s">
        <v>17</v>
      </c>
      <c r="G24" s="304"/>
      <c r="H24" s="395" t="s">
        <v>27</v>
      </c>
      <c r="I24" s="408">
        <v>3.5714285714285698E-2</v>
      </c>
      <c r="J24" s="306"/>
      <c r="K24" s="34">
        <f t="shared" si="1"/>
        <v>3.5714285714285698</v>
      </c>
      <c r="L24" s="307"/>
      <c r="M24" s="383"/>
    </row>
    <row r="25" spans="1:13" ht="45" customHeight="1" x14ac:dyDescent="0.2">
      <c r="A25" s="307" t="str">
        <f t="shared" si="0"/>
        <v>RQF018</v>
      </c>
      <c r="B25" s="633" t="s">
        <v>326</v>
      </c>
      <c r="C25" s="634" t="s">
        <v>326</v>
      </c>
      <c r="D25" s="634" t="s">
        <v>326</v>
      </c>
      <c r="E25" s="635" t="s">
        <v>326</v>
      </c>
      <c r="F25" s="391" t="s">
        <v>17</v>
      </c>
      <c r="G25" s="304"/>
      <c r="H25" s="395" t="s">
        <v>27</v>
      </c>
      <c r="I25" s="408">
        <v>3.5714285714285698E-2</v>
      </c>
      <c r="J25" s="306"/>
      <c r="K25" s="34">
        <f t="shared" si="1"/>
        <v>3.5714285714285698</v>
      </c>
      <c r="L25" s="307"/>
      <c r="M25" s="383"/>
    </row>
    <row r="26" spans="1:13" ht="45" customHeight="1" x14ac:dyDescent="0.2">
      <c r="A26" s="307" t="str">
        <f t="shared" si="0"/>
        <v>RQF019</v>
      </c>
      <c r="B26" s="633" t="s">
        <v>327</v>
      </c>
      <c r="C26" s="634" t="s">
        <v>327</v>
      </c>
      <c r="D26" s="634" t="s">
        <v>327</v>
      </c>
      <c r="E26" s="635" t="s">
        <v>327</v>
      </c>
      <c r="F26" s="391" t="s">
        <v>17</v>
      </c>
      <c r="G26" s="304"/>
      <c r="H26" s="395" t="s">
        <v>27</v>
      </c>
      <c r="I26" s="408">
        <v>3.5714285714285698E-2</v>
      </c>
      <c r="J26" s="306"/>
      <c r="K26" s="34">
        <f t="shared" si="1"/>
        <v>3.5714285714285698</v>
      </c>
      <c r="L26" s="307"/>
      <c r="M26" s="383"/>
    </row>
    <row r="27" spans="1:13" ht="45" customHeight="1" x14ac:dyDescent="0.2">
      <c r="A27" s="307" t="str">
        <f t="shared" si="0"/>
        <v>RQF020</v>
      </c>
      <c r="B27" s="633" t="s">
        <v>328</v>
      </c>
      <c r="C27" s="634" t="s">
        <v>328</v>
      </c>
      <c r="D27" s="634" t="s">
        <v>328</v>
      </c>
      <c r="E27" s="635" t="s">
        <v>328</v>
      </c>
      <c r="F27" s="391" t="s">
        <v>17</v>
      </c>
      <c r="G27" s="304"/>
      <c r="H27" s="395" t="s">
        <v>27</v>
      </c>
      <c r="I27" s="408">
        <v>3.5714285714285698E-2</v>
      </c>
      <c r="J27" s="306"/>
      <c r="K27" s="34">
        <f t="shared" si="1"/>
        <v>3.5714285714285698</v>
      </c>
      <c r="L27" s="307"/>
      <c r="M27" s="383"/>
    </row>
    <row r="28" spans="1:13" ht="45" customHeight="1" x14ac:dyDescent="0.2">
      <c r="A28" s="307" t="str">
        <f t="shared" si="0"/>
        <v>RQF021</v>
      </c>
      <c r="B28" s="633" t="s">
        <v>329</v>
      </c>
      <c r="C28" s="634" t="s">
        <v>329</v>
      </c>
      <c r="D28" s="634" t="s">
        <v>329</v>
      </c>
      <c r="E28" s="635" t="s">
        <v>329</v>
      </c>
      <c r="F28" s="391" t="s">
        <v>17</v>
      </c>
      <c r="G28" s="304"/>
      <c r="H28" s="395" t="s">
        <v>27</v>
      </c>
      <c r="I28" s="408">
        <v>3.5714285714285698E-2</v>
      </c>
      <c r="J28" s="306"/>
      <c r="K28" s="34">
        <f t="shared" si="1"/>
        <v>3.5714285714285698</v>
      </c>
      <c r="L28" s="307"/>
      <c r="M28" s="383"/>
    </row>
    <row r="29" spans="1:13" ht="45" customHeight="1" x14ac:dyDescent="0.2">
      <c r="A29" s="307" t="str">
        <f t="shared" si="0"/>
        <v>RQF022</v>
      </c>
      <c r="B29" s="633" t="s">
        <v>398</v>
      </c>
      <c r="C29" s="634" t="s">
        <v>398</v>
      </c>
      <c r="D29" s="634" t="s">
        <v>398</v>
      </c>
      <c r="E29" s="635" t="s">
        <v>398</v>
      </c>
      <c r="F29" s="391" t="s">
        <v>17</v>
      </c>
      <c r="G29" s="304"/>
      <c r="H29" s="395" t="s">
        <v>27</v>
      </c>
      <c r="I29" s="408">
        <v>3.5714285714285698E-2</v>
      </c>
      <c r="J29" s="306"/>
      <c r="K29" s="34">
        <f t="shared" si="1"/>
        <v>3.5714285714285698</v>
      </c>
      <c r="L29" s="307"/>
      <c r="M29" s="383"/>
    </row>
    <row r="30" spans="1:13" ht="45" customHeight="1" x14ac:dyDescent="0.2">
      <c r="A30" s="307" t="str">
        <f t="shared" si="0"/>
        <v>RQF023</v>
      </c>
      <c r="B30" s="633" t="s">
        <v>399</v>
      </c>
      <c r="C30" s="634" t="s">
        <v>399</v>
      </c>
      <c r="D30" s="634" t="s">
        <v>399</v>
      </c>
      <c r="E30" s="635" t="s">
        <v>399</v>
      </c>
      <c r="F30" s="391" t="s">
        <v>17</v>
      </c>
      <c r="G30" s="304"/>
      <c r="H30" s="395" t="s">
        <v>27</v>
      </c>
      <c r="I30" s="408">
        <v>3.5714285714285698E-2</v>
      </c>
      <c r="J30" s="306"/>
      <c r="K30" s="34">
        <f t="shared" si="1"/>
        <v>3.5714285714285698</v>
      </c>
      <c r="L30" s="307"/>
      <c r="M30" s="383"/>
    </row>
    <row r="31" spans="1:13" ht="45" customHeight="1" x14ac:dyDescent="0.2">
      <c r="A31" s="307" t="str">
        <f t="shared" si="0"/>
        <v>RQF024</v>
      </c>
      <c r="B31" s="633" t="s">
        <v>332</v>
      </c>
      <c r="C31" s="634" t="s">
        <v>332</v>
      </c>
      <c r="D31" s="634" t="s">
        <v>332</v>
      </c>
      <c r="E31" s="635" t="s">
        <v>332</v>
      </c>
      <c r="F31" s="391" t="s">
        <v>17</v>
      </c>
      <c r="G31" s="304"/>
      <c r="H31" s="395" t="s">
        <v>27</v>
      </c>
      <c r="I31" s="408">
        <v>3.5714285714285698E-2</v>
      </c>
      <c r="J31" s="306"/>
      <c r="K31" s="34">
        <f t="shared" si="1"/>
        <v>3.5714285714285698</v>
      </c>
      <c r="L31" s="307"/>
      <c r="M31" s="383"/>
    </row>
    <row r="32" spans="1:13" ht="45" customHeight="1" x14ac:dyDescent="0.2">
      <c r="A32" s="307" t="str">
        <f t="shared" si="0"/>
        <v>RQF025</v>
      </c>
      <c r="B32" s="633" t="s">
        <v>400</v>
      </c>
      <c r="C32" s="634" t="s">
        <v>400</v>
      </c>
      <c r="D32" s="634" t="s">
        <v>400</v>
      </c>
      <c r="E32" s="635" t="s">
        <v>400</v>
      </c>
      <c r="F32" s="391" t="s">
        <v>17</v>
      </c>
      <c r="G32" s="304"/>
      <c r="H32" s="395" t="s">
        <v>27</v>
      </c>
      <c r="I32" s="408">
        <v>3.5714285714285698E-2</v>
      </c>
      <c r="J32" s="306"/>
      <c r="K32" s="34">
        <f t="shared" si="1"/>
        <v>3.5714285714285698</v>
      </c>
      <c r="L32" s="307"/>
      <c r="M32" s="383"/>
    </row>
    <row r="33" spans="1:13" ht="45" customHeight="1" x14ac:dyDescent="0.2">
      <c r="A33" s="307" t="str">
        <f t="shared" si="0"/>
        <v>RQF026</v>
      </c>
      <c r="B33" s="633" t="s">
        <v>334</v>
      </c>
      <c r="C33" s="634" t="s">
        <v>334</v>
      </c>
      <c r="D33" s="634" t="s">
        <v>334</v>
      </c>
      <c r="E33" s="635" t="s">
        <v>334</v>
      </c>
      <c r="F33" s="391" t="s">
        <v>17</v>
      </c>
      <c r="G33" s="304"/>
      <c r="H33" s="395" t="s">
        <v>27</v>
      </c>
      <c r="I33" s="408">
        <v>3.5714285714285698E-2</v>
      </c>
      <c r="J33" s="306"/>
      <c r="K33" s="34">
        <f t="shared" si="1"/>
        <v>3.5714285714285698</v>
      </c>
      <c r="L33" s="307"/>
      <c r="M33" s="383"/>
    </row>
    <row r="34" spans="1:13" ht="45" customHeight="1" x14ac:dyDescent="0.2">
      <c r="A34" s="307" t="str">
        <f t="shared" si="0"/>
        <v>RQF027</v>
      </c>
      <c r="B34" s="633" t="s">
        <v>401</v>
      </c>
      <c r="C34" s="634" t="s">
        <v>401</v>
      </c>
      <c r="D34" s="634" t="s">
        <v>401</v>
      </c>
      <c r="E34" s="635" t="s">
        <v>401</v>
      </c>
      <c r="F34" s="391" t="s">
        <v>17</v>
      </c>
      <c r="G34" s="304"/>
      <c r="H34" s="395" t="s">
        <v>27</v>
      </c>
      <c r="I34" s="408">
        <v>3.5714285714285698E-2</v>
      </c>
      <c r="J34" s="306"/>
      <c r="K34" s="34">
        <f t="shared" si="1"/>
        <v>3.5714285714285698</v>
      </c>
      <c r="L34" s="307"/>
      <c r="M34" s="383"/>
    </row>
    <row r="35" spans="1:13" ht="45" customHeight="1" x14ac:dyDescent="0.2">
      <c r="A35" s="307" t="str">
        <f t="shared" si="0"/>
        <v>RQF028</v>
      </c>
      <c r="B35" s="633" t="s">
        <v>336</v>
      </c>
      <c r="C35" s="634" t="s">
        <v>336</v>
      </c>
      <c r="D35" s="634" t="s">
        <v>336</v>
      </c>
      <c r="E35" s="635" t="s">
        <v>336</v>
      </c>
      <c r="F35" s="391" t="s">
        <v>17</v>
      </c>
      <c r="G35" s="304"/>
      <c r="H35" s="395" t="s">
        <v>27</v>
      </c>
      <c r="I35" s="408">
        <v>3.5714285714285698E-2</v>
      </c>
      <c r="J35" s="306"/>
      <c r="K35" s="34">
        <f t="shared" si="1"/>
        <v>3.5714285714285698</v>
      </c>
      <c r="L35" s="307"/>
      <c r="M35" s="383"/>
    </row>
    <row r="36" spans="1:13" ht="45" customHeight="1" x14ac:dyDescent="0.2">
      <c r="A36" s="307" t="str">
        <f t="shared" si="0"/>
        <v>RQF029</v>
      </c>
      <c r="B36" s="633" t="s">
        <v>337</v>
      </c>
      <c r="C36" s="634" t="s">
        <v>337</v>
      </c>
      <c r="D36" s="634" t="s">
        <v>337</v>
      </c>
      <c r="E36" s="635" t="s">
        <v>337</v>
      </c>
      <c r="F36" s="391" t="s">
        <v>17</v>
      </c>
      <c r="G36" s="304"/>
      <c r="H36" s="395" t="s">
        <v>27</v>
      </c>
      <c r="I36" s="408">
        <v>3.5714285714285698E-2</v>
      </c>
      <c r="J36" s="306"/>
      <c r="K36" s="34">
        <f t="shared" si="1"/>
        <v>3.5714285714285698</v>
      </c>
      <c r="L36" s="307"/>
      <c r="M36" s="383"/>
    </row>
    <row r="37" spans="1:13" ht="45" customHeight="1" x14ac:dyDescent="0.2">
      <c r="A37" s="307" t="str">
        <f t="shared" si="0"/>
        <v>RQF030</v>
      </c>
      <c r="B37" s="633" t="s">
        <v>338</v>
      </c>
      <c r="C37" s="634" t="s">
        <v>338</v>
      </c>
      <c r="D37" s="634" t="s">
        <v>338</v>
      </c>
      <c r="E37" s="635" t="s">
        <v>338</v>
      </c>
      <c r="F37" s="391" t="s">
        <v>17</v>
      </c>
      <c r="G37" s="304"/>
      <c r="H37" s="395" t="s">
        <v>27</v>
      </c>
      <c r="I37" s="408">
        <v>3.5714285714285698E-2</v>
      </c>
      <c r="J37" s="306"/>
      <c r="K37" s="34">
        <f t="shared" si="1"/>
        <v>3.5714285714285698</v>
      </c>
      <c r="L37" s="307"/>
      <c r="M37" s="383"/>
    </row>
    <row r="38" spans="1:13" ht="45" customHeight="1" x14ac:dyDescent="0.2">
      <c r="A38" s="307" t="str">
        <f t="shared" si="0"/>
        <v>RQF031</v>
      </c>
      <c r="B38" s="633" t="s">
        <v>339</v>
      </c>
      <c r="C38" s="634" t="s">
        <v>339</v>
      </c>
      <c r="D38" s="634" t="s">
        <v>339</v>
      </c>
      <c r="E38" s="635" t="s">
        <v>339</v>
      </c>
      <c r="F38" s="391" t="s">
        <v>17</v>
      </c>
      <c r="G38" s="304"/>
      <c r="H38" s="395" t="s">
        <v>27</v>
      </c>
      <c r="I38" s="408">
        <v>3.5714285714285698E-2</v>
      </c>
      <c r="J38" s="306"/>
      <c r="K38" s="34">
        <f t="shared" si="1"/>
        <v>3.5714285714285698</v>
      </c>
      <c r="L38" s="307"/>
      <c r="M38" s="383"/>
    </row>
    <row r="39" spans="1:13" ht="45" customHeight="1" x14ac:dyDescent="0.2">
      <c r="A39" s="307" t="str">
        <f t="shared" si="0"/>
        <v>RQF032</v>
      </c>
      <c r="B39" s="633" t="s">
        <v>340</v>
      </c>
      <c r="C39" s="634" t="s">
        <v>340</v>
      </c>
      <c r="D39" s="634" t="s">
        <v>340</v>
      </c>
      <c r="E39" s="635" t="s">
        <v>340</v>
      </c>
      <c r="F39" s="391" t="s">
        <v>17</v>
      </c>
      <c r="G39" s="304"/>
      <c r="H39" s="395" t="s">
        <v>27</v>
      </c>
      <c r="I39" s="408">
        <v>3.5714285714285698E-2</v>
      </c>
      <c r="J39" s="306"/>
      <c r="K39" s="34">
        <f t="shared" si="1"/>
        <v>3.5714285714285698</v>
      </c>
      <c r="L39" s="307"/>
      <c r="M39" s="383"/>
    </row>
    <row r="40" spans="1:13" ht="45" customHeight="1" x14ac:dyDescent="0.2">
      <c r="A40" s="307" t="str">
        <f t="shared" si="0"/>
        <v>RQF033</v>
      </c>
      <c r="B40" s="633" t="s">
        <v>341</v>
      </c>
      <c r="C40" s="634" t="s">
        <v>341</v>
      </c>
      <c r="D40" s="634" t="s">
        <v>341</v>
      </c>
      <c r="E40" s="635" t="s">
        <v>341</v>
      </c>
      <c r="F40" s="391" t="s">
        <v>17</v>
      </c>
      <c r="G40" s="304"/>
      <c r="H40" s="395" t="s">
        <v>27</v>
      </c>
      <c r="I40" s="408">
        <v>3.5714285714285698E-2</v>
      </c>
      <c r="J40" s="306"/>
      <c r="K40" s="34">
        <f t="shared" si="1"/>
        <v>3.5714285714285698</v>
      </c>
      <c r="L40" s="307"/>
      <c r="M40" s="383"/>
    </row>
    <row r="41" spans="1:13" ht="45" customHeight="1" x14ac:dyDescent="0.2">
      <c r="A41" s="307" t="str">
        <f t="shared" si="0"/>
        <v>RQF034</v>
      </c>
      <c r="B41" s="633" t="s">
        <v>342</v>
      </c>
      <c r="C41" s="634" t="s">
        <v>342</v>
      </c>
      <c r="D41" s="634" t="s">
        <v>342</v>
      </c>
      <c r="E41" s="635" t="s">
        <v>342</v>
      </c>
      <c r="F41" s="391" t="s">
        <v>17</v>
      </c>
      <c r="G41" s="304"/>
      <c r="H41" s="395" t="s">
        <v>27</v>
      </c>
      <c r="I41" s="408">
        <v>3.5714285714285698E-2</v>
      </c>
      <c r="J41" s="306"/>
      <c r="K41" s="34">
        <f t="shared" si="1"/>
        <v>3.5714285714285698</v>
      </c>
      <c r="L41" s="307"/>
      <c r="M41" s="383"/>
    </row>
    <row r="42" spans="1:13" ht="45" customHeight="1" x14ac:dyDescent="0.2">
      <c r="A42" s="307" t="str">
        <f t="shared" si="0"/>
        <v>RQF035</v>
      </c>
      <c r="B42" s="633" t="s">
        <v>343</v>
      </c>
      <c r="C42" s="634" t="s">
        <v>343</v>
      </c>
      <c r="D42" s="634" t="s">
        <v>343</v>
      </c>
      <c r="E42" s="635" t="s">
        <v>343</v>
      </c>
      <c r="F42" s="391" t="s">
        <v>17</v>
      </c>
      <c r="G42" s="304"/>
      <c r="H42" s="395" t="s">
        <v>27</v>
      </c>
      <c r="I42" s="408">
        <v>3.5714285714285698E-2</v>
      </c>
      <c r="J42" s="306"/>
      <c r="K42" s="34">
        <f t="shared" si="1"/>
        <v>3.5714285714285698</v>
      </c>
      <c r="L42" s="307"/>
      <c r="M42" s="383"/>
    </row>
    <row r="43" spans="1:13" ht="45" customHeight="1" x14ac:dyDescent="0.2">
      <c r="A43" s="307" t="str">
        <f t="shared" si="0"/>
        <v>RQF036</v>
      </c>
      <c r="B43" s="633" t="s">
        <v>344</v>
      </c>
      <c r="C43" s="634" t="s">
        <v>344</v>
      </c>
      <c r="D43" s="634" t="s">
        <v>344</v>
      </c>
      <c r="E43" s="635" t="s">
        <v>344</v>
      </c>
      <c r="F43" s="391" t="s">
        <v>17</v>
      </c>
      <c r="G43" s="304"/>
      <c r="H43" s="395" t="s">
        <v>27</v>
      </c>
      <c r="I43" s="408">
        <v>3.5714285714285698E-2</v>
      </c>
      <c r="J43" s="306"/>
      <c r="K43" s="34">
        <f t="shared" si="1"/>
        <v>3.5714285714285698</v>
      </c>
      <c r="L43" s="307"/>
      <c r="M43" s="383"/>
    </row>
    <row r="44" spans="1:13" ht="45" customHeight="1" x14ac:dyDescent="0.2">
      <c r="A44" s="307" t="str">
        <f t="shared" si="0"/>
        <v>RQF037</v>
      </c>
      <c r="B44" s="633" t="s">
        <v>345</v>
      </c>
      <c r="C44" s="634" t="s">
        <v>345</v>
      </c>
      <c r="D44" s="634" t="s">
        <v>345</v>
      </c>
      <c r="E44" s="635" t="s">
        <v>345</v>
      </c>
      <c r="F44" s="391" t="s">
        <v>5</v>
      </c>
      <c r="G44" s="304"/>
      <c r="H44" s="395"/>
      <c r="I44" s="306"/>
      <c r="J44" s="306"/>
      <c r="K44" s="34" t="str">
        <f t="shared" si="1"/>
        <v/>
      </c>
      <c r="L44" s="307"/>
      <c r="M44" s="383"/>
    </row>
    <row r="45" spans="1:13" ht="45" customHeight="1" x14ac:dyDescent="0.2">
      <c r="A45" s="307" t="str">
        <f t="shared" si="0"/>
        <v>RQF038</v>
      </c>
      <c r="B45" s="633" t="s">
        <v>346</v>
      </c>
      <c r="C45" s="634" t="s">
        <v>346</v>
      </c>
      <c r="D45" s="634" t="s">
        <v>346</v>
      </c>
      <c r="E45" s="635" t="s">
        <v>346</v>
      </c>
      <c r="F45" s="391" t="s">
        <v>5</v>
      </c>
      <c r="G45" s="304"/>
      <c r="H45" s="395"/>
      <c r="I45" s="306"/>
      <c r="J45" s="306"/>
      <c r="K45" s="34" t="str">
        <f t="shared" si="1"/>
        <v/>
      </c>
      <c r="L45" s="307"/>
      <c r="M45" s="383"/>
    </row>
    <row r="46" spans="1:13" ht="45" customHeight="1" x14ac:dyDescent="0.2">
      <c r="A46" s="307" t="str">
        <f t="shared" si="0"/>
        <v>RQF039</v>
      </c>
      <c r="B46" s="633" t="s">
        <v>347</v>
      </c>
      <c r="C46" s="634" t="s">
        <v>347</v>
      </c>
      <c r="D46" s="634" t="s">
        <v>347</v>
      </c>
      <c r="E46" s="635" t="s">
        <v>347</v>
      </c>
      <c r="F46" s="391" t="s">
        <v>5</v>
      </c>
      <c r="G46" s="304"/>
      <c r="H46" s="395"/>
      <c r="I46" s="306"/>
      <c r="J46" s="306"/>
      <c r="K46" s="34" t="str">
        <f t="shared" si="1"/>
        <v/>
      </c>
      <c r="L46" s="307"/>
      <c r="M46" s="383"/>
    </row>
    <row r="47" spans="1:13" ht="45" customHeight="1" x14ac:dyDescent="0.2">
      <c r="A47" s="307" t="str">
        <f t="shared" si="0"/>
        <v>RQF040</v>
      </c>
      <c r="B47" s="633" t="s">
        <v>348</v>
      </c>
      <c r="C47" s="634" t="s">
        <v>348</v>
      </c>
      <c r="D47" s="634" t="s">
        <v>348</v>
      </c>
      <c r="E47" s="635" t="s">
        <v>348</v>
      </c>
      <c r="F47" s="391" t="s">
        <v>5</v>
      </c>
      <c r="G47" s="304"/>
      <c r="H47" s="395"/>
      <c r="I47" s="306"/>
      <c r="J47" s="306"/>
      <c r="K47" s="34" t="str">
        <f t="shared" si="1"/>
        <v/>
      </c>
      <c r="L47" s="307"/>
      <c r="M47" s="383"/>
    </row>
    <row r="48" spans="1:13" ht="45" customHeight="1" x14ac:dyDescent="0.2">
      <c r="A48" s="307" t="str">
        <f t="shared" si="0"/>
        <v>RQF041</v>
      </c>
      <c r="B48" s="633" t="s">
        <v>349</v>
      </c>
      <c r="C48" s="634" t="s">
        <v>349</v>
      </c>
      <c r="D48" s="634" t="s">
        <v>349</v>
      </c>
      <c r="E48" s="635" t="s">
        <v>349</v>
      </c>
      <c r="F48" s="391" t="s">
        <v>5</v>
      </c>
      <c r="G48" s="304"/>
      <c r="H48" s="395"/>
      <c r="I48" s="306"/>
      <c r="J48" s="306"/>
      <c r="K48" s="34" t="str">
        <f t="shared" si="1"/>
        <v/>
      </c>
      <c r="L48" s="307"/>
      <c r="M48" s="383"/>
    </row>
    <row r="49" spans="1:13" ht="45" customHeight="1" x14ac:dyDescent="0.2">
      <c r="A49" s="307" t="str">
        <f t="shared" si="0"/>
        <v>RQF042</v>
      </c>
      <c r="B49" s="633" t="s">
        <v>350</v>
      </c>
      <c r="C49" s="634" t="s">
        <v>350</v>
      </c>
      <c r="D49" s="634" t="s">
        <v>350</v>
      </c>
      <c r="E49" s="635" t="s">
        <v>350</v>
      </c>
      <c r="F49" s="391" t="s">
        <v>5</v>
      </c>
      <c r="G49" s="304"/>
      <c r="H49" s="395"/>
      <c r="I49" s="306"/>
      <c r="J49" s="306"/>
      <c r="K49" s="34" t="str">
        <f t="shared" si="1"/>
        <v/>
      </c>
      <c r="L49" s="307"/>
      <c r="M49" s="383"/>
    </row>
    <row r="50" spans="1:13" ht="45" customHeight="1" x14ac:dyDescent="0.2">
      <c r="A50" s="307" t="str">
        <f t="shared" si="0"/>
        <v>RQF043</v>
      </c>
      <c r="B50" s="633" t="s">
        <v>351</v>
      </c>
      <c r="C50" s="634" t="s">
        <v>351</v>
      </c>
      <c r="D50" s="634" t="s">
        <v>351</v>
      </c>
      <c r="E50" s="635" t="s">
        <v>351</v>
      </c>
      <c r="F50" s="391" t="s">
        <v>5</v>
      </c>
      <c r="G50" s="304"/>
      <c r="H50" s="395"/>
      <c r="I50" s="306"/>
      <c r="J50" s="306"/>
      <c r="K50" s="34" t="str">
        <f t="shared" si="1"/>
        <v/>
      </c>
      <c r="L50" s="307"/>
      <c r="M50" s="383"/>
    </row>
    <row r="51" spans="1:13" ht="45" customHeight="1" x14ac:dyDescent="0.2">
      <c r="A51" s="307" t="str">
        <f t="shared" si="0"/>
        <v>RQF044</v>
      </c>
      <c r="B51" s="633" t="s">
        <v>352</v>
      </c>
      <c r="C51" s="634" t="s">
        <v>352</v>
      </c>
      <c r="D51" s="634" t="s">
        <v>352</v>
      </c>
      <c r="E51" s="635" t="s">
        <v>352</v>
      </c>
      <c r="F51" s="391" t="s">
        <v>5</v>
      </c>
      <c r="G51" s="304"/>
      <c r="H51" s="395"/>
      <c r="I51" s="306"/>
      <c r="J51" s="306"/>
      <c r="K51" s="34" t="str">
        <f t="shared" si="1"/>
        <v/>
      </c>
      <c r="L51" s="307"/>
      <c r="M51" s="383"/>
    </row>
    <row r="52" spans="1:13" ht="45" customHeight="1" x14ac:dyDescent="0.2">
      <c r="A52" s="307" t="str">
        <f t="shared" si="0"/>
        <v>RQF045</v>
      </c>
      <c r="B52" s="633" t="s">
        <v>353</v>
      </c>
      <c r="C52" s="634" t="s">
        <v>353</v>
      </c>
      <c r="D52" s="634" t="s">
        <v>353</v>
      </c>
      <c r="E52" s="635" t="s">
        <v>353</v>
      </c>
      <c r="F52" s="391" t="s">
        <v>5</v>
      </c>
      <c r="G52" s="304"/>
      <c r="H52" s="395"/>
      <c r="I52" s="306"/>
      <c r="J52" s="306"/>
      <c r="K52" s="34" t="str">
        <f t="shared" si="1"/>
        <v/>
      </c>
      <c r="L52" s="307"/>
      <c r="M52" s="383"/>
    </row>
    <row r="53" spans="1:13" ht="45" customHeight="1" x14ac:dyDescent="0.2">
      <c r="A53" s="307" t="str">
        <f t="shared" si="0"/>
        <v>RQF046</v>
      </c>
      <c r="B53" s="633" t="s">
        <v>354</v>
      </c>
      <c r="C53" s="634" t="s">
        <v>354</v>
      </c>
      <c r="D53" s="634" t="s">
        <v>354</v>
      </c>
      <c r="E53" s="635" t="s">
        <v>354</v>
      </c>
      <c r="F53" s="391" t="s">
        <v>5</v>
      </c>
      <c r="G53" s="304"/>
      <c r="H53" s="395"/>
      <c r="I53" s="306"/>
      <c r="J53" s="306"/>
      <c r="K53" s="34" t="str">
        <f t="shared" si="1"/>
        <v/>
      </c>
      <c r="L53" s="307"/>
      <c r="M53" s="383"/>
    </row>
    <row r="54" spans="1:13" ht="45" customHeight="1" x14ac:dyDescent="0.2">
      <c r="A54" s="307" t="str">
        <f t="shared" si="0"/>
        <v>RQF047</v>
      </c>
      <c r="B54" s="633" t="s">
        <v>355</v>
      </c>
      <c r="C54" s="634" t="s">
        <v>355</v>
      </c>
      <c r="D54" s="634" t="s">
        <v>355</v>
      </c>
      <c r="E54" s="635" t="s">
        <v>355</v>
      </c>
      <c r="F54" s="391" t="s">
        <v>5</v>
      </c>
      <c r="G54" s="304"/>
      <c r="H54" s="395"/>
      <c r="I54" s="306"/>
      <c r="J54" s="306"/>
      <c r="K54" s="34" t="str">
        <f t="shared" si="1"/>
        <v/>
      </c>
      <c r="L54" s="307"/>
      <c r="M54" s="383"/>
    </row>
    <row r="55" spans="1:13" ht="45" customHeight="1" x14ac:dyDescent="0.2">
      <c r="A55" s="307" t="str">
        <f t="shared" si="0"/>
        <v>RQF048</v>
      </c>
      <c r="B55" s="633" t="s">
        <v>356</v>
      </c>
      <c r="C55" s="634" t="s">
        <v>356</v>
      </c>
      <c r="D55" s="634" t="s">
        <v>356</v>
      </c>
      <c r="E55" s="635" t="s">
        <v>356</v>
      </c>
      <c r="F55" s="391" t="s">
        <v>5</v>
      </c>
      <c r="G55" s="304"/>
      <c r="H55" s="395"/>
      <c r="I55" s="306"/>
      <c r="J55" s="306"/>
      <c r="K55" s="34" t="str">
        <f t="shared" si="1"/>
        <v/>
      </c>
      <c r="L55" s="307"/>
      <c r="M55" s="383"/>
    </row>
    <row r="56" spans="1:13" ht="45" customHeight="1" x14ac:dyDescent="0.2">
      <c r="A56" s="307" t="str">
        <f t="shared" si="0"/>
        <v>RQF049</v>
      </c>
      <c r="B56" s="633" t="s">
        <v>357</v>
      </c>
      <c r="C56" s="634" t="s">
        <v>357</v>
      </c>
      <c r="D56" s="634" t="s">
        <v>357</v>
      </c>
      <c r="E56" s="635" t="s">
        <v>357</v>
      </c>
      <c r="F56" s="392" t="s">
        <v>4</v>
      </c>
      <c r="G56" s="304"/>
      <c r="H56" s="305"/>
      <c r="I56" s="306"/>
      <c r="J56" s="306"/>
      <c r="K56" s="34" t="str">
        <f t="shared" si="1"/>
        <v/>
      </c>
      <c r="L56" s="307"/>
      <c r="M56" s="383"/>
    </row>
    <row r="57" spans="1:13" ht="45" customHeight="1" x14ac:dyDescent="0.2">
      <c r="A57" s="307" t="str">
        <f t="shared" si="0"/>
        <v>RQF050</v>
      </c>
      <c r="B57" s="633" t="s">
        <v>358</v>
      </c>
      <c r="C57" s="634" t="s">
        <v>358</v>
      </c>
      <c r="D57" s="634" t="s">
        <v>358</v>
      </c>
      <c r="E57" s="635" t="s">
        <v>358</v>
      </c>
      <c r="F57" s="392" t="s">
        <v>4</v>
      </c>
      <c r="G57" s="304"/>
      <c r="H57" s="305"/>
      <c r="I57" s="306"/>
      <c r="J57" s="306"/>
      <c r="K57" s="34" t="str">
        <f t="shared" si="1"/>
        <v/>
      </c>
      <c r="L57" s="307"/>
      <c r="M57" s="383"/>
    </row>
    <row r="58" spans="1:13" ht="45" customHeight="1" x14ac:dyDescent="0.2">
      <c r="A58" s="307" t="str">
        <f t="shared" si="0"/>
        <v>RQF051</v>
      </c>
      <c r="B58" s="633" t="s">
        <v>359</v>
      </c>
      <c r="C58" s="634" t="s">
        <v>359</v>
      </c>
      <c r="D58" s="634" t="s">
        <v>359</v>
      </c>
      <c r="E58" s="635" t="s">
        <v>359</v>
      </c>
      <c r="F58" s="392" t="s">
        <v>4</v>
      </c>
      <c r="G58" s="304"/>
      <c r="H58" s="305"/>
      <c r="I58" s="306"/>
      <c r="J58" s="306"/>
      <c r="K58" s="34" t="str">
        <f t="shared" si="1"/>
        <v/>
      </c>
      <c r="L58" s="307"/>
      <c r="M58" s="383"/>
    </row>
    <row r="59" spans="1:13" ht="45" customHeight="1" x14ac:dyDescent="0.2">
      <c r="A59" s="307" t="str">
        <f t="shared" si="0"/>
        <v>RQF052</v>
      </c>
      <c r="B59" s="633" t="s">
        <v>360</v>
      </c>
      <c r="C59" s="634" t="s">
        <v>360</v>
      </c>
      <c r="D59" s="634" t="s">
        <v>360</v>
      </c>
      <c r="E59" s="635" t="s">
        <v>360</v>
      </c>
      <c r="F59" s="391" t="s">
        <v>4</v>
      </c>
      <c r="G59" s="304"/>
      <c r="H59" s="395"/>
      <c r="I59" s="306"/>
      <c r="J59" s="306"/>
      <c r="K59" s="34" t="str">
        <f t="shared" si="1"/>
        <v/>
      </c>
      <c r="L59" s="307"/>
      <c r="M59" s="383"/>
    </row>
    <row r="60" spans="1:13" ht="45" customHeight="1" x14ac:dyDescent="0.2">
      <c r="A60" s="307" t="str">
        <f t="shared" si="0"/>
        <v>RQF053</v>
      </c>
      <c r="B60" s="633" t="s">
        <v>361</v>
      </c>
      <c r="C60" s="634" t="s">
        <v>361</v>
      </c>
      <c r="D60" s="634" t="s">
        <v>361</v>
      </c>
      <c r="E60" s="635" t="s">
        <v>361</v>
      </c>
      <c r="F60" s="391" t="s">
        <v>4</v>
      </c>
      <c r="G60" s="304"/>
      <c r="H60" s="395"/>
      <c r="I60" s="306"/>
      <c r="J60" s="306"/>
      <c r="K60" s="34" t="str">
        <f t="shared" si="1"/>
        <v/>
      </c>
      <c r="L60" s="307"/>
      <c r="M60" s="383"/>
    </row>
    <row r="61" spans="1:13" ht="45" customHeight="1" x14ac:dyDescent="0.2">
      <c r="A61" s="307" t="str">
        <f t="shared" si="0"/>
        <v>RQF054</v>
      </c>
      <c r="B61" s="633" t="s">
        <v>362</v>
      </c>
      <c r="C61" s="634" t="s">
        <v>362</v>
      </c>
      <c r="D61" s="634" t="s">
        <v>362</v>
      </c>
      <c r="E61" s="635" t="s">
        <v>362</v>
      </c>
      <c r="F61" s="392" t="s">
        <v>5</v>
      </c>
      <c r="G61" s="304"/>
      <c r="H61" s="305"/>
      <c r="I61" s="306"/>
      <c r="J61" s="306"/>
      <c r="K61" s="34" t="str">
        <f t="shared" si="1"/>
        <v/>
      </c>
      <c r="L61" s="307"/>
      <c r="M61" s="383"/>
    </row>
    <row r="62" spans="1:13" ht="45" customHeight="1" x14ac:dyDescent="0.2">
      <c r="A62" s="307" t="str">
        <f t="shared" si="0"/>
        <v>RQF055</v>
      </c>
      <c r="B62" s="633" t="s">
        <v>363</v>
      </c>
      <c r="C62" s="634" t="s">
        <v>363</v>
      </c>
      <c r="D62" s="634" t="s">
        <v>363</v>
      </c>
      <c r="E62" s="635" t="s">
        <v>363</v>
      </c>
      <c r="F62" s="391" t="s">
        <v>5</v>
      </c>
      <c r="G62" s="304"/>
      <c r="H62" s="395"/>
      <c r="I62" s="306"/>
      <c r="J62" s="306"/>
      <c r="K62" s="34" t="str">
        <f t="shared" si="1"/>
        <v/>
      </c>
      <c r="L62" s="307"/>
      <c r="M62" s="383"/>
    </row>
    <row r="63" spans="1:13" ht="45" customHeight="1" x14ac:dyDescent="0.2">
      <c r="A63" s="307" t="str">
        <f t="shared" si="0"/>
        <v>RQF056</v>
      </c>
      <c r="B63" s="633" t="s">
        <v>364</v>
      </c>
      <c r="C63" s="634" t="s">
        <v>364</v>
      </c>
      <c r="D63" s="634" t="s">
        <v>364</v>
      </c>
      <c r="E63" s="635" t="s">
        <v>364</v>
      </c>
      <c r="F63" s="391" t="s">
        <v>5</v>
      </c>
      <c r="G63" s="304"/>
      <c r="H63" s="395"/>
      <c r="I63" s="306"/>
      <c r="J63" s="306"/>
      <c r="K63" s="34" t="str">
        <f t="shared" si="1"/>
        <v/>
      </c>
      <c r="L63" s="307"/>
      <c r="M63" s="383"/>
    </row>
    <row r="64" spans="1:13" ht="45" customHeight="1" x14ac:dyDescent="0.2">
      <c r="A64" s="307" t="str">
        <f t="shared" si="0"/>
        <v>RQF057</v>
      </c>
      <c r="B64" s="633" t="s">
        <v>365</v>
      </c>
      <c r="C64" s="634" t="s">
        <v>365</v>
      </c>
      <c r="D64" s="634" t="s">
        <v>365</v>
      </c>
      <c r="E64" s="635" t="s">
        <v>365</v>
      </c>
      <c r="F64" s="391" t="s">
        <v>5</v>
      </c>
      <c r="G64" s="304"/>
      <c r="H64" s="395"/>
      <c r="I64" s="306"/>
      <c r="J64" s="306"/>
      <c r="K64" s="34" t="str">
        <f t="shared" si="1"/>
        <v/>
      </c>
      <c r="L64" s="307"/>
      <c r="M64" s="383"/>
    </row>
    <row r="65" spans="1:13" ht="45" customHeight="1" x14ac:dyDescent="0.2">
      <c r="A65" s="307" t="str">
        <f t="shared" si="0"/>
        <v>RQF058</v>
      </c>
      <c r="B65" s="633" t="s">
        <v>366</v>
      </c>
      <c r="C65" s="634" t="s">
        <v>366</v>
      </c>
      <c r="D65" s="634" t="s">
        <v>366</v>
      </c>
      <c r="E65" s="635" t="s">
        <v>366</v>
      </c>
      <c r="F65" s="391" t="s">
        <v>5</v>
      </c>
      <c r="G65" s="304"/>
      <c r="H65" s="395"/>
      <c r="I65" s="306"/>
      <c r="J65" s="306"/>
      <c r="K65" s="34" t="str">
        <f t="shared" si="1"/>
        <v/>
      </c>
      <c r="L65" s="307"/>
      <c r="M65" s="383"/>
    </row>
    <row r="66" spans="1:13" ht="45" customHeight="1" x14ac:dyDescent="0.2">
      <c r="A66" s="307" t="str">
        <f t="shared" si="0"/>
        <v>RQF059</v>
      </c>
      <c r="B66" s="633" t="s">
        <v>367</v>
      </c>
      <c r="C66" s="634" t="s">
        <v>367</v>
      </c>
      <c r="D66" s="634" t="s">
        <v>367</v>
      </c>
      <c r="E66" s="635" t="s">
        <v>367</v>
      </c>
      <c r="F66" s="391" t="s">
        <v>5</v>
      </c>
      <c r="G66" s="304"/>
      <c r="H66" s="395"/>
      <c r="I66" s="306"/>
      <c r="J66" s="306"/>
      <c r="K66" s="34" t="str">
        <f t="shared" si="1"/>
        <v/>
      </c>
      <c r="L66" s="307"/>
      <c r="M66" s="383"/>
    </row>
    <row r="67" spans="1:13" ht="45" customHeight="1" x14ac:dyDescent="0.2">
      <c r="A67" s="307" t="str">
        <f t="shared" si="0"/>
        <v>RQF060</v>
      </c>
      <c r="B67" s="633" t="s">
        <v>368</v>
      </c>
      <c r="C67" s="634" t="s">
        <v>368</v>
      </c>
      <c r="D67" s="634" t="s">
        <v>368</v>
      </c>
      <c r="E67" s="635" t="s">
        <v>368</v>
      </c>
      <c r="F67" s="391" t="s">
        <v>5</v>
      </c>
      <c r="G67" s="304"/>
      <c r="H67" s="395"/>
      <c r="I67" s="306"/>
      <c r="J67" s="306"/>
      <c r="K67" s="34" t="str">
        <f t="shared" si="1"/>
        <v/>
      </c>
      <c r="L67" s="307"/>
      <c r="M67" s="383"/>
    </row>
    <row r="68" spans="1:13" ht="45" customHeight="1" x14ac:dyDescent="0.2">
      <c r="A68" s="307" t="str">
        <f t="shared" si="0"/>
        <v>RQF061</v>
      </c>
      <c r="B68" s="633" t="s">
        <v>369</v>
      </c>
      <c r="C68" s="634" t="s">
        <v>369</v>
      </c>
      <c r="D68" s="634" t="s">
        <v>369</v>
      </c>
      <c r="E68" s="635" t="s">
        <v>369</v>
      </c>
      <c r="F68" s="391" t="s">
        <v>5</v>
      </c>
      <c r="G68" s="304"/>
      <c r="H68" s="395"/>
      <c r="I68" s="306"/>
      <c r="J68" s="306"/>
      <c r="K68" s="34" t="str">
        <f t="shared" si="1"/>
        <v/>
      </c>
      <c r="L68" s="307"/>
      <c r="M68" s="383"/>
    </row>
    <row r="69" spans="1:13" ht="45" customHeight="1" x14ac:dyDescent="0.2">
      <c r="A69" s="307" t="str">
        <f t="shared" si="0"/>
        <v>RQF062</v>
      </c>
      <c r="B69" s="633" t="s">
        <v>370</v>
      </c>
      <c r="C69" s="634" t="s">
        <v>370</v>
      </c>
      <c r="D69" s="634" t="s">
        <v>370</v>
      </c>
      <c r="E69" s="635" t="s">
        <v>370</v>
      </c>
      <c r="F69" s="391" t="s">
        <v>5</v>
      </c>
      <c r="G69" s="304"/>
      <c r="H69" s="395"/>
      <c r="I69" s="306"/>
      <c r="J69" s="306"/>
      <c r="K69" s="34" t="str">
        <f t="shared" si="1"/>
        <v/>
      </c>
      <c r="L69" s="307"/>
      <c r="M69" s="383"/>
    </row>
    <row r="70" spans="1:13" ht="45" customHeight="1" x14ac:dyDescent="0.2">
      <c r="A70" s="307" t="str">
        <f t="shared" si="0"/>
        <v>RQF063</v>
      </c>
      <c r="B70" s="633" t="s">
        <v>371</v>
      </c>
      <c r="C70" s="634" t="s">
        <v>371</v>
      </c>
      <c r="D70" s="634" t="s">
        <v>371</v>
      </c>
      <c r="E70" s="635" t="s">
        <v>371</v>
      </c>
      <c r="F70" s="391" t="s">
        <v>4</v>
      </c>
      <c r="G70" s="304"/>
      <c r="H70" s="395"/>
      <c r="I70" s="306"/>
      <c r="J70" s="306"/>
      <c r="K70" s="34" t="str">
        <f t="shared" si="1"/>
        <v/>
      </c>
      <c r="L70" s="307"/>
      <c r="M70" s="383"/>
    </row>
    <row r="71" spans="1:13" ht="45" customHeight="1" x14ac:dyDescent="0.2">
      <c r="A71" s="307" t="str">
        <f t="shared" si="0"/>
        <v>RQF064</v>
      </c>
      <c r="B71" s="633" t="s">
        <v>372</v>
      </c>
      <c r="C71" s="634" t="s">
        <v>372</v>
      </c>
      <c r="D71" s="634" t="s">
        <v>372</v>
      </c>
      <c r="E71" s="635" t="s">
        <v>372</v>
      </c>
      <c r="F71" s="391" t="s">
        <v>17</v>
      </c>
      <c r="G71" s="304"/>
      <c r="H71" s="395" t="s">
        <v>27</v>
      </c>
      <c r="I71" s="408">
        <v>3.5714285714285698E-2</v>
      </c>
      <c r="J71" s="306"/>
      <c r="K71" s="34">
        <f t="shared" si="1"/>
        <v>3.5714285714285698</v>
      </c>
      <c r="L71" s="307"/>
      <c r="M71" s="383"/>
    </row>
    <row r="72" spans="1:13" ht="45" customHeight="1" x14ac:dyDescent="0.2">
      <c r="A72" s="307" t="str">
        <f t="shared" ref="A72:A96" si="2">IF(LEFT(A71,2)="ID",CONCATENATE(MID($A$7,SEARCH(" ",$A$7)+1,10),"001"),CONCATENATE(MID($A$7,SEARCH(" ",$A$7)+1,10),TEXT(RIGHT(A71,3)+1,"000")))</f>
        <v>RQF065</v>
      </c>
      <c r="B72" s="633" t="s">
        <v>373</v>
      </c>
      <c r="C72" s="634" t="s">
        <v>373</v>
      </c>
      <c r="D72" s="634" t="s">
        <v>373</v>
      </c>
      <c r="E72" s="635" t="s">
        <v>373</v>
      </c>
      <c r="F72" s="391" t="s">
        <v>5</v>
      </c>
      <c r="G72" s="304"/>
      <c r="H72" s="395"/>
      <c r="I72" s="306"/>
      <c r="J72" s="306"/>
      <c r="K72" s="34" t="str">
        <f t="shared" ref="K72:K96" si="3">IF(I72="","",I72*100)</f>
        <v/>
      </c>
      <c r="L72" s="307"/>
      <c r="M72" s="383"/>
    </row>
    <row r="73" spans="1:13" ht="45" customHeight="1" x14ac:dyDescent="0.2">
      <c r="A73" s="307" t="str">
        <f t="shared" si="2"/>
        <v>RQF066</v>
      </c>
      <c r="B73" s="633" t="s">
        <v>374</v>
      </c>
      <c r="C73" s="634" t="s">
        <v>374</v>
      </c>
      <c r="D73" s="634" t="s">
        <v>374</v>
      </c>
      <c r="E73" s="635" t="s">
        <v>374</v>
      </c>
      <c r="F73" s="391" t="s">
        <v>5</v>
      </c>
      <c r="G73" s="304"/>
      <c r="H73" s="395"/>
      <c r="I73" s="306"/>
      <c r="J73" s="306"/>
      <c r="K73" s="34" t="str">
        <f t="shared" si="3"/>
        <v/>
      </c>
      <c r="L73" s="307"/>
      <c r="M73" s="383"/>
    </row>
    <row r="74" spans="1:13" ht="45" customHeight="1" x14ac:dyDescent="0.2">
      <c r="A74" s="307" t="str">
        <f t="shared" si="2"/>
        <v>RQF067</v>
      </c>
      <c r="B74" s="633" t="s">
        <v>375</v>
      </c>
      <c r="C74" s="634" t="s">
        <v>375</v>
      </c>
      <c r="D74" s="634" t="s">
        <v>375</v>
      </c>
      <c r="E74" s="635" t="s">
        <v>375</v>
      </c>
      <c r="F74" s="391" t="s">
        <v>5</v>
      </c>
      <c r="G74" s="304"/>
      <c r="H74" s="395"/>
      <c r="I74" s="306"/>
      <c r="J74" s="306"/>
      <c r="K74" s="34" t="str">
        <f t="shared" si="3"/>
        <v/>
      </c>
      <c r="L74" s="307"/>
      <c r="M74" s="383"/>
    </row>
    <row r="75" spans="1:13" ht="45" customHeight="1" x14ac:dyDescent="0.2">
      <c r="A75" s="307" t="str">
        <f t="shared" si="2"/>
        <v>RQF068</v>
      </c>
      <c r="B75" s="633" t="s">
        <v>376</v>
      </c>
      <c r="C75" s="634" t="s">
        <v>376</v>
      </c>
      <c r="D75" s="634" t="s">
        <v>376</v>
      </c>
      <c r="E75" s="635" t="s">
        <v>376</v>
      </c>
      <c r="F75" s="391" t="s">
        <v>5</v>
      </c>
      <c r="G75" s="304"/>
      <c r="H75" s="395"/>
      <c r="I75" s="306"/>
      <c r="J75" s="306"/>
      <c r="K75" s="34" t="str">
        <f t="shared" si="3"/>
        <v/>
      </c>
      <c r="L75" s="307"/>
      <c r="M75" s="383"/>
    </row>
    <row r="76" spans="1:13" ht="45" customHeight="1" x14ac:dyDescent="0.2">
      <c r="A76" s="307" t="str">
        <f t="shared" si="2"/>
        <v>RQF069</v>
      </c>
      <c r="B76" s="633" t="s">
        <v>377</v>
      </c>
      <c r="C76" s="634" t="s">
        <v>377</v>
      </c>
      <c r="D76" s="634" t="s">
        <v>377</v>
      </c>
      <c r="E76" s="635" t="s">
        <v>377</v>
      </c>
      <c r="F76" s="391" t="s">
        <v>5</v>
      </c>
      <c r="G76" s="304"/>
      <c r="H76" s="395"/>
      <c r="I76" s="306"/>
      <c r="J76" s="306"/>
      <c r="K76" s="34" t="str">
        <f t="shared" si="3"/>
        <v/>
      </c>
      <c r="L76" s="307"/>
      <c r="M76" s="383"/>
    </row>
    <row r="77" spans="1:13" ht="45" customHeight="1" x14ac:dyDescent="0.2">
      <c r="A77" s="307" t="str">
        <f t="shared" si="2"/>
        <v>RQF070</v>
      </c>
      <c r="B77" s="633" t="s">
        <v>378</v>
      </c>
      <c r="C77" s="634" t="s">
        <v>378</v>
      </c>
      <c r="D77" s="634" t="s">
        <v>378</v>
      </c>
      <c r="E77" s="635" t="s">
        <v>378</v>
      </c>
      <c r="F77" s="391" t="s">
        <v>5</v>
      </c>
      <c r="G77" s="304"/>
      <c r="H77" s="395"/>
      <c r="I77" s="306"/>
      <c r="J77" s="306"/>
      <c r="K77" s="34" t="str">
        <f t="shared" si="3"/>
        <v/>
      </c>
      <c r="L77" s="307"/>
      <c r="M77" s="383"/>
    </row>
    <row r="78" spans="1:13" ht="45" customHeight="1" x14ac:dyDescent="0.2">
      <c r="A78" s="307" t="str">
        <f t="shared" si="2"/>
        <v>RQF071</v>
      </c>
      <c r="B78" s="633" t="s">
        <v>379</v>
      </c>
      <c r="C78" s="634" t="s">
        <v>379</v>
      </c>
      <c r="D78" s="634" t="s">
        <v>379</v>
      </c>
      <c r="E78" s="635" t="s">
        <v>379</v>
      </c>
      <c r="F78" s="391" t="s">
        <v>5</v>
      </c>
      <c r="G78" s="304"/>
      <c r="H78" s="395"/>
      <c r="I78" s="306"/>
      <c r="J78" s="306"/>
      <c r="K78" s="34" t="str">
        <f t="shared" si="3"/>
        <v/>
      </c>
      <c r="L78" s="307"/>
      <c r="M78" s="383"/>
    </row>
    <row r="79" spans="1:13" ht="45" customHeight="1" x14ac:dyDescent="0.2">
      <c r="A79" s="307" t="str">
        <f t="shared" si="2"/>
        <v>RQF072</v>
      </c>
      <c r="B79" s="633" t="s">
        <v>380</v>
      </c>
      <c r="C79" s="634" t="s">
        <v>380</v>
      </c>
      <c r="D79" s="634" t="s">
        <v>380</v>
      </c>
      <c r="E79" s="635" t="s">
        <v>380</v>
      </c>
      <c r="F79" s="392" t="s">
        <v>5</v>
      </c>
      <c r="G79" s="304"/>
      <c r="H79" s="305"/>
      <c r="I79" s="306"/>
      <c r="J79" s="306"/>
      <c r="K79" s="34" t="str">
        <f t="shared" si="3"/>
        <v/>
      </c>
      <c r="L79" s="307"/>
      <c r="M79" s="383"/>
    </row>
    <row r="80" spans="1:13" ht="45" customHeight="1" x14ac:dyDescent="0.2">
      <c r="A80" s="307" t="str">
        <f t="shared" si="2"/>
        <v>RQF073</v>
      </c>
      <c r="B80" s="633" t="s">
        <v>381</v>
      </c>
      <c r="C80" s="634" t="s">
        <v>381</v>
      </c>
      <c r="D80" s="634" t="s">
        <v>381</v>
      </c>
      <c r="E80" s="635" t="s">
        <v>381</v>
      </c>
      <c r="F80" s="392" t="s">
        <v>5</v>
      </c>
      <c r="G80" s="304"/>
      <c r="H80" s="305"/>
      <c r="I80" s="306"/>
      <c r="J80" s="306"/>
      <c r="K80" s="34" t="str">
        <f t="shared" si="3"/>
        <v/>
      </c>
      <c r="L80" s="307"/>
      <c r="M80" s="383"/>
    </row>
    <row r="81" spans="1:13" ht="45" customHeight="1" x14ac:dyDescent="0.2">
      <c r="A81" s="307" t="str">
        <f t="shared" si="2"/>
        <v>RQF074</v>
      </c>
      <c r="B81" s="633" t="s">
        <v>382</v>
      </c>
      <c r="C81" s="634" t="s">
        <v>382</v>
      </c>
      <c r="D81" s="634" t="s">
        <v>382</v>
      </c>
      <c r="E81" s="635" t="s">
        <v>382</v>
      </c>
      <c r="F81" s="392" t="s">
        <v>5</v>
      </c>
      <c r="G81" s="304"/>
      <c r="H81" s="305"/>
      <c r="I81" s="306"/>
      <c r="J81" s="306"/>
      <c r="K81" s="34" t="str">
        <f t="shared" si="3"/>
        <v/>
      </c>
      <c r="L81" s="307"/>
      <c r="M81" s="383"/>
    </row>
    <row r="82" spans="1:13" ht="45" customHeight="1" x14ac:dyDescent="0.2">
      <c r="A82" s="307" t="str">
        <f t="shared" si="2"/>
        <v>RQF075</v>
      </c>
      <c r="B82" s="633" t="s">
        <v>383</v>
      </c>
      <c r="C82" s="634" t="s">
        <v>383</v>
      </c>
      <c r="D82" s="634" t="s">
        <v>383</v>
      </c>
      <c r="E82" s="635" t="s">
        <v>383</v>
      </c>
      <c r="F82" s="392" t="s">
        <v>5</v>
      </c>
      <c r="G82" s="304"/>
      <c r="H82" s="305"/>
      <c r="I82" s="306"/>
      <c r="J82" s="306"/>
      <c r="K82" s="34" t="str">
        <f t="shared" si="3"/>
        <v/>
      </c>
      <c r="L82" s="307"/>
      <c r="M82" s="383"/>
    </row>
    <row r="83" spans="1:13" ht="45" customHeight="1" x14ac:dyDescent="0.2">
      <c r="A83" s="307" t="str">
        <f t="shared" si="2"/>
        <v>RQF076</v>
      </c>
      <c r="B83" s="633" t="s">
        <v>384</v>
      </c>
      <c r="C83" s="634" t="s">
        <v>384</v>
      </c>
      <c r="D83" s="634" t="s">
        <v>384</v>
      </c>
      <c r="E83" s="635" t="s">
        <v>384</v>
      </c>
      <c r="F83" s="391" t="s">
        <v>17</v>
      </c>
      <c r="G83" s="304"/>
      <c r="H83" s="395" t="s">
        <v>27</v>
      </c>
      <c r="I83" s="408">
        <v>3.5714285714285698E-2</v>
      </c>
      <c r="J83" s="306"/>
      <c r="K83" s="34">
        <f t="shared" si="3"/>
        <v>3.5714285714285698</v>
      </c>
      <c r="L83" s="307"/>
      <c r="M83" s="383"/>
    </row>
    <row r="84" spans="1:13" ht="45" customHeight="1" x14ac:dyDescent="0.2">
      <c r="A84" s="307" t="str">
        <f t="shared" si="2"/>
        <v>RQF077</v>
      </c>
      <c r="B84" s="633" t="s">
        <v>385</v>
      </c>
      <c r="C84" s="634" t="s">
        <v>385</v>
      </c>
      <c r="D84" s="634" t="s">
        <v>385</v>
      </c>
      <c r="E84" s="635" t="s">
        <v>385</v>
      </c>
      <c r="F84" s="392" t="s">
        <v>5</v>
      </c>
      <c r="G84" s="304"/>
      <c r="H84" s="305"/>
      <c r="I84" s="306"/>
      <c r="J84" s="306"/>
      <c r="K84" s="34" t="str">
        <f t="shared" si="3"/>
        <v/>
      </c>
      <c r="L84" s="307"/>
      <c r="M84" s="383"/>
    </row>
    <row r="85" spans="1:13" ht="45" customHeight="1" x14ac:dyDescent="0.2">
      <c r="A85" s="307" t="str">
        <f t="shared" si="2"/>
        <v>RQF078</v>
      </c>
      <c r="B85" s="633" t="s">
        <v>386</v>
      </c>
      <c r="C85" s="634" t="s">
        <v>386</v>
      </c>
      <c r="D85" s="634" t="s">
        <v>386</v>
      </c>
      <c r="E85" s="635" t="s">
        <v>386</v>
      </c>
      <c r="F85" s="392" t="s">
        <v>5</v>
      </c>
      <c r="G85" s="304"/>
      <c r="H85" s="305"/>
      <c r="I85" s="306"/>
      <c r="J85" s="306"/>
      <c r="K85" s="34" t="str">
        <f t="shared" si="3"/>
        <v/>
      </c>
      <c r="L85" s="307"/>
      <c r="M85" s="383"/>
    </row>
    <row r="86" spans="1:13" ht="45" customHeight="1" x14ac:dyDescent="0.2">
      <c r="A86" s="307" t="str">
        <f t="shared" si="2"/>
        <v>RQF079</v>
      </c>
      <c r="B86" s="633" t="s">
        <v>387</v>
      </c>
      <c r="C86" s="634" t="s">
        <v>387</v>
      </c>
      <c r="D86" s="634" t="s">
        <v>387</v>
      </c>
      <c r="E86" s="635" t="s">
        <v>387</v>
      </c>
      <c r="F86" s="392" t="s">
        <v>5</v>
      </c>
      <c r="G86" s="304"/>
      <c r="H86" s="305"/>
      <c r="I86" s="306"/>
      <c r="J86" s="306"/>
      <c r="K86" s="34" t="str">
        <f t="shared" si="3"/>
        <v/>
      </c>
      <c r="L86" s="307"/>
      <c r="M86" s="383"/>
    </row>
    <row r="87" spans="1:13" ht="45" customHeight="1" x14ac:dyDescent="0.2">
      <c r="A87" s="307" t="str">
        <f t="shared" si="2"/>
        <v>RQF080</v>
      </c>
      <c r="B87" s="633" t="s">
        <v>388</v>
      </c>
      <c r="C87" s="634" t="s">
        <v>388</v>
      </c>
      <c r="D87" s="634" t="s">
        <v>388</v>
      </c>
      <c r="E87" s="635" t="s">
        <v>388</v>
      </c>
      <c r="F87" s="392" t="s">
        <v>4</v>
      </c>
      <c r="G87" s="304"/>
      <c r="H87" s="305"/>
      <c r="I87" s="306"/>
      <c r="J87" s="306"/>
      <c r="K87" s="34" t="str">
        <f t="shared" si="3"/>
        <v/>
      </c>
      <c r="L87" s="307"/>
      <c r="M87" s="383"/>
    </row>
    <row r="88" spans="1:13" ht="45" customHeight="1" x14ac:dyDescent="0.2">
      <c r="A88" s="307" t="str">
        <f t="shared" si="2"/>
        <v>RQF081</v>
      </c>
      <c r="B88" s="633" t="s">
        <v>389</v>
      </c>
      <c r="C88" s="634" t="s">
        <v>389</v>
      </c>
      <c r="D88" s="634" t="s">
        <v>389</v>
      </c>
      <c r="E88" s="635" t="s">
        <v>389</v>
      </c>
      <c r="F88" s="392" t="s">
        <v>4</v>
      </c>
      <c r="G88" s="304"/>
      <c r="H88" s="395"/>
      <c r="I88" s="306"/>
      <c r="J88" s="306"/>
      <c r="K88" s="34" t="str">
        <f t="shared" si="3"/>
        <v/>
      </c>
      <c r="L88" s="307"/>
      <c r="M88" s="383"/>
    </row>
    <row r="89" spans="1:13" ht="45" customHeight="1" x14ac:dyDescent="0.2">
      <c r="A89" s="307" t="str">
        <f t="shared" si="2"/>
        <v>RQF082</v>
      </c>
      <c r="B89" s="633" t="s">
        <v>390</v>
      </c>
      <c r="C89" s="634" t="s">
        <v>390</v>
      </c>
      <c r="D89" s="634" t="s">
        <v>390</v>
      </c>
      <c r="E89" s="635" t="s">
        <v>390</v>
      </c>
      <c r="F89" s="391" t="s">
        <v>4</v>
      </c>
      <c r="G89" s="304"/>
      <c r="H89" s="395"/>
      <c r="I89" s="306"/>
      <c r="J89" s="306"/>
      <c r="K89" s="34" t="str">
        <f t="shared" si="3"/>
        <v/>
      </c>
      <c r="L89" s="307"/>
      <c r="M89" s="383"/>
    </row>
    <row r="90" spans="1:13" ht="45" customHeight="1" x14ac:dyDescent="0.2">
      <c r="A90" s="307" t="str">
        <f t="shared" si="2"/>
        <v>RQF083</v>
      </c>
      <c r="B90" s="633" t="s">
        <v>391</v>
      </c>
      <c r="C90" s="634" t="s">
        <v>391</v>
      </c>
      <c r="D90" s="634" t="s">
        <v>391</v>
      </c>
      <c r="E90" s="635" t="s">
        <v>391</v>
      </c>
      <c r="F90" s="391" t="s">
        <v>4</v>
      </c>
      <c r="G90" s="304"/>
      <c r="H90" s="395"/>
      <c r="I90" s="306"/>
      <c r="J90" s="306"/>
      <c r="K90" s="34" t="str">
        <f t="shared" si="3"/>
        <v/>
      </c>
      <c r="L90" s="307"/>
      <c r="M90" s="383"/>
    </row>
    <row r="91" spans="1:13" ht="45" customHeight="1" x14ac:dyDescent="0.2">
      <c r="A91" s="307" t="str">
        <f t="shared" si="2"/>
        <v>RQF084</v>
      </c>
      <c r="B91" s="633" t="s">
        <v>392</v>
      </c>
      <c r="C91" s="634" t="s">
        <v>392</v>
      </c>
      <c r="D91" s="634" t="s">
        <v>392</v>
      </c>
      <c r="E91" s="635" t="s">
        <v>392</v>
      </c>
      <c r="F91" s="391" t="s">
        <v>5</v>
      </c>
      <c r="G91" s="304"/>
      <c r="H91" s="395"/>
      <c r="I91" s="306"/>
      <c r="J91" s="306"/>
      <c r="K91" s="34" t="str">
        <f t="shared" si="3"/>
        <v/>
      </c>
      <c r="L91" s="307"/>
      <c r="M91" s="383"/>
    </row>
    <row r="92" spans="1:13" ht="45" customHeight="1" x14ac:dyDescent="0.2">
      <c r="A92" s="307" t="str">
        <f t="shared" si="2"/>
        <v>RQF085</v>
      </c>
      <c r="B92" s="633" t="s">
        <v>393</v>
      </c>
      <c r="C92" s="634" t="s">
        <v>393</v>
      </c>
      <c r="D92" s="634" t="s">
        <v>393</v>
      </c>
      <c r="E92" s="635" t="s">
        <v>393</v>
      </c>
      <c r="F92" s="391" t="s">
        <v>5</v>
      </c>
      <c r="G92" s="304"/>
      <c r="H92" s="395"/>
      <c r="I92" s="306"/>
      <c r="J92" s="306"/>
      <c r="K92" s="34" t="str">
        <f t="shared" si="3"/>
        <v/>
      </c>
      <c r="L92" s="307"/>
      <c r="M92" s="383"/>
    </row>
    <row r="93" spans="1:13" ht="45" customHeight="1" x14ac:dyDescent="0.2">
      <c r="A93" s="307" t="str">
        <f t="shared" si="2"/>
        <v>RQF086</v>
      </c>
      <c r="B93" s="633" t="s">
        <v>394</v>
      </c>
      <c r="C93" s="634" t="s">
        <v>394</v>
      </c>
      <c r="D93" s="634" t="s">
        <v>394</v>
      </c>
      <c r="E93" s="635" t="s">
        <v>394</v>
      </c>
      <c r="F93" s="392" t="s">
        <v>5</v>
      </c>
      <c r="G93" s="304"/>
      <c r="H93" s="305"/>
      <c r="I93" s="306"/>
      <c r="J93" s="306"/>
      <c r="K93" s="34" t="str">
        <f t="shared" si="3"/>
        <v/>
      </c>
      <c r="L93" s="307"/>
      <c r="M93" s="383"/>
    </row>
    <row r="94" spans="1:13" ht="45" customHeight="1" x14ac:dyDescent="0.2">
      <c r="A94" s="307" t="str">
        <f t="shared" si="2"/>
        <v>RQF087</v>
      </c>
      <c r="B94" s="633" t="s">
        <v>395</v>
      </c>
      <c r="C94" s="634" t="s">
        <v>395</v>
      </c>
      <c r="D94" s="634" t="s">
        <v>395</v>
      </c>
      <c r="E94" s="635" t="s">
        <v>395</v>
      </c>
      <c r="F94" s="392" t="s">
        <v>5</v>
      </c>
      <c r="G94" s="304"/>
      <c r="H94" s="305"/>
      <c r="I94" s="306"/>
      <c r="J94" s="306"/>
      <c r="K94" s="34" t="str">
        <f t="shared" si="3"/>
        <v/>
      </c>
      <c r="L94" s="307"/>
      <c r="M94" s="383"/>
    </row>
    <row r="95" spans="1:13" ht="45" customHeight="1" x14ac:dyDescent="0.2">
      <c r="A95" s="307" t="str">
        <f t="shared" si="2"/>
        <v>RQF088</v>
      </c>
      <c r="B95" s="633" t="s">
        <v>396</v>
      </c>
      <c r="C95" s="634" t="s">
        <v>396</v>
      </c>
      <c r="D95" s="634" t="s">
        <v>396</v>
      </c>
      <c r="E95" s="635" t="s">
        <v>396</v>
      </c>
      <c r="F95" s="392" t="s">
        <v>17</v>
      </c>
      <c r="G95" s="304"/>
      <c r="H95" s="395" t="s">
        <v>27</v>
      </c>
      <c r="I95" s="408">
        <v>3.5714285714285698E-2</v>
      </c>
      <c r="J95" s="306"/>
      <c r="K95" s="34">
        <f t="shared" si="3"/>
        <v>3.5714285714285698</v>
      </c>
      <c r="L95" s="307"/>
      <c r="M95" s="383"/>
    </row>
    <row r="96" spans="1:13" ht="45" customHeight="1" x14ac:dyDescent="0.2">
      <c r="A96" s="307" t="str">
        <f t="shared" si="2"/>
        <v>RQF089</v>
      </c>
      <c r="B96" s="636" t="s">
        <v>397</v>
      </c>
      <c r="C96" s="637" t="s">
        <v>397</v>
      </c>
      <c r="D96" s="637" t="s">
        <v>397</v>
      </c>
      <c r="E96" s="638" t="s">
        <v>397</v>
      </c>
      <c r="F96" s="392" t="s">
        <v>5</v>
      </c>
      <c r="G96" s="304"/>
      <c r="H96" s="305"/>
      <c r="I96" s="306"/>
      <c r="J96" s="306"/>
      <c r="K96" s="34" t="str">
        <f t="shared" si="3"/>
        <v/>
      </c>
      <c r="L96" s="307"/>
      <c r="M96" s="383"/>
    </row>
    <row r="97" spans="1:13" x14ac:dyDescent="0.2">
      <c r="A97" s="101"/>
    </row>
    <row r="98" spans="1:13" ht="13.5" thickBot="1" x14ac:dyDescent="0.25">
      <c r="A98" s="278"/>
      <c r="B98" s="28" t="s">
        <v>52</v>
      </c>
      <c r="C98" s="28"/>
      <c r="D98" s="28"/>
      <c r="E98" s="28"/>
      <c r="F98" s="28" t="s">
        <v>53</v>
      </c>
      <c r="G98" s="28"/>
      <c r="H98" s="26"/>
      <c r="I98" s="26"/>
      <c r="J98" s="26"/>
    </row>
    <row r="99" spans="1:13" ht="26.25" thickBot="1" x14ac:dyDescent="0.25">
      <c r="A99" s="29" t="s">
        <v>215</v>
      </c>
      <c r="B99" s="31" t="s">
        <v>169</v>
      </c>
      <c r="C99" s="300"/>
      <c r="D99" s="300"/>
      <c r="E99" s="301"/>
      <c r="F99" s="30" t="s">
        <v>4</v>
      </c>
      <c r="G99" s="30" t="s">
        <v>57</v>
      </c>
      <c r="H99" s="30" t="s">
        <v>22</v>
      </c>
      <c r="I99" s="31" t="s">
        <v>55</v>
      </c>
      <c r="J99" s="30" t="s">
        <v>56</v>
      </c>
      <c r="K99" s="33" t="s">
        <v>58</v>
      </c>
      <c r="L99" s="364" t="s">
        <v>274</v>
      </c>
      <c r="M99" s="32" t="s">
        <v>275</v>
      </c>
    </row>
    <row r="100" spans="1:13" ht="45" customHeight="1" x14ac:dyDescent="0.2">
      <c r="A100" s="307" t="str">
        <f t="shared" ref="A100:A127" si="4">IF(LEFT(A99,2)="ID",CONCATENATE(MID($A$99,SEARCH(" ",$A$99)+1,10),"001"),CONCATENATE(MID($A$99,SEARCH(" ",$A$99)+1,10),TEXT(RIGHT(A99,3)+1,"000")))</f>
        <v>RQNF001</v>
      </c>
      <c r="B100" s="423" t="s">
        <v>429</v>
      </c>
      <c r="C100" s="424" t="s">
        <v>429</v>
      </c>
      <c r="D100" s="424" t="s">
        <v>429</v>
      </c>
      <c r="E100" s="425" t="s">
        <v>429</v>
      </c>
      <c r="F100" s="391" t="s">
        <v>4</v>
      </c>
      <c r="G100" s="304"/>
      <c r="H100" s="305"/>
      <c r="I100" s="306"/>
      <c r="J100" s="306"/>
      <c r="K100" s="34" t="str">
        <f t="shared" ref="K100:K127" si="5">IF(I100="","",I100*100)</f>
        <v/>
      </c>
      <c r="L100" s="307"/>
      <c r="M100" s="383"/>
    </row>
    <row r="101" spans="1:13" ht="45" customHeight="1" x14ac:dyDescent="0.2">
      <c r="A101" s="307" t="str">
        <f t="shared" si="4"/>
        <v>RQNF002</v>
      </c>
      <c r="B101" s="423" t="s">
        <v>430</v>
      </c>
      <c r="C101" s="424" t="s">
        <v>430</v>
      </c>
      <c r="D101" s="424" t="s">
        <v>430</v>
      </c>
      <c r="E101" s="425" t="s">
        <v>430</v>
      </c>
      <c r="F101" s="391" t="s">
        <v>4</v>
      </c>
      <c r="G101" s="304"/>
      <c r="H101" s="305"/>
      <c r="I101" s="306"/>
      <c r="J101" s="306"/>
      <c r="K101" s="34" t="str">
        <f t="shared" si="5"/>
        <v/>
      </c>
      <c r="L101" s="307"/>
      <c r="M101" s="383"/>
    </row>
    <row r="102" spans="1:13" ht="45" customHeight="1" x14ac:dyDescent="0.2">
      <c r="A102" s="307" t="str">
        <f t="shared" si="4"/>
        <v>RQNF003</v>
      </c>
      <c r="B102" s="423" t="s">
        <v>431</v>
      </c>
      <c r="C102" s="424" t="s">
        <v>431</v>
      </c>
      <c r="D102" s="424" t="s">
        <v>431</v>
      </c>
      <c r="E102" s="425" t="s">
        <v>431</v>
      </c>
      <c r="F102" s="391" t="s">
        <v>4</v>
      </c>
      <c r="G102" s="304"/>
      <c r="H102" s="305"/>
      <c r="I102" s="306"/>
      <c r="J102" s="306"/>
      <c r="K102" s="34" t="str">
        <f t="shared" si="5"/>
        <v/>
      </c>
      <c r="L102" s="307"/>
      <c r="M102" s="383"/>
    </row>
    <row r="103" spans="1:13" ht="45" customHeight="1" x14ac:dyDescent="0.2">
      <c r="A103" s="307" t="str">
        <f t="shared" si="4"/>
        <v>RQNF004</v>
      </c>
      <c r="B103" s="423" t="s">
        <v>432</v>
      </c>
      <c r="C103" s="424" t="s">
        <v>432</v>
      </c>
      <c r="D103" s="424" t="s">
        <v>432</v>
      </c>
      <c r="E103" s="425" t="s">
        <v>432</v>
      </c>
      <c r="F103" s="391" t="s">
        <v>4</v>
      </c>
      <c r="G103" s="304"/>
      <c r="H103" s="305"/>
      <c r="I103" s="306"/>
      <c r="J103" s="306"/>
      <c r="K103" s="34" t="str">
        <f t="shared" si="5"/>
        <v/>
      </c>
      <c r="L103" s="307"/>
      <c r="M103" s="383"/>
    </row>
    <row r="104" spans="1:13" ht="45" customHeight="1" x14ac:dyDescent="0.2">
      <c r="A104" s="307" t="str">
        <f t="shared" si="4"/>
        <v>RQNF005</v>
      </c>
      <c r="B104" s="423" t="s">
        <v>433</v>
      </c>
      <c r="C104" s="424" t="s">
        <v>433</v>
      </c>
      <c r="D104" s="424" t="s">
        <v>433</v>
      </c>
      <c r="E104" s="425" t="s">
        <v>433</v>
      </c>
      <c r="F104" s="391" t="s">
        <v>4</v>
      </c>
      <c r="G104" s="304"/>
      <c r="H104" s="305"/>
      <c r="I104" s="306"/>
      <c r="J104" s="306"/>
      <c r="K104" s="34" t="str">
        <f t="shared" si="5"/>
        <v/>
      </c>
      <c r="L104" s="307"/>
      <c r="M104" s="383"/>
    </row>
    <row r="105" spans="1:13" ht="45" customHeight="1" x14ac:dyDescent="0.2">
      <c r="A105" s="307" t="str">
        <f t="shared" si="4"/>
        <v>RQNF006</v>
      </c>
      <c r="B105" s="423" t="s">
        <v>434</v>
      </c>
      <c r="C105" s="424" t="s">
        <v>434</v>
      </c>
      <c r="D105" s="424" t="s">
        <v>434</v>
      </c>
      <c r="E105" s="425" t="s">
        <v>434</v>
      </c>
      <c r="F105" s="391" t="s">
        <v>4</v>
      </c>
      <c r="G105" s="304"/>
      <c r="H105" s="305"/>
      <c r="I105" s="306"/>
      <c r="J105" s="306"/>
      <c r="K105" s="34" t="str">
        <f t="shared" si="5"/>
        <v/>
      </c>
      <c r="L105" s="307"/>
      <c r="M105" s="383"/>
    </row>
    <row r="106" spans="1:13" ht="45" customHeight="1" x14ac:dyDescent="0.2">
      <c r="A106" s="307" t="str">
        <f t="shared" si="4"/>
        <v>RQNF007</v>
      </c>
      <c r="B106" s="423" t="s">
        <v>435</v>
      </c>
      <c r="C106" s="424" t="s">
        <v>435</v>
      </c>
      <c r="D106" s="424" t="s">
        <v>435</v>
      </c>
      <c r="E106" s="425" t="s">
        <v>435</v>
      </c>
      <c r="F106" s="391" t="s">
        <v>4</v>
      </c>
      <c r="G106" s="304"/>
      <c r="H106" s="305"/>
      <c r="I106" s="306"/>
      <c r="J106" s="306"/>
      <c r="K106" s="34" t="str">
        <f t="shared" si="5"/>
        <v/>
      </c>
      <c r="L106" s="307"/>
      <c r="M106" s="383"/>
    </row>
    <row r="107" spans="1:13" ht="45" customHeight="1" x14ac:dyDescent="0.2">
      <c r="A107" s="307" t="str">
        <f t="shared" si="4"/>
        <v>RQNF008</v>
      </c>
      <c r="B107" s="423" t="s">
        <v>436</v>
      </c>
      <c r="C107" s="424" t="s">
        <v>436</v>
      </c>
      <c r="D107" s="424" t="s">
        <v>436</v>
      </c>
      <c r="E107" s="425" t="s">
        <v>436</v>
      </c>
      <c r="F107" s="391" t="s">
        <v>4</v>
      </c>
      <c r="G107" s="304"/>
      <c r="H107" s="305"/>
      <c r="I107" s="306"/>
      <c r="J107" s="306"/>
      <c r="K107" s="34" t="str">
        <f t="shared" si="5"/>
        <v/>
      </c>
      <c r="L107" s="307"/>
      <c r="M107" s="383"/>
    </row>
    <row r="108" spans="1:13" ht="45" customHeight="1" x14ac:dyDescent="0.2">
      <c r="A108" s="307" t="str">
        <f t="shared" si="4"/>
        <v>RQNF009</v>
      </c>
      <c r="B108" s="423" t="s">
        <v>437</v>
      </c>
      <c r="C108" s="424" t="s">
        <v>437</v>
      </c>
      <c r="D108" s="424" t="s">
        <v>437</v>
      </c>
      <c r="E108" s="425" t="s">
        <v>437</v>
      </c>
      <c r="F108" s="391" t="s">
        <v>4</v>
      </c>
      <c r="G108" s="304"/>
      <c r="H108" s="305"/>
      <c r="I108" s="306"/>
      <c r="J108" s="306"/>
      <c r="K108" s="34" t="str">
        <f t="shared" si="5"/>
        <v/>
      </c>
      <c r="L108" s="307"/>
      <c r="M108" s="383"/>
    </row>
    <row r="109" spans="1:13" ht="45" customHeight="1" x14ac:dyDescent="0.2">
      <c r="A109" s="307" t="str">
        <f t="shared" si="4"/>
        <v>RQNF010</v>
      </c>
      <c r="B109" s="423" t="s">
        <v>438</v>
      </c>
      <c r="C109" s="424" t="s">
        <v>438</v>
      </c>
      <c r="D109" s="424" t="s">
        <v>438</v>
      </c>
      <c r="E109" s="425" t="s">
        <v>438</v>
      </c>
      <c r="F109" s="391" t="s">
        <v>5</v>
      </c>
      <c r="G109" s="304"/>
      <c r="H109" s="395"/>
      <c r="I109" s="306"/>
      <c r="J109" s="306"/>
      <c r="K109" s="34" t="str">
        <f t="shared" si="5"/>
        <v/>
      </c>
      <c r="L109" s="307"/>
      <c r="M109" s="383"/>
    </row>
    <row r="110" spans="1:13" ht="45" customHeight="1" x14ac:dyDescent="0.2">
      <c r="A110" s="307" t="str">
        <f t="shared" si="4"/>
        <v>RQNF011</v>
      </c>
      <c r="B110" s="423" t="s">
        <v>439</v>
      </c>
      <c r="C110" s="424" t="s">
        <v>439</v>
      </c>
      <c r="D110" s="424" t="s">
        <v>439</v>
      </c>
      <c r="E110" s="425" t="s">
        <v>439</v>
      </c>
      <c r="F110" s="391" t="s">
        <v>4</v>
      </c>
      <c r="G110" s="304"/>
      <c r="H110" s="305"/>
      <c r="I110" s="306"/>
      <c r="J110" s="306"/>
      <c r="K110" s="34" t="str">
        <f t="shared" si="5"/>
        <v/>
      </c>
      <c r="L110" s="307"/>
      <c r="M110" s="383"/>
    </row>
    <row r="111" spans="1:13" ht="45" customHeight="1" x14ac:dyDescent="0.2">
      <c r="A111" s="307" t="str">
        <f t="shared" si="4"/>
        <v>RQNF012</v>
      </c>
      <c r="B111" s="423" t="s">
        <v>440</v>
      </c>
      <c r="C111" s="424" t="s">
        <v>440</v>
      </c>
      <c r="D111" s="424" t="s">
        <v>440</v>
      </c>
      <c r="E111" s="425" t="s">
        <v>440</v>
      </c>
      <c r="F111" s="391" t="s">
        <v>4</v>
      </c>
      <c r="G111" s="304"/>
      <c r="H111" s="305"/>
      <c r="I111" s="306"/>
      <c r="J111" s="306"/>
      <c r="K111" s="34" t="str">
        <f t="shared" si="5"/>
        <v/>
      </c>
      <c r="L111" s="307"/>
      <c r="M111" s="383"/>
    </row>
    <row r="112" spans="1:13" ht="45" customHeight="1" x14ac:dyDescent="0.2">
      <c r="A112" s="307" t="str">
        <f t="shared" si="4"/>
        <v>RQNF013</v>
      </c>
      <c r="B112" s="423" t="s">
        <v>441</v>
      </c>
      <c r="C112" s="424" t="s">
        <v>441</v>
      </c>
      <c r="D112" s="424" t="s">
        <v>441</v>
      </c>
      <c r="E112" s="425" t="s">
        <v>441</v>
      </c>
      <c r="F112" s="391" t="s">
        <v>4</v>
      </c>
      <c r="G112" s="304"/>
      <c r="H112" s="305"/>
      <c r="I112" s="306"/>
      <c r="J112" s="306"/>
      <c r="K112" s="34" t="str">
        <f t="shared" si="5"/>
        <v/>
      </c>
      <c r="L112" s="307"/>
      <c r="M112" s="383"/>
    </row>
    <row r="113" spans="1:13" ht="45" customHeight="1" x14ac:dyDescent="0.2">
      <c r="A113" s="307" t="str">
        <f t="shared" si="4"/>
        <v>RQNF014</v>
      </c>
      <c r="B113" s="423" t="s">
        <v>442</v>
      </c>
      <c r="C113" s="424" t="s">
        <v>442</v>
      </c>
      <c r="D113" s="424" t="s">
        <v>442</v>
      </c>
      <c r="E113" s="425" t="s">
        <v>442</v>
      </c>
      <c r="F113" s="391" t="s">
        <v>5</v>
      </c>
      <c r="G113" s="304"/>
      <c r="H113" s="305"/>
      <c r="I113" s="306"/>
      <c r="J113" s="306"/>
      <c r="K113" s="34" t="str">
        <f t="shared" si="5"/>
        <v/>
      </c>
      <c r="L113" s="307"/>
      <c r="M113" s="383"/>
    </row>
    <row r="114" spans="1:13" ht="45" customHeight="1" x14ac:dyDescent="0.2">
      <c r="A114" s="307" t="str">
        <f t="shared" si="4"/>
        <v>RQNF015</v>
      </c>
      <c r="B114" s="423" t="s">
        <v>443</v>
      </c>
      <c r="C114" s="424" t="s">
        <v>443</v>
      </c>
      <c r="D114" s="424" t="s">
        <v>443</v>
      </c>
      <c r="E114" s="425" t="s">
        <v>443</v>
      </c>
      <c r="F114" s="391" t="s">
        <v>5</v>
      </c>
      <c r="G114" s="304"/>
      <c r="H114" s="305"/>
      <c r="I114" s="306"/>
      <c r="J114" s="306"/>
      <c r="K114" s="34" t="str">
        <f t="shared" si="5"/>
        <v/>
      </c>
      <c r="L114" s="307"/>
      <c r="M114" s="383"/>
    </row>
    <row r="115" spans="1:13" ht="45" customHeight="1" x14ac:dyDescent="0.2">
      <c r="A115" s="307" t="str">
        <f t="shared" si="4"/>
        <v>RQNF016</v>
      </c>
      <c r="B115" s="423" t="s">
        <v>444</v>
      </c>
      <c r="C115" s="424" t="s">
        <v>444</v>
      </c>
      <c r="D115" s="424" t="s">
        <v>444</v>
      </c>
      <c r="E115" s="425" t="s">
        <v>444</v>
      </c>
      <c r="F115" s="391" t="s">
        <v>4</v>
      </c>
      <c r="G115" s="304"/>
      <c r="H115" s="305"/>
      <c r="I115" s="306"/>
      <c r="J115" s="306"/>
      <c r="K115" s="34" t="str">
        <f t="shared" si="5"/>
        <v/>
      </c>
      <c r="L115" s="307"/>
      <c r="M115" s="383"/>
    </row>
    <row r="116" spans="1:13" ht="45" customHeight="1" x14ac:dyDescent="0.2">
      <c r="A116" s="307" t="str">
        <f t="shared" si="4"/>
        <v>RQNF017</v>
      </c>
      <c r="B116" s="423" t="s">
        <v>445</v>
      </c>
      <c r="C116" s="424" t="s">
        <v>445</v>
      </c>
      <c r="D116" s="424" t="s">
        <v>445</v>
      </c>
      <c r="E116" s="425" t="s">
        <v>445</v>
      </c>
      <c r="F116" s="391" t="s">
        <v>4</v>
      </c>
      <c r="G116" s="304"/>
      <c r="H116" s="305"/>
      <c r="I116" s="306"/>
      <c r="J116" s="306"/>
      <c r="K116" s="34" t="str">
        <f t="shared" si="5"/>
        <v/>
      </c>
      <c r="L116" s="307"/>
      <c r="M116" s="383"/>
    </row>
    <row r="117" spans="1:13" ht="45" customHeight="1" x14ac:dyDescent="0.2">
      <c r="A117" s="307" t="str">
        <f t="shared" si="4"/>
        <v>RQNF018</v>
      </c>
      <c r="B117" s="423" t="s">
        <v>446</v>
      </c>
      <c r="C117" s="424" t="s">
        <v>446</v>
      </c>
      <c r="D117" s="424" t="s">
        <v>446</v>
      </c>
      <c r="E117" s="425" t="s">
        <v>446</v>
      </c>
      <c r="F117" s="391" t="s">
        <v>4</v>
      </c>
      <c r="G117" s="304"/>
      <c r="H117" s="305"/>
      <c r="I117" s="306"/>
      <c r="J117" s="306"/>
      <c r="K117" s="34" t="str">
        <f t="shared" si="5"/>
        <v/>
      </c>
      <c r="L117" s="307"/>
      <c r="M117" s="383"/>
    </row>
    <row r="118" spans="1:13" ht="45" customHeight="1" x14ac:dyDescent="0.2">
      <c r="A118" s="307" t="str">
        <f t="shared" si="4"/>
        <v>RQNF019</v>
      </c>
      <c r="B118" s="423" t="s">
        <v>447</v>
      </c>
      <c r="C118" s="424" t="s">
        <v>447</v>
      </c>
      <c r="D118" s="424" t="s">
        <v>447</v>
      </c>
      <c r="E118" s="425" t="s">
        <v>447</v>
      </c>
      <c r="F118" s="391" t="s">
        <v>5</v>
      </c>
      <c r="G118" s="304"/>
      <c r="H118" s="305"/>
      <c r="I118" s="306"/>
      <c r="J118" s="306"/>
      <c r="K118" s="34" t="str">
        <f t="shared" si="5"/>
        <v/>
      </c>
      <c r="L118" s="307"/>
      <c r="M118" s="383"/>
    </row>
    <row r="119" spans="1:13" ht="45" customHeight="1" x14ac:dyDescent="0.2">
      <c r="A119" s="307" t="str">
        <f t="shared" si="4"/>
        <v>RQNF020</v>
      </c>
      <c r="B119" s="423" t="s">
        <v>448</v>
      </c>
      <c r="C119" s="424" t="s">
        <v>448</v>
      </c>
      <c r="D119" s="424" t="s">
        <v>448</v>
      </c>
      <c r="E119" s="425" t="s">
        <v>448</v>
      </c>
      <c r="F119" s="391" t="s">
        <v>4</v>
      </c>
      <c r="G119" s="304"/>
      <c r="H119" s="395"/>
      <c r="I119" s="306"/>
      <c r="J119" s="306"/>
      <c r="K119" s="34" t="str">
        <f t="shared" si="5"/>
        <v/>
      </c>
      <c r="L119" s="307"/>
      <c r="M119" s="383"/>
    </row>
    <row r="120" spans="1:13" ht="45" customHeight="1" x14ac:dyDescent="0.2">
      <c r="A120" s="307" t="str">
        <f t="shared" si="4"/>
        <v>RQNF021</v>
      </c>
      <c r="B120" s="423" t="s">
        <v>449</v>
      </c>
      <c r="C120" s="424" t="s">
        <v>449</v>
      </c>
      <c r="D120" s="424" t="s">
        <v>449</v>
      </c>
      <c r="E120" s="425" t="s">
        <v>449</v>
      </c>
      <c r="F120" s="391" t="s">
        <v>5</v>
      </c>
      <c r="G120" s="304"/>
      <c r="H120" s="305"/>
      <c r="I120" s="306"/>
      <c r="J120" s="306"/>
      <c r="K120" s="34" t="str">
        <f t="shared" si="5"/>
        <v/>
      </c>
      <c r="L120" s="307"/>
      <c r="M120" s="383"/>
    </row>
    <row r="121" spans="1:13" ht="45" customHeight="1" x14ac:dyDescent="0.2">
      <c r="A121" s="307" t="str">
        <f t="shared" si="4"/>
        <v>RQNF022</v>
      </c>
      <c r="B121" s="423" t="s">
        <v>450</v>
      </c>
      <c r="C121" s="424" t="s">
        <v>450</v>
      </c>
      <c r="D121" s="424" t="s">
        <v>450</v>
      </c>
      <c r="E121" s="425" t="s">
        <v>450</v>
      </c>
      <c r="F121" s="391" t="s">
        <v>4</v>
      </c>
      <c r="G121" s="304"/>
      <c r="H121" s="305"/>
      <c r="I121" s="306"/>
      <c r="J121" s="306"/>
      <c r="K121" s="34" t="str">
        <f t="shared" si="5"/>
        <v/>
      </c>
      <c r="L121" s="307"/>
      <c r="M121" s="383"/>
    </row>
    <row r="122" spans="1:13" ht="45" customHeight="1" x14ac:dyDescent="0.2">
      <c r="A122" s="307" t="str">
        <f t="shared" si="4"/>
        <v>RQNF023</v>
      </c>
      <c r="B122" s="423" t="s">
        <v>451</v>
      </c>
      <c r="C122" s="424" t="s">
        <v>451</v>
      </c>
      <c r="D122" s="424" t="s">
        <v>451</v>
      </c>
      <c r="E122" s="425" t="s">
        <v>451</v>
      </c>
      <c r="F122" s="391" t="s">
        <v>4</v>
      </c>
      <c r="G122" s="304"/>
      <c r="H122" s="305"/>
      <c r="I122" s="306"/>
      <c r="J122" s="306"/>
      <c r="K122" s="34" t="str">
        <f t="shared" si="5"/>
        <v/>
      </c>
      <c r="L122" s="307"/>
      <c r="M122" s="383"/>
    </row>
    <row r="123" spans="1:13" ht="45" customHeight="1" x14ac:dyDescent="0.2">
      <c r="A123" s="307" t="str">
        <f t="shared" si="4"/>
        <v>RQNF024</v>
      </c>
      <c r="B123" s="423" t="s">
        <v>452</v>
      </c>
      <c r="C123" s="424" t="s">
        <v>452</v>
      </c>
      <c r="D123" s="424" t="s">
        <v>452</v>
      </c>
      <c r="E123" s="425" t="s">
        <v>452</v>
      </c>
      <c r="F123" s="391" t="s">
        <v>5</v>
      </c>
      <c r="G123" s="304"/>
      <c r="H123" s="305"/>
      <c r="I123" s="306"/>
      <c r="J123" s="306"/>
      <c r="K123" s="34" t="str">
        <f t="shared" si="5"/>
        <v/>
      </c>
      <c r="L123" s="307"/>
      <c r="M123" s="383"/>
    </row>
    <row r="124" spans="1:13" ht="45" customHeight="1" x14ac:dyDescent="0.2">
      <c r="A124" s="307" t="str">
        <f t="shared" si="4"/>
        <v>RQNF025</v>
      </c>
      <c r="B124" s="423" t="s">
        <v>453</v>
      </c>
      <c r="C124" s="424" t="s">
        <v>453</v>
      </c>
      <c r="D124" s="424" t="s">
        <v>453</v>
      </c>
      <c r="E124" s="425" t="s">
        <v>453</v>
      </c>
      <c r="F124" s="391" t="s">
        <v>5</v>
      </c>
      <c r="G124" s="304"/>
      <c r="H124" s="305"/>
      <c r="I124" s="306"/>
      <c r="J124" s="306"/>
      <c r="K124" s="34" t="str">
        <f t="shared" si="5"/>
        <v/>
      </c>
      <c r="L124" s="307"/>
      <c r="M124" s="383"/>
    </row>
    <row r="125" spans="1:13" ht="45" customHeight="1" x14ac:dyDescent="0.2">
      <c r="A125" s="307" t="str">
        <f t="shared" si="4"/>
        <v>RQNF026</v>
      </c>
      <c r="B125" s="423" t="s">
        <v>454</v>
      </c>
      <c r="C125" s="424" t="s">
        <v>454</v>
      </c>
      <c r="D125" s="424" t="s">
        <v>454</v>
      </c>
      <c r="E125" s="425" t="s">
        <v>454</v>
      </c>
      <c r="F125" s="391" t="s">
        <v>5</v>
      </c>
      <c r="G125" s="304"/>
      <c r="H125" s="305"/>
      <c r="I125" s="306"/>
      <c r="J125" s="306"/>
      <c r="K125" s="34" t="str">
        <f t="shared" si="5"/>
        <v/>
      </c>
      <c r="L125" s="307"/>
      <c r="M125" s="383"/>
    </row>
    <row r="126" spans="1:13" ht="45" customHeight="1" x14ac:dyDescent="0.2">
      <c r="A126" s="307" t="str">
        <f t="shared" si="4"/>
        <v>RQNF027</v>
      </c>
      <c r="B126" s="423" t="s">
        <v>455</v>
      </c>
      <c r="C126" s="424" t="s">
        <v>455</v>
      </c>
      <c r="D126" s="424" t="s">
        <v>455</v>
      </c>
      <c r="E126" s="425" t="s">
        <v>455</v>
      </c>
      <c r="F126" s="391" t="s">
        <v>5</v>
      </c>
      <c r="G126" s="304"/>
      <c r="H126" s="305"/>
      <c r="I126" s="306"/>
      <c r="J126" s="306"/>
      <c r="K126" s="34" t="str">
        <f t="shared" si="5"/>
        <v/>
      </c>
      <c r="L126" s="307"/>
      <c r="M126" s="383"/>
    </row>
    <row r="127" spans="1:13" ht="45" customHeight="1" x14ac:dyDescent="0.2">
      <c r="A127" s="307" t="str">
        <f t="shared" si="4"/>
        <v>RQNF028</v>
      </c>
      <c r="B127" s="423" t="s">
        <v>456</v>
      </c>
      <c r="C127" s="424" t="s">
        <v>456</v>
      </c>
      <c r="D127" s="424" t="s">
        <v>456</v>
      </c>
      <c r="E127" s="425" t="s">
        <v>456</v>
      </c>
      <c r="F127" s="391" t="s">
        <v>5</v>
      </c>
      <c r="G127" s="304"/>
      <c r="H127" s="305"/>
      <c r="I127" s="306"/>
      <c r="J127" s="306"/>
      <c r="K127" s="34" t="str">
        <f t="shared" si="5"/>
        <v/>
      </c>
      <c r="L127" s="307"/>
      <c r="M127" s="383"/>
    </row>
    <row r="129" spans="1:13" ht="13.5" thickBot="1" x14ac:dyDescent="0.25">
      <c r="A129" s="278"/>
      <c r="B129" s="28" t="s">
        <v>52</v>
      </c>
      <c r="C129" s="28"/>
      <c r="D129" s="28"/>
      <c r="E129" s="28"/>
      <c r="F129" s="28" t="s">
        <v>53</v>
      </c>
      <c r="G129" s="28"/>
      <c r="H129" s="26"/>
      <c r="I129" s="26"/>
      <c r="J129" s="26"/>
    </row>
    <row r="130" spans="1:13" ht="26.25" thickBot="1" x14ac:dyDescent="0.25">
      <c r="A130" s="29" t="s">
        <v>216</v>
      </c>
      <c r="B130" s="31" t="s">
        <v>170</v>
      </c>
      <c r="C130" s="302"/>
      <c r="D130" s="302"/>
      <c r="E130" s="303"/>
      <c r="F130" s="30" t="s">
        <v>4</v>
      </c>
      <c r="G130" s="30" t="s">
        <v>57</v>
      </c>
      <c r="H130" s="30" t="s">
        <v>22</v>
      </c>
      <c r="I130" s="31" t="s">
        <v>55</v>
      </c>
      <c r="J130" s="30" t="s">
        <v>56</v>
      </c>
      <c r="K130" s="33" t="s">
        <v>58</v>
      </c>
      <c r="L130" s="364" t="s">
        <v>274</v>
      </c>
      <c r="M130" s="32" t="s">
        <v>275</v>
      </c>
    </row>
    <row r="131" spans="1:13" ht="45" customHeight="1" x14ac:dyDescent="0.2">
      <c r="A131" s="307" t="str">
        <f t="shared" ref="A131:A194" si="6">IF(LEFT(A130,2)="ID",CONCATENATE(MID($A$130,SEARCH(" ",$A$130)+1,10),"001"),CONCATENATE(MID($A$130,SEARCH(" ",$A$130)+1,10),TEXT(RIGHT(A130,3)+1,"000")))</f>
        <v>RQS001</v>
      </c>
      <c r="B131" s="639" t="s">
        <v>457</v>
      </c>
      <c r="C131" s="640" t="s">
        <v>457</v>
      </c>
      <c r="D131" s="640" t="s">
        <v>457</v>
      </c>
      <c r="E131" s="641" t="s">
        <v>457</v>
      </c>
      <c r="F131" s="304" t="s">
        <v>4</v>
      </c>
      <c r="G131" s="304">
        <f>IF(H131="",0,VLOOKUP(H131,Parâmetros!$N$3:$O$8,2,0)*I131)</f>
        <v>0</v>
      </c>
      <c r="H131" s="305"/>
      <c r="I131" s="306"/>
      <c r="J131" s="306"/>
      <c r="K131" s="34" t="str">
        <f t="shared" ref="K131:K194" si="7">IF(I131="","",I131*100)</f>
        <v/>
      </c>
      <c r="L131" s="363"/>
      <c r="M131" s="383"/>
    </row>
    <row r="132" spans="1:13" ht="45" customHeight="1" x14ac:dyDescent="0.2">
      <c r="A132" s="307" t="str">
        <f t="shared" si="6"/>
        <v>RQS002</v>
      </c>
      <c r="B132" s="633" t="s">
        <v>458</v>
      </c>
      <c r="C132" s="634" t="s">
        <v>458</v>
      </c>
      <c r="D132" s="634" t="s">
        <v>458</v>
      </c>
      <c r="E132" s="635" t="s">
        <v>458</v>
      </c>
      <c r="F132" s="304" t="s">
        <v>4</v>
      </c>
      <c r="G132" s="304">
        <f>IF(H132="",0,VLOOKUP(H132,Parâmetros!$N$3:$O$8,2,0)*I132)</f>
        <v>0</v>
      </c>
      <c r="H132" s="305"/>
      <c r="I132" s="306"/>
      <c r="J132" s="306"/>
      <c r="K132" s="34" t="str">
        <f t="shared" si="7"/>
        <v/>
      </c>
      <c r="L132" s="384"/>
      <c r="M132" s="383"/>
    </row>
    <row r="133" spans="1:13" ht="45" customHeight="1" x14ac:dyDescent="0.2">
      <c r="A133" s="307" t="str">
        <f t="shared" si="6"/>
        <v>RQS003</v>
      </c>
      <c r="B133" s="633" t="s">
        <v>459</v>
      </c>
      <c r="C133" s="634" t="s">
        <v>459</v>
      </c>
      <c r="D133" s="634" t="s">
        <v>459</v>
      </c>
      <c r="E133" s="635" t="s">
        <v>459</v>
      </c>
      <c r="F133" s="304" t="s">
        <v>4</v>
      </c>
      <c r="G133" s="304">
        <f>IF(H133="",0,VLOOKUP(H133,Parâmetros!$N$3:$O$8,2,0)*I133)</f>
        <v>0</v>
      </c>
      <c r="H133" s="305"/>
      <c r="I133" s="306"/>
      <c r="J133" s="306"/>
      <c r="K133" s="34" t="str">
        <f t="shared" si="7"/>
        <v/>
      </c>
      <c r="L133" s="384"/>
      <c r="M133" s="383"/>
    </row>
    <row r="134" spans="1:13" ht="45" customHeight="1" x14ac:dyDescent="0.2">
      <c r="A134" s="307" t="str">
        <f t="shared" si="6"/>
        <v>RQS004</v>
      </c>
      <c r="B134" s="633" t="s">
        <v>460</v>
      </c>
      <c r="C134" s="634" t="s">
        <v>460</v>
      </c>
      <c r="D134" s="634" t="s">
        <v>460</v>
      </c>
      <c r="E134" s="635" t="s">
        <v>460</v>
      </c>
      <c r="F134" s="304" t="s">
        <v>4</v>
      </c>
      <c r="G134" s="304">
        <f>IF(H134="",0,VLOOKUP(H134,Parâmetros!$N$3:$O$8,2,0)*I134)</f>
        <v>0</v>
      </c>
      <c r="H134" s="305"/>
      <c r="I134" s="306"/>
      <c r="J134" s="306"/>
      <c r="K134" s="34" t="str">
        <f t="shared" si="7"/>
        <v/>
      </c>
      <c r="L134" s="384"/>
      <c r="M134" s="383"/>
    </row>
    <row r="135" spans="1:13" ht="45" customHeight="1" x14ac:dyDescent="0.2">
      <c r="A135" s="307" t="str">
        <f t="shared" si="6"/>
        <v>RQS005</v>
      </c>
      <c r="B135" s="633" t="s">
        <v>461</v>
      </c>
      <c r="C135" s="634" t="s">
        <v>461</v>
      </c>
      <c r="D135" s="634" t="s">
        <v>461</v>
      </c>
      <c r="E135" s="635" t="s">
        <v>461</v>
      </c>
      <c r="F135" s="304" t="s">
        <v>4</v>
      </c>
      <c r="G135" s="304">
        <f>IF(H135="",0,VLOOKUP(H135,Parâmetros!$N$3:$O$8,2,0)*I135)</f>
        <v>0</v>
      </c>
      <c r="H135" s="305"/>
      <c r="I135" s="306"/>
      <c r="J135" s="306"/>
      <c r="K135" s="34" t="str">
        <f t="shared" si="7"/>
        <v/>
      </c>
      <c r="L135" s="384"/>
      <c r="M135" s="383"/>
    </row>
    <row r="136" spans="1:13" ht="45" customHeight="1" x14ac:dyDescent="0.2">
      <c r="A136" s="307" t="str">
        <f t="shared" si="6"/>
        <v>RQS006</v>
      </c>
      <c r="B136" s="633" t="s">
        <v>575</v>
      </c>
      <c r="C136" s="634" t="s">
        <v>575</v>
      </c>
      <c r="D136" s="634" t="s">
        <v>575</v>
      </c>
      <c r="E136" s="635" t="s">
        <v>575</v>
      </c>
      <c r="F136" s="304" t="s">
        <v>4</v>
      </c>
      <c r="G136" s="304">
        <f>IF(H136="",0,VLOOKUP(H136,Parâmetros!$N$3:$O$8,2,0)*I136)</f>
        <v>0</v>
      </c>
      <c r="H136" s="305"/>
      <c r="I136" s="306"/>
      <c r="J136" s="306"/>
      <c r="K136" s="34" t="str">
        <f t="shared" si="7"/>
        <v/>
      </c>
      <c r="L136" s="384"/>
      <c r="M136" s="383"/>
    </row>
    <row r="137" spans="1:13" ht="45" customHeight="1" x14ac:dyDescent="0.2">
      <c r="A137" s="307" t="str">
        <f t="shared" si="6"/>
        <v>RQS007</v>
      </c>
      <c r="B137" s="633" t="s">
        <v>462</v>
      </c>
      <c r="C137" s="634" t="s">
        <v>462</v>
      </c>
      <c r="D137" s="634" t="s">
        <v>462</v>
      </c>
      <c r="E137" s="635" t="s">
        <v>462</v>
      </c>
      <c r="F137" s="304" t="s">
        <v>4</v>
      </c>
      <c r="G137" s="304">
        <f>IF(H137="",0,VLOOKUP(H137,Parâmetros!$N$3:$O$8,2,0)*I137)</f>
        <v>0</v>
      </c>
      <c r="H137" s="305"/>
      <c r="I137" s="306"/>
      <c r="J137" s="306"/>
      <c r="K137" s="34" t="str">
        <f t="shared" si="7"/>
        <v/>
      </c>
      <c r="L137" s="384"/>
      <c r="M137" s="383"/>
    </row>
    <row r="138" spans="1:13" ht="45" customHeight="1" x14ac:dyDescent="0.2">
      <c r="A138" s="307" t="str">
        <f t="shared" si="6"/>
        <v>RQS008</v>
      </c>
      <c r="B138" s="633" t="s">
        <v>463</v>
      </c>
      <c r="C138" s="634" t="s">
        <v>463</v>
      </c>
      <c r="D138" s="634" t="s">
        <v>463</v>
      </c>
      <c r="E138" s="635" t="s">
        <v>463</v>
      </c>
      <c r="F138" s="304" t="s">
        <v>4</v>
      </c>
      <c r="G138" s="304">
        <f>IF(H138="",0,VLOOKUP(H138,Parâmetros!$N$3:$O$8,2,0)*I138)</f>
        <v>0</v>
      </c>
      <c r="H138" s="305"/>
      <c r="I138" s="306"/>
      <c r="J138" s="306"/>
      <c r="K138" s="34" t="str">
        <f t="shared" si="7"/>
        <v/>
      </c>
      <c r="L138" s="384"/>
      <c r="M138" s="383"/>
    </row>
    <row r="139" spans="1:13" ht="45" customHeight="1" x14ac:dyDescent="0.2">
      <c r="A139" s="307" t="str">
        <f t="shared" si="6"/>
        <v>RQS009</v>
      </c>
      <c r="B139" s="633" t="s">
        <v>464</v>
      </c>
      <c r="C139" s="634" t="s">
        <v>464</v>
      </c>
      <c r="D139" s="634" t="s">
        <v>464</v>
      </c>
      <c r="E139" s="635" t="s">
        <v>464</v>
      </c>
      <c r="F139" s="304" t="s">
        <v>4</v>
      </c>
      <c r="G139" s="304">
        <f>IF(H139="",0,VLOOKUP(H139,Parâmetros!$N$3:$O$8,2,0)*I139)</f>
        <v>0</v>
      </c>
      <c r="H139" s="305"/>
      <c r="I139" s="306"/>
      <c r="J139" s="306"/>
      <c r="K139" s="34" t="str">
        <f t="shared" si="7"/>
        <v/>
      </c>
      <c r="L139" s="384"/>
      <c r="M139" s="383"/>
    </row>
    <row r="140" spans="1:13" ht="45" customHeight="1" x14ac:dyDescent="0.2">
      <c r="A140" s="307" t="str">
        <f t="shared" si="6"/>
        <v>RQS010</v>
      </c>
      <c r="B140" s="633" t="s">
        <v>465</v>
      </c>
      <c r="C140" s="634" t="s">
        <v>465</v>
      </c>
      <c r="D140" s="634" t="s">
        <v>465</v>
      </c>
      <c r="E140" s="635" t="s">
        <v>465</v>
      </c>
      <c r="F140" s="304" t="s">
        <v>4</v>
      </c>
      <c r="G140" s="304">
        <f>IF(H140="",0,VLOOKUP(H140,Parâmetros!$N$3:$O$8,2,0)*I140)</f>
        <v>0</v>
      </c>
      <c r="H140" s="305"/>
      <c r="I140" s="306"/>
      <c r="J140" s="306"/>
      <c r="K140" s="34" t="str">
        <f t="shared" si="7"/>
        <v/>
      </c>
      <c r="L140" s="384"/>
      <c r="M140" s="383"/>
    </row>
    <row r="141" spans="1:13" ht="45" customHeight="1" x14ac:dyDescent="0.2">
      <c r="A141" s="307" t="str">
        <f t="shared" si="6"/>
        <v>RQS011</v>
      </c>
      <c r="B141" s="633" t="s">
        <v>466</v>
      </c>
      <c r="C141" s="634" t="s">
        <v>466</v>
      </c>
      <c r="D141" s="634" t="s">
        <v>466</v>
      </c>
      <c r="E141" s="635" t="s">
        <v>466</v>
      </c>
      <c r="F141" s="304" t="s">
        <v>4</v>
      </c>
      <c r="G141" s="304">
        <f>IF(H141="",0,VLOOKUP(H141,Parâmetros!$N$3:$O$8,2,0)*I141)</f>
        <v>0</v>
      </c>
      <c r="H141" s="305"/>
      <c r="I141" s="306"/>
      <c r="J141" s="306"/>
      <c r="K141" s="34" t="str">
        <f t="shared" si="7"/>
        <v/>
      </c>
      <c r="L141" s="384"/>
      <c r="M141" s="383"/>
    </row>
    <row r="142" spans="1:13" ht="45" customHeight="1" x14ac:dyDescent="0.2">
      <c r="A142" s="307" t="str">
        <f t="shared" si="6"/>
        <v>RQS012</v>
      </c>
      <c r="B142" s="633" t="s">
        <v>467</v>
      </c>
      <c r="C142" s="634" t="s">
        <v>467</v>
      </c>
      <c r="D142" s="634" t="s">
        <v>467</v>
      </c>
      <c r="E142" s="635" t="s">
        <v>467</v>
      </c>
      <c r="F142" s="304" t="s">
        <v>4</v>
      </c>
      <c r="G142" s="304">
        <f>IF(H142="",0,VLOOKUP(H142,Parâmetros!$N$3:$O$8,2,0)*I142)</f>
        <v>0</v>
      </c>
      <c r="H142" s="305"/>
      <c r="I142" s="306"/>
      <c r="J142" s="306"/>
      <c r="K142" s="34" t="str">
        <f t="shared" si="7"/>
        <v/>
      </c>
      <c r="L142" s="384"/>
      <c r="M142" s="383"/>
    </row>
    <row r="143" spans="1:13" ht="45" customHeight="1" x14ac:dyDescent="0.2">
      <c r="A143" s="307" t="str">
        <f t="shared" si="6"/>
        <v>RQS013</v>
      </c>
      <c r="B143" s="633" t="s">
        <v>468</v>
      </c>
      <c r="C143" s="634" t="s">
        <v>468</v>
      </c>
      <c r="D143" s="634" t="s">
        <v>468</v>
      </c>
      <c r="E143" s="635" t="s">
        <v>468</v>
      </c>
      <c r="F143" s="304" t="s">
        <v>4</v>
      </c>
      <c r="G143" s="304">
        <f>IF(H143="",0,VLOOKUP(H143,Parâmetros!$N$3:$O$8,2,0)*I143)</f>
        <v>0</v>
      </c>
      <c r="H143" s="305"/>
      <c r="I143" s="306"/>
      <c r="J143" s="306"/>
      <c r="K143" s="34" t="str">
        <f t="shared" si="7"/>
        <v/>
      </c>
      <c r="L143" s="384"/>
      <c r="M143" s="383"/>
    </row>
    <row r="144" spans="1:13" ht="45" customHeight="1" x14ac:dyDescent="0.2">
      <c r="A144" s="307" t="str">
        <f t="shared" si="6"/>
        <v>RQS014</v>
      </c>
      <c r="B144" s="633" t="s">
        <v>469</v>
      </c>
      <c r="C144" s="634" t="s">
        <v>469</v>
      </c>
      <c r="D144" s="634" t="s">
        <v>469</v>
      </c>
      <c r="E144" s="635" t="s">
        <v>469</v>
      </c>
      <c r="F144" s="304" t="s">
        <v>4</v>
      </c>
      <c r="G144" s="304">
        <f>IF(H144="",0,VLOOKUP(H144,Parâmetros!$N$3:$O$8,2,0)*I144)</f>
        <v>0</v>
      </c>
      <c r="H144" s="305"/>
      <c r="I144" s="306"/>
      <c r="J144" s="306"/>
      <c r="K144" s="34" t="str">
        <f t="shared" si="7"/>
        <v/>
      </c>
      <c r="L144" s="384"/>
      <c r="M144" s="383"/>
    </row>
    <row r="145" spans="1:13" ht="45" customHeight="1" x14ac:dyDescent="0.2">
      <c r="A145" s="307" t="str">
        <f t="shared" si="6"/>
        <v>RQS015</v>
      </c>
      <c r="B145" s="633" t="s">
        <v>470</v>
      </c>
      <c r="C145" s="634" t="s">
        <v>470</v>
      </c>
      <c r="D145" s="634" t="s">
        <v>470</v>
      </c>
      <c r="E145" s="635" t="s">
        <v>470</v>
      </c>
      <c r="F145" s="304" t="s">
        <v>4</v>
      </c>
      <c r="G145" s="304">
        <f>IF(H145="",0,VLOOKUP(H145,Parâmetros!$N$3:$O$8,2,0)*I145)</f>
        <v>0</v>
      </c>
      <c r="H145" s="305"/>
      <c r="I145" s="306"/>
      <c r="J145" s="306"/>
      <c r="K145" s="34" t="str">
        <f t="shared" si="7"/>
        <v/>
      </c>
      <c r="L145" s="384"/>
      <c r="M145" s="383"/>
    </row>
    <row r="146" spans="1:13" ht="45" customHeight="1" x14ac:dyDescent="0.2">
      <c r="A146" s="307" t="str">
        <f t="shared" si="6"/>
        <v>RQS016</v>
      </c>
      <c r="B146" s="633" t="s">
        <v>471</v>
      </c>
      <c r="C146" s="634" t="s">
        <v>471</v>
      </c>
      <c r="D146" s="634" t="s">
        <v>471</v>
      </c>
      <c r="E146" s="635" t="s">
        <v>471</v>
      </c>
      <c r="F146" s="304" t="s">
        <v>4</v>
      </c>
      <c r="G146" s="304">
        <f>IF(H146="",0,VLOOKUP(H146,Parâmetros!$N$3:$O$8,2,0)*I146)</f>
        <v>0</v>
      </c>
      <c r="H146" s="305"/>
      <c r="I146" s="306"/>
      <c r="J146" s="306"/>
      <c r="K146" s="34" t="str">
        <f t="shared" si="7"/>
        <v/>
      </c>
      <c r="L146" s="384"/>
      <c r="M146" s="383"/>
    </row>
    <row r="147" spans="1:13" ht="45" customHeight="1" x14ac:dyDescent="0.2">
      <c r="A147" s="307" t="str">
        <f t="shared" si="6"/>
        <v>RQS017</v>
      </c>
      <c r="B147" s="633" t="s">
        <v>576</v>
      </c>
      <c r="C147" s="634" t="s">
        <v>576</v>
      </c>
      <c r="D147" s="634" t="s">
        <v>576</v>
      </c>
      <c r="E147" s="635" t="s">
        <v>576</v>
      </c>
      <c r="F147" s="304" t="s">
        <v>4</v>
      </c>
      <c r="G147" s="304">
        <f>IF(H147="",0,VLOOKUP(H147,Parâmetros!$N$3:$O$8,2,0)*I147)</f>
        <v>0</v>
      </c>
      <c r="H147" s="305"/>
      <c r="I147" s="306"/>
      <c r="J147" s="306"/>
      <c r="K147" s="34" t="str">
        <f t="shared" si="7"/>
        <v/>
      </c>
      <c r="L147" s="384"/>
      <c r="M147" s="383"/>
    </row>
    <row r="148" spans="1:13" ht="45" customHeight="1" x14ac:dyDescent="0.2">
      <c r="A148" s="307" t="str">
        <f t="shared" si="6"/>
        <v>RQS018</v>
      </c>
      <c r="B148" s="633" t="s">
        <v>472</v>
      </c>
      <c r="C148" s="634" t="s">
        <v>472</v>
      </c>
      <c r="D148" s="634" t="s">
        <v>472</v>
      </c>
      <c r="E148" s="635" t="s">
        <v>472</v>
      </c>
      <c r="F148" s="304" t="s">
        <v>4</v>
      </c>
      <c r="G148" s="304">
        <f>IF(H148="",0,VLOOKUP(H148,Parâmetros!$N$3:$O$8,2,0)*I148)</f>
        <v>0</v>
      </c>
      <c r="H148" s="305"/>
      <c r="I148" s="306"/>
      <c r="J148" s="306"/>
      <c r="K148" s="34" t="str">
        <f t="shared" si="7"/>
        <v/>
      </c>
      <c r="L148" s="384"/>
      <c r="M148" s="383"/>
    </row>
    <row r="149" spans="1:13" ht="45" customHeight="1" x14ac:dyDescent="0.2">
      <c r="A149" s="307" t="str">
        <f t="shared" si="6"/>
        <v>RQS019</v>
      </c>
      <c r="B149" s="633" t="s">
        <v>473</v>
      </c>
      <c r="C149" s="634" t="s">
        <v>473</v>
      </c>
      <c r="D149" s="634" t="s">
        <v>473</v>
      </c>
      <c r="E149" s="635" t="s">
        <v>473</v>
      </c>
      <c r="F149" s="304" t="s">
        <v>4</v>
      </c>
      <c r="G149" s="304">
        <f>IF(H149="",0,VLOOKUP(H149,Parâmetros!$N$3:$O$8,2,0)*I149)</f>
        <v>0</v>
      </c>
      <c r="H149" s="305"/>
      <c r="I149" s="306"/>
      <c r="J149" s="306"/>
      <c r="K149" s="34" t="str">
        <f t="shared" si="7"/>
        <v/>
      </c>
      <c r="L149" s="384"/>
      <c r="M149" s="383"/>
    </row>
    <row r="150" spans="1:13" ht="45" customHeight="1" x14ac:dyDescent="0.2">
      <c r="A150" s="307" t="str">
        <f t="shared" si="6"/>
        <v>RQS020</v>
      </c>
      <c r="B150" s="633" t="s">
        <v>474</v>
      </c>
      <c r="C150" s="634" t="s">
        <v>474</v>
      </c>
      <c r="D150" s="634" t="s">
        <v>474</v>
      </c>
      <c r="E150" s="635" t="s">
        <v>474</v>
      </c>
      <c r="F150" s="304" t="s">
        <v>4</v>
      </c>
      <c r="G150" s="304">
        <f>IF(H150="",0,VLOOKUP(H150,Parâmetros!$N$3:$O$8,2,0)*I150)</f>
        <v>0</v>
      </c>
      <c r="H150" s="305"/>
      <c r="I150" s="306"/>
      <c r="J150" s="306"/>
      <c r="K150" s="34" t="str">
        <f t="shared" si="7"/>
        <v/>
      </c>
      <c r="L150" s="384"/>
      <c r="M150" s="383"/>
    </row>
    <row r="151" spans="1:13" ht="45" customHeight="1" x14ac:dyDescent="0.2">
      <c r="A151" s="307" t="str">
        <f t="shared" si="6"/>
        <v>RQS021</v>
      </c>
      <c r="B151" s="633" t="s">
        <v>475</v>
      </c>
      <c r="C151" s="634" t="s">
        <v>475</v>
      </c>
      <c r="D151" s="634" t="s">
        <v>475</v>
      </c>
      <c r="E151" s="635" t="s">
        <v>475</v>
      </c>
      <c r="F151" s="304" t="s">
        <v>4</v>
      </c>
      <c r="G151" s="304">
        <f>IF(H151="",0,VLOOKUP(H151,Parâmetros!$N$3:$O$8,2,0)*I151)</f>
        <v>0</v>
      </c>
      <c r="H151" s="305"/>
      <c r="I151" s="306"/>
      <c r="J151" s="306"/>
      <c r="K151" s="34" t="str">
        <f t="shared" si="7"/>
        <v/>
      </c>
      <c r="L151" s="384"/>
      <c r="M151" s="383"/>
    </row>
    <row r="152" spans="1:13" ht="45" customHeight="1" x14ac:dyDescent="0.2">
      <c r="A152" s="307" t="str">
        <f t="shared" si="6"/>
        <v>RQS022</v>
      </c>
      <c r="B152" s="633" t="s">
        <v>476</v>
      </c>
      <c r="C152" s="634" t="s">
        <v>476</v>
      </c>
      <c r="D152" s="634" t="s">
        <v>476</v>
      </c>
      <c r="E152" s="635" t="s">
        <v>476</v>
      </c>
      <c r="F152" s="304" t="s">
        <v>4</v>
      </c>
      <c r="G152" s="304">
        <f>IF(H152="",0,VLOOKUP(H152,Parâmetros!$N$3:$O$8,2,0)*I152)</f>
        <v>0</v>
      </c>
      <c r="H152" s="305"/>
      <c r="I152" s="306"/>
      <c r="J152" s="306"/>
      <c r="K152" s="34" t="str">
        <f t="shared" si="7"/>
        <v/>
      </c>
      <c r="L152" s="384"/>
      <c r="M152" s="383"/>
    </row>
    <row r="153" spans="1:13" ht="45" customHeight="1" x14ac:dyDescent="0.2">
      <c r="A153" s="307" t="str">
        <f t="shared" si="6"/>
        <v>RQS023</v>
      </c>
      <c r="B153" s="633" t="s">
        <v>477</v>
      </c>
      <c r="C153" s="634" t="s">
        <v>477</v>
      </c>
      <c r="D153" s="634" t="s">
        <v>477</v>
      </c>
      <c r="E153" s="635" t="s">
        <v>477</v>
      </c>
      <c r="F153" s="304" t="s">
        <v>4</v>
      </c>
      <c r="G153" s="304">
        <f>IF(H153="",0,VLOOKUP(H153,Parâmetros!$N$3:$O$8,2,0)*I153)</f>
        <v>0</v>
      </c>
      <c r="H153" s="305"/>
      <c r="I153" s="306"/>
      <c r="J153" s="306"/>
      <c r="K153" s="34" t="str">
        <f t="shared" si="7"/>
        <v/>
      </c>
      <c r="L153" s="384"/>
      <c r="M153" s="383"/>
    </row>
    <row r="154" spans="1:13" ht="45" customHeight="1" x14ac:dyDescent="0.2">
      <c r="A154" s="307" t="str">
        <f t="shared" si="6"/>
        <v>RQS024</v>
      </c>
      <c r="B154" s="633" t="s">
        <v>478</v>
      </c>
      <c r="C154" s="634" t="s">
        <v>478</v>
      </c>
      <c r="D154" s="634" t="s">
        <v>478</v>
      </c>
      <c r="E154" s="635" t="s">
        <v>478</v>
      </c>
      <c r="F154" s="304" t="s">
        <v>4</v>
      </c>
      <c r="G154" s="304">
        <f>IF(H154="",0,VLOOKUP(H154,Parâmetros!$N$3:$O$8,2,0)*I154)</f>
        <v>0</v>
      </c>
      <c r="H154" s="305"/>
      <c r="I154" s="306"/>
      <c r="J154" s="306"/>
      <c r="K154" s="34" t="str">
        <f t="shared" si="7"/>
        <v/>
      </c>
      <c r="L154" s="384"/>
      <c r="M154" s="383"/>
    </row>
    <row r="155" spans="1:13" ht="45" customHeight="1" x14ac:dyDescent="0.2">
      <c r="A155" s="307" t="str">
        <f t="shared" si="6"/>
        <v>RQS025</v>
      </c>
      <c r="B155" s="633" t="s">
        <v>479</v>
      </c>
      <c r="C155" s="634" t="s">
        <v>479</v>
      </c>
      <c r="D155" s="634" t="s">
        <v>479</v>
      </c>
      <c r="E155" s="635" t="s">
        <v>479</v>
      </c>
      <c r="F155" s="304" t="s">
        <v>4</v>
      </c>
      <c r="G155" s="304">
        <f>IF(H155="",0,VLOOKUP(H155,Parâmetros!$N$3:$O$8,2,0)*I155)</f>
        <v>0</v>
      </c>
      <c r="H155" s="305"/>
      <c r="I155" s="306"/>
      <c r="J155" s="306"/>
      <c r="K155" s="34" t="str">
        <f t="shared" si="7"/>
        <v/>
      </c>
      <c r="L155" s="384"/>
      <c r="M155" s="383"/>
    </row>
    <row r="156" spans="1:13" ht="45" customHeight="1" x14ac:dyDescent="0.2">
      <c r="A156" s="307" t="str">
        <f t="shared" si="6"/>
        <v>RQS026</v>
      </c>
      <c r="B156" s="633" t="s">
        <v>480</v>
      </c>
      <c r="C156" s="634" t="s">
        <v>480</v>
      </c>
      <c r="D156" s="634" t="s">
        <v>480</v>
      </c>
      <c r="E156" s="635" t="s">
        <v>480</v>
      </c>
      <c r="F156" s="304" t="s">
        <v>4</v>
      </c>
      <c r="G156" s="304">
        <f>IF(H156="",0,VLOOKUP(H156,Parâmetros!$N$3:$O$8,2,0)*I156)</f>
        <v>0</v>
      </c>
      <c r="H156" s="305"/>
      <c r="I156" s="306"/>
      <c r="J156" s="306"/>
      <c r="K156" s="34" t="str">
        <f t="shared" si="7"/>
        <v/>
      </c>
      <c r="L156" s="384"/>
      <c r="M156" s="383"/>
    </row>
    <row r="157" spans="1:13" ht="45" customHeight="1" x14ac:dyDescent="0.2">
      <c r="A157" s="307" t="str">
        <f t="shared" si="6"/>
        <v>RQS027</v>
      </c>
      <c r="B157" s="633" t="s">
        <v>577</v>
      </c>
      <c r="C157" s="634" t="s">
        <v>577</v>
      </c>
      <c r="D157" s="634" t="s">
        <v>577</v>
      </c>
      <c r="E157" s="635" t="s">
        <v>577</v>
      </c>
      <c r="F157" s="304" t="s">
        <v>4</v>
      </c>
      <c r="G157" s="304">
        <f>IF(H157="",0,VLOOKUP(H157,Parâmetros!$N$3:$O$8,2,0)*I157)</f>
        <v>0</v>
      </c>
      <c r="H157" s="305"/>
      <c r="I157" s="306"/>
      <c r="J157" s="306"/>
      <c r="K157" s="34" t="str">
        <f t="shared" si="7"/>
        <v/>
      </c>
      <c r="L157" s="384"/>
      <c r="M157" s="383"/>
    </row>
    <row r="158" spans="1:13" ht="45" customHeight="1" x14ac:dyDescent="0.2">
      <c r="A158" s="307" t="str">
        <f t="shared" si="6"/>
        <v>RQS028</v>
      </c>
      <c r="B158" s="633" t="s">
        <v>481</v>
      </c>
      <c r="C158" s="634" t="s">
        <v>481</v>
      </c>
      <c r="D158" s="634" t="s">
        <v>481</v>
      </c>
      <c r="E158" s="635" t="s">
        <v>481</v>
      </c>
      <c r="F158" s="304" t="s">
        <v>5</v>
      </c>
      <c r="G158" s="304">
        <f>IF(H158="",0,VLOOKUP(H158,Parâmetros!$N$3:$O$8,2,0)*I158)</f>
        <v>0</v>
      </c>
      <c r="H158" s="305"/>
      <c r="I158" s="306"/>
      <c r="J158" s="306"/>
      <c r="K158" s="34" t="str">
        <f t="shared" si="7"/>
        <v/>
      </c>
      <c r="L158" s="384"/>
      <c r="M158" s="383"/>
    </row>
    <row r="159" spans="1:13" ht="45" customHeight="1" x14ac:dyDescent="0.2">
      <c r="A159" s="307" t="str">
        <f t="shared" si="6"/>
        <v>RQS029</v>
      </c>
      <c r="B159" s="633" t="s">
        <v>482</v>
      </c>
      <c r="C159" s="634" t="s">
        <v>482</v>
      </c>
      <c r="D159" s="634" t="s">
        <v>482</v>
      </c>
      <c r="E159" s="635" t="s">
        <v>482</v>
      </c>
      <c r="F159" s="304" t="s">
        <v>4</v>
      </c>
      <c r="G159" s="304">
        <f>IF(H159="",0,VLOOKUP(H159,Parâmetros!$N$3:$O$8,2,0)*I159)</f>
        <v>0</v>
      </c>
      <c r="H159" s="305"/>
      <c r="I159" s="306"/>
      <c r="J159" s="306"/>
      <c r="K159" s="34" t="str">
        <f t="shared" si="7"/>
        <v/>
      </c>
      <c r="L159" s="384"/>
      <c r="M159" s="383"/>
    </row>
    <row r="160" spans="1:13" ht="45" customHeight="1" x14ac:dyDescent="0.2">
      <c r="A160" s="307" t="str">
        <f t="shared" si="6"/>
        <v>RQS030</v>
      </c>
      <c r="B160" s="633" t="s">
        <v>483</v>
      </c>
      <c r="C160" s="634" t="s">
        <v>483</v>
      </c>
      <c r="D160" s="634" t="s">
        <v>483</v>
      </c>
      <c r="E160" s="635" t="s">
        <v>483</v>
      </c>
      <c r="F160" s="304" t="s">
        <v>4</v>
      </c>
      <c r="G160" s="304">
        <f>IF(H160="",0,VLOOKUP(H160,Parâmetros!$N$3:$O$8,2,0)*I160)</f>
        <v>0</v>
      </c>
      <c r="H160" s="305"/>
      <c r="I160" s="306"/>
      <c r="J160" s="306"/>
      <c r="K160" s="34" t="str">
        <f t="shared" si="7"/>
        <v/>
      </c>
      <c r="L160" s="384"/>
      <c r="M160" s="383"/>
    </row>
    <row r="161" spans="1:13" ht="45" customHeight="1" x14ac:dyDescent="0.2">
      <c r="A161" s="307" t="str">
        <f t="shared" si="6"/>
        <v>RQS031</v>
      </c>
      <c r="B161" s="633" t="s">
        <v>484</v>
      </c>
      <c r="C161" s="634" t="s">
        <v>484</v>
      </c>
      <c r="D161" s="634" t="s">
        <v>484</v>
      </c>
      <c r="E161" s="635" t="s">
        <v>484</v>
      </c>
      <c r="F161" s="304" t="s">
        <v>4</v>
      </c>
      <c r="G161" s="304">
        <f>IF(H161="",0,VLOOKUP(H161,Parâmetros!$N$3:$O$8,2,0)*I161)</f>
        <v>0</v>
      </c>
      <c r="H161" s="305"/>
      <c r="I161" s="306"/>
      <c r="J161" s="306"/>
      <c r="K161" s="34" t="str">
        <f t="shared" si="7"/>
        <v/>
      </c>
      <c r="L161" s="384"/>
      <c r="M161" s="383"/>
    </row>
    <row r="162" spans="1:13" ht="45" customHeight="1" x14ac:dyDescent="0.2">
      <c r="A162" s="307" t="str">
        <f t="shared" si="6"/>
        <v>RQS032</v>
      </c>
      <c r="B162" s="633" t="s">
        <v>485</v>
      </c>
      <c r="C162" s="634" t="s">
        <v>485</v>
      </c>
      <c r="D162" s="634" t="s">
        <v>485</v>
      </c>
      <c r="E162" s="635" t="s">
        <v>485</v>
      </c>
      <c r="F162" s="304" t="s">
        <v>4</v>
      </c>
      <c r="G162" s="304">
        <f>IF(H162="",0,VLOOKUP(H162,Parâmetros!$N$3:$O$8,2,0)*I162)</f>
        <v>0</v>
      </c>
      <c r="H162" s="305"/>
      <c r="I162" s="306"/>
      <c r="J162" s="306"/>
      <c r="K162" s="34" t="str">
        <f t="shared" si="7"/>
        <v/>
      </c>
      <c r="L162" s="384"/>
      <c r="M162" s="383"/>
    </row>
    <row r="163" spans="1:13" ht="45" customHeight="1" x14ac:dyDescent="0.2">
      <c r="A163" s="307" t="str">
        <f t="shared" si="6"/>
        <v>RQS033</v>
      </c>
      <c r="B163" s="633" t="s">
        <v>486</v>
      </c>
      <c r="C163" s="634" t="s">
        <v>486</v>
      </c>
      <c r="D163" s="634" t="s">
        <v>486</v>
      </c>
      <c r="E163" s="635" t="s">
        <v>486</v>
      </c>
      <c r="F163" s="304" t="s">
        <v>5</v>
      </c>
      <c r="G163" s="304">
        <f>IF(H163="",0,VLOOKUP(H163,Parâmetros!$N$3:$O$8,2,0)*I163)</f>
        <v>0</v>
      </c>
      <c r="H163" s="305"/>
      <c r="I163" s="306"/>
      <c r="J163" s="306"/>
      <c r="K163" s="34" t="str">
        <f t="shared" si="7"/>
        <v/>
      </c>
      <c r="L163" s="384"/>
      <c r="M163" s="383"/>
    </row>
    <row r="164" spans="1:13" ht="45" customHeight="1" x14ac:dyDescent="0.2">
      <c r="A164" s="307" t="str">
        <f t="shared" si="6"/>
        <v>RQS034</v>
      </c>
      <c r="B164" s="633" t="s">
        <v>487</v>
      </c>
      <c r="C164" s="634" t="s">
        <v>487</v>
      </c>
      <c r="D164" s="634" t="s">
        <v>487</v>
      </c>
      <c r="E164" s="635" t="s">
        <v>487</v>
      </c>
      <c r="F164" s="304" t="s">
        <v>4</v>
      </c>
      <c r="G164" s="304">
        <f>IF(H164="",0,VLOOKUP(H164,Parâmetros!$N$3:$O$8,2,0)*I164)</f>
        <v>0</v>
      </c>
      <c r="H164" s="305"/>
      <c r="I164" s="306"/>
      <c r="J164" s="306"/>
      <c r="K164" s="34" t="str">
        <f t="shared" si="7"/>
        <v/>
      </c>
      <c r="L164" s="384"/>
      <c r="M164" s="383"/>
    </row>
    <row r="165" spans="1:13" ht="45" customHeight="1" x14ac:dyDescent="0.2">
      <c r="A165" s="307" t="str">
        <f t="shared" si="6"/>
        <v>RQS035</v>
      </c>
      <c r="B165" s="633" t="s">
        <v>488</v>
      </c>
      <c r="C165" s="634" t="s">
        <v>488</v>
      </c>
      <c r="D165" s="634" t="s">
        <v>488</v>
      </c>
      <c r="E165" s="635" t="s">
        <v>488</v>
      </c>
      <c r="F165" s="304" t="s">
        <v>4</v>
      </c>
      <c r="G165" s="304">
        <f>IF(H165="",0,VLOOKUP(H165,Parâmetros!$N$3:$O$8,2,0)*I165)</f>
        <v>0</v>
      </c>
      <c r="H165" s="305"/>
      <c r="I165" s="306"/>
      <c r="J165" s="306"/>
      <c r="K165" s="34" t="str">
        <f t="shared" si="7"/>
        <v/>
      </c>
      <c r="L165" s="384"/>
      <c r="M165" s="383"/>
    </row>
    <row r="166" spans="1:13" ht="45" customHeight="1" x14ac:dyDescent="0.2">
      <c r="A166" s="307" t="str">
        <f t="shared" si="6"/>
        <v>RQS036</v>
      </c>
      <c r="B166" s="633" t="s">
        <v>489</v>
      </c>
      <c r="C166" s="634" t="s">
        <v>489</v>
      </c>
      <c r="D166" s="634" t="s">
        <v>489</v>
      </c>
      <c r="E166" s="635" t="s">
        <v>489</v>
      </c>
      <c r="F166" s="304" t="s">
        <v>4</v>
      </c>
      <c r="G166" s="304">
        <f>IF(H166="",0,VLOOKUP(H166,Parâmetros!$N$3:$O$8,2,0)*I166)</f>
        <v>0</v>
      </c>
      <c r="H166" s="305"/>
      <c r="I166" s="306"/>
      <c r="J166" s="306"/>
      <c r="K166" s="34" t="str">
        <f t="shared" si="7"/>
        <v/>
      </c>
      <c r="L166" s="384"/>
      <c r="M166" s="383"/>
    </row>
    <row r="167" spans="1:13" ht="45" customHeight="1" x14ac:dyDescent="0.2">
      <c r="A167" s="307" t="str">
        <f t="shared" si="6"/>
        <v>RQS037</v>
      </c>
      <c r="B167" s="633" t="s">
        <v>490</v>
      </c>
      <c r="C167" s="634" t="s">
        <v>490</v>
      </c>
      <c r="D167" s="634" t="s">
        <v>490</v>
      </c>
      <c r="E167" s="635" t="s">
        <v>490</v>
      </c>
      <c r="F167" s="304" t="s">
        <v>4</v>
      </c>
      <c r="G167" s="304">
        <f>IF(H167="",0,VLOOKUP(H167,Parâmetros!$N$3:$O$8,2,0)*I167)</f>
        <v>0</v>
      </c>
      <c r="H167" s="305"/>
      <c r="I167" s="306"/>
      <c r="J167" s="306"/>
      <c r="K167" s="34" t="str">
        <f t="shared" si="7"/>
        <v/>
      </c>
      <c r="L167" s="384"/>
      <c r="M167" s="383"/>
    </row>
    <row r="168" spans="1:13" ht="45" customHeight="1" x14ac:dyDescent="0.2">
      <c r="A168" s="307" t="str">
        <f t="shared" si="6"/>
        <v>RQS038</v>
      </c>
      <c r="B168" s="633" t="s">
        <v>491</v>
      </c>
      <c r="C168" s="634" t="s">
        <v>491</v>
      </c>
      <c r="D168" s="634" t="s">
        <v>491</v>
      </c>
      <c r="E168" s="635" t="s">
        <v>491</v>
      </c>
      <c r="F168" s="304" t="s">
        <v>4</v>
      </c>
      <c r="G168" s="304">
        <f>IF(H168="",0,VLOOKUP(H168,Parâmetros!$N$3:$O$8,2,0)*I168)</f>
        <v>0</v>
      </c>
      <c r="H168" s="305"/>
      <c r="I168" s="306"/>
      <c r="J168" s="306"/>
      <c r="K168" s="34" t="str">
        <f t="shared" si="7"/>
        <v/>
      </c>
      <c r="L168" s="384"/>
      <c r="M168" s="383"/>
    </row>
    <row r="169" spans="1:13" ht="45" customHeight="1" x14ac:dyDescent="0.2">
      <c r="A169" s="307" t="str">
        <f t="shared" si="6"/>
        <v>RQS039</v>
      </c>
      <c r="B169" s="633" t="s">
        <v>492</v>
      </c>
      <c r="C169" s="634" t="s">
        <v>492</v>
      </c>
      <c r="D169" s="634" t="s">
        <v>492</v>
      </c>
      <c r="E169" s="635" t="s">
        <v>492</v>
      </c>
      <c r="F169" s="304" t="s">
        <v>4</v>
      </c>
      <c r="G169" s="304">
        <f>IF(H169="",0,VLOOKUP(H169,Parâmetros!$N$3:$O$8,2,0)*I169)</f>
        <v>0</v>
      </c>
      <c r="H169" s="305"/>
      <c r="I169" s="306"/>
      <c r="J169" s="306"/>
      <c r="K169" s="34" t="str">
        <f t="shared" si="7"/>
        <v/>
      </c>
      <c r="L169" s="384"/>
      <c r="M169" s="383"/>
    </row>
    <row r="170" spans="1:13" ht="45" customHeight="1" x14ac:dyDescent="0.2">
      <c r="A170" s="307" t="str">
        <f t="shared" si="6"/>
        <v>RQS040</v>
      </c>
      <c r="B170" s="633" t="s">
        <v>493</v>
      </c>
      <c r="C170" s="634" t="s">
        <v>493</v>
      </c>
      <c r="D170" s="634" t="s">
        <v>493</v>
      </c>
      <c r="E170" s="635" t="s">
        <v>493</v>
      </c>
      <c r="F170" s="304" t="s">
        <v>5</v>
      </c>
      <c r="G170" s="304">
        <f>IF(H170="",0,VLOOKUP(H170,Parâmetros!$N$3:$O$8,2,0)*I170)</f>
        <v>0</v>
      </c>
      <c r="H170" s="305"/>
      <c r="I170" s="306"/>
      <c r="J170" s="306"/>
      <c r="K170" s="34" t="str">
        <f t="shared" si="7"/>
        <v/>
      </c>
      <c r="L170" s="384"/>
      <c r="M170" s="383"/>
    </row>
    <row r="171" spans="1:13" ht="45" customHeight="1" x14ac:dyDescent="0.2">
      <c r="A171" s="307" t="str">
        <f t="shared" si="6"/>
        <v>RQS041</v>
      </c>
      <c r="B171" s="633" t="s">
        <v>494</v>
      </c>
      <c r="C171" s="634" t="s">
        <v>494</v>
      </c>
      <c r="D171" s="634" t="s">
        <v>494</v>
      </c>
      <c r="E171" s="635" t="s">
        <v>494</v>
      </c>
      <c r="F171" s="304" t="s">
        <v>4</v>
      </c>
      <c r="G171" s="304">
        <f>IF(H171="",0,VLOOKUP(H171,Parâmetros!$N$3:$O$8,2,0)*I171)</f>
        <v>0</v>
      </c>
      <c r="H171" s="305"/>
      <c r="I171" s="306"/>
      <c r="J171" s="306"/>
      <c r="K171" s="34" t="str">
        <f t="shared" si="7"/>
        <v/>
      </c>
      <c r="L171" s="384"/>
      <c r="M171" s="383"/>
    </row>
    <row r="172" spans="1:13" ht="45" customHeight="1" x14ac:dyDescent="0.2">
      <c r="A172" s="307" t="str">
        <f t="shared" si="6"/>
        <v>RQS042</v>
      </c>
      <c r="B172" s="633" t="s">
        <v>495</v>
      </c>
      <c r="C172" s="634" t="s">
        <v>495</v>
      </c>
      <c r="D172" s="634" t="s">
        <v>495</v>
      </c>
      <c r="E172" s="635" t="s">
        <v>495</v>
      </c>
      <c r="F172" s="304" t="s">
        <v>4</v>
      </c>
      <c r="G172" s="304">
        <f>IF(H172="",0,VLOOKUP(H172,Parâmetros!$N$3:$O$8,2,0)*I172)</f>
        <v>0</v>
      </c>
      <c r="H172" s="305"/>
      <c r="I172" s="306"/>
      <c r="J172" s="306"/>
      <c r="K172" s="34" t="str">
        <f t="shared" si="7"/>
        <v/>
      </c>
      <c r="L172" s="384"/>
      <c r="M172" s="383"/>
    </row>
    <row r="173" spans="1:13" ht="45" customHeight="1" x14ac:dyDescent="0.2">
      <c r="A173" s="307" t="str">
        <f t="shared" si="6"/>
        <v>RQS043</v>
      </c>
      <c r="B173" s="633" t="s">
        <v>496</v>
      </c>
      <c r="C173" s="634" t="s">
        <v>496</v>
      </c>
      <c r="D173" s="634" t="s">
        <v>496</v>
      </c>
      <c r="E173" s="635" t="s">
        <v>496</v>
      </c>
      <c r="F173" s="304" t="s">
        <v>4</v>
      </c>
      <c r="G173" s="304">
        <f>IF(H173="",0,VLOOKUP(H173,Parâmetros!$N$3:$O$8,2,0)*I173)</f>
        <v>0</v>
      </c>
      <c r="H173" s="305"/>
      <c r="I173" s="306"/>
      <c r="J173" s="306"/>
      <c r="K173" s="34" t="str">
        <f t="shared" si="7"/>
        <v/>
      </c>
      <c r="L173" s="384"/>
      <c r="M173" s="383"/>
    </row>
    <row r="174" spans="1:13" ht="45" customHeight="1" x14ac:dyDescent="0.2">
      <c r="A174" s="307" t="str">
        <f t="shared" si="6"/>
        <v>RQS044</v>
      </c>
      <c r="B174" s="633" t="s">
        <v>497</v>
      </c>
      <c r="C174" s="634" t="s">
        <v>497</v>
      </c>
      <c r="D174" s="634" t="s">
        <v>497</v>
      </c>
      <c r="E174" s="635" t="s">
        <v>497</v>
      </c>
      <c r="F174" s="304" t="s">
        <v>4</v>
      </c>
      <c r="G174" s="304">
        <f>IF(H174="",0,VLOOKUP(H174,Parâmetros!$N$3:$O$8,2,0)*I174)</f>
        <v>0</v>
      </c>
      <c r="H174" s="305"/>
      <c r="I174" s="306"/>
      <c r="J174" s="306"/>
      <c r="K174" s="34" t="str">
        <f t="shared" si="7"/>
        <v/>
      </c>
      <c r="L174" s="384"/>
      <c r="M174" s="383"/>
    </row>
    <row r="175" spans="1:13" ht="45" customHeight="1" x14ac:dyDescent="0.2">
      <c r="A175" s="307" t="str">
        <f t="shared" si="6"/>
        <v>RQS045</v>
      </c>
      <c r="B175" s="633" t="s">
        <v>498</v>
      </c>
      <c r="C175" s="634" t="s">
        <v>498</v>
      </c>
      <c r="D175" s="634" t="s">
        <v>498</v>
      </c>
      <c r="E175" s="635" t="s">
        <v>498</v>
      </c>
      <c r="F175" s="304" t="s">
        <v>4</v>
      </c>
      <c r="G175" s="304">
        <f>IF(H175="",0,VLOOKUP(H175,Parâmetros!$N$3:$O$8,2,0)*I175)</f>
        <v>0</v>
      </c>
      <c r="H175" s="305"/>
      <c r="I175" s="306"/>
      <c r="J175" s="306"/>
      <c r="K175" s="34" t="str">
        <f t="shared" si="7"/>
        <v/>
      </c>
      <c r="L175" s="384"/>
      <c r="M175" s="383"/>
    </row>
    <row r="176" spans="1:13" ht="45" customHeight="1" x14ac:dyDescent="0.2">
      <c r="A176" s="307" t="str">
        <f t="shared" si="6"/>
        <v>RQS046</v>
      </c>
      <c r="B176" s="633" t="s">
        <v>499</v>
      </c>
      <c r="C176" s="634" t="s">
        <v>499</v>
      </c>
      <c r="D176" s="634" t="s">
        <v>499</v>
      </c>
      <c r="E176" s="635" t="s">
        <v>499</v>
      </c>
      <c r="F176" s="304" t="s">
        <v>4</v>
      </c>
      <c r="G176" s="304">
        <f>IF(H176="",0,VLOOKUP(H176,Parâmetros!$N$3:$O$8,2,0)*I176)</f>
        <v>0</v>
      </c>
      <c r="H176" s="305"/>
      <c r="I176" s="306"/>
      <c r="J176" s="306"/>
      <c r="K176" s="34" t="str">
        <f t="shared" si="7"/>
        <v/>
      </c>
      <c r="L176" s="384"/>
      <c r="M176" s="383"/>
    </row>
    <row r="177" spans="1:13" ht="45" customHeight="1" x14ac:dyDescent="0.2">
      <c r="A177" s="307" t="str">
        <f t="shared" si="6"/>
        <v>RQS047</v>
      </c>
      <c r="B177" s="633" t="s">
        <v>500</v>
      </c>
      <c r="C177" s="634" t="s">
        <v>500</v>
      </c>
      <c r="D177" s="634" t="s">
        <v>500</v>
      </c>
      <c r="E177" s="635" t="s">
        <v>500</v>
      </c>
      <c r="F177" s="304" t="s">
        <v>4</v>
      </c>
      <c r="G177" s="304">
        <f>IF(H177="",0,VLOOKUP(H177,Parâmetros!$N$3:$O$8,2,0)*I177)</f>
        <v>0</v>
      </c>
      <c r="H177" s="305"/>
      <c r="I177" s="306"/>
      <c r="J177" s="306"/>
      <c r="K177" s="34" t="str">
        <f t="shared" si="7"/>
        <v/>
      </c>
      <c r="L177" s="384"/>
      <c r="M177" s="383"/>
    </row>
    <row r="178" spans="1:13" ht="45" customHeight="1" x14ac:dyDescent="0.2">
      <c r="A178" s="307" t="str">
        <f t="shared" si="6"/>
        <v>RQS048</v>
      </c>
      <c r="B178" s="633" t="s">
        <v>501</v>
      </c>
      <c r="C178" s="634" t="s">
        <v>501</v>
      </c>
      <c r="D178" s="634" t="s">
        <v>501</v>
      </c>
      <c r="E178" s="635" t="s">
        <v>501</v>
      </c>
      <c r="F178" s="304" t="s">
        <v>4</v>
      </c>
      <c r="G178" s="304">
        <f>IF(H178="",0,VLOOKUP(H178,Parâmetros!$N$3:$O$8,2,0)*I178)</f>
        <v>0</v>
      </c>
      <c r="H178" s="305"/>
      <c r="I178" s="306"/>
      <c r="J178" s="306"/>
      <c r="K178" s="34" t="str">
        <f t="shared" si="7"/>
        <v/>
      </c>
      <c r="L178" s="384"/>
      <c r="M178" s="383"/>
    </row>
    <row r="179" spans="1:13" ht="45" customHeight="1" x14ac:dyDescent="0.2">
      <c r="A179" s="307" t="str">
        <f t="shared" si="6"/>
        <v>RQS049</v>
      </c>
      <c r="B179" s="633" t="s">
        <v>502</v>
      </c>
      <c r="C179" s="634" t="s">
        <v>502</v>
      </c>
      <c r="D179" s="634" t="s">
        <v>502</v>
      </c>
      <c r="E179" s="635" t="s">
        <v>502</v>
      </c>
      <c r="F179" s="304" t="s">
        <v>4</v>
      </c>
      <c r="G179" s="304">
        <f>IF(H179="",0,VLOOKUP(H179,Parâmetros!$N$3:$O$8,2,0)*I179)</f>
        <v>0</v>
      </c>
      <c r="H179" s="305"/>
      <c r="I179" s="306"/>
      <c r="J179" s="306"/>
      <c r="K179" s="34" t="str">
        <f t="shared" si="7"/>
        <v/>
      </c>
      <c r="L179" s="384"/>
      <c r="M179" s="383"/>
    </row>
    <row r="180" spans="1:13" ht="45" customHeight="1" x14ac:dyDescent="0.2">
      <c r="A180" s="307" t="str">
        <f t="shared" si="6"/>
        <v>RQS050</v>
      </c>
      <c r="B180" s="633" t="s">
        <v>503</v>
      </c>
      <c r="C180" s="634" t="s">
        <v>503</v>
      </c>
      <c r="D180" s="634" t="s">
        <v>503</v>
      </c>
      <c r="E180" s="635" t="s">
        <v>503</v>
      </c>
      <c r="F180" s="304" t="s">
        <v>4</v>
      </c>
      <c r="G180" s="304">
        <f>IF(H180="",0,VLOOKUP(H180,Parâmetros!$N$3:$O$8,2,0)*I180)</f>
        <v>0</v>
      </c>
      <c r="H180" s="305"/>
      <c r="I180" s="306"/>
      <c r="J180" s="306"/>
      <c r="K180" s="34" t="str">
        <f t="shared" si="7"/>
        <v/>
      </c>
      <c r="L180" s="384"/>
      <c r="M180" s="383"/>
    </row>
    <row r="181" spans="1:13" ht="45" customHeight="1" x14ac:dyDescent="0.2">
      <c r="A181" s="307" t="str">
        <f t="shared" si="6"/>
        <v>RQS051</v>
      </c>
      <c r="B181" s="633" t="s">
        <v>504</v>
      </c>
      <c r="C181" s="634" t="s">
        <v>504</v>
      </c>
      <c r="D181" s="634" t="s">
        <v>504</v>
      </c>
      <c r="E181" s="635" t="s">
        <v>504</v>
      </c>
      <c r="F181" s="304" t="s">
        <v>4</v>
      </c>
      <c r="G181" s="304">
        <f>IF(H181="",0,VLOOKUP(H181,Parâmetros!$N$3:$O$8,2,0)*I181)</f>
        <v>0</v>
      </c>
      <c r="H181" s="305"/>
      <c r="I181" s="306"/>
      <c r="J181" s="306"/>
      <c r="K181" s="34" t="str">
        <f t="shared" si="7"/>
        <v/>
      </c>
      <c r="L181" s="384"/>
      <c r="M181" s="383"/>
    </row>
    <row r="182" spans="1:13" ht="45" customHeight="1" x14ac:dyDescent="0.2">
      <c r="A182" s="307" t="str">
        <f t="shared" si="6"/>
        <v>RQS052</v>
      </c>
      <c r="B182" s="633" t="s">
        <v>505</v>
      </c>
      <c r="C182" s="634" t="s">
        <v>505</v>
      </c>
      <c r="D182" s="634" t="s">
        <v>505</v>
      </c>
      <c r="E182" s="635" t="s">
        <v>505</v>
      </c>
      <c r="F182" s="304" t="s">
        <v>4</v>
      </c>
      <c r="G182" s="304">
        <f>IF(H182="",0,VLOOKUP(H182,Parâmetros!$N$3:$O$8,2,0)*I182)</f>
        <v>0</v>
      </c>
      <c r="H182" s="305"/>
      <c r="I182" s="306"/>
      <c r="J182" s="306"/>
      <c r="K182" s="34" t="str">
        <f t="shared" si="7"/>
        <v/>
      </c>
      <c r="L182" s="384"/>
      <c r="M182" s="383"/>
    </row>
    <row r="183" spans="1:13" ht="45" customHeight="1" x14ac:dyDescent="0.2">
      <c r="A183" s="307" t="str">
        <f t="shared" si="6"/>
        <v>RQS053</v>
      </c>
      <c r="B183" s="633" t="s">
        <v>506</v>
      </c>
      <c r="C183" s="634" t="s">
        <v>506</v>
      </c>
      <c r="D183" s="634" t="s">
        <v>506</v>
      </c>
      <c r="E183" s="635" t="s">
        <v>506</v>
      </c>
      <c r="F183" s="304" t="s">
        <v>4</v>
      </c>
      <c r="G183" s="304">
        <f>IF(H183="",0,VLOOKUP(H183,Parâmetros!$N$3:$O$8,2,0)*I183)</f>
        <v>0</v>
      </c>
      <c r="H183" s="305"/>
      <c r="I183" s="306"/>
      <c r="J183" s="306"/>
      <c r="K183" s="34" t="str">
        <f t="shared" si="7"/>
        <v/>
      </c>
      <c r="L183" s="384"/>
      <c r="M183" s="383"/>
    </row>
    <row r="184" spans="1:13" ht="45" customHeight="1" x14ac:dyDescent="0.2">
      <c r="A184" s="307" t="str">
        <f t="shared" si="6"/>
        <v>RQS054</v>
      </c>
      <c r="B184" s="633" t="s">
        <v>507</v>
      </c>
      <c r="C184" s="634" t="s">
        <v>507</v>
      </c>
      <c r="D184" s="634" t="s">
        <v>507</v>
      </c>
      <c r="E184" s="635" t="s">
        <v>507</v>
      </c>
      <c r="F184" s="304" t="s">
        <v>4</v>
      </c>
      <c r="G184" s="304">
        <f>IF(H184="",0,VLOOKUP(H184,Parâmetros!$N$3:$O$8,2,0)*I184)</f>
        <v>0</v>
      </c>
      <c r="H184" s="305"/>
      <c r="I184" s="306"/>
      <c r="J184" s="306"/>
      <c r="K184" s="34" t="str">
        <f t="shared" si="7"/>
        <v/>
      </c>
      <c r="L184" s="384"/>
      <c r="M184" s="383"/>
    </row>
    <row r="185" spans="1:13" ht="45" customHeight="1" x14ac:dyDescent="0.2">
      <c r="A185" s="307" t="str">
        <f t="shared" si="6"/>
        <v>RQS055</v>
      </c>
      <c r="B185" s="633" t="s">
        <v>508</v>
      </c>
      <c r="C185" s="634" t="s">
        <v>508</v>
      </c>
      <c r="D185" s="634" t="s">
        <v>508</v>
      </c>
      <c r="E185" s="635" t="s">
        <v>508</v>
      </c>
      <c r="F185" s="304" t="s">
        <v>4</v>
      </c>
      <c r="G185" s="304">
        <f>IF(H185="",0,VLOOKUP(H185,Parâmetros!$N$3:$O$8,2,0)*I185)</f>
        <v>0</v>
      </c>
      <c r="H185" s="305"/>
      <c r="I185" s="306"/>
      <c r="J185" s="306"/>
      <c r="K185" s="34" t="str">
        <f t="shared" si="7"/>
        <v/>
      </c>
      <c r="L185" s="384"/>
      <c r="M185" s="383"/>
    </row>
    <row r="186" spans="1:13" ht="45" customHeight="1" x14ac:dyDescent="0.2">
      <c r="A186" s="307" t="str">
        <f t="shared" si="6"/>
        <v>RQS056</v>
      </c>
      <c r="B186" s="633" t="s">
        <v>509</v>
      </c>
      <c r="C186" s="634" t="s">
        <v>509</v>
      </c>
      <c r="D186" s="634" t="s">
        <v>509</v>
      </c>
      <c r="E186" s="635" t="s">
        <v>509</v>
      </c>
      <c r="F186" s="304" t="s">
        <v>4</v>
      </c>
      <c r="G186" s="304">
        <f>IF(H186="",0,VLOOKUP(H186,Parâmetros!$N$3:$O$8,2,0)*I186)</f>
        <v>0</v>
      </c>
      <c r="H186" s="305"/>
      <c r="I186" s="306"/>
      <c r="J186" s="306"/>
      <c r="K186" s="34" t="str">
        <f t="shared" si="7"/>
        <v/>
      </c>
      <c r="L186" s="384"/>
      <c r="M186" s="383"/>
    </row>
    <row r="187" spans="1:13" ht="45" customHeight="1" x14ac:dyDescent="0.2">
      <c r="A187" s="307" t="str">
        <f t="shared" si="6"/>
        <v>RQS057</v>
      </c>
      <c r="B187" s="633" t="s">
        <v>510</v>
      </c>
      <c r="C187" s="634" t="s">
        <v>510</v>
      </c>
      <c r="D187" s="634" t="s">
        <v>510</v>
      </c>
      <c r="E187" s="635" t="s">
        <v>510</v>
      </c>
      <c r="F187" s="304" t="s">
        <v>4</v>
      </c>
      <c r="G187" s="304">
        <f>IF(H187="",0,VLOOKUP(H187,Parâmetros!$N$3:$O$8,2,0)*I187)</f>
        <v>0</v>
      </c>
      <c r="H187" s="305"/>
      <c r="I187" s="306"/>
      <c r="J187" s="306"/>
      <c r="K187" s="34" t="str">
        <f t="shared" si="7"/>
        <v/>
      </c>
      <c r="L187" s="384"/>
      <c r="M187" s="383"/>
    </row>
    <row r="188" spans="1:13" ht="45" customHeight="1" x14ac:dyDescent="0.2">
      <c r="A188" s="307" t="str">
        <f t="shared" si="6"/>
        <v>RQS058</v>
      </c>
      <c r="B188" s="633" t="s">
        <v>511</v>
      </c>
      <c r="C188" s="634" t="s">
        <v>511</v>
      </c>
      <c r="D188" s="634" t="s">
        <v>511</v>
      </c>
      <c r="E188" s="635" t="s">
        <v>511</v>
      </c>
      <c r="F188" s="304" t="s">
        <v>4</v>
      </c>
      <c r="G188" s="304">
        <f>IF(H188="",0,VLOOKUP(H188,Parâmetros!$N$3:$O$8,2,0)*I188)</f>
        <v>0</v>
      </c>
      <c r="H188" s="305"/>
      <c r="I188" s="306"/>
      <c r="J188" s="306"/>
      <c r="K188" s="34" t="str">
        <f t="shared" si="7"/>
        <v/>
      </c>
      <c r="L188" s="384"/>
      <c r="M188" s="383"/>
    </row>
    <row r="189" spans="1:13" ht="45" customHeight="1" x14ac:dyDescent="0.2">
      <c r="A189" s="307" t="str">
        <f t="shared" si="6"/>
        <v>RQS059</v>
      </c>
      <c r="B189" s="633" t="s">
        <v>512</v>
      </c>
      <c r="C189" s="634" t="s">
        <v>512</v>
      </c>
      <c r="D189" s="634" t="s">
        <v>512</v>
      </c>
      <c r="E189" s="635" t="s">
        <v>512</v>
      </c>
      <c r="F189" s="304" t="s">
        <v>4</v>
      </c>
      <c r="G189" s="304">
        <f>IF(H189="",0,VLOOKUP(H189,Parâmetros!$N$3:$O$8,2,0)*I189)</f>
        <v>0</v>
      </c>
      <c r="H189" s="305"/>
      <c r="I189" s="306"/>
      <c r="J189" s="306"/>
      <c r="K189" s="34" t="str">
        <f t="shared" si="7"/>
        <v/>
      </c>
      <c r="L189" s="384"/>
      <c r="M189" s="383"/>
    </row>
    <row r="190" spans="1:13" ht="45" customHeight="1" x14ac:dyDescent="0.2">
      <c r="A190" s="307" t="str">
        <f t="shared" si="6"/>
        <v>RQS060</v>
      </c>
      <c r="B190" s="633" t="s">
        <v>513</v>
      </c>
      <c r="C190" s="634" t="s">
        <v>513</v>
      </c>
      <c r="D190" s="634" t="s">
        <v>513</v>
      </c>
      <c r="E190" s="635" t="s">
        <v>513</v>
      </c>
      <c r="F190" s="304" t="s">
        <v>4</v>
      </c>
      <c r="G190" s="304">
        <f>IF(H190="",0,VLOOKUP(H190,Parâmetros!$N$3:$O$8,2,0)*I190)</f>
        <v>0</v>
      </c>
      <c r="H190" s="305"/>
      <c r="I190" s="306"/>
      <c r="J190" s="306"/>
      <c r="K190" s="34" t="str">
        <f t="shared" si="7"/>
        <v/>
      </c>
      <c r="L190" s="384"/>
      <c r="M190" s="383"/>
    </row>
    <row r="191" spans="1:13" ht="45" customHeight="1" x14ac:dyDescent="0.2">
      <c r="A191" s="307" t="str">
        <f t="shared" si="6"/>
        <v>RQS061</v>
      </c>
      <c r="B191" s="633" t="s">
        <v>578</v>
      </c>
      <c r="C191" s="634" t="s">
        <v>578</v>
      </c>
      <c r="D191" s="634" t="s">
        <v>578</v>
      </c>
      <c r="E191" s="635" t="s">
        <v>578</v>
      </c>
      <c r="F191" s="304" t="s">
        <v>4</v>
      </c>
      <c r="G191" s="304">
        <f>IF(H191="",0,VLOOKUP(H191,Parâmetros!$N$3:$O$8,2,0)*I191)</f>
        <v>0</v>
      </c>
      <c r="H191" s="305"/>
      <c r="I191" s="306"/>
      <c r="J191" s="306"/>
      <c r="K191" s="34" t="str">
        <f t="shared" si="7"/>
        <v/>
      </c>
      <c r="L191" s="384"/>
      <c r="M191" s="383"/>
    </row>
    <row r="192" spans="1:13" ht="45" customHeight="1" x14ac:dyDescent="0.2">
      <c r="A192" s="307" t="str">
        <f t="shared" si="6"/>
        <v>RQS062</v>
      </c>
      <c r="B192" s="633" t="s">
        <v>514</v>
      </c>
      <c r="C192" s="634" t="s">
        <v>514</v>
      </c>
      <c r="D192" s="634" t="s">
        <v>514</v>
      </c>
      <c r="E192" s="635" t="s">
        <v>514</v>
      </c>
      <c r="F192" s="304" t="s">
        <v>4</v>
      </c>
      <c r="G192" s="304">
        <f>IF(H192="",0,VLOOKUP(H192,Parâmetros!$N$3:$O$8,2,0)*I192)</f>
        <v>0</v>
      </c>
      <c r="H192" s="305"/>
      <c r="I192" s="306"/>
      <c r="J192" s="306"/>
      <c r="K192" s="34" t="str">
        <f t="shared" si="7"/>
        <v/>
      </c>
      <c r="L192" s="384"/>
      <c r="M192" s="383"/>
    </row>
    <row r="193" spans="1:13" ht="45" customHeight="1" x14ac:dyDescent="0.2">
      <c r="A193" s="307" t="str">
        <f t="shared" si="6"/>
        <v>RQS063</v>
      </c>
      <c r="B193" s="633" t="s">
        <v>515</v>
      </c>
      <c r="C193" s="634" t="s">
        <v>515</v>
      </c>
      <c r="D193" s="634" t="s">
        <v>515</v>
      </c>
      <c r="E193" s="635" t="s">
        <v>515</v>
      </c>
      <c r="F193" s="304" t="s">
        <v>4</v>
      </c>
      <c r="G193" s="304">
        <f>IF(H193="",0,VLOOKUP(H193,Parâmetros!$N$3:$O$8,2,0)*I193)</f>
        <v>0</v>
      </c>
      <c r="H193" s="305"/>
      <c r="I193" s="306"/>
      <c r="J193" s="306"/>
      <c r="K193" s="34" t="str">
        <f t="shared" si="7"/>
        <v/>
      </c>
      <c r="L193" s="384"/>
      <c r="M193" s="383"/>
    </row>
    <row r="194" spans="1:13" ht="45" customHeight="1" x14ac:dyDescent="0.2">
      <c r="A194" s="307" t="str">
        <f t="shared" si="6"/>
        <v>RQS064</v>
      </c>
      <c r="B194" s="633" t="s">
        <v>516</v>
      </c>
      <c r="C194" s="634" t="s">
        <v>516</v>
      </c>
      <c r="D194" s="634" t="s">
        <v>516</v>
      </c>
      <c r="E194" s="635" t="s">
        <v>516</v>
      </c>
      <c r="F194" s="304" t="s">
        <v>4</v>
      </c>
      <c r="G194" s="304">
        <f>IF(H194="",0,VLOOKUP(H194,Parâmetros!$N$3:$O$8,2,0)*I194)</f>
        <v>0</v>
      </c>
      <c r="H194" s="305"/>
      <c r="I194" s="306"/>
      <c r="J194" s="306"/>
      <c r="K194" s="34" t="str">
        <f t="shared" si="7"/>
        <v/>
      </c>
      <c r="L194" s="384"/>
      <c r="M194" s="383"/>
    </row>
    <row r="195" spans="1:13" ht="45" customHeight="1" x14ac:dyDescent="0.2">
      <c r="A195" s="307" t="str">
        <f t="shared" ref="A195:A258" si="8">IF(LEFT(A194,2)="ID",CONCATENATE(MID($A$130,SEARCH(" ",$A$130)+1,10),"001"),CONCATENATE(MID($A$130,SEARCH(" ",$A$130)+1,10),TEXT(RIGHT(A194,3)+1,"000")))</f>
        <v>RQS065</v>
      </c>
      <c r="B195" s="633" t="s">
        <v>517</v>
      </c>
      <c r="C195" s="634" t="s">
        <v>517</v>
      </c>
      <c r="D195" s="634" t="s">
        <v>517</v>
      </c>
      <c r="E195" s="635" t="s">
        <v>517</v>
      </c>
      <c r="F195" s="304" t="s">
        <v>4</v>
      </c>
      <c r="G195" s="304">
        <f>IF(H195="",0,VLOOKUP(H195,Parâmetros!$N$3:$O$8,2,0)*I195)</f>
        <v>0</v>
      </c>
      <c r="H195" s="305"/>
      <c r="I195" s="306"/>
      <c r="J195" s="306"/>
      <c r="K195" s="34" t="str">
        <f t="shared" ref="K195:K258" si="9">IF(I195="","",I195*100)</f>
        <v/>
      </c>
      <c r="L195" s="384"/>
      <c r="M195" s="383"/>
    </row>
    <row r="196" spans="1:13" ht="45" customHeight="1" x14ac:dyDescent="0.2">
      <c r="A196" s="307" t="str">
        <f t="shared" si="8"/>
        <v>RQS066</v>
      </c>
      <c r="B196" s="633" t="s">
        <v>518</v>
      </c>
      <c r="C196" s="634" t="s">
        <v>518</v>
      </c>
      <c r="D196" s="634" t="s">
        <v>518</v>
      </c>
      <c r="E196" s="635" t="s">
        <v>518</v>
      </c>
      <c r="F196" s="304" t="s">
        <v>4</v>
      </c>
      <c r="G196" s="304">
        <f>IF(H196="",0,VLOOKUP(H196,Parâmetros!$N$3:$O$8,2,0)*I196)</f>
        <v>0</v>
      </c>
      <c r="H196" s="305"/>
      <c r="I196" s="306"/>
      <c r="J196" s="306"/>
      <c r="K196" s="34" t="str">
        <f t="shared" si="9"/>
        <v/>
      </c>
      <c r="L196" s="384"/>
      <c r="M196" s="383"/>
    </row>
    <row r="197" spans="1:13" ht="45" customHeight="1" x14ac:dyDescent="0.2">
      <c r="A197" s="307" t="str">
        <f t="shared" si="8"/>
        <v>RQS067</v>
      </c>
      <c r="B197" s="633" t="s">
        <v>519</v>
      </c>
      <c r="C197" s="634" t="s">
        <v>519</v>
      </c>
      <c r="D197" s="634" t="s">
        <v>519</v>
      </c>
      <c r="E197" s="635" t="s">
        <v>519</v>
      </c>
      <c r="F197" s="304" t="s">
        <v>4</v>
      </c>
      <c r="G197" s="304">
        <f>IF(H197="",0,VLOOKUP(H197,Parâmetros!$N$3:$O$8,2,0)*I197)</f>
        <v>0</v>
      </c>
      <c r="H197" s="305"/>
      <c r="I197" s="306"/>
      <c r="J197" s="306"/>
      <c r="K197" s="34" t="str">
        <f t="shared" si="9"/>
        <v/>
      </c>
      <c r="L197" s="384"/>
      <c r="M197" s="383"/>
    </row>
    <row r="198" spans="1:13" ht="45" customHeight="1" x14ac:dyDescent="0.2">
      <c r="A198" s="307" t="str">
        <f t="shared" si="8"/>
        <v>RQS068</v>
      </c>
      <c r="B198" s="633" t="s">
        <v>520</v>
      </c>
      <c r="C198" s="634" t="s">
        <v>520</v>
      </c>
      <c r="D198" s="634" t="s">
        <v>520</v>
      </c>
      <c r="E198" s="635" t="s">
        <v>520</v>
      </c>
      <c r="F198" s="304" t="s">
        <v>4</v>
      </c>
      <c r="G198" s="304">
        <f>IF(H198="",0,VLOOKUP(H198,Parâmetros!$N$3:$O$8,2,0)*I198)</f>
        <v>0</v>
      </c>
      <c r="H198" s="305"/>
      <c r="I198" s="306"/>
      <c r="J198" s="306"/>
      <c r="K198" s="34" t="str">
        <f t="shared" si="9"/>
        <v/>
      </c>
      <c r="L198" s="384"/>
      <c r="M198" s="383"/>
    </row>
    <row r="199" spans="1:13" ht="45" customHeight="1" x14ac:dyDescent="0.2">
      <c r="A199" s="307" t="str">
        <f t="shared" si="8"/>
        <v>RQS069</v>
      </c>
      <c r="B199" s="633" t="s">
        <v>521</v>
      </c>
      <c r="C199" s="634" t="s">
        <v>521</v>
      </c>
      <c r="D199" s="634" t="s">
        <v>521</v>
      </c>
      <c r="E199" s="635" t="s">
        <v>521</v>
      </c>
      <c r="F199" s="304" t="s">
        <v>4</v>
      </c>
      <c r="G199" s="304">
        <f>IF(H199="",0,VLOOKUP(H199,Parâmetros!$N$3:$O$8,2,0)*I199)</f>
        <v>0</v>
      </c>
      <c r="H199" s="305"/>
      <c r="I199" s="306"/>
      <c r="J199" s="306"/>
      <c r="K199" s="34" t="str">
        <f t="shared" si="9"/>
        <v/>
      </c>
      <c r="L199" s="384"/>
      <c r="M199" s="383"/>
    </row>
    <row r="200" spans="1:13" ht="45" customHeight="1" x14ac:dyDescent="0.2">
      <c r="A200" s="307" t="str">
        <f t="shared" si="8"/>
        <v>RQS070</v>
      </c>
      <c r="B200" s="633" t="s">
        <v>522</v>
      </c>
      <c r="C200" s="634" t="s">
        <v>522</v>
      </c>
      <c r="D200" s="634" t="s">
        <v>522</v>
      </c>
      <c r="E200" s="635" t="s">
        <v>522</v>
      </c>
      <c r="F200" s="304" t="s">
        <v>4</v>
      </c>
      <c r="G200" s="304">
        <f>IF(H200="",0,VLOOKUP(H200,Parâmetros!$N$3:$O$8,2,0)*I200)</f>
        <v>0</v>
      </c>
      <c r="H200" s="305"/>
      <c r="I200" s="306"/>
      <c r="J200" s="306"/>
      <c r="K200" s="34" t="str">
        <f t="shared" si="9"/>
        <v/>
      </c>
      <c r="L200" s="384"/>
      <c r="M200" s="383"/>
    </row>
    <row r="201" spans="1:13" ht="45" customHeight="1" x14ac:dyDescent="0.2">
      <c r="A201" s="307" t="str">
        <f t="shared" si="8"/>
        <v>RQS071</v>
      </c>
      <c r="B201" s="633" t="s">
        <v>579</v>
      </c>
      <c r="C201" s="634" t="s">
        <v>579</v>
      </c>
      <c r="D201" s="634" t="s">
        <v>579</v>
      </c>
      <c r="E201" s="635" t="s">
        <v>579</v>
      </c>
      <c r="F201" s="304" t="s">
        <v>4</v>
      </c>
      <c r="G201" s="304">
        <f>IF(H201="",0,VLOOKUP(H201,Parâmetros!$N$3:$O$8,2,0)*I201)</f>
        <v>0</v>
      </c>
      <c r="H201" s="305"/>
      <c r="I201" s="306"/>
      <c r="J201" s="306"/>
      <c r="K201" s="34" t="str">
        <f t="shared" si="9"/>
        <v/>
      </c>
      <c r="L201" s="384"/>
      <c r="M201" s="383"/>
    </row>
    <row r="202" spans="1:13" ht="45" customHeight="1" x14ac:dyDescent="0.2">
      <c r="A202" s="307" t="str">
        <f t="shared" si="8"/>
        <v>RQS072</v>
      </c>
      <c r="B202" s="633" t="s">
        <v>580</v>
      </c>
      <c r="C202" s="634" t="s">
        <v>580</v>
      </c>
      <c r="D202" s="634" t="s">
        <v>580</v>
      </c>
      <c r="E202" s="635" t="s">
        <v>580</v>
      </c>
      <c r="F202" s="304" t="s">
        <v>4</v>
      </c>
      <c r="G202" s="304">
        <f>IF(H202="",0,VLOOKUP(H202,Parâmetros!$N$3:$O$8,2,0)*I202)</f>
        <v>0</v>
      </c>
      <c r="H202" s="305"/>
      <c r="I202" s="306"/>
      <c r="J202" s="306"/>
      <c r="K202" s="34" t="str">
        <f t="shared" si="9"/>
        <v/>
      </c>
      <c r="L202" s="384"/>
      <c r="M202" s="383"/>
    </row>
    <row r="203" spans="1:13" ht="45" customHeight="1" x14ac:dyDescent="0.2">
      <c r="A203" s="307" t="str">
        <f t="shared" si="8"/>
        <v>RQS073</v>
      </c>
      <c r="B203" s="633" t="s">
        <v>523</v>
      </c>
      <c r="C203" s="634" t="s">
        <v>523</v>
      </c>
      <c r="D203" s="634" t="s">
        <v>523</v>
      </c>
      <c r="E203" s="635" t="s">
        <v>523</v>
      </c>
      <c r="F203" s="304" t="s">
        <v>4</v>
      </c>
      <c r="G203" s="304">
        <f>IF(H203="",0,VLOOKUP(H203,Parâmetros!$N$3:$O$8,2,0)*I203)</f>
        <v>0</v>
      </c>
      <c r="H203" s="305"/>
      <c r="I203" s="306"/>
      <c r="J203" s="306"/>
      <c r="K203" s="34" t="str">
        <f t="shared" si="9"/>
        <v/>
      </c>
      <c r="L203" s="384"/>
      <c r="M203" s="383"/>
    </row>
    <row r="204" spans="1:13" ht="45" customHeight="1" x14ac:dyDescent="0.2">
      <c r="A204" s="307" t="str">
        <f t="shared" si="8"/>
        <v>RQS074</v>
      </c>
      <c r="B204" s="633" t="s">
        <v>524</v>
      </c>
      <c r="C204" s="634" t="s">
        <v>524</v>
      </c>
      <c r="D204" s="634" t="s">
        <v>524</v>
      </c>
      <c r="E204" s="635" t="s">
        <v>524</v>
      </c>
      <c r="F204" s="304" t="s">
        <v>4</v>
      </c>
      <c r="G204" s="304">
        <f>IF(H204="",0,VLOOKUP(H204,Parâmetros!$N$3:$O$8,2,0)*I204)</f>
        <v>0</v>
      </c>
      <c r="H204" s="305"/>
      <c r="I204" s="306"/>
      <c r="J204" s="306"/>
      <c r="K204" s="34" t="str">
        <f t="shared" si="9"/>
        <v/>
      </c>
      <c r="L204" s="384"/>
      <c r="M204" s="383"/>
    </row>
    <row r="205" spans="1:13" ht="45" customHeight="1" x14ac:dyDescent="0.2">
      <c r="A205" s="307" t="str">
        <f t="shared" si="8"/>
        <v>RQS075</v>
      </c>
      <c r="B205" s="633" t="s">
        <v>525</v>
      </c>
      <c r="C205" s="634" t="s">
        <v>525</v>
      </c>
      <c r="D205" s="634" t="s">
        <v>525</v>
      </c>
      <c r="E205" s="635" t="s">
        <v>525</v>
      </c>
      <c r="F205" s="304" t="s">
        <v>4</v>
      </c>
      <c r="G205" s="304">
        <f>IF(H205="",0,VLOOKUP(H205,Parâmetros!$N$3:$O$8,2,0)*I205)</f>
        <v>0</v>
      </c>
      <c r="H205" s="305"/>
      <c r="I205" s="306"/>
      <c r="J205" s="306"/>
      <c r="K205" s="34" t="str">
        <f t="shared" si="9"/>
        <v/>
      </c>
      <c r="L205" s="384"/>
      <c r="M205" s="383"/>
    </row>
    <row r="206" spans="1:13" ht="45" customHeight="1" x14ac:dyDescent="0.2">
      <c r="A206" s="307" t="str">
        <f t="shared" si="8"/>
        <v>RQS076</v>
      </c>
      <c r="B206" s="633" t="s">
        <v>526</v>
      </c>
      <c r="C206" s="634" t="s">
        <v>526</v>
      </c>
      <c r="D206" s="634" t="s">
        <v>526</v>
      </c>
      <c r="E206" s="635" t="s">
        <v>526</v>
      </c>
      <c r="F206" s="304" t="s">
        <v>4</v>
      </c>
      <c r="G206" s="304">
        <f>IF(H206="",0,VLOOKUP(H206,Parâmetros!$N$3:$O$8,2,0)*I206)</f>
        <v>0</v>
      </c>
      <c r="H206" s="305"/>
      <c r="I206" s="306"/>
      <c r="J206" s="306"/>
      <c r="K206" s="34" t="str">
        <f t="shared" si="9"/>
        <v/>
      </c>
      <c r="L206" s="384"/>
      <c r="M206" s="383"/>
    </row>
    <row r="207" spans="1:13" ht="45" customHeight="1" x14ac:dyDescent="0.2">
      <c r="A207" s="307" t="str">
        <f t="shared" si="8"/>
        <v>RQS077</v>
      </c>
      <c r="B207" s="633" t="s">
        <v>527</v>
      </c>
      <c r="C207" s="634" t="s">
        <v>527</v>
      </c>
      <c r="D207" s="634" t="s">
        <v>527</v>
      </c>
      <c r="E207" s="635" t="s">
        <v>527</v>
      </c>
      <c r="F207" s="304" t="s">
        <v>4</v>
      </c>
      <c r="G207" s="304">
        <f>IF(H207="",0,VLOOKUP(H207,Parâmetros!$N$3:$O$8,2,0)*I207)</f>
        <v>0</v>
      </c>
      <c r="H207" s="305"/>
      <c r="I207" s="306"/>
      <c r="J207" s="306"/>
      <c r="K207" s="34" t="str">
        <f t="shared" si="9"/>
        <v/>
      </c>
      <c r="L207" s="384"/>
      <c r="M207" s="383"/>
    </row>
    <row r="208" spans="1:13" ht="45" customHeight="1" x14ac:dyDescent="0.2">
      <c r="A208" s="307" t="str">
        <f t="shared" si="8"/>
        <v>RQS078</v>
      </c>
      <c r="B208" s="633" t="s">
        <v>528</v>
      </c>
      <c r="C208" s="634" t="s">
        <v>528</v>
      </c>
      <c r="D208" s="634" t="s">
        <v>528</v>
      </c>
      <c r="E208" s="635" t="s">
        <v>528</v>
      </c>
      <c r="F208" s="304" t="s">
        <v>4</v>
      </c>
      <c r="G208" s="304">
        <f>IF(H208="",0,VLOOKUP(H208,Parâmetros!$N$3:$O$8,2,0)*I208)</f>
        <v>0</v>
      </c>
      <c r="H208" s="305"/>
      <c r="I208" s="306"/>
      <c r="J208" s="306"/>
      <c r="K208" s="34" t="str">
        <f t="shared" si="9"/>
        <v/>
      </c>
      <c r="L208" s="384"/>
      <c r="M208" s="383"/>
    </row>
    <row r="209" spans="1:13" ht="45" customHeight="1" x14ac:dyDescent="0.2">
      <c r="A209" s="307" t="str">
        <f t="shared" si="8"/>
        <v>RQS079</v>
      </c>
      <c r="B209" s="633" t="s">
        <v>529</v>
      </c>
      <c r="C209" s="634" t="s">
        <v>529</v>
      </c>
      <c r="D209" s="634" t="s">
        <v>529</v>
      </c>
      <c r="E209" s="635" t="s">
        <v>529</v>
      </c>
      <c r="F209" s="304" t="s">
        <v>4</v>
      </c>
      <c r="G209" s="304">
        <f>IF(H209="",0,VLOOKUP(H209,Parâmetros!$N$3:$O$8,2,0)*I209)</f>
        <v>0</v>
      </c>
      <c r="H209" s="305"/>
      <c r="I209" s="306"/>
      <c r="J209" s="306"/>
      <c r="K209" s="34" t="str">
        <f t="shared" si="9"/>
        <v/>
      </c>
      <c r="L209" s="384"/>
      <c r="M209" s="383"/>
    </row>
    <row r="210" spans="1:13" ht="45" customHeight="1" x14ac:dyDescent="0.2">
      <c r="A210" s="307" t="str">
        <f t="shared" si="8"/>
        <v>RQS080</v>
      </c>
      <c r="B210" s="633" t="s">
        <v>530</v>
      </c>
      <c r="C210" s="634" t="s">
        <v>530</v>
      </c>
      <c r="D210" s="634" t="s">
        <v>530</v>
      </c>
      <c r="E210" s="635" t="s">
        <v>530</v>
      </c>
      <c r="F210" s="304" t="s">
        <v>4</v>
      </c>
      <c r="G210" s="304">
        <f>IF(H210="",0,VLOOKUP(H210,Parâmetros!$N$3:$O$8,2,0)*I210)</f>
        <v>0</v>
      </c>
      <c r="H210" s="305"/>
      <c r="I210" s="306"/>
      <c r="J210" s="306"/>
      <c r="K210" s="34" t="str">
        <f t="shared" si="9"/>
        <v/>
      </c>
      <c r="L210" s="384"/>
      <c r="M210" s="383"/>
    </row>
    <row r="211" spans="1:13" ht="45" customHeight="1" x14ac:dyDescent="0.2">
      <c r="A211" s="307" t="str">
        <f t="shared" si="8"/>
        <v>RQS081</v>
      </c>
      <c r="B211" s="633" t="s">
        <v>581</v>
      </c>
      <c r="C211" s="634" t="s">
        <v>581</v>
      </c>
      <c r="D211" s="634" t="s">
        <v>581</v>
      </c>
      <c r="E211" s="635" t="s">
        <v>581</v>
      </c>
      <c r="F211" s="304" t="s">
        <v>4</v>
      </c>
      <c r="G211" s="304">
        <f>IF(H211="",0,VLOOKUP(H211,Parâmetros!$N$3:$O$8,2,0)*I211)</f>
        <v>0</v>
      </c>
      <c r="H211" s="305"/>
      <c r="I211" s="306"/>
      <c r="J211" s="306"/>
      <c r="K211" s="34" t="str">
        <f t="shared" si="9"/>
        <v/>
      </c>
      <c r="L211" s="384"/>
      <c r="M211" s="383"/>
    </row>
    <row r="212" spans="1:13" ht="45" customHeight="1" x14ac:dyDescent="0.2">
      <c r="A212" s="307" t="str">
        <f t="shared" si="8"/>
        <v>RQS082</v>
      </c>
      <c r="B212" s="633" t="s">
        <v>582</v>
      </c>
      <c r="C212" s="634" t="s">
        <v>582</v>
      </c>
      <c r="D212" s="634" t="s">
        <v>582</v>
      </c>
      <c r="E212" s="635" t="s">
        <v>582</v>
      </c>
      <c r="F212" s="304" t="s">
        <v>4</v>
      </c>
      <c r="G212" s="304">
        <f>IF(H212="",0,VLOOKUP(H212,Parâmetros!$N$3:$O$8,2,0)*I212)</f>
        <v>0</v>
      </c>
      <c r="H212" s="305"/>
      <c r="I212" s="306"/>
      <c r="J212" s="306"/>
      <c r="K212" s="34" t="str">
        <f t="shared" si="9"/>
        <v/>
      </c>
      <c r="L212" s="384"/>
      <c r="M212" s="383"/>
    </row>
    <row r="213" spans="1:13" ht="45" customHeight="1" x14ac:dyDescent="0.2">
      <c r="A213" s="307" t="str">
        <f t="shared" si="8"/>
        <v>RQS083</v>
      </c>
      <c r="B213" s="633" t="s">
        <v>583</v>
      </c>
      <c r="C213" s="634" t="s">
        <v>583</v>
      </c>
      <c r="D213" s="634" t="s">
        <v>583</v>
      </c>
      <c r="E213" s="635" t="s">
        <v>583</v>
      </c>
      <c r="F213" s="304" t="s">
        <v>4</v>
      </c>
      <c r="G213" s="304">
        <f>IF(H213="",0,VLOOKUP(H213,Parâmetros!$N$3:$O$8,2,0)*I213)</f>
        <v>0</v>
      </c>
      <c r="H213" s="305"/>
      <c r="I213" s="306"/>
      <c r="J213" s="306"/>
      <c r="K213" s="34" t="str">
        <f t="shared" si="9"/>
        <v/>
      </c>
      <c r="L213" s="384"/>
      <c r="M213" s="383"/>
    </row>
    <row r="214" spans="1:13" ht="45" customHeight="1" x14ac:dyDescent="0.2">
      <c r="A214" s="307" t="str">
        <f t="shared" si="8"/>
        <v>RQS084</v>
      </c>
      <c r="B214" s="633" t="s">
        <v>531</v>
      </c>
      <c r="C214" s="634" t="s">
        <v>531</v>
      </c>
      <c r="D214" s="634" t="s">
        <v>531</v>
      </c>
      <c r="E214" s="635" t="s">
        <v>531</v>
      </c>
      <c r="F214" s="304" t="s">
        <v>4</v>
      </c>
      <c r="G214" s="304">
        <f>IF(H214="",0,VLOOKUP(H214,Parâmetros!$N$3:$O$8,2,0)*I214)</f>
        <v>0</v>
      </c>
      <c r="H214" s="305"/>
      <c r="I214" s="306"/>
      <c r="J214" s="306"/>
      <c r="K214" s="34" t="str">
        <f t="shared" si="9"/>
        <v/>
      </c>
      <c r="L214" s="384"/>
      <c r="M214" s="383"/>
    </row>
    <row r="215" spans="1:13" ht="45" customHeight="1" x14ac:dyDescent="0.2">
      <c r="A215" s="307" t="str">
        <f t="shared" si="8"/>
        <v>RQS085</v>
      </c>
      <c r="B215" s="633" t="s">
        <v>532</v>
      </c>
      <c r="C215" s="634" t="s">
        <v>532</v>
      </c>
      <c r="D215" s="634" t="s">
        <v>532</v>
      </c>
      <c r="E215" s="635" t="s">
        <v>532</v>
      </c>
      <c r="F215" s="304" t="s">
        <v>4</v>
      </c>
      <c r="G215" s="304">
        <f>IF(H215="",0,VLOOKUP(H215,Parâmetros!$N$3:$O$8,2,0)*I215)</f>
        <v>0</v>
      </c>
      <c r="H215" s="305"/>
      <c r="I215" s="306"/>
      <c r="J215" s="306"/>
      <c r="K215" s="34" t="str">
        <f t="shared" si="9"/>
        <v/>
      </c>
      <c r="L215" s="384"/>
      <c r="M215" s="383"/>
    </row>
    <row r="216" spans="1:13" ht="45" customHeight="1" x14ac:dyDescent="0.2">
      <c r="A216" s="307" t="str">
        <f t="shared" si="8"/>
        <v>RQS086</v>
      </c>
      <c r="B216" s="633" t="s">
        <v>584</v>
      </c>
      <c r="C216" s="634" t="s">
        <v>584</v>
      </c>
      <c r="D216" s="634" t="s">
        <v>584</v>
      </c>
      <c r="E216" s="635" t="s">
        <v>584</v>
      </c>
      <c r="F216" s="304" t="s">
        <v>4</v>
      </c>
      <c r="G216" s="304">
        <f>IF(H216="",0,VLOOKUP(H216,Parâmetros!$N$3:$O$8,2,0)*I216)</f>
        <v>0</v>
      </c>
      <c r="H216" s="305"/>
      <c r="I216" s="306"/>
      <c r="J216" s="306"/>
      <c r="K216" s="34" t="str">
        <f t="shared" si="9"/>
        <v/>
      </c>
      <c r="L216" s="384"/>
      <c r="M216" s="383"/>
    </row>
    <row r="217" spans="1:13" ht="45" customHeight="1" x14ac:dyDescent="0.2">
      <c r="A217" s="307" t="str">
        <f t="shared" si="8"/>
        <v>RQS087</v>
      </c>
      <c r="B217" s="633" t="s">
        <v>585</v>
      </c>
      <c r="C217" s="634" t="s">
        <v>585</v>
      </c>
      <c r="D217" s="634" t="s">
        <v>585</v>
      </c>
      <c r="E217" s="635" t="s">
        <v>585</v>
      </c>
      <c r="F217" s="304" t="s">
        <v>4</v>
      </c>
      <c r="G217" s="304">
        <f>IF(H217="",0,VLOOKUP(H217,Parâmetros!$N$3:$O$8,2,0)*I217)</f>
        <v>0</v>
      </c>
      <c r="H217" s="305"/>
      <c r="I217" s="306"/>
      <c r="J217" s="306"/>
      <c r="K217" s="34" t="str">
        <f t="shared" si="9"/>
        <v/>
      </c>
      <c r="L217" s="384"/>
      <c r="M217" s="383"/>
    </row>
    <row r="218" spans="1:13" ht="45" customHeight="1" x14ac:dyDescent="0.2">
      <c r="A218" s="307" t="str">
        <f t="shared" si="8"/>
        <v>RQS088</v>
      </c>
      <c r="B218" s="633" t="s">
        <v>586</v>
      </c>
      <c r="C218" s="634" t="s">
        <v>586</v>
      </c>
      <c r="D218" s="634" t="s">
        <v>586</v>
      </c>
      <c r="E218" s="635" t="s">
        <v>586</v>
      </c>
      <c r="F218" s="304" t="s">
        <v>4</v>
      </c>
      <c r="G218" s="304">
        <f>IF(H218="",0,VLOOKUP(H218,Parâmetros!$N$3:$O$8,2,0)*I218)</f>
        <v>0</v>
      </c>
      <c r="H218" s="305"/>
      <c r="I218" s="306"/>
      <c r="J218" s="306"/>
      <c r="K218" s="34" t="str">
        <f t="shared" si="9"/>
        <v/>
      </c>
      <c r="L218" s="384"/>
      <c r="M218" s="383"/>
    </row>
    <row r="219" spans="1:13" ht="45" customHeight="1" x14ac:dyDescent="0.2">
      <c r="A219" s="307" t="str">
        <f t="shared" si="8"/>
        <v>RQS089</v>
      </c>
      <c r="B219" s="633" t="s">
        <v>533</v>
      </c>
      <c r="C219" s="634" t="s">
        <v>533</v>
      </c>
      <c r="D219" s="634" t="s">
        <v>533</v>
      </c>
      <c r="E219" s="635" t="s">
        <v>533</v>
      </c>
      <c r="F219" s="304" t="s">
        <v>4</v>
      </c>
      <c r="G219" s="304">
        <f>IF(H219="",0,VLOOKUP(H219,Parâmetros!$N$3:$O$8,2,0)*I219)</f>
        <v>0</v>
      </c>
      <c r="H219" s="305"/>
      <c r="I219" s="306"/>
      <c r="J219" s="306"/>
      <c r="K219" s="34" t="str">
        <f t="shared" si="9"/>
        <v/>
      </c>
      <c r="L219" s="384"/>
      <c r="M219" s="383"/>
    </row>
    <row r="220" spans="1:13" ht="45" customHeight="1" x14ac:dyDescent="0.2">
      <c r="A220" s="307" t="str">
        <f t="shared" si="8"/>
        <v>RQS090</v>
      </c>
      <c r="B220" s="633" t="s">
        <v>534</v>
      </c>
      <c r="C220" s="634" t="s">
        <v>534</v>
      </c>
      <c r="D220" s="634" t="s">
        <v>534</v>
      </c>
      <c r="E220" s="635" t="s">
        <v>534</v>
      </c>
      <c r="F220" s="304" t="s">
        <v>4</v>
      </c>
      <c r="G220" s="304">
        <f>IF(H220="",0,VLOOKUP(H220,Parâmetros!$N$3:$O$8,2,0)*I220)</f>
        <v>0</v>
      </c>
      <c r="H220" s="305"/>
      <c r="I220" s="306"/>
      <c r="J220" s="306"/>
      <c r="K220" s="34" t="str">
        <f t="shared" si="9"/>
        <v/>
      </c>
      <c r="L220" s="384"/>
      <c r="M220" s="383"/>
    </row>
    <row r="221" spans="1:13" ht="45" customHeight="1" x14ac:dyDescent="0.2">
      <c r="A221" s="307" t="str">
        <f t="shared" si="8"/>
        <v>RQS091</v>
      </c>
      <c r="B221" s="633" t="s">
        <v>535</v>
      </c>
      <c r="C221" s="634" t="s">
        <v>535</v>
      </c>
      <c r="D221" s="634" t="s">
        <v>535</v>
      </c>
      <c r="E221" s="635" t="s">
        <v>535</v>
      </c>
      <c r="F221" s="304" t="s">
        <v>4</v>
      </c>
      <c r="G221" s="304">
        <f>IF(H221="",0,VLOOKUP(H221,Parâmetros!$N$3:$O$8,2,0)*I221)</f>
        <v>0</v>
      </c>
      <c r="H221" s="305"/>
      <c r="I221" s="306"/>
      <c r="J221" s="306"/>
      <c r="K221" s="34" t="str">
        <f t="shared" si="9"/>
        <v/>
      </c>
      <c r="L221" s="384"/>
      <c r="M221" s="383"/>
    </row>
    <row r="222" spans="1:13" ht="45" customHeight="1" x14ac:dyDescent="0.2">
      <c r="A222" s="307" t="str">
        <f t="shared" si="8"/>
        <v>RQS092</v>
      </c>
      <c r="B222" s="633" t="s">
        <v>536</v>
      </c>
      <c r="C222" s="634" t="s">
        <v>536</v>
      </c>
      <c r="D222" s="634" t="s">
        <v>536</v>
      </c>
      <c r="E222" s="635" t="s">
        <v>536</v>
      </c>
      <c r="F222" s="304" t="s">
        <v>4</v>
      </c>
      <c r="G222" s="304">
        <f>IF(H222="",0,VLOOKUP(H222,Parâmetros!$N$3:$O$8,2,0)*I222)</f>
        <v>0</v>
      </c>
      <c r="H222" s="305"/>
      <c r="I222" s="306"/>
      <c r="J222" s="306"/>
      <c r="K222" s="34" t="str">
        <f t="shared" si="9"/>
        <v/>
      </c>
      <c r="L222" s="384"/>
      <c r="M222" s="383"/>
    </row>
    <row r="223" spans="1:13" ht="45" customHeight="1" x14ac:dyDescent="0.2">
      <c r="A223" s="307" t="str">
        <f t="shared" si="8"/>
        <v>RQS093</v>
      </c>
      <c r="B223" s="633" t="s">
        <v>537</v>
      </c>
      <c r="C223" s="634" t="s">
        <v>537</v>
      </c>
      <c r="D223" s="634" t="s">
        <v>537</v>
      </c>
      <c r="E223" s="635" t="s">
        <v>537</v>
      </c>
      <c r="F223" s="304" t="s">
        <v>4</v>
      </c>
      <c r="G223" s="304">
        <f>IF(H223="",0,VLOOKUP(H223,Parâmetros!$N$3:$O$8,2,0)*I223)</f>
        <v>0</v>
      </c>
      <c r="H223" s="305"/>
      <c r="I223" s="306"/>
      <c r="J223" s="306"/>
      <c r="K223" s="34" t="str">
        <f t="shared" si="9"/>
        <v/>
      </c>
      <c r="L223" s="384"/>
      <c r="M223" s="383"/>
    </row>
    <row r="224" spans="1:13" ht="45" customHeight="1" x14ac:dyDescent="0.2">
      <c r="A224" s="307" t="str">
        <f t="shared" si="8"/>
        <v>RQS094</v>
      </c>
      <c r="B224" s="633" t="s">
        <v>538</v>
      </c>
      <c r="C224" s="634" t="s">
        <v>538</v>
      </c>
      <c r="D224" s="634" t="s">
        <v>538</v>
      </c>
      <c r="E224" s="635" t="s">
        <v>538</v>
      </c>
      <c r="F224" s="304" t="s">
        <v>4</v>
      </c>
      <c r="G224" s="304">
        <f>IF(H224="",0,VLOOKUP(H224,Parâmetros!$N$3:$O$8,2,0)*I224)</f>
        <v>0</v>
      </c>
      <c r="H224" s="305"/>
      <c r="I224" s="306"/>
      <c r="J224" s="306"/>
      <c r="K224" s="34" t="str">
        <f t="shared" si="9"/>
        <v/>
      </c>
      <c r="L224" s="384"/>
      <c r="M224" s="383"/>
    </row>
    <row r="225" spans="1:13" ht="45" customHeight="1" x14ac:dyDescent="0.2">
      <c r="A225" s="307" t="str">
        <f t="shared" si="8"/>
        <v>RQS095</v>
      </c>
      <c r="B225" s="633" t="s">
        <v>539</v>
      </c>
      <c r="C225" s="634" t="s">
        <v>539</v>
      </c>
      <c r="D225" s="634" t="s">
        <v>539</v>
      </c>
      <c r="E225" s="635" t="s">
        <v>539</v>
      </c>
      <c r="F225" s="304" t="s">
        <v>4</v>
      </c>
      <c r="G225" s="304">
        <f>IF(H225="",0,VLOOKUP(H225,Parâmetros!$N$3:$O$8,2,0)*I225)</f>
        <v>0</v>
      </c>
      <c r="H225" s="305"/>
      <c r="I225" s="306"/>
      <c r="J225" s="306"/>
      <c r="K225" s="34" t="str">
        <f t="shared" si="9"/>
        <v/>
      </c>
      <c r="L225" s="384"/>
      <c r="M225" s="383"/>
    </row>
    <row r="226" spans="1:13" ht="45" customHeight="1" x14ac:dyDescent="0.2">
      <c r="A226" s="307" t="str">
        <f t="shared" si="8"/>
        <v>RQS096</v>
      </c>
      <c r="B226" s="633" t="s">
        <v>540</v>
      </c>
      <c r="C226" s="634" t="s">
        <v>540</v>
      </c>
      <c r="D226" s="634" t="s">
        <v>540</v>
      </c>
      <c r="E226" s="635" t="s">
        <v>540</v>
      </c>
      <c r="F226" s="304" t="s">
        <v>4</v>
      </c>
      <c r="G226" s="304">
        <f>IF(H226="",0,VLOOKUP(H226,Parâmetros!$N$3:$O$8,2,0)*I226)</f>
        <v>0</v>
      </c>
      <c r="H226" s="305"/>
      <c r="I226" s="306"/>
      <c r="J226" s="306"/>
      <c r="K226" s="34" t="str">
        <f t="shared" si="9"/>
        <v/>
      </c>
      <c r="L226" s="384"/>
      <c r="M226" s="383"/>
    </row>
    <row r="227" spans="1:13" ht="45" customHeight="1" x14ac:dyDescent="0.2">
      <c r="A227" s="307" t="str">
        <f t="shared" si="8"/>
        <v>RQS097</v>
      </c>
      <c r="B227" s="633" t="s">
        <v>541</v>
      </c>
      <c r="C227" s="634" t="s">
        <v>541</v>
      </c>
      <c r="D227" s="634" t="s">
        <v>541</v>
      </c>
      <c r="E227" s="635" t="s">
        <v>541</v>
      </c>
      <c r="F227" s="304" t="s">
        <v>4</v>
      </c>
      <c r="G227" s="304">
        <f>IF(H227="",0,VLOOKUP(H227,Parâmetros!$N$3:$O$8,2,0)*I227)</f>
        <v>0</v>
      </c>
      <c r="H227" s="305"/>
      <c r="I227" s="306"/>
      <c r="J227" s="306"/>
      <c r="K227" s="34" t="str">
        <f t="shared" si="9"/>
        <v/>
      </c>
      <c r="L227" s="384"/>
      <c r="M227" s="383"/>
    </row>
    <row r="228" spans="1:13" ht="45" customHeight="1" x14ac:dyDescent="0.2">
      <c r="A228" s="307" t="str">
        <f t="shared" si="8"/>
        <v>RQS098</v>
      </c>
      <c r="B228" s="633" t="s">
        <v>542</v>
      </c>
      <c r="C228" s="634" t="s">
        <v>542</v>
      </c>
      <c r="D228" s="634" t="s">
        <v>542</v>
      </c>
      <c r="E228" s="635" t="s">
        <v>542</v>
      </c>
      <c r="F228" s="304" t="s">
        <v>4</v>
      </c>
      <c r="G228" s="304">
        <f>IF(H228="",0,VLOOKUP(H228,Parâmetros!$N$3:$O$8,2,0)*I228)</f>
        <v>0</v>
      </c>
      <c r="H228" s="305"/>
      <c r="I228" s="306"/>
      <c r="J228" s="306"/>
      <c r="K228" s="34" t="str">
        <f t="shared" si="9"/>
        <v/>
      </c>
      <c r="L228" s="384"/>
      <c r="M228" s="383"/>
    </row>
    <row r="229" spans="1:13" ht="45" customHeight="1" x14ac:dyDescent="0.2">
      <c r="A229" s="307" t="str">
        <f t="shared" si="8"/>
        <v>RQS099</v>
      </c>
      <c r="B229" s="633" t="s">
        <v>543</v>
      </c>
      <c r="C229" s="634" t="s">
        <v>543</v>
      </c>
      <c r="D229" s="634" t="s">
        <v>543</v>
      </c>
      <c r="E229" s="635" t="s">
        <v>543</v>
      </c>
      <c r="F229" s="304" t="s">
        <v>4</v>
      </c>
      <c r="G229" s="304">
        <f>IF(H229="",0,VLOOKUP(H229,Parâmetros!$N$3:$O$8,2,0)*I229)</f>
        <v>0</v>
      </c>
      <c r="H229" s="305"/>
      <c r="I229" s="306"/>
      <c r="J229" s="306"/>
      <c r="K229" s="34" t="str">
        <f t="shared" si="9"/>
        <v/>
      </c>
      <c r="L229" s="384"/>
      <c r="M229" s="383"/>
    </row>
    <row r="230" spans="1:13" ht="45" customHeight="1" x14ac:dyDescent="0.2">
      <c r="A230" s="307" t="str">
        <f t="shared" si="8"/>
        <v>RQS100</v>
      </c>
      <c r="B230" s="633" t="s">
        <v>544</v>
      </c>
      <c r="C230" s="634" t="s">
        <v>544</v>
      </c>
      <c r="D230" s="634" t="s">
        <v>544</v>
      </c>
      <c r="E230" s="635" t="s">
        <v>544</v>
      </c>
      <c r="F230" s="304" t="s">
        <v>4</v>
      </c>
      <c r="G230" s="304">
        <f>IF(H230="",0,VLOOKUP(H230,Parâmetros!$N$3:$O$8,2,0)*I230)</f>
        <v>0</v>
      </c>
      <c r="H230" s="305"/>
      <c r="I230" s="306"/>
      <c r="J230" s="306"/>
      <c r="K230" s="34" t="str">
        <f t="shared" si="9"/>
        <v/>
      </c>
      <c r="L230" s="384"/>
      <c r="M230" s="383"/>
    </row>
    <row r="231" spans="1:13" ht="45" customHeight="1" x14ac:dyDescent="0.2">
      <c r="A231" s="307" t="str">
        <f t="shared" si="8"/>
        <v>RQS101</v>
      </c>
      <c r="B231" s="633" t="s">
        <v>545</v>
      </c>
      <c r="C231" s="634" t="s">
        <v>545</v>
      </c>
      <c r="D231" s="634" t="s">
        <v>545</v>
      </c>
      <c r="E231" s="635" t="s">
        <v>545</v>
      </c>
      <c r="F231" s="304" t="s">
        <v>4</v>
      </c>
      <c r="G231" s="304">
        <f>IF(H231="",0,VLOOKUP(H231,Parâmetros!$N$3:$O$8,2,0)*I231)</f>
        <v>0</v>
      </c>
      <c r="H231" s="305"/>
      <c r="I231" s="306"/>
      <c r="J231" s="306"/>
      <c r="K231" s="34" t="str">
        <f t="shared" si="9"/>
        <v/>
      </c>
      <c r="L231" s="384"/>
      <c r="M231" s="383"/>
    </row>
    <row r="232" spans="1:13" ht="45" customHeight="1" x14ac:dyDescent="0.2">
      <c r="A232" s="307" t="str">
        <f t="shared" si="8"/>
        <v>RQS102</v>
      </c>
      <c r="B232" s="633" t="s">
        <v>546</v>
      </c>
      <c r="C232" s="634" t="s">
        <v>546</v>
      </c>
      <c r="D232" s="634" t="s">
        <v>546</v>
      </c>
      <c r="E232" s="635" t="s">
        <v>546</v>
      </c>
      <c r="F232" s="304" t="s">
        <v>4</v>
      </c>
      <c r="G232" s="304">
        <f>IF(H232="",0,VLOOKUP(H232,Parâmetros!$N$3:$O$8,2,0)*I232)</f>
        <v>0</v>
      </c>
      <c r="H232" s="305"/>
      <c r="I232" s="306"/>
      <c r="J232" s="306"/>
      <c r="K232" s="34" t="str">
        <f t="shared" si="9"/>
        <v/>
      </c>
      <c r="L232" s="384"/>
      <c r="M232" s="383"/>
    </row>
    <row r="233" spans="1:13" ht="45" customHeight="1" x14ac:dyDescent="0.2">
      <c r="A233" s="307" t="str">
        <f t="shared" si="8"/>
        <v>RQS103</v>
      </c>
      <c r="B233" s="633" t="s">
        <v>547</v>
      </c>
      <c r="C233" s="634" t="s">
        <v>547</v>
      </c>
      <c r="D233" s="634" t="s">
        <v>547</v>
      </c>
      <c r="E233" s="635" t="s">
        <v>547</v>
      </c>
      <c r="F233" s="304" t="s">
        <v>4</v>
      </c>
      <c r="G233" s="304">
        <f>IF(H233="",0,VLOOKUP(H233,Parâmetros!$N$3:$O$8,2,0)*I233)</f>
        <v>0</v>
      </c>
      <c r="H233" s="305"/>
      <c r="I233" s="306"/>
      <c r="J233" s="306"/>
      <c r="K233" s="34" t="str">
        <f t="shared" si="9"/>
        <v/>
      </c>
      <c r="L233" s="384"/>
      <c r="M233" s="383"/>
    </row>
    <row r="234" spans="1:13" ht="45" customHeight="1" x14ac:dyDescent="0.2">
      <c r="A234" s="307" t="str">
        <f t="shared" si="8"/>
        <v>RQS104</v>
      </c>
      <c r="B234" s="633" t="s">
        <v>548</v>
      </c>
      <c r="C234" s="634" t="s">
        <v>548</v>
      </c>
      <c r="D234" s="634" t="s">
        <v>548</v>
      </c>
      <c r="E234" s="635" t="s">
        <v>548</v>
      </c>
      <c r="F234" s="304" t="s">
        <v>4</v>
      </c>
      <c r="G234" s="304">
        <f>IF(H234="",0,VLOOKUP(H234,Parâmetros!$N$3:$O$8,2,0)*I234)</f>
        <v>0</v>
      </c>
      <c r="H234" s="305"/>
      <c r="I234" s="306"/>
      <c r="J234" s="306"/>
      <c r="K234" s="34" t="str">
        <f t="shared" si="9"/>
        <v/>
      </c>
      <c r="L234" s="384"/>
      <c r="M234" s="383"/>
    </row>
    <row r="235" spans="1:13" ht="45" customHeight="1" x14ac:dyDescent="0.2">
      <c r="A235" s="307" t="str">
        <f t="shared" si="8"/>
        <v>RQS105</v>
      </c>
      <c r="B235" s="633" t="s">
        <v>549</v>
      </c>
      <c r="C235" s="634" t="s">
        <v>549</v>
      </c>
      <c r="D235" s="634" t="s">
        <v>549</v>
      </c>
      <c r="E235" s="635" t="s">
        <v>549</v>
      </c>
      <c r="F235" s="304" t="s">
        <v>4</v>
      </c>
      <c r="G235" s="304">
        <f>IF(H235="",0,VLOOKUP(H235,Parâmetros!$N$3:$O$8,2,0)*I235)</f>
        <v>0</v>
      </c>
      <c r="H235" s="305"/>
      <c r="I235" s="306"/>
      <c r="J235" s="306"/>
      <c r="K235" s="34" t="str">
        <f t="shared" si="9"/>
        <v/>
      </c>
      <c r="L235" s="384"/>
      <c r="M235" s="383"/>
    </row>
    <row r="236" spans="1:13" ht="45" customHeight="1" x14ac:dyDescent="0.2">
      <c r="A236" s="307" t="str">
        <f t="shared" si="8"/>
        <v>RQS106</v>
      </c>
      <c r="B236" s="633" t="s">
        <v>550</v>
      </c>
      <c r="C236" s="634" t="s">
        <v>550</v>
      </c>
      <c r="D236" s="634" t="s">
        <v>550</v>
      </c>
      <c r="E236" s="635" t="s">
        <v>550</v>
      </c>
      <c r="F236" s="304" t="s">
        <v>4</v>
      </c>
      <c r="G236" s="304">
        <f>IF(H236="",0,VLOOKUP(H236,Parâmetros!$N$3:$O$8,2,0)*I236)</f>
        <v>0</v>
      </c>
      <c r="H236" s="305"/>
      <c r="I236" s="306"/>
      <c r="J236" s="306"/>
      <c r="K236" s="34" t="str">
        <f t="shared" si="9"/>
        <v/>
      </c>
      <c r="L236" s="384"/>
      <c r="M236" s="383"/>
    </row>
    <row r="237" spans="1:13" ht="45" customHeight="1" x14ac:dyDescent="0.2">
      <c r="A237" s="307" t="str">
        <f t="shared" si="8"/>
        <v>RQS107</v>
      </c>
      <c r="B237" s="633" t="s">
        <v>551</v>
      </c>
      <c r="C237" s="634" t="s">
        <v>551</v>
      </c>
      <c r="D237" s="634" t="s">
        <v>551</v>
      </c>
      <c r="E237" s="635" t="s">
        <v>551</v>
      </c>
      <c r="F237" s="304" t="s">
        <v>4</v>
      </c>
      <c r="G237" s="304">
        <f>IF(H237="",0,VLOOKUP(H237,Parâmetros!$N$3:$O$8,2,0)*I237)</f>
        <v>0</v>
      </c>
      <c r="H237" s="305"/>
      <c r="I237" s="306"/>
      <c r="J237" s="306"/>
      <c r="K237" s="34" t="str">
        <f t="shared" si="9"/>
        <v/>
      </c>
      <c r="L237" s="384"/>
      <c r="M237" s="383"/>
    </row>
    <row r="238" spans="1:13" ht="45" customHeight="1" x14ac:dyDescent="0.2">
      <c r="A238" s="307" t="str">
        <f t="shared" si="8"/>
        <v>RQS108</v>
      </c>
      <c r="B238" s="633" t="s">
        <v>552</v>
      </c>
      <c r="C238" s="634" t="s">
        <v>552</v>
      </c>
      <c r="D238" s="634" t="s">
        <v>552</v>
      </c>
      <c r="E238" s="635" t="s">
        <v>552</v>
      </c>
      <c r="F238" s="304" t="s">
        <v>4</v>
      </c>
      <c r="G238" s="304">
        <f>IF(H238="",0,VLOOKUP(H238,Parâmetros!$N$3:$O$8,2,0)*I238)</f>
        <v>0</v>
      </c>
      <c r="H238" s="305"/>
      <c r="I238" s="306"/>
      <c r="J238" s="306"/>
      <c r="K238" s="34" t="str">
        <f t="shared" si="9"/>
        <v/>
      </c>
      <c r="L238" s="384"/>
      <c r="M238" s="383"/>
    </row>
    <row r="239" spans="1:13" ht="45" customHeight="1" x14ac:dyDescent="0.2">
      <c r="A239" s="307" t="str">
        <f t="shared" si="8"/>
        <v>RQS109</v>
      </c>
      <c r="B239" s="633" t="s">
        <v>553</v>
      </c>
      <c r="C239" s="634" t="s">
        <v>553</v>
      </c>
      <c r="D239" s="634" t="s">
        <v>553</v>
      </c>
      <c r="E239" s="635" t="s">
        <v>553</v>
      </c>
      <c r="F239" s="304" t="s">
        <v>4</v>
      </c>
      <c r="G239" s="304">
        <f>IF(H239="",0,VLOOKUP(H239,Parâmetros!$N$3:$O$8,2,0)*I239)</f>
        <v>0</v>
      </c>
      <c r="H239" s="305"/>
      <c r="I239" s="306"/>
      <c r="J239" s="306"/>
      <c r="K239" s="34" t="str">
        <f t="shared" si="9"/>
        <v/>
      </c>
      <c r="L239" s="384"/>
      <c r="M239" s="383"/>
    </row>
    <row r="240" spans="1:13" ht="45" customHeight="1" x14ac:dyDescent="0.2">
      <c r="A240" s="307" t="str">
        <f t="shared" si="8"/>
        <v>RQS110</v>
      </c>
      <c r="B240" s="633" t="s">
        <v>554</v>
      </c>
      <c r="C240" s="634" t="s">
        <v>554</v>
      </c>
      <c r="D240" s="634" t="s">
        <v>554</v>
      </c>
      <c r="E240" s="635" t="s">
        <v>554</v>
      </c>
      <c r="F240" s="304" t="s">
        <v>4</v>
      </c>
      <c r="G240" s="304">
        <f>IF(H240="",0,VLOOKUP(H240,Parâmetros!$N$3:$O$8,2,0)*I240)</f>
        <v>0</v>
      </c>
      <c r="H240" s="305"/>
      <c r="I240" s="306"/>
      <c r="J240" s="306"/>
      <c r="K240" s="34" t="str">
        <f t="shared" si="9"/>
        <v/>
      </c>
      <c r="L240" s="384"/>
      <c r="M240" s="383"/>
    </row>
    <row r="241" spans="1:13" ht="45" customHeight="1" x14ac:dyDescent="0.2">
      <c r="A241" s="307" t="str">
        <f t="shared" si="8"/>
        <v>RQS111</v>
      </c>
      <c r="B241" s="633" t="s">
        <v>555</v>
      </c>
      <c r="C241" s="634" t="s">
        <v>555</v>
      </c>
      <c r="D241" s="634" t="s">
        <v>555</v>
      </c>
      <c r="E241" s="635" t="s">
        <v>555</v>
      </c>
      <c r="F241" s="304" t="s">
        <v>4</v>
      </c>
      <c r="G241" s="304">
        <f>IF(H241="",0,VLOOKUP(H241,Parâmetros!$N$3:$O$8,2,0)*I241)</f>
        <v>0</v>
      </c>
      <c r="H241" s="305"/>
      <c r="I241" s="306"/>
      <c r="J241" s="306"/>
      <c r="K241" s="34" t="str">
        <f t="shared" si="9"/>
        <v/>
      </c>
      <c r="L241" s="384"/>
      <c r="M241" s="383"/>
    </row>
    <row r="242" spans="1:13" ht="45" customHeight="1" x14ac:dyDescent="0.2">
      <c r="A242" s="307" t="str">
        <f t="shared" si="8"/>
        <v>RQS112</v>
      </c>
      <c r="B242" s="633" t="s">
        <v>556</v>
      </c>
      <c r="C242" s="634" t="s">
        <v>556</v>
      </c>
      <c r="D242" s="634" t="s">
        <v>556</v>
      </c>
      <c r="E242" s="635" t="s">
        <v>556</v>
      </c>
      <c r="F242" s="304" t="s">
        <v>4</v>
      </c>
      <c r="G242" s="304">
        <f>IF(H242="",0,VLOOKUP(H242,Parâmetros!$N$3:$O$8,2,0)*I242)</f>
        <v>0</v>
      </c>
      <c r="H242" s="305"/>
      <c r="I242" s="306"/>
      <c r="J242" s="306"/>
      <c r="K242" s="34" t="str">
        <f t="shared" si="9"/>
        <v/>
      </c>
      <c r="L242" s="384"/>
      <c r="M242" s="383"/>
    </row>
    <row r="243" spans="1:13" ht="45" customHeight="1" x14ac:dyDescent="0.2">
      <c r="A243" s="307" t="str">
        <f t="shared" si="8"/>
        <v>RQS113</v>
      </c>
      <c r="B243" s="633" t="s">
        <v>557</v>
      </c>
      <c r="C243" s="634" t="s">
        <v>557</v>
      </c>
      <c r="D243" s="634" t="s">
        <v>557</v>
      </c>
      <c r="E243" s="635" t="s">
        <v>557</v>
      </c>
      <c r="F243" s="304" t="s">
        <v>4</v>
      </c>
      <c r="G243" s="304">
        <f>IF(H243="",0,VLOOKUP(H243,Parâmetros!$N$3:$O$8,2,0)*I243)</f>
        <v>0</v>
      </c>
      <c r="H243" s="305"/>
      <c r="I243" s="306"/>
      <c r="J243" s="306"/>
      <c r="K243" s="34" t="str">
        <f t="shared" si="9"/>
        <v/>
      </c>
      <c r="L243" s="384"/>
      <c r="M243" s="383"/>
    </row>
    <row r="244" spans="1:13" ht="45" customHeight="1" x14ac:dyDescent="0.2">
      <c r="A244" s="307" t="str">
        <f t="shared" si="8"/>
        <v>RQS114</v>
      </c>
      <c r="B244" s="633" t="s">
        <v>558</v>
      </c>
      <c r="C244" s="634" t="s">
        <v>558</v>
      </c>
      <c r="D244" s="634" t="s">
        <v>558</v>
      </c>
      <c r="E244" s="635" t="s">
        <v>558</v>
      </c>
      <c r="F244" s="304" t="s">
        <v>4</v>
      </c>
      <c r="G244" s="304">
        <f>IF(H244="",0,VLOOKUP(H244,Parâmetros!$N$3:$O$8,2,0)*I244)</f>
        <v>0</v>
      </c>
      <c r="H244" s="305"/>
      <c r="I244" s="306"/>
      <c r="J244" s="306"/>
      <c r="K244" s="34" t="str">
        <f t="shared" si="9"/>
        <v/>
      </c>
      <c r="L244" s="384"/>
      <c r="M244" s="383"/>
    </row>
    <row r="245" spans="1:13" ht="45" customHeight="1" x14ac:dyDescent="0.2">
      <c r="A245" s="307" t="str">
        <f t="shared" si="8"/>
        <v>RQS115</v>
      </c>
      <c r="B245" s="633" t="s">
        <v>559</v>
      </c>
      <c r="C245" s="634" t="s">
        <v>559</v>
      </c>
      <c r="D245" s="634" t="s">
        <v>559</v>
      </c>
      <c r="E245" s="635" t="s">
        <v>559</v>
      </c>
      <c r="F245" s="304" t="s">
        <v>4</v>
      </c>
      <c r="G245" s="304">
        <f>IF(H245="",0,VLOOKUP(H245,Parâmetros!$N$3:$O$8,2,0)*I245)</f>
        <v>0</v>
      </c>
      <c r="H245" s="305"/>
      <c r="I245" s="306"/>
      <c r="J245" s="306"/>
      <c r="K245" s="34" t="str">
        <f t="shared" si="9"/>
        <v/>
      </c>
      <c r="L245" s="384"/>
      <c r="M245" s="383"/>
    </row>
    <row r="246" spans="1:13" ht="45" customHeight="1" x14ac:dyDescent="0.2">
      <c r="A246" s="307" t="str">
        <f t="shared" si="8"/>
        <v>RQS116</v>
      </c>
      <c r="B246" s="633" t="s">
        <v>560</v>
      </c>
      <c r="C246" s="634" t="s">
        <v>560</v>
      </c>
      <c r="D246" s="634" t="s">
        <v>560</v>
      </c>
      <c r="E246" s="635" t="s">
        <v>560</v>
      </c>
      <c r="F246" s="304" t="s">
        <v>4</v>
      </c>
      <c r="G246" s="304">
        <f>IF(H246="",0,VLOOKUP(H246,Parâmetros!$N$3:$O$8,2,0)*I246)</f>
        <v>0</v>
      </c>
      <c r="H246" s="305"/>
      <c r="I246" s="306"/>
      <c r="J246" s="306"/>
      <c r="K246" s="34" t="str">
        <f t="shared" si="9"/>
        <v/>
      </c>
      <c r="L246" s="384"/>
      <c r="M246" s="383"/>
    </row>
    <row r="247" spans="1:13" ht="45" customHeight="1" x14ac:dyDescent="0.2">
      <c r="A247" s="307" t="str">
        <f t="shared" si="8"/>
        <v>RQS117</v>
      </c>
      <c r="B247" s="633" t="s">
        <v>561</v>
      </c>
      <c r="C247" s="634" t="s">
        <v>561</v>
      </c>
      <c r="D247" s="634" t="s">
        <v>561</v>
      </c>
      <c r="E247" s="635" t="s">
        <v>561</v>
      </c>
      <c r="F247" s="304" t="s">
        <v>4</v>
      </c>
      <c r="G247" s="304">
        <f>IF(H247="",0,VLOOKUP(H247,Parâmetros!$N$3:$O$8,2,0)*I247)</f>
        <v>0</v>
      </c>
      <c r="H247" s="305"/>
      <c r="I247" s="306"/>
      <c r="J247" s="306"/>
      <c r="K247" s="34" t="str">
        <f t="shared" si="9"/>
        <v/>
      </c>
      <c r="L247" s="384"/>
      <c r="M247" s="383"/>
    </row>
    <row r="248" spans="1:13" ht="45" customHeight="1" x14ac:dyDescent="0.2">
      <c r="A248" s="307" t="str">
        <f t="shared" si="8"/>
        <v>RQS118</v>
      </c>
      <c r="B248" s="633" t="s">
        <v>562</v>
      </c>
      <c r="C248" s="634" t="s">
        <v>562</v>
      </c>
      <c r="D248" s="634" t="s">
        <v>562</v>
      </c>
      <c r="E248" s="635" t="s">
        <v>562</v>
      </c>
      <c r="F248" s="304" t="s">
        <v>4</v>
      </c>
      <c r="G248" s="304">
        <f>IF(H248="",0,VLOOKUP(H248,Parâmetros!$N$3:$O$8,2,0)*I248)</f>
        <v>0</v>
      </c>
      <c r="H248" s="305"/>
      <c r="I248" s="306"/>
      <c r="J248" s="306"/>
      <c r="K248" s="34" t="str">
        <f t="shared" si="9"/>
        <v/>
      </c>
      <c r="L248" s="384"/>
      <c r="M248" s="383"/>
    </row>
    <row r="249" spans="1:13" ht="45" customHeight="1" x14ac:dyDescent="0.2">
      <c r="A249" s="307" t="str">
        <f t="shared" si="8"/>
        <v>RQS119</v>
      </c>
      <c r="B249" s="633" t="s">
        <v>563</v>
      </c>
      <c r="C249" s="634" t="s">
        <v>563</v>
      </c>
      <c r="D249" s="634" t="s">
        <v>563</v>
      </c>
      <c r="E249" s="635" t="s">
        <v>563</v>
      </c>
      <c r="F249" s="304" t="s">
        <v>4</v>
      </c>
      <c r="G249" s="304">
        <f>IF(H249="",0,VLOOKUP(H249,Parâmetros!$N$3:$O$8,2,0)*I249)</f>
        <v>0</v>
      </c>
      <c r="H249" s="305"/>
      <c r="I249" s="306"/>
      <c r="J249" s="306"/>
      <c r="K249" s="34" t="str">
        <f t="shared" si="9"/>
        <v/>
      </c>
      <c r="L249" s="384"/>
      <c r="M249" s="383"/>
    </row>
    <row r="250" spans="1:13" ht="45" customHeight="1" x14ac:dyDescent="0.2">
      <c r="A250" s="307" t="str">
        <f t="shared" si="8"/>
        <v>RQS120</v>
      </c>
      <c r="B250" s="633" t="s">
        <v>564</v>
      </c>
      <c r="C250" s="634" t="s">
        <v>564</v>
      </c>
      <c r="D250" s="634" t="s">
        <v>564</v>
      </c>
      <c r="E250" s="635" t="s">
        <v>564</v>
      </c>
      <c r="F250" s="304" t="s">
        <v>4</v>
      </c>
      <c r="G250" s="304">
        <f>IF(H250="",0,VLOOKUP(H250,Parâmetros!$N$3:$O$8,2,0)*I250)</f>
        <v>0</v>
      </c>
      <c r="H250" s="305"/>
      <c r="I250" s="306"/>
      <c r="J250" s="306"/>
      <c r="K250" s="34" t="str">
        <f t="shared" si="9"/>
        <v/>
      </c>
      <c r="L250" s="384"/>
      <c r="M250" s="383"/>
    </row>
    <row r="251" spans="1:13" ht="45" customHeight="1" x14ac:dyDescent="0.2">
      <c r="A251" s="307" t="str">
        <f t="shared" si="8"/>
        <v>RQS121</v>
      </c>
      <c r="B251" s="633" t="s">
        <v>565</v>
      </c>
      <c r="C251" s="634" t="s">
        <v>565</v>
      </c>
      <c r="D251" s="634" t="s">
        <v>565</v>
      </c>
      <c r="E251" s="635" t="s">
        <v>565</v>
      </c>
      <c r="F251" s="304" t="s">
        <v>4</v>
      </c>
      <c r="G251" s="304">
        <f>IF(H251="",0,VLOOKUP(H251,Parâmetros!$N$3:$O$8,2,0)*I251)</f>
        <v>0</v>
      </c>
      <c r="H251" s="305"/>
      <c r="I251" s="306"/>
      <c r="J251" s="306"/>
      <c r="K251" s="34" t="str">
        <f t="shared" si="9"/>
        <v/>
      </c>
      <c r="L251" s="384"/>
      <c r="M251" s="383"/>
    </row>
    <row r="252" spans="1:13" ht="45" customHeight="1" x14ac:dyDescent="0.2">
      <c r="A252" s="307" t="str">
        <f t="shared" si="8"/>
        <v>RQS122</v>
      </c>
      <c r="B252" s="633" t="s">
        <v>566</v>
      </c>
      <c r="C252" s="634" t="s">
        <v>566</v>
      </c>
      <c r="D252" s="634" t="s">
        <v>566</v>
      </c>
      <c r="E252" s="635" t="s">
        <v>566</v>
      </c>
      <c r="F252" s="304" t="s">
        <v>4</v>
      </c>
      <c r="G252" s="304">
        <f>IF(H252="",0,VLOOKUP(H252,Parâmetros!$N$3:$O$8,2,0)*I252)</f>
        <v>0</v>
      </c>
      <c r="H252" s="305"/>
      <c r="I252" s="306"/>
      <c r="J252" s="306"/>
      <c r="K252" s="34" t="str">
        <f t="shared" si="9"/>
        <v/>
      </c>
      <c r="L252" s="384"/>
      <c r="M252" s="383"/>
    </row>
    <row r="253" spans="1:13" ht="45" customHeight="1" x14ac:dyDescent="0.2">
      <c r="A253" s="307" t="str">
        <f t="shared" si="8"/>
        <v>RQS123</v>
      </c>
      <c r="B253" s="633" t="s">
        <v>567</v>
      </c>
      <c r="C253" s="634" t="s">
        <v>567</v>
      </c>
      <c r="D253" s="634" t="s">
        <v>567</v>
      </c>
      <c r="E253" s="635" t="s">
        <v>567</v>
      </c>
      <c r="F253" s="304" t="s">
        <v>4</v>
      </c>
      <c r="G253" s="304">
        <f>IF(H253="",0,VLOOKUP(H253,Parâmetros!$N$3:$O$8,2,0)*I253)</f>
        <v>0</v>
      </c>
      <c r="H253" s="305"/>
      <c r="I253" s="306"/>
      <c r="J253" s="306"/>
      <c r="K253" s="34" t="str">
        <f t="shared" si="9"/>
        <v/>
      </c>
      <c r="L253" s="384"/>
      <c r="M253" s="383"/>
    </row>
    <row r="254" spans="1:13" ht="45" customHeight="1" x14ac:dyDescent="0.2">
      <c r="A254" s="307" t="str">
        <f t="shared" si="8"/>
        <v>RQS124</v>
      </c>
      <c r="B254" s="633" t="s">
        <v>568</v>
      </c>
      <c r="C254" s="634" t="s">
        <v>568</v>
      </c>
      <c r="D254" s="634" t="s">
        <v>568</v>
      </c>
      <c r="E254" s="635" t="s">
        <v>568</v>
      </c>
      <c r="F254" s="304" t="s">
        <v>4</v>
      </c>
      <c r="G254" s="304">
        <f>IF(H254="",0,VLOOKUP(H254,Parâmetros!$N$3:$O$8,2,0)*I254)</f>
        <v>0</v>
      </c>
      <c r="H254" s="305"/>
      <c r="I254" s="306"/>
      <c r="J254" s="306"/>
      <c r="K254" s="34" t="str">
        <f t="shared" si="9"/>
        <v/>
      </c>
      <c r="L254" s="384"/>
      <c r="M254" s="383"/>
    </row>
    <row r="255" spans="1:13" ht="45" customHeight="1" x14ac:dyDescent="0.2">
      <c r="A255" s="307" t="str">
        <f t="shared" si="8"/>
        <v>RQS125</v>
      </c>
      <c r="B255" s="633" t="s">
        <v>569</v>
      </c>
      <c r="C255" s="634" t="s">
        <v>569</v>
      </c>
      <c r="D255" s="634" t="s">
        <v>569</v>
      </c>
      <c r="E255" s="635" t="s">
        <v>569</v>
      </c>
      <c r="F255" s="304" t="s">
        <v>4</v>
      </c>
      <c r="G255" s="304">
        <f>IF(H255="",0,VLOOKUP(H255,Parâmetros!$N$3:$O$8,2,0)*I255)</f>
        <v>0</v>
      </c>
      <c r="H255" s="305"/>
      <c r="I255" s="306"/>
      <c r="J255" s="306"/>
      <c r="K255" s="34" t="str">
        <f t="shared" si="9"/>
        <v/>
      </c>
      <c r="L255" s="384"/>
      <c r="M255" s="383"/>
    </row>
    <row r="256" spans="1:13" ht="45" customHeight="1" x14ac:dyDescent="0.2">
      <c r="A256" s="307" t="str">
        <f t="shared" si="8"/>
        <v>RQS126</v>
      </c>
      <c r="B256" s="633" t="s">
        <v>570</v>
      </c>
      <c r="C256" s="634" t="s">
        <v>570</v>
      </c>
      <c r="D256" s="634" t="s">
        <v>570</v>
      </c>
      <c r="E256" s="635" t="s">
        <v>570</v>
      </c>
      <c r="F256" s="304" t="s">
        <v>4</v>
      </c>
      <c r="G256" s="304">
        <f>IF(H256="",0,VLOOKUP(H256,Parâmetros!$N$3:$O$8,2,0)*I256)</f>
        <v>0</v>
      </c>
      <c r="H256" s="305"/>
      <c r="I256" s="306"/>
      <c r="J256" s="306"/>
      <c r="K256" s="34" t="str">
        <f t="shared" si="9"/>
        <v/>
      </c>
      <c r="L256" s="384"/>
      <c r="M256" s="383"/>
    </row>
    <row r="257" spans="1:13" ht="45" customHeight="1" x14ac:dyDescent="0.2">
      <c r="A257" s="307" t="str">
        <f t="shared" si="8"/>
        <v>RQS127</v>
      </c>
      <c r="B257" s="633" t="s">
        <v>571</v>
      </c>
      <c r="C257" s="634" t="s">
        <v>571</v>
      </c>
      <c r="D257" s="634" t="s">
        <v>571</v>
      </c>
      <c r="E257" s="635" t="s">
        <v>571</v>
      </c>
      <c r="F257" s="304" t="s">
        <v>4</v>
      </c>
      <c r="G257" s="304">
        <f>IF(H257="",0,VLOOKUP(H257,Parâmetros!$N$3:$O$8,2,0)*I257)</f>
        <v>0</v>
      </c>
      <c r="H257" s="305"/>
      <c r="I257" s="306"/>
      <c r="J257" s="306"/>
      <c r="K257" s="34" t="str">
        <f t="shared" si="9"/>
        <v/>
      </c>
      <c r="L257" s="384"/>
      <c r="M257" s="383"/>
    </row>
    <row r="258" spans="1:13" ht="45" customHeight="1" x14ac:dyDescent="0.2">
      <c r="A258" s="307" t="str">
        <f t="shared" si="8"/>
        <v>RQS128</v>
      </c>
      <c r="B258" s="633" t="s">
        <v>572</v>
      </c>
      <c r="C258" s="634" t="s">
        <v>572</v>
      </c>
      <c r="D258" s="634" t="s">
        <v>572</v>
      </c>
      <c r="E258" s="635" t="s">
        <v>572</v>
      </c>
      <c r="F258" s="304" t="s">
        <v>4</v>
      </c>
      <c r="G258" s="304">
        <f>IF(H258="",0,VLOOKUP(H258,Parâmetros!$N$3:$O$8,2,0)*I258)</f>
        <v>0</v>
      </c>
      <c r="H258" s="305"/>
      <c r="I258" s="306"/>
      <c r="J258" s="306"/>
      <c r="K258" s="34" t="str">
        <f t="shared" si="9"/>
        <v/>
      </c>
      <c r="L258" s="384"/>
      <c r="M258" s="383"/>
    </row>
    <row r="259" spans="1:13" ht="45" customHeight="1" x14ac:dyDescent="0.2">
      <c r="A259" s="307" t="str">
        <f t="shared" ref="A259:A260" si="10">IF(LEFT(A258,2)="ID",CONCATENATE(MID($A$130,SEARCH(" ",$A$130)+1,10),"001"),CONCATENATE(MID($A$130,SEARCH(" ",$A$130)+1,10),TEXT(RIGHT(A258,3)+1,"000")))</f>
        <v>RQS129</v>
      </c>
      <c r="B259" s="633" t="s">
        <v>573</v>
      </c>
      <c r="C259" s="634" t="s">
        <v>573</v>
      </c>
      <c r="D259" s="634" t="s">
        <v>573</v>
      </c>
      <c r="E259" s="635" t="s">
        <v>573</v>
      </c>
      <c r="F259" s="304" t="s">
        <v>4</v>
      </c>
      <c r="G259" s="304">
        <f>IF(H259="",0,VLOOKUP(H259,Parâmetros!$N$3:$O$8,2,0)*I259)</f>
        <v>0</v>
      </c>
      <c r="H259" s="305"/>
      <c r="I259" s="306"/>
      <c r="J259" s="306"/>
      <c r="K259" s="34" t="str">
        <f t="shared" ref="K259:K260" si="11">IF(I259="","",I259*100)</f>
        <v/>
      </c>
      <c r="L259" s="384"/>
      <c r="M259" s="383"/>
    </row>
    <row r="260" spans="1:13" ht="45" customHeight="1" x14ac:dyDescent="0.2">
      <c r="A260" s="307" t="str">
        <f t="shared" si="10"/>
        <v>RQS130</v>
      </c>
      <c r="B260" s="633" t="s">
        <v>574</v>
      </c>
      <c r="C260" s="634" t="s">
        <v>574</v>
      </c>
      <c r="D260" s="634" t="s">
        <v>574</v>
      </c>
      <c r="E260" s="635" t="s">
        <v>574</v>
      </c>
      <c r="F260" s="304" t="s">
        <v>4</v>
      </c>
      <c r="G260" s="304">
        <f>IF(H260="",0,VLOOKUP(H260,Parâmetros!$N$3:$O$8,2,0)*I260)</f>
        <v>0</v>
      </c>
      <c r="H260" s="305"/>
      <c r="I260" s="306"/>
      <c r="J260" s="306"/>
      <c r="K260" s="34" t="str">
        <f t="shared" si="11"/>
        <v/>
      </c>
      <c r="L260" s="384"/>
      <c r="M260" s="383"/>
    </row>
    <row r="262" spans="1:13" ht="13.5" thickBot="1" x14ac:dyDescent="0.25">
      <c r="A262" s="278"/>
      <c r="B262" s="28" t="s">
        <v>52</v>
      </c>
      <c r="C262" s="28"/>
      <c r="D262" s="28"/>
      <c r="E262" s="28"/>
      <c r="F262" s="28" t="s">
        <v>53</v>
      </c>
      <c r="G262" s="28"/>
      <c r="H262" s="26"/>
      <c r="I262" s="26"/>
      <c r="J262" s="26"/>
    </row>
    <row r="263" spans="1:13" ht="26.25" thickBot="1" x14ac:dyDescent="0.25">
      <c r="A263" s="29" t="s">
        <v>217</v>
      </c>
      <c r="B263" s="31" t="s">
        <v>171</v>
      </c>
      <c r="C263" s="302"/>
      <c r="D263" s="302"/>
      <c r="E263" s="303"/>
      <c r="F263" s="30" t="s">
        <v>4</v>
      </c>
      <c r="G263" s="30" t="s">
        <v>57</v>
      </c>
      <c r="H263" s="30" t="s">
        <v>22</v>
      </c>
      <c r="I263" s="31" t="s">
        <v>55</v>
      </c>
      <c r="J263" s="30" t="s">
        <v>56</v>
      </c>
      <c r="K263" s="33" t="s">
        <v>58</v>
      </c>
      <c r="L263" s="364" t="s">
        <v>274</v>
      </c>
      <c r="M263" s="32" t="s">
        <v>275</v>
      </c>
    </row>
    <row r="264" spans="1:13" ht="45" customHeight="1" x14ac:dyDescent="0.2">
      <c r="A264" s="307" t="str">
        <f>IF(LEFT(A263,2)="ID",CONCATENATE(MID($A$263,SEARCH(" ",$A$263)+1,10),"001"),CONCATENATE(MID($A$263,SEARCH(" ",$A$263)+1,10),TEXT(RIGHT(A263,3)+1,"000")))</f>
        <v>RQMC001</v>
      </c>
      <c r="B264" s="639" t="s">
        <v>425</v>
      </c>
      <c r="C264" s="640" t="s">
        <v>425</v>
      </c>
      <c r="D264" s="640" t="s">
        <v>425</v>
      </c>
      <c r="E264" s="641" t="s">
        <v>425</v>
      </c>
      <c r="F264" s="391" t="s">
        <v>4</v>
      </c>
      <c r="G264" s="304"/>
      <c r="H264" s="305"/>
      <c r="I264" s="306"/>
      <c r="J264" s="306"/>
      <c r="K264" s="34" t="str">
        <f t="shared" ref="K264:K267" si="12">IF(I264="","",I264*100)</f>
        <v/>
      </c>
      <c r="L264" s="384"/>
      <c r="M264" s="383"/>
    </row>
    <row r="265" spans="1:13" ht="45" customHeight="1" x14ac:dyDescent="0.2">
      <c r="A265" s="307" t="str">
        <f>IF(LEFT(A264,2)="ID",CONCATENATE(MID($A$263,SEARCH(" ",$A$263)+1,10),"001"),CONCATENATE(MID($A$263,SEARCH(" ",$A$263)+1,10),TEXT(RIGHT(A264,3)+1,"000")))</f>
        <v>RQMC002</v>
      </c>
      <c r="B265" s="633" t="s">
        <v>426</v>
      </c>
      <c r="C265" s="634" t="s">
        <v>426</v>
      </c>
      <c r="D265" s="634" t="s">
        <v>426</v>
      </c>
      <c r="E265" s="635" t="s">
        <v>426</v>
      </c>
      <c r="F265" s="391" t="s">
        <v>5</v>
      </c>
      <c r="G265" s="304"/>
      <c r="H265" s="395"/>
      <c r="I265" s="306"/>
      <c r="J265" s="306"/>
      <c r="K265" s="34" t="str">
        <f t="shared" si="12"/>
        <v/>
      </c>
      <c r="L265" s="384"/>
      <c r="M265" s="383"/>
    </row>
    <row r="266" spans="1:13" ht="45" customHeight="1" x14ac:dyDescent="0.2">
      <c r="A266" s="307" t="str">
        <f>IF(LEFT(A265,2)="ID",CONCATENATE(MID($A$263,SEARCH(" ",$A$263)+1,10),"001"),CONCATENATE(MID($A$263,SEARCH(" ",$A$263)+1,10),TEXT(RIGHT(A265,3)+1,"000")))</f>
        <v>RQMC003</v>
      </c>
      <c r="B266" s="633" t="s">
        <v>427</v>
      </c>
      <c r="C266" s="634" t="s">
        <v>427</v>
      </c>
      <c r="D266" s="634" t="s">
        <v>427</v>
      </c>
      <c r="E266" s="635" t="s">
        <v>427</v>
      </c>
      <c r="F266" s="391" t="s">
        <v>5</v>
      </c>
      <c r="G266" s="304"/>
      <c r="H266" s="305"/>
      <c r="I266" s="306"/>
      <c r="J266" s="306"/>
      <c r="K266" s="34" t="str">
        <f t="shared" si="12"/>
        <v/>
      </c>
      <c r="L266" s="384"/>
      <c r="M266" s="383"/>
    </row>
    <row r="267" spans="1:13" ht="45" customHeight="1" x14ac:dyDescent="0.2">
      <c r="A267" s="307" t="str">
        <f>IF(LEFT(A266,2)="ID",CONCATENATE(MID($A$263,SEARCH(" ",$A$263)+1,10),"001"),CONCATENATE(MID($A$263,SEARCH(" ",$A$263)+1,10),TEXT(RIGHT(A266,3)+1,"000")))</f>
        <v>RQMC004</v>
      </c>
      <c r="B267" s="633" t="s">
        <v>428</v>
      </c>
      <c r="C267" s="634" t="s">
        <v>428</v>
      </c>
      <c r="D267" s="634" t="s">
        <v>428</v>
      </c>
      <c r="E267" s="635" t="s">
        <v>428</v>
      </c>
      <c r="F267" s="391" t="s">
        <v>5</v>
      </c>
      <c r="G267" s="304"/>
      <c r="H267" s="305"/>
      <c r="I267" s="306"/>
      <c r="J267" s="306"/>
      <c r="K267" s="34" t="str">
        <f t="shared" si="12"/>
        <v/>
      </c>
      <c r="L267" s="384"/>
      <c r="M267" s="383"/>
    </row>
    <row r="269" spans="1:13" ht="13.5" thickBot="1" x14ac:dyDescent="0.25">
      <c r="A269" s="278"/>
      <c r="B269" s="28" t="s">
        <v>52</v>
      </c>
      <c r="C269" s="28"/>
      <c r="D269" s="28"/>
      <c r="E269" s="28"/>
      <c r="F269" s="28" t="s">
        <v>53</v>
      </c>
      <c r="G269" s="28"/>
      <c r="H269" s="26"/>
      <c r="I269" s="26"/>
      <c r="J269" s="26"/>
    </row>
    <row r="270" spans="1:13" ht="26.25" thickBot="1" x14ac:dyDescent="0.25">
      <c r="A270" s="29" t="s">
        <v>218</v>
      </c>
      <c r="B270" s="31" t="s">
        <v>172</v>
      </c>
      <c r="C270" s="302"/>
      <c r="D270" s="302"/>
      <c r="E270" s="303"/>
      <c r="F270" s="30" t="s">
        <v>4</v>
      </c>
      <c r="G270" s="30" t="s">
        <v>57</v>
      </c>
      <c r="H270" s="30" t="s">
        <v>22</v>
      </c>
      <c r="I270" s="31" t="s">
        <v>55</v>
      </c>
      <c r="J270" s="30" t="s">
        <v>56</v>
      </c>
      <c r="K270" s="33" t="s">
        <v>58</v>
      </c>
      <c r="L270" s="364" t="s">
        <v>274</v>
      </c>
      <c r="M270" s="32" t="s">
        <v>275</v>
      </c>
    </row>
    <row r="271" spans="1:13" ht="45" customHeight="1" x14ac:dyDescent="0.2">
      <c r="A271" s="307" t="str">
        <f t="shared" ref="A271:A293" si="13">IF(LEFT(A270,2)="ID",CONCATENATE(MID($A$270,SEARCH(" ",$A$270)+1,10),"001"),CONCATENATE(MID($A$270,SEARCH(" ",$A$270)+1,10),TEXT(RIGHT(A270,3)+1,"000")))</f>
        <v>RQI001</v>
      </c>
      <c r="B271" s="639" t="s">
        <v>402</v>
      </c>
      <c r="C271" s="640" t="s">
        <v>402</v>
      </c>
      <c r="D271" s="640" t="s">
        <v>402</v>
      </c>
      <c r="E271" s="641" t="s">
        <v>402</v>
      </c>
      <c r="F271" s="391" t="s">
        <v>5</v>
      </c>
      <c r="G271" s="304"/>
      <c r="H271" s="395"/>
      <c r="I271" s="306"/>
      <c r="J271" s="306"/>
      <c r="K271" s="34" t="str">
        <f t="shared" ref="K271:K293" si="14">IF(I271="","",I271*100)</f>
        <v/>
      </c>
      <c r="L271" s="384"/>
      <c r="M271" s="383"/>
    </row>
    <row r="272" spans="1:13" ht="45" customHeight="1" x14ac:dyDescent="0.2">
      <c r="A272" s="307" t="str">
        <f t="shared" si="13"/>
        <v>RQI002</v>
      </c>
      <c r="B272" s="633" t="s">
        <v>403</v>
      </c>
      <c r="C272" s="634" t="s">
        <v>403</v>
      </c>
      <c r="D272" s="634" t="s">
        <v>403</v>
      </c>
      <c r="E272" s="635" t="s">
        <v>403</v>
      </c>
      <c r="F272" s="391" t="s">
        <v>5</v>
      </c>
      <c r="G272" s="304"/>
      <c r="H272" s="395"/>
      <c r="I272" s="306"/>
      <c r="J272" s="306"/>
      <c r="K272" s="34" t="str">
        <f t="shared" si="14"/>
        <v/>
      </c>
      <c r="L272" s="384"/>
      <c r="M272" s="383"/>
    </row>
    <row r="273" spans="1:13" ht="45" customHeight="1" x14ac:dyDescent="0.2">
      <c r="A273" s="307" t="str">
        <f t="shared" si="13"/>
        <v>RQI003</v>
      </c>
      <c r="B273" s="633" t="s">
        <v>404</v>
      </c>
      <c r="C273" s="634" t="s">
        <v>404</v>
      </c>
      <c r="D273" s="634" t="s">
        <v>404</v>
      </c>
      <c r="E273" s="635" t="s">
        <v>404</v>
      </c>
      <c r="F273" s="391" t="s">
        <v>5</v>
      </c>
      <c r="G273" s="304"/>
      <c r="H273" s="395"/>
      <c r="I273" s="306"/>
      <c r="J273" s="306"/>
      <c r="K273" s="34" t="str">
        <f t="shared" si="14"/>
        <v/>
      </c>
      <c r="L273" s="384"/>
      <c r="M273" s="383"/>
    </row>
    <row r="274" spans="1:13" ht="45" customHeight="1" x14ac:dyDescent="0.2">
      <c r="A274" s="307" t="str">
        <f t="shared" si="13"/>
        <v>RQI004</v>
      </c>
      <c r="B274" s="633" t="s">
        <v>405</v>
      </c>
      <c r="C274" s="634" t="s">
        <v>405</v>
      </c>
      <c r="D274" s="634" t="s">
        <v>405</v>
      </c>
      <c r="E274" s="635" t="s">
        <v>405</v>
      </c>
      <c r="F274" s="391" t="s">
        <v>5</v>
      </c>
      <c r="G274" s="304"/>
      <c r="H274" s="305"/>
      <c r="I274" s="306"/>
      <c r="J274" s="306"/>
      <c r="K274" s="34" t="str">
        <f t="shared" si="14"/>
        <v/>
      </c>
      <c r="L274" s="384"/>
      <c r="M274" s="383"/>
    </row>
    <row r="275" spans="1:13" ht="45" customHeight="1" x14ac:dyDescent="0.2">
      <c r="A275" s="307" t="str">
        <f t="shared" si="13"/>
        <v>RQI005</v>
      </c>
      <c r="B275" s="633" t="s">
        <v>406</v>
      </c>
      <c r="C275" s="634" t="s">
        <v>406</v>
      </c>
      <c r="D275" s="634" t="s">
        <v>406</v>
      </c>
      <c r="E275" s="635" t="s">
        <v>406</v>
      </c>
      <c r="F275" s="391" t="s">
        <v>5</v>
      </c>
      <c r="G275" s="304"/>
      <c r="H275" s="305"/>
      <c r="I275" s="306"/>
      <c r="J275" s="306"/>
      <c r="K275" s="34" t="str">
        <f t="shared" si="14"/>
        <v/>
      </c>
      <c r="L275" s="384"/>
      <c r="M275" s="383"/>
    </row>
    <row r="276" spans="1:13" ht="45" customHeight="1" x14ac:dyDescent="0.2">
      <c r="A276" s="307" t="str">
        <f t="shared" si="13"/>
        <v>RQI006</v>
      </c>
      <c r="B276" s="633" t="s">
        <v>407</v>
      </c>
      <c r="C276" s="634" t="s">
        <v>407</v>
      </c>
      <c r="D276" s="634" t="s">
        <v>407</v>
      </c>
      <c r="E276" s="635" t="s">
        <v>407</v>
      </c>
      <c r="F276" s="391" t="s">
        <v>5</v>
      </c>
      <c r="G276" s="304"/>
      <c r="H276" s="305"/>
      <c r="I276" s="306"/>
      <c r="J276" s="306"/>
      <c r="K276" s="34" t="str">
        <f t="shared" si="14"/>
        <v/>
      </c>
      <c r="L276" s="384"/>
      <c r="M276" s="383"/>
    </row>
    <row r="277" spans="1:13" ht="45" customHeight="1" x14ac:dyDescent="0.2">
      <c r="A277" s="307" t="str">
        <f t="shared" si="13"/>
        <v>RQI007</v>
      </c>
      <c r="B277" s="633" t="s">
        <v>408</v>
      </c>
      <c r="C277" s="634" t="s">
        <v>408</v>
      </c>
      <c r="D277" s="634" t="s">
        <v>408</v>
      </c>
      <c r="E277" s="635" t="s">
        <v>408</v>
      </c>
      <c r="F277" s="391" t="s">
        <v>4</v>
      </c>
      <c r="G277" s="304"/>
      <c r="H277" s="305"/>
      <c r="I277" s="306"/>
      <c r="J277" s="306"/>
      <c r="K277" s="34" t="str">
        <f t="shared" si="14"/>
        <v/>
      </c>
      <c r="L277" s="384"/>
      <c r="M277" s="383"/>
    </row>
    <row r="278" spans="1:13" ht="45" customHeight="1" x14ac:dyDescent="0.2">
      <c r="A278" s="307" t="str">
        <f t="shared" si="13"/>
        <v>RQI008</v>
      </c>
      <c r="B278" s="633" t="s">
        <v>409</v>
      </c>
      <c r="C278" s="634" t="s">
        <v>409</v>
      </c>
      <c r="D278" s="634" t="s">
        <v>409</v>
      </c>
      <c r="E278" s="635" t="s">
        <v>409</v>
      </c>
      <c r="F278" s="391" t="s">
        <v>5</v>
      </c>
      <c r="G278" s="304"/>
      <c r="H278" s="305"/>
      <c r="I278" s="306"/>
      <c r="J278" s="306"/>
      <c r="K278" s="34" t="str">
        <f t="shared" si="14"/>
        <v/>
      </c>
      <c r="L278" s="384"/>
      <c r="M278" s="383"/>
    </row>
    <row r="279" spans="1:13" ht="45" customHeight="1" x14ac:dyDescent="0.2">
      <c r="A279" s="307" t="str">
        <f t="shared" si="13"/>
        <v>RQI009</v>
      </c>
      <c r="B279" s="633" t="s">
        <v>410</v>
      </c>
      <c r="C279" s="634" t="s">
        <v>410</v>
      </c>
      <c r="D279" s="634" t="s">
        <v>410</v>
      </c>
      <c r="E279" s="635" t="s">
        <v>410</v>
      </c>
      <c r="F279" s="391" t="s">
        <v>4</v>
      </c>
      <c r="G279" s="304"/>
      <c r="H279" s="305"/>
      <c r="I279" s="306"/>
      <c r="J279" s="306"/>
      <c r="K279" s="34" t="str">
        <f t="shared" si="14"/>
        <v/>
      </c>
      <c r="L279" s="384"/>
      <c r="M279" s="383"/>
    </row>
    <row r="280" spans="1:13" ht="45" customHeight="1" x14ac:dyDescent="0.2">
      <c r="A280" s="307" t="str">
        <f t="shared" si="13"/>
        <v>RQI010</v>
      </c>
      <c r="B280" s="633" t="s">
        <v>411</v>
      </c>
      <c r="C280" s="634" t="s">
        <v>411</v>
      </c>
      <c r="D280" s="634" t="s">
        <v>411</v>
      </c>
      <c r="E280" s="635" t="s">
        <v>411</v>
      </c>
      <c r="F280" s="391" t="s">
        <v>4</v>
      </c>
      <c r="G280" s="304"/>
      <c r="H280" s="305"/>
      <c r="I280" s="306"/>
      <c r="J280" s="306"/>
      <c r="K280" s="34" t="str">
        <f t="shared" si="14"/>
        <v/>
      </c>
      <c r="L280" s="384"/>
      <c r="M280" s="383"/>
    </row>
    <row r="281" spans="1:13" ht="45" customHeight="1" x14ac:dyDescent="0.2">
      <c r="A281" s="307" t="str">
        <f t="shared" si="13"/>
        <v>RQI011</v>
      </c>
      <c r="B281" s="633" t="s">
        <v>412</v>
      </c>
      <c r="C281" s="634" t="s">
        <v>412</v>
      </c>
      <c r="D281" s="634" t="s">
        <v>412</v>
      </c>
      <c r="E281" s="635" t="s">
        <v>412</v>
      </c>
      <c r="F281" s="391" t="s">
        <v>5</v>
      </c>
      <c r="G281" s="304"/>
      <c r="H281" s="305"/>
      <c r="I281" s="306"/>
      <c r="J281" s="306"/>
      <c r="K281" s="34" t="str">
        <f t="shared" si="14"/>
        <v/>
      </c>
      <c r="L281" s="384"/>
      <c r="M281" s="383"/>
    </row>
    <row r="282" spans="1:13" ht="45" customHeight="1" x14ac:dyDescent="0.2">
      <c r="A282" s="307" t="str">
        <f t="shared" si="13"/>
        <v>RQI012</v>
      </c>
      <c r="B282" s="633" t="s">
        <v>413</v>
      </c>
      <c r="C282" s="634" t="s">
        <v>413</v>
      </c>
      <c r="D282" s="634" t="s">
        <v>413</v>
      </c>
      <c r="E282" s="635" t="s">
        <v>413</v>
      </c>
      <c r="F282" s="391" t="s">
        <v>5</v>
      </c>
      <c r="G282" s="304"/>
      <c r="H282" s="305"/>
      <c r="I282" s="306"/>
      <c r="J282" s="306"/>
      <c r="K282" s="34" t="str">
        <f t="shared" si="14"/>
        <v/>
      </c>
      <c r="L282" s="384"/>
      <c r="M282" s="383"/>
    </row>
    <row r="283" spans="1:13" ht="45" customHeight="1" x14ac:dyDescent="0.2">
      <c r="A283" s="307" t="str">
        <f t="shared" si="13"/>
        <v>RQI013</v>
      </c>
      <c r="B283" s="633" t="s">
        <v>414</v>
      </c>
      <c r="C283" s="634" t="s">
        <v>414</v>
      </c>
      <c r="D283" s="634" t="s">
        <v>414</v>
      </c>
      <c r="E283" s="635" t="s">
        <v>414</v>
      </c>
      <c r="F283" s="391" t="s">
        <v>5</v>
      </c>
      <c r="G283" s="304"/>
      <c r="H283" s="305"/>
      <c r="I283" s="306"/>
      <c r="J283" s="306"/>
      <c r="K283" s="34" t="str">
        <f t="shared" si="14"/>
        <v/>
      </c>
      <c r="L283" s="384"/>
      <c r="M283" s="383"/>
    </row>
    <row r="284" spans="1:13" ht="45" customHeight="1" x14ac:dyDescent="0.2">
      <c r="A284" s="307" t="str">
        <f t="shared" si="13"/>
        <v>RQI014</v>
      </c>
      <c r="B284" s="633" t="s">
        <v>415</v>
      </c>
      <c r="C284" s="634" t="s">
        <v>415</v>
      </c>
      <c r="D284" s="634" t="s">
        <v>415</v>
      </c>
      <c r="E284" s="635" t="s">
        <v>415</v>
      </c>
      <c r="F284" s="391" t="s">
        <v>5</v>
      </c>
      <c r="G284" s="304"/>
      <c r="H284" s="305"/>
      <c r="I284" s="306"/>
      <c r="J284" s="306"/>
      <c r="K284" s="34" t="str">
        <f t="shared" si="14"/>
        <v/>
      </c>
      <c r="L284" s="384"/>
      <c r="M284" s="383"/>
    </row>
    <row r="285" spans="1:13" ht="45" customHeight="1" x14ac:dyDescent="0.2">
      <c r="A285" s="307" t="str">
        <f t="shared" si="13"/>
        <v>RQI015</v>
      </c>
      <c r="B285" s="633" t="s">
        <v>416</v>
      </c>
      <c r="C285" s="634" t="s">
        <v>416</v>
      </c>
      <c r="D285" s="634" t="s">
        <v>416</v>
      </c>
      <c r="E285" s="635" t="s">
        <v>416</v>
      </c>
      <c r="F285" s="391" t="s">
        <v>5</v>
      </c>
      <c r="G285" s="304"/>
      <c r="H285" s="305"/>
      <c r="I285" s="306"/>
      <c r="J285" s="306"/>
      <c r="K285" s="34" t="str">
        <f t="shared" si="14"/>
        <v/>
      </c>
      <c r="L285" s="384"/>
      <c r="M285" s="383"/>
    </row>
    <row r="286" spans="1:13" ht="45" customHeight="1" x14ac:dyDescent="0.2">
      <c r="A286" s="307" t="str">
        <f t="shared" si="13"/>
        <v>RQI016</v>
      </c>
      <c r="B286" s="633" t="s">
        <v>417</v>
      </c>
      <c r="C286" s="634" t="s">
        <v>417</v>
      </c>
      <c r="D286" s="634" t="s">
        <v>417</v>
      </c>
      <c r="E286" s="635" t="s">
        <v>417</v>
      </c>
      <c r="F286" s="391" t="s">
        <v>5</v>
      </c>
      <c r="G286" s="304"/>
      <c r="H286" s="305"/>
      <c r="I286" s="306"/>
      <c r="J286" s="306"/>
      <c r="K286" s="34" t="str">
        <f t="shared" si="14"/>
        <v/>
      </c>
      <c r="L286" s="384"/>
      <c r="M286" s="383"/>
    </row>
    <row r="287" spans="1:13" ht="45" customHeight="1" x14ac:dyDescent="0.2">
      <c r="A287" s="307" t="str">
        <f t="shared" si="13"/>
        <v>RQI017</v>
      </c>
      <c r="B287" s="633" t="s">
        <v>418</v>
      </c>
      <c r="C287" s="634" t="s">
        <v>418</v>
      </c>
      <c r="D287" s="634" t="s">
        <v>418</v>
      </c>
      <c r="E287" s="635" t="s">
        <v>418</v>
      </c>
      <c r="F287" s="391" t="s">
        <v>5</v>
      </c>
      <c r="G287" s="304"/>
      <c r="H287" s="305"/>
      <c r="I287" s="306"/>
      <c r="J287" s="306"/>
      <c r="K287" s="34" t="str">
        <f t="shared" si="14"/>
        <v/>
      </c>
      <c r="L287" s="384"/>
      <c r="M287" s="383"/>
    </row>
    <row r="288" spans="1:13" ht="45" customHeight="1" x14ac:dyDescent="0.2">
      <c r="A288" s="307" t="str">
        <f t="shared" si="13"/>
        <v>RQI018</v>
      </c>
      <c r="B288" s="633" t="s">
        <v>419</v>
      </c>
      <c r="C288" s="634" t="s">
        <v>419</v>
      </c>
      <c r="D288" s="634" t="s">
        <v>419</v>
      </c>
      <c r="E288" s="635" t="s">
        <v>419</v>
      </c>
      <c r="F288" s="391" t="s">
        <v>5</v>
      </c>
      <c r="G288" s="304"/>
      <c r="H288" s="305"/>
      <c r="I288" s="306"/>
      <c r="J288" s="306"/>
      <c r="K288" s="34" t="str">
        <f t="shared" si="14"/>
        <v/>
      </c>
      <c r="L288" s="384"/>
      <c r="M288" s="383"/>
    </row>
    <row r="289" spans="1:13" ht="45" customHeight="1" x14ac:dyDescent="0.2">
      <c r="A289" s="307" t="str">
        <f t="shared" si="13"/>
        <v>RQI019</v>
      </c>
      <c r="B289" s="633" t="s">
        <v>420</v>
      </c>
      <c r="C289" s="634" t="s">
        <v>420</v>
      </c>
      <c r="D289" s="634" t="s">
        <v>420</v>
      </c>
      <c r="E289" s="635" t="s">
        <v>420</v>
      </c>
      <c r="F289" s="391" t="s">
        <v>4</v>
      </c>
      <c r="G289" s="304"/>
      <c r="H289" s="305"/>
      <c r="I289" s="306"/>
      <c r="J289" s="306"/>
      <c r="K289" s="34" t="str">
        <f t="shared" si="14"/>
        <v/>
      </c>
      <c r="L289" s="384"/>
      <c r="M289" s="383"/>
    </row>
    <row r="290" spans="1:13" ht="45" customHeight="1" x14ac:dyDescent="0.2">
      <c r="A290" s="307" t="str">
        <f t="shared" si="13"/>
        <v>RQI020</v>
      </c>
      <c r="B290" s="633" t="s">
        <v>421</v>
      </c>
      <c r="C290" s="634" t="s">
        <v>421</v>
      </c>
      <c r="D290" s="634" t="s">
        <v>421</v>
      </c>
      <c r="E290" s="635" t="s">
        <v>421</v>
      </c>
      <c r="F290" s="391" t="s">
        <v>5</v>
      </c>
      <c r="G290" s="304"/>
      <c r="H290" s="305"/>
      <c r="I290" s="306"/>
      <c r="J290" s="306"/>
      <c r="K290" s="34" t="str">
        <f t="shared" si="14"/>
        <v/>
      </c>
      <c r="L290" s="384"/>
      <c r="M290" s="383"/>
    </row>
    <row r="291" spans="1:13" ht="45" customHeight="1" x14ac:dyDescent="0.2">
      <c r="A291" s="307" t="str">
        <f t="shared" si="13"/>
        <v>RQI021</v>
      </c>
      <c r="B291" s="633" t="s">
        <v>422</v>
      </c>
      <c r="C291" s="634" t="s">
        <v>422</v>
      </c>
      <c r="D291" s="634" t="s">
        <v>422</v>
      </c>
      <c r="E291" s="635" t="s">
        <v>422</v>
      </c>
      <c r="F291" s="391" t="s">
        <v>4</v>
      </c>
      <c r="G291" s="304"/>
      <c r="H291" s="305"/>
      <c r="I291" s="306"/>
      <c r="J291" s="306"/>
      <c r="K291" s="34" t="str">
        <f t="shared" si="14"/>
        <v/>
      </c>
      <c r="L291" s="384"/>
      <c r="M291" s="383"/>
    </row>
    <row r="292" spans="1:13" ht="45" customHeight="1" x14ac:dyDescent="0.2">
      <c r="A292" s="307" t="str">
        <f t="shared" si="13"/>
        <v>RQI022</v>
      </c>
      <c r="B292" s="633" t="s">
        <v>423</v>
      </c>
      <c r="C292" s="634" t="s">
        <v>423</v>
      </c>
      <c r="D292" s="634" t="s">
        <v>423</v>
      </c>
      <c r="E292" s="635" t="s">
        <v>423</v>
      </c>
      <c r="F292" s="391" t="s">
        <v>4</v>
      </c>
      <c r="G292" s="304"/>
      <c r="H292" s="305"/>
      <c r="I292" s="306"/>
      <c r="J292" s="306"/>
      <c r="K292" s="34" t="str">
        <f t="shared" si="14"/>
        <v/>
      </c>
      <c r="L292" s="384"/>
      <c r="M292" s="383"/>
    </row>
    <row r="293" spans="1:13" ht="45" customHeight="1" x14ac:dyDescent="0.2">
      <c r="A293" s="307" t="str">
        <f t="shared" si="13"/>
        <v>RQI023</v>
      </c>
      <c r="B293" s="633" t="s">
        <v>424</v>
      </c>
      <c r="C293" s="634" t="s">
        <v>424</v>
      </c>
      <c r="D293" s="634" t="s">
        <v>424</v>
      </c>
      <c r="E293" s="635" t="s">
        <v>424</v>
      </c>
      <c r="F293" s="391" t="s">
        <v>4</v>
      </c>
      <c r="G293" s="304"/>
      <c r="H293" s="305"/>
      <c r="I293" s="306"/>
      <c r="J293" s="306"/>
      <c r="K293" s="34" t="str">
        <f t="shared" si="14"/>
        <v/>
      </c>
      <c r="L293" s="384"/>
      <c r="M293" s="383"/>
    </row>
  </sheetData>
  <mergeCells count="275">
    <mergeCell ref="B13:E13"/>
    <mergeCell ref="B14:E14"/>
    <mergeCell ref="B15:E15"/>
    <mergeCell ref="B16:E16"/>
    <mergeCell ref="B17:E17"/>
    <mergeCell ref="B18:E18"/>
    <mergeCell ref="F2:H2"/>
    <mergeCell ref="B8:E8"/>
    <mergeCell ref="B9:E9"/>
    <mergeCell ref="B10:E10"/>
    <mergeCell ref="B11:E11"/>
    <mergeCell ref="B12:E12"/>
    <mergeCell ref="B25:E25"/>
    <mergeCell ref="B26:E26"/>
    <mergeCell ref="B27:E27"/>
    <mergeCell ref="B28:E28"/>
    <mergeCell ref="B29:E29"/>
    <mergeCell ref="B30:E30"/>
    <mergeCell ref="B19:E19"/>
    <mergeCell ref="B20:E20"/>
    <mergeCell ref="B21:E21"/>
    <mergeCell ref="B22:E22"/>
    <mergeCell ref="B23:E23"/>
    <mergeCell ref="B24:E24"/>
    <mergeCell ref="B37:E37"/>
    <mergeCell ref="B38:E38"/>
    <mergeCell ref="B39:E39"/>
    <mergeCell ref="B40:E40"/>
    <mergeCell ref="B41:E41"/>
    <mergeCell ref="B42:E42"/>
    <mergeCell ref="B31:E31"/>
    <mergeCell ref="B32:E32"/>
    <mergeCell ref="B33:E33"/>
    <mergeCell ref="B34:E34"/>
    <mergeCell ref="B35:E35"/>
    <mergeCell ref="B36:E36"/>
    <mergeCell ref="B49:E49"/>
    <mergeCell ref="B50:E50"/>
    <mergeCell ref="B51:E51"/>
    <mergeCell ref="B52:E52"/>
    <mergeCell ref="B53:E53"/>
    <mergeCell ref="B54:E54"/>
    <mergeCell ref="B43:E43"/>
    <mergeCell ref="B44:E44"/>
    <mergeCell ref="B45:E45"/>
    <mergeCell ref="B46:E46"/>
    <mergeCell ref="B47:E47"/>
    <mergeCell ref="B48:E48"/>
    <mergeCell ref="B61:E61"/>
    <mergeCell ref="B62:E62"/>
    <mergeCell ref="B63:E63"/>
    <mergeCell ref="B64:E64"/>
    <mergeCell ref="B65:E65"/>
    <mergeCell ref="B66:E66"/>
    <mergeCell ref="B55:E55"/>
    <mergeCell ref="B56:E56"/>
    <mergeCell ref="B57:E57"/>
    <mergeCell ref="B58:E58"/>
    <mergeCell ref="B59:E59"/>
    <mergeCell ref="B60:E60"/>
    <mergeCell ref="B73:E73"/>
    <mergeCell ref="B74:E74"/>
    <mergeCell ref="B75:E75"/>
    <mergeCell ref="B76:E76"/>
    <mergeCell ref="B77:E77"/>
    <mergeCell ref="B78:E78"/>
    <mergeCell ref="B67:E67"/>
    <mergeCell ref="B68:E68"/>
    <mergeCell ref="B69:E69"/>
    <mergeCell ref="B70:E70"/>
    <mergeCell ref="B71:E71"/>
    <mergeCell ref="B72:E72"/>
    <mergeCell ref="B85:E85"/>
    <mergeCell ref="B86:E86"/>
    <mergeCell ref="B87:E87"/>
    <mergeCell ref="B88:E88"/>
    <mergeCell ref="B89:E89"/>
    <mergeCell ref="B90:E90"/>
    <mergeCell ref="B79:E79"/>
    <mergeCell ref="B80:E80"/>
    <mergeCell ref="B81:E81"/>
    <mergeCell ref="B82:E82"/>
    <mergeCell ref="B83:E83"/>
    <mergeCell ref="B84:E84"/>
    <mergeCell ref="B100:E100"/>
    <mergeCell ref="B101:E101"/>
    <mergeCell ref="B102:E102"/>
    <mergeCell ref="B103:E103"/>
    <mergeCell ref="B104:E104"/>
    <mergeCell ref="B105:E105"/>
    <mergeCell ref="B91:E91"/>
    <mergeCell ref="B92:E92"/>
    <mergeCell ref="B93:E93"/>
    <mergeCell ref="B94:E94"/>
    <mergeCell ref="B95:E95"/>
    <mergeCell ref="B96:E96"/>
    <mergeCell ref="B112:E112"/>
    <mergeCell ref="B113:E113"/>
    <mergeCell ref="B114:E114"/>
    <mergeCell ref="B115:E115"/>
    <mergeCell ref="B116:E116"/>
    <mergeCell ref="B117:E117"/>
    <mergeCell ref="B106:E106"/>
    <mergeCell ref="B107:E107"/>
    <mergeCell ref="B108:E108"/>
    <mergeCell ref="B109:E109"/>
    <mergeCell ref="B110:E110"/>
    <mergeCell ref="B111:E111"/>
    <mergeCell ref="B124:E124"/>
    <mergeCell ref="B125:E125"/>
    <mergeCell ref="B126:E126"/>
    <mergeCell ref="B127:E127"/>
    <mergeCell ref="B131:E131"/>
    <mergeCell ref="B132:E132"/>
    <mergeCell ref="B118:E118"/>
    <mergeCell ref="B119:E119"/>
    <mergeCell ref="B120:E120"/>
    <mergeCell ref="B121:E121"/>
    <mergeCell ref="B122:E122"/>
    <mergeCell ref="B123:E123"/>
    <mergeCell ref="B139:E139"/>
    <mergeCell ref="B140:E140"/>
    <mergeCell ref="B141:E141"/>
    <mergeCell ref="B142:E142"/>
    <mergeCell ref="B143:E143"/>
    <mergeCell ref="B144:E144"/>
    <mergeCell ref="B133:E133"/>
    <mergeCell ref="B134:E134"/>
    <mergeCell ref="B135:E135"/>
    <mergeCell ref="B136:E136"/>
    <mergeCell ref="B137:E137"/>
    <mergeCell ref="B138:E138"/>
    <mergeCell ref="B151:E151"/>
    <mergeCell ref="B152:E152"/>
    <mergeCell ref="B153:E153"/>
    <mergeCell ref="B154:E154"/>
    <mergeCell ref="B155:E155"/>
    <mergeCell ref="B156:E156"/>
    <mergeCell ref="B145:E145"/>
    <mergeCell ref="B146:E146"/>
    <mergeCell ref="B147:E147"/>
    <mergeCell ref="B148:E148"/>
    <mergeCell ref="B149:E149"/>
    <mergeCell ref="B150:E150"/>
    <mergeCell ref="B163:E163"/>
    <mergeCell ref="B164:E164"/>
    <mergeCell ref="B165:E165"/>
    <mergeCell ref="B166:E166"/>
    <mergeCell ref="B167:E167"/>
    <mergeCell ref="B168:E168"/>
    <mergeCell ref="B157:E157"/>
    <mergeCell ref="B158:E158"/>
    <mergeCell ref="B159:E159"/>
    <mergeCell ref="B160:E160"/>
    <mergeCell ref="B161:E161"/>
    <mergeCell ref="B162:E162"/>
    <mergeCell ref="B175:E175"/>
    <mergeCell ref="B176:E176"/>
    <mergeCell ref="B177:E177"/>
    <mergeCell ref="B178:E178"/>
    <mergeCell ref="B179:E179"/>
    <mergeCell ref="B180:E180"/>
    <mergeCell ref="B169:E169"/>
    <mergeCell ref="B170:E170"/>
    <mergeCell ref="B171:E171"/>
    <mergeCell ref="B172:E172"/>
    <mergeCell ref="B173:E173"/>
    <mergeCell ref="B174:E174"/>
    <mergeCell ref="B187:E187"/>
    <mergeCell ref="B188:E188"/>
    <mergeCell ref="B189:E189"/>
    <mergeCell ref="B190:E190"/>
    <mergeCell ref="B191:E191"/>
    <mergeCell ref="B192:E192"/>
    <mergeCell ref="B181:E181"/>
    <mergeCell ref="B182:E182"/>
    <mergeCell ref="B183:E183"/>
    <mergeCell ref="B184:E184"/>
    <mergeCell ref="B185:E185"/>
    <mergeCell ref="B186:E186"/>
    <mergeCell ref="B199:E199"/>
    <mergeCell ref="B200:E200"/>
    <mergeCell ref="B201:E201"/>
    <mergeCell ref="B202:E202"/>
    <mergeCell ref="B203:E203"/>
    <mergeCell ref="B204:E204"/>
    <mergeCell ref="B193:E193"/>
    <mergeCell ref="B194:E194"/>
    <mergeCell ref="B195:E195"/>
    <mergeCell ref="B196:E196"/>
    <mergeCell ref="B197:E197"/>
    <mergeCell ref="B198:E198"/>
    <mergeCell ref="B211:E211"/>
    <mergeCell ref="B212:E212"/>
    <mergeCell ref="B213:E213"/>
    <mergeCell ref="B214:E214"/>
    <mergeCell ref="B215:E215"/>
    <mergeCell ref="B216:E216"/>
    <mergeCell ref="B205:E205"/>
    <mergeCell ref="B206:E206"/>
    <mergeCell ref="B207:E207"/>
    <mergeCell ref="B208:E208"/>
    <mergeCell ref="B209:E209"/>
    <mergeCell ref="B210:E210"/>
    <mergeCell ref="B223:E223"/>
    <mergeCell ref="B224:E224"/>
    <mergeCell ref="B225:E225"/>
    <mergeCell ref="B226:E226"/>
    <mergeCell ref="B227:E227"/>
    <mergeCell ref="B228:E228"/>
    <mergeCell ref="B217:E217"/>
    <mergeCell ref="B218:E218"/>
    <mergeCell ref="B219:E219"/>
    <mergeCell ref="B220:E220"/>
    <mergeCell ref="B221:E221"/>
    <mergeCell ref="B222:E222"/>
    <mergeCell ref="B235:E235"/>
    <mergeCell ref="B236:E236"/>
    <mergeCell ref="B237:E237"/>
    <mergeCell ref="B238:E238"/>
    <mergeCell ref="B239:E239"/>
    <mergeCell ref="B240:E240"/>
    <mergeCell ref="B229:E229"/>
    <mergeCell ref="B230:E230"/>
    <mergeCell ref="B231:E231"/>
    <mergeCell ref="B232:E232"/>
    <mergeCell ref="B233:E233"/>
    <mergeCell ref="B234:E234"/>
    <mergeCell ref="B247:E247"/>
    <mergeCell ref="B248:E248"/>
    <mergeCell ref="B249:E249"/>
    <mergeCell ref="B250:E250"/>
    <mergeCell ref="B251:E251"/>
    <mergeCell ref="B252:E252"/>
    <mergeCell ref="B241:E241"/>
    <mergeCell ref="B242:E242"/>
    <mergeCell ref="B243:E243"/>
    <mergeCell ref="B244:E244"/>
    <mergeCell ref="B245:E245"/>
    <mergeCell ref="B246:E246"/>
    <mergeCell ref="B259:E259"/>
    <mergeCell ref="B260:E260"/>
    <mergeCell ref="B264:E264"/>
    <mergeCell ref="B265:E265"/>
    <mergeCell ref="B266:E266"/>
    <mergeCell ref="B267:E267"/>
    <mergeCell ref="B253:E253"/>
    <mergeCell ref="B254:E254"/>
    <mergeCell ref="B255:E255"/>
    <mergeCell ref="B256:E256"/>
    <mergeCell ref="B257:E257"/>
    <mergeCell ref="B258:E258"/>
    <mergeCell ref="B277:E277"/>
    <mergeCell ref="B278:E278"/>
    <mergeCell ref="B279:E279"/>
    <mergeCell ref="B280:E280"/>
    <mergeCell ref="B281:E281"/>
    <mergeCell ref="B282:E282"/>
    <mergeCell ref="B271:E271"/>
    <mergeCell ref="B272:E272"/>
    <mergeCell ref="B273:E273"/>
    <mergeCell ref="B274:E274"/>
    <mergeCell ref="B275:E275"/>
    <mergeCell ref="B276:E276"/>
    <mergeCell ref="B289:E289"/>
    <mergeCell ref="B290:E290"/>
    <mergeCell ref="B291:E291"/>
    <mergeCell ref="B292:E292"/>
    <mergeCell ref="B293:E293"/>
    <mergeCell ref="B283:E283"/>
    <mergeCell ref="B284:E284"/>
    <mergeCell ref="B285:E285"/>
    <mergeCell ref="B286:E286"/>
    <mergeCell ref="B287:E287"/>
    <mergeCell ref="B288:E288"/>
  </mergeCells>
  <dataValidations count="4">
    <dataValidation type="list" allowBlank="1" showInputMessage="1" showErrorMessage="1" sqref="H109 H265 H271:H273 H119 H8:H96">
      <formula1>$O$2:$O$6</formula1>
    </dataValidation>
    <dataValidation type="list" allowBlank="1" showInputMessage="1" showErrorMessage="1" sqref="F8:F96 F264:F267 F271:F293 F100:F127">
      <formula1>$Q$2:$Q$5</formula1>
    </dataValidation>
    <dataValidation type="list" allowBlank="1" showInputMessage="1" showErrorMessage="1" sqref="H266:H267 H131:H260 H274:H293 H264 H120:H127 H100:H108 H110:H118">
      <formula1>$P$2:$P$7</formula1>
    </dataValidation>
    <dataValidation type="list" allowBlank="1" showInputMessage="1" showErrorMessage="1" sqref="F131:F260">
      <formula1>$R$2:$R$4</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2">
    <pageSetUpPr fitToPage="1"/>
  </sheetPr>
  <dimension ref="A2:P1018"/>
  <sheetViews>
    <sheetView showGridLines="0" zoomScale="80" zoomScaleNormal="80" workbookViewId="0"/>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507" t="s">
        <v>91</v>
      </c>
      <c r="B2" s="507"/>
      <c r="C2" s="507"/>
      <c r="D2" s="507"/>
      <c r="E2" s="507"/>
      <c r="F2" s="507"/>
      <c r="G2" s="507"/>
      <c r="H2" s="507"/>
      <c r="I2" s="507"/>
      <c r="J2" s="507"/>
      <c r="K2" s="507"/>
      <c r="L2" s="507"/>
      <c r="M2" s="507"/>
      <c r="N2" s="507"/>
      <c r="O2" s="145"/>
      <c r="P2" s="145"/>
    </row>
    <row r="3" spans="1:16" ht="12.75" customHeight="1" x14ac:dyDescent="0.2">
      <c r="A3" s="507"/>
      <c r="B3" s="507"/>
      <c r="C3" s="507"/>
      <c r="D3" s="507"/>
      <c r="E3" s="507"/>
      <c r="F3" s="507"/>
      <c r="G3" s="507"/>
      <c r="H3" s="507"/>
      <c r="I3" s="507"/>
      <c r="J3" s="507"/>
      <c r="K3" s="507"/>
      <c r="L3" s="507"/>
      <c r="M3" s="507"/>
      <c r="N3" s="507"/>
      <c r="O3" s="145"/>
      <c r="P3" s="145"/>
    </row>
    <row r="4" spans="1:16" ht="12.75" customHeight="1" x14ac:dyDescent="0.2">
      <c r="A4" s="507"/>
      <c r="B4" s="507"/>
      <c r="C4" s="507"/>
      <c r="D4" s="507"/>
      <c r="E4" s="507"/>
      <c r="F4" s="507"/>
      <c r="G4" s="507"/>
      <c r="H4" s="507"/>
      <c r="I4" s="507"/>
      <c r="J4" s="507"/>
      <c r="K4" s="507"/>
      <c r="L4" s="507"/>
      <c r="M4" s="507"/>
      <c r="N4" s="507"/>
      <c r="O4" s="145"/>
      <c r="P4" s="145"/>
    </row>
    <row r="5" spans="1:16" ht="12.75" customHeight="1" x14ac:dyDescent="0.2">
      <c r="A5" s="507"/>
      <c r="B5" s="507"/>
      <c r="C5" s="507"/>
      <c r="D5" s="507"/>
      <c r="E5" s="507"/>
      <c r="F5" s="507"/>
      <c r="G5" s="507"/>
      <c r="H5" s="507"/>
      <c r="I5" s="507"/>
      <c r="J5" s="507"/>
      <c r="K5" s="507"/>
      <c r="L5" s="507"/>
      <c r="M5" s="507"/>
      <c r="N5" s="507"/>
      <c r="O5" s="145"/>
      <c r="P5" s="145"/>
    </row>
    <row r="7" spans="1:16" x14ac:dyDescent="0.2">
      <c r="F7"/>
      <c r="G7"/>
      <c r="K7"/>
      <c r="L7"/>
      <c r="M7"/>
      <c r="N7"/>
      <c r="O7"/>
    </row>
    <row r="8" spans="1:16" ht="15.75" x14ac:dyDescent="0.2">
      <c r="A8" s="5"/>
      <c r="B8" s="5"/>
      <c r="C8" s="5"/>
      <c r="D8" s="75" t="s">
        <v>3</v>
      </c>
      <c r="E8" s="508" t="str">
        <f>IF('Informações Gerais'!$F$22="","Prop F",'Informações Gerais'!$F$22)</f>
        <v>Trópico/Enghouse</v>
      </c>
      <c r="F8" s="509"/>
      <c r="G8" s="509"/>
      <c r="H8" s="509"/>
      <c r="I8" s="510"/>
      <c r="K8"/>
      <c r="L8" s="2"/>
    </row>
    <row r="9" spans="1:16" x14ac:dyDescent="0.2">
      <c r="A9" s="1"/>
      <c r="F9"/>
      <c r="G9"/>
      <c r="J9" s="1"/>
    </row>
    <row r="10" spans="1:16" ht="18" x14ac:dyDescent="0.25">
      <c r="A10" s="439" t="s">
        <v>103</v>
      </c>
      <c r="B10" s="439"/>
      <c r="C10" s="439"/>
      <c r="D10" s="439"/>
      <c r="E10" s="439"/>
      <c r="F10" s="439"/>
      <c r="G10" s="439"/>
      <c r="H10" s="439"/>
      <c r="I10" s="439"/>
      <c r="J10" s="439"/>
      <c r="K10" s="439"/>
      <c r="L10" s="439"/>
      <c r="M10" s="439"/>
      <c r="N10" s="439"/>
      <c r="O10" s="145"/>
      <c r="P10" s="145"/>
    </row>
    <row r="11" spans="1:16" x14ac:dyDescent="0.2">
      <c r="A11" s="1"/>
      <c r="F11"/>
      <c r="G11"/>
      <c r="J11" s="1"/>
    </row>
    <row r="12" spans="1:16" ht="25.5" x14ac:dyDescent="0.2">
      <c r="A12" s="224" t="s">
        <v>2</v>
      </c>
      <c r="B12" s="444" t="s">
        <v>1</v>
      </c>
      <c r="C12" s="444"/>
      <c r="D12" s="444"/>
      <c r="E12" s="444"/>
      <c r="F12" s="117" t="s">
        <v>20</v>
      </c>
      <c r="G12" s="118" t="s">
        <v>21</v>
      </c>
      <c r="H12" s="229" t="s">
        <v>59</v>
      </c>
      <c r="I12" s="229" t="s">
        <v>7</v>
      </c>
      <c r="J12" s="119" t="s">
        <v>0</v>
      </c>
      <c r="K12" s="120" t="s">
        <v>10</v>
      </c>
      <c r="L12" s="224" t="s">
        <v>92</v>
      </c>
      <c r="M12" s="224" t="s">
        <v>93</v>
      </c>
    </row>
    <row r="13" spans="1:16" ht="18" x14ac:dyDescent="0.2">
      <c r="A13" s="61">
        <f>Máximo!A13</f>
        <v>1</v>
      </c>
      <c r="B13" s="249" t="str">
        <f>Máximo!B13:E13</f>
        <v>Critérios de Inclusão</v>
      </c>
      <c r="C13" s="250"/>
      <c r="D13" s="250"/>
      <c r="E13" s="251"/>
      <c r="F13" s="62" t="s">
        <v>9</v>
      </c>
      <c r="G13" s="62" t="s">
        <v>9</v>
      </c>
      <c r="H13" s="63"/>
      <c r="I13" s="63"/>
      <c r="J13" s="63"/>
      <c r="K13" s="64" t="str">
        <f>IF(COUNTA(I14:I19)=0,"",IF(COUNTIF(I14:I19,"Não Atende")&gt;2,"Não Atende","Atende"))</f>
        <v>Não Atende</v>
      </c>
      <c r="L13" s="227"/>
      <c r="M13" s="228"/>
    </row>
    <row r="14" spans="1:16" ht="45.75" customHeight="1" outlineLevel="1" x14ac:dyDescent="0.2">
      <c r="A14" s="78" t="str">
        <f>Máximo!A14</f>
        <v>1.1</v>
      </c>
      <c r="B14" s="607" t="str">
        <f>Máximo!B14:E14</f>
        <v>Experiência comprovada em projetos de Telecom.</v>
      </c>
      <c r="C14" s="607"/>
      <c r="D14" s="607"/>
      <c r="E14" s="607"/>
      <c r="F14" s="68" t="s">
        <v>9</v>
      </c>
      <c r="G14" s="68" t="s">
        <v>9</v>
      </c>
      <c r="H14" s="69" t="s">
        <v>9</v>
      </c>
      <c r="I14" s="37" t="s">
        <v>4</v>
      </c>
      <c r="J14" s="69" t="s">
        <v>9</v>
      </c>
      <c r="K14" s="71" t="s">
        <v>9</v>
      </c>
      <c r="L14" s="3"/>
      <c r="M14" s="38"/>
    </row>
    <row r="15" spans="1:16" ht="45.75" customHeight="1" outlineLevel="1" x14ac:dyDescent="0.2">
      <c r="A15" s="78" t="str">
        <f>Máximo!A15</f>
        <v>1.2</v>
      </c>
      <c r="B15" s="608" t="str">
        <f>Máximo!B15:E15</f>
        <v>Demonstrar a capacidade, identificando estrutura e currículos, para projetos de grande porte.</v>
      </c>
      <c r="C15" s="609"/>
      <c r="D15" s="609"/>
      <c r="E15" s="610"/>
      <c r="F15" s="68" t="s">
        <v>9</v>
      </c>
      <c r="G15" s="68" t="s">
        <v>9</v>
      </c>
      <c r="H15" s="69" t="s">
        <v>9</v>
      </c>
      <c r="I15" s="37" t="s">
        <v>4</v>
      </c>
      <c r="J15" s="69" t="s">
        <v>9</v>
      </c>
      <c r="K15" s="71" t="s">
        <v>9</v>
      </c>
      <c r="L15" s="3"/>
      <c r="M15" s="38"/>
    </row>
    <row r="16" spans="1:16" ht="45.75" customHeight="1" outlineLevel="1" x14ac:dyDescent="0.2">
      <c r="A16" s="78" t="str">
        <f>Máximo!A16</f>
        <v>1.3</v>
      </c>
      <c r="B16" s="608" t="str">
        <f>Máximo!B16:E16</f>
        <v>A solução ofertada presente nos relatórios de mercado (Quadrante e reports Gartner ou Big Wave do Forrester, etc)</v>
      </c>
      <c r="C16" s="609"/>
      <c r="D16" s="609"/>
      <c r="E16" s="610"/>
      <c r="F16" s="68" t="s">
        <v>9</v>
      </c>
      <c r="G16" s="68" t="s">
        <v>9</v>
      </c>
      <c r="H16" s="69" t="s">
        <v>9</v>
      </c>
      <c r="I16" s="37" t="s">
        <v>5</v>
      </c>
      <c r="J16" s="69" t="s">
        <v>9</v>
      </c>
      <c r="K16" s="71" t="s">
        <v>9</v>
      </c>
      <c r="L16" s="3"/>
      <c r="M16" s="38"/>
    </row>
    <row r="17" spans="1:16" ht="45.75" customHeight="1" outlineLevel="1" x14ac:dyDescent="0.2">
      <c r="A17" s="78" t="str">
        <f>Máximo!A17</f>
        <v>1.4</v>
      </c>
      <c r="B17" s="608" t="str">
        <f>Máximo!B17:E17</f>
        <v>Proponente possui case(s) de sucesso na implementação de projetos de Gestão de Fraudes com a solução ofertada</v>
      </c>
      <c r="C17" s="609"/>
      <c r="D17" s="609"/>
      <c r="E17" s="610"/>
      <c r="F17" s="68" t="s">
        <v>9</v>
      </c>
      <c r="G17" s="68" t="s">
        <v>9</v>
      </c>
      <c r="H17" s="69" t="s">
        <v>9</v>
      </c>
      <c r="I17" s="37" t="s">
        <v>5</v>
      </c>
      <c r="J17" s="69" t="s">
        <v>9</v>
      </c>
      <c r="K17" s="71" t="s">
        <v>9</v>
      </c>
      <c r="L17" s="3"/>
      <c r="M17" s="38"/>
    </row>
    <row r="18" spans="1:16" ht="45.75" customHeight="1" outlineLevel="1" x14ac:dyDescent="0.2">
      <c r="A18" s="78" t="str">
        <f>Máximo!A18</f>
        <v>1.5</v>
      </c>
      <c r="B18" s="608" t="str">
        <f>Máximo!B18:E18</f>
        <v>Proponente deve possuir equipe com experiência comprovada na implementação de projetos de Gestão de Fraudes em Telecom no mercado nacional</v>
      </c>
      <c r="C18" s="609"/>
      <c r="D18" s="609"/>
      <c r="E18" s="610"/>
      <c r="F18" s="68" t="s">
        <v>9</v>
      </c>
      <c r="G18" s="68" t="s">
        <v>9</v>
      </c>
      <c r="H18" s="69" t="s">
        <v>9</v>
      </c>
      <c r="I18" s="37" t="s">
        <v>5</v>
      </c>
      <c r="J18" s="69" t="s">
        <v>9</v>
      </c>
      <c r="K18" s="71" t="s">
        <v>9</v>
      </c>
      <c r="L18" s="3"/>
      <c r="M18" s="38"/>
    </row>
    <row r="19" spans="1:16" outlineLevel="1" x14ac:dyDescent="0.2">
      <c r="A19" s="35"/>
      <c r="B19" s="35"/>
      <c r="C19" s="35"/>
      <c r="D19" s="35"/>
      <c r="E19" s="35"/>
      <c r="F19" s="115"/>
      <c r="G19" s="115"/>
      <c r="H19" s="35"/>
      <c r="I19" s="35"/>
      <c r="J19" s="35"/>
    </row>
    <row r="20" spans="1:16" outlineLevel="1" x14ac:dyDescent="0.2"/>
    <row r="21" spans="1:16" ht="18" outlineLevel="1" x14ac:dyDescent="0.25">
      <c r="A21" s="439" t="s">
        <v>140</v>
      </c>
      <c r="B21" s="439"/>
      <c r="C21" s="439"/>
      <c r="D21" s="439"/>
      <c r="E21" s="439"/>
      <c r="F21" s="439"/>
      <c r="G21" s="439"/>
      <c r="H21" s="439"/>
      <c r="I21" s="439"/>
      <c r="J21" s="439"/>
      <c r="K21" s="439"/>
      <c r="L21" s="439"/>
      <c r="M21" s="439"/>
      <c r="N21" s="145"/>
      <c r="O21" s="145"/>
      <c r="P21" s="145"/>
    </row>
    <row r="22" spans="1:16" outlineLevel="1" x14ac:dyDescent="0.2"/>
    <row r="23" spans="1:16" ht="25.5" outlineLevel="1" x14ac:dyDescent="0.2">
      <c r="A23" s="89" t="s">
        <v>2</v>
      </c>
      <c r="B23" s="670" t="s">
        <v>1</v>
      </c>
      <c r="C23" s="671"/>
      <c r="D23" s="671"/>
      <c r="E23" s="672"/>
      <c r="F23" s="90" t="s">
        <v>20</v>
      </c>
      <c r="G23" s="91" t="s">
        <v>21</v>
      </c>
      <c r="H23" s="92" t="s">
        <v>59</v>
      </c>
      <c r="I23" s="92" t="s">
        <v>7</v>
      </c>
      <c r="J23" s="93" t="s">
        <v>0</v>
      </c>
      <c r="K23" s="94" t="s">
        <v>10</v>
      </c>
      <c r="L23" s="89" t="s">
        <v>92</v>
      </c>
      <c r="M23" s="95" t="s">
        <v>93</v>
      </c>
    </row>
    <row r="24" spans="1:16" ht="18" customHeight="1" x14ac:dyDescent="0.2">
      <c r="A24" s="96">
        <f>Máximo!A24</f>
        <v>2</v>
      </c>
      <c r="B24" s="249" t="str">
        <f>Máximo!B24:E24</f>
        <v>Qualificação do Fornecedor</v>
      </c>
      <c r="C24" s="250"/>
      <c r="D24" s="250"/>
      <c r="E24" s="251"/>
      <c r="F24" s="65">
        <f>IF(Máximo!F24="","",Máximo!F24)</f>
        <v>0.25</v>
      </c>
      <c r="G24" s="65">
        <f>IF(Máximo!G24="","",Máximo!G24)</f>
        <v>1</v>
      </c>
      <c r="H24" s="97" t="str">
        <f>IF(Máximo!H24="","",Máximo!H24)</f>
        <v/>
      </c>
      <c r="I24" s="97"/>
      <c r="J24" s="100"/>
      <c r="K24" s="67">
        <f>SUM(K25:K30)-K30</f>
        <v>0</v>
      </c>
      <c r="L24" s="98"/>
      <c r="M24" s="77"/>
    </row>
    <row r="25" spans="1:16" ht="45.75" customHeight="1" outlineLevel="1" x14ac:dyDescent="0.2">
      <c r="A25" s="78" t="str">
        <f>Máximo!A25</f>
        <v>2.1</v>
      </c>
      <c r="B25" s="667" t="str">
        <f>Máximo!B25:E25</f>
        <v>Sizing (hardware) da solução otimizado</v>
      </c>
      <c r="C25" s="668"/>
      <c r="D25" s="668"/>
      <c r="E25" s="669"/>
      <c r="F25" s="99" t="str">
        <f>IF(Máximo!F25:I25="","",Máximo!F25:I25)</f>
        <v/>
      </c>
      <c r="G25" s="72">
        <f>Máximo!G25:J25</f>
        <v>0.05</v>
      </c>
      <c r="H25" s="70" t="str">
        <f>IF(Máximo!H25="","",Máximo!H25)</f>
        <v>Obrigatório</v>
      </c>
      <c r="I25" s="37" t="s">
        <v>4</v>
      </c>
      <c r="J25" s="73">
        <f>IF($K$13="Não Atende",0,IF(I25="","",IF(H25="",VLOOKUP(I25,Parâmetros!$B$3:$C$6,2,0),VLOOKUP(I25,Parâmetros!$B$3:$C$6,2,0)*VLOOKUP(H25,Parâmetros!$E$3:$G$5,2,0))))</f>
        <v>0</v>
      </c>
      <c r="K25" s="74">
        <f>IF(J25="",0,((G25*J25)*$F$24)*0.9*100)</f>
        <v>0</v>
      </c>
      <c r="L25" s="3"/>
      <c r="M25" s="38"/>
    </row>
    <row r="26" spans="1:16" ht="45.75" customHeight="1" outlineLevel="1" x14ac:dyDescent="0.2">
      <c r="A26" s="170" t="str">
        <f>Máximo!A26</f>
        <v>2.2</v>
      </c>
      <c r="B26" s="667" t="str">
        <f>Máximo!B26:E26</f>
        <v>Aderência às Etapas do projeto previstas pela Oi</v>
      </c>
      <c r="C26" s="668"/>
      <c r="D26" s="668"/>
      <c r="E26" s="669"/>
      <c r="F26" s="99" t="str">
        <f>IF(Máximo!F26:I26="","",Máximo!F26:I26)</f>
        <v/>
      </c>
      <c r="G26" s="72">
        <f>Máximo!G26:J26</f>
        <v>0.05</v>
      </c>
      <c r="H26" s="70" t="str">
        <f>IF(Máximo!H26="","",Máximo!H26)</f>
        <v>Obrigatório</v>
      </c>
      <c r="I26" s="37" t="s">
        <v>17</v>
      </c>
      <c r="J26" s="73">
        <f>IF($K$13="Não Atende",0,IF(I26="","",IF(H26="",VLOOKUP(I26,Parâmetros!$B$3:$C$6,2,0),VLOOKUP(I26,Parâmetros!$B$3:$C$6,2,0)*VLOOKUP(H26,Parâmetros!$E$3:$G$5,2,0))))</f>
        <v>0</v>
      </c>
      <c r="K26" s="74">
        <f t="shared" ref="K26:K29" si="0">IF(J26="",0,((G26*J26)*$F$24)*0.9*100)</f>
        <v>0</v>
      </c>
      <c r="L26" s="3"/>
      <c r="M26" s="38"/>
    </row>
    <row r="27" spans="1:16" ht="45.75" customHeight="1" outlineLevel="1" x14ac:dyDescent="0.2">
      <c r="A27" s="78" t="str">
        <f>Máximo!A27</f>
        <v>2.3</v>
      </c>
      <c r="B27" s="667" t="str">
        <f>Máximo!B27:E27</f>
        <v>Disponibilizar de local próprio na região de prestação do serviço para alocação dos seus recursos.</v>
      </c>
      <c r="C27" s="668"/>
      <c r="D27" s="668"/>
      <c r="E27" s="669"/>
      <c r="F27" s="99" t="str">
        <f>IF(Máximo!F27:I27="","",Máximo!F27:I27)</f>
        <v/>
      </c>
      <c r="G27" s="72">
        <f>Máximo!G27:J27</f>
        <v>0.05</v>
      </c>
      <c r="H27" s="70" t="str">
        <f>IF(Máximo!H27="","",Máximo!H27)</f>
        <v>Obrigatório</v>
      </c>
      <c r="I27" s="37" t="s">
        <v>17</v>
      </c>
      <c r="J27" s="73">
        <f>IF($K$13="Não Atende",0,IF(I27="","",IF(H27="",VLOOKUP(I27,Parâmetros!$B$3:$C$6,2,0),VLOOKUP(I27,Parâmetros!$B$3:$C$6,2,0)*VLOOKUP(H27,Parâmetros!$E$3:$G$5,2,0))))</f>
        <v>0</v>
      </c>
      <c r="K27" s="74">
        <f t="shared" si="0"/>
        <v>0</v>
      </c>
      <c r="L27" s="3"/>
      <c r="M27" s="38"/>
    </row>
    <row r="28" spans="1:16" ht="45.75" customHeight="1" outlineLevel="1" x14ac:dyDescent="0.2">
      <c r="A28" s="170" t="str">
        <f>Máximo!A28</f>
        <v>2.4</v>
      </c>
      <c r="B28" s="667" t="str">
        <f>Máximo!B28:E28</f>
        <v>Atendimento à provas de conceito da solução proposta</v>
      </c>
      <c r="C28" s="668"/>
      <c r="D28" s="668"/>
      <c r="E28" s="669"/>
      <c r="F28" s="99" t="str">
        <f>IF(Máximo!F28:I28="","",Máximo!F28:I28)</f>
        <v/>
      </c>
      <c r="G28" s="72">
        <f>Máximo!G28:J28</f>
        <v>0.5</v>
      </c>
      <c r="H28" s="70" t="str">
        <f>IF(Máximo!H28="","",Máximo!H28)</f>
        <v>Obrigatório</v>
      </c>
      <c r="I28" s="37" t="s">
        <v>17</v>
      </c>
      <c r="J28" s="73">
        <f>IF($K$13="Não Atende",0,IF(I28="","",IF(H28="",VLOOKUP(I28,Parâmetros!$B$3:$C$6,2,0),VLOOKUP(I28,Parâmetros!$B$3:$C$6,2,0)*VLOOKUP(H28,Parâmetros!$E$3:$G$5,2,0))))</f>
        <v>0</v>
      </c>
      <c r="K28" s="74">
        <f t="shared" si="0"/>
        <v>0</v>
      </c>
      <c r="L28" s="3"/>
      <c r="M28" s="38"/>
    </row>
    <row r="29" spans="1:16" ht="45.75" customHeight="1" outlineLevel="1" x14ac:dyDescent="0.2">
      <c r="A29" s="78" t="str">
        <f>Máximo!A29</f>
        <v>2.5</v>
      </c>
      <c r="B29" s="667" t="str">
        <f>Máximo!B29:E29</f>
        <v>Especialistas da solução proposta em território nacional</v>
      </c>
      <c r="C29" s="668"/>
      <c r="D29" s="668"/>
      <c r="E29" s="669"/>
      <c r="F29" s="99" t="str">
        <f>IF(Máximo!F29:I29="","",Máximo!F29:I29)</f>
        <v/>
      </c>
      <c r="G29" s="72">
        <f>Máximo!G29:J29</f>
        <v>0.35</v>
      </c>
      <c r="H29" s="70" t="str">
        <f>IF(Máximo!H29="","",Máximo!H29)</f>
        <v>Obrigatório</v>
      </c>
      <c r="I29" s="37" t="s">
        <v>5</v>
      </c>
      <c r="J29" s="73">
        <f>IF($K$13="Não Atende",0,IF(I29="","",IF(H29="",VLOOKUP(I29,Parâmetros!$B$3:$C$6,2,0),VLOOKUP(I29,Parâmetros!$B$3:$C$6,2,0)*VLOOKUP(H29,Parâmetros!$E$3:$G$5,2,0))))</f>
        <v>0</v>
      </c>
      <c r="K29" s="74">
        <f t="shared" si="0"/>
        <v>0</v>
      </c>
      <c r="L29" s="3"/>
      <c r="M29" s="38"/>
    </row>
    <row r="30" spans="1:16" ht="18" x14ac:dyDescent="0.2">
      <c r="A30" s="96">
        <f>Máximo!A30</f>
        <v>3</v>
      </c>
      <c r="B30" s="249" t="str">
        <f>Máximo!B30:E30</f>
        <v>Produto</v>
      </c>
      <c r="C30" s="250"/>
      <c r="D30" s="250"/>
      <c r="E30" s="251"/>
      <c r="F30" s="65">
        <f>IF(Máximo!F30="","",Máximo!F30)</f>
        <v>0.45</v>
      </c>
      <c r="G30" s="65">
        <f>IF(Máximo!G30="","",Máximo!G30)</f>
        <v>1</v>
      </c>
      <c r="H30" s="97" t="str">
        <f>IF(Máximo!H30="","",Máximo!H30)</f>
        <v/>
      </c>
      <c r="I30" s="63"/>
      <c r="J30" s="100"/>
      <c r="K30" s="67">
        <f>SUM(K31:K779)-K779</f>
        <v>0</v>
      </c>
      <c r="L30" s="98"/>
      <c r="M30" s="77"/>
    </row>
    <row r="31" spans="1:16" ht="15" customHeight="1" outlineLevel="1" x14ac:dyDescent="0.2">
      <c r="A31" s="121"/>
      <c r="B31" s="236" t="s">
        <v>214</v>
      </c>
      <c r="C31" s="236"/>
      <c r="D31" s="236"/>
      <c r="E31" s="236"/>
      <c r="F31" s="122"/>
      <c r="G31" s="122"/>
      <c r="H31" s="122"/>
      <c r="I31" s="239"/>
      <c r="J31" s="122"/>
      <c r="K31" s="122"/>
      <c r="L31" s="122"/>
      <c r="M31" s="123"/>
      <c r="N31" s="168"/>
      <c r="O31" s="168"/>
    </row>
    <row r="32" spans="1:16" ht="84.95" customHeight="1" outlineLevel="1" x14ac:dyDescent="0.2">
      <c r="A32" s="170" t="str">
        <f>Máximo!A32</f>
        <v>3.1</v>
      </c>
      <c r="B32" s="667" t="str">
        <f>Máximo!B32:E32</f>
        <v>Aderência aos níveis de customização da Oi (preenchimento a partir da aba "3. Req Produto")
Faixas
de 0 a 5% - Supera
de 6 a 10% - Atende
de 11 a 15% - Atende Parcialmente
a cima de 16% - Não atende</v>
      </c>
      <c r="C32" s="668"/>
      <c r="D32" s="668"/>
      <c r="E32" s="669"/>
      <c r="F32" s="68" t="str">
        <f>IF(Máximo!F32:I32="","",Máximo!F32:I32)</f>
        <v/>
      </c>
      <c r="G32" s="72">
        <f>Máximo!G32:J32</f>
        <v>5.0000002250017002E-2</v>
      </c>
      <c r="H32" s="70" t="str">
        <f>IF(Máximo!H32="","",Máximo!H32)</f>
        <v>Obrigatório</v>
      </c>
      <c r="I32" s="37" t="s">
        <v>4</v>
      </c>
      <c r="J32" s="73">
        <f>IF($K$13="Não Atende",0,IF(I32="","",IF(H32="",VLOOKUP(I32,Parâmetros!$B$3:$C$6,2,0),VLOOKUP(I32,Parâmetros!$B$3:$C$6,2,0)*VLOOKUP(H32,Parâmetros!$E$3:$G$5,2,0))))</f>
        <v>0</v>
      </c>
      <c r="K32" s="74">
        <f>IF(J32="",0,((G32*J32)*$F$30)*0.9*100)</f>
        <v>0</v>
      </c>
      <c r="L32" s="3"/>
      <c r="M32" s="38"/>
    </row>
    <row r="33" spans="1:15" ht="15" customHeight="1" outlineLevel="1" x14ac:dyDescent="0.2">
      <c r="A33" s="121"/>
      <c r="B33" s="236" t="s">
        <v>168</v>
      </c>
      <c r="C33" s="236"/>
      <c r="D33" s="236"/>
      <c r="E33" s="236"/>
      <c r="F33" s="122"/>
      <c r="G33" s="122"/>
      <c r="H33" s="122"/>
      <c r="I33" s="239"/>
      <c r="J33" s="122"/>
      <c r="K33" s="122"/>
      <c r="L33" s="122"/>
      <c r="M33" s="123"/>
      <c r="N33" s="168"/>
      <c r="O33" s="168"/>
    </row>
    <row r="34" spans="1:15" ht="45.75" customHeight="1" outlineLevel="1" x14ac:dyDescent="0.2">
      <c r="A34" s="170" t="str">
        <f>Máximo!A34</f>
        <v>3.2</v>
      </c>
      <c r="B34" s="667" t="str">
        <f>Máximo!B34:E34</f>
        <v>A ferramenta deverá ser capaz de previnir cenários de fraudes de subscrição através de ações automáticas conforme regras parametrizáveis. Por exemplo, ações automáticas contra returning fraudsters</v>
      </c>
      <c r="C34" s="668"/>
      <c r="D34" s="668"/>
      <c r="E34" s="669"/>
      <c r="F34" s="68" t="str">
        <f>IF(Máximo!F34:I34="","",Máximo!F34:I34)</f>
        <v/>
      </c>
      <c r="G34" s="72">
        <f>Máximo!G34:J34</f>
        <v>7.4999999999999997E-3</v>
      </c>
      <c r="H34" s="70" t="str">
        <f>IF(Máximo!H34="","",Máximo!H34)</f>
        <v>Obrigatório</v>
      </c>
      <c r="I34" s="37" t="s">
        <v>17</v>
      </c>
      <c r="J34" s="73">
        <f>IF($K$13="Não Atende",0,IF(I34="","",IF(H34="",VLOOKUP(I34,Parâmetros!$B$3:$C$6,2,0),VLOOKUP(I34,Parâmetros!$B$3:$C$6,2,0)*VLOOKUP(H34,Parâmetros!$E$3:$G$5,2,0))))</f>
        <v>0</v>
      </c>
      <c r="K34" s="74">
        <f t="shared" ref="K34" si="1">IF(J34="",0,((G34*J34)*$F$30)*0.9*100)</f>
        <v>0</v>
      </c>
      <c r="L34" s="3"/>
      <c r="M34" s="38"/>
    </row>
    <row r="35" spans="1:15" ht="45.75" customHeight="1" outlineLevel="1" x14ac:dyDescent="0.2">
      <c r="A35" s="170" t="str">
        <f>Máximo!A35</f>
        <v>3.3</v>
      </c>
      <c r="B35" s="667" t="str">
        <f>Máximo!B35:E35</f>
        <v>A ferramenta deve identificar no momento da venda o risco de fraude para bloqueio atumotático (negação da venda), derivação para análise humanda e aprovação automática</v>
      </c>
      <c r="C35" s="668"/>
      <c r="D35" s="668"/>
      <c r="E35" s="669"/>
      <c r="F35" s="68" t="str">
        <f>IF(Máximo!F35:I35="","",Máximo!F35:I35)</f>
        <v/>
      </c>
      <c r="G35" s="72">
        <f>Máximo!G35:J35</f>
        <v>7.4999999999999997E-3</v>
      </c>
      <c r="H35" s="70" t="str">
        <f>IF(Máximo!H35="","",Máximo!H35)</f>
        <v>Obrigatório</v>
      </c>
      <c r="I35" s="37" t="s">
        <v>17</v>
      </c>
      <c r="J35" s="73">
        <f>IF($K$13="Não Atende",0,IF(I35="","",IF(H35="",VLOOKUP(I35,Parâmetros!$B$3:$C$6,2,0),VLOOKUP(I35,Parâmetros!$B$3:$C$6,2,0)*VLOOKUP(H35,Parâmetros!$E$3:$G$5,2,0))))</f>
        <v>0</v>
      </c>
      <c r="K35" s="74">
        <f t="shared" ref="K35" si="2">IF(J35="",0,((G35*J35)*$F$30)*0.9*100)</f>
        <v>0</v>
      </c>
      <c r="L35" s="3"/>
      <c r="M35" s="38"/>
    </row>
    <row r="36" spans="1:15" ht="45.75" customHeight="1" outlineLevel="1" x14ac:dyDescent="0.2">
      <c r="A36" s="170" t="str">
        <f>Máximo!A36</f>
        <v>3.4</v>
      </c>
      <c r="B36" s="667" t="str">
        <f>Máximo!B36:E36</f>
        <v xml:space="preserve">A ferramenta deverá disponibilizar uma interface para consulta de dados cadastrais (telefones de contatos, endereço, etc) dos clientes para tratativa da análise de crédito. </v>
      </c>
      <c r="C36" s="668"/>
      <c r="D36" s="668"/>
      <c r="E36" s="669"/>
      <c r="F36" s="68" t="str">
        <f>IF(Máximo!F36:I36="","",Máximo!F36:I36)</f>
        <v/>
      </c>
      <c r="G36" s="72">
        <f>Máximo!G36:J36</f>
        <v>7.4999999999999997E-3</v>
      </c>
      <c r="H36" s="70" t="str">
        <f>IF(Máximo!H36="","",Máximo!H36)</f>
        <v>Obrigatório</v>
      </c>
      <c r="I36" s="37" t="s">
        <v>17</v>
      </c>
      <c r="J36" s="73">
        <f>IF($K$13="Não Atende",0,IF(I36="","",IF(H36="",VLOOKUP(I36,Parâmetros!$B$3:$C$6,2,0),VLOOKUP(I36,Parâmetros!$B$3:$C$6,2,0)*VLOOKUP(H36,Parâmetros!$E$3:$G$5,2,0))))</f>
        <v>0</v>
      </c>
      <c r="K36" s="74">
        <f t="shared" ref="K36" si="3">IF(J36="",0,((G36*J36)*$F$30)*0.9*100)</f>
        <v>0</v>
      </c>
      <c r="L36" s="3"/>
      <c r="M36" s="38"/>
    </row>
    <row r="37" spans="1:15" ht="45.75" customHeight="1" outlineLevel="1" x14ac:dyDescent="0.2">
      <c r="A37" s="170" t="str">
        <f>Máximo!A37</f>
        <v>3.5</v>
      </c>
      <c r="B37" s="667" t="str">
        <f>Máximo!B37:E37</f>
        <v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v>
      </c>
      <c r="C37" s="668"/>
      <c r="D37" s="668"/>
      <c r="E37" s="669"/>
      <c r="F37" s="68" t="str">
        <f>IF(Máximo!F37:I37="","",Máximo!F37:I37)</f>
        <v/>
      </c>
      <c r="G37" s="72">
        <f>Máximo!G37:J37</f>
        <v>7.4999999999999997E-3</v>
      </c>
      <c r="H37" s="70" t="str">
        <f>IF(Máximo!H37="","",Máximo!H37)</f>
        <v>Obrigatório</v>
      </c>
      <c r="I37" s="37" t="s">
        <v>17</v>
      </c>
      <c r="J37" s="73">
        <f>IF($K$13="Não Atende",0,IF(I37="","",IF(H37="",VLOOKUP(I37,Parâmetros!$B$3:$C$6,2,0),VLOOKUP(I37,Parâmetros!$B$3:$C$6,2,0)*VLOOKUP(H37,Parâmetros!$E$3:$G$5,2,0))))</f>
        <v>0</v>
      </c>
      <c r="K37" s="74">
        <f t="shared" ref="K37" si="4">IF(J37="",0,((G37*J37)*$F$30)*0.9*100)</f>
        <v>0</v>
      </c>
      <c r="L37" s="3"/>
      <c r="M37" s="38"/>
    </row>
    <row r="38" spans="1:15" ht="45.75" customHeight="1" outlineLevel="1" x14ac:dyDescent="0.2">
      <c r="A38" s="170" t="str">
        <f>Máximo!A38</f>
        <v>3.6</v>
      </c>
      <c r="B38" s="667" t="str">
        <f>Máximo!B38:E38</f>
        <v>A ferramenta deverá ser capaz de emitir parecer/laudo com o score de risco de fraude no momento da venda (validando as informações passadas pelo cliente com dos dados cadastrais e/ou fazendo score com ferramentas de terceiros - integração webservice)</v>
      </c>
      <c r="C38" s="668"/>
      <c r="D38" s="668"/>
      <c r="E38" s="669"/>
      <c r="F38" s="68" t="str">
        <f>IF(Máximo!F38:I38="","",Máximo!F38:I38)</f>
        <v/>
      </c>
      <c r="G38" s="72">
        <f>Máximo!G38:J38</f>
        <v>7.4999999999999997E-3</v>
      </c>
      <c r="H38" s="70" t="str">
        <f>IF(Máximo!H38="","",Máximo!H38)</f>
        <v>Obrigatório</v>
      </c>
      <c r="I38" s="37" t="s">
        <v>17</v>
      </c>
      <c r="J38" s="73">
        <f>IF($K$13="Não Atende",0,IF(I38="","",IF(H38="",VLOOKUP(I38,Parâmetros!$B$3:$C$6,2,0),VLOOKUP(I38,Parâmetros!$B$3:$C$6,2,0)*VLOOKUP(H38,Parâmetros!$E$3:$G$5,2,0))))</f>
        <v>0</v>
      </c>
      <c r="K38" s="74">
        <f t="shared" ref="K38" si="5">IF(J38="",0,((G38*J38)*$F$30)*0.9*100)</f>
        <v>0</v>
      </c>
      <c r="L38" s="3"/>
      <c r="M38" s="38"/>
    </row>
    <row r="39" spans="1:15" ht="45.75" customHeight="1" outlineLevel="1" x14ac:dyDescent="0.2">
      <c r="A39" s="170" t="str">
        <f>Máximo!A39</f>
        <v>3.7</v>
      </c>
      <c r="B39" s="667" t="str">
        <f>Máximo!B39:E39</f>
        <v>A ferramenta deverá permitir a configuração de regras para prevenir novas ativações de clientes Oi através da análise de dados cadastrais, tais como: CPF, RG, Nome, Endereço, Cidade, UF etc.</v>
      </c>
      <c r="C39" s="668"/>
      <c r="D39" s="668"/>
      <c r="E39" s="669"/>
      <c r="F39" s="68" t="str">
        <f>IF(Máximo!F39:I39="","",Máximo!F39:I39)</f>
        <v/>
      </c>
      <c r="G39" s="72">
        <f>Máximo!G39:J39</f>
        <v>7.4999999999999997E-3</v>
      </c>
      <c r="H39" s="70" t="str">
        <f>IF(Máximo!H39="","",Máximo!H39)</f>
        <v>Obrigatório</v>
      </c>
      <c r="I39" s="37" t="s">
        <v>17</v>
      </c>
      <c r="J39" s="73">
        <f>IF($K$13="Não Atende",0,IF(I39="","",IF(H39="",VLOOKUP(I39,Parâmetros!$B$3:$C$6,2,0),VLOOKUP(I39,Parâmetros!$B$3:$C$6,2,0)*VLOOKUP(H39,Parâmetros!$E$3:$G$5,2,0))))</f>
        <v>0</v>
      </c>
      <c r="K39" s="74">
        <f t="shared" ref="K39" si="6">IF(J39="",0,((G39*J39)*$F$30)*0.9*100)</f>
        <v>0</v>
      </c>
      <c r="L39" s="3"/>
      <c r="M39" s="38"/>
    </row>
    <row r="40" spans="1:15" ht="45.75" customHeight="1" outlineLevel="1" x14ac:dyDescent="0.2">
      <c r="A40" s="170" t="str">
        <f>Máximo!A40</f>
        <v>3.8</v>
      </c>
      <c r="B40" s="667" t="str">
        <f>Máximo!B40:E40</f>
        <v>A ferramenta deverá permitir a configuração de regras para prevenir novas ativações de clientes Oi através da análise de tráfego (mal uso/margem negativa/baseado em volumede  dados, voz ou sms)</v>
      </c>
      <c r="C40" s="668"/>
      <c r="D40" s="668"/>
      <c r="E40" s="669"/>
      <c r="F40" s="68" t="str">
        <f>IF(Máximo!F40:I40="","",Máximo!F40:I40)</f>
        <v/>
      </c>
      <c r="G40" s="72">
        <f>Máximo!G40:J40</f>
        <v>7.4999999999999997E-3</v>
      </c>
      <c r="H40" s="70" t="str">
        <f>IF(Máximo!H40="","",Máximo!H40)</f>
        <v>Obrigatório</v>
      </c>
      <c r="I40" s="37" t="s">
        <v>17</v>
      </c>
      <c r="J40" s="73">
        <f>IF($K$13="Não Atende",0,IF(I40="","",IF(H40="",VLOOKUP(I40,Parâmetros!$B$3:$C$6,2,0),VLOOKUP(I40,Parâmetros!$B$3:$C$6,2,0)*VLOOKUP(H40,Parâmetros!$E$3:$G$5,2,0))))</f>
        <v>0</v>
      </c>
      <c r="K40" s="74">
        <f t="shared" ref="K40" si="7">IF(J40="",0,((G40*J40)*$F$30)*0.9*100)</f>
        <v>0</v>
      </c>
      <c r="L40" s="3"/>
      <c r="M40" s="38"/>
    </row>
    <row r="41" spans="1:15" ht="45.75" customHeight="1" outlineLevel="1" x14ac:dyDescent="0.2">
      <c r="A41" s="170" t="str">
        <f>Máximo!A41</f>
        <v>3.9</v>
      </c>
      <c r="B41" s="667" t="str">
        <f>Máximo!B41:E41</f>
        <v>Capacidade de adicionar informações (documentos, contatos, endereço, etc) dos assinantes e dealers em hotlists (graylists, whitelists e blacklists)</v>
      </c>
      <c r="C41" s="668"/>
      <c r="D41" s="668"/>
      <c r="E41" s="669"/>
      <c r="F41" s="68" t="str">
        <f>IF(Máximo!F41:I41="","",Máximo!F41:I41)</f>
        <v/>
      </c>
      <c r="G41" s="72">
        <f>Máximo!G41:J41</f>
        <v>7.4999999999999997E-3</v>
      </c>
      <c r="H41" s="70" t="str">
        <f>IF(Máximo!H41="","",Máximo!H41)</f>
        <v>Obrigatório</v>
      </c>
      <c r="I41" s="37" t="s">
        <v>17</v>
      </c>
      <c r="J41" s="73">
        <f>IF($K$13="Não Atende",0,IF(I41="","",IF(H41="",VLOOKUP(I41,Parâmetros!$B$3:$C$6,2,0),VLOOKUP(I41,Parâmetros!$B$3:$C$6,2,0)*VLOOKUP(H41,Parâmetros!$E$3:$G$5,2,0))))</f>
        <v>0</v>
      </c>
      <c r="K41" s="74">
        <f t="shared" ref="K41" si="8">IF(J41="",0,((G41*J41)*$F$30)*0.9*100)</f>
        <v>0</v>
      </c>
      <c r="L41" s="3"/>
      <c r="M41" s="38"/>
    </row>
    <row r="42" spans="1:15" ht="45.75" customHeight="1" outlineLevel="1" x14ac:dyDescent="0.2">
      <c r="A42" s="170" t="str">
        <f>Máximo!A42</f>
        <v>3.10</v>
      </c>
      <c r="B42" s="667" t="str">
        <f>Máximo!B42:E42</f>
        <v>A ferramenta deverá ser capaz de previnir a fraude gerada pelo próprio vendedor ou dealers para ganho de comissionamento fraudulento (visando utilizar o histórico de vendas do próprio dealer/vendedor) com base em modelos estatísticos</v>
      </c>
      <c r="C42" s="668"/>
      <c r="D42" s="668"/>
      <c r="E42" s="669"/>
      <c r="F42" s="68" t="str">
        <f>IF(Máximo!F42:I42="","",Máximo!F42:I42)</f>
        <v/>
      </c>
      <c r="G42" s="72">
        <f>Máximo!G42:J42</f>
        <v>7.4999999999999997E-3</v>
      </c>
      <c r="H42" s="70" t="str">
        <f>IF(Máximo!H42="","",Máximo!H42)</f>
        <v>Obrigatório</v>
      </c>
      <c r="I42" s="37" t="s">
        <v>17</v>
      </c>
      <c r="J42" s="73">
        <f>IF($K$13="Não Atende",0,IF(I42="","",IF(H42="",VLOOKUP(I42,Parâmetros!$B$3:$C$6,2,0),VLOOKUP(I42,Parâmetros!$B$3:$C$6,2,0)*VLOOKUP(H42,Parâmetros!$E$3:$G$5,2,0))))</f>
        <v>0</v>
      </c>
      <c r="K42" s="74">
        <f t="shared" ref="K42" si="9">IF(J42="",0,((G42*J42)*$F$30)*0.9*100)</f>
        <v>0</v>
      </c>
      <c r="L42" s="3"/>
      <c r="M42" s="38"/>
    </row>
    <row r="43" spans="1:15" ht="45.75" customHeight="1" outlineLevel="1" x14ac:dyDescent="0.2">
      <c r="A43" s="170" t="str">
        <f>Máximo!A43</f>
        <v>3.11</v>
      </c>
      <c r="B43" s="667" t="str">
        <f>Máximo!B43:E43</f>
        <v>A ferramenta deverá ser capaz de identificar fraude através de controles estatisticos dos processos através dos trâmites de OS's dos sistemas legados de cadastro (ex: Migração de Plano, Troca de CHIP, Troca de Número,  ativação, etc)</v>
      </c>
      <c r="C43" s="668"/>
      <c r="D43" s="668"/>
      <c r="E43" s="669"/>
      <c r="F43" s="68" t="str">
        <f>IF(Máximo!F43:I43="","",Máximo!F43:I43)</f>
        <v/>
      </c>
      <c r="G43" s="72">
        <f>Máximo!G43:J43</f>
        <v>7.4999999999999997E-3</v>
      </c>
      <c r="H43" s="70" t="str">
        <f>IF(Máximo!H43="","",Máximo!H43)</f>
        <v>Obrigatório</v>
      </c>
      <c r="I43" s="37" t="s">
        <v>17</v>
      </c>
      <c r="J43" s="73">
        <f>IF($K$13="Não Atende",0,IF(I43="","",IF(H43="",VLOOKUP(I43,Parâmetros!$B$3:$C$6,2,0),VLOOKUP(I43,Parâmetros!$B$3:$C$6,2,0)*VLOOKUP(H43,Parâmetros!$E$3:$G$5,2,0))))</f>
        <v>0</v>
      </c>
      <c r="K43" s="74">
        <f t="shared" ref="K43" si="10">IF(J43="",0,((G43*J43)*$F$30)*0.9*100)</f>
        <v>0</v>
      </c>
      <c r="L43" s="3"/>
      <c r="M43" s="38"/>
    </row>
    <row r="44" spans="1:15" ht="45.75" customHeight="1" outlineLevel="1" x14ac:dyDescent="0.2">
      <c r="A44" s="170" t="str">
        <f>Máximo!A44</f>
        <v>3.12</v>
      </c>
      <c r="B44" s="667" t="str">
        <f>Máximo!B44:E44</f>
        <v>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v>
      </c>
      <c r="C44" s="668"/>
      <c r="D44" s="668"/>
      <c r="E44" s="669"/>
      <c r="F44" s="68" t="str">
        <f>IF(Máximo!F44:I44="","",Máximo!F44:I44)</f>
        <v/>
      </c>
      <c r="G44" s="72">
        <f>Máximo!G44:J44</f>
        <v>7.4999999999999997E-3</v>
      </c>
      <c r="H44" s="70" t="str">
        <f>IF(Máximo!H44="","",Máximo!H44)</f>
        <v>Obrigatório</v>
      </c>
      <c r="I44" s="37" t="s">
        <v>17</v>
      </c>
      <c r="J44" s="73">
        <f>IF($K$13="Não Atende",0,IF(I44="","",IF(H44="",VLOOKUP(I44,Parâmetros!$B$3:$C$6,2,0),VLOOKUP(I44,Parâmetros!$B$3:$C$6,2,0)*VLOOKUP(H44,Parâmetros!$E$3:$G$5,2,0))))</f>
        <v>0</v>
      </c>
      <c r="K44" s="74">
        <f t="shared" ref="K44" si="11">IF(J44="",0,((G44*J44)*$F$30)*0.9*100)</f>
        <v>0</v>
      </c>
      <c r="L44" s="3"/>
      <c r="M44" s="38"/>
    </row>
    <row r="45" spans="1:15" ht="45.75" customHeight="1" outlineLevel="1" x14ac:dyDescent="0.2">
      <c r="A45" s="170" t="str">
        <f>Máximo!A45</f>
        <v>3.13</v>
      </c>
      <c r="B45" s="667" t="str">
        <f>Máximo!B45:E45</f>
        <v xml:space="preserve">A ferramenta deverá ser capaz de detectar cenários de fraudes de subscrição através de regras e alertas parametrizáveis </v>
      </c>
      <c r="C45" s="668"/>
      <c r="D45" s="668"/>
      <c r="E45" s="669"/>
      <c r="F45" s="68" t="str">
        <f>IF(Máximo!F45:I45="","",Máximo!F45:I45)</f>
        <v/>
      </c>
      <c r="G45" s="72">
        <f>Máximo!G45:J45</f>
        <v>3.69318182E-3</v>
      </c>
      <c r="H45" s="70" t="str">
        <f>IF(Máximo!H45="","",Máximo!H45)</f>
        <v>Obrigatório</v>
      </c>
      <c r="I45" s="37" t="s">
        <v>4</v>
      </c>
      <c r="J45" s="73">
        <f>IF($K$13="Não Atende",0,IF(I45="","",IF(H45="",VLOOKUP(I45,Parâmetros!$B$3:$C$6,2,0),VLOOKUP(I45,Parâmetros!$B$3:$C$6,2,0)*VLOOKUP(H45,Parâmetros!$E$3:$G$5,2,0))))</f>
        <v>0</v>
      </c>
      <c r="K45" s="74">
        <f t="shared" ref="K45" si="12">IF(J45="",0,((G45*J45)*$F$30)*0.9*100)</f>
        <v>0</v>
      </c>
      <c r="L45" s="3"/>
      <c r="M45" s="38"/>
    </row>
    <row r="46" spans="1:15" ht="45.75" customHeight="1" outlineLevel="1" x14ac:dyDescent="0.2">
      <c r="A46" s="170" t="str">
        <f>Máximo!A46</f>
        <v>3.14</v>
      </c>
      <c r="B46" s="667" t="str">
        <f>Máximo!B46:E46</f>
        <v>A ferramenta deverá ser capaz de detectar cenários de Spam (SMS) através de regras e alertas parametrizáveis, tais como: volumes de terminais distintos, volumes de CNs distintos, tipos de tráfego (on net ou off net), fingerprinting de tráfego, entre outros</v>
      </c>
      <c r="C46" s="668"/>
      <c r="D46" s="668"/>
      <c r="E46" s="669"/>
      <c r="F46" s="68" t="str">
        <f>IF(Máximo!F46:I46="","",Máximo!F46:I46)</f>
        <v/>
      </c>
      <c r="G46" s="72">
        <f>Máximo!G46:J46</f>
        <v>3.69318182E-3</v>
      </c>
      <c r="H46" s="70" t="str">
        <f>IF(Máximo!H46="","",Máximo!H46)</f>
        <v>Obrigatório</v>
      </c>
      <c r="I46" s="37" t="s">
        <v>4</v>
      </c>
      <c r="J46" s="73">
        <f>IF($K$13="Não Atende",0,IF(I46="","",IF(H46="",VLOOKUP(I46,Parâmetros!$B$3:$C$6,2,0),VLOOKUP(I46,Parâmetros!$B$3:$C$6,2,0)*VLOOKUP(H46,Parâmetros!$E$3:$G$5,2,0))))</f>
        <v>0</v>
      </c>
      <c r="K46" s="74">
        <f t="shared" ref="K46" si="13">IF(J46="",0,((G46*J46)*$F$30)*0.9*100)</f>
        <v>0</v>
      </c>
      <c r="L46" s="3"/>
      <c r="M46" s="38"/>
    </row>
    <row r="47" spans="1:15" ht="45.75" customHeight="1" outlineLevel="1" x14ac:dyDescent="0.2">
      <c r="A47" s="170" t="str">
        <f>Máximo!A47</f>
        <v>3.15</v>
      </c>
      <c r="B47" s="667" t="str">
        <f>Máximo!B47:E47</f>
        <v>A ferramenta deverá ser capaz de detectar cenários de Tráfego Zero (assinantes que não realizam chamadas e consumo de dados) através de regras e alertas e alertas parametrizáveis</v>
      </c>
      <c r="C47" s="668"/>
      <c r="D47" s="668"/>
      <c r="E47" s="669"/>
      <c r="F47" s="68" t="str">
        <f>IF(Máximo!F47:I47="","",Máximo!F47:I47)</f>
        <v/>
      </c>
      <c r="G47" s="72">
        <f>Máximo!G47:J47</f>
        <v>3.69318182E-3</v>
      </c>
      <c r="H47" s="70" t="str">
        <f>IF(Máximo!H47="","",Máximo!H47)</f>
        <v>Obrigatório</v>
      </c>
      <c r="I47" s="37" t="s">
        <v>4</v>
      </c>
      <c r="J47" s="73">
        <f>IF($K$13="Não Atende",0,IF(I47="","",IF(H47="",VLOOKUP(I47,Parâmetros!$B$3:$C$6,2,0),VLOOKUP(I47,Parâmetros!$B$3:$C$6,2,0)*VLOOKUP(H47,Parâmetros!$E$3:$G$5,2,0))))</f>
        <v>0</v>
      </c>
      <c r="K47" s="74">
        <f t="shared" ref="K47" si="14">IF(J47="",0,((G47*J47)*$F$30)*0.9*100)</f>
        <v>0</v>
      </c>
      <c r="L47" s="3"/>
      <c r="M47" s="38"/>
    </row>
    <row r="48" spans="1:15" ht="45.75" customHeight="1" outlineLevel="1" x14ac:dyDescent="0.2">
      <c r="A48" s="170" t="str">
        <f>Máximo!A48</f>
        <v>3.16</v>
      </c>
      <c r="B48" s="667" t="str">
        <f>Máximo!B48:E48</f>
        <v>A ferramenta deverá ser capaz de detectar cenários de Recargas Fraudulentas (bônus concedidos manualmente - fraude interna) através de regras e alertas e alertas parametrizáveis</v>
      </c>
      <c r="C48" s="668"/>
      <c r="D48" s="668"/>
      <c r="E48" s="669"/>
      <c r="F48" s="68" t="str">
        <f>IF(Máximo!F48:I48="","",Máximo!F48:I48)</f>
        <v/>
      </c>
      <c r="G48" s="72">
        <f>Máximo!G48:J48</f>
        <v>3.69318182E-3</v>
      </c>
      <c r="H48" s="70" t="str">
        <f>IF(Máximo!H48="","",Máximo!H48)</f>
        <v>Obrigatório</v>
      </c>
      <c r="I48" s="37" t="s">
        <v>4</v>
      </c>
      <c r="J48" s="73">
        <f>IF($K$13="Não Atende",0,IF(I48="","",IF(H48="",VLOOKUP(I48,Parâmetros!$B$3:$C$6,2,0),VLOOKUP(I48,Parâmetros!$B$3:$C$6,2,0)*VLOOKUP(H48,Parâmetros!$E$3:$G$5,2,0))))</f>
        <v>0</v>
      </c>
      <c r="K48" s="74">
        <f t="shared" ref="K48" si="15">IF(J48="",0,((G48*J48)*$F$30)*0.9*100)</f>
        <v>0</v>
      </c>
      <c r="L48" s="3"/>
      <c r="M48" s="38"/>
    </row>
    <row r="49" spans="1:13" ht="45.75" customHeight="1" outlineLevel="1" x14ac:dyDescent="0.2">
      <c r="A49" s="170" t="str">
        <f>Máximo!A49</f>
        <v>3.17</v>
      </c>
      <c r="B49" s="667" t="str">
        <f>Máximo!B49:E49</f>
        <v>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v>
      </c>
      <c r="C49" s="668"/>
      <c r="D49" s="668"/>
      <c r="E49" s="669"/>
      <c r="F49" s="68" t="str">
        <f>IF(Máximo!F49:I49="","",Máximo!F49:I49)</f>
        <v/>
      </c>
      <c r="G49" s="72">
        <f>Máximo!G49:J49</f>
        <v>3.69318182E-3</v>
      </c>
      <c r="H49" s="70" t="str">
        <f>IF(Máximo!H49="","",Máximo!H49)</f>
        <v>Obrigatório</v>
      </c>
      <c r="I49" s="37" t="s">
        <v>4</v>
      </c>
      <c r="J49" s="73">
        <f>IF($K$13="Não Atende",0,IF(I49="","",IF(H49="",VLOOKUP(I49,Parâmetros!$B$3:$C$6,2,0),VLOOKUP(I49,Parâmetros!$B$3:$C$6,2,0)*VLOOKUP(H49,Parâmetros!$E$3:$G$5,2,0))))</f>
        <v>0</v>
      </c>
      <c r="K49" s="74">
        <f t="shared" ref="K49" si="16">IF(J49="",0,((G49*J49)*$F$30)*0.9*100)</f>
        <v>0</v>
      </c>
      <c r="L49" s="3"/>
      <c r="M49" s="38"/>
    </row>
    <row r="50" spans="1:13" ht="45.75" customHeight="1" outlineLevel="1" x14ac:dyDescent="0.2">
      <c r="A50" s="170" t="str">
        <f>Máximo!A50</f>
        <v>3.18</v>
      </c>
      <c r="B50" s="667" t="str">
        <f>Máximo!B50:E50</f>
        <v>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v>
      </c>
      <c r="C50" s="668"/>
      <c r="D50" s="668"/>
      <c r="E50" s="669"/>
      <c r="F50" s="68" t="str">
        <f>IF(Máximo!F50:I50="","",Máximo!F50:I50)</f>
        <v/>
      </c>
      <c r="G50" s="72">
        <f>Máximo!G50:J50</f>
        <v>3.69318182E-3</v>
      </c>
      <c r="H50" s="70" t="str">
        <f>IF(Máximo!H50="","",Máximo!H50)</f>
        <v>Obrigatório</v>
      </c>
      <c r="I50" s="37" t="s">
        <v>4</v>
      </c>
      <c r="J50" s="73">
        <f>IF($K$13="Não Atende",0,IF(I50="","",IF(H50="",VLOOKUP(I50,Parâmetros!$B$3:$C$6,2,0),VLOOKUP(I50,Parâmetros!$B$3:$C$6,2,0)*VLOOKUP(H50,Parâmetros!$E$3:$G$5,2,0))))</f>
        <v>0</v>
      </c>
      <c r="K50" s="74">
        <f t="shared" ref="K50" si="17">IF(J50="",0,((G50*J50)*$F$30)*0.9*100)</f>
        <v>0</v>
      </c>
      <c r="L50" s="3"/>
      <c r="M50" s="38"/>
    </row>
    <row r="51" spans="1:13" ht="45.75" customHeight="1" outlineLevel="1" x14ac:dyDescent="0.2">
      <c r="A51" s="170" t="str">
        <f>Máximo!A51</f>
        <v>3.19</v>
      </c>
      <c r="B51" s="667" t="str">
        <f>Máximo!B51:E51</f>
        <v>A ferramenta deverá ser capaz de detectar a fraude gerada pelo próprio vendedor ou dealers para ganho de comissionamento fraudulento (visando utilizar o histórico de vendas do próprio dealer/vendedor) através de regras e alertas parametrizáveis</v>
      </c>
      <c r="C51" s="668"/>
      <c r="D51" s="668"/>
      <c r="E51" s="669"/>
      <c r="F51" s="68" t="str">
        <f>IF(Máximo!F51:I51="","",Máximo!F51:I51)</f>
        <v/>
      </c>
      <c r="G51" s="72">
        <f>Máximo!G51:J51</f>
        <v>3.69318182E-3</v>
      </c>
      <c r="H51" s="70" t="str">
        <f>IF(Máximo!H51="","",Máximo!H51)</f>
        <v>Obrigatório</v>
      </c>
      <c r="I51" s="37" t="s">
        <v>4</v>
      </c>
      <c r="J51" s="73">
        <f>IF($K$13="Não Atende",0,IF(I51="","",IF(H51="",VLOOKUP(I51,Parâmetros!$B$3:$C$6,2,0),VLOOKUP(I51,Parâmetros!$B$3:$C$6,2,0)*VLOOKUP(H51,Parâmetros!$E$3:$G$5,2,0))))</f>
        <v>0</v>
      </c>
      <c r="K51" s="74">
        <f t="shared" ref="K51" si="18">IF(J51="",0,((G51*J51)*$F$30)*0.9*100)</f>
        <v>0</v>
      </c>
      <c r="L51" s="3"/>
      <c r="M51" s="38"/>
    </row>
    <row r="52" spans="1:13" ht="45.75" customHeight="1" outlineLevel="1" x14ac:dyDescent="0.2">
      <c r="A52" s="170" t="str">
        <f>Máximo!A52</f>
        <v>3.20</v>
      </c>
      <c r="B52" s="667" t="str">
        <f>Máximo!B52:E52</f>
        <v>A ferramenta deverá ser capaz de detectar cenários de fraudes de Co-Billing (detectar terminais de outras operadoras utilizando CSP Oi) através de regras e alertas e alertas parametrizáveis e deverá integrar com os elementos de rede para bloqueio.</v>
      </c>
      <c r="C52" s="668"/>
      <c r="D52" s="668"/>
      <c r="E52" s="669"/>
      <c r="F52" s="68" t="str">
        <f>IF(Máximo!F52:I52="","",Máximo!F52:I52)</f>
        <v/>
      </c>
      <c r="G52" s="72">
        <f>Máximo!G52:J52</f>
        <v>3.69318182E-3</v>
      </c>
      <c r="H52" s="70" t="str">
        <f>IF(Máximo!H52="","",Máximo!H52)</f>
        <v>Obrigatório</v>
      </c>
      <c r="I52" s="37" t="s">
        <v>4</v>
      </c>
      <c r="J52" s="73">
        <f>IF($K$13="Não Atende",0,IF(I52="","",IF(H52="",VLOOKUP(I52,Parâmetros!$B$3:$C$6,2,0),VLOOKUP(I52,Parâmetros!$B$3:$C$6,2,0)*VLOOKUP(H52,Parâmetros!$E$3:$G$5,2,0))))</f>
        <v>0</v>
      </c>
      <c r="K52" s="74">
        <f t="shared" ref="K52" si="19">IF(J52="",0,((G52*J52)*$F$30)*0.9*100)</f>
        <v>0</v>
      </c>
      <c r="L52" s="3"/>
      <c r="M52" s="38"/>
    </row>
    <row r="53" spans="1:13" ht="45.75" customHeight="1" outlineLevel="1" x14ac:dyDescent="0.2">
      <c r="A53" s="170" t="str">
        <f>Máximo!A53</f>
        <v>3.21</v>
      </c>
      <c r="B53" s="667" t="str">
        <f>Máximo!B53:E53</f>
        <v>A ferramenta deverá ser capaz de detectar cenários de fraudes de Sequestro/Hijacking/Bypass (Siga-me/Call Foward) através de regras e alertas parametrizáveis e executar ações de bloqueios automáticos</v>
      </c>
      <c r="C53" s="668"/>
      <c r="D53" s="668"/>
      <c r="E53" s="669"/>
      <c r="F53" s="68" t="str">
        <f>IF(Máximo!F53:I53="","",Máximo!F53:I53)</f>
        <v/>
      </c>
      <c r="G53" s="72">
        <f>Máximo!G53:J53</f>
        <v>3.69318182E-3</v>
      </c>
      <c r="H53" s="70" t="str">
        <f>IF(Máximo!H53="","",Máximo!H53)</f>
        <v>Obrigatório</v>
      </c>
      <c r="I53" s="37" t="s">
        <v>4</v>
      </c>
      <c r="J53" s="73">
        <f>IF($K$13="Não Atende",0,IF(I53="","",IF(H53="",VLOOKUP(I53,Parâmetros!$B$3:$C$6,2,0),VLOOKUP(I53,Parâmetros!$B$3:$C$6,2,0)*VLOOKUP(H53,Parâmetros!$E$3:$G$5,2,0))))</f>
        <v>0</v>
      </c>
      <c r="K53" s="74">
        <f t="shared" ref="K53" si="20">IF(J53="",0,((G53*J53)*$F$30)*0.9*100)</f>
        <v>0</v>
      </c>
      <c r="L53" s="3"/>
      <c r="M53" s="38"/>
    </row>
    <row r="54" spans="1:13" ht="45.75" customHeight="1" outlineLevel="1" x14ac:dyDescent="0.2">
      <c r="A54" s="170" t="str">
        <f>Máximo!A54</f>
        <v>3.22</v>
      </c>
      <c r="B54" s="667" t="str">
        <f>Máximo!B54:E54</f>
        <v>A ferramenta deverá ser capaz de detectar cenários de fraudes de Wangiri/Fishing (chamadas "one-ring" para que o subscritor realize o retorno a números premium) através de regras e alertas parametrizáveis</v>
      </c>
      <c r="C54" s="668"/>
      <c r="D54" s="668"/>
      <c r="E54" s="669"/>
      <c r="F54" s="68" t="str">
        <f>IF(Máximo!F54:I54="","",Máximo!F54:I54)</f>
        <v/>
      </c>
      <c r="G54" s="72">
        <f>Máximo!G54:J54</f>
        <v>3.69318182E-3</v>
      </c>
      <c r="H54" s="70" t="str">
        <f>IF(Máximo!H54="","",Máximo!H54)</f>
        <v>Obrigatório</v>
      </c>
      <c r="I54" s="37" t="s">
        <v>4</v>
      </c>
      <c r="J54" s="73">
        <f>IF($K$13="Não Atende",0,IF(I54="","",IF(H54="",VLOOKUP(I54,Parâmetros!$B$3:$C$6,2,0),VLOOKUP(I54,Parâmetros!$B$3:$C$6,2,0)*VLOOKUP(H54,Parâmetros!$E$3:$G$5,2,0))))</f>
        <v>0</v>
      </c>
      <c r="K54" s="74">
        <f t="shared" ref="K54" si="21">IF(J54="",0,((G54*J54)*$F$30)*0.9*100)</f>
        <v>0</v>
      </c>
      <c r="L54" s="3"/>
      <c r="M54" s="38"/>
    </row>
    <row r="55" spans="1:13" ht="45.75" customHeight="1" outlineLevel="1" x14ac:dyDescent="0.2">
      <c r="A55" s="170" t="str">
        <f>Máximo!A55</f>
        <v>3.23</v>
      </c>
      <c r="B55" s="667" t="str">
        <f>Máximo!B55:E55</f>
        <v>A ferramenta deverá ser capaz de detectar cenários de fraudes de IMSI Stuffing (quando 1 MSISDN/IMEI possui mais de 1 IMSI trafegando na rede) através de regras e alertas parametrizáveis e executar ações de bloqueios automáticos</v>
      </c>
      <c r="C55" s="668"/>
      <c r="D55" s="668"/>
      <c r="E55" s="669"/>
      <c r="F55" s="68" t="str">
        <f>IF(Máximo!F55:I55="","",Máximo!F55:I55)</f>
        <v/>
      </c>
      <c r="G55" s="72">
        <f>Máximo!G55:J55</f>
        <v>3.69318182E-3</v>
      </c>
      <c r="H55" s="70" t="str">
        <f>IF(Máximo!H55="","",Máximo!H55)</f>
        <v>Obrigatório</v>
      </c>
      <c r="I55" s="37" t="s">
        <v>4</v>
      </c>
      <c r="J55" s="73">
        <f>IF($K$13="Não Atende",0,IF(I55="","",IF(H55="",VLOOKUP(I55,Parâmetros!$B$3:$C$6,2,0),VLOOKUP(I55,Parâmetros!$B$3:$C$6,2,0)*VLOOKUP(H55,Parâmetros!$E$3:$G$5,2,0))))</f>
        <v>0</v>
      </c>
      <c r="K55" s="74">
        <f t="shared" ref="K55" si="22">IF(J55="",0,((G55*J55)*$F$30)*0.9*100)</f>
        <v>0</v>
      </c>
      <c r="L55" s="3"/>
      <c r="M55" s="38"/>
    </row>
    <row r="56" spans="1:13" ht="45.75" customHeight="1" outlineLevel="1" x14ac:dyDescent="0.2">
      <c r="A56" s="170" t="str">
        <f>Máximo!A56</f>
        <v>3.24</v>
      </c>
      <c r="B56" s="667" t="str">
        <f>Máximo!B56:E56</f>
        <v>A ferramenta deverá ser capaz de detectar cenários de fraudes de Clonagem (tráfego ocorrendo em um mesmo MSIDN, IMEI, IMSI em locais diferentes e distantes ao mesmo tempo) através de regras e alertas parametrizáveis e executar ações de bloqueios automáticos</v>
      </c>
      <c r="C56" s="668"/>
      <c r="D56" s="668"/>
      <c r="E56" s="669"/>
      <c r="F56" s="68" t="str">
        <f>IF(Máximo!F56:I56="","",Máximo!F56:I56)</f>
        <v/>
      </c>
      <c r="G56" s="72">
        <f>Máximo!G56:J56</f>
        <v>3.69318182E-3</v>
      </c>
      <c r="H56" s="70" t="str">
        <f>IF(Máximo!H56="","",Máximo!H56)</f>
        <v>Obrigatório</v>
      </c>
      <c r="I56" s="37" t="s">
        <v>4</v>
      </c>
      <c r="J56" s="73">
        <f>IF($K$13="Não Atende",0,IF(I56="","",IF(H56="",VLOOKUP(I56,Parâmetros!$B$3:$C$6,2,0),VLOOKUP(I56,Parâmetros!$B$3:$C$6,2,0)*VLOOKUP(H56,Parâmetros!$E$3:$G$5,2,0))))</f>
        <v>0</v>
      </c>
      <c r="K56" s="74">
        <f t="shared" ref="K56" si="23">IF(J56="",0,((G56*J56)*$F$30)*0.9*100)</f>
        <v>0</v>
      </c>
      <c r="L56" s="3"/>
      <c r="M56" s="38"/>
    </row>
    <row r="57" spans="1:13" ht="45.75" customHeight="1" outlineLevel="1" x14ac:dyDescent="0.2">
      <c r="A57" s="170" t="str">
        <f>Máximo!A57</f>
        <v>3.25</v>
      </c>
      <c r="B57" s="667" t="str">
        <f>Máximo!B57:E57</f>
        <v>A ferramenta deverá prover mecanismos para analisar cenários de fraudes de subscrição com flexibilidade de realizar cruzamento de informações pertinentes ao caso (gestão de casos) para balizar medidas de atuação</v>
      </c>
      <c r="C57" s="668"/>
      <c r="D57" s="668"/>
      <c r="E57" s="669"/>
      <c r="F57" s="68" t="str">
        <f>IF(Máximo!F57:I57="","",Máximo!F57:I57)</f>
        <v/>
      </c>
      <c r="G57" s="72">
        <f>Máximo!G57:J57</f>
        <v>3.69318182E-3</v>
      </c>
      <c r="H57" s="70" t="str">
        <f>IF(Máximo!H57="","",Máximo!H57)</f>
        <v>Obrigatório</v>
      </c>
      <c r="I57" s="37" t="s">
        <v>4</v>
      </c>
      <c r="J57" s="73">
        <f>IF($K$13="Não Atende",0,IF(I57="","",IF(H57="",VLOOKUP(I57,Parâmetros!$B$3:$C$6,2,0),VLOOKUP(I57,Parâmetros!$B$3:$C$6,2,0)*VLOOKUP(H57,Parâmetros!$E$3:$G$5,2,0))))</f>
        <v>0</v>
      </c>
      <c r="K57" s="74">
        <f t="shared" ref="K57" si="24">IF(J57="",0,((G57*J57)*$F$30)*0.9*100)</f>
        <v>0</v>
      </c>
      <c r="L57" s="3"/>
      <c r="M57" s="38"/>
    </row>
    <row r="58" spans="1:13" ht="45.75" customHeight="1" outlineLevel="1" x14ac:dyDescent="0.2">
      <c r="A58" s="170" t="str">
        <f>Máximo!A58</f>
        <v>3.26</v>
      </c>
      <c r="B58" s="667" t="str">
        <f>Máximo!B58:E58</f>
        <v>A ferramenta deverá prover mecanismos para analisar cenários de Spam (SMS) com flexibilidade de realizar cruzamento de informações pertinentes ao caso (gestão de casos) para balizar medidas de atuação e executar ações de bloqueios automáticos</v>
      </c>
      <c r="C58" s="668"/>
      <c r="D58" s="668"/>
      <c r="E58" s="669"/>
      <c r="F58" s="68" t="str">
        <f>IF(Máximo!F58:I58="","",Máximo!F58:I58)</f>
        <v/>
      </c>
      <c r="G58" s="72">
        <f>Máximo!G58:J58</f>
        <v>3.69318182E-3</v>
      </c>
      <c r="H58" s="70" t="str">
        <f>IF(Máximo!H58="","",Máximo!H58)</f>
        <v>Obrigatório</v>
      </c>
      <c r="I58" s="37" t="s">
        <v>4</v>
      </c>
      <c r="J58" s="73">
        <f>IF($K$13="Não Atende",0,IF(I58="","",IF(H58="",VLOOKUP(I58,Parâmetros!$B$3:$C$6,2,0),VLOOKUP(I58,Parâmetros!$B$3:$C$6,2,0)*VLOOKUP(H58,Parâmetros!$E$3:$G$5,2,0))))</f>
        <v>0</v>
      </c>
      <c r="K58" s="74">
        <f t="shared" ref="K58" si="25">IF(J58="",0,((G58*J58)*$F$30)*0.9*100)</f>
        <v>0</v>
      </c>
      <c r="L58" s="3"/>
      <c r="M58" s="38"/>
    </row>
    <row r="59" spans="1:13" ht="45.75" customHeight="1" outlineLevel="1" x14ac:dyDescent="0.2">
      <c r="A59" s="170" t="str">
        <f>Máximo!A59</f>
        <v>3.27</v>
      </c>
      <c r="B59" s="667" t="str">
        <f>Máximo!B59:E59</f>
        <v>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v>
      </c>
      <c r="C59" s="668"/>
      <c r="D59" s="668"/>
      <c r="E59" s="669"/>
      <c r="F59" s="68" t="str">
        <f>IF(Máximo!F59:I59="","",Máximo!F59:I59)</f>
        <v/>
      </c>
      <c r="G59" s="72">
        <f>Máximo!G59:J59</f>
        <v>3.69318182E-3</v>
      </c>
      <c r="H59" s="70" t="str">
        <f>IF(Máximo!H59="","",Máximo!H59)</f>
        <v>Obrigatório</v>
      </c>
      <c r="I59" s="37" t="s">
        <v>4</v>
      </c>
      <c r="J59" s="73">
        <f>IF($K$13="Não Atende",0,IF(I59="","",IF(H59="",VLOOKUP(I59,Parâmetros!$B$3:$C$6,2,0),VLOOKUP(I59,Parâmetros!$B$3:$C$6,2,0)*VLOOKUP(H59,Parâmetros!$E$3:$G$5,2,0))))</f>
        <v>0</v>
      </c>
      <c r="K59" s="74">
        <f t="shared" ref="K59" si="26">IF(J59="",0,((G59*J59)*$F$30)*0.9*100)</f>
        <v>0</v>
      </c>
      <c r="L59" s="3"/>
      <c r="M59" s="38"/>
    </row>
    <row r="60" spans="1:13" ht="45.75" customHeight="1" outlineLevel="1" x14ac:dyDescent="0.2">
      <c r="A60" s="170" t="str">
        <f>Máximo!A60</f>
        <v>3.28</v>
      </c>
      <c r="B60" s="667" t="str">
        <f>Máximo!B60:E60</f>
        <v>A ferramenta deverá prover mecanismos para analisar cenários de Recargas Fraudulentas (bônus concedidos manualmente - fraude interna) com flexibilidade de realizar cruzamento de informações pertinentes ao caso (gestão de casos) para balizar medidas de atuação e executar ações de bloqueios automáticos e remoção do crédito indevido</v>
      </c>
      <c r="C60" s="668"/>
      <c r="D60" s="668"/>
      <c r="E60" s="669"/>
      <c r="F60" s="68" t="str">
        <f>IF(Máximo!F60:I60="","",Máximo!F60:I60)</f>
        <v/>
      </c>
      <c r="G60" s="72">
        <f>Máximo!G60:J60</f>
        <v>3.69318182E-3</v>
      </c>
      <c r="H60" s="70" t="str">
        <f>IF(Máximo!H60="","",Máximo!H60)</f>
        <v>Obrigatório</v>
      </c>
      <c r="I60" s="37" t="s">
        <v>4</v>
      </c>
      <c r="J60" s="73">
        <f>IF($K$13="Não Atende",0,IF(I60="","",IF(H60="",VLOOKUP(I60,Parâmetros!$B$3:$C$6,2,0),VLOOKUP(I60,Parâmetros!$B$3:$C$6,2,0)*VLOOKUP(H60,Parâmetros!$E$3:$G$5,2,0))))</f>
        <v>0</v>
      </c>
      <c r="K60" s="74">
        <f t="shared" ref="K60" si="27">IF(J60="",0,((G60*J60)*$F$30)*0.9*100)</f>
        <v>0</v>
      </c>
      <c r="L60" s="3"/>
      <c r="M60" s="38"/>
    </row>
    <row r="61" spans="1:13" ht="45.75" customHeight="1" outlineLevel="1" x14ac:dyDescent="0.2">
      <c r="A61" s="170" t="str">
        <f>Máximo!A61</f>
        <v>3.29</v>
      </c>
      <c r="B61" s="667" t="str">
        <f>Máximo!B61:E61</f>
        <v>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v>
      </c>
      <c r="C61" s="668"/>
      <c r="D61" s="668"/>
      <c r="E61" s="669"/>
      <c r="F61" s="68" t="str">
        <f>IF(Máximo!F61:I61="","",Máximo!F61:I61)</f>
        <v/>
      </c>
      <c r="G61" s="72">
        <f>Máximo!G61:J61</f>
        <v>3.69318182E-3</v>
      </c>
      <c r="H61" s="70" t="str">
        <f>IF(Máximo!H61="","",Máximo!H61)</f>
        <v>Obrigatório</v>
      </c>
      <c r="I61" s="37" t="s">
        <v>4</v>
      </c>
      <c r="J61" s="73">
        <f>IF($K$13="Não Atende",0,IF(I61="","",IF(H61="",VLOOKUP(I61,Parâmetros!$B$3:$C$6,2,0),VLOOKUP(I61,Parâmetros!$B$3:$C$6,2,0)*VLOOKUP(H61,Parâmetros!$E$3:$G$5,2,0))))</f>
        <v>0</v>
      </c>
      <c r="K61" s="74">
        <f t="shared" ref="K61" si="28">IF(J61="",0,((G61*J61)*$F$30)*0.9*100)</f>
        <v>0</v>
      </c>
      <c r="L61" s="3"/>
      <c r="M61" s="38"/>
    </row>
    <row r="62" spans="1:13" ht="45.75" customHeight="1" outlineLevel="1" x14ac:dyDescent="0.2">
      <c r="A62" s="170" t="str">
        <f>Máximo!A62</f>
        <v>3.30</v>
      </c>
      <c r="B62" s="667" t="str">
        <f>Máximo!B62:E62</f>
        <v>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v>
      </c>
      <c r="C62" s="668"/>
      <c r="D62" s="668"/>
      <c r="E62" s="669"/>
      <c r="F62" s="68" t="str">
        <f>IF(Máximo!F62:I62="","",Máximo!F62:I62)</f>
        <v/>
      </c>
      <c r="G62" s="72">
        <f>Máximo!G62:J62</f>
        <v>3.69318182E-3</v>
      </c>
      <c r="H62" s="70" t="str">
        <f>IF(Máximo!H62="","",Máximo!H62)</f>
        <v>Obrigatório</v>
      </c>
      <c r="I62" s="37" t="s">
        <v>4</v>
      </c>
      <c r="J62" s="73">
        <f>IF($K$13="Não Atende",0,IF(I62="","",IF(H62="",VLOOKUP(I62,Parâmetros!$B$3:$C$6,2,0),VLOOKUP(I62,Parâmetros!$B$3:$C$6,2,0)*VLOOKUP(H62,Parâmetros!$E$3:$G$5,2,0))))</f>
        <v>0</v>
      </c>
      <c r="K62" s="74">
        <f t="shared" ref="K62" si="29">IF(J62="",0,((G62*J62)*$F$30)*0.9*100)</f>
        <v>0</v>
      </c>
      <c r="L62" s="3"/>
      <c r="M62" s="38"/>
    </row>
    <row r="63" spans="1:13" ht="45.75" customHeight="1" outlineLevel="1" x14ac:dyDescent="0.2">
      <c r="A63" s="170" t="str">
        <f>Máximo!A63</f>
        <v>3.31</v>
      </c>
      <c r="B63" s="667" t="str">
        <f>Máximo!B63:E63</f>
        <v>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v>
      </c>
      <c r="C63" s="668"/>
      <c r="D63" s="668"/>
      <c r="E63" s="669"/>
      <c r="F63" s="68" t="str">
        <f>IF(Máximo!F63:I63="","",Máximo!F63:I63)</f>
        <v/>
      </c>
      <c r="G63" s="72">
        <f>Máximo!G63:J63</f>
        <v>3.69318182E-3</v>
      </c>
      <c r="H63" s="70" t="str">
        <f>IF(Máximo!H63="","",Máximo!H63)</f>
        <v>Obrigatório</v>
      </c>
      <c r="I63" s="37" t="s">
        <v>4</v>
      </c>
      <c r="J63" s="73">
        <f>IF($K$13="Não Atende",0,IF(I63="","",IF(H63="",VLOOKUP(I63,Parâmetros!$B$3:$C$6,2,0),VLOOKUP(I63,Parâmetros!$B$3:$C$6,2,0)*VLOOKUP(H63,Parâmetros!$E$3:$G$5,2,0))))</f>
        <v>0</v>
      </c>
      <c r="K63" s="74">
        <f t="shared" ref="K63" si="30">IF(J63="",0,((G63*J63)*$F$30)*0.9*100)</f>
        <v>0</v>
      </c>
      <c r="L63" s="3"/>
      <c r="M63" s="38"/>
    </row>
    <row r="64" spans="1:13" ht="45.75" customHeight="1" outlineLevel="1" x14ac:dyDescent="0.2">
      <c r="A64" s="170" t="str">
        <f>Máximo!A64</f>
        <v>3.32</v>
      </c>
      <c r="B64" s="667" t="str">
        <f>Máximo!B64:E64</f>
        <v>A ferramenta deverá prover mecanismos para analisar cenários de fraudes de Co-Billing (detectar terminais de outras operadoras utilizando CSP Oi) com flexibilidade de realizar cruzamento de iinformações pertinentes ao caso (gestão de casos) para balizar medidas de atuação</v>
      </c>
      <c r="C64" s="668"/>
      <c r="D64" s="668"/>
      <c r="E64" s="669"/>
      <c r="F64" s="68" t="str">
        <f>IF(Máximo!F64:I64="","",Máximo!F64:I64)</f>
        <v/>
      </c>
      <c r="G64" s="72">
        <f>Máximo!G64:J64</f>
        <v>3.69318182E-3</v>
      </c>
      <c r="H64" s="70" t="str">
        <f>IF(Máximo!H64="","",Máximo!H64)</f>
        <v>Obrigatório</v>
      </c>
      <c r="I64" s="37" t="s">
        <v>4</v>
      </c>
      <c r="J64" s="73">
        <f>IF($K$13="Não Atende",0,IF(I64="","",IF(H64="",VLOOKUP(I64,Parâmetros!$B$3:$C$6,2,0),VLOOKUP(I64,Parâmetros!$B$3:$C$6,2,0)*VLOOKUP(H64,Parâmetros!$E$3:$G$5,2,0))))</f>
        <v>0</v>
      </c>
      <c r="K64" s="74">
        <f t="shared" ref="K64" si="31">IF(J64="",0,((G64*J64)*$F$30)*0.9*100)</f>
        <v>0</v>
      </c>
      <c r="L64" s="3"/>
      <c r="M64" s="38"/>
    </row>
    <row r="65" spans="1:13" ht="45.75" customHeight="1" outlineLevel="1" x14ac:dyDescent="0.2">
      <c r="A65" s="170" t="str">
        <f>Máximo!A65</f>
        <v>3.33</v>
      </c>
      <c r="B65" s="667" t="str">
        <f>Máximo!B65:E65</f>
        <v>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v>
      </c>
      <c r="C65" s="668"/>
      <c r="D65" s="668"/>
      <c r="E65" s="669"/>
      <c r="F65" s="68" t="str">
        <f>IF(Máximo!F65:I65="","",Máximo!F65:I65)</f>
        <v/>
      </c>
      <c r="G65" s="72">
        <f>Máximo!G65:J65</f>
        <v>3.69318182E-3</v>
      </c>
      <c r="H65" s="70" t="str">
        <f>IF(Máximo!H65="","",Máximo!H65)</f>
        <v>Obrigatório</v>
      </c>
      <c r="I65" s="37" t="s">
        <v>4</v>
      </c>
      <c r="J65" s="73">
        <f>IF($K$13="Não Atende",0,IF(I65="","",IF(H65="",VLOOKUP(I65,Parâmetros!$B$3:$C$6,2,0),VLOOKUP(I65,Parâmetros!$B$3:$C$6,2,0)*VLOOKUP(H65,Parâmetros!$E$3:$G$5,2,0))))</f>
        <v>0</v>
      </c>
      <c r="K65" s="74">
        <f t="shared" ref="K65" si="32">IF(J65="",0,((G65*J65)*$F$30)*0.9*100)</f>
        <v>0</v>
      </c>
      <c r="L65" s="3"/>
      <c r="M65" s="38"/>
    </row>
    <row r="66" spans="1:13" ht="45.75" customHeight="1" outlineLevel="1" x14ac:dyDescent="0.2">
      <c r="A66" s="170" t="str">
        <f>Máximo!A66</f>
        <v>3.34</v>
      </c>
      <c r="B66" s="667" t="str">
        <f>Máximo!B66:E66</f>
        <v>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v>
      </c>
      <c r="C66" s="668"/>
      <c r="D66" s="668"/>
      <c r="E66" s="669"/>
      <c r="F66" s="68" t="str">
        <f>IF(Máximo!F66:I66="","",Máximo!F66:I66)</f>
        <v/>
      </c>
      <c r="G66" s="72">
        <f>Máximo!G66:J66</f>
        <v>3.69318182E-3</v>
      </c>
      <c r="H66" s="70" t="str">
        <f>IF(Máximo!H66="","",Máximo!H66)</f>
        <v>Obrigatório</v>
      </c>
      <c r="I66" s="37" t="s">
        <v>4</v>
      </c>
      <c r="J66" s="73">
        <f>IF($K$13="Não Atende",0,IF(I66="","",IF(H66="",VLOOKUP(I66,Parâmetros!$B$3:$C$6,2,0),VLOOKUP(I66,Parâmetros!$B$3:$C$6,2,0)*VLOOKUP(H66,Parâmetros!$E$3:$G$5,2,0))))</f>
        <v>0</v>
      </c>
      <c r="K66" s="74">
        <f t="shared" ref="K66" si="33">IF(J66="",0,((G66*J66)*$F$30)*0.9*100)</f>
        <v>0</v>
      </c>
      <c r="L66" s="3"/>
      <c r="M66" s="38"/>
    </row>
    <row r="67" spans="1:13" ht="45.75" customHeight="1" outlineLevel="1" x14ac:dyDescent="0.2">
      <c r="A67" s="170" t="str">
        <f>Máximo!A67</f>
        <v>3.35</v>
      </c>
      <c r="B67" s="667" t="str">
        <f>Máximo!B67:E67</f>
        <v>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v>
      </c>
      <c r="C67" s="668"/>
      <c r="D67" s="668"/>
      <c r="E67" s="669"/>
      <c r="F67" s="68" t="str">
        <f>IF(Máximo!F67:I67="","",Máximo!F67:I67)</f>
        <v/>
      </c>
      <c r="G67" s="72">
        <f>Máximo!G67:J67</f>
        <v>3.69318182E-3</v>
      </c>
      <c r="H67" s="70" t="str">
        <f>IF(Máximo!H67="","",Máximo!H67)</f>
        <v>Obrigatório</v>
      </c>
      <c r="I67" s="37" t="s">
        <v>4</v>
      </c>
      <c r="J67" s="73">
        <f>IF($K$13="Não Atende",0,IF(I67="","",IF(H67="",VLOOKUP(I67,Parâmetros!$B$3:$C$6,2,0),VLOOKUP(I67,Parâmetros!$B$3:$C$6,2,0)*VLOOKUP(H67,Parâmetros!$E$3:$G$5,2,0))))</f>
        <v>0</v>
      </c>
      <c r="K67" s="74">
        <f t="shared" ref="K67" si="34">IF(J67="",0,((G67*J67)*$F$30)*0.9*100)</f>
        <v>0</v>
      </c>
      <c r="L67" s="3"/>
      <c r="M67" s="38"/>
    </row>
    <row r="68" spans="1:13" ht="45.75" customHeight="1" outlineLevel="1" x14ac:dyDescent="0.2">
      <c r="A68" s="170" t="str">
        <f>Máximo!A68</f>
        <v>3.36</v>
      </c>
      <c r="B68" s="667" t="str">
        <f>Máximo!B68:E68</f>
        <v>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v>
      </c>
      <c r="C68" s="668"/>
      <c r="D68" s="668"/>
      <c r="E68" s="669"/>
      <c r="F68" s="68" t="str">
        <f>IF(Máximo!F68:I68="","",Máximo!F68:I68)</f>
        <v/>
      </c>
      <c r="G68" s="72">
        <f>Máximo!G68:J68</f>
        <v>3.69318182E-3</v>
      </c>
      <c r="H68" s="70" t="str">
        <f>IF(Máximo!H68="","",Máximo!H68)</f>
        <v>Obrigatório</v>
      </c>
      <c r="I68" s="37" t="s">
        <v>4</v>
      </c>
      <c r="J68" s="73">
        <f>IF($K$13="Não Atende",0,IF(I68="","",IF(H68="",VLOOKUP(I68,Parâmetros!$B$3:$C$6,2,0),VLOOKUP(I68,Parâmetros!$B$3:$C$6,2,0)*VLOOKUP(H68,Parâmetros!$E$3:$G$5,2,0))))</f>
        <v>0</v>
      </c>
      <c r="K68" s="74">
        <f t="shared" ref="K68" si="35">IF(J68="",0,((G68*J68)*$F$30)*0.9*100)</f>
        <v>0</v>
      </c>
      <c r="L68" s="3"/>
      <c r="M68" s="38"/>
    </row>
    <row r="69" spans="1:13" ht="45.75" customHeight="1" outlineLevel="1" x14ac:dyDescent="0.2">
      <c r="A69" s="170" t="str">
        <f>Máximo!A69</f>
        <v>3.37</v>
      </c>
      <c r="B69" s="667" t="str">
        <f>Máximo!B69:E69</f>
        <v>A ferramenta deverá ser capaz de estimar a perda financeira gerada pelos casos de fraude através das variáveis existentes no banco (faturamento, inadimplência, custo de Interconexão, etc)</v>
      </c>
      <c r="C69" s="668"/>
      <c r="D69" s="668"/>
      <c r="E69" s="669"/>
      <c r="F69" s="68" t="str">
        <f>IF(Máximo!F69:I69="","",Máximo!F69:I69)</f>
        <v/>
      </c>
      <c r="G69" s="72">
        <f>Máximo!G69:J69</f>
        <v>3.69318182E-3</v>
      </c>
      <c r="H69" s="70" t="str">
        <f>IF(Máximo!H69="","",Máximo!H69)</f>
        <v>Obrigatório</v>
      </c>
      <c r="I69" s="37" t="s">
        <v>4</v>
      </c>
      <c r="J69" s="73">
        <f>IF($K$13="Não Atende",0,IF(I69="","",IF(H69="",VLOOKUP(I69,Parâmetros!$B$3:$C$6,2,0),VLOOKUP(I69,Parâmetros!$B$3:$C$6,2,0)*VLOOKUP(H69,Parâmetros!$E$3:$G$5,2,0))))</f>
        <v>0</v>
      </c>
      <c r="K69" s="74">
        <f t="shared" ref="K69" si="36">IF(J69="",0,((G69*J69)*$F$30)*0.9*100)</f>
        <v>0</v>
      </c>
      <c r="L69" s="3"/>
      <c r="M69" s="38"/>
    </row>
    <row r="70" spans="1:13" ht="45.75" customHeight="1" outlineLevel="1" x14ac:dyDescent="0.2">
      <c r="A70" s="170" t="str">
        <f>Máximo!A70</f>
        <v>3.38</v>
      </c>
      <c r="B70" s="667" t="str">
        <f>Máximo!B70:E70</f>
        <v>A ferramenta deverá ser capaz de reportar (emitir parecer/laudo) cenários de fraudes de subscrição por tipificações/atributos parametrizáveis</v>
      </c>
      <c r="C70" s="668"/>
      <c r="D70" s="668"/>
      <c r="E70" s="669"/>
      <c r="F70" s="68" t="str">
        <f>IF(Máximo!F70:I70="","",Máximo!F70:I70)</f>
        <v/>
      </c>
      <c r="G70" s="72">
        <f>Máximo!G70:J70</f>
        <v>3.69318182E-3</v>
      </c>
      <c r="H70" s="70" t="str">
        <f>IF(Máximo!H70="","",Máximo!H70)</f>
        <v>Obrigatório</v>
      </c>
      <c r="I70" s="37" t="s">
        <v>4</v>
      </c>
      <c r="J70" s="73">
        <f>IF($K$13="Não Atende",0,IF(I70="","",IF(H70="",VLOOKUP(I70,Parâmetros!$B$3:$C$6,2,0),VLOOKUP(I70,Parâmetros!$B$3:$C$6,2,0)*VLOOKUP(H70,Parâmetros!$E$3:$G$5,2,0))))</f>
        <v>0</v>
      </c>
      <c r="K70" s="74">
        <f t="shared" ref="K70" si="37">IF(J70="",0,((G70*J70)*$F$30)*0.9*100)</f>
        <v>0</v>
      </c>
      <c r="L70" s="3"/>
      <c r="M70" s="38"/>
    </row>
    <row r="71" spans="1:13" ht="45.75" customHeight="1" outlineLevel="1" x14ac:dyDescent="0.2">
      <c r="A71" s="170" t="str">
        <f>Máximo!A71</f>
        <v>3.39</v>
      </c>
      <c r="B71" s="667" t="str">
        <f>Máximo!B71:E71</f>
        <v>A ferramenta deverá ser capaz de reportar (emitir parecer/laudo) cenários de Spam (SMS) por tipificações/atributos parametrizáveis</v>
      </c>
      <c r="C71" s="668"/>
      <c r="D71" s="668"/>
      <c r="E71" s="669"/>
      <c r="F71" s="68" t="str">
        <f>IF(Máximo!F71:I71="","",Máximo!F71:I71)</f>
        <v/>
      </c>
      <c r="G71" s="72">
        <f>Máximo!G71:J71</f>
        <v>3.69318182E-3</v>
      </c>
      <c r="H71" s="70" t="str">
        <f>IF(Máximo!H71="","",Máximo!H71)</f>
        <v>Obrigatório</v>
      </c>
      <c r="I71" s="37" t="s">
        <v>4</v>
      </c>
      <c r="J71" s="73">
        <f>IF($K$13="Não Atende",0,IF(I71="","",IF(H71="",VLOOKUP(I71,Parâmetros!$B$3:$C$6,2,0),VLOOKUP(I71,Parâmetros!$B$3:$C$6,2,0)*VLOOKUP(H71,Parâmetros!$E$3:$G$5,2,0))))</f>
        <v>0</v>
      </c>
      <c r="K71" s="74">
        <f t="shared" ref="K71" si="38">IF(J71="",0,((G71*J71)*$F$30)*0.9*100)</f>
        <v>0</v>
      </c>
      <c r="L71" s="3"/>
      <c r="M71" s="38"/>
    </row>
    <row r="72" spans="1:13" ht="45.75" customHeight="1" outlineLevel="1" x14ac:dyDescent="0.2">
      <c r="A72" s="170" t="str">
        <f>Máximo!A72</f>
        <v>3.40</v>
      </c>
      <c r="B72" s="667" t="str">
        <f>Máximo!B72:E72</f>
        <v>A ferramenta deverá ser capaz de reportar (emitir parecer/laudo) cenários de Tráfego Zero (assinantes que não realizam chamadas e consumo de dados) por tipificações/atributos parametrizáveis</v>
      </c>
      <c r="C72" s="668"/>
      <c r="D72" s="668"/>
      <c r="E72" s="669"/>
      <c r="F72" s="68" t="str">
        <f>IF(Máximo!F72:I72="","",Máximo!F72:I72)</f>
        <v/>
      </c>
      <c r="G72" s="72">
        <f>Máximo!G72:J72</f>
        <v>3.69318182E-3</v>
      </c>
      <c r="H72" s="70" t="str">
        <f>IF(Máximo!H72="","",Máximo!H72)</f>
        <v>Obrigatório</v>
      </c>
      <c r="I72" s="37" t="s">
        <v>4</v>
      </c>
      <c r="J72" s="73">
        <f>IF($K$13="Não Atende",0,IF(I72="","",IF(H72="",VLOOKUP(I72,Parâmetros!$B$3:$C$6,2,0),VLOOKUP(I72,Parâmetros!$B$3:$C$6,2,0)*VLOOKUP(H72,Parâmetros!$E$3:$G$5,2,0))))</f>
        <v>0</v>
      </c>
      <c r="K72" s="74">
        <f t="shared" ref="K72" si="39">IF(J72="",0,((G72*J72)*$F$30)*0.9*100)</f>
        <v>0</v>
      </c>
      <c r="L72" s="3"/>
      <c r="M72" s="38"/>
    </row>
    <row r="73" spans="1:13" ht="45.75" customHeight="1" outlineLevel="1" x14ac:dyDescent="0.2">
      <c r="A73" s="170" t="str">
        <f>Máximo!A73</f>
        <v>3.41</v>
      </c>
      <c r="B73" s="667" t="str">
        <f>Máximo!B73:E73</f>
        <v>A ferramenta deverá ser capaz de reportar (emitir parecer/laudo) cenários de Recargas Fraudulentas (bônus concedidos manualmente - fraude interna) por tipificações/atributos parametrizáveis</v>
      </c>
      <c r="C73" s="668"/>
      <c r="D73" s="668"/>
      <c r="E73" s="669"/>
      <c r="F73" s="68" t="str">
        <f>IF(Máximo!F73:I73="","",Máximo!F73:I73)</f>
        <v/>
      </c>
      <c r="G73" s="72">
        <f>Máximo!G73:J73</f>
        <v>3.69318182E-3</v>
      </c>
      <c r="H73" s="70" t="str">
        <f>IF(Máximo!H73="","",Máximo!H73)</f>
        <v>Obrigatório</v>
      </c>
      <c r="I73" s="37" t="s">
        <v>4</v>
      </c>
      <c r="J73" s="73">
        <f>IF($K$13="Não Atende",0,IF(I73="","",IF(H73="",VLOOKUP(I73,Parâmetros!$B$3:$C$6,2,0),VLOOKUP(I73,Parâmetros!$B$3:$C$6,2,0)*VLOOKUP(H73,Parâmetros!$E$3:$G$5,2,0))))</f>
        <v>0</v>
      </c>
      <c r="K73" s="74">
        <f t="shared" ref="K73" si="40">IF(J73="",0,((G73*J73)*$F$30)*0.9*100)</f>
        <v>0</v>
      </c>
      <c r="L73" s="3"/>
      <c r="M73" s="38"/>
    </row>
    <row r="74" spans="1:13" ht="45.75" customHeight="1" outlineLevel="1" x14ac:dyDescent="0.2">
      <c r="A74" s="170" t="str">
        <f>Máximo!A74</f>
        <v>3.42</v>
      </c>
      <c r="B74" s="667" t="str">
        <f>Máximo!B74:E74</f>
        <v>A ferramenta deverá  ser capaz de reportar (emitir parecer/laudo) cenários de fraudes de PBX (Fraudadores invadem um sistema telefônico automatizado que lhes permite discar para o PBX e gerar tráfego de saída do PBX para qualquer número de telefone às custas das empresas) por tipificações/atributos parametrizáveis</v>
      </c>
      <c r="C74" s="668"/>
      <c r="D74" s="668"/>
      <c r="E74" s="669"/>
      <c r="F74" s="68" t="str">
        <f>IF(Máximo!F74:I74="","",Máximo!F74:I74)</f>
        <v/>
      </c>
      <c r="G74" s="72">
        <f>Máximo!G74:J74</f>
        <v>3.69318182E-3</v>
      </c>
      <c r="H74" s="70" t="str">
        <f>IF(Máximo!H74="","",Máximo!H74)</f>
        <v>Obrigatório</v>
      </c>
      <c r="I74" s="37" t="s">
        <v>4</v>
      </c>
      <c r="J74" s="73">
        <f>IF($K$13="Não Atende",0,IF(I74="","",IF(H74="",VLOOKUP(I74,Parâmetros!$B$3:$C$6,2,0),VLOOKUP(I74,Parâmetros!$B$3:$C$6,2,0)*VLOOKUP(H74,Parâmetros!$E$3:$G$5,2,0))))</f>
        <v>0</v>
      </c>
      <c r="K74" s="74">
        <f t="shared" ref="K74" si="41">IF(J74="",0,((G74*J74)*$F$30)*0.9*100)</f>
        <v>0</v>
      </c>
      <c r="L74" s="3"/>
      <c r="M74" s="38"/>
    </row>
    <row r="75" spans="1:13" ht="45.75" customHeight="1" outlineLevel="1" x14ac:dyDescent="0.2">
      <c r="A75" s="170" t="str">
        <f>Máximo!A75</f>
        <v>3.43</v>
      </c>
      <c r="B75" s="667" t="str">
        <f>Máximo!B75:E75</f>
        <v>A ferramenta deverá ser capaz de reportar (emitir parecer/laudo) cenários de fraudes de LDI (Longa Distância Internacional - utilizando blacklists de países, parametrizações de minutagem por país ou por A number/B number) por tipificações/atributos parametrizáveis e executar ações de bloqueios automáticos</v>
      </c>
      <c r="C75" s="668"/>
      <c r="D75" s="668"/>
      <c r="E75" s="669"/>
      <c r="F75" s="68" t="str">
        <f>IF(Máximo!F75:I75="","",Máximo!F75:I75)</f>
        <v/>
      </c>
      <c r="G75" s="72">
        <f>Máximo!G75:J75</f>
        <v>3.69318182E-3</v>
      </c>
      <c r="H75" s="70" t="str">
        <f>IF(Máximo!H75="","",Máximo!H75)</f>
        <v>Obrigatório</v>
      </c>
      <c r="I75" s="37" t="s">
        <v>4</v>
      </c>
      <c r="J75" s="73">
        <f>IF($K$13="Não Atende",0,IF(I75="","",IF(H75="",VLOOKUP(I75,Parâmetros!$B$3:$C$6,2,0),VLOOKUP(I75,Parâmetros!$B$3:$C$6,2,0)*VLOOKUP(H75,Parâmetros!$E$3:$G$5,2,0))))</f>
        <v>0</v>
      </c>
      <c r="K75" s="74">
        <f t="shared" ref="K75" si="42">IF(J75="",0,((G75*J75)*$F$30)*0.9*100)</f>
        <v>0</v>
      </c>
      <c r="L75" s="3"/>
      <c r="M75" s="38"/>
    </row>
    <row r="76" spans="1:13" ht="45.75" customHeight="1" outlineLevel="1" x14ac:dyDescent="0.2">
      <c r="A76" s="170" t="str">
        <f>Máximo!A76</f>
        <v>3.44</v>
      </c>
      <c r="B76" s="667" t="str">
        <f>Máximo!B76:E76</f>
        <v>A ferramenta deverá ser capaz de reportar (emitir parecer/laudo) a fraude gerada pelo próprio vendedor ou dealers para ganho de comissionamento fraudulento (visando utilizar o histórico de vendas do próprio dealer/vendedor) por tipificações/atributos parametrizáveis e executar ações de bloqueios automáticos</v>
      </c>
      <c r="C76" s="668"/>
      <c r="D76" s="668"/>
      <c r="E76" s="669"/>
      <c r="F76" s="68" t="str">
        <f>IF(Máximo!F76:I76="","",Máximo!F76:I76)</f>
        <v/>
      </c>
      <c r="G76" s="72">
        <f>Máximo!G76:J76</f>
        <v>3.69318182E-3</v>
      </c>
      <c r="H76" s="70" t="str">
        <f>IF(Máximo!H76="","",Máximo!H76)</f>
        <v>Obrigatório</v>
      </c>
      <c r="I76" s="37" t="s">
        <v>4</v>
      </c>
      <c r="J76" s="73">
        <f>IF($K$13="Não Atende",0,IF(I76="","",IF(H76="",VLOOKUP(I76,Parâmetros!$B$3:$C$6,2,0),VLOOKUP(I76,Parâmetros!$B$3:$C$6,2,0)*VLOOKUP(H76,Parâmetros!$E$3:$G$5,2,0))))</f>
        <v>0</v>
      </c>
      <c r="K76" s="74">
        <f t="shared" ref="K76" si="43">IF(J76="",0,((G76*J76)*$F$30)*0.9*100)</f>
        <v>0</v>
      </c>
      <c r="L76" s="3"/>
      <c r="M76" s="38"/>
    </row>
    <row r="77" spans="1:13" ht="45.75" customHeight="1" outlineLevel="1" x14ac:dyDescent="0.2">
      <c r="A77" s="170" t="str">
        <f>Máximo!A77</f>
        <v>3.45</v>
      </c>
      <c r="B77" s="667" t="str">
        <f>Máximo!B77:E77</f>
        <v>A ferramenta deverá ser capaz de reportar (emitir parecer/laudo) cenários de fraudes de Co-Billing (detectar terminais de outras operadoras utilizando CSP Oi) por tipificações/atributos parametrizáveis e executar ações de bloqueios automáticos</v>
      </c>
      <c r="C77" s="668"/>
      <c r="D77" s="668"/>
      <c r="E77" s="669"/>
      <c r="F77" s="68" t="str">
        <f>IF(Máximo!F77:I77="","",Máximo!F77:I77)</f>
        <v/>
      </c>
      <c r="G77" s="72">
        <f>Máximo!G77:J77</f>
        <v>3.69318182E-3</v>
      </c>
      <c r="H77" s="70" t="str">
        <f>IF(Máximo!H77="","",Máximo!H77)</f>
        <v>Obrigatório</v>
      </c>
      <c r="I77" s="37" t="s">
        <v>4</v>
      </c>
      <c r="J77" s="73">
        <f>IF($K$13="Não Atende",0,IF(I77="","",IF(H77="",VLOOKUP(I77,Parâmetros!$B$3:$C$6,2,0),VLOOKUP(I77,Parâmetros!$B$3:$C$6,2,0)*VLOOKUP(H77,Parâmetros!$E$3:$G$5,2,0))))</f>
        <v>0</v>
      </c>
      <c r="K77" s="74">
        <f t="shared" ref="K77" si="44">IF(J77="",0,((G77*J77)*$F$30)*0.9*100)</f>
        <v>0</v>
      </c>
      <c r="L77" s="3"/>
      <c r="M77" s="38"/>
    </row>
    <row r="78" spans="1:13" ht="45.75" customHeight="1" outlineLevel="1" x14ac:dyDescent="0.2">
      <c r="A78" s="170" t="str">
        <f>Máximo!A78</f>
        <v>3.46</v>
      </c>
      <c r="B78" s="667" t="str">
        <f>Máximo!B78:E78</f>
        <v>A ferramenta deverá ser capaz de reportar (emitir parecer/laudo) cenários de fraudes de Sequestro/Hijacking/Bypass (Siga-me/Call Foward) por tipificações/atributos parametrizáveis e executar ações de bloqueios automáticos</v>
      </c>
      <c r="C78" s="668"/>
      <c r="D78" s="668"/>
      <c r="E78" s="669"/>
      <c r="F78" s="68" t="str">
        <f>IF(Máximo!F78:I78="","",Máximo!F78:I78)</f>
        <v/>
      </c>
      <c r="G78" s="72">
        <f>Máximo!G78:J78</f>
        <v>3.69318182E-3</v>
      </c>
      <c r="H78" s="70" t="str">
        <f>IF(Máximo!H78="","",Máximo!H78)</f>
        <v>Obrigatório</v>
      </c>
      <c r="I78" s="37" t="s">
        <v>4</v>
      </c>
      <c r="J78" s="73">
        <f>IF($K$13="Não Atende",0,IF(I78="","",IF(H78="",VLOOKUP(I78,Parâmetros!$B$3:$C$6,2,0),VLOOKUP(I78,Parâmetros!$B$3:$C$6,2,0)*VLOOKUP(H78,Parâmetros!$E$3:$G$5,2,0))))</f>
        <v>0</v>
      </c>
      <c r="K78" s="74">
        <f t="shared" ref="K78" si="45">IF(J78="",0,((G78*J78)*$F$30)*0.9*100)</f>
        <v>0</v>
      </c>
      <c r="L78" s="3"/>
      <c r="M78" s="38"/>
    </row>
    <row r="79" spans="1:13" ht="45.75" customHeight="1" outlineLevel="1" x14ac:dyDescent="0.2">
      <c r="A79" s="170" t="str">
        <f>Máximo!A79</f>
        <v>3.47</v>
      </c>
      <c r="B79" s="667" t="str">
        <f>Máximo!B79:E79</f>
        <v>A ferramenta deverá ser capaz de reportar (emitir parecer/laudo) cenários de fraudes de Wangiri/Fishing (chamadas "one-ring" para que o subscritor realize o retorno a números premium) por tipificações/atributos parametrizáveis</v>
      </c>
      <c r="C79" s="668"/>
      <c r="D79" s="668"/>
      <c r="E79" s="669"/>
      <c r="F79" s="68" t="str">
        <f>IF(Máximo!F79:I79="","",Máximo!F79:I79)</f>
        <v/>
      </c>
      <c r="G79" s="72">
        <f>Máximo!G79:J79</f>
        <v>3.69318182E-3</v>
      </c>
      <c r="H79" s="70" t="str">
        <f>IF(Máximo!H79="","",Máximo!H79)</f>
        <v>Obrigatório</v>
      </c>
      <c r="I79" s="37" t="s">
        <v>4</v>
      </c>
      <c r="J79" s="73">
        <f>IF($K$13="Não Atende",0,IF(I79="","",IF(H79="",VLOOKUP(I79,Parâmetros!$B$3:$C$6,2,0),VLOOKUP(I79,Parâmetros!$B$3:$C$6,2,0)*VLOOKUP(H79,Parâmetros!$E$3:$G$5,2,0))))</f>
        <v>0</v>
      </c>
      <c r="K79" s="74">
        <f t="shared" ref="K79" si="46">IF(J79="",0,((G79*J79)*$F$30)*0.9*100)</f>
        <v>0</v>
      </c>
      <c r="L79" s="3"/>
      <c r="M79" s="38"/>
    </row>
    <row r="80" spans="1:13" ht="45.75" customHeight="1" outlineLevel="1" x14ac:dyDescent="0.2">
      <c r="A80" s="170" t="str">
        <f>Máximo!A80</f>
        <v>3.48</v>
      </c>
      <c r="B80" s="667" t="str">
        <f>Máximo!B80:E80</f>
        <v>A ferramenta deverá ser capaz de reportar (emitir parecer/laudo) cenários de fraudes de IMSI Stuffing (quando 1 MSISDN/IMEI possui mais de 1 IMSI trafegando na rede) por tipificações/atributos parametrizáveis</v>
      </c>
      <c r="C80" s="668"/>
      <c r="D80" s="668"/>
      <c r="E80" s="669"/>
      <c r="F80" s="68" t="str">
        <f>IF(Máximo!F80:I80="","",Máximo!F80:I80)</f>
        <v/>
      </c>
      <c r="G80" s="72">
        <f>Máximo!G80:J80</f>
        <v>3.69318182E-3</v>
      </c>
      <c r="H80" s="70" t="str">
        <f>IF(Máximo!H80="","",Máximo!H80)</f>
        <v>Obrigatório</v>
      </c>
      <c r="I80" s="37" t="s">
        <v>4</v>
      </c>
      <c r="J80" s="73">
        <f>IF($K$13="Não Atende",0,IF(I80="","",IF(H80="",VLOOKUP(I80,Parâmetros!$B$3:$C$6,2,0),VLOOKUP(I80,Parâmetros!$B$3:$C$6,2,0)*VLOOKUP(H80,Parâmetros!$E$3:$G$5,2,0))))</f>
        <v>0</v>
      </c>
      <c r="K80" s="74">
        <f t="shared" ref="K80" si="47">IF(J80="",0,((G80*J80)*$F$30)*0.9*100)</f>
        <v>0</v>
      </c>
      <c r="L80" s="3"/>
      <c r="M80" s="38"/>
    </row>
    <row r="81" spans="1:13" ht="45.75" customHeight="1" outlineLevel="1" x14ac:dyDescent="0.2">
      <c r="A81" s="170" t="str">
        <f>Máximo!A81</f>
        <v>3.49</v>
      </c>
      <c r="B81" s="667" t="str">
        <f>Máximo!B81:E81</f>
        <v>A ferramenta deverá ser capaz de reportar (emitir parecer/laudo) cenários de fraudes de Clonagem (tráfego ocorrendo em um mesmo MSIDN, IMEI, IMSI em locais diferentes e distantes ao mesmo tempo) por tipificações/atributos parametrizáveis</v>
      </c>
      <c r="C81" s="668"/>
      <c r="D81" s="668"/>
      <c r="E81" s="669"/>
      <c r="F81" s="68" t="str">
        <f>IF(Máximo!F81:I81="","",Máximo!F81:I81)</f>
        <v/>
      </c>
      <c r="G81" s="72">
        <f>Máximo!G81:J81</f>
        <v>3.69318182E-3</v>
      </c>
      <c r="H81" s="70" t="str">
        <f>IF(Máximo!H81="","",Máximo!H81)</f>
        <v>Obrigatório</v>
      </c>
      <c r="I81" s="37" t="s">
        <v>4</v>
      </c>
      <c r="J81" s="73">
        <f>IF($K$13="Não Atende",0,IF(I81="","",IF(H81="",VLOOKUP(I81,Parâmetros!$B$3:$C$6,2,0),VLOOKUP(I81,Parâmetros!$B$3:$C$6,2,0)*VLOOKUP(H81,Parâmetros!$E$3:$G$5,2,0))))</f>
        <v>0</v>
      </c>
      <c r="K81" s="74">
        <f t="shared" ref="K81" si="48">IF(J81="",0,((G81*J81)*$F$30)*0.9*100)</f>
        <v>0</v>
      </c>
      <c r="L81" s="3"/>
      <c r="M81" s="38"/>
    </row>
    <row r="82" spans="1:13" ht="45.75" customHeight="1" outlineLevel="1" x14ac:dyDescent="0.2">
      <c r="A82" s="170" t="str">
        <f>Máximo!A82</f>
        <v>3.50</v>
      </c>
      <c r="B82" s="667" t="str">
        <f>Máximo!B82:E82</f>
        <v>A ferramenta deverá ter capacidade de receber e ler (input na base de dados) os CDR's (binários) da Mediação, habilitando a detecção de fraudes de uso near real-time</v>
      </c>
      <c r="C82" s="668"/>
      <c r="D82" s="668"/>
      <c r="E82" s="669"/>
      <c r="F82" s="68" t="str">
        <f>IF(Máximo!F82:I82="","",Máximo!F82:I82)</f>
        <v/>
      </c>
      <c r="G82" s="72">
        <f>Máximo!G82:J82</f>
        <v>7.4999999999999997E-3</v>
      </c>
      <c r="H82" s="70" t="str">
        <f>IF(Máximo!H82="","",Máximo!H82)</f>
        <v>Obrigatório</v>
      </c>
      <c r="I82" s="37" t="s">
        <v>4</v>
      </c>
      <c r="J82" s="73">
        <f>IF($K$13="Não Atende",0,IF(I82="","",IF(H82="",VLOOKUP(I82,Parâmetros!$B$3:$C$6,2,0),VLOOKUP(I82,Parâmetros!$B$3:$C$6,2,0)*VLOOKUP(H82,Parâmetros!$E$3:$G$5,2,0))))</f>
        <v>0</v>
      </c>
      <c r="K82" s="74">
        <f t="shared" ref="K82" si="49">IF(J82="",0,((G82*J82)*$F$30)*0.9*100)</f>
        <v>0</v>
      </c>
      <c r="L82" s="3"/>
      <c r="M82" s="38"/>
    </row>
    <row r="83" spans="1:13" ht="45.75" customHeight="1" outlineLevel="1" x14ac:dyDescent="0.2">
      <c r="A83" s="170" t="str">
        <f>Máximo!A83</f>
        <v>3.51</v>
      </c>
      <c r="B83" s="667" t="str">
        <f>Máximo!B83:E83</f>
        <v>A ferramenta deverá ter capacidade de receber periodicamente o cadastro full de clientes (e seus produtos/campanhas) dos CRM's (Siebel 6.3, Siebel 8, Oracle Service Cloud, SAC, STC e SINN) via Oracle SOA Suite, Informática Power Center ou integração ponto a ponto)</v>
      </c>
      <c r="C83" s="668"/>
      <c r="D83" s="668"/>
      <c r="E83" s="669"/>
      <c r="F83" s="68" t="str">
        <f>IF(Máximo!F83:I83="","",Máximo!F83:I83)</f>
        <v/>
      </c>
      <c r="G83" s="72">
        <f>Máximo!G83:J83</f>
        <v>7.4999999999999997E-3</v>
      </c>
      <c r="H83" s="70" t="str">
        <f>IF(Máximo!H83="","",Máximo!H83)</f>
        <v>Obrigatório</v>
      </c>
      <c r="I83" s="37" t="s">
        <v>4</v>
      </c>
      <c r="J83" s="73">
        <f>IF($K$13="Não Atende",0,IF(I83="","",IF(H83="",VLOOKUP(I83,Parâmetros!$B$3:$C$6,2,0),VLOOKUP(I83,Parâmetros!$B$3:$C$6,2,0)*VLOOKUP(H83,Parâmetros!$E$3:$G$5,2,0))))</f>
        <v>0</v>
      </c>
      <c r="K83" s="74">
        <f t="shared" ref="K83" si="50">IF(J83="",0,((G83*J83)*$F$30)*0.9*100)</f>
        <v>0</v>
      </c>
      <c r="L83" s="3"/>
      <c r="M83" s="38"/>
    </row>
    <row r="84" spans="1:13" ht="45.75" customHeight="1" outlineLevel="1" x14ac:dyDescent="0.2">
      <c r="A84" s="170" t="str">
        <f>Máximo!A84</f>
        <v>3.52</v>
      </c>
      <c r="B84" s="667" t="str">
        <f>Máximo!B84:E84</f>
        <v>A ferramenta deverá ter capacidade de receber a atualização de cadastro de novos clientes (e seus produtos/campanhas) dos CRM's (Siebel 6.3, Siebel 8, Oracle Service Cloud, SAC, STC e SINN) via Oracle SOA Suite, Informática Power Center ou integração ponto a ponto)</v>
      </c>
      <c r="C84" s="668"/>
      <c r="D84" s="668"/>
      <c r="E84" s="669"/>
      <c r="F84" s="68" t="str">
        <f>IF(Máximo!F84:I84="","",Máximo!F84:I84)</f>
        <v/>
      </c>
      <c r="G84" s="72">
        <f>Máximo!G84:J84</f>
        <v>7.4999999999999997E-3</v>
      </c>
      <c r="H84" s="70" t="str">
        <f>IF(Máximo!H84="","",Máximo!H84)</f>
        <v>Obrigatório</v>
      </c>
      <c r="I84" s="37" t="s">
        <v>4</v>
      </c>
      <c r="J84" s="73">
        <f>IF($K$13="Não Atende",0,IF(I84="","",IF(H84="",VLOOKUP(I84,Parâmetros!$B$3:$C$6,2,0),VLOOKUP(I84,Parâmetros!$B$3:$C$6,2,0)*VLOOKUP(H84,Parâmetros!$E$3:$G$5,2,0))))</f>
        <v>0</v>
      </c>
      <c r="K84" s="74">
        <f t="shared" ref="K84" si="51">IF(J84="",0,((G84*J84)*$F$30)*0.9*100)</f>
        <v>0</v>
      </c>
      <c r="L84" s="3"/>
      <c r="M84" s="38"/>
    </row>
    <row r="85" spans="1:13" ht="45.75" customHeight="1" outlineLevel="1" x14ac:dyDescent="0.2">
      <c r="A85" s="170" t="str">
        <f>Máximo!A85</f>
        <v>3.53</v>
      </c>
      <c r="B85" s="667" t="str">
        <f>Máximo!B85:E85</f>
        <v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v>
      </c>
      <c r="C85" s="668"/>
      <c r="D85" s="668"/>
      <c r="E85" s="669"/>
      <c r="F85" s="68" t="str">
        <f>IF(Máximo!F85:I85="","",Máximo!F85:I85)</f>
        <v/>
      </c>
      <c r="G85" s="72">
        <f>Máximo!G85:J85</f>
        <v>7.4999999999999997E-3</v>
      </c>
      <c r="H85" s="70" t="str">
        <f>IF(Máximo!H85="","",Máximo!H85)</f>
        <v>Obrigatório</v>
      </c>
      <c r="I85" s="37" t="s">
        <v>4</v>
      </c>
      <c r="J85" s="73">
        <f>IF($K$13="Não Atende",0,IF(I85="","",IF(H85="",VLOOKUP(I85,Parâmetros!$B$3:$C$6,2,0),VLOOKUP(I85,Parâmetros!$B$3:$C$6,2,0)*VLOOKUP(H85,Parâmetros!$E$3:$G$5,2,0))))</f>
        <v>0</v>
      </c>
      <c r="K85" s="74">
        <f t="shared" ref="K85" si="52">IF(J85="",0,((G85*J85)*$F$30)*0.9*100)</f>
        <v>0</v>
      </c>
      <c r="L85" s="3"/>
      <c r="M85" s="38"/>
    </row>
    <row r="86" spans="1:13" ht="45.75" customHeight="1" outlineLevel="1" x14ac:dyDescent="0.2">
      <c r="A86" s="170" t="str">
        <f>Máximo!A86</f>
        <v>3.54</v>
      </c>
      <c r="B86" s="667" t="str">
        <f>Máximo!B86:E86</f>
        <v>A ferramenta deverá prever e checar padrões de análise de comportamento dos clientes na base de dados gerando alertas e relatórios com base em tráfego e informações de cadastro</v>
      </c>
      <c r="C86" s="668"/>
      <c r="D86" s="668"/>
      <c r="E86" s="669"/>
      <c r="F86" s="68" t="str">
        <f>IF(Máximo!F86:I86="","",Máximo!F86:I86)</f>
        <v/>
      </c>
      <c r="G86" s="72">
        <f>Máximo!G86:J86</f>
        <v>7.4999999999999997E-3</v>
      </c>
      <c r="H86" s="70" t="str">
        <f>IF(Máximo!H86="","",Máximo!H86)</f>
        <v>Obrigatório</v>
      </c>
      <c r="I86" s="37" t="s">
        <v>4</v>
      </c>
      <c r="J86" s="73">
        <f>IF($K$13="Não Atende",0,IF(I86="","",IF(H86="",VLOOKUP(I86,Parâmetros!$B$3:$C$6,2,0),VLOOKUP(I86,Parâmetros!$B$3:$C$6,2,0)*VLOOKUP(H86,Parâmetros!$E$3:$G$5,2,0))))</f>
        <v>0</v>
      </c>
      <c r="K86" s="74">
        <f t="shared" ref="K86" si="53">IF(J86="",0,((G86*J86)*$F$30)*0.9*100)</f>
        <v>0</v>
      </c>
      <c r="L86" s="3"/>
      <c r="M86" s="38"/>
    </row>
    <row r="87" spans="1:13" ht="45.75" customHeight="1" outlineLevel="1" x14ac:dyDescent="0.2">
      <c r="A87" s="170" t="str">
        <f>Máximo!A87</f>
        <v>3.55</v>
      </c>
      <c r="B87" s="667" t="str">
        <f>Máximo!B87:E87</f>
        <v>A ferramenta deverá prever e checar padrões de comportamento dos clientes através de todos os touchpoints (loja, mobile, web, mail, etc) cruzando com os seu perfis nas redes sociais (social footprint) gerando alertas e relatórios</v>
      </c>
      <c r="C87" s="668"/>
      <c r="D87" s="668"/>
      <c r="E87" s="669"/>
      <c r="F87" s="68" t="str">
        <f>IF(Máximo!F87:I87="","",Máximo!F87:I87)</f>
        <v/>
      </c>
      <c r="G87" s="72">
        <f>Máximo!G87:J87</f>
        <v>7.4999999999999997E-3</v>
      </c>
      <c r="H87" s="70" t="str">
        <f>IF(Máximo!H87="","",Máximo!H87)</f>
        <v>Desejável</v>
      </c>
      <c r="I87" s="37" t="s">
        <v>5</v>
      </c>
      <c r="J87" s="73">
        <f>IF($K$13="Não Atende",0,IF(I87="","",IF(H87="",VLOOKUP(I87,Parâmetros!$B$3:$C$6,2,0),VLOOKUP(I87,Parâmetros!$B$3:$C$6,2,0)*VLOOKUP(H87,Parâmetros!$E$3:$G$5,2,0))))</f>
        <v>0</v>
      </c>
      <c r="K87" s="74">
        <f t="shared" ref="K87" si="54">IF(J87="",0,((G87*J87)*$F$30)*0.9*100)</f>
        <v>0</v>
      </c>
      <c r="L87" s="3"/>
      <c r="M87" s="38"/>
    </row>
    <row r="88" spans="1:13" ht="45.75" customHeight="1" outlineLevel="1" x14ac:dyDescent="0.2">
      <c r="A88" s="170" t="str">
        <f>Máximo!A88</f>
        <v>3.56</v>
      </c>
      <c r="B88" s="667" t="str">
        <f>Máximo!B88:E88</f>
        <v>Capacidade de realizar análise de causa raiz da fraude através de drill down (data mining) das análises das regras e atributos</v>
      </c>
      <c r="C88" s="668"/>
      <c r="D88" s="668"/>
      <c r="E88" s="669"/>
      <c r="F88" s="68" t="str">
        <f>IF(Máximo!F88:I88="","",Máximo!F88:I88)</f>
        <v/>
      </c>
      <c r="G88" s="72">
        <f>Máximo!G88:J88</f>
        <v>7.4999999999999997E-3</v>
      </c>
      <c r="H88" s="70" t="str">
        <f>IF(Máximo!H88="","",Máximo!H88)</f>
        <v>Obrigatório</v>
      </c>
      <c r="I88" s="37" t="s">
        <v>4</v>
      </c>
      <c r="J88" s="73">
        <f>IF($K$13="Não Atende",0,IF(I88="","",IF(H88="",VLOOKUP(I88,Parâmetros!$B$3:$C$6,2,0),VLOOKUP(I88,Parâmetros!$B$3:$C$6,2,0)*VLOOKUP(H88,Parâmetros!$E$3:$G$5,2,0))))</f>
        <v>0</v>
      </c>
      <c r="K88" s="74">
        <f t="shared" ref="K88" si="55">IF(J88="",0,((G88*J88)*$F$30)*0.9*100)</f>
        <v>0</v>
      </c>
      <c r="L88" s="3"/>
      <c r="M88" s="38"/>
    </row>
    <row r="89" spans="1:13" ht="45.75" customHeight="1" outlineLevel="1" x14ac:dyDescent="0.2">
      <c r="A89" s="170" t="str">
        <f>Máximo!A89</f>
        <v>3.57</v>
      </c>
      <c r="B89" s="667" t="str">
        <f>Máximo!B89:E89</f>
        <v>Case Management colaborativo (com comentários e anexos) e adaptativo (podendo visualizar todas as informações relevantes sobre a entidade suspeita - investigation carts and workbenchs) para habilitar resoluções de casos de forma mais eficaz</v>
      </c>
      <c r="C89" s="668"/>
      <c r="D89" s="668"/>
      <c r="E89" s="669"/>
      <c r="F89" s="68" t="str">
        <f>IF(Máximo!F89:I89="","",Máximo!F89:I89)</f>
        <v/>
      </c>
      <c r="G89" s="72">
        <f>Máximo!G89:J89</f>
        <v>7.4999999999999997E-3</v>
      </c>
      <c r="H89" s="70" t="str">
        <f>IF(Máximo!H89="","",Máximo!H89)</f>
        <v>Obrigatório</v>
      </c>
      <c r="I89" s="37" t="s">
        <v>4</v>
      </c>
      <c r="J89" s="73">
        <f>IF($K$13="Não Atende",0,IF(I89="","",IF(H89="",VLOOKUP(I89,Parâmetros!$B$3:$C$6,2,0),VLOOKUP(I89,Parâmetros!$B$3:$C$6,2,0)*VLOOKUP(H89,Parâmetros!$E$3:$G$5,2,0))))</f>
        <v>0</v>
      </c>
      <c r="K89" s="74">
        <f t="shared" ref="K89" si="56">IF(J89="",0,((G89*J89)*$F$30)*0.9*100)</f>
        <v>0</v>
      </c>
      <c r="L89" s="3"/>
      <c r="M89" s="38"/>
    </row>
    <row r="90" spans="1:13" ht="45.75" customHeight="1" outlineLevel="1" x14ac:dyDescent="0.2">
      <c r="A90" s="170" t="str">
        <f>Máximo!A90</f>
        <v>3.58</v>
      </c>
      <c r="B90" s="667" t="str">
        <f>Máximo!B90:E90</f>
        <v>A ferramenta deverá ser capaz de expandir a visibilidade dos dados relacionados ao caso investigado ao nível dos xDR's</v>
      </c>
      <c r="C90" s="668"/>
      <c r="D90" s="668"/>
      <c r="E90" s="669"/>
      <c r="F90" s="68" t="str">
        <f>IF(Máximo!F90:I90="","",Máximo!F90:I90)</f>
        <v/>
      </c>
      <c r="G90" s="72">
        <f>Máximo!G90:J90</f>
        <v>7.4999999999999997E-3</v>
      </c>
      <c r="H90" s="70" t="str">
        <f>IF(Máximo!H90="","",Máximo!H90)</f>
        <v>Obrigatório</v>
      </c>
      <c r="I90" s="37" t="s">
        <v>4</v>
      </c>
      <c r="J90" s="73">
        <f>IF($K$13="Não Atende",0,IF(I90="","",IF(H90="",VLOOKUP(I90,Parâmetros!$B$3:$C$6,2,0),VLOOKUP(I90,Parâmetros!$B$3:$C$6,2,0)*VLOOKUP(H90,Parâmetros!$E$3:$G$5,2,0))))</f>
        <v>0</v>
      </c>
      <c r="K90" s="74">
        <f t="shared" ref="K90" si="57">IF(J90="",0,((G90*J90)*$F$30)*0.9*100)</f>
        <v>0</v>
      </c>
      <c r="L90" s="3"/>
      <c r="M90" s="38"/>
    </row>
    <row r="91" spans="1:13" ht="45.75" customHeight="1" outlineLevel="1" x14ac:dyDescent="0.2">
      <c r="A91" s="170" t="str">
        <f>Máximo!A91</f>
        <v>3.59</v>
      </c>
      <c r="B91" s="667" t="str">
        <f>Máximo!B91:E91</f>
        <v>Capacidade de adicionar subscribers em hotlists (graylists, whitelists e blacklists) de dealers e assinantes de acordo com a análise dos casos</v>
      </c>
      <c r="C91" s="668"/>
      <c r="D91" s="668"/>
      <c r="E91" s="669"/>
      <c r="F91" s="68" t="str">
        <f>IF(Máximo!F91:I91="","",Máximo!F91:I91)</f>
        <v/>
      </c>
      <c r="G91" s="72">
        <f>Máximo!G91:J91</f>
        <v>7.4999999999999997E-3</v>
      </c>
      <c r="H91" s="70" t="str">
        <f>IF(Máximo!H91="","",Máximo!H91)</f>
        <v>Obrigatório</v>
      </c>
      <c r="I91" s="37" t="s">
        <v>4</v>
      </c>
      <c r="J91" s="73">
        <f>IF($K$13="Não Atende",0,IF(I91="","",IF(H91="",VLOOKUP(I91,Parâmetros!$B$3:$C$6,2,0),VLOOKUP(I91,Parâmetros!$B$3:$C$6,2,0)*VLOOKUP(H91,Parâmetros!$E$3:$G$5,2,0))))</f>
        <v>0</v>
      </c>
      <c r="K91" s="74">
        <f t="shared" ref="K91" si="58">IF(J91="",0,((G91*J91)*$F$30)*0.9*100)</f>
        <v>0</v>
      </c>
      <c r="L91" s="3"/>
      <c r="M91" s="38"/>
    </row>
    <row r="92" spans="1:13" ht="45.75" customHeight="1" outlineLevel="1" x14ac:dyDescent="0.2">
      <c r="A92" s="170" t="str">
        <f>Máximo!A92</f>
        <v>3.60</v>
      </c>
      <c r="B92" s="667" t="str">
        <f>Máximo!B92:E92</f>
        <v>A ferramenta deverá identificar padrões de novos cenários de fraude através de análise preditiva e machine learning (baseado em novas fontes de dados e base histórica)</v>
      </c>
      <c r="C92" s="668"/>
      <c r="D92" s="668"/>
      <c r="E92" s="669"/>
      <c r="F92" s="68" t="str">
        <f>IF(Máximo!F92:I92="","",Máximo!F92:I92)</f>
        <v/>
      </c>
      <c r="G92" s="72">
        <f>Máximo!G92:J92</f>
        <v>7.4999999999999997E-3</v>
      </c>
      <c r="H92" s="70" t="str">
        <f>IF(Máximo!H92="","",Máximo!H92)</f>
        <v>Obrigatório</v>
      </c>
      <c r="I92" s="37" t="s">
        <v>5</v>
      </c>
      <c r="J92" s="73">
        <f>IF($K$13="Não Atende",0,IF(I92="","",IF(H92="",VLOOKUP(I92,Parâmetros!$B$3:$C$6,2,0),VLOOKUP(I92,Parâmetros!$B$3:$C$6,2,0)*VLOOKUP(H92,Parâmetros!$E$3:$G$5,2,0))))</f>
        <v>0</v>
      </c>
      <c r="K92" s="74">
        <f t="shared" ref="K92" si="59">IF(J92="",0,((G92*J92)*$F$30)*0.9*100)</f>
        <v>0</v>
      </c>
      <c r="L92" s="3"/>
      <c r="M92" s="38"/>
    </row>
    <row r="93" spans="1:13" ht="45.75" customHeight="1" outlineLevel="1" x14ac:dyDescent="0.2">
      <c r="A93" s="170" t="str">
        <f>Máximo!A93</f>
        <v>3.61</v>
      </c>
      <c r="B93" s="667" t="str">
        <f>Máximo!B93:E93</f>
        <v>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v>
      </c>
      <c r="C93" s="668"/>
      <c r="D93" s="668"/>
      <c r="E93" s="669"/>
      <c r="F93" s="68" t="str">
        <f>IF(Máximo!F93:I93="","",Máximo!F93:I93)</f>
        <v/>
      </c>
      <c r="G93" s="72">
        <f>Máximo!G93:J93</f>
        <v>7.4999999999999997E-3</v>
      </c>
      <c r="H93" s="70" t="str">
        <f>IF(Máximo!H93="","",Máximo!H93)</f>
        <v>Obrigatório</v>
      </c>
      <c r="I93" s="37" t="s">
        <v>4</v>
      </c>
      <c r="J93" s="73">
        <f>IF($K$13="Não Atende",0,IF(I93="","",IF(H93="",VLOOKUP(I93,Parâmetros!$B$3:$C$6,2,0),VLOOKUP(I93,Parâmetros!$B$3:$C$6,2,0)*VLOOKUP(H93,Parâmetros!$E$3:$G$5,2,0))))</f>
        <v>0</v>
      </c>
      <c r="K93" s="74">
        <f t="shared" ref="K93" si="60">IF(J93="",0,((G93*J93)*$F$30)*0.9*100)</f>
        <v>0</v>
      </c>
      <c r="L93" s="3"/>
      <c r="M93" s="38"/>
    </row>
    <row r="94" spans="1:13" ht="45.75" customHeight="1" outlineLevel="1" x14ac:dyDescent="0.2">
      <c r="A94" s="170" t="str">
        <f>Máximo!A94</f>
        <v>3.62</v>
      </c>
      <c r="B94" s="667" t="str">
        <f>Máximo!B94:E94</f>
        <v>Durante a analise humana se o caso é fraude ou não, a ferramenta deverá ser capaz de registrar uma nota explicativa com a tomada de decisão dentro do workflow definido (ações humanas no processo prevenção da venda, detectação da fraude, desbloqueio, fraude interna, etc)</v>
      </c>
      <c r="C94" s="668"/>
      <c r="D94" s="668"/>
      <c r="E94" s="669"/>
      <c r="F94" s="68" t="str">
        <f>IF(Máximo!F94:I94="","",Máximo!F94:I94)</f>
        <v/>
      </c>
      <c r="G94" s="72">
        <f>Máximo!G94:J94</f>
        <v>7.4999999999999997E-3</v>
      </c>
      <c r="H94" s="70" t="str">
        <f>IF(Máximo!H94="","",Máximo!H94)</f>
        <v>Obrigatório</v>
      </c>
      <c r="I94" s="37" t="s">
        <v>5</v>
      </c>
      <c r="J94" s="73">
        <f>IF($K$13="Não Atende",0,IF(I94="","",IF(H94="",VLOOKUP(I94,Parâmetros!$B$3:$C$6,2,0),VLOOKUP(I94,Parâmetros!$B$3:$C$6,2,0)*VLOOKUP(H94,Parâmetros!$E$3:$G$5,2,0))))</f>
        <v>0</v>
      </c>
      <c r="K94" s="74">
        <f t="shared" ref="K94" si="61">IF(J94="",0,((G94*J94)*$F$30)*0.9*100)</f>
        <v>0</v>
      </c>
      <c r="L94" s="3"/>
      <c r="M94" s="38"/>
    </row>
    <row r="95" spans="1:13" ht="45.75" customHeight="1" outlineLevel="1" x14ac:dyDescent="0.2">
      <c r="A95" s="170" t="str">
        <f>Máximo!A95</f>
        <v>3.63</v>
      </c>
      <c r="B95" s="667" t="str">
        <f>Máximo!B95:E95</f>
        <v>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v>
      </c>
      <c r="C95" s="668"/>
      <c r="D95" s="668"/>
      <c r="E95" s="669"/>
      <c r="F95" s="68" t="str">
        <f>IF(Máximo!F95:I95="","",Máximo!F95:I95)</f>
        <v/>
      </c>
      <c r="G95" s="72">
        <f>Máximo!G95:J95</f>
        <v>7.4999999999999997E-3</v>
      </c>
      <c r="H95" s="70" t="str">
        <f>IF(Máximo!H95="","",Máximo!H95)</f>
        <v>Obrigatório</v>
      </c>
      <c r="I95" s="37" t="s">
        <v>4</v>
      </c>
      <c r="J95" s="73">
        <f>IF($K$13="Não Atende",0,IF(I95="","",IF(H95="",VLOOKUP(I95,Parâmetros!$B$3:$C$6,2,0),VLOOKUP(I95,Parâmetros!$B$3:$C$6,2,0)*VLOOKUP(H95,Parâmetros!$E$3:$G$5,2,0))))</f>
        <v>0</v>
      </c>
      <c r="K95" s="74">
        <f t="shared" ref="K95" si="62">IF(J95="",0,((G95*J95)*$F$30)*0.9*100)</f>
        <v>0</v>
      </c>
      <c r="L95" s="3"/>
      <c r="M95" s="38"/>
    </row>
    <row r="96" spans="1:13" ht="45.75" customHeight="1" outlineLevel="1" x14ac:dyDescent="0.2">
      <c r="A96" s="170" t="str">
        <f>Máximo!A96</f>
        <v>3.64</v>
      </c>
      <c r="B96" s="667" t="str">
        <f>Máximo!B96:E96</f>
        <v>A ferramenta deverá disponibilizar acesso a usuários com diferentes perfis parametrizáveis no módulo de admnistração da ferramenta (Equipes de Crédito, RA, SI, Anti-fraude, Auditoria, Jurídico, etc)</v>
      </c>
      <c r="C96" s="668"/>
      <c r="D96" s="668"/>
      <c r="E96" s="669"/>
      <c r="F96" s="68" t="str">
        <f>IF(Máximo!F96:I96="","",Máximo!F96:I96)</f>
        <v/>
      </c>
      <c r="G96" s="72">
        <f>Máximo!G96:J96</f>
        <v>7.4999999999999997E-3</v>
      </c>
      <c r="H96" s="70" t="str">
        <f>IF(Máximo!H96="","",Máximo!H96)</f>
        <v>Obrigatório</v>
      </c>
      <c r="I96" s="37" t="s">
        <v>4</v>
      </c>
      <c r="J96" s="73">
        <f>IF($K$13="Não Atende",0,IF(I96="","",IF(H96="",VLOOKUP(I96,Parâmetros!$B$3:$C$6,2,0),VLOOKUP(I96,Parâmetros!$B$3:$C$6,2,0)*VLOOKUP(H96,Parâmetros!$E$3:$G$5,2,0))))</f>
        <v>0</v>
      </c>
      <c r="K96" s="74">
        <f t="shared" ref="K96" si="63">IF(J96="",0,((G96*J96)*$F$30)*0.9*100)</f>
        <v>0</v>
      </c>
      <c r="L96" s="3"/>
      <c r="M96" s="38"/>
    </row>
    <row r="97" spans="1:13" ht="45.75" customHeight="1" outlineLevel="1" x14ac:dyDescent="0.2">
      <c r="A97" s="170" t="str">
        <f>Máximo!A97</f>
        <v>3.65</v>
      </c>
      <c r="B97" s="667" t="str">
        <f>Máximo!B97:E97</f>
        <v>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v>
      </c>
      <c r="C97" s="668"/>
      <c r="D97" s="668"/>
      <c r="E97" s="669"/>
      <c r="F97" s="68" t="str">
        <f>IF(Máximo!F97:I97="","",Máximo!F97:I97)</f>
        <v/>
      </c>
      <c r="G97" s="72">
        <f>Máximo!G97:J97</f>
        <v>7.4999999999999997E-3</v>
      </c>
      <c r="H97" s="70" t="str">
        <f>IF(Máximo!H97="","",Máximo!H97)</f>
        <v>Obrigatório</v>
      </c>
      <c r="I97" s="37" t="s">
        <v>4</v>
      </c>
      <c r="J97" s="73">
        <f>IF($K$13="Não Atende",0,IF(I97="","",IF(H97="",VLOOKUP(I97,Parâmetros!$B$3:$C$6,2,0),VLOOKUP(I97,Parâmetros!$B$3:$C$6,2,0)*VLOOKUP(H97,Parâmetros!$E$3:$G$5,2,0))))</f>
        <v>0</v>
      </c>
      <c r="K97" s="74">
        <f t="shared" ref="K97" si="64">IF(J97="",0,((G97*J97)*$F$30)*0.9*100)</f>
        <v>0</v>
      </c>
      <c r="L97" s="3"/>
      <c r="M97" s="38"/>
    </row>
    <row r="98" spans="1:13" ht="45.75" customHeight="1" outlineLevel="1" x14ac:dyDescent="0.2">
      <c r="A98" s="170" t="str">
        <f>Máximo!A98</f>
        <v>3.66</v>
      </c>
      <c r="B98" s="667" t="str">
        <f>Máximo!B98:E98</f>
        <v>A ferramenta deve permitir que o usuário crie alertas para as regras criadas (sem limites de regras). Por exemplo, alarme para uma venda efetuada para um endereço conhecido como fraude.</v>
      </c>
      <c r="C98" s="668"/>
      <c r="D98" s="668"/>
      <c r="E98" s="669"/>
      <c r="F98" s="68" t="str">
        <f>IF(Máximo!F98:I98="","",Máximo!F98:I98)</f>
        <v/>
      </c>
      <c r="G98" s="72">
        <f>Máximo!G98:J98</f>
        <v>7.4999999999999997E-3</v>
      </c>
      <c r="H98" s="70" t="str">
        <f>IF(Máximo!H98="","",Máximo!H98)</f>
        <v>Obrigatório</v>
      </c>
      <c r="I98" s="37" t="s">
        <v>4</v>
      </c>
      <c r="J98" s="73">
        <f>IF($K$13="Não Atende",0,IF(I98="","",IF(H98="",VLOOKUP(I98,Parâmetros!$B$3:$C$6,2,0),VLOOKUP(I98,Parâmetros!$B$3:$C$6,2,0)*VLOOKUP(H98,Parâmetros!$E$3:$G$5,2,0))))</f>
        <v>0</v>
      </c>
      <c r="K98" s="74">
        <f t="shared" ref="K98" si="65">IF(J98="",0,((G98*J98)*$F$30)*0.9*100)</f>
        <v>0</v>
      </c>
      <c r="L98" s="3"/>
      <c r="M98" s="38"/>
    </row>
    <row r="99" spans="1:13" ht="45.75" customHeight="1" outlineLevel="1" x14ac:dyDescent="0.2">
      <c r="A99" s="170" t="str">
        <f>Máximo!A99</f>
        <v>3.67</v>
      </c>
      <c r="B99" s="667" t="str">
        <f>Máximo!B99:E99</f>
        <v>A ferramenta deve permitir que o usuário crie dashboards para exposição dos casos</v>
      </c>
      <c r="C99" s="668"/>
      <c r="D99" s="668"/>
      <c r="E99" s="669"/>
      <c r="F99" s="68" t="str">
        <f>IF(Máximo!F99:I99="","",Máximo!F99:I99)</f>
        <v/>
      </c>
      <c r="G99" s="72">
        <f>Máximo!G99:J99</f>
        <v>3.69318182E-3</v>
      </c>
      <c r="H99" s="70" t="str">
        <f>IF(Máximo!H99="","",Máximo!H99)</f>
        <v>Obrigatório</v>
      </c>
      <c r="I99" s="37" t="s">
        <v>4</v>
      </c>
      <c r="J99" s="73">
        <f>IF($K$13="Não Atende",0,IF(I99="","",IF(H99="",VLOOKUP(I99,Parâmetros!$B$3:$C$6,2,0),VLOOKUP(I99,Parâmetros!$B$3:$C$6,2,0)*VLOOKUP(H99,Parâmetros!$E$3:$G$5,2,0))))</f>
        <v>0</v>
      </c>
      <c r="K99" s="74">
        <f t="shared" ref="K99" si="66">IF(J99="",0,((G99*J99)*$F$30)*0.9*100)</f>
        <v>0</v>
      </c>
      <c r="L99" s="3"/>
      <c r="M99" s="38"/>
    </row>
    <row r="100" spans="1:13" ht="45.75" customHeight="1" outlineLevel="1" x14ac:dyDescent="0.2">
      <c r="A100" s="170" t="str">
        <f>Máximo!A100</f>
        <v>3.68</v>
      </c>
      <c r="B100" s="667" t="str">
        <f>Máximo!B100:E100</f>
        <v>A ferramenta deve permitir que o usuário crie relatórios para report dos casos</v>
      </c>
      <c r="C100" s="668"/>
      <c r="D100" s="668"/>
      <c r="E100" s="669"/>
      <c r="F100" s="68" t="str">
        <f>IF(Máximo!F100:I100="","",Máximo!F100:I100)</f>
        <v/>
      </c>
      <c r="G100" s="72">
        <f>Máximo!G100:J100</f>
        <v>3.69318182E-3</v>
      </c>
      <c r="H100" s="70" t="str">
        <f>IF(Máximo!H100="","",Máximo!H100)</f>
        <v>Obrigatório</v>
      </c>
      <c r="I100" s="37" t="s">
        <v>4</v>
      </c>
      <c r="J100" s="73">
        <f>IF($K$13="Não Atende",0,IF(I100="","",IF(H100="",VLOOKUP(I100,Parâmetros!$B$3:$C$6,2,0),VLOOKUP(I100,Parâmetros!$B$3:$C$6,2,0)*VLOOKUP(H100,Parâmetros!$E$3:$G$5,2,0))))</f>
        <v>0</v>
      </c>
      <c r="K100" s="74">
        <f t="shared" ref="K100" si="67">IF(J100="",0,((G100*J100)*$F$30)*0.9*100)</f>
        <v>0</v>
      </c>
      <c r="L100" s="3"/>
      <c r="M100" s="38"/>
    </row>
    <row r="101" spans="1:13" ht="45.75" customHeight="1" outlineLevel="1" x14ac:dyDescent="0.2">
      <c r="A101" s="170" t="str">
        <f>Máximo!A101</f>
        <v>3.69</v>
      </c>
      <c r="B101" s="667" t="str">
        <f>Máximo!B101:E101</f>
        <v>A ferramenta deverá de ser capaz de enviar SMS diretamente para o cliente ou analista de fraude através de alarmes pre-definidos</v>
      </c>
      <c r="C101" s="668"/>
      <c r="D101" s="668"/>
      <c r="E101" s="669"/>
      <c r="F101" s="68" t="str">
        <f>IF(Máximo!F101:I101="","",Máximo!F101:I101)</f>
        <v/>
      </c>
      <c r="G101" s="72">
        <f>Máximo!G101:J101</f>
        <v>7.4999999999999997E-3</v>
      </c>
      <c r="H101" s="70" t="str">
        <f>IF(Máximo!H101="","",Máximo!H101)</f>
        <v>Obrigatório</v>
      </c>
      <c r="I101" s="37" t="s">
        <v>4</v>
      </c>
      <c r="J101" s="73">
        <f>IF($K$13="Não Atende",0,IF(I101="","",IF(H101="",VLOOKUP(I101,Parâmetros!$B$3:$C$6,2,0),VLOOKUP(I101,Parâmetros!$B$3:$C$6,2,0)*VLOOKUP(H101,Parâmetros!$E$3:$G$5,2,0))))</f>
        <v>0</v>
      </c>
      <c r="K101" s="74">
        <f t="shared" ref="K101" si="68">IF(J101="",0,((G101*J101)*$F$30)*0.9*100)</f>
        <v>0</v>
      </c>
      <c r="L101" s="3"/>
      <c r="M101" s="38"/>
    </row>
    <row r="102" spans="1:13" ht="45.75" customHeight="1" outlineLevel="1" x14ac:dyDescent="0.2">
      <c r="A102" s="170" t="str">
        <f>Máximo!A102</f>
        <v>3.70</v>
      </c>
      <c r="B102" s="667" t="str">
        <f>Máximo!B102:E102</f>
        <v>A ferramenta deverá de ser capaz de enviar email diretamente para o cliente ou analista de fraude através de alarmes pre-definidos</v>
      </c>
      <c r="C102" s="668"/>
      <c r="D102" s="668"/>
      <c r="E102" s="669"/>
      <c r="F102" s="68" t="str">
        <f>IF(Máximo!F102:I102="","",Máximo!F102:I102)</f>
        <v/>
      </c>
      <c r="G102" s="72">
        <f>Máximo!G102:J102</f>
        <v>7.4999999999999997E-3</v>
      </c>
      <c r="H102" s="70" t="str">
        <f>IF(Máximo!H102="","",Máximo!H102)</f>
        <v>Obrigatório</v>
      </c>
      <c r="I102" s="37" t="s">
        <v>4</v>
      </c>
      <c r="J102" s="73">
        <f>IF($K$13="Não Atende",0,IF(I102="","",IF(H102="",VLOOKUP(I102,Parâmetros!$B$3:$C$6,2,0),VLOOKUP(I102,Parâmetros!$B$3:$C$6,2,0)*VLOOKUP(H102,Parâmetros!$E$3:$G$5,2,0))))</f>
        <v>0</v>
      </c>
      <c r="K102" s="74">
        <f t="shared" ref="K102" si="69">IF(J102="",0,((G102*J102)*$F$30)*0.9*100)</f>
        <v>0</v>
      </c>
      <c r="L102" s="3"/>
      <c r="M102" s="38"/>
    </row>
    <row r="103" spans="1:13" ht="45.75" customHeight="1" outlineLevel="1" x14ac:dyDescent="0.2">
      <c r="A103" s="170" t="str">
        <f>Máximo!A103</f>
        <v>3.71</v>
      </c>
      <c r="B103" s="667" t="str">
        <f>Máximo!B103:E103</f>
        <v>A ferramenta deve permitir que o usuário crie simuladores de regras para teste</v>
      </c>
      <c r="C103" s="668"/>
      <c r="D103" s="668"/>
      <c r="E103" s="669"/>
      <c r="F103" s="68" t="str">
        <f>IF(Máximo!F103:I103="","",Máximo!F103:I103)</f>
        <v/>
      </c>
      <c r="G103" s="72">
        <f>Máximo!G103:J103</f>
        <v>7.4999999999999997E-3</v>
      </c>
      <c r="H103" s="70" t="str">
        <f>IF(Máximo!H103="","",Máximo!H103)</f>
        <v>Obrigatório</v>
      </c>
      <c r="I103" s="37" t="s">
        <v>5</v>
      </c>
      <c r="J103" s="73">
        <f>IF($K$13="Não Atende",0,IF(I103="","",IF(H103="",VLOOKUP(I103,Parâmetros!$B$3:$C$6,2,0),VLOOKUP(I103,Parâmetros!$B$3:$C$6,2,0)*VLOOKUP(H103,Parâmetros!$E$3:$G$5,2,0))))</f>
        <v>0</v>
      </c>
      <c r="K103" s="74">
        <f t="shared" ref="K103" si="70">IF(J103="",0,((G103*J103)*$F$30)*0.9*100)</f>
        <v>0</v>
      </c>
      <c r="L103" s="3"/>
      <c r="M103" s="38"/>
    </row>
    <row r="104" spans="1:13" ht="45.75" customHeight="1" outlineLevel="1" x14ac:dyDescent="0.2">
      <c r="A104" s="170" t="str">
        <f>Máximo!A104</f>
        <v>3.72</v>
      </c>
      <c r="B104" s="667" t="str">
        <f>Máximo!B104:E104</f>
        <v>A ferramenta deve permitir busca (Google-Like) de atributos e expressões na base de dados e exibí-los de acordo com a sua relevância e tipificação</v>
      </c>
      <c r="C104" s="668"/>
      <c r="D104" s="668"/>
      <c r="E104" s="669"/>
      <c r="F104" s="68" t="str">
        <f>IF(Máximo!F104:I104="","",Máximo!F104:I104)</f>
        <v/>
      </c>
      <c r="G104" s="72">
        <f>Máximo!G104:J104</f>
        <v>3.69318182E-3</v>
      </c>
      <c r="H104" s="70" t="str">
        <f>IF(Máximo!H104="","",Máximo!H104)</f>
        <v>Obrigatório</v>
      </c>
      <c r="I104" s="37" t="s">
        <v>4</v>
      </c>
      <c r="J104" s="73">
        <f>IF($K$13="Não Atende",0,IF(I104="","",IF(H104="",VLOOKUP(I104,Parâmetros!$B$3:$C$6,2,0),VLOOKUP(I104,Parâmetros!$B$3:$C$6,2,0)*VLOOKUP(H104,Parâmetros!$E$3:$G$5,2,0))))</f>
        <v>0</v>
      </c>
      <c r="K104" s="74">
        <f t="shared" ref="K104" si="71">IF(J104="",0,((G104*J104)*$F$30)*0.9*100)</f>
        <v>0</v>
      </c>
      <c r="L104" s="3"/>
      <c r="M104" s="38"/>
    </row>
    <row r="105" spans="1:13" ht="45.75" customHeight="1" outlineLevel="1" x14ac:dyDescent="0.2">
      <c r="A105" s="170" t="str">
        <f>Máximo!A105</f>
        <v>3.73</v>
      </c>
      <c r="B105" s="667" t="str">
        <f>Máximo!B105:E105</f>
        <v>Capacidade de bloquear subscribers nos CRM's via ação do analista (comunicação com Siebel 6.3, Siebel 8, Oracle Service Cloud, SAC, STC e SINN via Oracle SOA Suite ou Informática Power Center)</v>
      </c>
      <c r="C105" s="668"/>
      <c r="D105" s="668"/>
      <c r="E105" s="669"/>
      <c r="F105" s="68" t="str">
        <f>IF(Máximo!F105:I105="","",Máximo!F105:I105)</f>
        <v/>
      </c>
      <c r="G105" s="72">
        <f>Máximo!G105:J105</f>
        <v>7.4999999999999997E-3</v>
      </c>
      <c r="H105" s="70" t="str">
        <f>IF(Máximo!H105="","",Máximo!H105)</f>
        <v>Obrigatório</v>
      </c>
      <c r="I105" s="37" t="s">
        <v>17</v>
      </c>
      <c r="J105" s="73">
        <f>IF($K$13="Não Atende",0,IF(I105="","",IF(H105="",VLOOKUP(I105,Parâmetros!$B$3:$C$6,2,0),VLOOKUP(I105,Parâmetros!$B$3:$C$6,2,0)*VLOOKUP(H105,Parâmetros!$E$3:$G$5,2,0))))</f>
        <v>0</v>
      </c>
      <c r="K105" s="74">
        <f t="shared" ref="K105" si="72">IF(J105="",0,((G105*J105)*$F$30)*0.9*100)</f>
        <v>0</v>
      </c>
      <c r="L105" s="3"/>
      <c r="M105" s="38"/>
    </row>
    <row r="106" spans="1:13" ht="45.75" customHeight="1" outlineLevel="1" x14ac:dyDescent="0.2">
      <c r="A106" s="170" t="str">
        <f>Máximo!A106</f>
        <v>3.74</v>
      </c>
      <c r="B106" s="667" t="str">
        <f>Máximo!B106:E106</f>
        <v>Capacidade de bloquear subscribers na Rede da Oi via ação do analista (comunicação com HLR via protocolo SSH, Telnet e comunicação com a rede fixa através do loader)</v>
      </c>
      <c r="C106" s="668"/>
      <c r="D106" s="668"/>
      <c r="E106" s="669"/>
      <c r="F106" s="68" t="str">
        <f>IF(Máximo!F106:I106="","",Máximo!F106:I106)</f>
        <v/>
      </c>
      <c r="G106" s="72">
        <f>Máximo!G106:J106</f>
        <v>7.4999999999999997E-3</v>
      </c>
      <c r="H106" s="70" t="str">
        <f>IF(Máximo!H106="","",Máximo!H106)</f>
        <v>Obrigatório</v>
      </c>
      <c r="I106" s="37" t="s">
        <v>17</v>
      </c>
      <c r="J106" s="73">
        <f>IF($K$13="Não Atende",0,IF(I106="","",IF(H106="",VLOOKUP(I106,Parâmetros!$B$3:$C$6,2,0),VLOOKUP(I106,Parâmetros!$B$3:$C$6,2,0)*VLOOKUP(H106,Parâmetros!$E$3:$G$5,2,0))))</f>
        <v>0</v>
      </c>
      <c r="K106" s="74">
        <f t="shared" ref="K106" si="73">IF(J106="",0,((G106*J106)*$F$30)*0.9*100)</f>
        <v>0</v>
      </c>
      <c r="L106" s="3"/>
      <c r="M106" s="38"/>
    </row>
    <row r="107" spans="1:13" ht="45.75" customHeight="1" outlineLevel="1" x14ac:dyDescent="0.2">
      <c r="A107" s="170" t="str">
        <f>Máximo!A107</f>
        <v>3.75</v>
      </c>
      <c r="B107" s="667" t="str">
        <f>Máximo!B107:E107</f>
        <v>A ferramenta deverá reconhecer assiantes bloqueados na rede e nos CRM's para não alarmar mais as regras cujo esteja no caso</v>
      </c>
      <c r="C107" s="668"/>
      <c r="D107" s="668"/>
      <c r="E107" s="669"/>
      <c r="F107" s="68" t="str">
        <f>IF(Máximo!F107:I107="","",Máximo!F107:I107)</f>
        <v/>
      </c>
      <c r="G107" s="72">
        <f>Máximo!G107:J107</f>
        <v>7.4999999999999997E-3</v>
      </c>
      <c r="H107" s="70" t="str">
        <f>IF(Máximo!H107="","",Máximo!H107)</f>
        <v>Obrigatório</v>
      </c>
      <c r="I107" s="37" t="s">
        <v>4</v>
      </c>
      <c r="J107" s="73">
        <f>IF($K$13="Não Atende",0,IF(I107="","",IF(H107="",VLOOKUP(I107,Parâmetros!$B$3:$C$6,2,0),VLOOKUP(I107,Parâmetros!$B$3:$C$6,2,0)*VLOOKUP(H107,Parâmetros!$E$3:$G$5,2,0))))</f>
        <v>0</v>
      </c>
      <c r="K107" s="74">
        <f t="shared" ref="K107" si="74">IF(J107="",0,((G107*J107)*$F$30)*0.9*100)</f>
        <v>0</v>
      </c>
      <c r="L107" s="3"/>
      <c r="M107" s="38"/>
    </row>
    <row r="108" spans="1:13" ht="45.75" customHeight="1" outlineLevel="1" x14ac:dyDescent="0.2">
      <c r="A108" s="170" t="str">
        <f>Máximo!A108</f>
        <v>3.76</v>
      </c>
      <c r="B108" s="667" t="str">
        <f>Máximo!B108:E108</f>
        <v>A ferramenta deverá ser extensível às premissas dos dealers concetando com POS's para verificar as credenciais do cliente antes da ativação do(s) produto(s)</v>
      </c>
      <c r="C108" s="668"/>
      <c r="D108" s="668"/>
      <c r="E108" s="669"/>
      <c r="F108" s="68" t="str">
        <f>IF(Máximo!F108:I108="","",Máximo!F108:I108)</f>
        <v/>
      </c>
      <c r="G108" s="72">
        <f>Máximo!G108:J108</f>
        <v>3.69318182E-3</v>
      </c>
      <c r="H108" s="70" t="str">
        <f>IF(Máximo!H108="","",Máximo!H108)</f>
        <v>Obrigatório</v>
      </c>
      <c r="I108" s="37" t="s">
        <v>17</v>
      </c>
      <c r="J108" s="73">
        <f>IF($K$13="Não Atende",0,IF(I108="","",IF(H108="",VLOOKUP(I108,Parâmetros!$B$3:$C$6,2,0),VLOOKUP(I108,Parâmetros!$B$3:$C$6,2,0)*VLOOKUP(H108,Parâmetros!$E$3:$G$5,2,0))))</f>
        <v>0</v>
      </c>
      <c r="K108" s="74">
        <f t="shared" ref="K108" si="75">IF(J108="",0,((G108*J108)*$F$30)*0.9*100)</f>
        <v>0</v>
      </c>
      <c r="L108" s="3"/>
      <c r="M108" s="38"/>
    </row>
    <row r="109" spans="1:13" ht="45.75" customHeight="1" outlineLevel="1" x14ac:dyDescent="0.2">
      <c r="A109" s="170" t="str">
        <f>Máximo!A109</f>
        <v>3.77</v>
      </c>
      <c r="B109" s="667" t="str">
        <f>Máximo!B109:E109</f>
        <v>A ferramenta deverá prover de mecanismos de georeferenciamento dos casos analisados</v>
      </c>
      <c r="C109" s="668"/>
      <c r="D109" s="668"/>
      <c r="E109" s="669"/>
      <c r="F109" s="68" t="str">
        <f>IF(Máximo!F109:I109="","",Máximo!F109:I109)</f>
        <v/>
      </c>
      <c r="G109" s="72">
        <f>Máximo!G109:J109</f>
        <v>7.4999999999999997E-3</v>
      </c>
      <c r="H109" s="70" t="str">
        <f>IF(Máximo!H109="","",Máximo!H109)</f>
        <v>Obrigatório</v>
      </c>
      <c r="I109" s="37" t="s">
        <v>5</v>
      </c>
      <c r="J109" s="73">
        <f>IF($K$13="Não Atende",0,IF(I109="","",IF(H109="",VLOOKUP(I109,Parâmetros!$B$3:$C$6,2,0),VLOOKUP(I109,Parâmetros!$B$3:$C$6,2,0)*VLOOKUP(H109,Parâmetros!$E$3:$G$5,2,0))))</f>
        <v>0</v>
      </c>
      <c r="K109" s="74">
        <f t="shared" ref="K109" si="76">IF(J109="",0,((G109*J109)*$F$30)*0.9*100)</f>
        <v>0</v>
      </c>
      <c r="L109" s="3"/>
      <c r="M109" s="38"/>
    </row>
    <row r="110" spans="1:13" ht="45.75" customHeight="1" outlineLevel="1" x14ac:dyDescent="0.2">
      <c r="A110" s="170" t="str">
        <f>Máximo!A110</f>
        <v>3.78</v>
      </c>
      <c r="B110" s="667" t="str">
        <f>Máximo!B110:E110</f>
        <v>Capacidade de leitura biométrica para cruzamento de reconhecimento biométrico (facial, iris, digitais, etc) para as iniciativas de anti-fraude de frente de loja e cruzamento com perfil de mídias sociais (reconhecimento facial)</v>
      </c>
      <c r="C110" s="668"/>
      <c r="D110" s="668"/>
      <c r="E110" s="669"/>
      <c r="F110" s="68" t="str">
        <f>IF(Máximo!F110:I110="","",Máximo!F110:I110)</f>
        <v/>
      </c>
      <c r="G110" s="72">
        <f>Máximo!G110:J110</f>
        <v>3.69318182E-3</v>
      </c>
      <c r="H110" s="70" t="str">
        <f>IF(Máximo!H110="","",Máximo!H110)</f>
        <v>Obrigatório</v>
      </c>
      <c r="I110" s="37" t="s">
        <v>5</v>
      </c>
      <c r="J110" s="73">
        <f>IF($K$13="Não Atende",0,IF(I110="","",IF(H110="",VLOOKUP(I110,Parâmetros!$B$3:$C$6,2,0),VLOOKUP(I110,Parâmetros!$B$3:$C$6,2,0)*VLOOKUP(H110,Parâmetros!$E$3:$G$5,2,0))))</f>
        <v>0</v>
      </c>
      <c r="K110" s="74">
        <f t="shared" ref="K110" si="77">IF(J110="",0,((G110*J110)*$F$30)*0.9*100)</f>
        <v>0</v>
      </c>
      <c r="L110" s="3"/>
      <c r="M110" s="38"/>
    </row>
    <row r="111" spans="1:13" ht="45.75" customHeight="1" outlineLevel="1" x14ac:dyDescent="0.2">
      <c r="A111" s="170" t="str">
        <f>Máximo!A111</f>
        <v>3.79</v>
      </c>
      <c r="B111" s="667" t="str">
        <f>Máximo!B111:E111</f>
        <v>Capacidade de leitura biométrica para reconhecimento biométrico (facial, iris, digitais, etc) em documentos digitalizados.</v>
      </c>
      <c r="C111" s="668"/>
      <c r="D111" s="668"/>
      <c r="E111" s="669"/>
      <c r="F111" s="68" t="str">
        <f>IF(Máximo!F111:I111="","",Máximo!F111:I111)</f>
        <v/>
      </c>
      <c r="G111" s="72">
        <f>Máximo!G111:J111</f>
        <v>3.69318182E-3</v>
      </c>
      <c r="H111" s="70" t="str">
        <f>IF(Máximo!H111="","",Máximo!H111)</f>
        <v>Obrigatório</v>
      </c>
      <c r="I111" s="37" t="s">
        <v>5</v>
      </c>
      <c r="J111" s="73">
        <f>IF($K$13="Não Atende",0,IF(I111="","",IF(H111="",VLOOKUP(I111,Parâmetros!$B$3:$C$6,2,0),VLOOKUP(I111,Parâmetros!$B$3:$C$6,2,0)*VLOOKUP(H111,Parâmetros!$E$3:$G$5,2,0))))</f>
        <v>0</v>
      </c>
      <c r="K111" s="74">
        <f t="shared" ref="K111" si="78">IF(J111="",0,((G111*J111)*$F$30)*0.9*100)</f>
        <v>0</v>
      </c>
      <c r="L111" s="3"/>
      <c r="M111" s="38"/>
    </row>
    <row r="112" spans="1:13" ht="45.75" customHeight="1" outlineLevel="1" x14ac:dyDescent="0.2">
      <c r="A112" s="170" t="str">
        <f>Máximo!A112</f>
        <v>3.80</v>
      </c>
      <c r="B112" s="667" t="str">
        <f>Máximo!B112:E112</f>
        <v>Capacidade de leitura OCR (para habilitar checagem de assinatura e leitura de contratos)</v>
      </c>
      <c r="C112" s="668"/>
      <c r="D112" s="668"/>
      <c r="E112" s="669"/>
      <c r="F112" s="68" t="str">
        <f>IF(Máximo!F112:I112="","",Máximo!F112:I112)</f>
        <v/>
      </c>
      <c r="G112" s="72">
        <f>Máximo!G112:J112</f>
        <v>3.69318182E-3</v>
      </c>
      <c r="H112" s="70" t="str">
        <f>IF(Máximo!H112="","",Máximo!H112)</f>
        <v>Obrigatório</v>
      </c>
      <c r="I112" s="37" t="s">
        <v>5</v>
      </c>
      <c r="J112" s="73">
        <f>IF($K$13="Não Atende",0,IF(I112="","",IF(H112="",VLOOKUP(I112,Parâmetros!$B$3:$C$6,2,0),VLOOKUP(I112,Parâmetros!$B$3:$C$6,2,0)*VLOOKUP(H112,Parâmetros!$E$3:$G$5,2,0))))</f>
        <v>0</v>
      </c>
      <c r="K112" s="74">
        <f t="shared" ref="K112" si="79">IF(J112="",0,((G112*J112)*$F$30)*0.9*100)</f>
        <v>0</v>
      </c>
      <c r="L112" s="3"/>
      <c r="M112" s="38"/>
    </row>
    <row r="113" spans="1:15" ht="45.75" customHeight="1" outlineLevel="1" x14ac:dyDescent="0.2">
      <c r="A113" s="170" t="str">
        <f>Máximo!A113</f>
        <v>3.81</v>
      </c>
      <c r="B113" s="667" t="str">
        <f>Máximo!B113:E113</f>
        <v>Capacidade de conectar com scores externos (ClearSale, M4U Serasa, ABR, Receita Federal, etc) via webservices</v>
      </c>
      <c r="C113" s="668"/>
      <c r="D113" s="668"/>
      <c r="E113" s="669"/>
      <c r="F113" s="68" t="str">
        <f>IF(Máximo!F113:I113="","",Máximo!F113:I113)</f>
        <v/>
      </c>
      <c r="G113" s="72">
        <f>Máximo!G113:J113</f>
        <v>7.4999999999999997E-3</v>
      </c>
      <c r="H113" s="70" t="str">
        <f>IF(Máximo!H113="","",Máximo!H113)</f>
        <v>Obrigatório</v>
      </c>
      <c r="I113" s="37" t="s">
        <v>17</v>
      </c>
      <c r="J113" s="73">
        <f>IF($K$13="Não Atende",0,IF(I113="","",IF(H113="",VLOOKUP(I113,Parâmetros!$B$3:$C$6,2,0),VLOOKUP(I113,Parâmetros!$B$3:$C$6,2,0)*VLOOKUP(H113,Parâmetros!$E$3:$G$5,2,0))))</f>
        <v>0</v>
      </c>
      <c r="K113" s="74">
        <f t="shared" ref="K113" si="80">IF(J113="",0,((G113*J113)*$F$30)*0.9*100)</f>
        <v>0</v>
      </c>
      <c r="L113" s="3"/>
      <c r="M113" s="38"/>
    </row>
    <row r="114" spans="1:15" ht="45.75" customHeight="1" outlineLevel="1" x14ac:dyDescent="0.2">
      <c r="A114" s="170" t="str">
        <f>Máximo!A114</f>
        <v>3.82</v>
      </c>
      <c r="B114" s="667" t="str">
        <f>Máximo!B114:E114</f>
        <v>A ferramenta deverá permitir ao analista e ao adminstrador do sistema a configuração e desenvolvimento de procedures para transformação dos dados (flexibilizando a criação de novas regras)</v>
      </c>
      <c r="C114" s="668"/>
      <c r="D114" s="668"/>
      <c r="E114" s="669"/>
      <c r="F114" s="68" t="str">
        <f>IF(Máximo!F114:I114="","",Máximo!F114:I114)</f>
        <v/>
      </c>
      <c r="G114" s="72">
        <f>Máximo!G114:J114</f>
        <v>7.4999999999999997E-3</v>
      </c>
      <c r="H114" s="70" t="str">
        <f>IF(Máximo!H114="","",Máximo!H114)</f>
        <v>Obrigatório</v>
      </c>
      <c r="I114" s="37" t="s">
        <v>4</v>
      </c>
      <c r="J114" s="73">
        <f>IF($K$13="Não Atende",0,IF(I114="","",IF(H114="",VLOOKUP(I114,Parâmetros!$B$3:$C$6,2,0),VLOOKUP(I114,Parâmetros!$B$3:$C$6,2,0)*VLOOKUP(H114,Parâmetros!$E$3:$G$5,2,0))))</f>
        <v>0</v>
      </c>
      <c r="K114" s="74">
        <f t="shared" ref="K114" si="81">IF(J114="",0,((G114*J114)*$F$30)*0.9*100)</f>
        <v>0</v>
      </c>
      <c r="L114" s="3"/>
      <c r="M114" s="38"/>
    </row>
    <row r="115" spans="1:15" ht="45.75" customHeight="1" outlineLevel="1" x14ac:dyDescent="0.2">
      <c r="A115" s="170" t="str">
        <f>Máximo!A115</f>
        <v>3.83</v>
      </c>
      <c r="B115" s="667" t="str">
        <f>Máximo!B115:E115</f>
        <v>A ferramenta deverá permitir ao analista e ao administrador do sistema o input de dados de diversas fontes (configuração de dblink's, construção de etl's, etc)</v>
      </c>
      <c r="C115" s="668"/>
      <c r="D115" s="668"/>
      <c r="E115" s="669"/>
      <c r="F115" s="68" t="str">
        <f>IF(Máximo!F115:I115="","",Máximo!F115:I115)</f>
        <v/>
      </c>
      <c r="G115" s="72">
        <f>Máximo!G115:J115</f>
        <v>7.4999999999999997E-3</v>
      </c>
      <c r="H115" s="70" t="str">
        <f>IF(Máximo!H115="","",Máximo!H115)</f>
        <v>Obrigatório</v>
      </c>
      <c r="I115" s="37" t="s">
        <v>4</v>
      </c>
      <c r="J115" s="73">
        <f>IF($K$13="Não Atende",0,IF(I115="","",IF(H115="",VLOOKUP(I115,Parâmetros!$B$3:$C$6,2,0),VLOOKUP(I115,Parâmetros!$B$3:$C$6,2,0)*VLOOKUP(H115,Parâmetros!$E$3:$G$5,2,0))))</f>
        <v>0</v>
      </c>
      <c r="K115" s="74">
        <f t="shared" ref="K115" si="82">IF(J115="",0,((G115*J115)*$F$30)*0.9*100)</f>
        <v>0</v>
      </c>
      <c r="L115" s="3"/>
      <c r="M115" s="38"/>
    </row>
    <row r="116" spans="1:15" ht="45.75" customHeight="1" outlineLevel="1" x14ac:dyDescent="0.2">
      <c r="A116" s="170" t="str">
        <f>Máximo!A116</f>
        <v>3.84</v>
      </c>
      <c r="B116" s="667" t="str">
        <f>Máximo!B116:E116</f>
        <v>A ferramenta deverá permitir ao administrador do sistema a configuração dos perfis de acesso e criação de usuários</v>
      </c>
      <c r="C116" s="668"/>
      <c r="D116" s="668"/>
      <c r="E116" s="669"/>
      <c r="F116" s="68" t="str">
        <f>IF(Máximo!F116:I116="","",Máximo!F116:I116)</f>
        <v/>
      </c>
      <c r="G116" s="72">
        <f>Máximo!G116:J116</f>
        <v>7.4999999999999997E-3</v>
      </c>
      <c r="H116" s="70" t="str">
        <f>IF(Máximo!H116="","",Máximo!H116)</f>
        <v>Obrigatório</v>
      </c>
      <c r="I116" s="37" t="s">
        <v>4</v>
      </c>
      <c r="J116" s="73">
        <f>IF($K$13="Não Atende",0,IF(I116="","",IF(H116="",VLOOKUP(I116,Parâmetros!$B$3:$C$6,2,0),VLOOKUP(I116,Parâmetros!$B$3:$C$6,2,0)*VLOOKUP(H116,Parâmetros!$E$3:$G$5,2,0))))</f>
        <v>0</v>
      </c>
      <c r="K116" s="74">
        <f t="shared" ref="K116" si="83">IF(J116="",0,((G116*J116)*$F$30)*0.9*100)</f>
        <v>0</v>
      </c>
      <c r="L116" s="3"/>
      <c r="M116" s="38"/>
    </row>
    <row r="117" spans="1:15" ht="45.75" customHeight="1" outlineLevel="1" x14ac:dyDescent="0.2">
      <c r="A117" s="170" t="str">
        <f>Máximo!A117</f>
        <v>3.85</v>
      </c>
      <c r="B117" s="667" t="str">
        <f>Máximo!B117:E117</f>
        <v>A ferramenta deverá permitir ao analista e ao administrador do sistema a configuração de novas telas e fluxos de informação e aprovação dos casos (derivação, detecção e desbloqueio)</v>
      </c>
      <c r="C117" s="668"/>
      <c r="D117" s="668"/>
      <c r="E117" s="669"/>
      <c r="F117" s="68" t="str">
        <f>IF(Máximo!F117:I117="","",Máximo!F117:I117)</f>
        <v/>
      </c>
      <c r="G117" s="72">
        <f>Máximo!G117:J117</f>
        <v>7.4999999999999997E-3</v>
      </c>
      <c r="H117" s="70" t="str">
        <f>IF(Máximo!H117="","",Máximo!H117)</f>
        <v>Obrigatório</v>
      </c>
      <c r="I117" s="37" t="s">
        <v>4</v>
      </c>
      <c r="J117" s="73">
        <f>IF($K$13="Não Atende",0,IF(I117="","",IF(H117="",VLOOKUP(I117,Parâmetros!$B$3:$C$6,2,0),VLOOKUP(I117,Parâmetros!$B$3:$C$6,2,0)*VLOOKUP(H117,Parâmetros!$E$3:$G$5,2,0))))</f>
        <v>0</v>
      </c>
      <c r="K117" s="74">
        <f t="shared" ref="K117" si="84">IF(J117="",0,((G117*J117)*$F$30)*0.9*100)</f>
        <v>0</v>
      </c>
      <c r="L117" s="3"/>
      <c r="M117" s="38"/>
    </row>
    <row r="118" spans="1:15" ht="45.75" customHeight="1" outlineLevel="1" x14ac:dyDescent="0.2">
      <c r="A118" s="170" t="str">
        <f>Máximo!A118</f>
        <v>3.86</v>
      </c>
      <c r="B118" s="667" t="str">
        <f>Máximo!B118:E118</f>
        <v>A ferramenta deverá permitir ao analista e ao administrador do sistema a configuração dos relatórios e suas fontes de dados</v>
      </c>
      <c r="C118" s="668"/>
      <c r="D118" s="668"/>
      <c r="E118" s="669"/>
      <c r="F118" s="68" t="str">
        <f>IF(Máximo!F118:I118="","",Máximo!F118:I118)</f>
        <v/>
      </c>
      <c r="G118" s="72">
        <f>Máximo!G118:J118</f>
        <v>7.4999999999999997E-3</v>
      </c>
      <c r="H118" s="70" t="str">
        <f>IF(Máximo!H118="","",Máximo!H118)</f>
        <v>Obrigatório</v>
      </c>
      <c r="I118" s="37" t="s">
        <v>4</v>
      </c>
      <c r="J118" s="73">
        <f>IF($K$13="Não Atende",0,IF(I118="","",IF(H118="",VLOOKUP(I118,Parâmetros!$B$3:$C$6,2,0),VLOOKUP(I118,Parâmetros!$B$3:$C$6,2,0)*VLOOKUP(H118,Parâmetros!$E$3:$G$5,2,0))))</f>
        <v>0</v>
      </c>
      <c r="K118" s="74">
        <f t="shared" ref="K118" si="85">IF(J118="",0,((G118*J118)*$F$30)*0.9*100)</f>
        <v>0</v>
      </c>
      <c r="L118" s="3"/>
      <c r="M118" s="38"/>
    </row>
    <row r="119" spans="1:15" ht="45.75" customHeight="1" outlineLevel="1" x14ac:dyDescent="0.2">
      <c r="A119" s="170" t="str">
        <f>Máximo!A119</f>
        <v>3.87</v>
      </c>
      <c r="B119" s="667" t="str">
        <f>Máximo!B119:E119</f>
        <v>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v>
      </c>
      <c r="C119" s="668"/>
      <c r="D119" s="668"/>
      <c r="E119" s="669"/>
      <c r="F119" s="68" t="str">
        <f>IF(Máximo!F119:I119="","",Máximo!F119:I119)</f>
        <v/>
      </c>
      <c r="G119" s="72">
        <f>Máximo!G119:J119</f>
        <v>7.4999999999999997E-3</v>
      </c>
      <c r="H119" s="70" t="str">
        <f>IF(Máximo!H119="","",Máximo!H119)</f>
        <v>Obrigatório</v>
      </c>
      <c r="I119" s="37" t="s">
        <v>17</v>
      </c>
      <c r="J119" s="73">
        <f>IF($K$13="Não Atende",0,IF(I119="","",IF(H119="",VLOOKUP(I119,Parâmetros!$B$3:$C$6,2,0),VLOOKUP(I119,Parâmetros!$B$3:$C$6,2,0)*VLOOKUP(H119,Parâmetros!$E$3:$G$5,2,0))))</f>
        <v>0</v>
      </c>
      <c r="K119" s="74">
        <f t="shared" ref="K119" si="86">IF(J119="",0,((G119*J119)*$F$30)*0.9*100)</f>
        <v>0</v>
      </c>
      <c r="L119" s="3"/>
      <c r="M119" s="38"/>
    </row>
    <row r="120" spans="1:15" ht="45.75" customHeight="1" outlineLevel="1" x14ac:dyDescent="0.2">
      <c r="A120" s="170" t="str">
        <f>Máximo!A120</f>
        <v>3.88</v>
      </c>
      <c r="B120" s="667" t="str">
        <f>Máximo!B120:E120</f>
        <v>A ferramenta deverá ser capaz de identificar cenários de suppressed usage e missing usage nos dados através dos switches/ERB's (configurações de rede fraudulentas), emitindo alertas e relatórios</v>
      </c>
      <c r="C120" s="668"/>
      <c r="D120" s="668"/>
      <c r="E120" s="669"/>
      <c r="F120" s="68" t="str">
        <f>IF(Máximo!F120:I120="","",Máximo!F120:I120)</f>
        <v/>
      </c>
      <c r="G120" s="72">
        <f>Máximo!G120:J120</f>
        <v>7.4999999999999997E-3</v>
      </c>
      <c r="H120" s="70" t="str">
        <f>IF(Máximo!H120="","",Máximo!H120)</f>
        <v>Obrigatório</v>
      </c>
      <c r="I120" s="37" t="s">
        <v>17</v>
      </c>
      <c r="J120" s="73">
        <f>IF($K$13="Não Atende",0,IF(I120="","",IF(H120="",VLOOKUP(I120,Parâmetros!$B$3:$C$6,2,0),VLOOKUP(I120,Parâmetros!$B$3:$C$6,2,0)*VLOOKUP(H120,Parâmetros!$E$3:$G$5,2,0))))</f>
        <v>0</v>
      </c>
      <c r="K120" s="74">
        <f t="shared" ref="K120" si="87">IF(J120="",0,((G120*J120)*$F$30)*0.9*100)</f>
        <v>0</v>
      </c>
      <c r="L120" s="3"/>
      <c r="M120" s="38"/>
    </row>
    <row r="121" spans="1:15" ht="45.75" customHeight="1" outlineLevel="1" x14ac:dyDescent="0.2">
      <c r="A121" s="170" t="str">
        <f>Máximo!A121</f>
        <v>3.89</v>
      </c>
      <c r="B121" s="667" t="str">
        <f>Máximo!B121:E121</f>
        <v>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v>
      </c>
      <c r="C121" s="668"/>
      <c r="D121" s="668"/>
      <c r="E121" s="669"/>
      <c r="F121" s="68" t="str">
        <f>IF(Máximo!F121:I121="","",Máximo!F121:I121)</f>
        <v/>
      </c>
      <c r="G121" s="72">
        <f>Máximo!G121:J121</f>
        <v>7.4999999999999997E-3</v>
      </c>
      <c r="H121" s="70" t="str">
        <f>IF(Máximo!H121="","",Máximo!H121)</f>
        <v>Obrigatório</v>
      </c>
      <c r="I121" s="37" t="s">
        <v>17</v>
      </c>
      <c r="J121" s="73">
        <f>IF($K$13="Não Atende",0,IF(I121="","",IF(H121="",VLOOKUP(I121,Parâmetros!$B$3:$C$6,2,0),VLOOKUP(I121,Parâmetros!$B$3:$C$6,2,0)*VLOOKUP(H121,Parâmetros!$E$3:$G$5,2,0))))</f>
        <v>0</v>
      </c>
      <c r="K121" s="74">
        <f t="shared" ref="K121" si="88">IF(J121="",0,((G121*J121)*$F$30)*0.9*100)</f>
        <v>0</v>
      </c>
      <c r="L121" s="3"/>
      <c r="M121" s="38"/>
    </row>
    <row r="122" spans="1:15" ht="45.75" customHeight="1" outlineLevel="1" x14ac:dyDescent="0.2">
      <c r="A122" s="170" t="str">
        <f>Máximo!A122</f>
        <v>3.90</v>
      </c>
      <c r="B122" s="667" t="str">
        <f>Máximo!B122:E122</f>
        <v>No momento da conclusão da análise do caso (ação do analista) a ferramenta deverá possuir workflow para o sistema de tarifação e faturamento (SIN, Sisraf, SFA e Arbor) enviando comando para cancelamento da fatura e de chamadas (No Bill)</v>
      </c>
      <c r="C122" s="668"/>
      <c r="D122" s="668"/>
      <c r="E122" s="669"/>
      <c r="F122" s="68" t="str">
        <f>IF(Máximo!F122:I122="","",Máximo!F122:I122)</f>
        <v/>
      </c>
      <c r="G122" s="72">
        <f>Máximo!G122:J122</f>
        <v>7.4999999999999997E-3</v>
      </c>
      <c r="H122" s="70" t="str">
        <f>IF(Máximo!H122="","",Máximo!H122)</f>
        <v>Obrigatório</v>
      </c>
      <c r="I122" s="37" t="s">
        <v>17</v>
      </c>
      <c r="J122" s="73">
        <f>IF($K$13="Não Atende",0,IF(I122="","",IF(H122="",VLOOKUP(I122,Parâmetros!$B$3:$C$6,2,0),VLOOKUP(I122,Parâmetros!$B$3:$C$6,2,0)*VLOOKUP(H122,Parâmetros!$E$3:$G$5,2,0))))</f>
        <v>0</v>
      </c>
      <c r="K122" s="74">
        <f t="shared" ref="K122" si="89">IF(J122="",0,((G122*J122)*$F$30)*0.9*100)</f>
        <v>0</v>
      </c>
      <c r="L122" s="3"/>
      <c r="M122" s="38"/>
    </row>
    <row r="123" spans="1:15" ht="15" customHeight="1" outlineLevel="1" x14ac:dyDescent="0.2">
      <c r="A123" s="121"/>
      <c r="B123" s="236" t="s">
        <v>169</v>
      </c>
      <c r="C123" s="236"/>
      <c r="D123" s="236"/>
      <c r="E123" s="236"/>
      <c r="F123" s="122"/>
      <c r="G123" s="122"/>
      <c r="H123" s="122"/>
      <c r="I123" s="239"/>
      <c r="J123" s="122"/>
      <c r="K123" s="122"/>
      <c r="L123" s="122"/>
      <c r="M123" s="123"/>
      <c r="N123" s="168"/>
      <c r="O123" s="168"/>
    </row>
    <row r="124" spans="1:15" ht="45.75" customHeight="1" outlineLevel="1" x14ac:dyDescent="0.2">
      <c r="A124" s="170" t="str">
        <f>Máximo!A124</f>
        <v>3.91</v>
      </c>
      <c r="B124" s="667" t="str">
        <f>Máximo!B124:E124</f>
        <v>A ferramenta deverá armazenar o histórico de transações de análise de crédito dos últimos 8 meses (histórico de fraude e alarmes) e de forma consolidado por 5 anos para permitir reports</v>
      </c>
      <c r="C124" s="668"/>
      <c r="D124" s="668"/>
      <c r="E124" s="669"/>
      <c r="F124" s="68" t="str">
        <f>IF(Máximo!F124:I124="","",Máximo!F124:I124)</f>
        <v/>
      </c>
      <c r="G124" s="72">
        <f>Máximo!G124:J124</f>
        <v>5.3571428599999997E-3</v>
      </c>
      <c r="H124" s="70" t="str">
        <f>IF(Máximo!H124="","",Máximo!H124)</f>
        <v>Obrigatório</v>
      </c>
      <c r="I124" s="37" t="s">
        <v>4</v>
      </c>
      <c r="J124" s="73">
        <f>IF($K$13="Não Atende",0,IF(I124="","",IF(H124="",VLOOKUP(I124,Parâmetros!$B$3:$C$6,2,0),VLOOKUP(I124,Parâmetros!$B$3:$C$6,2,0)*VLOOKUP(H124,Parâmetros!$E$3:$G$5,2,0))))</f>
        <v>0</v>
      </c>
      <c r="K124" s="74">
        <f t="shared" ref="K124" si="90">IF(J124="",0,((G124*J124)*$F$30)*0.9*100)</f>
        <v>0</v>
      </c>
      <c r="L124" s="3"/>
      <c r="M124" s="38"/>
    </row>
    <row r="125" spans="1:15" ht="45.75" customHeight="1" outlineLevel="1" x14ac:dyDescent="0.2">
      <c r="A125" s="170" t="str">
        <f>Máximo!A125</f>
        <v>3.92</v>
      </c>
      <c r="B125" s="667" t="str">
        <f>Máximo!B125:E125</f>
        <v>A ferramenta deverá armazenar a base histórica de tráfego (Voz, Gprs, SMS, MMS, recarga, VOIP) detalhado CDR a CDR dos últimos 3 meses e de forma consolidado por 5 anos para permitir reports</v>
      </c>
      <c r="C125" s="668"/>
      <c r="D125" s="668"/>
      <c r="E125" s="669"/>
      <c r="F125" s="68" t="str">
        <f>IF(Máximo!F125:I125="","",Máximo!F125:I125)</f>
        <v/>
      </c>
      <c r="G125" s="72">
        <f>Máximo!G125:J125</f>
        <v>5.3571428599999997E-3</v>
      </c>
      <c r="H125" s="70" t="str">
        <f>IF(Máximo!H125="","",Máximo!H125)</f>
        <v>Obrigatório</v>
      </c>
      <c r="I125" s="37" t="s">
        <v>4</v>
      </c>
      <c r="J125" s="73">
        <f>IF($K$13="Não Atende",0,IF(I125="","",IF(H125="",VLOOKUP(I125,Parâmetros!$B$3:$C$6,2,0),VLOOKUP(I125,Parâmetros!$B$3:$C$6,2,0)*VLOOKUP(H125,Parâmetros!$E$3:$G$5,2,0))))</f>
        <v>0</v>
      </c>
      <c r="K125" s="74">
        <f t="shared" ref="K125" si="91">IF(J125="",0,((G125*J125)*$F$30)*0.9*100)</f>
        <v>0</v>
      </c>
      <c r="L125" s="3"/>
      <c r="M125" s="38"/>
    </row>
    <row r="126" spans="1:15" ht="45.75" customHeight="1" outlineLevel="1" x14ac:dyDescent="0.2">
      <c r="A126" s="170" t="str">
        <f>Máximo!A126</f>
        <v>3.93</v>
      </c>
      <c r="B126" s="667" t="str">
        <f>Máximo!B126:E126</f>
        <v>A ferramenta deverá possibilitar o backup das bases históricas e acesso de consulta</v>
      </c>
      <c r="C126" s="668"/>
      <c r="D126" s="668"/>
      <c r="E126" s="669"/>
      <c r="F126" s="68" t="str">
        <f>IF(Máximo!F126:I126="","",Máximo!F126:I126)</f>
        <v/>
      </c>
      <c r="G126" s="72">
        <f>Máximo!G126:J126</f>
        <v>5.3571428599999997E-3</v>
      </c>
      <c r="H126" s="70" t="str">
        <f>IF(Máximo!H126="","",Máximo!H126)</f>
        <v>Obrigatório</v>
      </c>
      <c r="I126" s="37" t="s">
        <v>4</v>
      </c>
      <c r="J126" s="73">
        <f>IF($K$13="Não Atende",0,IF(I126="","",IF(H126="",VLOOKUP(I126,Parâmetros!$B$3:$C$6,2,0),VLOOKUP(I126,Parâmetros!$B$3:$C$6,2,0)*VLOOKUP(H126,Parâmetros!$E$3:$G$5,2,0))))</f>
        <v>0</v>
      </c>
      <c r="K126" s="74">
        <f t="shared" ref="K126" si="92">IF(J126="",0,((G126*J126)*$F$30)*0.9*100)</f>
        <v>0</v>
      </c>
      <c r="L126" s="3"/>
      <c r="M126" s="38"/>
    </row>
    <row r="127" spans="1:15" ht="45.75" customHeight="1" outlineLevel="1" x14ac:dyDescent="0.2">
      <c r="A127" s="170" t="str">
        <f>Máximo!A127</f>
        <v>3.94</v>
      </c>
      <c r="B127" s="667" t="str">
        <f>Máximo!B127:E127</f>
        <v>A ferramenta deverá armazenar os dados cadastrais da base de assiantes Oi (aproximadamente 70 milhões, com estimativa de crescimento de 5 milhões nos próximos 3 anos)</v>
      </c>
      <c r="C127" s="668"/>
      <c r="D127" s="668"/>
      <c r="E127" s="669"/>
      <c r="F127" s="68" t="str">
        <f>IF(Máximo!F127:I127="","",Máximo!F127:I127)</f>
        <v/>
      </c>
      <c r="G127" s="72">
        <f>Máximo!G127:J127</f>
        <v>5.3571428599999997E-3</v>
      </c>
      <c r="H127" s="70" t="str">
        <f>IF(Máximo!H127="","",Máximo!H127)</f>
        <v>Obrigatório</v>
      </c>
      <c r="I127" s="37" t="s">
        <v>4</v>
      </c>
      <c r="J127" s="73">
        <f>IF($K$13="Não Atende",0,IF(I127="","",IF(H127="",VLOOKUP(I127,Parâmetros!$B$3:$C$6,2,0),VLOOKUP(I127,Parâmetros!$B$3:$C$6,2,0)*VLOOKUP(H127,Parâmetros!$E$3:$G$5,2,0))))</f>
        <v>0</v>
      </c>
      <c r="K127" s="74">
        <f t="shared" ref="K127" si="93">IF(J127="",0,((G127*J127)*$F$30)*0.9*100)</f>
        <v>0</v>
      </c>
      <c r="L127" s="3"/>
      <c r="M127" s="38"/>
    </row>
    <row r="128" spans="1:15" ht="45.75" customHeight="1" outlineLevel="1" x14ac:dyDescent="0.2">
      <c r="A128" s="170" t="str">
        <f>Máximo!A128</f>
        <v>3.95</v>
      </c>
      <c r="B128" s="667" t="str">
        <f>Máximo!B128:E128</f>
        <v>A ferramenta deverá possuir um repositório central de fraude com todas as informações das análises de casos, com capacidade de armazenamento de histórico de 5 anos para consultas (via interface)</v>
      </c>
      <c r="C128" s="668"/>
      <c r="D128" s="668"/>
      <c r="E128" s="669"/>
      <c r="F128" s="68" t="str">
        <f>IF(Máximo!F128:I128="","",Máximo!F128:I128)</f>
        <v/>
      </c>
      <c r="G128" s="72">
        <f>Máximo!G128:J128</f>
        <v>5.3571428599999997E-3</v>
      </c>
      <c r="H128" s="70" t="str">
        <f>IF(Máximo!H128="","",Máximo!H128)</f>
        <v>Obrigatório</v>
      </c>
      <c r="I128" s="37" t="s">
        <v>4</v>
      </c>
      <c r="J128" s="73">
        <f>IF($K$13="Não Atende",0,IF(I128="","",IF(H128="",VLOOKUP(I128,Parâmetros!$B$3:$C$6,2,0),VLOOKUP(I128,Parâmetros!$B$3:$C$6,2,0)*VLOOKUP(H128,Parâmetros!$E$3:$G$5,2,0))))</f>
        <v>0</v>
      </c>
      <c r="K128" s="74">
        <f t="shared" ref="K128" si="94">IF(J128="",0,((G128*J128)*$F$30)*0.9*100)</f>
        <v>0</v>
      </c>
      <c r="L128" s="3"/>
      <c r="M128" s="38"/>
    </row>
    <row r="129" spans="1:13" ht="45.75" customHeight="1" outlineLevel="1" x14ac:dyDescent="0.2">
      <c r="A129" s="170" t="str">
        <f>Máximo!A129</f>
        <v>3.96</v>
      </c>
      <c r="B129" s="667" t="str">
        <f>Máximo!B129:E129</f>
        <v>Ser compatível com ferramentas e frameworks Big Data de mercado, como Hadoop e Spark</v>
      </c>
      <c r="C129" s="668"/>
      <c r="D129" s="668"/>
      <c r="E129" s="669"/>
      <c r="F129" s="68" t="str">
        <f>IF(Máximo!F129:I129="","",Máximo!F129:I129)</f>
        <v/>
      </c>
      <c r="G129" s="72">
        <f>Máximo!G129:J129</f>
        <v>5.3571428599999997E-3</v>
      </c>
      <c r="H129" s="70" t="str">
        <f>IF(Máximo!H129="","",Máximo!H129)</f>
        <v>Obrigatório</v>
      </c>
      <c r="I129" s="37" t="s">
        <v>4</v>
      </c>
      <c r="J129" s="73">
        <f>IF($K$13="Não Atende",0,IF(I129="","",IF(H129="",VLOOKUP(I129,Parâmetros!$B$3:$C$6,2,0),VLOOKUP(I129,Parâmetros!$B$3:$C$6,2,0)*VLOOKUP(H129,Parâmetros!$E$3:$G$5,2,0))))</f>
        <v>0</v>
      </c>
      <c r="K129" s="74">
        <f t="shared" ref="K129" si="95">IF(J129="",0,((G129*J129)*$F$30)*0.9*100)</f>
        <v>0</v>
      </c>
      <c r="L129" s="3"/>
      <c r="M129" s="38"/>
    </row>
    <row r="130" spans="1:13" ht="45.75" customHeight="1" outlineLevel="1" x14ac:dyDescent="0.2">
      <c r="A130" s="170" t="str">
        <f>Máximo!A130</f>
        <v>3.97</v>
      </c>
      <c r="B130" s="667" t="str">
        <f>Máximo!B130:E130</f>
        <v>Possibilitar data loading e data connection via DBLink com BDs Oracle</v>
      </c>
      <c r="C130" s="668"/>
      <c r="D130" s="668"/>
      <c r="E130" s="669"/>
      <c r="F130" s="68" t="str">
        <f>IF(Máximo!F130:I130="","",Máximo!F130:I130)</f>
        <v/>
      </c>
      <c r="G130" s="72">
        <f>Máximo!G130:J130</f>
        <v>5.3571428599999997E-3</v>
      </c>
      <c r="H130" s="70" t="str">
        <f>IF(Máximo!H130="","",Máximo!H130)</f>
        <v>Obrigatório</v>
      </c>
      <c r="I130" s="37" t="s">
        <v>4</v>
      </c>
      <c r="J130" s="73">
        <f>IF($K$13="Não Atende",0,IF(I130="","",IF(H130="",VLOOKUP(I130,Parâmetros!$B$3:$C$6,2,0),VLOOKUP(I130,Parâmetros!$B$3:$C$6,2,0)*VLOOKUP(H130,Parâmetros!$E$3:$G$5,2,0))))</f>
        <v>0</v>
      </c>
      <c r="K130" s="74">
        <f t="shared" ref="K130" si="96">IF(J130="",0,((G130*J130)*$F$30)*0.9*100)</f>
        <v>0</v>
      </c>
      <c r="L130" s="3"/>
      <c r="M130" s="38"/>
    </row>
    <row r="131" spans="1:13" ht="45.75" customHeight="1" outlineLevel="1" x14ac:dyDescent="0.2">
      <c r="A131" s="170" t="str">
        <f>Máximo!A131</f>
        <v>3.98</v>
      </c>
      <c r="B131" s="667" t="str">
        <f>Máximo!B131:E131</f>
        <v>Possibilitar data loading e data connection via DBLink com BDs SQL Server</v>
      </c>
      <c r="C131" s="668"/>
      <c r="D131" s="668"/>
      <c r="E131" s="669"/>
      <c r="F131" s="68" t="str">
        <f>IF(Máximo!F131:I131="","",Máximo!F131:I131)</f>
        <v/>
      </c>
      <c r="G131" s="72">
        <f>Máximo!G131:J131</f>
        <v>5.3571428599999997E-3</v>
      </c>
      <c r="H131" s="70" t="str">
        <f>IF(Máximo!H131="","",Máximo!H131)</f>
        <v>Obrigatório</v>
      </c>
      <c r="I131" s="37" t="s">
        <v>4</v>
      </c>
      <c r="J131" s="73">
        <f>IF($K$13="Não Atende",0,IF(I131="","",IF(H131="",VLOOKUP(I131,Parâmetros!$B$3:$C$6,2,0),VLOOKUP(I131,Parâmetros!$B$3:$C$6,2,0)*VLOOKUP(H131,Parâmetros!$E$3:$G$5,2,0))))</f>
        <v>0</v>
      </c>
      <c r="K131" s="74">
        <f t="shared" ref="K131" si="97">IF(J131="",0,((G131*J131)*$F$30)*0.9*100)</f>
        <v>0</v>
      </c>
      <c r="L131" s="3"/>
      <c r="M131" s="38"/>
    </row>
    <row r="132" spans="1:13" ht="45.75" customHeight="1" outlineLevel="1" x14ac:dyDescent="0.2">
      <c r="A132" s="170" t="str">
        <f>Máximo!A132</f>
        <v>3.99</v>
      </c>
      <c r="B132" s="667" t="str">
        <f>Máximo!B132:E132</f>
        <v>Possibilitar data loading e data connection via DBLink com BDs PostGree</v>
      </c>
      <c r="C132" s="668"/>
      <c r="D132" s="668"/>
      <c r="E132" s="669"/>
      <c r="F132" s="68" t="str">
        <f>IF(Máximo!F132:I132="","",Máximo!F132:I132)</f>
        <v/>
      </c>
      <c r="G132" s="72">
        <f>Máximo!G132:J132</f>
        <v>5.3571428599999997E-3</v>
      </c>
      <c r="H132" s="70" t="str">
        <f>IF(Máximo!H132="","",Máximo!H132)</f>
        <v>Obrigatório</v>
      </c>
      <c r="I132" s="37" t="s">
        <v>4</v>
      </c>
      <c r="J132" s="73">
        <f>IF($K$13="Não Atende",0,IF(I132="","",IF(H132="",VLOOKUP(I132,Parâmetros!$B$3:$C$6,2,0),VLOOKUP(I132,Parâmetros!$B$3:$C$6,2,0)*VLOOKUP(H132,Parâmetros!$E$3:$G$5,2,0))))</f>
        <v>0</v>
      </c>
      <c r="K132" s="74">
        <f t="shared" ref="K132" si="98">IF(J132="",0,((G132*J132)*$F$30)*0.9*100)</f>
        <v>0</v>
      </c>
      <c r="L132" s="3"/>
      <c r="M132" s="38"/>
    </row>
    <row r="133" spans="1:13" ht="45.75" customHeight="1" outlineLevel="1" x14ac:dyDescent="0.2">
      <c r="A133" s="170" t="str">
        <f>Máximo!A133</f>
        <v>3.100</v>
      </c>
      <c r="B133" s="667" t="str">
        <f>Máximo!B133:E133</f>
        <v>Todas as funcionalidades, telas, ajuda (manual), relatório e outros deverão estar em português.</v>
      </c>
      <c r="C133" s="668"/>
      <c r="D133" s="668"/>
      <c r="E133" s="669"/>
      <c r="F133" s="68" t="str">
        <f>IF(Máximo!F133:I133="","",Máximo!F133:I133)</f>
        <v/>
      </c>
      <c r="G133" s="72">
        <f>Máximo!G133:J133</f>
        <v>5.3571428599999997E-3</v>
      </c>
      <c r="H133" s="70" t="str">
        <f>IF(Máximo!H133="","",Máximo!H133)</f>
        <v>Obrigatório</v>
      </c>
      <c r="I133" s="37" t="s">
        <v>17</v>
      </c>
      <c r="J133" s="73">
        <f>IF($K$13="Não Atende",0,IF(I133="","",IF(H133="",VLOOKUP(I133,Parâmetros!$B$3:$C$6,2,0),VLOOKUP(I133,Parâmetros!$B$3:$C$6,2,0)*VLOOKUP(H133,Parâmetros!$E$3:$G$5,2,0))))</f>
        <v>0</v>
      </c>
      <c r="K133" s="74">
        <f t="shared" ref="K133" si="99">IF(J133="",0,((G133*J133)*$F$30)*0.9*100)</f>
        <v>0</v>
      </c>
      <c r="L133" s="3"/>
      <c r="M133" s="38"/>
    </row>
    <row r="134" spans="1:13" ht="45.75" customHeight="1" outlineLevel="1" x14ac:dyDescent="0.2">
      <c r="A134" s="170" t="str">
        <f>Máximo!A134</f>
        <v>3.101</v>
      </c>
      <c r="B134" s="667" t="str">
        <f>Máximo!B134:E134</f>
        <v>Front-end (telas) com botões de help/auto-ajuda.</v>
      </c>
      <c r="C134" s="668"/>
      <c r="D134" s="668"/>
      <c r="E134" s="669"/>
      <c r="F134" s="68" t="str">
        <f>IF(Máximo!F134:I134="","",Máximo!F134:I134)</f>
        <v/>
      </c>
      <c r="G134" s="72">
        <f>Máximo!G134:J134</f>
        <v>5.3571428599999997E-3</v>
      </c>
      <c r="H134" s="70" t="str">
        <f>IF(Máximo!H134="","",Máximo!H134)</f>
        <v>Obrigatório</v>
      </c>
      <c r="I134" s="37" t="s">
        <v>4</v>
      </c>
      <c r="J134" s="73">
        <f>IF($K$13="Não Atende",0,IF(I134="","",IF(H134="",VLOOKUP(I134,Parâmetros!$B$3:$C$6,2,0),VLOOKUP(I134,Parâmetros!$B$3:$C$6,2,0)*VLOOKUP(H134,Parâmetros!$E$3:$G$5,2,0))))</f>
        <v>0</v>
      </c>
      <c r="K134" s="74">
        <f t="shared" ref="K134" si="100">IF(J134="",0,((G134*J134)*$F$30)*0.9*100)</f>
        <v>0</v>
      </c>
      <c r="L134" s="3"/>
      <c r="M134" s="38"/>
    </row>
    <row r="135" spans="1:13" ht="45.75" customHeight="1" outlineLevel="1" x14ac:dyDescent="0.2">
      <c r="A135" s="170" t="str">
        <f>Máximo!A135</f>
        <v>3.102</v>
      </c>
      <c r="B135" s="667" t="str">
        <f>Máximo!B135:E135</f>
        <v>A aplicação deverá ter a identidade visual dos padrões de sistemas da Oi (logomarca, aparência, etc.)</v>
      </c>
      <c r="C135" s="668"/>
      <c r="D135" s="668"/>
      <c r="E135" s="669"/>
      <c r="F135" s="68" t="str">
        <f>IF(Máximo!F135:I135="","",Máximo!F135:I135)</f>
        <v/>
      </c>
      <c r="G135" s="72">
        <f>Máximo!G135:J135</f>
        <v>5.3571428599999997E-3</v>
      </c>
      <c r="H135" s="70" t="str">
        <f>IF(Máximo!H135="","",Máximo!H135)</f>
        <v>Obrigatório</v>
      </c>
      <c r="I135" s="37" t="s">
        <v>4</v>
      </c>
      <c r="J135" s="73">
        <f>IF($K$13="Não Atende",0,IF(I135="","",IF(H135="",VLOOKUP(I135,Parâmetros!$B$3:$C$6,2,0),VLOOKUP(I135,Parâmetros!$B$3:$C$6,2,0)*VLOOKUP(H135,Parâmetros!$E$3:$G$5,2,0))))</f>
        <v>0</v>
      </c>
      <c r="K135" s="74">
        <f t="shared" ref="K135" si="101">IF(J135="",0,((G135*J135)*$F$30)*0.9*100)</f>
        <v>0</v>
      </c>
      <c r="L135" s="3"/>
      <c r="M135" s="38"/>
    </row>
    <row r="136" spans="1:13" ht="45.75" customHeight="1" outlineLevel="1" x14ac:dyDescent="0.2">
      <c r="A136" s="170" t="str">
        <f>Máximo!A136</f>
        <v>3.103</v>
      </c>
      <c r="B136" s="667" t="str">
        <f>Máximo!B136:E136</f>
        <v>A solução deverá ter front end web com design responsivo usando HTML 5 de forma que possa ser multidevices executado em Web Browser e dispositivos móveis</v>
      </c>
      <c r="C136" s="668"/>
      <c r="D136" s="668"/>
      <c r="E136" s="669"/>
      <c r="F136" s="68" t="str">
        <f>IF(Máximo!F136:I136="","",Máximo!F136:I136)</f>
        <v/>
      </c>
      <c r="G136" s="72">
        <f>Máximo!G136:J136</f>
        <v>5.3571428599999997E-3</v>
      </c>
      <c r="H136" s="70" t="str">
        <f>IF(Máximo!H136="","",Máximo!H136)</f>
        <v>Obrigatório</v>
      </c>
      <c r="I136" s="37" t="s">
        <v>4</v>
      </c>
      <c r="J136" s="73">
        <f>IF($K$13="Não Atende",0,IF(I136="","",IF(H136="",VLOOKUP(I136,Parâmetros!$B$3:$C$6,2,0),VLOOKUP(I136,Parâmetros!$B$3:$C$6,2,0)*VLOOKUP(H136,Parâmetros!$E$3:$G$5,2,0))))</f>
        <v>0</v>
      </c>
      <c r="K136" s="74">
        <f t="shared" ref="K136" si="102">IF(J136="",0,((G136*J136)*$F$30)*0.9*100)</f>
        <v>0</v>
      </c>
      <c r="L136" s="3"/>
      <c r="M136" s="38"/>
    </row>
    <row r="137" spans="1:13" ht="45.75" customHeight="1" outlineLevel="1" x14ac:dyDescent="0.2">
      <c r="A137" s="170" t="str">
        <f>Máximo!A137</f>
        <v>3.104</v>
      </c>
      <c r="B137" s="667" t="str">
        <f>Máximo!B137:E137</f>
        <v>Criação/alteração de workflows e formulários deve ser possível de ser realizada sem a necessidade de conhecimento de linguagem de programação ou codificada (Ex: PHP, Java Script)</v>
      </c>
      <c r="C137" s="668"/>
      <c r="D137" s="668"/>
      <c r="E137" s="669"/>
      <c r="F137" s="68" t="str">
        <f>IF(Máximo!F137:I137="","",Máximo!F137:I137)</f>
        <v/>
      </c>
      <c r="G137" s="72">
        <f>Máximo!G137:J137</f>
        <v>5.3571428599999997E-3</v>
      </c>
      <c r="H137" s="70" t="str">
        <f>IF(Máximo!H137="","",Máximo!H137)</f>
        <v>Obrigatório</v>
      </c>
      <c r="I137" s="37" t="s">
        <v>4</v>
      </c>
      <c r="J137" s="73">
        <f>IF($K$13="Não Atende",0,IF(I137="","",IF(H137="",VLOOKUP(I137,Parâmetros!$B$3:$C$6,2,0),VLOOKUP(I137,Parâmetros!$B$3:$C$6,2,0)*VLOOKUP(H137,Parâmetros!$E$3:$G$5,2,0))))</f>
        <v>0</v>
      </c>
      <c r="K137" s="74">
        <f t="shared" ref="K137" si="103">IF(J137="",0,((G137*J137)*$F$30)*0.9*100)</f>
        <v>0</v>
      </c>
      <c r="L137" s="3"/>
      <c r="M137" s="38"/>
    </row>
    <row r="138" spans="1:13" ht="45.75" customHeight="1" outlineLevel="1" x14ac:dyDescent="0.2">
      <c r="A138" s="170" t="str">
        <f>Máximo!A138</f>
        <v>3.105</v>
      </c>
      <c r="B138" s="667" t="str">
        <f>Máximo!B138:E138</f>
        <v>Demonstrar habilidade para configurar novas regras, lógicas e fluxos de negócio usando ferramentas drag and drop (interfaces de consultas, dashboards, etc.)</v>
      </c>
      <c r="C138" s="668"/>
      <c r="D138" s="668"/>
      <c r="E138" s="669"/>
      <c r="F138" s="68" t="str">
        <f>IF(Máximo!F138:I138="","",Máximo!F138:I138)</f>
        <v/>
      </c>
      <c r="G138" s="72">
        <f>Máximo!G138:J138</f>
        <v>5.3571428599999997E-3</v>
      </c>
      <c r="H138" s="70" t="str">
        <f>IF(Máximo!H138="","",Máximo!H138)</f>
        <v>Obrigatório</v>
      </c>
      <c r="I138" s="37" t="s">
        <v>4</v>
      </c>
      <c r="J138" s="73">
        <f>IF($K$13="Não Atende",0,IF(I138="","",IF(H138="",VLOOKUP(I138,Parâmetros!$B$3:$C$6,2,0),VLOOKUP(I138,Parâmetros!$B$3:$C$6,2,0)*VLOOKUP(H138,Parâmetros!$E$3:$G$5,2,0))))</f>
        <v>0</v>
      </c>
      <c r="K138" s="74">
        <f t="shared" ref="K138" si="104">IF(J138="",0,((G138*J138)*$F$30)*0.9*100)</f>
        <v>0</v>
      </c>
      <c r="L138" s="3"/>
      <c r="M138" s="38"/>
    </row>
    <row r="139" spans="1:13" ht="45.75" customHeight="1" outlineLevel="1" x14ac:dyDescent="0.2">
      <c r="A139" s="170" t="str">
        <f>Máximo!A139</f>
        <v>3.106</v>
      </c>
      <c r="B139" s="667" t="str">
        <f>Máximo!B139:E139</f>
        <v xml:space="preserve">Demonstrar habilidade para trabalhar com dados estruturados e não estruturados (SQL and No-SQL)
</v>
      </c>
      <c r="C139" s="668"/>
      <c r="D139" s="668"/>
      <c r="E139" s="669"/>
      <c r="F139" s="68" t="str">
        <f>IF(Máximo!F139:I139="","",Máximo!F139:I139)</f>
        <v/>
      </c>
      <c r="G139" s="72">
        <f>Máximo!G139:J139</f>
        <v>5.3571428599999997E-3</v>
      </c>
      <c r="H139" s="70" t="str">
        <f>IF(Máximo!H139="","",Máximo!H139)</f>
        <v>Obrigatório</v>
      </c>
      <c r="I139" s="37" t="s">
        <v>4</v>
      </c>
      <c r="J139" s="73">
        <f>IF($K$13="Não Atende",0,IF(I139="","",IF(H139="",VLOOKUP(I139,Parâmetros!$B$3:$C$6,2,0),VLOOKUP(I139,Parâmetros!$B$3:$C$6,2,0)*VLOOKUP(H139,Parâmetros!$E$3:$G$5,2,0))))</f>
        <v>0</v>
      </c>
      <c r="K139" s="74">
        <f t="shared" ref="K139" si="105">IF(J139="",0,((G139*J139)*$F$30)*0.9*100)</f>
        <v>0</v>
      </c>
      <c r="L139" s="3"/>
      <c r="M139" s="38"/>
    </row>
    <row r="140" spans="1:13" ht="45.75" customHeight="1" outlineLevel="1" x14ac:dyDescent="0.2">
      <c r="A140" s="170" t="str">
        <f>Máximo!A140</f>
        <v>3.107</v>
      </c>
      <c r="B140" s="667" t="str">
        <f>Máximo!B140:E140</f>
        <v>Habilitar machine learning para aplicação em métodos, algorítimos e modelos de Gestão de Fraudes</v>
      </c>
      <c r="C140" s="668"/>
      <c r="D140" s="668"/>
      <c r="E140" s="669"/>
      <c r="F140" s="68" t="str">
        <f>IF(Máximo!F140:I140="","",Máximo!F140:I140)</f>
        <v/>
      </c>
      <c r="G140" s="72">
        <f>Máximo!G140:J140</f>
        <v>5.3571428599999997E-3</v>
      </c>
      <c r="H140" s="70" t="str">
        <f>IF(Máximo!H140="","",Máximo!H140)</f>
        <v>Obrigatório</v>
      </c>
      <c r="I140" s="37" t="s">
        <v>5</v>
      </c>
      <c r="J140" s="73">
        <f>IF($K$13="Não Atende",0,IF(I140="","",IF(H140="",VLOOKUP(I140,Parâmetros!$B$3:$C$6,2,0),VLOOKUP(I140,Parâmetros!$B$3:$C$6,2,0)*VLOOKUP(H140,Parâmetros!$E$3:$G$5,2,0))))</f>
        <v>0</v>
      </c>
      <c r="K140" s="74">
        <f t="shared" ref="K140" si="106">IF(J140="",0,((G140*J140)*$F$30)*0.9*100)</f>
        <v>0</v>
      </c>
      <c r="L140" s="3"/>
      <c r="M140" s="38"/>
    </row>
    <row r="141" spans="1:13" ht="45.75" customHeight="1" outlineLevel="1" x14ac:dyDescent="0.2">
      <c r="A141" s="170" t="str">
        <f>Máximo!A141</f>
        <v>3.108</v>
      </c>
      <c r="B141" s="667" t="str">
        <f>Máximo!B141:E141</f>
        <v>Habilitar análise preditiva para aplicação em métodos, algorítimos e modelos de Gestão de Fraudes</v>
      </c>
      <c r="C141" s="668"/>
      <c r="D141" s="668"/>
      <c r="E141" s="669"/>
      <c r="F141" s="68" t="str">
        <f>IF(Máximo!F141:I141="","",Máximo!F141:I141)</f>
        <v/>
      </c>
      <c r="G141" s="72">
        <f>Máximo!G141:J141</f>
        <v>5.3571428599999997E-3</v>
      </c>
      <c r="H141" s="70" t="str">
        <f>IF(Máximo!H141="","",Máximo!H141)</f>
        <v>Obrigatório</v>
      </c>
      <c r="I141" s="37" t="s">
        <v>5</v>
      </c>
      <c r="J141" s="73">
        <f>IF($K$13="Não Atende",0,IF(I141="","",IF(H141="",VLOOKUP(I141,Parâmetros!$B$3:$C$6,2,0),VLOOKUP(I141,Parâmetros!$B$3:$C$6,2,0)*VLOOKUP(H141,Parâmetros!$E$3:$G$5,2,0))))</f>
        <v>0</v>
      </c>
      <c r="K141" s="74">
        <f t="shared" ref="K141" si="107">IF(J141="",0,((G141*J141)*$F$30)*0.9*100)</f>
        <v>0</v>
      </c>
      <c r="L141" s="3"/>
      <c r="M141" s="38"/>
    </row>
    <row r="142" spans="1:13" ht="45.75" customHeight="1" outlineLevel="1" x14ac:dyDescent="0.2">
      <c r="A142" s="170" t="str">
        <f>Máximo!A142</f>
        <v>3.109</v>
      </c>
      <c r="B142" s="667" t="str">
        <f>Máximo!B142:E142</f>
        <v>Criação/alteração de relatórios, dashboards e indicadores deve ser possível de ser realizada sem a necessidade de conhecimento de linguagem de programação ou codificada (Ex: PHP, Java Script</v>
      </c>
      <c r="C142" s="668"/>
      <c r="D142" s="668"/>
      <c r="E142" s="669"/>
      <c r="F142" s="68" t="str">
        <f>IF(Máximo!F142:I142="","",Máximo!F142:I142)</f>
        <v/>
      </c>
      <c r="G142" s="72">
        <f>Máximo!G142:J142</f>
        <v>5.3571428599999997E-3</v>
      </c>
      <c r="H142" s="70" t="str">
        <f>IF(Máximo!H142="","",Máximo!H142)</f>
        <v>Obrigatório</v>
      </c>
      <c r="I142" s="37" t="s">
        <v>4</v>
      </c>
      <c r="J142" s="73">
        <f>IF($K$13="Não Atende",0,IF(I142="","",IF(H142="",VLOOKUP(I142,Parâmetros!$B$3:$C$6,2,0),VLOOKUP(I142,Parâmetros!$B$3:$C$6,2,0)*VLOOKUP(H142,Parâmetros!$E$3:$G$5,2,0))))</f>
        <v>0</v>
      </c>
      <c r="K142" s="74">
        <f t="shared" ref="K142" si="108">IF(J142="",0,((G142*J142)*$F$30)*0.9*100)</f>
        <v>0</v>
      </c>
      <c r="L142" s="3"/>
      <c r="M142" s="38"/>
    </row>
    <row r="143" spans="1:13" ht="45.75" customHeight="1" outlineLevel="1" x14ac:dyDescent="0.2">
      <c r="A143" s="170" t="str">
        <f>Máximo!A143</f>
        <v>3.110</v>
      </c>
      <c r="B143" s="667" t="str">
        <f>Máximo!B143:E143</f>
        <v>A análise da proposta na venda (comunicação/integração com o Transact) deverá ser near real time, com um delay máximo de 5 segundos</v>
      </c>
      <c r="C143" s="668"/>
      <c r="D143" s="668"/>
      <c r="E143" s="669"/>
      <c r="F143" s="68" t="str">
        <f>IF(Máximo!F143:I143="","",Máximo!F143:I143)</f>
        <v/>
      </c>
      <c r="G143" s="72">
        <f>Máximo!G143:J143</f>
        <v>5.3571428599999997E-3</v>
      </c>
      <c r="H143" s="70" t="str">
        <f>IF(Máximo!H143="","",Máximo!H143)</f>
        <v>Obrigatório</v>
      </c>
      <c r="I143" s="37" t="s">
        <v>4</v>
      </c>
      <c r="J143" s="73">
        <f>IF($K$13="Não Atende",0,IF(I143="","",IF(H143="",VLOOKUP(I143,Parâmetros!$B$3:$C$6,2,0),VLOOKUP(I143,Parâmetros!$B$3:$C$6,2,0)*VLOOKUP(H143,Parâmetros!$E$3:$G$5,2,0))))</f>
        <v>0</v>
      </c>
      <c r="K143" s="74">
        <f t="shared" ref="K143" si="109">IF(J143="",0,((G143*J143)*$F$30)*0.9*100)</f>
        <v>0</v>
      </c>
      <c r="L143" s="3"/>
      <c r="M143" s="38"/>
    </row>
    <row r="144" spans="1:13" ht="45.75" customHeight="1" outlineLevel="1" x14ac:dyDescent="0.2">
      <c r="A144" s="170" t="str">
        <f>Máximo!A144</f>
        <v>3.111</v>
      </c>
      <c r="B144" s="667" t="str">
        <f>Máximo!B144:E144</f>
        <v>Habilidade para trabalhar com processamento de dados in-memory</v>
      </c>
      <c r="C144" s="668"/>
      <c r="D144" s="668"/>
      <c r="E144" s="669"/>
      <c r="F144" s="68" t="str">
        <f>IF(Máximo!F144:I144="","",Máximo!F144:I144)</f>
        <v/>
      </c>
      <c r="G144" s="72">
        <f>Máximo!G144:J144</f>
        <v>5.3571428599999997E-3</v>
      </c>
      <c r="H144" s="70" t="str">
        <f>IF(Máximo!H144="","",Máximo!H144)</f>
        <v>Obrigatório</v>
      </c>
      <c r="I144" s="37" t="s">
        <v>4</v>
      </c>
      <c r="J144" s="73">
        <f>IF($K$13="Não Atende",0,IF(I144="","",IF(H144="",VLOOKUP(I144,Parâmetros!$B$3:$C$6,2,0),VLOOKUP(I144,Parâmetros!$B$3:$C$6,2,0)*VLOOKUP(H144,Parâmetros!$E$3:$G$5,2,0))))</f>
        <v>0</v>
      </c>
      <c r="K144" s="74">
        <f t="shared" ref="K144" si="110">IF(J144="",0,((G144*J144)*$F$30)*0.9*100)</f>
        <v>0</v>
      </c>
      <c r="L144" s="3"/>
      <c r="M144" s="38"/>
    </row>
    <row r="145" spans="1:15" ht="45.75" customHeight="1" outlineLevel="1" x14ac:dyDescent="0.2">
      <c r="A145" s="170" t="str">
        <f>Máximo!A145</f>
        <v>3.112</v>
      </c>
      <c r="B145" s="667" t="str">
        <f>Máximo!B145:E145</f>
        <v>A ferramenta deverá ser capaz de processar aproximadamente 200 mil transações/requisições de cadastro de assiantes por dia</v>
      </c>
      <c r="C145" s="668"/>
      <c r="D145" s="668"/>
      <c r="E145" s="669"/>
      <c r="F145" s="68" t="str">
        <f>IF(Máximo!F145:I145="","",Máximo!F145:I145)</f>
        <v/>
      </c>
      <c r="G145" s="72">
        <f>Máximo!G145:J145</f>
        <v>5.3571428599999997E-3</v>
      </c>
      <c r="H145" s="70" t="str">
        <f>IF(Máximo!H145="","",Máximo!H145)</f>
        <v>Obrigatório</v>
      </c>
      <c r="I145" s="37" t="s">
        <v>4</v>
      </c>
      <c r="J145" s="73">
        <f>IF($K$13="Não Atende",0,IF(I145="","",IF(H145="",VLOOKUP(I145,Parâmetros!$B$3:$C$6,2,0),VLOOKUP(I145,Parâmetros!$B$3:$C$6,2,0)*VLOOKUP(H145,Parâmetros!$E$3:$G$5,2,0))))</f>
        <v>0</v>
      </c>
      <c r="K145" s="74">
        <f t="shared" ref="K145" si="111">IF(J145="",0,((G145*J145)*$F$30)*0.9*100)</f>
        <v>0</v>
      </c>
      <c r="L145" s="3"/>
      <c r="M145" s="38"/>
    </row>
    <row r="146" spans="1:15" ht="45.75" customHeight="1" outlineLevel="1" x14ac:dyDescent="0.2">
      <c r="A146" s="170" t="str">
        <f>Máximo!A146</f>
        <v>3.113</v>
      </c>
      <c r="B146" s="667" t="str">
        <f>Máximo!B146:E146</f>
        <v>A ferramenta deverá ser capaz de processar aproximadamente 500 milhões de xDR's por dia</v>
      </c>
      <c r="C146" s="668"/>
      <c r="D146" s="668"/>
      <c r="E146" s="669"/>
      <c r="F146" s="68" t="str">
        <f>IF(Máximo!F146:I146="","",Máximo!F146:I146)</f>
        <v/>
      </c>
      <c r="G146" s="72">
        <f>Máximo!G146:J146</f>
        <v>5.3571428599999997E-3</v>
      </c>
      <c r="H146" s="70" t="str">
        <f>IF(Máximo!H146="","",Máximo!H146)</f>
        <v>Obrigatório</v>
      </c>
      <c r="I146" s="37" t="s">
        <v>4</v>
      </c>
      <c r="J146" s="73">
        <f>IF($K$13="Não Atende",0,IF(I146="","",IF(H146="",VLOOKUP(I146,Parâmetros!$B$3:$C$6,2,0),VLOOKUP(I146,Parâmetros!$B$3:$C$6,2,0)*VLOOKUP(H146,Parâmetros!$E$3:$G$5,2,0))))</f>
        <v>0</v>
      </c>
      <c r="K146" s="74">
        <f t="shared" ref="K146" si="112">IF(J146="",0,((G146*J146)*$F$30)*0.9*100)</f>
        <v>0</v>
      </c>
      <c r="L146" s="3"/>
      <c r="M146" s="38"/>
    </row>
    <row r="147" spans="1:15" ht="45.75" customHeight="1" outlineLevel="1" x14ac:dyDescent="0.2">
      <c r="A147" s="170" t="str">
        <f>Máximo!A147</f>
        <v>3.114</v>
      </c>
      <c r="B147" s="667" t="str">
        <f>Máximo!B147:E147</f>
        <v>A ferramenta deverá ser capaz de processar altos volumes (casa de milhões) de transações/requisições de update de dados de assinantes por dia (alterações de dados, produtos, serviços, etc) dos legados Oi por dia</v>
      </c>
      <c r="C147" s="668"/>
      <c r="D147" s="668"/>
      <c r="E147" s="669"/>
      <c r="F147" s="68" t="str">
        <f>IF(Máximo!F147:I147="","",Máximo!F147:I147)</f>
        <v/>
      </c>
      <c r="G147" s="72">
        <f>Máximo!G147:J147</f>
        <v>5.3571428599999997E-3</v>
      </c>
      <c r="H147" s="70" t="str">
        <f>IF(Máximo!H147="","",Máximo!H147)</f>
        <v>Obrigatório</v>
      </c>
      <c r="I147" s="37" t="s">
        <v>4</v>
      </c>
      <c r="J147" s="73">
        <f>IF($K$13="Não Atende",0,IF(I147="","",IF(H147="",VLOOKUP(I147,Parâmetros!$B$3:$C$6,2,0),VLOOKUP(I147,Parâmetros!$B$3:$C$6,2,0)*VLOOKUP(H147,Parâmetros!$E$3:$G$5,2,0))))</f>
        <v>0</v>
      </c>
      <c r="K147" s="74">
        <f t="shared" ref="K147" si="113">IF(J147="",0,((G147*J147)*$F$30)*0.9*100)</f>
        <v>0</v>
      </c>
      <c r="L147" s="3"/>
      <c r="M147" s="38"/>
    </row>
    <row r="148" spans="1:15" ht="45.75" customHeight="1" outlineLevel="1" x14ac:dyDescent="0.2">
      <c r="A148" s="170" t="str">
        <f>Máximo!A148</f>
        <v>3.115</v>
      </c>
      <c r="B148" s="667" t="str">
        <f>Máximo!B148:E148</f>
        <v>A ferramenta deverá ser capaz de processar aproximadamente 17 mil transações de crédito (POS, M4U, Transact, etc) por dia</v>
      </c>
      <c r="C148" s="668"/>
      <c r="D148" s="668"/>
      <c r="E148" s="669"/>
      <c r="F148" s="68" t="str">
        <f>IF(Máximo!F148:I148="","",Máximo!F148:I148)</f>
        <v/>
      </c>
      <c r="G148" s="72">
        <f>Máximo!G148:J148</f>
        <v>5.3571428599999997E-3</v>
      </c>
      <c r="H148" s="70" t="str">
        <f>IF(Máximo!H148="","",Máximo!H148)</f>
        <v>Obrigatório</v>
      </c>
      <c r="I148" s="37" t="s">
        <v>4</v>
      </c>
      <c r="J148" s="73">
        <f>IF($K$13="Não Atende",0,IF(I148="","",IF(H148="",VLOOKUP(I148,Parâmetros!$B$3:$C$6,2,0),VLOOKUP(I148,Parâmetros!$B$3:$C$6,2,0)*VLOOKUP(H148,Parâmetros!$E$3:$G$5,2,0))))</f>
        <v>0</v>
      </c>
      <c r="K148" s="74">
        <f t="shared" ref="K148" si="114">IF(J148="",0,((G148*J148)*$F$30)*0.9*100)</f>
        <v>0</v>
      </c>
      <c r="L148" s="3"/>
      <c r="M148" s="38"/>
    </row>
    <row r="149" spans="1:15" ht="45.75" customHeight="1" outlineLevel="1" x14ac:dyDescent="0.2">
      <c r="A149" s="170" t="str">
        <f>Máximo!A149</f>
        <v>3.116</v>
      </c>
      <c r="B149" s="667" t="str">
        <f>Máximo!B149:E149</f>
        <v>Ser possível realizar automação de rotinas como teste de performance e teste unitário</v>
      </c>
      <c r="C149" s="668"/>
      <c r="D149" s="668"/>
      <c r="E149" s="669"/>
      <c r="F149" s="68" t="str">
        <f>IF(Máximo!F149:I149="","",Máximo!F149:I149)</f>
        <v/>
      </c>
      <c r="G149" s="72">
        <f>Máximo!G149:J149</f>
        <v>5.3571428599999997E-3</v>
      </c>
      <c r="H149" s="70" t="str">
        <f>IF(Máximo!H149="","",Máximo!H149)</f>
        <v>Obrigatório</v>
      </c>
      <c r="I149" s="37" t="s">
        <v>4</v>
      </c>
      <c r="J149" s="73">
        <f>IF($K$13="Não Atende",0,IF(I149="","",IF(H149="",VLOOKUP(I149,Parâmetros!$B$3:$C$6,2,0),VLOOKUP(I149,Parâmetros!$B$3:$C$6,2,0)*VLOOKUP(H149,Parâmetros!$E$3:$G$5,2,0))))</f>
        <v>0</v>
      </c>
      <c r="K149" s="74">
        <f t="shared" ref="K149" si="115">IF(J149="",0,((G149*J149)*$F$30)*0.9*100)</f>
        <v>0</v>
      </c>
      <c r="L149" s="3"/>
      <c r="M149" s="38"/>
    </row>
    <row r="150" spans="1:15" ht="45.75" customHeight="1" outlineLevel="1" x14ac:dyDescent="0.2">
      <c r="A150" s="170" t="str">
        <f>Máximo!A150</f>
        <v>3.117</v>
      </c>
      <c r="B150" s="667" t="str">
        <f>Máximo!B150:E150</f>
        <v>Coletar, processar e disponibilizar em tempo real, os eventos e dados de uso e interação dos cenários que envolvem os requsitos de tráfego e cadastro</v>
      </c>
      <c r="C150" s="668"/>
      <c r="D150" s="668"/>
      <c r="E150" s="669"/>
      <c r="F150" s="68" t="str">
        <f>IF(Máximo!F150:I150="","",Máximo!F150:I150)</f>
        <v/>
      </c>
      <c r="G150" s="72">
        <f>Máximo!G150:J150</f>
        <v>5.3571428599999997E-3</v>
      </c>
      <c r="H150" s="70" t="str">
        <f>IF(Máximo!H150="","",Máximo!H150)</f>
        <v>Obrigatório</v>
      </c>
      <c r="I150" s="37" t="s">
        <v>4</v>
      </c>
      <c r="J150" s="73">
        <f>IF($K$13="Não Atende",0,IF(I150="","",IF(H150="",VLOOKUP(I150,Parâmetros!$B$3:$C$6,2,0),VLOOKUP(I150,Parâmetros!$B$3:$C$6,2,0)*VLOOKUP(H150,Parâmetros!$E$3:$G$5,2,0))))</f>
        <v>0</v>
      </c>
      <c r="K150" s="74">
        <f t="shared" ref="K150" si="116">IF(J150="",0,((G150*J150)*$F$30)*0.9*100)</f>
        <v>0</v>
      </c>
      <c r="L150" s="3"/>
      <c r="M150" s="38"/>
    </row>
    <row r="151" spans="1:15" ht="45.75" customHeight="1" outlineLevel="1" x14ac:dyDescent="0.2">
      <c r="A151" s="170" t="str">
        <f>Máximo!A151</f>
        <v>3.118</v>
      </c>
      <c r="B151" s="667" t="str">
        <f>Máximo!B151:E151</f>
        <v>Guiar e suportar ações em tempo real para atuar nos problemas identificados na análise de alarmes, casos e tickets diversos</v>
      </c>
      <c r="C151" s="668"/>
      <c r="D151" s="668"/>
      <c r="E151" s="669"/>
      <c r="F151" s="68" t="str">
        <f>IF(Máximo!F151:I151="","",Máximo!F151:I151)</f>
        <v/>
      </c>
      <c r="G151" s="72">
        <f>Máximo!G151:J151</f>
        <v>5.3571428599999997E-3</v>
      </c>
      <c r="H151" s="70" t="str">
        <f>IF(Máximo!H151="","",Máximo!H151)</f>
        <v>Obrigatório</v>
      </c>
      <c r="I151" s="37" t="s">
        <v>4</v>
      </c>
      <c r="J151" s="73">
        <f>IF($K$13="Não Atende",0,IF(I151="","",IF(H151="",VLOOKUP(I151,Parâmetros!$B$3:$C$6,2,0),VLOOKUP(I151,Parâmetros!$B$3:$C$6,2,0)*VLOOKUP(H151,Parâmetros!$E$3:$G$5,2,0))))</f>
        <v>0</v>
      </c>
      <c r="K151" s="74">
        <f t="shared" ref="K151" si="117">IF(J151="",0,((G151*J151)*$F$30)*0.9*100)</f>
        <v>0</v>
      </c>
      <c r="L151" s="3"/>
      <c r="M151" s="38"/>
    </row>
    <row r="152" spans="1:15" ht="15" customHeight="1" outlineLevel="1" x14ac:dyDescent="0.2">
      <c r="A152" s="121"/>
      <c r="B152" s="237" t="s">
        <v>170</v>
      </c>
      <c r="C152" s="237"/>
      <c r="D152" s="237"/>
      <c r="E152" s="237"/>
      <c r="F152" s="122"/>
      <c r="G152" s="122"/>
      <c r="H152" s="122"/>
      <c r="I152" s="239"/>
      <c r="J152" s="122"/>
      <c r="K152" s="122"/>
      <c r="L152" s="122"/>
      <c r="M152" s="123"/>
      <c r="N152" s="168"/>
      <c r="O152" s="168"/>
    </row>
    <row r="153" spans="1:15" ht="45.75" customHeight="1" outlineLevel="1" x14ac:dyDescent="0.2">
      <c r="A153" s="170" t="str">
        <f>Máximo!A153</f>
        <v>3.119</v>
      </c>
      <c r="B153" s="667" t="str">
        <f>Máximo!B153:E153</f>
        <v>A solução deve ser capaz de garantir o sigilo e integridade na transmissão de dados.</v>
      </c>
      <c r="C153" s="668"/>
      <c r="D153" s="668"/>
      <c r="E153" s="669"/>
      <c r="F153" s="68" t="str">
        <f>IF(Máximo!F153:I153="","",Máximo!F153:I153)</f>
        <v/>
      </c>
      <c r="G153" s="72">
        <f>Máximo!G153:J153</f>
        <v>6.9230769000000003E-4</v>
      </c>
      <c r="H153" s="70" t="str">
        <f>IF(Máximo!H153="","",Máximo!H153)</f>
        <v>Obrigatório</v>
      </c>
      <c r="I153" s="37" t="s">
        <v>4</v>
      </c>
      <c r="J153" s="73">
        <f>IF($K$13="Não Atende",0,IF(I153="","",IF(H153="",VLOOKUP(I153,Parâmetros!$B$3:$C$6,2,0),VLOOKUP(I153,Parâmetros!$B$3:$C$6,2,0)*VLOOKUP(H153,Parâmetros!$E$3:$G$5,2,0))))</f>
        <v>0</v>
      </c>
      <c r="K153" s="74">
        <f t="shared" ref="K153" si="118">IF(J153="",0,((G153*J153)*$F$30)*0.9*100)</f>
        <v>0</v>
      </c>
      <c r="L153" s="3"/>
      <c r="M153" s="38"/>
    </row>
    <row r="154" spans="1:15" ht="45.75" customHeight="1" outlineLevel="1" x14ac:dyDescent="0.2">
      <c r="A154" s="170" t="str">
        <f>Máximo!A154</f>
        <v>3.120</v>
      </c>
      <c r="B154" s="667" t="str">
        <f>Máximo!B154:E154</f>
        <v xml:space="preserve">As soluções que estejam disponíveis na Internet e trafeguem informações deverão utilizar mecanismos criptográficos (TLS 1.2 OU SUPERIOR) para a proteção das mesmas. A classificação de confiabilidade das informações será definida durante o projeto (no mínimo, todas as senhas de usuários são dados confidenciais). </v>
      </c>
      <c r="C154" s="668"/>
      <c r="D154" s="668"/>
      <c r="E154" s="669"/>
      <c r="F154" s="68" t="str">
        <f>IF(Máximo!F154:I154="","",Máximo!F154:I154)</f>
        <v/>
      </c>
      <c r="G154" s="72">
        <f>Máximo!G154:J154</f>
        <v>6.9230769000000003E-4</v>
      </c>
      <c r="H154" s="70" t="str">
        <f>IF(Máximo!H154="","",Máximo!H154)</f>
        <v>Obrigatório</v>
      </c>
      <c r="I154" s="37" t="s">
        <v>4</v>
      </c>
      <c r="J154" s="73">
        <f>IF($K$13="Não Atende",0,IF(I154="","",IF(H154="",VLOOKUP(I154,Parâmetros!$B$3:$C$6,2,0),VLOOKUP(I154,Parâmetros!$B$3:$C$6,2,0)*VLOOKUP(H154,Parâmetros!$E$3:$G$5,2,0))))</f>
        <v>0</v>
      </c>
      <c r="K154" s="74">
        <f t="shared" ref="K154" si="119">IF(J154="",0,((G154*J154)*$F$30)*0.9*100)</f>
        <v>0</v>
      </c>
      <c r="L154" s="3"/>
      <c r="M154" s="38"/>
    </row>
    <row r="155" spans="1:15" ht="45.75" customHeight="1" outlineLevel="1" x14ac:dyDescent="0.2">
      <c r="A155" s="170" t="str">
        <f>Máximo!A155</f>
        <v>3.121</v>
      </c>
      <c r="B155" s="667" t="str">
        <f>Máximo!B155:E155</f>
        <v>A solução deverá utilizar mecanismos criptográficos para transmissão e armazenamento de dados, baseados em padrões provados matematicamente, atualizados e reconhecidos publicamente pelo mercado. Ex.: Hash: SHA2-512, Simétrico: AES-256, Assimétrico: RSA-2048.</v>
      </c>
      <c r="C155" s="668"/>
      <c r="D155" s="668"/>
      <c r="E155" s="669"/>
      <c r="F155" s="68" t="str">
        <f>IF(Máximo!F155:I155="","",Máximo!F155:I155)</f>
        <v/>
      </c>
      <c r="G155" s="72">
        <f>Máximo!G155:J155</f>
        <v>6.9230769000000003E-4</v>
      </c>
      <c r="H155" s="70" t="str">
        <f>IF(Máximo!H155="","",Máximo!H155)</f>
        <v>Obrigatório</v>
      </c>
      <c r="I155" s="37" t="s">
        <v>4</v>
      </c>
      <c r="J155" s="73">
        <f>IF($K$13="Não Atende",0,IF(I155="","",IF(H155="",VLOOKUP(I155,Parâmetros!$B$3:$C$6,2,0),VLOOKUP(I155,Parâmetros!$B$3:$C$6,2,0)*VLOOKUP(H155,Parâmetros!$E$3:$G$5,2,0))))</f>
        <v>0</v>
      </c>
      <c r="K155" s="74">
        <f t="shared" ref="K155" si="120">IF(J155="",0,((G155*J155)*$F$30)*0.9*100)</f>
        <v>0</v>
      </c>
      <c r="L155" s="3"/>
      <c r="M155" s="38"/>
    </row>
    <row r="156" spans="1:15" ht="45.75" customHeight="1" outlineLevel="1" x14ac:dyDescent="0.2">
      <c r="A156" s="170" t="str">
        <f>Máximo!A156</f>
        <v>3.122</v>
      </c>
      <c r="B156" s="667" t="str">
        <f>Máximo!B156:E156</f>
        <v>Garantir transmissão segura de dados de alta confidencialidade dos sistemas disponíveis na internet, utilizando protocolos seguros (Ex.: HTTPS, SSH, SCP, SFTP, LDAPS, POP3-SSL, SMTP-SSL, IMAP-SSL e etc.) para ações/telas de entrada e/ou saída de dados.</v>
      </c>
      <c r="C156" s="668"/>
      <c r="D156" s="668"/>
      <c r="E156" s="669"/>
      <c r="F156" s="68" t="str">
        <f>IF(Máximo!F156:I156="","",Máximo!F156:I156)</f>
        <v/>
      </c>
      <c r="G156" s="72">
        <f>Máximo!G156:J156</f>
        <v>6.9230769000000003E-4</v>
      </c>
      <c r="H156" s="70" t="str">
        <f>IF(Máximo!H156="","",Máximo!H156)</f>
        <v>Obrigatório</v>
      </c>
      <c r="I156" s="37" t="s">
        <v>4</v>
      </c>
      <c r="J156" s="73">
        <f>IF($K$13="Não Atende",0,IF(I156="","",IF(H156="",VLOOKUP(I156,Parâmetros!$B$3:$C$6,2,0),VLOOKUP(I156,Parâmetros!$B$3:$C$6,2,0)*VLOOKUP(H156,Parâmetros!$E$3:$G$5,2,0))))</f>
        <v>0</v>
      </c>
      <c r="K156" s="74">
        <f t="shared" ref="K156" si="121">IF(J156="",0,((G156*J156)*$F$30)*0.9*100)</f>
        <v>0</v>
      </c>
      <c r="L156" s="3"/>
      <c r="M156" s="38"/>
    </row>
    <row r="157" spans="1:15" ht="45.75" customHeight="1" outlineLevel="1" x14ac:dyDescent="0.2">
      <c r="A157" s="170" t="str">
        <f>Máximo!A157</f>
        <v>3.123</v>
      </c>
      <c r="B157" s="667" t="str">
        <f>Máximo!B157:E157</f>
        <v>As chaves criptográficas utilizadas não devem ser armazenadas diretamente no código do aplicativo, devendo ser dada preferência ao uso de dispositivos de segurança externos (HSM) para armazenamento e gerenciamento das mesmas.</v>
      </c>
      <c r="C157" s="668"/>
      <c r="D157" s="668"/>
      <c r="E157" s="669"/>
      <c r="F157" s="68" t="str">
        <f>IF(Máximo!F157:I157="","",Máximo!F157:I157)</f>
        <v/>
      </c>
      <c r="G157" s="72">
        <f>Máximo!G157:J157</f>
        <v>6.9230769000000003E-4</v>
      </c>
      <c r="H157" s="70" t="str">
        <f>IF(Máximo!H157="","",Máximo!H157)</f>
        <v>Obrigatório</v>
      </c>
      <c r="I157" s="37" t="s">
        <v>4</v>
      </c>
      <c r="J157" s="73">
        <f>IF($K$13="Não Atende",0,IF(I157="","",IF(H157="",VLOOKUP(I157,Parâmetros!$B$3:$C$6,2,0),VLOOKUP(I157,Parâmetros!$B$3:$C$6,2,0)*VLOOKUP(H157,Parâmetros!$E$3:$G$5,2,0))))</f>
        <v>0</v>
      </c>
      <c r="K157" s="74">
        <f t="shared" ref="K157" si="122">IF(J157="",0,((G157*J157)*$F$30)*0.9*100)</f>
        <v>0</v>
      </c>
      <c r="L157" s="3"/>
      <c r="M157" s="38"/>
    </row>
    <row r="158" spans="1:15" ht="45.75" customHeight="1" outlineLevel="1" x14ac:dyDescent="0.2">
      <c r="A158" s="170" t="str">
        <f>Máximo!A158</f>
        <v>3.124</v>
      </c>
      <c r="B158" s="667" t="str">
        <f>Máximo!B158:E158</f>
        <v>As senhas devem ser armazenadas sempre como hash não reversível com salt, para impedir a leitura das senhas por quem tiver acesso à base com credenciais de acesso.</v>
      </c>
      <c r="C158" s="668"/>
      <c r="D158" s="668"/>
      <c r="E158" s="669"/>
      <c r="F158" s="68" t="str">
        <f>IF(Máximo!F158:I158="","",Máximo!F158:I158)</f>
        <v/>
      </c>
      <c r="G158" s="72">
        <f>Máximo!G158:J158</f>
        <v>6.9230769000000003E-4</v>
      </c>
      <c r="H158" s="70" t="str">
        <f>IF(Máximo!H158="","",Máximo!H158)</f>
        <v>Obrigatório</v>
      </c>
      <c r="I158" s="37" t="s">
        <v>4</v>
      </c>
      <c r="J158" s="73">
        <f>IF($K$13="Não Atende",0,IF(I158="","",IF(H158="",VLOOKUP(I158,Parâmetros!$B$3:$C$6,2,0),VLOOKUP(I158,Parâmetros!$B$3:$C$6,2,0)*VLOOKUP(H158,Parâmetros!$E$3:$G$5,2,0))))</f>
        <v>0</v>
      </c>
      <c r="K158" s="74">
        <f t="shared" ref="K158" si="123">IF(J158="",0,((G158*J158)*$F$30)*0.9*100)</f>
        <v>0</v>
      </c>
      <c r="L158" s="3"/>
      <c r="M158" s="38"/>
    </row>
    <row r="159" spans="1:15" ht="45.75" customHeight="1" outlineLevel="1" x14ac:dyDescent="0.2">
      <c r="A159" s="170" t="str">
        <f>Máximo!A159</f>
        <v>3.125</v>
      </c>
      <c r="B159" s="667" t="str">
        <f>Máximo!B159:E159</f>
        <v>A extração massiva de dados (Ex.: toda a base de clientes, toda a base de funcionários, todas as transações realizadas, etc.) necessita de aprovação prévia e formal pela área de Segurança da Informação.</v>
      </c>
      <c r="C159" s="668"/>
      <c r="D159" s="668"/>
      <c r="E159" s="669"/>
      <c r="F159" s="68" t="str">
        <f>IF(Máximo!F159:I159="","",Máximo!F159:I159)</f>
        <v/>
      </c>
      <c r="G159" s="72">
        <f>Máximo!G159:J159</f>
        <v>6.9230769000000003E-4</v>
      </c>
      <c r="H159" s="70" t="str">
        <f>IF(Máximo!H159="","",Máximo!H159)</f>
        <v>Obrigatório</v>
      </c>
      <c r="I159" s="37" t="s">
        <v>4</v>
      </c>
      <c r="J159" s="73">
        <f>IF($K$13="Não Atende",0,IF(I159="","",IF(H159="",VLOOKUP(I159,Parâmetros!$B$3:$C$6,2,0),VLOOKUP(I159,Parâmetros!$B$3:$C$6,2,0)*VLOOKUP(H159,Parâmetros!$E$3:$G$5,2,0))))</f>
        <v>0</v>
      </c>
      <c r="K159" s="74">
        <f t="shared" ref="K159" si="124">IF(J159="",0,((G159*J159)*$F$30)*0.9*100)</f>
        <v>0</v>
      </c>
      <c r="L159" s="3"/>
      <c r="M159" s="38"/>
    </row>
    <row r="160" spans="1:15" ht="45.75" customHeight="1" outlineLevel="1" x14ac:dyDescent="0.2">
      <c r="A160" s="170" t="str">
        <f>Máximo!A160</f>
        <v>3.126</v>
      </c>
      <c r="B160" s="667" t="str">
        <f>Máximo!B160:E160</f>
        <v>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v>
      </c>
      <c r="C160" s="668"/>
      <c r="D160" s="668"/>
      <c r="E160" s="669"/>
      <c r="F160" s="68" t="str">
        <f>IF(Máximo!F160:I160="","",Máximo!F160:I160)</f>
        <v/>
      </c>
      <c r="G160" s="72">
        <f>Máximo!G160:J160</f>
        <v>6.9230769000000003E-4</v>
      </c>
      <c r="H160" s="70" t="str">
        <f>IF(Máximo!H160="","",Máximo!H160)</f>
        <v>Obrigatório</v>
      </c>
      <c r="I160" s="37" t="s">
        <v>4</v>
      </c>
      <c r="J160" s="73">
        <f>IF($K$13="Não Atende",0,IF(I160="","",IF(H160="",VLOOKUP(I160,Parâmetros!$B$3:$C$6,2,0),VLOOKUP(I160,Parâmetros!$B$3:$C$6,2,0)*VLOOKUP(H160,Parâmetros!$E$3:$G$5,2,0))))</f>
        <v>0</v>
      </c>
      <c r="K160" s="74">
        <f t="shared" ref="K160" si="125">IF(J160="",0,((G160*J160)*$F$30)*0.9*100)</f>
        <v>0</v>
      </c>
      <c r="L160" s="3"/>
      <c r="M160" s="38"/>
    </row>
    <row r="161" spans="1:13" ht="45.75" customHeight="1" outlineLevel="1" x14ac:dyDescent="0.2">
      <c r="A161" s="170" t="str">
        <f>Máximo!A161</f>
        <v>3.127</v>
      </c>
      <c r="B161" s="667" t="str">
        <f>Máximo!B161:E161</f>
        <v>Caso haja necessidade de armazenamento de senhas em arquivos de sistema operacional, estes arquivos não deverão ser alocados em diretórios de servidores web, FTP e similares. O acesso a esses arquivos deve ser restrito para acesso apenas pela aplicação e pelos usuários de sistema operacional que efetivamente tenham necessidade de acessá-los para manutenção da solução, não devendo haver privilégios nem mesmo de leitura sobre eles para outros usuários.</v>
      </c>
      <c r="C161" s="668"/>
      <c r="D161" s="668"/>
      <c r="E161" s="669"/>
      <c r="F161" s="68" t="str">
        <f>IF(Máximo!F161:I161="","",Máximo!F161:I161)</f>
        <v/>
      </c>
      <c r="G161" s="72">
        <f>Máximo!G161:J161</f>
        <v>6.9230769000000003E-4</v>
      </c>
      <c r="H161" s="70" t="str">
        <f>IF(Máximo!H161="","",Máximo!H161)</f>
        <v>Obrigatório</v>
      </c>
      <c r="I161" s="37" t="s">
        <v>4</v>
      </c>
      <c r="J161" s="73">
        <f>IF($K$13="Não Atende",0,IF(I161="","",IF(H161="",VLOOKUP(I161,Parâmetros!$B$3:$C$6,2,0),VLOOKUP(I161,Parâmetros!$B$3:$C$6,2,0)*VLOOKUP(H161,Parâmetros!$E$3:$G$5,2,0))))</f>
        <v>0</v>
      </c>
      <c r="K161" s="74">
        <f t="shared" ref="K161" si="126">IF(J161="",0,((G161*J161)*$F$30)*0.9*100)</f>
        <v>0</v>
      </c>
      <c r="L161" s="3"/>
      <c r="M161" s="38"/>
    </row>
    <row r="162" spans="1:13" ht="45.75" customHeight="1" outlineLevel="1" x14ac:dyDescent="0.2">
      <c r="A162" s="170" t="str">
        <f>Máximo!A162</f>
        <v>3.128</v>
      </c>
      <c r="B162" s="667" t="str">
        <f>Máximo!B162:E162</f>
        <v>Toda solução deve ser desenvolvida de forma componentizada, permitindo a distribuição destes componentes (ex.: front-end, aplicativo e banco de dados) por diferentes áreas da rede da Oi (ex.: DMZ, rede interna).</v>
      </c>
      <c r="C162" s="668"/>
      <c r="D162" s="668"/>
      <c r="E162" s="669"/>
      <c r="F162" s="68" t="str">
        <f>IF(Máximo!F162:I162="","",Máximo!F162:I162)</f>
        <v/>
      </c>
      <c r="G162" s="72">
        <f>Máximo!G162:J162</f>
        <v>6.9230769000000003E-4</v>
      </c>
      <c r="H162" s="70" t="str">
        <f>IF(Máximo!H162="","",Máximo!H162)</f>
        <v>Obrigatório</v>
      </c>
      <c r="I162" s="37" t="s">
        <v>4</v>
      </c>
      <c r="J162" s="73">
        <f>IF($K$13="Não Atende",0,IF(I162="","",IF(H162="",VLOOKUP(I162,Parâmetros!$B$3:$C$6,2,0),VLOOKUP(I162,Parâmetros!$B$3:$C$6,2,0)*VLOOKUP(H162,Parâmetros!$E$3:$G$5,2,0))))</f>
        <v>0</v>
      </c>
      <c r="K162" s="74">
        <f t="shared" ref="K162" si="127">IF(J162="",0,((G162*J162)*$F$30)*0.9*100)</f>
        <v>0</v>
      </c>
      <c r="L162" s="3"/>
      <c r="M162" s="38"/>
    </row>
    <row r="163" spans="1:13" ht="45.75" customHeight="1" outlineLevel="1" x14ac:dyDescent="0.2">
      <c r="A163" s="170" t="str">
        <f>Máximo!A163</f>
        <v>3.129</v>
      </c>
      <c r="B163" s="667" t="str">
        <f>Máximo!B163:E163</f>
        <v>Nos casos em que seja obrigatória a garantia de privacidade dos dados manipulados pela solução, a mesma deve permitir que uma política de privacidade seja publicada e exibida aos usuários, devendo ser observados os aspectos legais e de negócio envolvidos.</v>
      </c>
      <c r="C163" s="668"/>
      <c r="D163" s="668"/>
      <c r="E163" s="669"/>
      <c r="F163" s="68" t="str">
        <f>IF(Máximo!F163:I163="","",Máximo!F163:I163)</f>
        <v/>
      </c>
      <c r="G163" s="72">
        <f>Máximo!G163:J163</f>
        <v>6.9230769000000003E-4</v>
      </c>
      <c r="H163" s="70" t="str">
        <f>IF(Máximo!H163="","",Máximo!H163)</f>
        <v>Obrigatório</v>
      </c>
      <c r="I163" s="37" t="s">
        <v>4</v>
      </c>
      <c r="J163" s="73">
        <f>IF($K$13="Não Atende",0,IF(I163="","",IF(H163="",VLOOKUP(I163,Parâmetros!$B$3:$C$6,2,0),VLOOKUP(I163,Parâmetros!$B$3:$C$6,2,0)*VLOOKUP(H163,Parâmetros!$E$3:$G$5,2,0))))</f>
        <v>0</v>
      </c>
      <c r="K163" s="74">
        <f t="shared" ref="K163" si="128">IF(J163="",0,((G163*J163)*$F$30)*0.9*100)</f>
        <v>0</v>
      </c>
      <c r="L163" s="3"/>
      <c r="M163" s="38"/>
    </row>
    <row r="164" spans="1:13" ht="45.75" customHeight="1" outlineLevel="1" x14ac:dyDescent="0.2">
      <c r="A164" s="170" t="str">
        <f>Máximo!A164</f>
        <v>3.130</v>
      </c>
      <c r="B164" s="667" t="str">
        <f>Máximo!B164:E164</f>
        <v>Nos casos em que ocorram armazenamento de informações a respeito dos usuários (incluindo informações fornecidas por eles e dados de navegação), principalmente quando forem de clientes da Oi, a solução deve permitir que sejam incluídos avisos ao usuário a respeito desse armazenamento de informações, devendo ser observados os aspectos legais e de negócio envolvidos.</v>
      </c>
      <c r="C164" s="668"/>
      <c r="D164" s="668"/>
      <c r="E164" s="669"/>
      <c r="F164" s="68" t="str">
        <f>IF(Máximo!F164:I164="","",Máximo!F164:I164)</f>
        <v/>
      </c>
      <c r="G164" s="72">
        <f>Máximo!G164:J164</f>
        <v>6.9230769000000003E-4</v>
      </c>
      <c r="H164" s="70" t="str">
        <f>IF(Máximo!H164="","",Máximo!H164)</f>
        <v>Obrigatório</v>
      </c>
      <c r="I164" s="37" t="s">
        <v>4</v>
      </c>
      <c r="J164" s="73">
        <f>IF($K$13="Não Atende",0,IF(I164="","",IF(H164="",VLOOKUP(I164,Parâmetros!$B$3:$C$6,2,0),VLOOKUP(I164,Parâmetros!$B$3:$C$6,2,0)*VLOOKUP(H164,Parâmetros!$E$3:$G$5,2,0))))</f>
        <v>0</v>
      </c>
      <c r="K164" s="74">
        <f t="shared" ref="K164" si="129">IF(J164="",0,((G164*J164)*$F$30)*0.9*100)</f>
        <v>0</v>
      </c>
      <c r="L164" s="3"/>
      <c r="M164" s="38"/>
    </row>
    <row r="165" spans="1:13" ht="45.75" customHeight="1" outlineLevel="1" x14ac:dyDescent="0.2">
      <c r="A165" s="170" t="str">
        <f>Máximo!A165</f>
        <v>3.131</v>
      </c>
      <c r="B165" s="667" t="str">
        <f>Máximo!B165:E165</f>
        <v>As mensagens para o usuário final devem restringir-se ao indispensável para a perfeita utilização do mesmo, atentando para as seguintes situações: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v>
      </c>
      <c r="C165" s="668"/>
      <c r="D165" s="668"/>
      <c r="E165" s="669"/>
      <c r="F165" s="68" t="str">
        <f>IF(Máximo!F165:I165="","",Máximo!F165:I165)</f>
        <v/>
      </c>
      <c r="G165" s="72">
        <f>Máximo!G165:J165</f>
        <v>6.9230769000000003E-4</v>
      </c>
      <c r="H165" s="70" t="str">
        <f>IF(Máximo!H165="","",Máximo!H165)</f>
        <v>Obrigatório</v>
      </c>
      <c r="I165" s="37" t="s">
        <v>4</v>
      </c>
      <c r="J165" s="73">
        <f>IF($K$13="Não Atende",0,IF(I165="","",IF(H165="",VLOOKUP(I165,Parâmetros!$B$3:$C$6,2,0),VLOOKUP(I165,Parâmetros!$B$3:$C$6,2,0)*VLOOKUP(H165,Parâmetros!$E$3:$G$5,2,0))))</f>
        <v>0</v>
      </c>
      <c r="K165" s="74">
        <f t="shared" ref="K165" si="130">IF(J165="",0,((G165*J165)*$F$30)*0.9*100)</f>
        <v>0</v>
      </c>
      <c r="L165" s="3"/>
      <c r="M165" s="38"/>
    </row>
    <row r="166" spans="1:13" ht="45.75" customHeight="1" outlineLevel="1" x14ac:dyDescent="0.2">
      <c r="A166" s="170" t="str">
        <f>Máximo!A166</f>
        <v>3.132</v>
      </c>
      <c r="B166" s="667" t="str">
        <f>Máximo!B166:E166</f>
        <v>Toda transmissão de arquivos deve utilizar os softwares homologados pela Oi. A saber: ConnectDirect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da Fábrica ou do fornecedor da aplicação.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a responsabilidade será do CSOL, da Fábrica ou do fornecedor da aplicação, essa responsabilidade deve estar formalmente definida bem como os processos inerentes.</v>
      </c>
      <c r="C166" s="668"/>
      <c r="D166" s="668"/>
      <c r="E166" s="669"/>
      <c r="F166" s="68" t="str">
        <f>IF(Máximo!F166:I166="","",Máximo!F166:I166)</f>
        <v/>
      </c>
      <c r="G166" s="72">
        <f>Máximo!G166:J166</f>
        <v>6.9230769000000003E-4</v>
      </c>
      <c r="H166" s="70" t="str">
        <f>IF(Máximo!H166="","",Máximo!H166)</f>
        <v>Obrigatório</v>
      </c>
      <c r="I166" s="37" t="s">
        <v>4</v>
      </c>
      <c r="J166" s="73">
        <f>IF($K$13="Não Atende",0,IF(I166="","",IF(H166="",VLOOKUP(I166,Parâmetros!$B$3:$C$6,2,0),VLOOKUP(I166,Parâmetros!$B$3:$C$6,2,0)*VLOOKUP(H166,Parâmetros!$E$3:$G$5,2,0))))</f>
        <v>0</v>
      </c>
      <c r="K166" s="74">
        <f t="shared" ref="K166" si="131">IF(J166="",0,((G166*J166)*$F$30)*0.9*100)</f>
        <v>0</v>
      </c>
      <c r="L166" s="3"/>
      <c r="M166" s="38"/>
    </row>
    <row r="167" spans="1:13" ht="45.75" customHeight="1" outlineLevel="1" x14ac:dyDescent="0.2">
      <c r="A167" s="170" t="str">
        <f>Máximo!A167</f>
        <v>3.133</v>
      </c>
      <c r="B167" s="667" t="str">
        <f>Máximo!B167:E167</f>
        <v>O envio de e-mail deve utilizar exclusivamente os relays de e-mail oficiais da empresa.</v>
      </c>
      <c r="C167" s="668"/>
      <c r="D167" s="668"/>
      <c r="E167" s="669"/>
      <c r="F167" s="68" t="str">
        <f>IF(Máximo!F167:I167="","",Máximo!F167:I167)</f>
        <v/>
      </c>
      <c r="G167" s="72">
        <f>Máximo!G167:J167</f>
        <v>6.9230769000000003E-4</v>
      </c>
      <c r="H167" s="70" t="str">
        <f>IF(Máximo!H167="","",Máximo!H167)</f>
        <v>Obrigatório</v>
      </c>
      <c r="I167" s="37" t="s">
        <v>4</v>
      </c>
      <c r="J167" s="73">
        <f>IF($K$13="Não Atende",0,IF(I167="","",IF(H167="",VLOOKUP(I167,Parâmetros!$B$3:$C$6,2,0),VLOOKUP(I167,Parâmetros!$B$3:$C$6,2,0)*VLOOKUP(H167,Parâmetros!$E$3:$G$5,2,0))))</f>
        <v>0</v>
      </c>
      <c r="K167" s="74">
        <f t="shared" ref="K167" si="132">IF(J167="",0,((G167*J167)*$F$30)*0.9*100)</f>
        <v>0</v>
      </c>
      <c r="L167" s="3"/>
      <c r="M167" s="38"/>
    </row>
    <row r="168" spans="1:13" ht="45.75" customHeight="1" outlineLevel="1" x14ac:dyDescent="0.2">
      <c r="A168" s="170" t="str">
        <f>Máximo!A168</f>
        <v>3.134</v>
      </c>
      <c r="B168" s="667" t="str">
        <f>Máximo!B168:E168</f>
        <v>Toda solução desenvolvida ou adquirida pela Oi deve possuir mecanismos de validação de todas as entradas e saídas de dados (de usuários e/ou interfaces com outros sistemas) quanto ao formato dos dados e valores/caracteres esperados.</v>
      </c>
      <c r="C168" s="668"/>
      <c r="D168" s="668"/>
      <c r="E168" s="669"/>
      <c r="F168" s="68" t="str">
        <f>IF(Máximo!F168:I168="","",Máximo!F168:I168)</f>
        <v/>
      </c>
      <c r="G168" s="72">
        <f>Máximo!G168:J168</f>
        <v>6.9230769000000003E-4</v>
      </c>
      <c r="H168" s="70" t="str">
        <f>IF(Máximo!H168="","",Máximo!H168)</f>
        <v>Obrigatório</v>
      </c>
      <c r="I168" s="37" t="s">
        <v>4</v>
      </c>
      <c r="J168" s="73">
        <f>IF($K$13="Não Atende",0,IF(I168="","",IF(H168="",VLOOKUP(I168,Parâmetros!$B$3:$C$6,2,0),VLOOKUP(I168,Parâmetros!$B$3:$C$6,2,0)*VLOOKUP(H168,Parâmetros!$E$3:$G$5,2,0))))</f>
        <v>0</v>
      </c>
      <c r="K168" s="74">
        <f t="shared" ref="K168" si="133">IF(J168="",0,((G168*J168)*$F$30)*0.9*100)</f>
        <v>0</v>
      </c>
      <c r="L168" s="3"/>
      <c r="M168" s="38"/>
    </row>
    <row r="169" spans="1:13" ht="45.75" customHeight="1" outlineLevel="1" x14ac:dyDescent="0.2">
      <c r="A169" s="170" t="str">
        <f>Máximo!A169</f>
        <v>3.135</v>
      </c>
      <c r="B169" s="667" t="str">
        <f>Máximo!B169:E169</f>
        <v>Em soluções que possuam múltiplas camadas, todas as validações de permissões e regras de negócio devem ser realizadas pela camada de aplicação e apresentação.</v>
      </c>
      <c r="C169" s="668"/>
      <c r="D169" s="668"/>
      <c r="E169" s="669"/>
      <c r="F169" s="68" t="str">
        <f>IF(Máximo!F169:I169="","",Máximo!F169:I169)</f>
        <v/>
      </c>
      <c r="G169" s="72">
        <f>Máximo!G169:J169</f>
        <v>6.9230769000000003E-4</v>
      </c>
      <c r="H169" s="70" t="str">
        <f>IF(Máximo!H169="","",Máximo!H169)</f>
        <v>Obrigatório</v>
      </c>
      <c r="I169" s="37" t="s">
        <v>4</v>
      </c>
      <c r="J169" s="73">
        <f>IF($K$13="Não Atende",0,IF(I169="","",IF(H169="",VLOOKUP(I169,Parâmetros!$B$3:$C$6,2,0),VLOOKUP(I169,Parâmetros!$B$3:$C$6,2,0)*VLOOKUP(H169,Parâmetros!$E$3:$G$5,2,0))))</f>
        <v>0</v>
      </c>
      <c r="K169" s="74">
        <f t="shared" ref="K169" si="134">IF(J169="",0,((G169*J169)*$F$30)*0.9*100)</f>
        <v>0</v>
      </c>
      <c r="L169" s="3"/>
      <c r="M169" s="38"/>
    </row>
    <row r="170" spans="1:13" ht="45.75" customHeight="1" outlineLevel="1" x14ac:dyDescent="0.2">
      <c r="A170" s="170" t="str">
        <f>Máximo!A170</f>
        <v>3.136</v>
      </c>
      <c r="B170" s="667" t="str">
        <f>Máximo!B170:E170</f>
        <v>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e/ou falha de acesso de usuário. Em caso de falha, será necessária informação adicional de número de tentativas inválidas desde a última tentativa válida;
- Sucesso e/ou falha na alteração em dados confidenciais (vide  regulamento de Classificação da Informação) utilizados pelos sistemas;
- Sucesso e/ou falha na criação ou remoção de usuários;
- Sucesso e/ou falha na atribuição ou remoção de direitos (perfis) do usuário;
- Sucesso e/ou falha na concessão, remoção, alteração de valores financeiros (créditos, alçadas, benefícios, bônus, orçamentos, salários, etc.) relativos a clientes, colaboradores, fornecedores ou a própria Oi;
- Sucesso e/ou falha na alteração de informações de usuários, inclusive senha;
- Término da utilização do ambiente ou sistema pelo usuário.</v>
      </c>
      <c r="C170" s="668"/>
      <c r="D170" s="668"/>
      <c r="E170" s="669"/>
      <c r="F170" s="68" t="str">
        <f>IF(Máximo!F170:I170="","",Máximo!F170:I170)</f>
        <v/>
      </c>
      <c r="G170" s="72">
        <f>Máximo!G170:J170</f>
        <v>6.9230769000000003E-4</v>
      </c>
      <c r="H170" s="70" t="str">
        <f>IF(Máximo!H170="","",Máximo!H170)</f>
        <v>Obrigatório</v>
      </c>
      <c r="I170" s="37" t="s">
        <v>4</v>
      </c>
      <c r="J170" s="73">
        <f>IF($K$13="Não Atende",0,IF(I170="","",IF(H170="",VLOOKUP(I170,Parâmetros!$B$3:$C$6,2,0),VLOOKUP(I170,Parâmetros!$B$3:$C$6,2,0)*VLOOKUP(H170,Parâmetros!$E$3:$G$5,2,0))))</f>
        <v>0</v>
      </c>
      <c r="K170" s="74">
        <f t="shared" ref="K170" si="135">IF(J170="",0,((G170*J170)*$F$30)*0.9*100)</f>
        <v>0</v>
      </c>
      <c r="L170" s="3"/>
      <c r="M170" s="38"/>
    </row>
    <row r="171" spans="1:13" ht="45.75" customHeight="1" outlineLevel="1" x14ac:dyDescent="0.2">
      <c r="A171" s="170" t="str">
        <f>Máximo!A171</f>
        <v>3.137</v>
      </c>
      <c r="B171" s="667" t="str">
        <f>Máximo!B171:E171</f>
        <v>Deve haver uma interface amigável para consulta dos logs e permitir consulta em tempo real. </v>
      </c>
      <c r="C171" s="668"/>
      <c r="D171" s="668"/>
      <c r="E171" s="669"/>
      <c r="F171" s="68" t="str">
        <f>IF(Máximo!F171:I171="","",Máximo!F171:I171)</f>
        <v/>
      </c>
      <c r="G171" s="72">
        <f>Máximo!G171:J171</f>
        <v>6.9230769000000003E-4</v>
      </c>
      <c r="H171" s="70" t="str">
        <f>IF(Máximo!H171="","",Máximo!H171)</f>
        <v>Obrigatório</v>
      </c>
      <c r="I171" s="37" t="s">
        <v>4</v>
      </c>
      <c r="J171" s="73">
        <f>IF($K$13="Não Atende",0,IF(I171="","",IF(H171="",VLOOKUP(I171,Parâmetros!$B$3:$C$6,2,0),VLOOKUP(I171,Parâmetros!$B$3:$C$6,2,0)*VLOOKUP(H171,Parâmetros!$E$3:$G$5,2,0))))</f>
        <v>0</v>
      </c>
      <c r="K171" s="74">
        <f t="shared" ref="K171" si="136">IF(J171="",0,((G171*J171)*$F$30)*0.9*100)</f>
        <v>0</v>
      </c>
      <c r="L171" s="3"/>
      <c r="M171" s="38"/>
    </row>
    <row r="172" spans="1:13" ht="45.75" customHeight="1" outlineLevel="1" x14ac:dyDescent="0.2">
      <c r="A172" s="170" t="str">
        <f>Máximo!A172</f>
        <v>3.138</v>
      </c>
      <c r="B172" s="667" t="str">
        <f>Máximo!B172:E172</f>
        <v>Todos os logs devem ser protegidos, cabendo apenas a usuários com perfis específicos e restritos a deleção destes dados.</v>
      </c>
      <c r="C172" s="668"/>
      <c r="D172" s="668"/>
      <c r="E172" s="669"/>
      <c r="F172" s="68" t="str">
        <f>IF(Máximo!F172:I172="","",Máximo!F172:I172)</f>
        <v/>
      </c>
      <c r="G172" s="72">
        <f>Máximo!G172:J172</f>
        <v>6.9230769000000003E-4</v>
      </c>
      <c r="H172" s="70" t="str">
        <f>IF(Máximo!H172="","",Máximo!H172)</f>
        <v>Obrigatório</v>
      </c>
      <c r="I172" s="37" t="s">
        <v>5</v>
      </c>
      <c r="J172" s="73">
        <f>IF($K$13="Não Atende",0,IF(I172="","",IF(H172="",VLOOKUP(I172,Parâmetros!$B$3:$C$6,2,0),VLOOKUP(I172,Parâmetros!$B$3:$C$6,2,0)*VLOOKUP(H172,Parâmetros!$E$3:$G$5,2,0))))</f>
        <v>0</v>
      </c>
      <c r="K172" s="74">
        <f t="shared" ref="K172" si="137">IF(J172="",0,((G172*J172)*$F$30)*0.9*100)</f>
        <v>0</v>
      </c>
      <c r="L172" s="3"/>
      <c r="M172" s="38"/>
    </row>
    <row r="173" spans="1:13" ht="45.75" customHeight="1" outlineLevel="1" x14ac:dyDescent="0.2">
      <c r="A173" s="170" t="str">
        <f>Máximo!A173</f>
        <v>3.139</v>
      </c>
      <c r="B173" s="667" t="str">
        <f>Máximo!B173:E173</f>
        <v>Preferencialmente, somente a solução poderá gravar informações nos registros de log. Os mesmos não podem ser alterados por usuários, independente de seu perfil.</v>
      </c>
      <c r="C173" s="668"/>
      <c r="D173" s="668"/>
      <c r="E173" s="669"/>
      <c r="F173" s="68" t="str">
        <f>IF(Máximo!F173:I173="","",Máximo!F173:I173)</f>
        <v/>
      </c>
      <c r="G173" s="72">
        <f>Máximo!G173:J173</f>
        <v>6.9230769000000003E-4</v>
      </c>
      <c r="H173" s="70" t="str">
        <f>IF(Máximo!H173="","",Máximo!H173)</f>
        <v>Obrigatório</v>
      </c>
      <c r="I173" s="37" t="s">
        <v>4</v>
      </c>
      <c r="J173" s="73">
        <f>IF($K$13="Não Atende",0,IF(I173="","",IF(H173="",VLOOKUP(I173,Parâmetros!$B$3:$C$6,2,0),VLOOKUP(I173,Parâmetros!$B$3:$C$6,2,0)*VLOOKUP(H173,Parâmetros!$E$3:$G$5,2,0))))</f>
        <v>0</v>
      </c>
      <c r="K173" s="74">
        <f t="shared" ref="K173" si="138">IF(J173="",0,((G173*J173)*$F$30)*0.9*100)</f>
        <v>0</v>
      </c>
      <c r="L173" s="3"/>
      <c r="M173" s="38"/>
    </row>
    <row r="174" spans="1:13" ht="45.75" customHeight="1" outlineLevel="1" x14ac:dyDescent="0.2">
      <c r="A174" s="170" t="str">
        <f>Máximo!A174</f>
        <v>3.140</v>
      </c>
      <c r="B174" s="667" t="str">
        <f>Máximo!B174:E174</f>
        <v>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v>
      </c>
      <c r="C174" s="668"/>
      <c r="D174" s="668"/>
      <c r="E174" s="669"/>
      <c r="F174" s="68" t="str">
        <f>IF(Máximo!F174:I174="","",Máximo!F174:I174)</f>
        <v/>
      </c>
      <c r="G174" s="72">
        <f>Máximo!G174:J174</f>
        <v>6.9230769000000003E-4</v>
      </c>
      <c r="H174" s="70" t="str">
        <f>IF(Máximo!H174="","",Máximo!H174)</f>
        <v>Obrigatório</v>
      </c>
      <c r="I174" s="37" t="s">
        <v>4</v>
      </c>
      <c r="J174" s="73">
        <f>IF($K$13="Não Atende",0,IF(I174="","",IF(H174="",VLOOKUP(I174,Parâmetros!$B$3:$C$6,2,0),VLOOKUP(I174,Parâmetros!$B$3:$C$6,2,0)*VLOOKUP(H174,Parâmetros!$E$3:$G$5,2,0))))</f>
        <v>0</v>
      </c>
      <c r="K174" s="74">
        <f t="shared" ref="K174" si="139">IF(J174="",0,((G174*J174)*$F$30)*0.9*100)</f>
        <v>0</v>
      </c>
      <c r="L174" s="3"/>
      <c r="M174" s="38"/>
    </row>
    <row r="175" spans="1:13" ht="45.75" customHeight="1" outlineLevel="1" x14ac:dyDescent="0.2">
      <c r="A175" s="170" t="str">
        <f>Máximo!A175</f>
        <v>3.141</v>
      </c>
      <c r="B175" s="667" t="str">
        <f>Máximo!B175:E175</f>
        <v>Os logs, preferencialmente, não devem ser armazenados somente em ativos segregados a fim de evitar a perda dos mesmos. Já a exportação dos logs para ambientes externos (Syslog Server, SIEM, Big Data, etc.) é obrigatória, independente se exista armazenamento local ou segregado.</v>
      </c>
      <c r="C175" s="668"/>
      <c r="D175" s="668"/>
      <c r="E175" s="669"/>
      <c r="F175" s="68" t="str">
        <f>IF(Máximo!F175:I175="","",Máximo!F175:I175)</f>
        <v/>
      </c>
      <c r="G175" s="72">
        <f>Máximo!G175:J175</f>
        <v>6.9230769000000003E-4</v>
      </c>
      <c r="H175" s="70" t="str">
        <f>IF(Máximo!H175="","",Máximo!H175)</f>
        <v>Obrigatório</v>
      </c>
      <c r="I175" s="37" t="s">
        <v>4</v>
      </c>
      <c r="J175" s="73">
        <f>IF($K$13="Não Atende",0,IF(I175="","",IF(H175="",VLOOKUP(I175,Parâmetros!$B$3:$C$6,2,0),VLOOKUP(I175,Parâmetros!$B$3:$C$6,2,0)*VLOOKUP(H175,Parâmetros!$E$3:$G$5,2,0))))</f>
        <v>0</v>
      </c>
      <c r="K175" s="74">
        <f t="shared" ref="K175" si="140">IF(J175="",0,((G175*J175)*$F$30)*0.9*100)</f>
        <v>0</v>
      </c>
      <c r="L175" s="3"/>
      <c r="M175" s="38"/>
    </row>
    <row r="176" spans="1:13" ht="45.75" customHeight="1" outlineLevel="1" x14ac:dyDescent="0.2">
      <c r="A176" s="170" t="str">
        <f>Máximo!A176</f>
        <v>3.142</v>
      </c>
      <c r="B176" s="667" t="str">
        <f>Máximo!B176:E176</f>
        <v>Todo acesso aos componentes da solução deve ser realizado através de identificação de usuário individual e deve obrigatoriamente utilizar senha. A identificação e a senha são pessoais e intransferíveis.</v>
      </c>
      <c r="C176" s="668"/>
      <c r="D176" s="668"/>
      <c r="E176" s="669"/>
      <c r="F176" s="68" t="str">
        <f>IF(Máximo!F176:I176="","",Máximo!F176:I176)</f>
        <v/>
      </c>
      <c r="G176" s="72">
        <f>Máximo!G176:J176</f>
        <v>6.9230769000000003E-4</v>
      </c>
      <c r="H176" s="70" t="str">
        <f>IF(Máximo!H176="","",Máximo!H176)</f>
        <v>Obrigatório</v>
      </c>
      <c r="I176" s="37" t="s">
        <v>4</v>
      </c>
      <c r="J176" s="73">
        <f>IF($K$13="Não Atende",0,IF(I176="","",IF(H176="",VLOOKUP(I176,Parâmetros!$B$3:$C$6,2,0),VLOOKUP(I176,Parâmetros!$B$3:$C$6,2,0)*VLOOKUP(H176,Parâmetros!$E$3:$G$5,2,0))))</f>
        <v>0</v>
      </c>
      <c r="K176" s="74">
        <f t="shared" ref="K176" si="141">IF(J176="",0,((G176*J176)*$F$30)*0.9*100)</f>
        <v>0</v>
      </c>
      <c r="L176" s="3"/>
      <c r="M176" s="38"/>
    </row>
    <row r="177" spans="1:13" ht="45.75" customHeight="1" outlineLevel="1" x14ac:dyDescent="0.2">
      <c r="A177" s="170" t="str">
        <f>Máximo!A177</f>
        <v>3.143</v>
      </c>
      <c r="B177" s="667" t="str">
        <f>Máximo!B177:E177</f>
        <v>O controle de acesso deve ser uniforme em toda a solução, utilizando-se uma única rotina de verificação e gerenciamento centralizado.</v>
      </c>
      <c r="C177" s="668"/>
      <c r="D177" s="668"/>
      <c r="E177" s="669"/>
      <c r="F177" s="68" t="str">
        <f>IF(Máximo!F177:I177="","",Máximo!F177:I177)</f>
        <v/>
      </c>
      <c r="G177" s="72">
        <f>Máximo!G177:J177</f>
        <v>6.9230769000000003E-4</v>
      </c>
      <c r="H177" s="70" t="str">
        <f>IF(Máximo!H177="","",Máximo!H177)</f>
        <v>Obrigatório</v>
      </c>
      <c r="I177" s="37" t="s">
        <v>4</v>
      </c>
      <c r="J177" s="73">
        <f>IF($K$13="Não Atende",0,IF(I177="","",IF(H177="",VLOOKUP(I177,Parâmetros!$B$3:$C$6,2,0),VLOOKUP(I177,Parâmetros!$B$3:$C$6,2,0)*VLOOKUP(H177,Parâmetros!$E$3:$G$5,2,0))))</f>
        <v>0</v>
      </c>
      <c r="K177" s="74">
        <f t="shared" ref="K177" si="142">IF(J177="",0,((G177*J177)*$F$30)*0.9*100)</f>
        <v>0</v>
      </c>
      <c r="L177" s="3"/>
      <c r="M177" s="38"/>
    </row>
    <row r="178" spans="1:13" ht="45.75" customHeight="1" outlineLevel="1" x14ac:dyDescent="0.2">
      <c r="A178" s="170" t="str">
        <f>Máximo!A178</f>
        <v>3.144</v>
      </c>
      <c r="B178" s="667" t="str">
        <f>Máximo!B178:E178</f>
        <v>As contas com privilégios administrativos nos sistemas, aplicativos ou bases de dados devem ser concedidas apenas aos usuários com perfil de suporte técnico e/ou administração, devendo haver distinção entre usuários com perfil administrativo e de gestão de perfis.</v>
      </c>
      <c r="C178" s="668"/>
      <c r="D178" s="668"/>
      <c r="E178" s="669"/>
      <c r="F178" s="68" t="str">
        <f>IF(Máximo!F178:I178="","",Máximo!F178:I178)</f>
        <v/>
      </c>
      <c r="G178" s="72">
        <f>Máximo!G178:J178</f>
        <v>6.9230769000000003E-4</v>
      </c>
      <c r="H178" s="70" t="str">
        <f>IF(Máximo!H178="","",Máximo!H178)</f>
        <v>Obrigatório</v>
      </c>
      <c r="I178" s="37" t="s">
        <v>4</v>
      </c>
      <c r="J178" s="73">
        <f>IF($K$13="Não Atende",0,IF(I178="","",IF(H178="",VLOOKUP(I178,Parâmetros!$B$3:$C$6,2,0),VLOOKUP(I178,Parâmetros!$B$3:$C$6,2,0)*VLOOKUP(H178,Parâmetros!$E$3:$G$5,2,0))))</f>
        <v>0</v>
      </c>
      <c r="K178" s="74">
        <f t="shared" ref="K178" si="143">IF(J178="",0,((G178*J178)*$F$30)*0.9*100)</f>
        <v>0</v>
      </c>
      <c r="L178" s="3"/>
      <c r="M178" s="38"/>
    </row>
    <row r="179" spans="1:13" ht="45.75" customHeight="1" outlineLevel="1" x14ac:dyDescent="0.2">
      <c r="A179" s="170" t="str">
        <f>Máximo!A179</f>
        <v>3.145</v>
      </c>
      <c r="B179" s="667" t="str">
        <f>Máximo!B179:E179</f>
        <v>Toda solução desenvolvida ou adquirida pela Oi deverá ter o Gerenciamento de Contas de usuários integrado ao serviço de diretório Novell da Oi (IDM/NDS). Caso a integração seja feita através do protocolo LDAP nativo, a comunicação deve ser criptografada (LDAPS) e a mesma deverá ser capaz realizar a autenticação, autorização e obtenção de perfil de usuários diretamente do NDS. Nenhum dado crítico de usuários deve ser replicado para a base local da aplicação especialmente a senha, ainda que criptografada.</v>
      </c>
      <c r="C179" s="668"/>
      <c r="D179" s="668"/>
      <c r="E179" s="669"/>
      <c r="F179" s="68" t="str">
        <f>IF(Máximo!F179:I179="","",Máximo!F179:I179)</f>
        <v/>
      </c>
      <c r="G179" s="72">
        <f>Máximo!G179:J179</f>
        <v>6.9230769000000003E-4</v>
      </c>
      <c r="H179" s="70" t="str">
        <f>IF(Máximo!H179="","",Máximo!H179)</f>
        <v>Obrigatório</v>
      </c>
      <c r="I179" s="37" t="s">
        <v>4</v>
      </c>
      <c r="J179" s="73">
        <f>IF($K$13="Não Atende",0,IF(I179="","",IF(H179="",VLOOKUP(I179,Parâmetros!$B$3:$C$6,2,0),VLOOKUP(I179,Parâmetros!$B$3:$C$6,2,0)*VLOOKUP(H179,Parâmetros!$E$3:$G$5,2,0))))</f>
        <v>0</v>
      </c>
      <c r="K179" s="74">
        <f t="shared" ref="K179" si="144">IF(J179="",0,((G179*J179)*$F$30)*0.9*100)</f>
        <v>0</v>
      </c>
      <c r="L179" s="3"/>
      <c r="M179" s="38"/>
    </row>
    <row r="180" spans="1:13" ht="45.75" customHeight="1" outlineLevel="1" x14ac:dyDescent="0.2">
      <c r="A180" s="170" t="str">
        <f>Máximo!A180</f>
        <v>3.146</v>
      </c>
      <c r="B180" s="667" t="str">
        <f>Máximo!B180:E180</f>
        <v>Todo elemento de rede adquirido pela Oi deverá obrigatoriamente suportar os protocolos TACACS+ e RADIUS e deve ser integrado ao NDS (base de usuários única) para realizar autenticação, autorização e auditoria dos acessos utilizando um desses um desses protocolos.</v>
      </c>
      <c r="C180" s="668"/>
      <c r="D180" s="668"/>
      <c r="E180" s="669"/>
      <c r="F180" s="68" t="str">
        <f>IF(Máximo!F180:I180="","",Máximo!F180:I180)</f>
        <v/>
      </c>
      <c r="G180" s="72">
        <f>Máximo!G180:J180</f>
        <v>6.9230769000000003E-4</v>
      </c>
      <c r="H180" s="70" t="str">
        <f>IF(Máximo!H180="","",Máximo!H180)</f>
        <v>Obrigatório</v>
      </c>
      <c r="I180" s="37" t="s">
        <v>4</v>
      </c>
      <c r="J180" s="73">
        <f>IF($K$13="Não Atende",0,IF(I180="","",IF(H180="",VLOOKUP(I180,Parâmetros!$B$3:$C$6,2,0),VLOOKUP(I180,Parâmetros!$B$3:$C$6,2,0)*VLOOKUP(H180,Parâmetros!$E$3:$G$5,2,0))))</f>
        <v>0</v>
      </c>
      <c r="K180" s="74">
        <f t="shared" ref="K180" si="145">IF(J180="",0,((G180*J180)*$F$30)*0.9*100)</f>
        <v>0</v>
      </c>
      <c r="L180" s="3"/>
      <c r="M180" s="38"/>
    </row>
    <row r="181" spans="1:13" ht="45.75" customHeight="1" outlineLevel="1" x14ac:dyDescent="0.2">
      <c r="A181" s="170" t="str">
        <f>Máximo!A181</f>
        <v>3.147</v>
      </c>
      <c r="B181" s="667" t="str">
        <f>Máximo!B181:E181</f>
        <v>Soluções Web devem ser protegidas, autenticadas e autorizadas pelo Proxy reverso Novell Access Manager.</v>
      </c>
      <c r="C181" s="668"/>
      <c r="D181" s="668"/>
      <c r="E181" s="669"/>
      <c r="F181" s="68" t="str">
        <f>IF(Máximo!F181:I181="","",Máximo!F181:I181)</f>
        <v/>
      </c>
      <c r="G181" s="72">
        <f>Máximo!G181:J181</f>
        <v>6.9230769000000003E-4</v>
      </c>
      <c r="H181" s="70" t="str">
        <f>IF(Máximo!H181="","",Máximo!H181)</f>
        <v>Obrigatório</v>
      </c>
      <c r="I181" s="37" t="s">
        <v>4</v>
      </c>
      <c r="J181" s="73">
        <f>IF($K$13="Não Atende",0,IF(I181="","",IF(H181="",VLOOKUP(I181,Parâmetros!$B$3:$C$6,2,0),VLOOKUP(I181,Parâmetros!$B$3:$C$6,2,0)*VLOOKUP(H181,Parâmetros!$E$3:$G$5,2,0))))</f>
        <v>0</v>
      </c>
      <c r="K181" s="74">
        <f t="shared" ref="K181" si="146">IF(J181="",0,((G181*J181)*$F$30)*0.9*100)</f>
        <v>0</v>
      </c>
      <c r="L181" s="3"/>
      <c r="M181" s="38"/>
    </row>
    <row r="182" spans="1:13" ht="45.75" customHeight="1" outlineLevel="1" x14ac:dyDescent="0.2">
      <c r="A182" s="170" t="str">
        <f>Máximo!A182</f>
        <v>3.148</v>
      </c>
      <c r="B182" s="667" t="str">
        <f>Máximo!B182:E182</f>
        <v>As contas de sistema (usuários de serviço ou de aplicação-nativa) devem ser cadastradas no serviço de diretório Novell da Oi (IDM/NDS).</v>
      </c>
      <c r="C182" s="668"/>
      <c r="D182" s="668"/>
      <c r="E182" s="669"/>
      <c r="F182" s="68" t="str">
        <f>IF(Máximo!F182:I182="","",Máximo!F182:I182)</f>
        <v/>
      </c>
      <c r="G182" s="72">
        <f>Máximo!G182:J182</f>
        <v>6.9230769000000003E-4</v>
      </c>
      <c r="H182" s="70" t="str">
        <f>IF(Máximo!H182="","",Máximo!H182)</f>
        <v>Obrigatório</v>
      </c>
      <c r="I182" s="37" t="s">
        <v>4</v>
      </c>
      <c r="J182" s="73">
        <f>IF($K$13="Não Atende",0,IF(I182="","",IF(H182="",VLOOKUP(I182,Parâmetros!$B$3:$C$6,2,0),VLOOKUP(I182,Parâmetros!$B$3:$C$6,2,0)*VLOOKUP(H182,Parâmetros!$E$3:$G$5,2,0))))</f>
        <v>0</v>
      </c>
      <c r="K182" s="74">
        <f t="shared" ref="K182" si="147">IF(J182="",0,((G182*J182)*$F$30)*0.9*100)</f>
        <v>0</v>
      </c>
      <c r="L182" s="3"/>
      <c r="M182" s="38"/>
    </row>
    <row r="183" spans="1:13" ht="45.75" customHeight="1" outlineLevel="1" x14ac:dyDescent="0.2">
      <c r="A183" s="170" t="str">
        <f>Máximo!A183</f>
        <v>3.149</v>
      </c>
      <c r="B183" s="667" t="str">
        <f>Máximo!B183:E183</f>
        <v>As contas de sistema não devem permitir conexão de usuários.</v>
      </c>
      <c r="C183" s="668"/>
      <c r="D183" s="668"/>
      <c r="E183" s="669"/>
      <c r="F183" s="68" t="str">
        <f>IF(Máximo!F183:I183="","",Máximo!F183:I183)</f>
        <v/>
      </c>
      <c r="G183" s="72">
        <f>Máximo!G183:J183</f>
        <v>6.9230769000000003E-4</v>
      </c>
      <c r="H183" s="70" t="str">
        <f>IF(Máximo!H183="","",Máximo!H183)</f>
        <v>Obrigatório</v>
      </c>
      <c r="I183" s="37" t="s">
        <v>4</v>
      </c>
      <c r="J183" s="73">
        <f>IF($K$13="Não Atende",0,IF(I183="","",IF(H183="",VLOOKUP(I183,Parâmetros!$B$3:$C$6,2,0),VLOOKUP(I183,Parâmetros!$B$3:$C$6,2,0)*VLOOKUP(H183,Parâmetros!$E$3:$G$5,2,0))))</f>
        <v>0</v>
      </c>
      <c r="K183" s="74">
        <f t="shared" ref="K183" si="148">IF(J183="",0,((G183*J183)*$F$30)*0.9*100)</f>
        <v>0</v>
      </c>
      <c r="L183" s="3"/>
      <c r="M183" s="38"/>
    </row>
    <row r="184" spans="1:13" ht="45.75" customHeight="1" outlineLevel="1" x14ac:dyDescent="0.2">
      <c r="A184" s="170" t="str">
        <f>Máximo!A184</f>
        <v>3.150</v>
      </c>
      <c r="B184" s="667" t="str">
        <f>Máximo!B184:E184</f>
        <v>As soluções desenvolvidas ou adquiridas pela Oi não devem utilizar contas administrativas ou privilegiadas (Ex.: root, administrators, power users, dba, etc.) em sistemas operacionais, servidores web ou bancos de dados.</v>
      </c>
      <c r="C184" s="668"/>
      <c r="D184" s="668"/>
      <c r="E184" s="669"/>
      <c r="F184" s="68" t="str">
        <f>IF(Máximo!F184:I184="","",Máximo!F184:I184)</f>
        <v/>
      </c>
      <c r="G184" s="72">
        <f>Máximo!G184:J184</f>
        <v>6.9230769000000003E-4</v>
      </c>
      <c r="H184" s="70" t="str">
        <f>IF(Máximo!H184="","",Máximo!H184)</f>
        <v>Obrigatório</v>
      </c>
      <c r="I184" s="37" t="s">
        <v>4</v>
      </c>
      <c r="J184" s="73">
        <f>IF($K$13="Não Atende",0,IF(I184="","",IF(H184="",VLOOKUP(I184,Parâmetros!$B$3:$C$6,2,0),VLOOKUP(I184,Parâmetros!$B$3:$C$6,2,0)*VLOOKUP(H184,Parâmetros!$E$3:$G$5,2,0))))</f>
        <v>0</v>
      </c>
      <c r="K184" s="74">
        <f t="shared" ref="K184" si="149">IF(J184="",0,((G184*J184)*$F$30)*0.9*100)</f>
        <v>0</v>
      </c>
      <c r="L184" s="3"/>
      <c r="M184" s="38"/>
    </row>
    <row r="185" spans="1:13" ht="45.75" customHeight="1" outlineLevel="1" x14ac:dyDescent="0.2">
      <c r="A185" s="170" t="str">
        <f>Máximo!A185</f>
        <v>3.151</v>
      </c>
      <c r="B185" s="667" t="str">
        <f>Máximo!B185:E185</f>
        <v>A solução deve impossibilitar conexões simultâneas efetuadas um único login.</v>
      </c>
      <c r="C185" s="668"/>
      <c r="D185" s="668"/>
      <c r="E185" s="669"/>
      <c r="F185" s="68" t="str">
        <f>IF(Máximo!F185:I185="","",Máximo!F185:I185)</f>
        <v/>
      </c>
      <c r="G185" s="72">
        <f>Máximo!G185:J185</f>
        <v>6.9230769000000003E-4</v>
      </c>
      <c r="H185" s="70" t="str">
        <f>IF(Máximo!H185="","",Máximo!H185)</f>
        <v>Obrigatório</v>
      </c>
      <c r="I185" s="37" t="s">
        <v>4</v>
      </c>
      <c r="J185" s="73">
        <f>IF($K$13="Não Atende",0,IF(I185="","",IF(H185="",VLOOKUP(I185,Parâmetros!$B$3:$C$6,2,0),VLOOKUP(I185,Parâmetros!$B$3:$C$6,2,0)*VLOOKUP(H185,Parâmetros!$E$3:$G$5,2,0))))</f>
        <v>0</v>
      </c>
      <c r="K185" s="74">
        <f t="shared" ref="K185" si="150">IF(J185="",0,((G185*J185)*$F$30)*0.9*100)</f>
        <v>0</v>
      </c>
      <c r="L185" s="3"/>
      <c r="M185" s="38"/>
    </row>
    <row r="186" spans="1:13" ht="45.75" customHeight="1" outlineLevel="1" x14ac:dyDescent="0.2">
      <c r="A186" s="170" t="str">
        <f>Máximo!A186</f>
        <v>3.152</v>
      </c>
      <c r="B186" s="667" t="str">
        <f>Máximo!B186:E186</f>
        <v xml:space="preserve"> A solução deve desconectar o usuário por tempo de inatividade configurável na solução.</v>
      </c>
      <c r="C186" s="668"/>
      <c r="D186" s="668"/>
      <c r="E186" s="669"/>
      <c r="F186" s="68" t="str">
        <f>IF(Máximo!F186:I186="","",Máximo!F186:I186)</f>
        <v/>
      </c>
      <c r="G186" s="72">
        <f>Máximo!G186:J186</f>
        <v>6.9230769000000003E-4</v>
      </c>
      <c r="H186" s="70" t="str">
        <f>IF(Máximo!H186="","",Máximo!H186)</f>
        <v>Obrigatório</v>
      </c>
      <c r="I186" s="37" t="s">
        <v>4</v>
      </c>
      <c r="J186" s="73">
        <f>IF($K$13="Não Atende",0,IF(I186="","",IF(H186="",VLOOKUP(I186,Parâmetros!$B$3:$C$6,2,0),VLOOKUP(I186,Parâmetros!$B$3:$C$6,2,0)*VLOOKUP(H186,Parâmetros!$E$3:$G$5,2,0))))</f>
        <v>0</v>
      </c>
      <c r="K186" s="74">
        <f t="shared" ref="K186" si="151">IF(J186="",0,((G186*J186)*$F$30)*0.9*100)</f>
        <v>0</v>
      </c>
      <c r="L186" s="3"/>
      <c r="M186" s="38"/>
    </row>
    <row r="187" spans="1:13" ht="45.75" customHeight="1" outlineLevel="1" x14ac:dyDescent="0.2">
      <c r="A187" s="170" t="str">
        <f>Máximo!A187</f>
        <v>3.153</v>
      </c>
      <c r="B187" s="667" t="str">
        <f>Máximo!B187:E187</f>
        <v>Os usuários devem ter acessos concedidos apenas através de perfil e, preferencialmente, nenhum usuário deve pertencer a mais de um perfil. A necessidade de usuário multiperfil deverá ser previamente justificada e aprovada pela equipe de Segurança da Informação.</v>
      </c>
      <c r="C187" s="668"/>
      <c r="D187" s="668"/>
      <c r="E187" s="669"/>
      <c r="F187" s="68" t="str">
        <f>IF(Máximo!F187:I187="","",Máximo!F187:I187)</f>
        <v/>
      </c>
      <c r="G187" s="72">
        <f>Máximo!G187:J187</f>
        <v>6.9230769000000003E-4</v>
      </c>
      <c r="H187" s="70" t="str">
        <f>IF(Máximo!H187="","",Máximo!H187)</f>
        <v>Obrigatório</v>
      </c>
      <c r="I187" s="37" t="s">
        <v>4</v>
      </c>
      <c r="J187" s="73">
        <f>IF($K$13="Não Atende",0,IF(I187="","",IF(H187="",VLOOKUP(I187,Parâmetros!$B$3:$C$6,2,0),VLOOKUP(I187,Parâmetros!$B$3:$C$6,2,0)*VLOOKUP(H187,Parâmetros!$E$3:$G$5,2,0))))</f>
        <v>0</v>
      </c>
      <c r="K187" s="74">
        <f t="shared" ref="K187" si="152">IF(J187="",0,((G187*J187)*$F$30)*0.9*100)</f>
        <v>0</v>
      </c>
      <c r="L187" s="3"/>
      <c r="M187" s="38"/>
    </row>
    <row r="188" spans="1:13" ht="45.75" customHeight="1" outlineLevel="1" x14ac:dyDescent="0.2">
      <c r="A188" s="170" t="str">
        <f>Máximo!A188</f>
        <v>3.154</v>
      </c>
      <c r="B188" s="667" t="str">
        <f>Máximo!B188:E188</f>
        <v>Ao alterar as permissões de um perfil esta deve ser aplicada para todos os usuários deste perfil.</v>
      </c>
      <c r="C188" s="668"/>
      <c r="D188" s="668"/>
      <c r="E188" s="669"/>
      <c r="F188" s="68" t="str">
        <f>IF(Máximo!F188:I188="","",Máximo!F188:I188)</f>
        <v/>
      </c>
      <c r="G188" s="72">
        <f>Máximo!G188:J188</f>
        <v>6.9230769000000003E-4</v>
      </c>
      <c r="H188" s="70" t="str">
        <f>IF(Máximo!H188="","",Máximo!H188)</f>
        <v>Obrigatório</v>
      </c>
      <c r="I188" s="37" t="s">
        <v>4</v>
      </c>
      <c r="J188" s="73">
        <f>IF($K$13="Não Atende",0,IF(I188="","",IF(H188="",VLOOKUP(I188,Parâmetros!$B$3:$C$6,2,0),VLOOKUP(I188,Parâmetros!$B$3:$C$6,2,0)*VLOOKUP(H188,Parâmetros!$E$3:$G$5,2,0))))</f>
        <v>0</v>
      </c>
      <c r="K188" s="74">
        <f t="shared" ref="K188" si="153">IF(J188="",0,((G188*J188)*$F$30)*0.9*100)</f>
        <v>0</v>
      </c>
      <c r="L188" s="3"/>
      <c r="M188" s="38"/>
    </row>
    <row r="189" spans="1:13" ht="45.75" customHeight="1" outlineLevel="1" x14ac:dyDescent="0.2">
      <c r="A189" s="170" t="str">
        <f>Máximo!A189</f>
        <v>3.155</v>
      </c>
      <c r="B189" s="667" t="str">
        <f>Máximo!B189:E189</f>
        <v>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com a Oi.</v>
      </c>
      <c r="C189" s="668"/>
      <c r="D189" s="668"/>
      <c r="E189" s="669"/>
      <c r="F189" s="68" t="str">
        <f>IF(Máximo!F189:I189="","",Máximo!F189:I189)</f>
        <v/>
      </c>
      <c r="G189" s="72">
        <f>Máximo!G189:J189</f>
        <v>6.9230769000000003E-4</v>
      </c>
      <c r="H189" s="70" t="str">
        <f>IF(Máximo!H189="","",Máximo!H189)</f>
        <v>Obrigatório</v>
      </c>
      <c r="I189" s="37" t="s">
        <v>4</v>
      </c>
      <c r="J189" s="73">
        <f>IF($K$13="Não Atende",0,IF(I189="","",IF(H189="",VLOOKUP(I189,Parâmetros!$B$3:$C$6,2,0),VLOOKUP(I189,Parâmetros!$B$3:$C$6,2,0)*VLOOKUP(H189,Parâmetros!$E$3:$G$5,2,0))))</f>
        <v>0</v>
      </c>
      <c r="K189" s="74">
        <f t="shared" ref="K189" si="154">IF(J189="",0,((G189*J189)*$F$30)*0.9*100)</f>
        <v>0</v>
      </c>
      <c r="L189" s="3"/>
      <c r="M189" s="38"/>
    </row>
    <row r="190" spans="1:13" ht="45.75" customHeight="1" outlineLevel="1" x14ac:dyDescent="0.2">
      <c r="A190" s="170" t="str">
        <f>Máximo!A190</f>
        <v>3.156</v>
      </c>
      <c r="B190" s="667" t="str">
        <f>Máximo!B190:E190</f>
        <v>Os desenvolvedores e testadores devem ser autenticados lógica e fisicamente ao acessar os ambientes de desenvolvimento e homologação. Não é permitido, mesmo nestes ambientes, acesso não identificado, com conta genérica e/ou com conta compartilhada.</v>
      </c>
      <c r="C190" s="668"/>
      <c r="D190" s="668"/>
      <c r="E190" s="669"/>
      <c r="F190" s="68" t="str">
        <f>IF(Máximo!F190:I190="","",Máximo!F190:I190)</f>
        <v/>
      </c>
      <c r="G190" s="72">
        <f>Máximo!G190:J190</f>
        <v>6.9230769000000003E-4</v>
      </c>
      <c r="H190" s="70" t="str">
        <f>IF(Máximo!H190="","",Máximo!H190)</f>
        <v>Obrigatório</v>
      </c>
      <c r="I190" s="37" t="s">
        <v>4</v>
      </c>
      <c r="J190" s="73">
        <f>IF($K$13="Não Atende",0,IF(I190="","",IF(H190="",VLOOKUP(I190,Parâmetros!$B$3:$C$6,2,0),VLOOKUP(I190,Parâmetros!$B$3:$C$6,2,0)*VLOOKUP(H190,Parâmetros!$E$3:$G$5,2,0))))</f>
        <v>0</v>
      </c>
      <c r="K190" s="74">
        <f t="shared" ref="K190" si="155">IF(J190="",0,((G190*J190)*$F$30)*0.9*100)</f>
        <v>0</v>
      </c>
      <c r="L190" s="3"/>
      <c r="M190" s="38"/>
    </row>
    <row r="191" spans="1:13" ht="45.75" customHeight="1" outlineLevel="1" x14ac:dyDescent="0.2">
      <c r="A191" s="170" t="str">
        <f>Máximo!A191</f>
        <v>3.157</v>
      </c>
      <c r="B191" s="667" t="str">
        <f>Máximo!B191:E191</f>
        <v>Aplicações Cliente Servidor devem sempre autenticar as entidades com as quais se comunicam. Ex.: Cliente -&gt; Servidor -&gt; Banco de dados.</v>
      </c>
      <c r="C191" s="668"/>
      <c r="D191" s="668"/>
      <c r="E191" s="669"/>
      <c r="F191" s="68" t="str">
        <f>IF(Máximo!F191:I191="","",Máximo!F191:I191)</f>
        <v/>
      </c>
      <c r="G191" s="72">
        <f>Máximo!G191:J191</f>
        <v>6.9230769000000003E-4</v>
      </c>
      <c r="H191" s="70" t="str">
        <f>IF(Máximo!H191="","",Máximo!H191)</f>
        <v>Obrigatório</v>
      </c>
      <c r="I191" s="37" t="s">
        <v>4</v>
      </c>
      <c r="J191" s="73">
        <f>IF($K$13="Não Atende",0,IF(I191="","",IF(H191="",VLOOKUP(I191,Parâmetros!$B$3:$C$6,2,0),VLOOKUP(I191,Parâmetros!$B$3:$C$6,2,0)*VLOOKUP(H191,Parâmetros!$E$3:$G$5,2,0))))</f>
        <v>0</v>
      </c>
      <c r="K191" s="74">
        <f t="shared" ref="K191" si="156">IF(J191="",0,((G191*J191)*$F$30)*0.9*100)</f>
        <v>0</v>
      </c>
      <c r="L191" s="3"/>
      <c r="M191" s="38"/>
    </row>
    <row r="192" spans="1:13" ht="45.75" customHeight="1" outlineLevel="1" x14ac:dyDescent="0.2">
      <c r="A192" s="170" t="str">
        <f>Máximo!A192</f>
        <v>3.158</v>
      </c>
      <c r="B192" s="667" t="str">
        <f>Máximo!B192:E192</f>
        <v>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gerados novamente antes da realização de transações sensíveis, sempre que o framework utilizado permitir.</v>
      </c>
      <c r="C192" s="668"/>
      <c r="D192" s="668"/>
      <c r="E192" s="669"/>
      <c r="F192" s="68" t="str">
        <f>IF(Máximo!F192:I192="","",Máximo!F192:I192)</f>
        <v/>
      </c>
      <c r="G192" s="72">
        <f>Máximo!G192:J192</f>
        <v>6.9230769000000003E-4</v>
      </c>
      <c r="H192" s="70" t="str">
        <f>IF(Máximo!H192="","",Máximo!H192)</f>
        <v>Obrigatório</v>
      </c>
      <c r="I192" s="37" t="s">
        <v>4</v>
      </c>
      <c r="J192" s="73">
        <f>IF($K$13="Não Atende",0,IF(I192="","",IF(H192="",VLOOKUP(I192,Parâmetros!$B$3:$C$6,2,0),VLOOKUP(I192,Parâmetros!$B$3:$C$6,2,0)*VLOOKUP(H192,Parâmetros!$E$3:$G$5,2,0))))</f>
        <v>0</v>
      </c>
      <c r="K192" s="74">
        <f t="shared" ref="K192" si="157">IF(J192="",0,((G192*J192)*$F$30)*0.9*100)</f>
        <v>0</v>
      </c>
      <c r="L192" s="3"/>
      <c r="M192" s="38"/>
    </row>
    <row r="193" spans="1:13" ht="45.75" customHeight="1" outlineLevel="1" x14ac:dyDescent="0.2">
      <c r="A193" s="170" t="str">
        <f>Máximo!A193</f>
        <v>3.159</v>
      </c>
      <c r="B193" s="667" t="str">
        <f>Máximo!B193:E193</f>
        <v>Toda solução que implemente captcha deve ser validada  pela equipe de segurança da informação.</v>
      </c>
      <c r="C193" s="668"/>
      <c r="D193" s="668"/>
      <c r="E193" s="669"/>
      <c r="F193" s="68" t="str">
        <f>IF(Máximo!F193:I193="","",Máximo!F193:I193)</f>
        <v/>
      </c>
      <c r="G193" s="72">
        <f>Máximo!G193:J193</f>
        <v>6.9230769000000003E-4</v>
      </c>
      <c r="H193" s="70" t="str">
        <f>IF(Máximo!H193="","",Máximo!H193)</f>
        <v>Obrigatório</v>
      </c>
      <c r="I193" s="37" t="s">
        <v>4</v>
      </c>
      <c r="J193" s="73">
        <f>IF($K$13="Não Atende",0,IF(I193="","",IF(H193="",VLOOKUP(I193,Parâmetros!$B$3:$C$6,2,0),VLOOKUP(I193,Parâmetros!$B$3:$C$6,2,0)*VLOOKUP(H193,Parâmetros!$E$3:$G$5,2,0))))</f>
        <v>0</v>
      </c>
      <c r="K193" s="74">
        <f t="shared" ref="K193" si="158">IF(J193="",0,((G193*J193)*$F$30)*0.9*100)</f>
        <v>0</v>
      </c>
      <c r="L193" s="3"/>
      <c r="M193" s="38"/>
    </row>
    <row r="194" spans="1:13" ht="45.75" customHeight="1" outlineLevel="1" x14ac:dyDescent="0.2">
      <c r="A194" s="170" t="str">
        <f>Máximo!A194</f>
        <v>3.160</v>
      </c>
      <c r="B194" s="667" t="str">
        <f>Máximo!B194:E194</f>
        <v>Toda solução desenvolvida ou adquirida pela Oi deverá garantir que perfis administrativos só serão usados em situações específicas que necessitem desse privilégio.</v>
      </c>
      <c r="C194" s="668"/>
      <c r="D194" s="668"/>
      <c r="E194" s="669"/>
      <c r="F194" s="68" t="str">
        <f>IF(Máximo!F194:I194="","",Máximo!F194:I194)</f>
        <v/>
      </c>
      <c r="G194" s="72">
        <f>Máximo!G194:J194</f>
        <v>6.9230769000000003E-4</v>
      </c>
      <c r="H194" s="70" t="str">
        <f>IF(Máximo!H194="","",Máximo!H194)</f>
        <v>Obrigatório</v>
      </c>
      <c r="I194" s="37" t="s">
        <v>4</v>
      </c>
      <c r="J194" s="73">
        <f>IF($K$13="Não Atende",0,IF(I194="","",IF(H194="",VLOOKUP(I194,Parâmetros!$B$3:$C$6,2,0),VLOOKUP(I194,Parâmetros!$B$3:$C$6,2,0)*VLOOKUP(H194,Parâmetros!$E$3:$G$5,2,0))))</f>
        <v>0</v>
      </c>
      <c r="K194" s="74">
        <f t="shared" ref="K194" si="159">IF(J194="",0,((G194*J194)*$F$30)*0.9*100)</f>
        <v>0</v>
      </c>
      <c r="L194" s="3"/>
      <c r="M194" s="38"/>
    </row>
    <row r="195" spans="1:13" ht="45.75" customHeight="1" outlineLevel="1" x14ac:dyDescent="0.2">
      <c r="A195" s="170" t="str">
        <f>Máximo!A195</f>
        <v>3.161</v>
      </c>
      <c r="B195" s="667" t="str">
        <f>Máximo!B195:E195</f>
        <v>Todas as soluções desenvolvidas ou adquiridas pela Oi deverão seguir o Regulamento de Senhas de Acesso registrado no IBPMS (sistema utilizado para gestão dos regulamentos da Oi).</v>
      </c>
      <c r="C195" s="668"/>
      <c r="D195" s="668"/>
      <c r="E195" s="669"/>
      <c r="F195" s="68" t="str">
        <f>IF(Máximo!F195:I195="","",Máximo!F195:I195)</f>
        <v/>
      </c>
      <c r="G195" s="72">
        <f>Máximo!G195:J195</f>
        <v>6.9230769000000003E-4</v>
      </c>
      <c r="H195" s="70" t="str">
        <f>IF(Máximo!H195="","",Máximo!H195)</f>
        <v>Obrigatório</v>
      </c>
      <c r="I195" s="37" t="s">
        <v>4</v>
      </c>
      <c r="J195" s="73">
        <f>IF($K$13="Não Atende",0,IF(I195="","",IF(H195="",VLOOKUP(I195,Parâmetros!$B$3:$C$6,2,0),VLOOKUP(I195,Parâmetros!$B$3:$C$6,2,0)*VLOOKUP(H195,Parâmetros!$E$3:$G$5,2,0))))</f>
        <v>0</v>
      </c>
      <c r="K195" s="74">
        <f t="shared" ref="K195" si="160">IF(J195="",0,((G195*J195)*$F$30)*0.9*100)</f>
        <v>0</v>
      </c>
      <c r="L195" s="3"/>
      <c r="M195" s="38"/>
    </row>
    <row r="196" spans="1:13" ht="45.75" customHeight="1" outlineLevel="1" x14ac:dyDescent="0.2">
      <c r="A196" s="170" t="str">
        <f>Máximo!A196</f>
        <v>3.162</v>
      </c>
      <c r="B196" s="667" t="str">
        <f>Máximo!B196:E196</f>
        <v>A criação de usuários deverá prever a associação de perfis e alçadas (restrições em privilégios/limites de operações), definindo a abrangência de transações críticas permitidas para cada perfil. Determinar especificamente para cada solução os níveis de alçadas sob a avaliação da segurança da informação.</v>
      </c>
      <c r="C196" s="668"/>
      <c r="D196" s="668"/>
      <c r="E196" s="669"/>
      <c r="F196" s="68" t="str">
        <f>IF(Máximo!F196:I196="","",Máximo!F196:I196)</f>
        <v/>
      </c>
      <c r="G196" s="72">
        <f>Máximo!G196:J196</f>
        <v>6.9230769000000003E-4</v>
      </c>
      <c r="H196" s="70" t="str">
        <f>IF(Máximo!H196="","",Máximo!H196)</f>
        <v>Obrigatório</v>
      </c>
      <c r="I196" s="37" t="s">
        <v>4</v>
      </c>
      <c r="J196" s="73">
        <f>IF($K$13="Não Atende",0,IF(I196="","",IF(H196="",VLOOKUP(I196,Parâmetros!$B$3:$C$6,2,0),VLOOKUP(I196,Parâmetros!$B$3:$C$6,2,0)*VLOOKUP(H196,Parâmetros!$E$3:$G$5,2,0))))</f>
        <v>0</v>
      </c>
      <c r="K196" s="74">
        <f t="shared" ref="K196" si="161">IF(J196="",0,((G196*J196)*$F$30)*0.9*100)</f>
        <v>0</v>
      </c>
      <c r="L196" s="3"/>
      <c r="M196" s="38"/>
    </row>
    <row r="197" spans="1:13" ht="45.75" customHeight="1" outlineLevel="1" x14ac:dyDescent="0.2">
      <c r="A197" s="170" t="str">
        <f>Máximo!A197</f>
        <v>3.163</v>
      </c>
      <c r="B197" s="667" t="str">
        <f>Máximo!B197:E197</f>
        <v>Nos casos em que a solução não esteja integrada com o Sistema de Gestão de Acessos / NDS deve ser garantida a politica de senha alinhada com a politica definida para todos os sistemas da Oi.</v>
      </c>
      <c r="C197" s="668"/>
      <c r="D197" s="668"/>
      <c r="E197" s="669"/>
      <c r="F197" s="68" t="str">
        <f>IF(Máximo!F197:I197="","",Máximo!F197:I197)</f>
        <v/>
      </c>
      <c r="G197" s="72">
        <f>Máximo!G197:J197</f>
        <v>6.9230769000000003E-4</v>
      </c>
      <c r="H197" s="70" t="str">
        <f>IF(Máximo!H197="","",Máximo!H197)</f>
        <v>Obrigatório</v>
      </c>
      <c r="I197" s="37" t="s">
        <v>4</v>
      </c>
      <c r="J197" s="73">
        <f>IF($K$13="Não Atende",0,IF(I197="","",IF(H197="",VLOOKUP(I197,Parâmetros!$B$3:$C$6,2,0),VLOOKUP(I197,Parâmetros!$B$3:$C$6,2,0)*VLOOKUP(H197,Parâmetros!$E$3:$G$5,2,0))))</f>
        <v>0</v>
      </c>
      <c r="K197" s="74">
        <f t="shared" ref="K197" si="162">IF(J197="",0,((G197*J197)*$F$30)*0.9*100)</f>
        <v>0</v>
      </c>
      <c r="L197" s="3"/>
      <c r="M197" s="38"/>
    </row>
    <row r="198" spans="1:13" ht="45.75" customHeight="1" outlineLevel="1" x14ac:dyDescent="0.2">
      <c r="A198" s="170" t="str">
        <f>Máximo!A198</f>
        <v>3.164</v>
      </c>
      <c r="B198" s="667" t="str">
        <f>Máximo!B198:E198</f>
        <v>Não deverá haver portas lógicas ou meios alternativos (ex: backdoors, maintenance hooks) de acesso às soluções desenvolvidas ou adquiridas pela Oi.</v>
      </c>
      <c r="C198" s="668"/>
      <c r="D198" s="668"/>
      <c r="E198" s="669"/>
      <c r="F198" s="68" t="str">
        <f>IF(Máximo!F198:I198="","",Máximo!F198:I198)</f>
        <v/>
      </c>
      <c r="G198" s="72">
        <f>Máximo!G198:J198</f>
        <v>6.9230769000000003E-4</v>
      </c>
      <c r="H198" s="70" t="str">
        <f>IF(Máximo!H198="","",Máximo!H198)</f>
        <v>Obrigatório</v>
      </c>
      <c r="I198" s="37" t="s">
        <v>4</v>
      </c>
      <c r="J198" s="73">
        <f>IF($K$13="Não Atende",0,IF(I198="","",IF(H198="",VLOOKUP(I198,Parâmetros!$B$3:$C$6,2,0),VLOOKUP(I198,Parâmetros!$B$3:$C$6,2,0)*VLOOKUP(H198,Parâmetros!$E$3:$G$5,2,0))))</f>
        <v>0</v>
      </c>
      <c r="K198" s="74">
        <f t="shared" ref="K198" si="163">IF(J198="",0,((G198*J198)*$F$30)*0.9*100)</f>
        <v>0</v>
      </c>
      <c r="L198" s="3"/>
      <c r="M198" s="38"/>
    </row>
    <row r="199" spans="1:13" ht="45.75" customHeight="1" outlineLevel="1" x14ac:dyDescent="0.2">
      <c r="A199" s="170" t="str">
        <f>Máximo!A199</f>
        <v>3.165</v>
      </c>
      <c r="B199" s="667" t="str">
        <f>Máximo!B199:E199</f>
        <v>Caso o parceiro ou fornecedor tenha necessidade de realizar conectividade com a OI através de links ou similares deverá atender aos requisitos do documento de conectividade de Parceiros.</v>
      </c>
      <c r="C199" s="668"/>
      <c r="D199" s="668"/>
      <c r="E199" s="669"/>
      <c r="F199" s="68" t="str">
        <f>IF(Máximo!F199:I199="","",Máximo!F199:I199)</f>
        <v/>
      </c>
      <c r="G199" s="72">
        <f>Máximo!G199:J199</f>
        <v>6.9230769000000003E-4</v>
      </c>
      <c r="H199" s="70" t="str">
        <f>IF(Máximo!H199="","",Máximo!H199)</f>
        <v>Obrigatório</v>
      </c>
      <c r="I199" s="37" t="s">
        <v>4</v>
      </c>
      <c r="J199" s="73">
        <f>IF($K$13="Não Atende",0,IF(I199="","",IF(H199="",VLOOKUP(I199,Parâmetros!$B$3:$C$6,2,0),VLOOKUP(I199,Parâmetros!$B$3:$C$6,2,0)*VLOOKUP(H199,Parâmetros!$E$3:$G$5,2,0))))</f>
        <v>0</v>
      </c>
      <c r="K199" s="74">
        <f t="shared" ref="K199" si="164">IF(J199="",0,((G199*J199)*$F$30)*0.9*100)</f>
        <v>0</v>
      </c>
      <c r="L199" s="3"/>
      <c r="M199" s="38"/>
    </row>
    <row r="200" spans="1:13" ht="45.75" customHeight="1" outlineLevel="1" x14ac:dyDescent="0.2">
      <c r="A200" s="170" t="str">
        <f>Máximo!A200</f>
        <v>3.166</v>
      </c>
      <c r="B200" s="667" t="str">
        <f>Máximo!B200:E200</f>
        <v>Os acessos realizados à Oi através de VPN client-to-site devem ser realizados somente por pessoas previamente autorizadas pela Oi e adotando os mecanismos de segurança exigidos pela mesma. A credencial para o acesso deve ser individual e intransferível, sendo proibido compartilhamento do mesmo para acesso de múltiplas pessoas.</v>
      </c>
      <c r="C200" s="668"/>
      <c r="D200" s="668"/>
      <c r="E200" s="669"/>
      <c r="F200" s="68" t="str">
        <f>IF(Máximo!F200:I200="","",Máximo!F200:I200)</f>
        <v/>
      </c>
      <c r="G200" s="72">
        <f>Máximo!G200:J200</f>
        <v>6.9230769000000003E-4</v>
      </c>
      <c r="H200" s="70" t="str">
        <f>IF(Máximo!H200="","",Máximo!H200)</f>
        <v>Obrigatório</v>
      </c>
      <c r="I200" s="37" t="s">
        <v>4</v>
      </c>
      <c r="J200" s="73">
        <f>IF($K$13="Não Atende",0,IF(I200="","",IF(H200="",VLOOKUP(I200,Parâmetros!$B$3:$C$6,2,0),VLOOKUP(I200,Parâmetros!$B$3:$C$6,2,0)*VLOOKUP(H200,Parâmetros!$E$3:$G$5,2,0))))</f>
        <v>0</v>
      </c>
      <c r="K200" s="74">
        <f t="shared" ref="K200" si="165">IF(J200="",0,((G200*J200)*$F$30)*0.9*100)</f>
        <v>0</v>
      </c>
      <c r="L200" s="3"/>
      <c r="M200" s="38"/>
    </row>
    <row r="201" spans="1:13" ht="45.75" customHeight="1" outlineLevel="1" x14ac:dyDescent="0.2">
      <c r="A201" s="170" t="str">
        <f>Máximo!A201</f>
        <v>3.167</v>
      </c>
      <c r="B201" s="667" t="str">
        <f>Máximo!B201:E201</f>
        <v>O desenvolvedor, parceiro ou fornecedor não deve ter acesso ao ambiente de produção dos sistemas, ficando restrito somente aos ambientes de desenvolvimento ou homologação. Se, excepcionalmente em caso de troubleshooting, for necessário o acesso do fornecedor ao ambiente de produção, este deve ser necessariamente assistido por colaborador OI, com as credenciais para o fornecedor/parceiro sendo criadas no início da atividade e removidas ao final da mesma.</v>
      </c>
      <c r="C201" s="668"/>
      <c r="D201" s="668"/>
      <c r="E201" s="669"/>
      <c r="F201" s="68" t="str">
        <f>IF(Máximo!F201:I201="","",Máximo!F201:I201)</f>
        <v/>
      </c>
      <c r="G201" s="72">
        <f>Máximo!G201:J201</f>
        <v>6.9230769000000003E-4</v>
      </c>
      <c r="H201" s="70" t="str">
        <f>IF(Máximo!H201="","",Máximo!H201)</f>
        <v>Obrigatório</v>
      </c>
      <c r="I201" s="37" t="s">
        <v>4</v>
      </c>
      <c r="J201" s="73">
        <f>IF($K$13="Não Atende",0,IF(I201="","",IF(H201="",VLOOKUP(I201,Parâmetros!$B$3:$C$6,2,0),VLOOKUP(I201,Parâmetros!$B$3:$C$6,2,0)*VLOOKUP(H201,Parâmetros!$E$3:$G$5,2,0))))</f>
        <v>0</v>
      </c>
      <c r="K201" s="74">
        <f t="shared" ref="K201" si="166">IF(J201="",0,((G201*J201)*$F$30)*0.9*100)</f>
        <v>0</v>
      </c>
      <c r="L201" s="3"/>
      <c r="M201" s="38"/>
    </row>
    <row r="202" spans="1:13" ht="45.75" customHeight="1" outlineLevel="1" x14ac:dyDescent="0.2">
      <c r="A202" s="170" t="str">
        <f>Máximo!A202</f>
        <v>3.168</v>
      </c>
      <c r="B202" s="667" t="str">
        <f>Máximo!B202:E202</f>
        <v>O desenvolvimento de software, ainda que terceirizado, deve ser realizado em conformidade com os controles definidos nas Políticas de Segurança da Oi e nos 3P's.</v>
      </c>
      <c r="C202" s="668"/>
      <c r="D202" s="668"/>
      <c r="E202" s="669"/>
      <c r="F202" s="68" t="str">
        <f>IF(Máximo!F202:I202="","",Máximo!F202:I202)</f>
        <v/>
      </c>
      <c r="G202" s="72">
        <f>Máximo!G202:J202</f>
        <v>6.9230769000000003E-4</v>
      </c>
      <c r="H202" s="70" t="str">
        <f>IF(Máximo!H202="","",Máximo!H202)</f>
        <v>Obrigatório</v>
      </c>
      <c r="I202" s="37" t="s">
        <v>4</v>
      </c>
      <c r="J202" s="73">
        <f>IF($K$13="Não Atende",0,IF(I202="","",IF(H202="",VLOOKUP(I202,Parâmetros!$B$3:$C$6,2,0),VLOOKUP(I202,Parâmetros!$B$3:$C$6,2,0)*VLOOKUP(H202,Parâmetros!$E$3:$G$5,2,0))))</f>
        <v>0</v>
      </c>
      <c r="K202" s="74">
        <f t="shared" ref="K202" si="167">IF(J202="",0,((G202*J202)*$F$30)*0.9*100)</f>
        <v>0</v>
      </c>
      <c r="L202" s="3"/>
      <c r="M202" s="38"/>
    </row>
    <row r="203" spans="1:13" ht="45.75" customHeight="1" outlineLevel="1" x14ac:dyDescent="0.2">
      <c r="A203" s="170" t="str">
        <f>Máximo!A203</f>
        <v>3.169</v>
      </c>
      <c r="B203" s="667" t="str">
        <f>Máximo!B203:E203</f>
        <v>Toda solução desenvolvida ou adquirida pela Oi deverá ser aderente aos padrões de hardening estabelecidos pela Segurança da Informação.</v>
      </c>
      <c r="C203" s="668"/>
      <c r="D203" s="668"/>
      <c r="E203" s="669"/>
      <c r="F203" s="68" t="str">
        <f>IF(Máximo!F203:I203="","",Máximo!F203:I203)</f>
        <v/>
      </c>
      <c r="G203" s="72">
        <f>Máximo!G203:J203</f>
        <v>6.9230769000000003E-4</v>
      </c>
      <c r="H203" s="70" t="str">
        <f>IF(Máximo!H203="","",Máximo!H203)</f>
        <v>Obrigatório</v>
      </c>
      <c r="I203" s="37" t="s">
        <v>4</v>
      </c>
      <c r="J203" s="73">
        <f>IF($K$13="Não Atende",0,IF(I203="","",IF(H203="",VLOOKUP(I203,Parâmetros!$B$3:$C$6,2,0),VLOOKUP(I203,Parâmetros!$B$3:$C$6,2,0)*VLOOKUP(H203,Parâmetros!$E$3:$G$5,2,0))))</f>
        <v>0</v>
      </c>
      <c r="K203" s="74">
        <f t="shared" ref="K203" si="168">IF(J203="",0,((G203*J203)*$F$30)*0.9*100)</f>
        <v>0</v>
      </c>
      <c r="L203" s="3"/>
      <c r="M203" s="38"/>
    </row>
    <row r="204" spans="1:13" ht="45.75" customHeight="1" outlineLevel="1" x14ac:dyDescent="0.2">
      <c r="A204" s="170" t="str">
        <f>Máximo!A204</f>
        <v>3.170</v>
      </c>
      <c r="B204" s="667" t="str">
        <f>Máximo!B204:E204</f>
        <v>Nos casos em que a aplicação necessite estar conectada diretamente à Internet (ex: portais web), a mesma deve estar segregada da rede corporativa (ex.: através de firewall).</v>
      </c>
      <c r="C204" s="668"/>
      <c r="D204" s="668"/>
      <c r="E204" s="669"/>
      <c r="F204" s="68" t="str">
        <f>IF(Máximo!F204:I204="","",Máximo!F204:I204)</f>
        <v/>
      </c>
      <c r="G204" s="72">
        <f>Máximo!G204:J204</f>
        <v>6.9230769000000003E-4</v>
      </c>
      <c r="H204" s="70" t="str">
        <f>IF(Máximo!H204="","",Máximo!H204)</f>
        <v>Obrigatório</v>
      </c>
      <c r="I204" s="37" t="s">
        <v>4</v>
      </c>
      <c r="J204" s="73">
        <f>IF($K$13="Não Atende",0,IF(I204="","",IF(H204="",VLOOKUP(I204,Parâmetros!$B$3:$C$6,2,0),VLOOKUP(I204,Parâmetros!$B$3:$C$6,2,0)*VLOOKUP(H204,Parâmetros!$E$3:$G$5,2,0))))</f>
        <v>0</v>
      </c>
      <c r="K204" s="74">
        <f t="shared" ref="K204" si="169">IF(J204="",0,((G204*J204)*$F$30)*0.9*100)</f>
        <v>0</v>
      </c>
      <c r="L204" s="3"/>
      <c r="M204" s="38"/>
    </row>
    <row r="205" spans="1:13" ht="45.75" customHeight="1" outlineLevel="1" x14ac:dyDescent="0.2">
      <c r="A205" s="170" t="str">
        <f>Máximo!A205</f>
        <v>3.171</v>
      </c>
      <c r="B205" s="667" t="str">
        <f>Máximo!B205:E205</f>
        <v>Toda solução desenvolvida ou adquirida pela Oi deve ter o mapeamento do fluxo de comunicações, incluindo IPs e portas (origem e destino), além de protocolos e serviços. Este mapeamento deverá ser encaminhado para área de Segurança da Informação para validação.</v>
      </c>
      <c r="C205" s="668"/>
      <c r="D205" s="668"/>
      <c r="E205" s="669"/>
      <c r="F205" s="68" t="str">
        <f>IF(Máximo!F205:I205="","",Máximo!F205:I205)</f>
        <v/>
      </c>
      <c r="G205" s="72">
        <f>Máximo!G205:J205</f>
        <v>6.9230769000000003E-4</v>
      </c>
      <c r="H205" s="70" t="str">
        <f>IF(Máximo!H205="","",Máximo!H205)</f>
        <v>Obrigatório</v>
      </c>
      <c r="I205" s="37" t="s">
        <v>4</v>
      </c>
      <c r="J205" s="73">
        <f>IF($K$13="Não Atende",0,IF(I205="","",IF(H205="",VLOOKUP(I205,Parâmetros!$B$3:$C$6,2,0),VLOOKUP(I205,Parâmetros!$B$3:$C$6,2,0)*VLOOKUP(H205,Parâmetros!$E$3:$G$5,2,0))))</f>
        <v>0</v>
      </c>
      <c r="K205" s="74">
        <f t="shared" ref="K205" si="170">IF(J205="",0,((G205*J205)*$F$30)*0.9*100)</f>
        <v>0</v>
      </c>
      <c r="L205" s="3"/>
      <c r="M205" s="38"/>
    </row>
    <row r="206" spans="1:13" ht="45.75" customHeight="1" outlineLevel="1" x14ac:dyDescent="0.2">
      <c r="A206" s="170" t="str">
        <f>Máximo!A206</f>
        <v>3.172</v>
      </c>
      <c r="B206" s="667" t="str">
        <f>Máximo!B206:E206</f>
        <v>Todas as soluções a serem disponibilizadas deverão sofrer análise de vulnerabilidades e teste de invasão na fase de homologação. Esta análise será realizada pela Equipe de Segurança da Informação e o fornecedor deverá corrigir todas as não conformidades encontradas, sem custo adicional, antes da solução passar para o ambiente de produção.</v>
      </c>
      <c r="C206" s="668"/>
      <c r="D206" s="668"/>
      <c r="E206" s="669"/>
      <c r="F206" s="68" t="str">
        <f>IF(Máximo!F206:I206="","",Máximo!F206:I206)</f>
        <v/>
      </c>
      <c r="G206" s="72">
        <f>Máximo!G206:J206</f>
        <v>6.9230769000000003E-4</v>
      </c>
      <c r="H206" s="70" t="str">
        <f>IF(Máximo!H206="","",Máximo!H206)</f>
        <v>Obrigatório</v>
      </c>
      <c r="I206" s="37" t="s">
        <v>4</v>
      </c>
      <c r="J206" s="73">
        <f>IF($K$13="Não Atende",0,IF(I206="","",IF(H206="",VLOOKUP(I206,Parâmetros!$B$3:$C$6,2,0),VLOOKUP(I206,Parâmetros!$B$3:$C$6,2,0)*VLOOKUP(H206,Parâmetros!$E$3:$G$5,2,0))))</f>
        <v>0</v>
      </c>
      <c r="K206" s="74">
        <f t="shared" ref="K206" si="171">IF(J206="",0,((G206*J206)*$F$30)*0.9*100)</f>
        <v>0</v>
      </c>
      <c r="L206" s="3"/>
      <c r="M206" s="38"/>
    </row>
    <row r="207" spans="1:13" ht="45.75" customHeight="1" outlineLevel="1" x14ac:dyDescent="0.2">
      <c r="A207" s="170" t="str">
        <f>Máximo!A207</f>
        <v>3.173</v>
      </c>
      <c r="B207" s="667" t="str">
        <f>Máximo!B207:E207</f>
        <v>Toda solução desenvolvido ou adquirido pela Oi deverá possuir manual de administração, contendo:
. Procedimentos de instalação que contenham, no mínimo:
-  Garantia da origem do pacote de instalação (ex: hash do pacote de instalação);
-  Requisitos mínimos para instalação (ex: espaço mínimo em disco, memória, etc.);
-  Definições de configuração e primeiro uso (ex: parâmetros alteráveis/configuráveis para primeira utilização do sistema).
-  Detalhamento dos perfis utilizados;
. Procedimentos de Segurança que contenham, no mínimo:
-  Informações para recuperação em casos de erro, falhas ou incidentes;
-  Informações sobre como atualizar o SO sem afetar a aplicação.
-  Definições sobre atualização, backup, auditoria e monitoração (caso não atendam ao padrão estabelecido pela área de TI).</v>
      </c>
      <c r="C207" s="668"/>
      <c r="D207" s="668"/>
      <c r="E207" s="669"/>
      <c r="F207" s="68" t="str">
        <f>IF(Máximo!F207:I207="","",Máximo!F207:I207)</f>
        <v/>
      </c>
      <c r="G207" s="72">
        <f>Máximo!G207:J207</f>
        <v>6.9230769000000003E-4</v>
      </c>
      <c r="H207" s="70" t="str">
        <f>IF(Máximo!H207="","",Máximo!H207)</f>
        <v>Obrigatório</v>
      </c>
      <c r="I207" s="37" t="s">
        <v>4</v>
      </c>
      <c r="J207" s="73">
        <f>IF($K$13="Não Atende",0,IF(I207="","",IF(H207="",VLOOKUP(I207,Parâmetros!$B$3:$C$6,2,0),VLOOKUP(I207,Parâmetros!$B$3:$C$6,2,0)*VLOOKUP(H207,Parâmetros!$E$3:$G$5,2,0))))</f>
        <v>0</v>
      </c>
      <c r="K207" s="74">
        <f t="shared" ref="K207" si="172">IF(J207="",0,((G207*J207)*$F$30)*0.9*100)</f>
        <v>0</v>
      </c>
      <c r="L207" s="3"/>
      <c r="M207" s="38"/>
    </row>
    <row r="208" spans="1:13" ht="45.75" customHeight="1" outlineLevel="1" x14ac:dyDescent="0.2">
      <c r="A208" s="170" t="str">
        <f>Máximo!A208</f>
        <v>3.174</v>
      </c>
      <c r="B208" s="667" t="str">
        <f>Máximo!B208:E208</f>
        <v>A solução deve ser passada do ambiente de homologação para produção somente após a conclusão bem sucedida de todos os testes funcionais e de segurança, sem a necessidade de correção.</v>
      </c>
      <c r="C208" s="668"/>
      <c r="D208" s="668"/>
      <c r="E208" s="669"/>
      <c r="F208" s="68" t="str">
        <f>IF(Máximo!F208:I208="","",Máximo!F208:I208)</f>
        <v/>
      </c>
      <c r="G208" s="72">
        <f>Máximo!G208:J208</f>
        <v>6.9230769000000003E-4</v>
      </c>
      <c r="H208" s="70" t="str">
        <f>IF(Máximo!H208="","",Máximo!H208)</f>
        <v>Obrigatório</v>
      </c>
      <c r="I208" s="37" t="s">
        <v>4</v>
      </c>
      <c r="J208" s="73">
        <f>IF($K$13="Não Atende",0,IF(I208="","",IF(H208="",VLOOKUP(I208,Parâmetros!$B$3:$C$6,2,0),VLOOKUP(I208,Parâmetros!$B$3:$C$6,2,0)*VLOOKUP(H208,Parâmetros!$E$3:$G$5,2,0))))</f>
        <v>0</v>
      </c>
      <c r="K208" s="74">
        <f t="shared" ref="K208" si="173">IF(J208="",0,((G208*J208)*$F$30)*0.9*100)</f>
        <v>0</v>
      </c>
      <c r="L208" s="3"/>
      <c r="M208" s="38"/>
    </row>
    <row r="209" spans="1:13" ht="45.75" customHeight="1" outlineLevel="1" x14ac:dyDescent="0.2">
      <c r="A209" s="170" t="str">
        <f>Máximo!A209</f>
        <v>3.175</v>
      </c>
      <c r="B209" s="667" t="str">
        <f>Máximo!B209:E209</f>
        <v>Toda solução desenvolvida ou adquirida pela Oi deve conter mecanismos de backup e restauração dos dados processados, além de possuir capacidade de tolerância a falhas e retorno à operação.</v>
      </c>
      <c r="C209" s="668"/>
      <c r="D209" s="668"/>
      <c r="E209" s="669"/>
      <c r="F209" s="68" t="str">
        <f>IF(Máximo!F209:I209="","",Máximo!F209:I209)</f>
        <v/>
      </c>
      <c r="G209" s="72">
        <f>Máximo!G209:J209</f>
        <v>6.9230769000000003E-4</v>
      </c>
      <c r="H209" s="70" t="str">
        <f>IF(Máximo!H209="","",Máximo!H209)</f>
        <v>Obrigatório</v>
      </c>
      <c r="I209" s="37" t="s">
        <v>4</v>
      </c>
      <c r="J209" s="73">
        <f>IF($K$13="Não Atende",0,IF(I209="","",IF(H209="",VLOOKUP(I209,Parâmetros!$B$3:$C$6,2,0),VLOOKUP(I209,Parâmetros!$B$3:$C$6,2,0)*VLOOKUP(H209,Parâmetros!$E$3:$G$5,2,0))))</f>
        <v>0</v>
      </c>
      <c r="K209" s="74">
        <f t="shared" ref="K209" si="174">IF(J209="",0,((G209*J209)*$F$30)*0.9*100)</f>
        <v>0</v>
      </c>
      <c r="L209" s="3"/>
      <c r="M209" s="38"/>
    </row>
    <row r="210" spans="1:13" ht="45.75" customHeight="1" outlineLevel="1" x14ac:dyDescent="0.2">
      <c r="A210" s="170" t="str">
        <f>Máximo!A210</f>
        <v>3.176</v>
      </c>
      <c r="B210" s="667" t="str">
        <f>Máximo!B210:E210</f>
        <v>O ambiente de produção deve ser configurado seguindo os padrões de segurança da informação da Oi, e deve ser atualizado sempre que uma nova atualização estiver disponível, atentando-se ao tempo de suporte do sistema operacional (EOL), garantindo assim o seu ciclo de vida, evitando a exposição as vulnerabilidades.</v>
      </c>
      <c r="C210" s="668"/>
      <c r="D210" s="668"/>
      <c r="E210" s="669"/>
      <c r="F210" s="68" t="str">
        <f>IF(Máximo!F210:I210="","",Máximo!F210:I210)</f>
        <v/>
      </c>
      <c r="G210" s="72">
        <f>Máximo!G210:J210</f>
        <v>6.9230769000000003E-4</v>
      </c>
      <c r="H210" s="70" t="str">
        <f>IF(Máximo!H210="","",Máximo!H210)</f>
        <v>Obrigatório</v>
      </c>
      <c r="I210" s="37" t="s">
        <v>4</v>
      </c>
      <c r="J210" s="73">
        <f>IF($K$13="Não Atende",0,IF(I210="","",IF(H210="",VLOOKUP(I210,Parâmetros!$B$3:$C$6,2,0),VLOOKUP(I210,Parâmetros!$B$3:$C$6,2,0)*VLOOKUP(H210,Parâmetros!$E$3:$G$5,2,0))))</f>
        <v>0</v>
      </c>
      <c r="K210" s="74">
        <f t="shared" ref="K210" si="175">IF(J210="",0,((G210*J210)*$F$30)*0.9*100)</f>
        <v>0</v>
      </c>
      <c r="L210" s="3"/>
      <c r="M210" s="38"/>
    </row>
    <row r="211" spans="1:13" ht="45.75" customHeight="1" outlineLevel="1" x14ac:dyDescent="0.2">
      <c r="A211" s="170" t="str">
        <f>Máximo!A211</f>
        <v>3.177</v>
      </c>
      <c r="B211" s="667" t="str">
        <f>Máximo!B211:E211</f>
        <v>Deve haver uma documentação informando métodos de medida e avaliação do bom funcionamento do sistema, para que possa ser utilizado por ferramentas de monitoração (ITOC).</v>
      </c>
      <c r="C211" s="668"/>
      <c r="D211" s="668"/>
      <c r="E211" s="669"/>
      <c r="F211" s="68" t="str">
        <f>IF(Máximo!F211:I211="","",Máximo!F211:I211)</f>
        <v/>
      </c>
      <c r="G211" s="72">
        <f>Máximo!G211:J211</f>
        <v>6.9230769000000003E-4</v>
      </c>
      <c r="H211" s="70" t="str">
        <f>IF(Máximo!H211="","",Máximo!H211)</f>
        <v>Obrigatório</v>
      </c>
      <c r="I211" s="37" t="s">
        <v>4</v>
      </c>
      <c r="J211" s="73">
        <f>IF($K$13="Não Atende",0,IF(I211="","",IF(H211="",VLOOKUP(I211,Parâmetros!$B$3:$C$6,2,0),VLOOKUP(I211,Parâmetros!$B$3:$C$6,2,0)*VLOOKUP(H211,Parâmetros!$E$3:$G$5,2,0))))</f>
        <v>0</v>
      </c>
      <c r="K211" s="74">
        <f t="shared" ref="K211" si="176">IF(J211="",0,((G211*J211)*$F$30)*0.9*100)</f>
        <v>0</v>
      </c>
      <c r="L211" s="3"/>
      <c r="M211" s="38"/>
    </row>
    <row r="212" spans="1:13" ht="45.75" customHeight="1" outlineLevel="1" x14ac:dyDescent="0.2">
      <c r="A212" s="170" t="str">
        <f>Máximo!A212</f>
        <v>3.178</v>
      </c>
      <c r="B212" s="667" t="str">
        <f>Máximo!B212:E212</f>
        <v xml:space="preserve">Deve haver na documentação a especificação dos(as):
.        Componentes Críticos (Hardware e Software);
.        Informações importantes e sensíveis ao sistema;
.        Possíveis ameaças ao sistema ;
.        Mecanismos de controles e mitigação de risco.
</v>
      </c>
      <c r="C212" s="668"/>
      <c r="D212" s="668"/>
      <c r="E212" s="669"/>
      <c r="F212" s="68" t="str">
        <f>IF(Máximo!F212:I212="","",Máximo!F212:I212)</f>
        <v/>
      </c>
      <c r="G212" s="72">
        <f>Máximo!G212:J212</f>
        <v>6.9230769000000003E-4</v>
      </c>
      <c r="H212" s="70" t="str">
        <f>IF(Máximo!H212="","",Máximo!H212)</f>
        <v>Obrigatório</v>
      </c>
      <c r="I212" s="37" t="s">
        <v>4</v>
      </c>
      <c r="J212" s="73">
        <f>IF($K$13="Não Atende",0,IF(I212="","",IF(H212="",VLOOKUP(I212,Parâmetros!$B$3:$C$6,2,0),VLOOKUP(I212,Parâmetros!$B$3:$C$6,2,0)*VLOOKUP(H212,Parâmetros!$E$3:$G$5,2,0))))</f>
        <v>0</v>
      </c>
      <c r="K212" s="74">
        <f t="shared" ref="K212" si="177">IF(J212="",0,((G212*J212)*$F$30)*0.9*100)</f>
        <v>0</v>
      </c>
      <c r="L212" s="3"/>
      <c r="M212" s="38"/>
    </row>
    <row r="213" spans="1:13" ht="45.75" customHeight="1" outlineLevel="1" x14ac:dyDescent="0.2">
      <c r="A213" s="170" t="str">
        <f>Máximo!A213</f>
        <v>3.179</v>
      </c>
      <c r="B213" s="667" t="str">
        <f>Máximo!B213:E213</f>
        <v>O roteador deverá ser capaz de implementar filtros de pacotes em qualquer interface lógica do equipamento, nas direções de entrada e saída, simultaneamente, sem perda de pacotes, em qualquer condição de carga (de 0 a 100% de utilização da interface física). Esses filtros não devem utilizar o processador central do equipamento. Os filtros deverão ser construídos sobre inspeção dos seguintes campos do pacote:
. Protocolo
. Endereço IPv4 origem
. Endereço IPv4 destino
. Endereço IPv6 origem
. Endereço IPv6 destino
. Porta TCP/UDP de origem
. Porta TCP/UDP de destino
. Flags TCP
. Tipos de pacote ICMP
.  Flags de fragmentação
.  MPLS EXP bits
.  IPv4 DSCP bits
.  IPv4 Precedence
. IPv6 Traffic Class
. IPv6 next header type</v>
      </c>
      <c r="C213" s="668"/>
      <c r="D213" s="668"/>
      <c r="E213" s="669"/>
      <c r="F213" s="68" t="str">
        <f>IF(Máximo!F213:I213="","",Máximo!F213:I213)</f>
        <v/>
      </c>
      <c r="G213" s="72">
        <f>Máximo!G213:J213</f>
        <v>6.9230769000000003E-4</v>
      </c>
      <c r="H213" s="70" t="str">
        <f>IF(Máximo!H213="","",Máximo!H213)</f>
        <v>Obrigatório</v>
      </c>
      <c r="I213" s="37" t="s">
        <v>4</v>
      </c>
      <c r="J213" s="73">
        <f>IF($K$13="Não Atende",0,IF(I213="","",IF(H213="",VLOOKUP(I213,Parâmetros!$B$3:$C$6,2,0),VLOOKUP(I213,Parâmetros!$B$3:$C$6,2,0)*VLOOKUP(H213,Parâmetros!$E$3:$G$5,2,0))))</f>
        <v>0</v>
      </c>
      <c r="K213" s="74">
        <f t="shared" ref="K213" si="178">IF(J213="",0,((G213*J213)*$F$30)*0.9*100)</f>
        <v>0</v>
      </c>
      <c r="L213" s="3"/>
      <c r="M213" s="38"/>
    </row>
    <row r="214" spans="1:13" ht="45.75" customHeight="1" outlineLevel="1" x14ac:dyDescent="0.2">
      <c r="A214" s="170" t="str">
        <f>Máximo!A214</f>
        <v>3.180</v>
      </c>
      <c r="B214" s="667" t="str">
        <f>Máximo!B214:E214</f>
        <v>O roteador deverá implementar contadores específicos para cada filtro, de forma que seja possível inspecionar a quantidade de pacotes que se encaixaram na regra do filtro. Esses contadores deverão ser únicos por interface lógica e os seus valores deverão ser visíveis através de interface de linha de comando.</v>
      </c>
      <c r="C214" s="668"/>
      <c r="D214" s="668"/>
      <c r="E214" s="669"/>
      <c r="F214" s="68" t="str">
        <f>IF(Máximo!F214:I214="","",Máximo!F214:I214)</f>
        <v/>
      </c>
      <c r="G214" s="72">
        <f>Máximo!G214:J214</f>
        <v>6.9230769000000003E-4</v>
      </c>
      <c r="H214" s="70" t="str">
        <f>IF(Máximo!H214="","",Máximo!H214)</f>
        <v>Obrigatório</v>
      </c>
      <c r="I214" s="37" t="s">
        <v>4</v>
      </c>
      <c r="J214" s="73">
        <f>IF($K$13="Não Atende",0,IF(I214="","",IF(H214="",VLOOKUP(I214,Parâmetros!$B$3:$C$6,2,0),VLOOKUP(I214,Parâmetros!$B$3:$C$6,2,0)*VLOOKUP(H214,Parâmetros!$E$3:$G$5,2,0))))</f>
        <v>0</v>
      </c>
      <c r="K214" s="74">
        <f t="shared" ref="K214" si="179">IF(J214="",0,((G214*J214)*$F$30)*0.9*100)</f>
        <v>0</v>
      </c>
      <c r="L214" s="3"/>
      <c r="M214" s="38"/>
    </row>
    <row r="215" spans="1:13" ht="45.75" customHeight="1" outlineLevel="1" x14ac:dyDescent="0.2">
      <c r="A215" s="170" t="str">
        <f>Máximo!A215</f>
        <v>3.181</v>
      </c>
      <c r="B215" s="667" t="str">
        <f>Máximo!B215:E215</f>
        <v xml:space="preserve">Os roteadores devem ser capazes de verificar a validade da origem do pacote via mecanismo uRPF (Unicast Reverse Path Forwarding – RFC 2827 Network Ingress Filtering: Defeating Denial of Service Attacks Which Employ IP Source Address Spoofing). </v>
      </c>
      <c r="C215" s="668"/>
      <c r="D215" s="668"/>
      <c r="E215" s="669"/>
      <c r="F215" s="68" t="str">
        <f>IF(Máximo!F215:I215="","",Máximo!F215:I215)</f>
        <v/>
      </c>
      <c r="G215" s="72">
        <f>Máximo!G215:J215</f>
        <v>6.9230769000000003E-4</v>
      </c>
      <c r="H215" s="70" t="str">
        <f>IF(Máximo!H215="","",Máximo!H215)</f>
        <v>Obrigatório</v>
      </c>
      <c r="I215" s="37" t="s">
        <v>4</v>
      </c>
      <c r="J215" s="73">
        <f>IF($K$13="Não Atende",0,IF(I215="","",IF(H215="",VLOOKUP(I215,Parâmetros!$B$3:$C$6,2,0),VLOOKUP(I215,Parâmetros!$B$3:$C$6,2,0)*VLOOKUP(H215,Parâmetros!$E$3:$G$5,2,0))))</f>
        <v>0</v>
      </c>
      <c r="K215" s="74">
        <f t="shared" ref="K215" si="180">IF(J215="",0,((G215*J215)*$F$30)*0.9*100)</f>
        <v>0</v>
      </c>
      <c r="L215" s="3"/>
      <c r="M215" s="38"/>
    </row>
    <row r="216" spans="1:13" ht="45.75" customHeight="1" outlineLevel="1" x14ac:dyDescent="0.2">
      <c r="A216" s="170" t="str">
        <f>Máximo!A216</f>
        <v>3.182</v>
      </c>
      <c r="B216" s="667" t="str">
        <f>Máximo!B216:E216</f>
        <v>O equipamento deverá ter algum mecanismo para limitar o número de pacotes enviados para placa processadora para proteger a caixa contra ataques de DDoS.</v>
      </c>
      <c r="C216" s="668"/>
      <c r="D216" s="668"/>
      <c r="E216" s="669"/>
      <c r="F216" s="68" t="str">
        <f>IF(Máximo!F216:I216="","",Máximo!F216:I216)</f>
        <v/>
      </c>
      <c r="G216" s="72">
        <f>Máximo!G216:J216</f>
        <v>6.9230769000000003E-4</v>
      </c>
      <c r="H216" s="70" t="str">
        <f>IF(Máximo!H216="","",Máximo!H216)</f>
        <v>Obrigatório</v>
      </c>
      <c r="I216" s="37" t="s">
        <v>4</v>
      </c>
      <c r="J216" s="73">
        <f>IF($K$13="Não Atende",0,IF(I216="","",IF(H216="",VLOOKUP(I216,Parâmetros!$B$3:$C$6,2,0),VLOOKUP(I216,Parâmetros!$B$3:$C$6,2,0)*VLOOKUP(H216,Parâmetros!$E$3:$G$5,2,0))))</f>
        <v>0</v>
      </c>
      <c r="K216" s="74">
        <f t="shared" ref="K216" si="181">IF(J216="",0,((G216*J216)*$F$30)*0.9*100)</f>
        <v>0</v>
      </c>
      <c r="L216" s="3"/>
      <c r="M216" s="38"/>
    </row>
    <row r="217" spans="1:13" ht="45.75" customHeight="1" outlineLevel="1" x14ac:dyDescent="0.2">
      <c r="A217" s="170" t="str">
        <f>Máximo!A217</f>
        <v>3.183</v>
      </c>
      <c r="B217" s="667" t="str">
        <f>Máximo!B217:E217</f>
        <v>O equipamento deverá permitir associar uma lista de acesso aos pacotes que são enviados para a placa processadora e informar sua taxa.</v>
      </c>
      <c r="C217" s="668"/>
      <c r="D217" s="668"/>
      <c r="E217" s="669"/>
      <c r="F217" s="68" t="str">
        <f>IF(Máximo!F217:I217="","",Máximo!F217:I217)</f>
        <v/>
      </c>
      <c r="G217" s="72">
        <f>Máximo!G217:J217</f>
        <v>6.9230769000000003E-4</v>
      </c>
      <c r="H217" s="70" t="str">
        <f>IF(Máximo!H217="","",Máximo!H217)</f>
        <v>Obrigatório</v>
      </c>
      <c r="I217" s="37" t="s">
        <v>4</v>
      </c>
      <c r="J217" s="73">
        <f>IF($K$13="Não Atende",0,IF(I217="","",IF(H217="",VLOOKUP(I217,Parâmetros!$B$3:$C$6,2,0),VLOOKUP(I217,Parâmetros!$B$3:$C$6,2,0)*VLOOKUP(H217,Parâmetros!$E$3:$G$5,2,0))))</f>
        <v>0</v>
      </c>
      <c r="K217" s="74">
        <f t="shared" ref="K217" si="182">IF(J217="",0,((G217*J217)*$F$30)*0.9*100)</f>
        <v>0</v>
      </c>
      <c r="L217" s="3"/>
      <c r="M217" s="38"/>
    </row>
    <row r="218" spans="1:13" ht="45.75" customHeight="1" outlineLevel="1" x14ac:dyDescent="0.2">
      <c r="A218" s="170" t="str">
        <f>Máximo!A218</f>
        <v>3.184</v>
      </c>
      <c r="B218" s="667" t="str">
        <f>Máximo!B218:E218</f>
        <v>O equipamento deverá possuir mecanismos de detecção e/ou proteção contra syn-floods, pacotes mal formados, com excesso de fragmentação e smurf-attacks;</v>
      </c>
      <c r="C218" s="668"/>
      <c r="D218" s="668"/>
      <c r="E218" s="669"/>
      <c r="F218" s="68" t="str">
        <f>IF(Máximo!F218:I218="","",Máximo!F218:I218)</f>
        <v/>
      </c>
      <c r="G218" s="72">
        <f>Máximo!G218:J218</f>
        <v>6.9230769000000003E-4</v>
      </c>
      <c r="H218" s="70" t="str">
        <f>IF(Máximo!H218="","",Máximo!H218)</f>
        <v>Obrigatório</v>
      </c>
      <c r="I218" s="37" t="s">
        <v>4</v>
      </c>
      <c r="J218" s="73">
        <f>IF($K$13="Não Atende",0,IF(I218="","",IF(H218="",VLOOKUP(I218,Parâmetros!$B$3:$C$6,2,0),VLOOKUP(I218,Parâmetros!$B$3:$C$6,2,0)*VLOOKUP(H218,Parâmetros!$E$3:$G$5,2,0))))</f>
        <v>0</v>
      </c>
      <c r="K218" s="74">
        <f t="shared" ref="K218" si="183">IF(J218="",0,((G218*J218)*$F$30)*0.9*100)</f>
        <v>0</v>
      </c>
      <c r="L218" s="3"/>
      <c r="M218" s="38"/>
    </row>
    <row r="219" spans="1:13" ht="45.75" customHeight="1" outlineLevel="1" x14ac:dyDescent="0.2">
      <c r="A219" s="170" t="str">
        <f>Máximo!A219</f>
        <v>3.185</v>
      </c>
      <c r="B219" s="667" t="str">
        <f>Máximo!B219:E219</f>
        <v>Implementar autenticação, via MD5, para sessões OSPF, BGP-4 e LDP.</v>
      </c>
      <c r="C219" s="668"/>
      <c r="D219" s="668"/>
      <c r="E219" s="669"/>
      <c r="F219" s="68" t="str">
        <f>IF(Máximo!F219:I219="","",Máximo!F219:I219)</f>
        <v/>
      </c>
      <c r="G219" s="72">
        <f>Máximo!G219:J219</f>
        <v>6.9230769000000003E-4</v>
      </c>
      <c r="H219" s="70" t="str">
        <f>IF(Máximo!H219="","",Máximo!H219)</f>
        <v>Obrigatório</v>
      </c>
      <c r="I219" s="37" t="s">
        <v>4</v>
      </c>
      <c r="J219" s="73">
        <f>IF($K$13="Não Atende",0,IF(I219="","",IF(H219="",VLOOKUP(I219,Parâmetros!$B$3:$C$6,2,0),VLOOKUP(I219,Parâmetros!$B$3:$C$6,2,0)*VLOOKUP(H219,Parâmetros!$E$3:$G$5,2,0))))</f>
        <v>0</v>
      </c>
      <c r="K219" s="74">
        <f t="shared" ref="K219" si="184">IF(J219="",0,((G219*J219)*$F$30)*0.9*100)</f>
        <v>0</v>
      </c>
      <c r="L219" s="3"/>
      <c r="M219" s="38"/>
    </row>
    <row r="220" spans="1:13" ht="45.75" customHeight="1" outlineLevel="1" x14ac:dyDescent="0.2">
      <c r="A220" s="170" t="str">
        <f>Máximo!A220</f>
        <v>3.186</v>
      </c>
      <c r="B220" s="667" t="str">
        <f>Máximo!B220:E220</f>
        <v>Deverá ser possível criar filtros com no mínimo 2000 regras e aplicar em qualquer tipo de interface lógica.</v>
      </c>
      <c r="C220" s="668"/>
      <c r="D220" s="668"/>
      <c r="E220" s="669"/>
      <c r="F220" s="68" t="str">
        <f>IF(Máximo!F220:I220="","",Máximo!F220:I220)</f>
        <v/>
      </c>
      <c r="G220" s="72">
        <f>Máximo!G220:J220</f>
        <v>6.9230769000000003E-4</v>
      </c>
      <c r="H220" s="70" t="str">
        <f>IF(Máximo!H220="","",Máximo!H220)</f>
        <v>Obrigatório</v>
      </c>
      <c r="I220" s="37" t="s">
        <v>4</v>
      </c>
      <c r="J220" s="73">
        <f>IF($K$13="Não Atende",0,IF(I220="","",IF(H220="",VLOOKUP(I220,Parâmetros!$B$3:$C$6,2,0),VLOOKUP(I220,Parâmetros!$B$3:$C$6,2,0)*VLOOKUP(H220,Parâmetros!$E$3:$G$5,2,0))))</f>
        <v>0</v>
      </c>
      <c r="K220" s="74">
        <f t="shared" ref="K220" si="185">IF(J220="",0,((G220*J220)*$F$30)*0.9*100)</f>
        <v>0</v>
      </c>
      <c r="L220" s="3"/>
      <c r="M220" s="38"/>
    </row>
    <row r="221" spans="1:13" ht="45.75" customHeight="1" outlineLevel="1" x14ac:dyDescent="0.2">
      <c r="A221" s="170" t="str">
        <f>Máximo!A221</f>
        <v>3.187</v>
      </c>
      <c r="B221" s="667" t="str">
        <f>Máximo!B221:E221</f>
        <v>Aplicar controle de acesso, através de listas de acesso ou similar, baseadas em critérios de layer 3 e 4, em todas as interfaces lógicas.</v>
      </c>
      <c r="C221" s="668"/>
      <c r="D221" s="668"/>
      <c r="E221" s="669"/>
      <c r="F221" s="68" t="str">
        <f>IF(Máximo!F221:I221="","",Máximo!F221:I221)</f>
        <v/>
      </c>
      <c r="G221" s="72">
        <f>Máximo!G221:J221</f>
        <v>6.9230769000000003E-4</v>
      </c>
      <c r="H221" s="70" t="str">
        <f>IF(Máximo!H221="","",Máximo!H221)</f>
        <v>Obrigatório</v>
      </c>
      <c r="I221" s="37" t="s">
        <v>4</v>
      </c>
      <c r="J221" s="73">
        <f>IF($K$13="Não Atende",0,IF(I221="","",IF(H221="",VLOOKUP(I221,Parâmetros!$B$3:$C$6,2,0),VLOOKUP(I221,Parâmetros!$B$3:$C$6,2,0)*VLOOKUP(H221,Parâmetros!$E$3:$G$5,2,0))))</f>
        <v>0</v>
      </c>
      <c r="K221" s="74">
        <f t="shared" ref="K221" si="186">IF(J221="",0,((G221*J221)*$F$30)*0.9*100)</f>
        <v>0</v>
      </c>
      <c r="L221" s="3"/>
      <c r="M221" s="38"/>
    </row>
    <row r="222" spans="1:13" ht="45.75" customHeight="1" outlineLevel="1" x14ac:dyDescent="0.2">
      <c r="A222" s="170" t="str">
        <f>Máximo!A222</f>
        <v>3.188</v>
      </c>
      <c r="B222" s="667" t="str">
        <f>Máximo!B222:E222</f>
        <v>Permitir o monitoramento de tentativas de violação de listas de acesso em um syslog server.</v>
      </c>
      <c r="C222" s="668"/>
      <c r="D222" s="668"/>
      <c r="E222" s="669"/>
      <c r="F222" s="68" t="str">
        <f>IF(Máximo!F222:I222="","",Máximo!F222:I222)</f>
        <v/>
      </c>
      <c r="G222" s="72">
        <f>Máximo!G222:J222</f>
        <v>6.9230769000000003E-4</v>
      </c>
      <c r="H222" s="70" t="str">
        <f>IF(Máximo!H222="","",Máximo!H222)</f>
        <v>Obrigatório</v>
      </c>
      <c r="I222" s="37" t="s">
        <v>4</v>
      </c>
      <c r="J222" s="73">
        <f>IF($K$13="Não Atende",0,IF(I222="","",IF(H222="",VLOOKUP(I222,Parâmetros!$B$3:$C$6,2,0),VLOOKUP(I222,Parâmetros!$B$3:$C$6,2,0)*VLOOKUP(H222,Parâmetros!$E$3:$G$5,2,0))))</f>
        <v>0</v>
      </c>
      <c r="K222" s="74">
        <f t="shared" ref="K222" si="187">IF(J222="",0,((G222*J222)*$F$30)*0.9*100)</f>
        <v>0</v>
      </c>
      <c r="L222" s="3"/>
      <c r="M222" s="38"/>
    </row>
    <row r="223" spans="1:13" ht="45.75" customHeight="1" outlineLevel="1" x14ac:dyDescent="0.2">
      <c r="A223" s="170" t="str">
        <f>Máximo!A223</f>
        <v>3.189</v>
      </c>
      <c r="B223" s="667" t="str">
        <f>Máximo!B223:E223</f>
        <v>Exceto para informações classificadas como pública, deve haver mecanismos criptográficos para proteger a transmissão de dados com a nuvem pública, ou seja, data in transit (Ex.: TLS, VPN, SSH etc.).</v>
      </c>
      <c r="C223" s="668"/>
      <c r="D223" s="668"/>
      <c r="E223" s="669"/>
      <c r="F223" s="68" t="str">
        <f>IF(Máximo!F223:I223="","",Máximo!F223:I223)</f>
        <v/>
      </c>
      <c r="G223" s="72">
        <f>Máximo!G223:J223</f>
        <v>6.9230769000000003E-4</v>
      </c>
      <c r="H223" s="70" t="str">
        <f>IF(Máximo!H223="","",Máximo!H223)</f>
        <v>Obrigatório</v>
      </c>
      <c r="I223" s="37" t="s">
        <v>4</v>
      </c>
      <c r="J223" s="73">
        <f>IF($K$13="Não Atende",0,IF(I223="","",IF(H223="",VLOOKUP(I223,Parâmetros!$B$3:$C$6,2,0),VLOOKUP(I223,Parâmetros!$B$3:$C$6,2,0)*VLOOKUP(H223,Parâmetros!$E$3:$G$5,2,0))))</f>
        <v>0</v>
      </c>
      <c r="K223" s="74">
        <f t="shared" ref="K223" si="188">IF(J223="",0,((G223*J223)*$F$30)*0.9*100)</f>
        <v>0</v>
      </c>
      <c r="L223" s="3"/>
      <c r="M223" s="38"/>
    </row>
    <row r="224" spans="1:13" ht="45.75" customHeight="1" outlineLevel="1" x14ac:dyDescent="0.2">
      <c r="A224" s="170" t="str">
        <f>Máximo!A224</f>
        <v>3.190</v>
      </c>
      <c r="B224" s="667" t="str">
        <f>Máximo!B224:E224</f>
        <v>As soluções hospedadas em nuvem pública devem estar isoladas em uma VPC (Virtual Private Cloud) de forma a segregar o tráfego de rede dos demais clientes do provedor. Além disso, deve-se isolar o tráfego dos ambientes de desenvolvimento, homologação e produção na nuvem em sub-redes específicas.</v>
      </c>
      <c r="C224" s="668"/>
      <c r="D224" s="668"/>
      <c r="E224" s="669"/>
      <c r="F224" s="68" t="str">
        <f>IF(Máximo!F224:I224="","",Máximo!F224:I224)</f>
        <v/>
      </c>
      <c r="G224" s="72">
        <f>Máximo!G224:J224</f>
        <v>6.9230769000000003E-4</v>
      </c>
      <c r="H224" s="70" t="str">
        <f>IF(Máximo!H224="","",Máximo!H224)</f>
        <v>Obrigatório</v>
      </c>
      <c r="I224" s="37" t="s">
        <v>4</v>
      </c>
      <c r="J224" s="73">
        <f>IF($K$13="Não Atende",0,IF(I224="","",IF(H224="",VLOOKUP(I224,Parâmetros!$B$3:$C$6,2,0),VLOOKUP(I224,Parâmetros!$B$3:$C$6,2,0)*VLOOKUP(H224,Parâmetros!$E$3:$G$5,2,0))))</f>
        <v>0</v>
      </c>
      <c r="K224" s="74">
        <f t="shared" ref="K224" si="189">IF(J224="",0,((G224*J224)*$F$30)*0.9*100)</f>
        <v>0</v>
      </c>
      <c r="L224" s="3"/>
      <c r="M224" s="38"/>
    </row>
    <row r="225" spans="1:13" ht="45.75" customHeight="1" outlineLevel="1" x14ac:dyDescent="0.2">
      <c r="A225" s="170" t="str">
        <f>Máximo!A225</f>
        <v>3.191</v>
      </c>
      <c r="B225" s="667" t="str">
        <f>Máximo!B225:E225</f>
        <v>Os provedores de cloud pública deverão garantir um meio seguro para descarte de dados de forma a eliminar os riscos de vazamento por meio de recuperação indevida.</v>
      </c>
      <c r="C225" s="668"/>
      <c r="D225" s="668"/>
      <c r="E225" s="669"/>
      <c r="F225" s="68" t="str">
        <f>IF(Máximo!F225:I225="","",Máximo!F225:I225)</f>
        <v/>
      </c>
      <c r="G225" s="72">
        <f>Máximo!G225:J225</f>
        <v>6.9230769000000003E-4</v>
      </c>
      <c r="H225" s="70" t="str">
        <f>IF(Máximo!H225="","",Máximo!H225)</f>
        <v>Obrigatório</v>
      </c>
      <c r="I225" s="37" t="s">
        <v>4</v>
      </c>
      <c r="J225" s="73">
        <f>IF($K$13="Não Atende",0,IF(I225="","",IF(H225="",VLOOKUP(I225,Parâmetros!$B$3:$C$6,2,0),VLOOKUP(I225,Parâmetros!$B$3:$C$6,2,0)*VLOOKUP(H225,Parâmetros!$E$3:$G$5,2,0))))</f>
        <v>0</v>
      </c>
      <c r="K225" s="74">
        <f t="shared" ref="K225" si="190">IF(J225="",0,((G225*J225)*$F$30)*0.9*100)</f>
        <v>0</v>
      </c>
      <c r="L225" s="3"/>
      <c r="M225" s="38"/>
    </row>
    <row r="226" spans="1:13" ht="45.75" customHeight="1" outlineLevel="1" x14ac:dyDescent="0.2">
      <c r="A226" s="170" t="str">
        <f>Máximo!A226</f>
        <v>3.192</v>
      </c>
      <c r="B226" s="667" t="str">
        <f>Máximo!B226:E226</f>
        <v>Deve haver filtragem de tráfego para os serviços hospedados em nuvem pública, de forma a permitir comunicação apenas aos serviços oferecidos (portas e protocolos) e as origens (endereços IP) permitidas.</v>
      </c>
      <c r="C226" s="668"/>
      <c r="D226" s="668"/>
      <c r="E226" s="669"/>
      <c r="F226" s="68" t="str">
        <f>IF(Máximo!F226:I226="","",Máximo!F226:I226)</f>
        <v/>
      </c>
      <c r="G226" s="72">
        <f>Máximo!G226:J226</f>
        <v>6.9230769000000003E-4</v>
      </c>
      <c r="H226" s="70" t="str">
        <f>IF(Máximo!H226="","",Máximo!H226)</f>
        <v>Obrigatório</v>
      </c>
      <c r="I226" s="37" t="s">
        <v>4</v>
      </c>
      <c r="J226" s="73">
        <f>IF($K$13="Não Atende",0,IF(I226="","",IF(H226="",VLOOKUP(I226,Parâmetros!$B$3:$C$6,2,0),VLOOKUP(I226,Parâmetros!$B$3:$C$6,2,0)*VLOOKUP(H226,Parâmetros!$E$3:$G$5,2,0))))</f>
        <v>0</v>
      </c>
      <c r="K226" s="74">
        <f t="shared" ref="K226" si="191">IF(J226="",0,((G226*J226)*$F$30)*0.9*100)</f>
        <v>0</v>
      </c>
      <c r="L226" s="3"/>
      <c r="M226" s="38"/>
    </row>
    <row r="227" spans="1:13" ht="45.75" customHeight="1" outlineLevel="1" x14ac:dyDescent="0.2">
      <c r="A227" s="170" t="str">
        <f>Máximo!A227</f>
        <v>3.193</v>
      </c>
      <c r="B227" s="667" t="str">
        <f>Máximo!B227:E227</f>
        <v>As aplicações e serviços hospedados em nuvem pública devem estar expostas na Internet apenas se houver tal necessidade.</v>
      </c>
      <c r="C227" s="668"/>
      <c r="D227" s="668"/>
      <c r="E227" s="669"/>
      <c r="F227" s="68" t="str">
        <f>IF(Máximo!F227:I227="","",Máximo!F227:I227)</f>
        <v/>
      </c>
      <c r="G227" s="72">
        <f>Máximo!G227:J227</f>
        <v>6.9230769000000003E-4</v>
      </c>
      <c r="H227" s="70" t="str">
        <f>IF(Máximo!H227="","",Máximo!H227)</f>
        <v>Obrigatório</v>
      </c>
      <c r="I227" s="37" t="s">
        <v>4</v>
      </c>
      <c r="J227" s="73">
        <f>IF($K$13="Não Atende",0,IF(I227="","",IF(H227="",VLOOKUP(I227,Parâmetros!$B$3:$C$6,2,0),VLOOKUP(I227,Parâmetros!$B$3:$C$6,2,0)*VLOOKUP(H227,Parâmetros!$E$3:$G$5,2,0))))</f>
        <v>0</v>
      </c>
      <c r="K227" s="74">
        <f t="shared" ref="K227" si="192">IF(J227="",0,((G227*J227)*$F$30)*0.9*100)</f>
        <v>0</v>
      </c>
      <c r="L227" s="3"/>
      <c r="M227" s="38"/>
    </row>
    <row r="228" spans="1:13" ht="45.75" customHeight="1" outlineLevel="1" x14ac:dyDescent="0.2">
      <c r="A228" s="170" t="str">
        <f>Máximo!A228</f>
        <v>3.194</v>
      </c>
      <c r="B228" s="667" t="str">
        <f>Máximo!B228:E228</f>
        <v>Para aplicações internas, o acesso deve estar limitados a rede corporativa estabelecendo-se um link dedicado ou VPN com a VPC (Virtual Private Cloud).</v>
      </c>
      <c r="C228" s="668"/>
      <c r="D228" s="668"/>
      <c r="E228" s="669"/>
      <c r="F228" s="68" t="str">
        <f>IF(Máximo!F228:I228="","",Máximo!F228:I228)</f>
        <v/>
      </c>
      <c r="G228" s="72">
        <f>Máximo!G228:J228</f>
        <v>6.9230769000000003E-4</v>
      </c>
      <c r="H228" s="70" t="str">
        <f>IF(Máximo!H228="","",Máximo!H228)</f>
        <v>Obrigatório</v>
      </c>
      <c r="I228" s="37" t="s">
        <v>4</v>
      </c>
      <c r="J228" s="73">
        <f>IF($K$13="Não Atende",0,IF(I228="","",IF(H228="",VLOOKUP(I228,Parâmetros!$B$3:$C$6,2,0),VLOOKUP(I228,Parâmetros!$B$3:$C$6,2,0)*VLOOKUP(H228,Parâmetros!$E$3:$G$5,2,0))))</f>
        <v>0</v>
      </c>
      <c r="K228" s="74">
        <f t="shared" ref="K228" si="193">IF(J228="",0,((G228*J228)*$F$30)*0.9*100)</f>
        <v>0</v>
      </c>
      <c r="L228" s="3"/>
      <c r="M228" s="38"/>
    </row>
    <row r="229" spans="1:13" ht="45.75" customHeight="1" outlineLevel="1" x14ac:dyDescent="0.2">
      <c r="A229" s="170" t="str">
        <f>Máximo!A229</f>
        <v>3.195</v>
      </c>
      <c r="B229" s="667" t="str">
        <f>Máximo!B229:E229</f>
        <v>Aplicações e serviços hospedados em nuvem pública só poderão compartilhar infraestrutura com outros clientes do provedor (multi-tenancy) caso haja um mecanismo de segurança de isolamento baseado em hypervisor.</v>
      </c>
      <c r="C229" s="668"/>
      <c r="D229" s="668"/>
      <c r="E229" s="669"/>
      <c r="F229" s="68" t="str">
        <f>IF(Máximo!F229:I229="","",Máximo!F229:I229)</f>
        <v/>
      </c>
      <c r="G229" s="72">
        <f>Máximo!G229:J229</f>
        <v>6.9230769000000003E-4</v>
      </c>
      <c r="H229" s="70" t="str">
        <f>IF(Máximo!H229="","",Máximo!H229)</f>
        <v>Obrigatório</v>
      </c>
      <c r="I229" s="37" t="s">
        <v>4</v>
      </c>
      <c r="J229" s="73">
        <f>IF($K$13="Não Atende",0,IF(I229="","",IF(H229="",VLOOKUP(I229,Parâmetros!$B$3:$C$6,2,0),VLOOKUP(I229,Parâmetros!$B$3:$C$6,2,0)*VLOOKUP(H229,Parâmetros!$E$3:$G$5,2,0))))</f>
        <v>0</v>
      </c>
      <c r="K229" s="74">
        <f t="shared" ref="K229" si="194">IF(J229="",0,((G229*J229)*$F$30)*0.9*100)</f>
        <v>0</v>
      </c>
      <c r="L229" s="3"/>
      <c r="M229" s="38"/>
    </row>
    <row r="230" spans="1:13" ht="45.75" customHeight="1" outlineLevel="1" x14ac:dyDescent="0.2">
      <c r="A230" s="170" t="str">
        <f>Máximo!A230</f>
        <v>3.196</v>
      </c>
      <c r="B230" s="667" t="str">
        <f>Máximo!B230:E230</f>
        <v>Os provedores de cloud pública devem implementar controles de segurança física e lógica em conformidade com as melhores práticas e normas internacionais.</v>
      </c>
      <c r="C230" s="668"/>
      <c r="D230" s="668"/>
      <c r="E230" s="669"/>
      <c r="F230" s="68" t="str">
        <f>IF(Máximo!F230:I230="","",Máximo!F230:I230)</f>
        <v/>
      </c>
      <c r="G230" s="72">
        <f>Máximo!G230:J230</f>
        <v>6.9230769000000003E-4</v>
      </c>
      <c r="H230" s="70" t="str">
        <f>IF(Máximo!H230="","",Máximo!H230)</f>
        <v>Obrigatório</v>
      </c>
      <c r="I230" s="37" t="s">
        <v>4</v>
      </c>
      <c r="J230" s="73">
        <f>IF($K$13="Não Atende",0,IF(I230="","",IF(H230="",VLOOKUP(I230,Parâmetros!$B$3:$C$6,2,0),VLOOKUP(I230,Parâmetros!$B$3:$C$6,2,0)*VLOOKUP(H230,Parâmetros!$E$3:$G$5,2,0))))</f>
        <v>0</v>
      </c>
      <c r="K230" s="74">
        <f t="shared" ref="K230" si="195">IF(J230="",0,((G230*J230)*$F$30)*0.9*100)</f>
        <v>0</v>
      </c>
      <c r="L230" s="3"/>
      <c r="M230" s="38"/>
    </row>
    <row r="231" spans="1:13" ht="45.75" customHeight="1" outlineLevel="1" x14ac:dyDescent="0.2">
      <c r="A231" s="170" t="str">
        <f>Máximo!A231</f>
        <v>3.197</v>
      </c>
      <c r="B231" s="667" t="str">
        <f>Máximo!B231:E231</f>
        <v>As aplicações e serviços hospedados em nuvem pública devem estar integradas ao repositório de identidade da Oi (NDS) por meio de federação SAML2 de forma a garantir a utilização de tais serviços com as credenciais da Oi.</v>
      </c>
      <c r="C231" s="668"/>
      <c r="D231" s="668"/>
      <c r="E231" s="669"/>
      <c r="F231" s="68" t="str">
        <f>IF(Máximo!F231:I231="","",Máximo!F231:I231)</f>
        <v/>
      </c>
      <c r="G231" s="72">
        <f>Máximo!G231:J231</f>
        <v>6.9230769000000003E-4</v>
      </c>
      <c r="H231" s="70" t="str">
        <f>IF(Máximo!H231="","",Máximo!H231)</f>
        <v>Obrigatório</v>
      </c>
      <c r="I231" s="37" t="s">
        <v>4</v>
      </c>
      <c r="J231" s="73">
        <f>IF($K$13="Não Atende",0,IF(I231="","",IF(H231="",VLOOKUP(I231,Parâmetros!$B$3:$C$6,2,0),VLOOKUP(I231,Parâmetros!$B$3:$C$6,2,0)*VLOOKUP(H231,Parâmetros!$E$3:$G$5,2,0))))</f>
        <v>0</v>
      </c>
      <c r="K231" s="74">
        <f t="shared" ref="K231" si="196">IF(J231="",0,((G231*J231)*$F$30)*0.9*100)</f>
        <v>0</v>
      </c>
      <c r="L231" s="3"/>
      <c r="M231" s="38"/>
    </row>
    <row r="232" spans="1:13" ht="45.75" customHeight="1" outlineLevel="1" x14ac:dyDescent="0.2">
      <c r="A232" s="170" t="str">
        <f>Máximo!A232</f>
        <v>3.198</v>
      </c>
      <c r="B232" s="667" t="str">
        <f>Máximo!B232:E232</f>
        <v>As credenciais utilizadas para administração e operação dos ativos em nuvem pública devem estar integradas ao repositório de identidade da Oi (NDS) por meio de federação SAML2 de forma a garantir a utilização das credenciais da Oi.</v>
      </c>
      <c r="C232" s="668"/>
      <c r="D232" s="668"/>
      <c r="E232" s="669"/>
      <c r="F232" s="68" t="str">
        <f>IF(Máximo!F232:I232="","",Máximo!F232:I232)</f>
        <v/>
      </c>
      <c r="G232" s="72">
        <f>Máximo!G232:J232</f>
        <v>6.9230769000000003E-4</v>
      </c>
      <c r="H232" s="70" t="str">
        <f>IF(Máximo!H232="","",Máximo!H232)</f>
        <v>Obrigatório</v>
      </c>
      <c r="I232" s="37" t="s">
        <v>4</v>
      </c>
      <c r="J232" s="73">
        <f>IF($K$13="Não Atende",0,IF(I232="","",IF(H232="",VLOOKUP(I232,Parâmetros!$B$3:$C$6,2,0),VLOOKUP(I232,Parâmetros!$B$3:$C$6,2,0)*VLOOKUP(H232,Parâmetros!$E$3:$G$5,2,0))))</f>
        <v>0</v>
      </c>
      <c r="K232" s="74">
        <f t="shared" ref="K232" si="197">IF(J232="",0,((G232*J232)*$F$30)*0.9*100)</f>
        <v>0</v>
      </c>
      <c r="L232" s="3"/>
      <c r="M232" s="38"/>
    </row>
    <row r="233" spans="1:13" ht="45.75" customHeight="1" outlineLevel="1" x14ac:dyDescent="0.2">
      <c r="A233" s="170" t="str">
        <f>Máximo!A233</f>
        <v>3.199</v>
      </c>
      <c r="B233" s="667" t="str">
        <f>Máximo!B233:E233</f>
        <v>Os ativos em nuvem pública devem estar em conformidade com as políticas, procedimentos, padrões e requisitos estabelecidos para os ativos on premise como, por exemplo, a definição de um dono do ativo.</v>
      </c>
      <c r="C233" s="668"/>
      <c r="D233" s="668"/>
      <c r="E233" s="669"/>
      <c r="F233" s="68" t="str">
        <f>IF(Máximo!F233:I233="","",Máximo!F233:I233)</f>
        <v/>
      </c>
      <c r="G233" s="72">
        <f>Máximo!G233:J233</f>
        <v>6.9230769000000003E-4</v>
      </c>
      <c r="H233" s="70" t="str">
        <f>IF(Máximo!H233="","",Máximo!H233)</f>
        <v>Obrigatório</v>
      </c>
      <c r="I233" s="37" t="s">
        <v>4</v>
      </c>
      <c r="J233" s="73">
        <f>IF($K$13="Não Atende",0,IF(I233="","",IF(H233="",VLOOKUP(I233,Parâmetros!$B$3:$C$6,2,0),VLOOKUP(I233,Parâmetros!$B$3:$C$6,2,0)*VLOOKUP(H233,Parâmetros!$E$3:$G$5,2,0))))</f>
        <v>0</v>
      </c>
      <c r="K233" s="74">
        <f t="shared" ref="K233" si="198">IF(J233="",0,((G233*J233)*$F$30)*0.9*100)</f>
        <v>0</v>
      </c>
      <c r="L233" s="3"/>
      <c r="M233" s="38"/>
    </row>
    <row r="234" spans="1:13" ht="45.75" customHeight="1" outlineLevel="1" x14ac:dyDescent="0.2">
      <c r="A234" s="170" t="str">
        <f>Máximo!A234</f>
        <v>3.200</v>
      </c>
      <c r="B234" s="667" t="str">
        <f>Máximo!B234:E234</f>
        <v>Deve haver hardening na infraestrutura em nuvem pública, tal qual acontece on premise, de forma a garantir a mitigação de riscos por meio de baseline de segurança, atualização de softwares, aplicação de patches de segurança e etc.</v>
      </c>
      <c r="C234" s="668"/>
      <c r="D234" s="668"/>
      <c r="E234" s="669"/>
      <c r="F234" s="68" t="str">
        <f>IF(Máximo!F234:I234="","",Máximo!F234:I234)</f>
        <v/>
      </c>
      <c r="G234" s="72">
        <f>Máximo!G234:J234</f>
        <v>6.9230769000000003E-4</v>
      </c>
      <c r="H234" s="70" t="str">
        <f>IF(Máximo!H234="","",Máximo!H234)</f>
        <v>Obrigatório</v>
      </c>
      <c r="I234" s="37" t="s">
        <v>4</v>
      </c>
      <c r="J234" s="73">
        <f>IF($K$13="Não Atende",0,IF(I234="","",IF(H234="",VLOOKUP(I234,Parâmetros!$B$3:$C$6,2,0),VLOOKUP(I234,Parâmetros!$B$3:$C$6,2,0)*VLOOKUP(H234,Parâmetros!$E$3:$G$5,2,0))))</f>
        <v>0</v>
      </c>
      <c r="K234" s="74">
        <f t="shared" ref="K234" si="199">IF(J234="",0,((G234*J234)*$F$30)*0.9*100)</f>
        <v>0</v>
      </c>
      <c r="L234" s="3"/>
      <c r="M234" s="38"/>
    </row>
    <row r="235" spans="1:13" ht="45.75" customHeight="1" outlineLevel="1" x14ac:dyDescent="0.2">
      <c r="A235" s="170" t="str">
        <f>Máximo!A235</f>
        <v>3.201</v>
      </c>
      <c r="B235" s="667" t="str">
        <f>Máximo!B235:E235</f>
        <v>As contas de serviços utilizadas por aplicações e serviços em nuvem pública devem estar em conformidade com os mesmos padrões, políticas, procedimento e requisitos para as contas de serviços on premise como, por exemplo, ter um custodiante definido.</v>
      </c>
      <c r="C235" s="668"/>
      <c r="D235" s="668"/>
      <c r="E235" s="669"/>
      <c r="F235" s="68" t="str">
        <f>IF(Máximo!F235:I235="","",Máximo!F235:I235)</f>
        <v/>
      </c>
      <c r="G235" s="72">
        <f>Máximo!G235:J235</f>
        <v>6.9230769000000003E-4</v>
      </c>
      <c r="H235" s="70" t="str">
        <f>IF(Máximo!H235="","",Máximo!H235)</f>
        <v>Obrigatório</v>
      </c>
      <c r="I235" s="37" t="s">
        <v>4</v>
      </c>
      <c r="J235" s="73">
        <f>IF($K$13="Não Atende",0,IF(I235="","",IF(H235="",VLOOKUP(I235,Parâmetros!$B$3:$C$6,2,0),VLOOKUP(I235,Parâmetros!$B$3:$C$6,2,0)*VLOOKUP(H235,Parâmetros!$E$3:$G$5,2,0))))</f>
        <v>0</v>
      </c>
      <c r="K235" s="74">
        <f t="shared" ref="K235" si="200">IF(J235="",0,((G235*J235)*$F$30)*0.9*100)</f>
        <v>0</v>
      </c>
      <c r="L235" s="3"/>
      <c r="M235" s="38"/>
    </row>
    <row r="236" spans="1:13" ht="45.75" customHeight="1" outlineLevel="1" x14ac:dyDescent="0.2">
      <c r="A236" s="170" t="str">
        <f>Máximo!A236</f>
        <v>3.202</v>
      </c>
      <c r="B236" s="667" t="str">
        <f>Máximo!B236:E236</f>
        <v>Para consumo de serviços (REST, SOAP etc.) em nuvem pública, devem ser implementados mecanismos de proteção criptográficos na transmissão dos dados (TLS v.1.2 ou superior) e mecanismos de autenticação, controle de acesso e segregação de funções (WS-Security, OAUTH2) de forma a respeitar o princípio do privilégio mínimo. O mesmo vale para o consumo dos serviços expostos no barramento de serviços da Oi pelos aplicativos e serviços em nuvem ou mobile.</v>
      </c>
      <c r="C236" s="668"/>
      <c r="D236" s="668"/>
      <c r="E236" s="669"/>
      <c r="F236" s="68" t="str">
        <f>IF(Máximo!F236:I236="","",Máximo!F236:I236)</f>
        <v/>
      </c>
      <c r="G236" s="72">
        <f>Máximo!G236:J236</f>
        <v>6.9230769000000003E-4</v>
      </c>
      <c r="H236" s="70" t="str">
        <f>IF(Máximo!H236="","",Máximo!H236)</f>
        <v>Obrigatório</v>
      </c>
      <c r="I236" s="37" t="s">
        <v>4</v>
      </c>
      <c r="J236" s="73">
        <f>IF($K$13="Não Atende",0,IF(I236="","",IF(H236="",VLOOKUP(I236,Parâmetros!$B$3:$C$6,2,0),VLOOKUP(I236,Parâmetros!$B$3:$C$6,2,0)*VLOOKUP(H236,Parâmetros!$E$3:$G$5,2,0))))</f>
        <v>0</v>
      </c>
      <c r="K236" s="74">
        <f t="shared" ref="K236" si="201">IF(J236="",0,((G236*J236)*$F$30)*0.9*100)</f>
        <v>0</v>
      </c>
      <c r="L236" s="3"/>
      <c r="M236" s="38"/>
    </row>
    <row r="237" spans="1:13" ht="45.75" customHeight="1" outlineLevel="1" x14ac:dyDescent="0.2">
      <c r="A237" s="170" t="str">
        <f>Máximo!A237</f>
        <v>3.203</v>
      </c>
      <c r="B237" s="667" t="str">
        <f>Máximo!B237:E237</f>
        <v>Os dados em nuvem públicas devem ser armazenados preferencialmente em datacenters no Brasil e, caso não seja possível, em países cuja legislação não conflitem ou ponham em risco os interesses da Oi.</v>
      </c>
      <c r="C237" s="668"/>
      <c r="D237" s="668"/>
      <c r="E237" s="669"/>
      <c r="F237" s="68" t="str">
        <f>IF(Máximo!F237:I237="","",Máximo!F237:I237)</f>
        <v/>
      </c>
      <c r="G237" s="72">
        <f>Máximo!G237:J237</f>
        <v>6.9230769000000003E-4</v>
      </c>
      <c r="H237" s="70" t="str">
        <f>IF(Máximo!H237="","",Máximo!H237)</f>
        <v>Obrigatório</v>
      </c>
      <c r="I237" s="37" t="s">
        <v>4</v>
      </c>
      <c r="J237" s="73">
        <f>IF($K$13="Não Atende",0,IF(I237="","",IF(H237="",VLOOKUP(I237,Parâmetros!$B$3:$C$6,2,0),VLOOKUP(I237,Parâmetros!$B$3:$C$6,2,0)*VLOOKUP(H237,Parâmetros!$E$3:$G$5,2,0))))</f>
        <v>0</v>
      </c>
      <c r="K237" s="74">
        <f t="shared" ref="K237" si="202">IF(J237="",0,((G237*J237)*$F$30)*0.9*100)</f>
        <v>0</v>
      </c>
      <c r="L237" s="3"/>
      <c r="M237" s="38"/>
    </row>
    <row r="238" spans="1:13" ht="45.75" customHeight="1" outlineLevel="1" x14ac:dyDescent="0.2">
      <c r="A238" s="170" t="str">
        <f>Máximo!A238</f>
        <v>3.204</v>
      </c>
      <c r="B238" s="667" t="str">
        <f>Máximo!B238:E238</f>
        <v>Para as informações sensíveis armazenadas em nuvem pública (data at rest) devem ser implementados controles de segurança por meio de criptografia com algoritmos fortes e padrões de mercado. Para informações sensíveis de maior criticidade a gestão das chaves criptográficas deve ser realizada pela Oi e para uma menor criticidade é admissível a gestão das chaves pelo provedor de cloud, desde que sejam realizados por meio de HSM (Hardware Security Module) que estejam em conformidade com os padrões internacionais.</v>
      </c>
      <c r="C238" s="668"/>
      <c r="D238" s="668"/>
      <c r="E238" s="669"/>
      <c r="F238" s="68" t="str">
        <f>IF(Máximo!F238:I238="","",Máximo!F238:I238)</f>
        <v/>
      </c>
      <c r="G238" s="72">
        <f>Máximo!G238:J238</f>
        <v>6.9230769000000003E-4</v>
      </c>
      <c r="H238" s="70" t="str">
        <f>IF(Máximo!H238="","",Máximo!H238)</f>
        <v>Obrigatório</v>
      </c>
      <c r="I238" s="37" t="s">
        <v>4</v>
      </c>
      <c r="J238" s="73">
        <f>IF($K$13="Não Atende",0,IF(I238="","",IF(H238="",VLOOKUP(I238,Parâmetros!$B$3:$C$6,2,0),VLOOKUP(I238,Parâmetros!$B$3:$C$6,2,0)*VLOOKUP(H238,Parâmetros!$E$3:$G$5,2,0))))</f>
        <v>0</v>
      </c>
      <c r="K238" s="74">
        <f t="shared" ref="K238" si="203">IF(J238="",0,((G238*J238)*$F$30)*0.9*100)</f>
        <v>0</v>
      </c>
      <c r="L238" s="3"/>
      <c r="M238" s="38"/>
    </row>
    <row r="239" spans="1:13" ht="45.75" customHeight="1" outlineLevel="1" x14ac:dyDescent="0.2">
      <c r="A239" s="170" t="str">
        <f>Máximo!A239</f>
        <v>3.205</v>
      </c>
      <c r="B239" s="667" t="str">
        <f>Máximo!B239:E239</f>
        <v>Os dados armazenados em nuvem pública devem possuir uma política de backup segura de forma a garantir a confidencialidade das informações, sua integridade e recuperabilidade. Além disto, a política de backup definida deve suportar o RTO (Recovery Time Objective), RPO (Recovery Point Objective) e o SLA acordados com o negócio.</v>
      </c>
      <c r="C239" s="668"/>
      <c r="D239" s="668"/>
      <c r="E239" s="669"/>
      <c r="F239" s="68" t="str">
        <f>IF(Máximo!F239:I239="","",Máximo!F239:I239)</f>
        <v/>
      </c>
      <c r="G239" s="72">
        <f>Máximo!G239:J239</f>
        <v>6.9230769000000003E-4</v>
      </c>
      <c r="H239" s="70" t="str">
        <f>IF(Máximo!H239="","",Máximo!H239)</f>
        <v>Obrigatório</v>
      </c>
      <c r="I239" s="37" t="s">
        <v>4</v>
      </c>
      <c r="J239" s="73">
        <f>IF($K$13="Não Atende",0,IF(I239="","",IF(H239="",VLOOKUP(I239,Parâmetros!$B$3:$C$6,2,0),VLOOKUP(I239,Parâmetros!$B$3:$C$6,2,0)*VLOOKUP(H239,Parâmetros!$E$3:$G$5,2,0))))</f>
        <v>0</v>
      </c>
      <c r="K239" s="74">
        <f t="shared" ref="K239" si="204">IF(J239="",0,((G239*J239)*$F$30)*0.9*100)</f>
        <v>0</v>
      </c>
      <c r="L239" s="3"/>
      <c r="M239" s="38"/>
    </row>
    <row r="240" spans="1:13" ht="45.75" customHeight="1" outlineLevel="1" x14ac:dyDescent="0.2">
      <c r="A240" s="170" t="str">
        <f>Máximo!A240</f>
        <v>3.206</v>
      </c>
      <c r="B240" s="667" t="str">
        <f>Máximo!B240:E240</f>
        <v>Os serviços e aplicações hospedados em nuvem pública ou mobile devem estar em conformidade com as políticas, padrões e requisitos de segurança estabelecidos para sistemas on premise (controle e gestão de acesso, gestão de identidade, segregação de função, segurança de aplicação e infraestrutura) sempre respeitando o princípio do privilégio mínimo.</v>
      </c>
      <c r="C240" s="668"/>
      <c r="D240" s="668"/>
      <c r="E240" s="669"/>
      <c r="F240" s="68" t="str">
        <f>IF(Máximo!F240:I240="","",Máximo!F240:I240)</f>
        <v/>
      </c>
      <c r="G240" s="72">
        <f>Máximo!G240:J240</f>
        <v>6.9230769000000003E-4</v>
      </c>
      <c r="H240" s="70" t="str">
        <f>IF(Máximo!H240="","",Máximo!H240)</f>
        <v>Obrigatório</v>
      </c>
      <c r="I240" s="37" t="s">
        <v>4</v>
      </c>
      <c r="J240" s="73">
        <f>IF($K$13="Não Atende",0,IF(I240="","",IF(H240="",VLOOKUP(I240,Parâmetros!$B$3:$C$6,2,0),VLOOKUP(I240,Parâmetros!$B$3:$C$6,2,0)*VLOOKUP(H240,Parâmetros!$E$3:$G$5,2,0))))</f>
        <v>0</v>
      </c>
      <c r="K240" s="74">
        <f t="shared" ref="K240" si="205">IF(J240="",0,((G240*J240)*$F$30)*0.9*100)</f>
        <v>0</v>
      </c>
      <c r="L240" s="3"/>
      <c r="M240" s="38"/>
    </row>
    <row r="241" spans="1:13" ht="45.75" customHeight="1" outlineLevel="1" x14ac:dyDescent="0.2">
      <c r="A241" s="170" t="str">
        <f>Máximo!A241</f>
        <v>3.207</v>
      </c>
      <c r="B241" s="667" t="str">
        <f>Máximo!B241:E241</f>
        <v>Aplicações mobile não devem armazenar informações sensíveis no dispositivo móvel.</v>
      </c>
      <c r="C241" s="668"/>
      <c r="D241" s="668"/>
      <c r="E241" s="669"/>
      <c r="F241" s="68" t="str">
        <f>IF(Máximo!F241:I241="","",Máximo!F241:I241)</f>
        <v/>
      </c>
      <c r="G241" s="72">
        <f>Máximo!G241:J241</f>
        <v>6.9230769000000003E-4</v>
      </c>
      <c r="H241" s="70" t="str">
        <f>IF(Máximo!H241="","",Máximo!H241)</f>
        <v>Obrigatório</v>
      </c>
      <c r="I241" s="37" t="s">
        <v>4</v>
      </c>
      <c r="J241" s="73">
        <f>IF($K$13="Não Atende",0,IF(I241="","",IF(H241="",VLOOKUP(I241,Parâmetros!$B$3:$C$6,2,0),VLOOKUP(I241,Parâmetros!$B$3:$C$6,2,0)*VLOOKUP(H241,Parâmetros!$E$3:$G$5,2,0))))</f>
        <v>0</v>
      </c>
      <c r="K241" s="74">
        <f t="shared" ref="K241" si="206">IF(J241="",0,((G241*J241)*$F$30)*0.9*100)</f>
        <v>0</v>
      </c>
      <c r="L241" s="3"/>
      <c r="M241" s="38"/>
    </row>
    <row r="242" spans="1:13" ht="45.75" customHeight="1" outlineLevel="1" x14ac:dyDescent="0.2">
      <c r="A242" s="170" t="str">
        <f>Máximo!A242</f>
        <v>3.208</v>
      </c>
      <c r="B242" s="667" t="str">
        <f>Máximo!B242:E242</f>
        <v>As aplicações mobile devem estar em conformidade com as mesmas políticas, padrões e procedimento definidos para sistemas web ou cliente/servidor, quando aplicáveis.</v>
      </c>
      <c r="C242" s="668"/>
      <c r="D242" s="668"/>
      <c r="E242" s="669"/>
      <c r="F242" s="68" t="str">
        <f>IF(Máximo!F242:I242="","",Máximo!F242:I242)</f>
        <v/>
      </c>
      <c r="G242" s="72">
        <f>Máximo!G242:J242</f>
        <v>6.9230769000000003E-4</v>
      </c>
      <c r="H242" s="70" t="str">
        <f>IF(Máximo!H242="","",Máximo!H242)</f>
        <v>Obrigatório</v>
      </c>
      <c r="I242" s="37" t="s">
        <v>4</v>
      </c>
      <c r="J242" s="73">
        <f>IF($K$13="Não Atende",0,IF(I242="","",IF(H242="",VLOOKUP(I242,Parâmetros!$B$3:$C$6,2,0),VLOOKUP(I242,Parâmetros!$B$3:$C$6,2,0)*VLOOKUP(H242,Parâmetros!$E$3:$G$5,2,0))))</f>
        <v>0</v>
      </c>
      <c r="K242" s="74">
        <f t="shared" ref="K242" si="207">IF(J242="",0,((G242*J242)*$F$30)*0.9*100)</f>
        <v>0</v>
      </c>
      <c r="L242" s="3"/>
      <c r="M242" s="38"/>
    </row>
    <row r="243" spans="1:13" ht="45.75" customHeight="1" outlineLevel="1" x14ac:dyDescent="0.2">
      <c r="A243" s="170" t="str">
        <f>Máximo!A243</f>
        <v>3.209</v>
      </c>
      <c r="B243" s="667" t="str">
        <f>Máximo!B243:E243</f>
        <v>Para automação de rotinas operacionais por DevOps devem ser utilizados os mecanismos de segurança em termos de autenticação, confidencialidade, integridade por meio contas de serviços ou chaves públicas.</v>
      </c>
      <c r="C243" s="668"/>
      <c r="D243" s="668"/>
      <c r="E243" s="669"/>
      <c r="F243" s="68" t="str">
        <f>IF(Máximo!F243:I243="","",Máximo!F243:I243)</f>
        <v/>
      </c>
      <c r="G243" s="72">
        <f>Máximo!G243:J243</f>
        <v>6.9230769000000003E-4</v>
      </c>
      <c r="H243" s="70" t="str">
        <f>IF(Máximo!H243="","",Máximo!H243)</f>
        <v>Obrigatório</v>
      </c>
      <c r="I243" s="37" t="s">
        <v>4</v>
      </c>
      <c r="J243" s="73">
        <f>IF($K$13="Não Atende",0,IF(I243="","",IF(H243="",VLOOKUP(I243,Parâmetros!$B$3:$C$6,2,0),VLOOKUP(I243,Parâmetros!$B$3:$C$6,2,0)*VLOOKUP(H243,Parâmetros!$E$3:$G$5,2,0))))</f>
        <v>0</v>
      </c>
      <c r="K243" s="74">
        <f t="shared" ref="K243" si="208">IF(J243="",0,((G243*J243)*$F$30)*0.9*100)</f>
        <v>0</v>
      </c>
      <c r="L243" s="3"/>
      <c r="M243" s="38"/>
    </row>
    <row r="244" spans="1:13" ht="45.75" customHeight="1" outlineLevel="1" x14ac:dyDescent="0.2">
      <c r="A244" s="170" t="str">
        <f>Máximo!A244</f>
        <v>3.210</v>
      </c>
      <c r="B244" s="667" t="str">
        <f>Máximo!B244:E244</f>
        <v>Para automação de rotinas operacionais DevOps que requerem a autenticação por chave pública, devem ser utilizadas chaves RSA de no mínimo 2048 bits.</v>
      </c>
      <c r="C244" s="668"/>
      <c r="D244" s="668"/>
      <c r="E244" s="669"/>
      <c r="F244" s="68" t="str">
        <f>IF(Máximo!F244:I244="","",Máximo!F244:I244)</f>
        <v/>
      </c>
      <c r="G244" s="72">
        <f>Máximo!G244:J244</f>
        <v>6.9230769000000003E-4</v>
      </c>
      <c r="H244" s="70" t="str">
        <f>IF(Máximo!H244="","",Máximo!H244)</f>
        <v>Obrigatório</v>
      </c>
      <c r="I244" s="37" t="s">
        <v>4</v>
      </c>
      <c r="J244" s="73">
        <f>IF($K$13="Não Atende",0,IF(I244="","",IF(H244="",VLOOKUP(I244,Parâmetros!$B$3:$C$6,2,0),VLOOKUP(I244,Parâmetros!$B$3:$C$6,2,0)*VLOOKUP(H244,Parâmetros!$E$3:$G$5,2,0))))</f>
        <v>0</v>
      </c>
      <c r="K244" s="74">
        <f t="shared" ref="K244" si="209">IF(J244="",0,((G244*J244)*$F$30)*0.9*100)</f>
        <v>0</v>
      </c>
      <c r="L244" s="3"/>
      <c r="M244" s="38"/>
    </row>
    <row r="245" spans="1:13" ht="45.75" customHeight="1" outlineLevel="1" x14ac:dyDescent="0.2">
      <c r="A245" s="170" t="str">
        <f>Máximo!A245</f>
        <v>3.211</v>
      </c>
      <c r="B245" s="667" t="str">
        <f>Máximo!B245:E245</f>
        <v>Deve-se implementar a segregação de funções de forma a respeitar o princípio do privilégio mínimo.</v>
      </c>
      <c r="C245" s="668"/>
      <c r="D245" s="668"/>
      <c r="E245" s="669"/>
      <c r="F245" s="68" t="str">
        <f>IF(Máximo!F245:I245="","",Máximo!F245:I245)</f>
        <v/>
      </c>
      <c r="G245" s="72">
        <f>Máximo!G245:J245</f>
        <v>6.9230769000000003E-4</v>
      </c>
      <c r="H245" s="70" t="str">
        <f>IF(Máximo!H245="","",Máximo!H245)</f>
        <v>Obrigatório</v>
      </c>
      <c r="I245" s="37" t="s">
        <v>4</v>
      </c>
      <c r="J245" s="73">
        <f>IF($K$13="Não Atende",0,IF(I245="","",IF(H245="",VLOOKUP(I245,Parâmetros!$B$3:$C$6,2,0),VLOOKUP(I245,Parâmetros!$B$3:$C$6,2,0)*VLOOKUP(H245,Parâmetros!$E$3:$G$5,2,0))))</f>
        <v>0</v>
      </c>
      <c r="K245" s="74">
        <f t="shared" ref="K245" si="210">IF(J245="",0,((G245*J245)*$F$30)*0.9*100)</f>
        <v>0</v>
      </c>
      <c r="L245" s="3"/>
      <c r="M245" s="38"/>
    </row>
    <row r="246" spans="1:13" ht="45.75" customHeight="1" outlineLevel="1" x14ac:dyDescent="0.2">
      <c r="A246" s="170" t="str">
        <f>Máximo!A246</f>
        <v>3.212</v>
      </c>
      <c r="B246" s="667" t="str">
        <f>Máximo!B246:E246</f>
        <v>Auditoria deve ser integrável com SIEM corporativo</v>
      </c>
      <c r="C246" s="668"/>
      <c r="D246" s="668"/>
      <c r="E246" s="669"/>
      <c r="F246" s="68" t="str">
        <f>IF(Máximo!F246:I246="","",Máximo!F246:I246)</f>
        <v/>
      </c>
      <c r="G246" s="72">
        <f>Máximo!G246:J246</f>
        <v>6.9230769000000003E-4</v>
      </c>
      <c r="H246" s="70" t="str">
        <f>IF(Máximo!H246="","",Máximo!H246)</f>
        <v>Obrigatório</v>
      </c>
      <c r="I246" s="37" t="s">
        <v>4</v>
      </c>
      <c r="J246" s="73">
        <f>IF($K$13="Não Atende",0,IF(I246="","",IF(H246="",VLOOKUP(I246,Parâmetros!$B$3:$C$6,2,0),VLOOKUP(I246,Parâmetros!$B$3:$C$6,2,0)*VLOOKUP(H246,Parâmetros!$E$3:$G$5,2,0))))</f>
        <v>0</v>
      </c>
      <c r="K246" s="74">
        <f t="shared" ref="K246" si="211">IF(J246="",0,((G246*J246)*$F$30)*0.9*100)</f>
        <v>0</v>
      </c>
      <c r="L246" s="3"/>
      <c r="M246" s="38"/>
    </row>
    <row r="247" spans="1:13" ht="45.75" customHeight="1" outlineLevel="1" x14ac:dyDescent="0.2">
      <c r="A247" s="170" t="str">
        <f>Máximo!A247</f>
        <v>3.213</v>
      </c>
      <c r="B247" s="667" t="str">
        <f>Máximo!B247:E247</f>
        <v>Suporte a Autenticação em todos os cenarios OAUTH2 e OpenId Connect</v>
      </c>
      <c r="C247" s="668"/>
      <c r="D247" s="668"/>
      <c r="E247" s="669"/>
      <c r="F247" s="68" t="str">
        <f>IF(Máximo!F247:I247="","",Máximo!F247:I247)</f>
        <v/>
      </c>
      <c r="G247" s="72">
        <f>Máximo!G247:J247</f>
        <v>6.9230769000000003E-4</v>
      </c>
      <c r="H247" s="70" t="str">
        <f>IF(Máximo!H247="","",Máximo!H247)</f>
        <v>Obrigatório</v>
      </c>
      <c r="I247" s="37" t="s">
        <v>4</v>
      </c>
      <c r="J247" s="73">
        <f>IF($K$13="Não Atende",0,IF(I247="","",IF(H247="",VLOOKUP(I247,Parâmetros!$B$3:$C$6,2,0),VLOOKUP(I247,Parâmetros!$B$3:$C$6,2,0)*VLOOKUP(H247,Parâmetros!$E$3:$G$5,2,0))))</f>
        <v>0</v>
      </c>
      <c r="K247" s="74">
        <f t="shared" ref="K247" si="212">IF(J247="",0,((G247*J247)*$F$30)*0.9*100)</f>
        <v>0</v>
      </c>
      <c r="L247" s="3"/>
      <c r="M247" s="38"/>
    </row>
    <row r="248" spans="1:13" ht="45.75" customHeight="1" outlineLevel="1" x14ac:dyDescent="0.2">
      <c r="A248" s="170" t="str">
        <f>Máximo!A248</f>
        <v>3.214</v>
      </c>
      <c r="B248" s="667" t="str">
        <f>Máximo!B248:E248</f>
        <v>Suporte a Autenticação via SAML 2</v>
      </c>
      <c r="C248" s="668"/>
      <c r="D248" s="668"/>
      <c r="E248" s="669"/>
      <c r="F248" s="68" t="str">
        <f>IF(Máximo!F248:I248="","",Máximo!F248:I248)</f>
        <v/>
      </c>
      <c r="G248" s="72">
        <f>Máximo!G248:J248</f>
        <v>6.9230769000000003E-4</v>
      </c>
      <c r="H248" s="70" t="str">
        <f>IF(Máximo!H248="","",Máximo!H248)</f>
        <v>Obrigatório</v>
      </c>
      <c r="I248" s="37" t="s">
        <v>4</v>
      </c>
      <c r="J248" s="73">
        <f>IF($K$13="Não Atende",0,IF(I248="","",IF(H248="",VLOOKUP(I248,Parâmetros!$B$3:$C$6,2,0),VLOOKUP(I248,Parâmetros!$B$3:$C$6,2,0)*VLOOKUP(H248,Parâmetros!$E$3:$G$5,2,0))))</f>
        <v>0</v>
      </c>
      <c r="K248" s="74">
        <f t="shared" ref="K248" si="213">IF(J248="",0,((G248*J248)*$F$30)*0.9*100)</f>
        <v>0</v>
      </c>
      <c r="L248" s="3"/>
      <c r="M248" s="38"/>
    </row>
    <row r="249" spans="1:13" ht="45.75" customHeight="1" outlineLevel="1" x14ac:dyDescent="0.2">
      <c r="A249" s="170" t="str">
        <f>Máximo!A249</f>
        <v>3.215</v>
      </c>
      <c r="B249" s="667" t="str">
        <f>Máximo!B249:E249</f>
        <v xml:space="preserve">Compativel para Segundo Fator de autenticação </v>
      </c>
      <c r="C249" s="668"/>
      <c r="D249" s="668"/>
      <c r="E249" s="669"/>
      <c r="F249" s="68" t="str">
        <f>IF(Máximo!F249:I249="","",Máximo!F249:I249)</f>
        <v/>
      </c>
      <c r="G249" s="72">
        <f>Máximo!G249:J249</f>
        <v>6.9230769000000003E-4</v>
      </c>
      <c r="H249" s="70" t="str">
        <f>IF(Máximo!H249="","",Máximo!H249)</f>
        <v>Obrigatório</v>
      </c>
      <c r="I249" s="37" t="s">
        <v>4</v>
      </c>
      <c r="J249" s="73">
        <f>IF($K$13="Não Atende",0,IF(I249="","",IF(H249="",VLOOKUP(I249,Parâmetros!$B$3:$C$6,2,0),VLOOKUP(I249,Parâmetros!$B$3:$C$6,2,0)*VLOOKUP(H249,Parâmetros!$E$3:$G$5,2,0))))</f>
        <v>0</v>
      </c>
      <c r="K249" s="74">
        <f t="shared" ref="K249" si="214">IF(J249="",0,((G249*J249)*$F$30)*0.9*100)</f>
        <v>0</v>
      </c>
      <c r="L249" s="3"/>
      <c r="M249" s="38"/>
    </row>
    <row r="250" spans="1:13" ht="45.75" customHeight="1" outlineLevel="1" x14ac:dyDescent="0.2">
      <c r="A250" s="170" t="str">
        <f>Máximo!A250</f>
        <v>3.216</v>
      </c>
      <c r="B250" s="667" t="str">
        <f>Máximo!B250:E250</f>
        <v>Todas as chamadas a serviços a Oi, deve garantir o acesso apenas às informações/operações autorizadas (Validação de contexto de parametros)</v>
      </c>
      <c r="C250" s="668"/>
      <c r="D250" s="668"/>
      <c r="E250" s="669"/>
      <c r="F250" s="68" t="str">
        <f>IF(Máximo!F250:I250="","",Máximo!F250:I250)</f>
        <v/>
      </c>
      <c r="G250" s="72">
        <f>Máximo!G250:J250</f>
        <v>6.9230769000000003E-4</v>
      </c>
      <c r="H250" s="70" t="str">
        <f>IF(Máximo!H250="","",Máximo!H250)</f>
        <v>Obrigatório</v>
      </c>
      <c r="I250" s="37" t="s">
        <v>4</v>
      </c>
      <c r="J250" s="73">
        <f>IF($K$13="Não Atende",0,IF(I250="","",IF(H250="",VLOOKUP(I250,Parâmetros!$B$3:$C$6,2,0),VLOOKUP(I250,Parâmetros!$B$3:$C$6,2,0)*VLOOKUP(H250,Parâmetros!$E$3:$G$5,2,0))))</f>
        <v>0</v>
      </c>
      <c r="K250" s="74">
        <f t="shared" ref="K250" si="215">IF(J250="",0,((G250*J250)*$F$30)*0.9*100)</f>
        <v>0</v>
      </c>
      <c r="L250" s="3"/>
      <c r="M250" s="38"/>
    </row>
    <row r="251" spans="1:13" ht="45.75" customHeight="1" outlineLevel="1" x14ac:dyDescent="0.2">
      <c r="A251" s="170" t="str">
        <f>Máximo!A251</f>
        <v>3.217</v>
      </c>
      <c r="B251" s="667" t="str">
        <f>Máximo!B251:E251</f>
        <v>Consoles, aplicações e serviços administrativos não podem ser acessados na internet.</v>
      </c>
      <c r="C251" s="668"/>
      <c r="D251" s="668"/>
      <c r="E251" s="669"/>
      <c r="F251" s="68" t="str">
        <f>IF(Máximo!F251:I251="","",Máximo!F251:I251)</f>
        <v/>
      </c>
      <c r="G251" s="72">
        <f>Máximo!G251:J251</f>
        <v>6.9230769000000003E-4</v>
      </c>
      <c r="H251" s="70" t="str">
        <f>IF(Máximo!H251="","",Máximo!H251)</f>
        <v>Obrigatório</v>
      </c>
      <c r="I251" s="37" t="s">
        <v>4</v>
      </c>
      <c r="J251" s="73">
        <f>IF($K$13="Não Atende",0,IF(I251="","",IF(H251="",VLOOKUP(I251,Parâmetros!$B$3:$C$6,2,0),VLOOKUP(I251,Parâmetros!$B$3:$C$6,2,0)*VLOOKUP(H251,Parâmetros!$E$3:$G$5,2,0))))</f>
        <v>0</v>
      </c>
      <c r="K251" s="74">
        <f t="shared" ref="K251" si="216">IF(J251="",0,((G251*J251)*$F$30)*0.9*100)</f>
        <v>0</v>
      </c>
      <c r="L251" s="3"/>
      <c r="M251" s="38"/>
    </row>
    <row r="252" spans="1:13" ht="45.75" customHeight="1" outlineLevel="1" x14ac:dyDescent="0.2">
      <c r="A252" s="170" t="str">
        <f>Máximo!A252</f>
        <v>3.218</v>
      </c>
      <c r="B252" s="667" t="str">
        <f>Máximo!B252:E252</f>
        <v>O aprovisionamento de acessos e perfis, excluindo as credenciais, deve ser automatizado e integrado ao diretório corporativo preferencialmente via ASSERTIONS / CLAIMS do padrão de federação utilizado</v>
      </c>
      <c r="C252" s="668"/>
      <c r="D252" s="668"/>
      <c r="E252" s="669"/>
      <c r="F252" s="68" t="str">
        <f>IF(Máximo!F252:I252="","",Máximo!F252:I252)</f>
        <v/>
      </c>
      <c r="G252" s="72">
        <f>Máximo!G252:J252</f>
        <v>6.9230769000000003E-4</v>
      </c>
      <c r="H252" s="70" t="str">
        <f>IF(Máximo!H252="","",Máximo!H252)</f>
        <v>Obrigatório</v>
      </c>
      <c r="I252" s="37" t="s">
        <v>4</v>
      </c>
      <c r="J252" s="73">
        <f>IF($K$13="Não Atende",0,IF(I252="","",IF(H252="",VLOOKUP(I252,Parâmetros!$B$3:$C$6,2,0),VLOOKUP(I252,Parâmetros!$B$3:$C$6,2,0)*VLOOKUP(H252,Parâmetros!$E$3:$G$5,2,0))))</f>
        <v>0</v>
      </c>
      <c r="K252" s="74">
        <f t="shared" ref="K252" si="217">IF(J252="",0,((G252*J252)*$F$30)*0.9*100)</f>
        <v>0</v>
      </c>
      <c r="L252" s="3"/>
      <c r="M252" s="38"/>
    </row>
    <row r="253" spans="1:13" ht="45.75" customHeight="1" outlineLevel="1" x14ac:dyDescent="0.2">
      <c r="A253" s="170" t="str">
        <f>Máximo!A253</f>
        <v>3.219</v>
      </c>
      <c r="B253" s="667" t="str">
        <f>Máximo!B253:E253</f>
        <v>Garantia a Não Repúdio nas ações do usuário</v>
      </c>
      <c r="C253" s="668"/>
      <c r="D253" s="668"/>
      <c r="E253" s="669"/>
      <c r="F253" s="68" t="str">
        <f>IF(Máximo!F253:I253="","",Máximo!F253:I253)</f>
        <v/>
      </c>
      <c r="G253" s="72">
        <f>Máximo!G253:J253</f>
        <v>6.9230769000000003E-4</v>
      </c>
      <c r="H253" s="70" t="str">
        <f>IF(Máximo!H253="","",Máximo!H253)</f>
        <v>Obrigatório</v>
      </c>
      <c r="I253" s="37" t="s">
        <v>4</v>
      </c>
      <c r="J253" s="73">
        <f>IF($K$13="Não Atende",0,IF(I253="","",IF(H253="",VLOOKUP(I253,Parâmetros!$B$3:$C$6,2,0),VLOOKUP(I253,Parâmetros!$B$3:$C$6,2,0)*VLOOKUP(H253,Parâmetros!$E$3:$G$5,2,0))))</f>
        <v>0</v>
      </c>
      <c r="K253" s="74">
        <f t="shared" ref="K253" si="218">IF(J253="",0,((G253*J253)*$F$30)*0.9*100)</f>
        <v>0</v>
      </c>
      <c r="L253" s="3"/>
      <c r="M253" s="38"/>
    </row>
    <row r="254" spans="1:13" ht="45.75" customHeight="1" outlineLevel="1" x14ac:dyDescent="0.2">
      <c r="A254" s="170" t="str">
        <f>Máximo!A254</f>
        <v>3.220</v>
      </c>
      <c r="B254" s="667" t="str">
        <f>Máximo!B254:E254</f>
        <v>A nuvem deve possuir certificação TIER 2 ou superior</v>
      </c>
      <c r="C254" s="668"/>
      <c r="D254" s="668"/>
      <c r="E254" s="669"/>
      <c r="F254" s="68" t="str">
        <f>IF(Máximo!F254:I254="","",Máximo!F254:I254)</f>
        <v/>
      </c>
      <c r="G254" s="72">
        <f>Máximo!G254:J254</f>
        <v>6.9230769000000003E-4</v>
      </c>
      <c r="H254" s="70" t="str">
        <f>IF(Máximo!H254="","",Máximo!H254)</f>
        <v>Obrigatório</v>
      </c>
      <c r="I254" s="37" t="s">
        <v>4</v>
      </c>
      <c r="J254" s="73">
        <f>IF($K$13="Não Atende",0,IF(I254="","",IF(H254="",VLOOKUP(I254,Parâmetros!$B$3:$C$6,2,0),VLOOKUP(I254,Parâmetros!$B$3:$C$6,2,0)*VLOOKUP(H254,Parâmetros!$E$3:$G$5,2,0))))</f>
        <v>0</v>
      </c>
      <c r="K254" s="74">
        <f t="shared" ref="K254" si="219">IF(J254="",0,((G254*J254)*$F$30)*0.9*100)</f>
        <v>0</v>
      </c>
      <c r="L254" s="3"/>
      <c r="M254" s="38"/>
    </row>
    <row r="255" spans="1:13" ht="45.75" customHeight="1" outlineLevel="1" x14ac:dyDescent="0.2">
      <c r="A255" s="170" t="str">
        <f>Máximo!A255</f>
        <v>3.221</v>
      </c>
      <c r="B255" s="667" t="str">
        <f>Máximo!B255:E255</f>
        <v>A solução deve garantir, prover e evidenciar integridade e confidencialidade no armazenamento (data in transit) e transmissao de informações (data at rest)</v>
      </c>
      <c r="C255" s="668"/>
      <c r="D255" s="668"/>
      <c r="E255" s="669"/>
      <c r="F255" s="68" t="str">
        <f>IF(Máximo!F255:I255="","",Máximo!F255:I255)</f>
        <v/>
      </c>
      <c r="G255" s="72">
        <f>Máximo!G255:J255</f>
        <v>6.9230769000000003E-4</v>
      </c>
      <c r="H255" s="70" t="str">
        <f>IF(Máximo!H255="","",Máximo!H255)</f>
        <v>Obrigatório</v>
      </c>
      <c r="I255" s="37" t="s">
        <v>4</v>
      </c>
      <c r="J255" s="73">
        <f>IF($K$13="Não Atende",0,IF(I255="","",IF(H255="",VLOOKUP(I255,Parâmetros!$B$3:$C$6,2,0),VLOOKUP(I255,Parâmetros!$B$3:$C$6,2,0)*VLOOKUP(H255,Parâmetros!$E$3:$G$5,2,0))))</f>
        <v>0</v>
      </c>
      <c r="K255" s="74">
        <f t="shared" ref="K255" si="220">IF(J255="",0,((G255*J255)*$F$30)*0.9*100)</f>
        <v>0</v>
      </c>
      <c r="L255" s="3"/>
      <c r="M255" s="38"/>
    </row>
    <row r="256" spans="1:13" ht="45.75" customHeight="1" outlineLevel="1" x14ac:dyDescent="0.2">
      <c r="A256" s="170" t="str">
        <f>Máximo!A256</f>
        <v>3.222</v>
      </c>
      <c r="B256" s="667" t="str">
        <f>Máximo!B256:E256</f>
        <v>O contratado deve garantir minimio privilegio para uso/gestão do ambiente</v>
      </c>
      <c r="C256" s="668"/>
      <c r="D256" s="668"/>
      <c r="E256" s="669"/>
      <c r="F256" s="68" t="str">
        <f>IF(Máximo!F256:I256="","",Máximo!F256:I256)</f>
        <v/>
      </c>
      <c r="G256" s="72">
        <f>Máximo!G256:J256</f>
        <v>6.9230769000000003E-4</v>
      </c>
      <c r="H256" s="70" t="str">
        <f>IF(Máximo!H256="","",Máximo!H256)</f>
        <v>Obrigatório</v>
      </c>
      <c r="I256" s="37" t="s">
        <v>4</v>
      </c>
      <c r="J256" s="73">
        <f>IF($K$13="Não Atende",0,IF(I256="","",IF(H256="",VLOOKUP(I256,Parâmetros!$B$3:$C$6,2,0),VLOOKUP(I256,Parâmetros!$B$3:$C$6,2,0)*VLOOKUP(H256,Parâmetros!$E$3:$G$5,2,0))))</f>
        <v>0</v>
      </c>
      <c r="K256" s="74">
        <f t="shared" ref="K256" si="221">IF(J256="",0,((G256*J256)*$F$30)*0.9*100)</f>
        <v>0</v>
      </c>
      <c r="L256" s="3"/>
      <c r="M256" s="38"/>
    </row>
    <row r="257" spans="1:13" ht="45.75" customHeight="1" outlineLevel="1" x14ac:dyDescent="0.2">
      <c r="A257" s="170" t="str">
        <f>Máximo!A257</f>
        <v>3.223</v>
      </c>
      <c r="B257" s="667" t="str">
        <f>Máximo!B257:E257</f>
        <v>O contratado deve garantir, prover e evidenciar  controle de acesso fisico ao ambiente</v>
      </c>
      <c r="C257" s="668"/>
      <c r="D257" s="668"/>
      <c r="E257" s="669"/>
      <c r="F257" s="68" t="str">
        <f>IF(Máximo!F257:I257="","",Máximo!F257:I257)</f>
        <v/>
      </c>
      <c r="G257" s="72">
        <f>Máximo!G257:J257</f>
        <v>6.9230769000000003E-4</v>
      </c>
      <c r="H257" s="70" t="str">
        <f>IF(Máximo!H257="","",Máximo!H257)</f>
        <v>Obrigatório</v>
      </c>
      <c r="I257" s="37" t="s">
        <v>4</v>
      </c>
      <c r="J257" s="73">
        <f>IF($K$13="Não Atende",0,IF(I257="","",IF(H257="",VLOOKUP(I257,Parâmetros!$B$3:$C$6,2,0),VLOOKUP(I257,Parâmetros!$B$3:$C$6,2,0)*VLOOKUP(H257,Parâmetros!$E$3:$G$5,2,0))))</f>
        <v>0</v>
      </c>
      <c r="K257" s="74">
        <f t="shared" ref="K257" si="222">IF(J257="",0,((G257*J257)*$F$30)*0.9*100)</f>
        <v>0</v>
      </c>
      <c r="L257" s="3"/>
      <c r="M257" s="38"/>
    </row>
    <row r="258" spans="1:13" ht="45.75" customHeight="1" outlineLevel="1" x14ac:dyDescent="0.2">
      <c r="A258" s="170" t="str">
        <f>Máximo!A258</f>
        <v>3.224</v>
      </c>
      <c r="B258" s="667" t="str">
        <f>Máximo!B258:E258</f>
        <v>Separação logica dos dados de produção,  homologação e desenvolvimento</v>
      </c>
      <c r="C258" s="668"/>
      <c r="D258" s="668"/>
      <c r="E258" s="669"/>
      <c r="F258" s="68" t="str">
        <f>IF(Máximo!F258:I258="","",Máximo!F258:I258)</f>
        <v/>
      </c>
      <c r="G258" s="72">
        <f>Máximo!G258:J258</f>
        <v>6.9230769000000003E-4</v>
      </c>
      <c r="H258" s="70" t="str">
        <f>IF(Máximo!H258="","",Máximo!H258)</f>
        <v>Obrigatório</v>
      </c>
      <c r="I258" s="37" t="s">
        <v>4</v>
      </c>
      <c r="J258" s="73">
        <f>IF($K$13="Não Atende",0,IF(I258="","",IF(H258="",VLOOKUP(I258,Parâmetros!$B$3:$C$6,2,0),VLOOKUP(I258,Parâmetros!$B$3:$C$6,2,0)*VLOOKUP(H258,Parâmetros!$E$3:$G$5,2,0))))</f>
        <v>0</v>
      </c>
      <c r="K258" s="74">
        <f t="shared" ref="K258" si="223">IF(J258="",0,((G258*J258)*$F$30)*0.9*100)</f>
        <v>0</v>
      </c>
      <c r="L258" s="3"/>
      <c r="M258" s="38"/>
    </row>
    <row r="259" spans="1:13" ht="45.75" customHeight="1" outlineLevel="1" x14ac:dyDescent="0.2">
      <c r="A259" s="170" t="str">
        <f>Máximo!A259</f>
        <v>3.225</v>
      </c>
      <c r="B259" s="667" t="str">
        <f>Máximo!B259:E259</f>
        <v>O serviço, ambiente e aplicações devem estar em compliance com os controles SOX, quando aplicável</v>
      </c>
      <c r="C259" s="668"/>
      <c r="D259" s="668"/>
      <c r="E259" s="669"/>
      <c r="F259" s="68" t="str">
        <f>IF(Máximo!F259:I259="","",Máximo!F259:I259)</f>
        <v/>
      </c>
      <c r="G259" s="72">
        <f>Máximo!G259:J259</f>
        <v>6.9230769000000003E-4</v>
      </c>
      <c r="H259" s="70" t="str">
        <f>IF(Máximo!H259="","",Máximo!H259)</f>
        <v>Obrigatório</v>
      </c>
      <c r="I259" s="37" t="s">
        <v>4</v>
      </c>
      <c r="J259" s="73">
        <f>IF($K$13="Não Atende",0,IF(I259="","",IF(H259="",VLOOKUP(I259,Parâmetros!$B$3:$C$6,2,0),VLOOKUP(I259,Parâmetros!$B$3:$C$6,2,0)*VLOOKUP(H259,Parâmetros!$E$3:$G$5,2,0))))</f>
        <v>0</v>
      </c>
      <c r="K259" s="74">
        <f t="shared" ref="K259" si="224">IF(J259="",0,((G259*J259)*$F$30)*0.9*100)</f>
        <v>0</v>
      </c>
      <c r="L259" s="3"/>
      <c r="M259" s="38"/>
    </row>
    <row r="260" spans="1:13" ht="45.75" customHeight="1" outlineLevel="1" x14ac:dyDescent="0.2">
      <c r="A260" s="170" t="str">
        <f>Máximo!A260</f>
        <v>3.226</v>
      </c>
      <c r="B260" s="667" t="str">
        <f>Máximo!B260:E260</f>
        <v>O provedor de nuvem deve possuir certificações vigentes da família ISO27000 nos datacenters e serviços os quais estejam sendo utilizados pela Oi</v>
      </c>
      <c r="C260" s="668"/>
      <c r="D260" s="668"/>
      <c r="E260" s="669"/>
      <c r="F260" s="68" t="str">
        <f>IF(Máximo!F260:I260="","",Máximo!F260:I260)</f>
        <v/>
      </c>
      <c r="G260" s="72">
        <f>Máximo!G260:J260</f>
        <v>6.9230769000000003E-4</v>
      </c>
      <c r="H260" s="70" t="str">
        <f>IF(Máximo!H260="","",Máximo!H260)</f>
        <v>Obrigatório</v>
      </c>
      <c r="I260" s="37" t="s">
        <v>4</v>
      </c>
      <c r="J260" s="73">
        <f>IF($K$13="Não Atende",0,IF(I260="","",IF(H260="",VLOOKUP(I260,Parâmetros!$B$3:$C$6,2,0),VLOOKUP(I260,Parâmetros!$B$3:$C$6,2,0)*VLOOKUP(H260,Parâmetros!$E$3:$G$5,2,0))))</f>
        <v>0</v>
      </c>
      <c r="K260" s="74">
        <f t="shared" ref="K260" si="225">IF(J260="",0,((G260*J260)*$F$30)*0.9*100)</f>
        <v>0</v>
      </c>
      <c r="L260" s="3"/>
      <c r="M260" s="38"/>
    </row>
    <row r="261" spans="1:13" ht="45.75" customHeight="1" outlineLevel="1" x14ac:dyDescent="0.2">
      <c r="A261" s="170" t="str">
        <f>Máximo!A261</f>
        <v>3.227</v>
      </c>
      <c r="B261" s="667" t="str">
        <f>Máximo!B261:E261</f>
        <v>Caso se utilize transações financeiras, o provedor de nuvem deve ser Certificado PCI DSS e PA DSS</v>
      </c>
      <c r="C261" s="668"/>
      <c r="D261" s="668"/>
      <c r="E261" s="669"/>
      <c r="F261" s="68" t="str">
        <f>IF(Máximo!F261:I261="","",Máximo!F261:I261)</f>
        <v/>
      </c>
      <c r="G261" s="72">
        <f>Máximo!G261:J261</f>
        <v>6.9230769000000003E-4</v>
      </c>
      <c r="H261" s="70" t="str">
        <f>IF(Máximo!H261="","",Máximo!H261)</f>
        <v>Obrigatório</v>
      </c>
      <c r="I261" s="37" t="s">
        <v>4</v>
      </c>
      <c r="J261" s="73">
        <f>IF($K$13="Não Atende",0,IF(I261="","",IF(H261="",VLOOKUP(I261,Parâmetros!$B$3:$C$6,2,0),VLOOKUP(I261,Parâmetros!$B$3:$C$6,2,0)*VLOOKUP(H261,Parâmetros!$E$3:$G$5,2,0))))</f>
        <v>0</v>
      </c>
      <c r="K261" s="74">
        <f t="shared" ref="K261" si="226">IF(J261="",0,((G261*J261)*$F$30)*0.9*100)</f>
        <v>0</v>
      </c>
      <c r="L261" s="3"/>
      <c r="M261" s="38"/>
    </row>
    <row r="262" spans="1:13" ht="45.75" customHeight="1" outlineLevel="1" x14ac:dyDescent="0.2">
      <c r="A262" s="170" t="str">
        <f>Máximo!A262</f>
        <v>3.228</v>
      </c>
      <c r="B262" s="667" t="str">
        <f>Máximo!B262:E262</f>
        <v>Compromisso contratual a apoio, suporte e disponibilização de informações em caso de investigações/auditoria. Garantia de entrega das informações para investições, como LOGS.</v>
      </c>
      <c r="C262" s="668"/>
      <c r="D262" s="668"/>
      <c r="E262" s="669"/>
      <c r="F262" s="68" t="str">
        <f>IF(Máximo!F262:I262="","",Máximo!F262:I262)</f>
        <v/>
      </c>
      <c r="G262" s="72">
        <f>Máximo!G262:J262</f>
        <v>6.9230769000000003E-4</v>
      </c>
      <c r="H262" s="70" t="str">
        <f>IF(Máximo!H262="","",Máximo!H262)</f>
        <v>Obrigatório</v>
      </c>
      <c r="I262" s="37" t="s">
        <v>4</v>
      </c>
      <c r="J262" s="73">
        <f>IF($K$13="Não Atende",0,IF(I262="","",IF(H262="",VLOOKUP(I262,Parâmetros!$B$3:$C$6,2,0),VLOOKUP(I262,Parâmetros!$B$3:$C$6,2,0)*VLOOKUP(H262,Parâmetros!$E$3:$G$5,2,0))))</f>
        <v>0</v>
      </c>
      <c r="K262" s="74">
        <f t="shared" ref="K262" si="227">IF(J262="",0,((G262*J262)*$F$30)*0.9*100)</f>
        <v>0</v>
      </c>
      <c r="L262" s="3"/>
      <c r="M262" s="38"/>
    </row>
    <row r="263" spans="1:13" ht="45.75" customHeight="1" outlineLevel="1" x14ac:dyDescent="0.2">
      <c r="A263" s="170" t="str">
        <f>Máximo!A263</f>
        <v>3.229</v>
      </c>
      <c r="B263" s="667" t="str">
        <f>Máximo!B263:E263</f>
        <v xml:space="preserve">O serviço de cloud deve estar totalmente hospedado no território nacional </v>
      </c>
      <c r="C263" s="668"/>
      <c r="D263" s="668"/>
      <c r="E263" s="669"/>
      <c r="F263" s="68" t="str">
        <f>IF(Máximo!F263:I263="","",Máximo!F263:I263)</f>
        <v/>
      </c>
      <c r="G263" s="72">
        <f>Máximo!G263:J263</f>
        <v>6.9230769000000003E-4</v>
      </c>
      <c r="H263" s="70" t="str">
        <f>IF(Máximo!H263="","",Máximo!H263)</f>
        <v>Obrigatório</v>
      </c>
      <c r="I263" s="37" t="s">
        <v>4</v>
      </c>
      <c r="J263" s="73">
        <f>IF($K$13="Não Atende",0,IF(I263="","",IF(H263="",VLOOKUP(I263,Parâmetros!$B$3:$C$6,2,0),VLOOKUP(I263,Parâmetros!$B$3:$C$6,2,0)*VLOOKUP(H263,Parâmetros!$E$3:$G$5,2,0))))</f>
        <v>0</v>
      </c>
      <c r="K263" s="74">
        <f t="shared" ref="K263" si="228">IF(J263="",0,((G263*J263)*$F$30)*0.9*100)</f>
        <v>0</v>
      </c>
      <c r="L263" s="3"/>
      <c r="M263" s="38"/>
    </row>
    <row r="264" spans="1:13" ht="45.75" customHeight="1" outlineLevel="1" x14ac:dyDescent="0.2">
      <c r="A264" s="170" t="str">
        <f>Máximo!A264</f>
        <v>3.230</v>
      </c>
      <c r="B264" s="667" t="str">
        <f>Máximo!B264:E264</f>
        <v>Deve estar com compativel com a leis e regulamentação brasileira vigente</v>
      </c>
      <c r="C264" s="668"/>
      <c r="D264" s="668"/>
      <c r="E264" s="669"/>
      <c r="F264" s="68" t="str">
        <f>IF(Máximo!F264:I264="","",Máximo!F264:I264)</f>
        <v/>
      </c>
      <c r="G264" s="72">
        <f>Máximo!G264:J264</f>
        <v>6.9230769000000003E-4</v>
      </c>
      <c r="H264" s="70" t="str">
        <f>IF(Máximo!H264="","",Máximo!H264)</f>
        <v>Obrigatório</v>
      </c>
      <c r="I264" s="37" t="s">
        <v>4</v>
      </c>
      <c r="J264" s="73">
        <f>IF($K$13="Não Atende",0,IF(I264="","",IF(H264="",VLOOKUP(I264,Parâmetros!$B$3:$C$6,2,0),VLOOKUP(I264,Parâmetros!$B$3:$C$6,2,0)*VLOOKUP(H264,Parâmetros!$E$3:$G$5,2,0))))</f>
        <v>0</v>
      </c>
      <c r="K264" s="74">
        <f t="shared" ref="K264" si="229">IF(J264="",0,((G264*J264)*$F$30)*0.9*100)</f>
        <v>0</v>
      </c>
      <c r="L264" s="3"/>
      <c r="M264" s="38"/>
    </row>
    <row r="265" spans="1:13" ht="45.75" customHeight="1" outlineLevel="1" x14ac:dyDescent="0.2">
      <c r="A265" s="170" t="str">
        <f>Máximo!A265</f>
        <v>3.231</v>
      </c>
      <c r="B265" s="667" t="str">
        <f>Máximo!B265:E265</f>
        <v>Todo dado migrado de ambiente produtivo para ambiente não produtivo deve ser descaracterizado / mascarado</v>
      </c>
      <c r="C265" s="668"/>
      <c r="D265" s="668"/>
      <c r="E265" s="669"/>
      <c r="F265" s="68" t="str">
        <f>IF(Máximo!F265:I265="","",Máximo!F265:I265)</f>
        <v/>
      </c>
      <c r="G265" s="72">
        <f>Máximo!G265:J265</f>
        <v>6.9230769000000003E-4</v>
      </c>
      <c r="H265" s="70" t="str">
        <f>IF(Máximo!H265="","",Máximo!H265)</f>
        <v>Obrigatório</v>
      </c>
      <c r="I265" s="37" t="s">
        <v>17</v>
      </c>
      <c r="J265" s="73">
        <f>IF($K$13="Não Atende",0,IF(I265="","",IF(H265="",VLOOKUP(I265,Parâmetros!$B$3:$C$6,2,0),VLOOKUP(I265,Parâmetros!$B$3:$C$6,2,0)*VLOOKUP(H265,Parâmetros!$E$3:$G$5,2,0))))</f>
        <v>0</v>
      </c>
      <c r="K265" s="74">
        <f t="shared" ref="K265" si="230">IF(J265="",0,((G265*J265)*$F$30)*0.9*100)</f>
        <v>0</v>
      </c>
      <c r="L265" s="3"/>
      <c r="M265" s="38"/>
    </row>
    <row r="266" spans="1:13" ht="45.75" customHeight="1" outlineLevel="1" x14ac:dyDescent="0.2">
      <c r="A266" s="170" t="str">
        <f>Máximo!A266</f>
        <v>3.232</v>
      </c>
      <c r="B266" s="667" t="str">
        <f>Máximo!B266:E266</f>
        <v>Solução deve ter proteção a ataque DOS, DDOS e ataques de força bruta</v>
      </c>
      <c r="C266" s="668"/>
      <c r="D266" s="668"/>
      <c r="E266" s="669"/>
      <c r="F266" s="68" t="str">
        <f>IF(Máximo!F266:I266="","",Máximo!F266:I266)</f>
        <v/>
      </c>
      <c r="G266" s="72">
        <f>Máximo!G266:J266</f>
        <v>6.9230769000000003E-4</v>
      </c>
      <c r="H266" s="70" t="str">
        <f>IF(Máximo!H266="","",Máximo!H266)</f>
        <v>Obrigatório</v>
      </c>
      <c r="I266" s="37" t="s">
        <v>4</v>
      </c>
      <c r="J266" s="73">
        <f>IF($K$13="Não Atende",0,IF(I266="","",IF(H266="",VLOOKUP(I266,Parâmetros!$B$3:$C$6,2,0),VLOOKUP(I266,Parâmetros!$B$3:$C$6,2,0)*VLOOKUP(H266,Parâmetros!$E$3:$G$5,2,0))))</f>
        <v>0</v>
      </c>
      <c r="K266" s="74">
        <f t="shared" ref="K266" si="231">IF(J266="",0,((G266*J266)*$F$30)*0.9*100)</f>
        <v>0</v>
      </c>
      <c r="L266" s="3"/>
      <c r="M266" s="38"/>
    </row>
    <row r="267" spans="1:13" ht="45.75" customHeight="1" outlineLevel="1" x14ac:dyDescent="0.2">
      <c r="A267" s="170" t="str">
        <f>Máximo!A267</f>
        <v>3.233</v>
      </c>
      <c r="B267" s="667" t="str">
        <f>Máximo!B267:E267</f>
        <v>Solução deve ter proteção IPS e IDS</v>
      </c>
      <c r="C267" s="668"/>
      <c r="D267" s="668"/>
      <c r="E267" s="669"/>
      <c r="F267" s="68" t="str">
        <f>IF(Máximo!F267:I267="","",Máximo!F267:I267)</f>
        <v/>
      </c>
      <c r="G267" s="72">
        <f>Máximo!G267:J267</f>
        <v>6.9230769000000003E-4</v>
      </c>
      <c r="H267" s="70" t="str">
        <f>IF(Máximo!H267="","",Máximo!H267)</f>
        <v>Obrigatório</v>
      </c>
      <c r="I267" s="37" t="s">
        <v>4</v>
      </c>
      <c r="J267" s="73">
        <f>IF($K$13="Não Atende",0,IF(I267="","",IF(H267="",VLOOKUP(I267,Parâmetros!$B$3:$C$6,2,0),VLOOKUP(I267,Parâmetros!$B$3:$C$6,2,0)*VLOOKUP(H267,Parâmetros!$E$3:$G$5,2,0))))</f>
        <v>0</v>
      </c>
      <c r="K267" s="74">
        <f t="shared" ref="K267" si="232">IF(J267="",0,((G267*J267)*$F$30)*0.9*100)</f>
        <v>0</v>
      </c>
      <c r="L267" s="3"/>
      <c r="M267" s="38"/>
    </row>
    <row r="268" spans="1:13" ht="45.75" customHeight="1" outlineLevel="1" x14ac:dyDescent="0.2">
      <c r="A268" s="170" t="str">
        <f>Máximo!A268</f>
        <v>3.234</v>
      </c>
      <c r="B268" s="667" t="str">
        <f>Máximo!B268:E268</f>
        <v>A solução deve implementar filttragem de tráfego de rede L7</v>
      </c>
      <c r="C268" s="668"/>
      <c r="D268" s="668"/>
      <c r="E268" s="669"/>
      <c r="F268" s="68" t="str">
        <f>IF(Máximo!F268:I268="","",Máximo!F268:I268)</f>
        <v/>
      </c>
      <c r="G268" s="72">
        <f>Máximo!G268:J268</f>
        <v>6.9230769000000003E-4</v>
      </c>
      <c r="H268" s="70" t="str">
        <f>IF(Máximo!H268="","",Máximo!H268)</f>
        <v>Obrigatório</v>
      </c>
      <c r="I268" s="37" t="s">
        <v>4</v>
      </c>
      <c r="J268" s="73">
        <f>IF($K$13="Não Atende",0,IF(I268="","",IF(H268="",VLOOKUP(I268,Parâmetros!$B$3:$C$6,2,0),VLOOKUP(I268,Parâmetros!$B$3:$C$6,2,0)*VLOOKUP(H268,Parâmetros!$E$3:$G$5,2,0))))</f>
        <v>0</v>
      </c>
      <c r="K268" s="74">
        <f t="shared" ref="K268" si="233">IF(J268="",0,((G268*J268)*$F$30)*0.9*100)</f>
        <v>0</v>
      </c>
      <c r="L268" s="3"/>
      <c r="M268" s="38"/>
    </row>
    <row r="269" spans="1:13" ht="45.75" customHeight="1" outlineLevel="1" x14ac:dyDescent="0.2">
      <c r="A269" s="170" t="str">
        <f>Máximo!A269</f>
        <v>3.235</v>
      </c>
      <c r="B269" s="667" t="str">
        <f>Máximo!B269:E269</f>
        <v>As integrações ou conectividade entre parceiros, a Oi e o provedor de cloud deve ser realizado através de link dedicado ou de algum protocolo que implemente autenticação das duas pontas (Ex.: VPN, 2-WAY SSL etc)</v>
      </c>
      <c r="C269" s="668"/>
      <c r="D269" s="668"/>
      <c r="E269" s="669"/>
      <c r="F269" s="68" t="str">
        <f>IF(Máximo!F269:I269="","",Máximo!F269:I269)</f>
        <v/>
      </c>
      <c r="G269" s="72">
        <f>Máximo!G269:J269</f>
        <v>6.9230769000000003E-4</v>
      </c>
      <c r="H269" s="70" t="str">
        <f>IF(Máximo!H269="","",Máximo!H269)</f>
        <v>Obrigatório</v>
      </c>
      <c r="I269" s="37" t="s">
        <v>4</v>
      </c>
      <c r="J269" s="73">
        <f>IF($K$13="Não Atende",0,IF(I269="","",IF(H269="",VLOOKUP(I269,Parâmetros!$B$3:$C$6,2,0),VLOOKUP(I269,Parâmetros!$B$3:$C$6,2,0)*VLOOKUP(H269,Parâmetros!$E$3:$G$5,2,0))))</f>
        <v>0</v>
      </c>
      <c r="K269" s="74">
        <f t="shared" ref="K269" si="234">IF(J269="",0,((G269*J269)*$F$30)*0.9*100)</f>
        <v>0</v>
      </c>
      <c r="L269" s="3"/>
      <c r="M269" s="38"/>
    </row>
    <row r="270" spans="1:13" ht="45.75" customHeight="1" outlineLevel="1" x14ac:dyDescent="0.2">
      <c r="A270" s="170" t="str">
        <f>Máximo!A270</f>
        <v>3.236</v>
      </c>
      <c r="B270" s="667" t="str">
        <f>Máximo!B270:E270</f>
        <v>Soluções SaaS devem ser single tenant</v>
      </c>
      <c r="C270" s="668"/>
      <c r="D270" s="668"/>
      <c r="E270" s="669"/>
      <c r="F270" s="68" t="str">
        <f>IF(Máximo!F270:I270="","",Máximo!F270:I270)</f>
        <v/>
      </c>
      <c r="G270" s="72">
        <f>Máximo!G270:J270</f>
        <v>6.9230769000000003E-4</v>
      </c>
      <c r="H270" s="70" t="str">
        <f>IF(Máximo!H270="","",Máximo!H270)</f>
        <v>Obrigatório</v>
      </c>
      <c r="I270" s="37" t="s">
        <v>4</v>
      </c>
      <c r="J270" s="73">
        <f>IF($K$13="Não Atende",0,IF(I270="","",IF(H270="",VLOOKUP(I270,Parâmetros!$B$3:$C$6,2,0),VLOOKUP(I270,Parâmetros!$B$3:$C$6,2,0)*VLOOKUP(H270,Parâmetros!$E$3:$G$5,2,0))))</f>
        <v>0</v>
      </c>
      <c r="K270" s="74">
        <f t="shared" ref="K270" si="235">IF(J270="",0,((G270*J270)*$F$30)*0.9*100)</f>
        <v>0</v>
      </c>
      <c r="L270" s="3"/>
      <c r="M270" s="38"/>
    </row>
    <row r="271" spans="1:13" ht="45.75" customHeight="1" outlineLevel="1" x14ac:dyDescent="0.2">
      <c r="A271" s="170" t="str">
        <f>Máximo!A271</f>
        <v>3.237</v>
      </c>
      <c r="B271" s="667" t="str">
        <f>Máximo!B271:E271</f>
        <v>Para SaaS, o provedor deve ter plano de Disaster Recovery testado regularmente</v>
      </c>
      <c r="C271" s="668"/>
      <c r="D271" s="668"/>
      <c r="E271" s="669"/>
      <c r="F271" s="68" t="str">
        <f>IF(Máximo!F271:I271="","",Máximo!F271:I271)</f>
        <v/>
      </c>
      <c r="G271" s="72">
        <f>Máximo!G271:J271</f>
        <v>6.9230769000000003E-4</v>
      </c>
      <c r="H271" s="70" t="str">
        <f>IF(Máximo!H271="","",Máximo!H271)</f>
        <v>Obrigatório</v>
      </c>
      <c r="I271" s="37" t="s">
        <v>4</v>
      </c>
      <c r="J271" s="73">
        <f>IF($K$13="Não Atende",0,IF(I271="","",IF(H271="",VLOOKUP(I271,Parâmetros!$B$3:$C$6,2,0),VLOOKUP(I271,Parâmetros!$B$3:$C$6,2,0)*VLOOKUP(H271,Parâmetros!$E$3:$G$5,2,0))))</f>
        <v>0</v>
      </c>
      <c r="K271" s="74">
        <f t="shared" ref="K271" si="236">IF(J271="",0,((G271*J271)*$F$30)*0.9*100)</f>
        <v>0</v>
      </c>
      <c r="L271" s="3"/>
      <c r="M271" s="38"/>
    </row>
    <row r="272" spans="1:13" ht="45.75" customHeight="1" outlineLevel="1" x14ac:dyDescent="0.2">
      <c r="A272" s="170" t="str">
        <f>Máximo!A272</f>
        <v>3.238</v>
      </c>
      <c r="B272" s="667" t="str">
        <f>Máximo!B272:E272</f>
        <v>Deve haver mecanismos de recuperação / migração de dados para caso de migração de empresa ou recisão de contratual</v>
      </c>
      <c r="C272" s="668"/>
      <c r="D272" s="668"/>
      <c r="E272" s="669"/>
      <c r="F272" s="68" t="str">
        <f>IF(Máximo!F272:I272="","",Máximo!F272:I272)</f>
        <v/>
      </c>
      <c r="G272" s="72">
        <f>Máximo!G272:J272</f>
        <v>6.9230769000000003E-4</v>
      </c>
      <c r="H272" s="70" t="str">
        <f>IF(Máximo!H272="","",Máximo!H272)</f>
        <v>Obrigatório</v>
      </c>
      <c r="I272" s="37" t="s">
        <v>4</v>
      </c>
      <c r="J272" s="73">
        <f>IF($K$13="Não Atende",0,IF(I272="","",IF(H272="",VLOOKUP(I272,Parâmetros!$B$3:$C$6,2,0),VLOOKUP(I272,Parâmetros!$B$3:$C$6,2,0)*VLOOKUP(H272,Parâmetros!$E$3:$G$5,2,0))))</f>
        <v>0</v>
      </c>
      <c r="K272" s="74">
        <f t="shared" ref="K272" si="237">IF(J272="",0,((G272*J272)*$F$30)*0.9*100)</f>
        <v>0</v>
      </c>
      <c r="L272" s="3"/>
      <c r="M272" s="38"/>
    </row>
    <row r="273" spans="1:15" ht="45.75" customHeight="1" outlineLevel="1" x14ac:dyDescent="0.2">
      <c r="A273" s="170" t="str">
        <f>Máximo!A273</f>
        <v>3.239</v>
      </c>
      <c r="B273" s="667" t="str">
        <f>Máximo!B273:E273</f>
        <v xml:space="preserve">O fornecedor deve apresentar um plano de mapeamento e contenção de suas maiores ameaças </v>
      </c>
      <c r="C273" s="668"/>
      <c r="D273" s="668"/>
      <c r="E273" s="669"/>
      <c r="F273" s="68" t="str">
        <f>IF(Máximo!F273:I273="","",Máximo!F273:I273)</f>
        <v/>
      </c>
      <c r="G273" s="72">
        <f>Máximo!G273:J273</f>
        <v>6.9230769000000003E-4</v>
      </c>
      <c r="H273" s="70" t="str">
        <f>IF(Máximo!H273="","",Máximo!H273)</f>
        <v>Obrigatório</v>
      </c>
      <c r="I273" s="37" t="s">
        <v>4</v>
      </c>
      <c r="J273" s="73">
        <f>IF($K$13="Não Atende",0,IF(I273="","",IF(H273="",VLOOKUP(I273,Parâmetros!$B$3:$C$6,2,0),VLOOKUP(I273,Parâmetros!$B$3:$C$6,2,0)*VLOOKUP(H273,Parâmetros!$E$3:$G$5,2,0))))</f>
        <v>0</v>
      </c>
      <c r="K273" s="74">
        <f t="shared" ref="K273" si="238">IF(J273="",0,((G273*J273)*$F$30)*0.9*100)</f>
        <v>0</v>
      </c>
      <c r="L273" s="3"/>
      <c r="M273" s="38"/>
    </row>
    <row r="274" spans="1:15" ht="45.75" customHeight="1" outlineLevel="1" x14ac:dyDescent="0.2">
      <c r="A274" s="170" t="str">
        <f>Máximo!A274</f>
        <v>3.240</v>
      </c>
      <c r="B274" s="667" t="str">
        <f>Máximo!B274:E274</f>
        <v>Deve ser possivel fazer teste de segurança no serviço/ambiente</v>
      </c>
      <c r="C274" s="668"/>
      <c r="D274" s="668"/>
      <c r="E274" s="669"/>
      <c r="F274" s="68" t="str">
        <f>IF(Máximo!F274:I274="","",Máximo!F274:I274)</f>
        <v/>
      </c>
      <c r="G274" s="72">
        <f>Máximo!G274:J274</f>
        <v>6.9230769000000003E-4</v>
      </c>
      <c r="H274" s="70" t="str">
        <f>IF(Máximo!H274="","",Máximo!H274)</f>
        <v>Obrigatório</v>
      </c>
      <c r="I274" s="37" t="s">
        <v>4</v>
      </c>
      <c r="J274" s="73">
        <f>IF($K$13="Não Atende",0,IF(I274="","",IF(H274="",VLOOKUP(I274,Parâmetros!$B$3:$C$6,2,0),VLOOKUP(I274,Parâmetros!$B$3:$C$6,2,0)*VLOOKUP(H274,Parâmetros!$E$3:$G$5,2,0))))</f>
        <v>0</v>
      </c>
      <c r="K274" s="74">
        <f t="shared" ref="K274" si="239">IF(J274="",0,((G274*J274)*$F$30)*0.9*100)</f>
        <v>0</v>
      </c>
      <c r="L274" s="3"/>
      <c r="M274" s="38"/>
    </row>
    <row r="275" spans="1:15" ht="45.75" customHeight="1" outlineLevel="1" x14ac:dyDescent="0.2">
      <c r="A275" s="170" t="str">
        <f>Máximo!A275</f>
        <v>3.241</v>
      </c>
      <c r="B275" s="667" t="str">
        <f>Máximo!B275:E275</f>
        <v>Garantia de correção sem custos de vulnerabilidade de segurança E hardening</v>
      </c>
      <c r="C275" s="668"/>
      <c r="D275" s="668"/>
      <c r="E275" s="669"/>
      <c r="F275" s="68" t="str">
        <f>IF(Máximo!F275:I275="","",Máximo!F275:I275)</f>
        <v/>
      </c>
      <c r="G275" s="72">
        <f>Máximo!G275:J275</f>
        <v>6.9230769000000003E-4</v>
      </c>
      <c r="H275" s="70" t="str">
        <f>IF(Máximo!H275="","",Máximo!H275)</f>
        <v>Obrigatório</v>
      </c>
      <c r="I275" s="37" t="s">
        <v>4</v>
      </c>
      <c r="J275" s="73">
        <f>IF($K$13="Não Atende",0,IF(I275="","",IF(H275="",VLOOKUP(I275,Parâmetros!$B$3:$C$6,2,0),VLOOKUP(I275,Parâmetros!$B$3:$C$6,2,0)*VLOOKUP(H275,Parâmetros!$E$3:$G$5,2,0))))</f>
        <v>0</v>
      </c>
      <c r="K275" s="74">
        <f t="shared" ref="K275" si="240">IF(J275="",0,((G275*J275)*$F$30)*0.9*100)</f>
        <v>0</v>
      </c>
      <c r="L275" s="3"/>
      <c r="M275" s="38"/>
    </row>
    <row r="276" spans="1:15" ht="45.75" customHeight="1" outlineLevel="1" x14ac:dyDescent="0.2">
      <c r="A276" s="170" t="str">
        <f>Máximo!A276</f>
        <v>3.242</v>
      </c>
      <c r="B276" s="667" t="str">
        <f>Máximo!B276:E276</f>
        <v>O consumo de informações corporativas deve ser feito através do API Gateway Corporativo.</v>
      </c>
      <c r="C276" s="668"/>
      <c r="D276" s="668"/>
      <c r="E276" s="669"/>
      <c r="F276" s="68" t="str">
        <f>IF(Máximo!F276:I276="","",Máximo!F276:I276)</f>
        <v/>
      </c>
      <c r="G276" s="72">
        <f>Máximo!G276:J276</f>
        <v>6.9230769000000003E-4</v>
      </c>
      <c r="H276" s="70" t="str">
        <f>IF(Máximo!H276="","",Máximo!H276)</f>
        <v>Obrigatório</v>
      </c>
      <c r="I276" s="37" t="s">
        <v>4</v>
      </c>
      <c r="J276" s="73">
        <f>IF($K$13="Não Atende",0,IF(I276="","",IF(H276="",VLOOKUP(I276,Parâmetros!$B$3:$C$6,2,0),VLOOKUP(I276,Parâmetros!$B$3:$C$6,2,0)*VLOOKUP(H276,Parâmetros!$E$3:$G$5,2,0))))</f>
        <v>0</v>
      </c>
      <c r="K276" s="74">
        <f t="shared" ref="K276" si="241">IF(J276="",0,((G276*J276)*$F$30)*0.9*100)</f>
        <v>0</v>
      </c>
      <c r="L276" s="3"/>
      <c r="M276" s="38"/>
    </row>
    <row r="277" spans="1:15" ht="45.75" customHeight="1" outlineLevel="1" x14ac:dyDescent="0.2">
      <c r="A277" s="170" t="str">
        <f>Máximo!A277</f>
        <v>3.243</v>
      </c>
      <c r="B277" s="667" t="str">
        <f>Máximo!B277:E277</f>
        <v>Deve ser possivel de acesso a todos os logs da solução em tempo real</v>
      </c>
      <c r="C277" s="668"/>
      <c r="D277" s="668"/>
      <c r="E277" s="669"/>
      <c r="F277" s="68" t="str">
        <f>IF(Máximo!F277:I277="","",Máximo!F277:I277)</f>
        <v/>
      </c>
      <c r="G277" s="72">
        <f>Máximo!G277:J277</f>
        <v>6.9230769000000003E-4</v>
      </c>
      <c r="H277" s="70" t="str">
        <f>IF(Máximo!H277="","",Máximo!H277)</f>
        <v>Obrigatório</v>
      </c>
      <c r="I277" s="37" t="s">
        <v>4</v>
      </c>
      <c r="J277" s="73">
        <f>IF($K$13="Não Atende",0,IF(I277="","",IF(H277="",VLOOKUP(I277,Parâmetros!$B$3:$C$6,2,0),VLOOKUP(I277,Parâmetros!$B$3:$C$6,2,0)*VLOOKUP(H277,Parâmetros!$E$3:$G$5,2,0))))</f>
        <v>0</v>
      </c>
      <c r="K277" s="74">
        <f t="shared" ref="K277" si="242">IF(J277="",0,((G277*J277)*$F$30)*0.9*100)</f>
        <v>0</v>
      </c>
      <c r="L277" s="3"/>
      <c r="M277" s="38"/>
    </row>
    <row r="278" spans="1:15" ht="45.75" customHeight="1" outlineLevel="1" x14ac:dyDescent="0.2">
      <c r="A278" s="170" t="str">
        <f>Máximo!A278</f>
        <v>3.244</v>
      </c>
      <c r="B278" s="667" t="str">
        <f>Máximo!B278:E278</f>
        <v>Proponente deve ter area responsavel por seguranca da informação com staff certificado ( CISPP, CISA, CEH, CSPA, CSSLP e etc )</v>
      </c>
      <c r="C278" s="668"/>
      <c r="D278" s="668"/>
      <c r="E278" s="669"/>
      <c r="F278" s="68" t="str">
        <f>IF(Máximo!F278:I278="","",Máximo!F278:I278)</f>
        <v/>
      </c>
      <c r="G278" s="72">
        <f>Máximo!G278:J278</f>
        <v>6.9230769000000003E-4</v>
      </c>
      <c r="H278" s="70" t="str">
        <f>IF(Máximo!H278="","",Máximo!H278)</f>
        <v>Obrigatório</v>
      </c>
      <c r="I278" s="37" t="s">
        <v>4</v>
      </c>
      <c r="J278" s="73">
        <f>IF($K$13="Não Atende",0,IF(I278="","",IF(H278="",VLOOKUP(I278,Parâmetros!$B$3:$C$6,2,0),VLOOKUP(I278,Parâmetros!$B$3:$C$6,2,0)*VLOOKUP(H278,Parâmetros!$E$3:$G$5,2,0))))</f>
        <v>0</v>
      </c>
      <c r="K278" s="74">
        <f t="shared" ref="K278" si="243">IF(J278="",0,((G278*J278)*$F$30)*0.9*100)</f>
        <v>0</v>
      </c>
      <c r="L278" s="3"/>
      <c r="M278" s="38"/>
    </row>
    <row r="279" spans="1:15" ht="45.75" customHeight="1" outlineLevel="1" x14ac:dyDescent="0.2">
      <c r="A279" s="170" t="str">
        <f>Máximo!A279</f>
        <v>3.245</v>
      </c>
      <c r="B279" s="667" t="str">
        <f>Máximo!B279:E279</f>
        <v>O provedor deve ser capaz de atender as necessidades da Oi em termos de RPO (Recovery Point Objective) e RTO (Recovery Time Objective)</v>
      </c>
      <c r="C279" s="668"/>
      <c r="D279" s="668"/>
      <c r="E279" s="669"/>
      <c r="F279" s="68" t="str">
        <f>IF(Máximo!F279:I279="","",Máximo!F279:I279)</f>
        <v/>
      </c>
      <c r="G279" s="72">
        <f>Máximo!G279:J279</f>
        <v>6.9230769000000003E-4</v>
      </c>
      <c r="H279" s="70" t="str">
        <f>IF(Máximo!H279="","",Máximo!H279)</f>
        <v>Obrigatório</v>
      </c>
      <c r="I279" s="37" t="s">
        <v>4</v>
      </c>
      <c r="J279" s="73">
        <f>IF($K$13="Não Atende",0,IF(I279="","",IF(H279="",VLOOKUP(I279,Parâmetros!$B$3:$C$6,2,0),VLOOKUP(I279,Parâmetros!$B$3:$C$6,2,0)*VLOOKUP(H279,Parâmetros!$E$3:$G$5,2,0))))</f>
        <v>0</v>
      </c>
      <c r="K279" s="74">
        <f t="shared" ref="K279" si="244">IF(J279="",0,((G279*J279)*$F$30)*0.9*100)</f>
        <v>0</v>
      </c>
      <c r="L279" s="3"/>
      <c r="M279" s="38"/>
    </row>
    <row r="280" spans="1:15" ht="45.75" customHeight="1" outlineLevel="1" x14ac:dyDescent="0.2">
      <c r="A280" s="170" t="str">
        <f>Máximo!A280</f>
        <v>3.246</v>
      </c>
      <c r="B280" s="667" t="str">
        <f>Máximo!B280:E280</f>
        <v>Deve ser possível restringir o acesso por localidade (IP) às aplicações / serviços em nuvem para determinados usuários</v>
      </c>
      <c r="C280" s="668"/>
      <c r="D280" s="668"/>
      <c r="E280" s="669"/>
      <c r="F280" s="68" t="str">
        <f>IF(Máximo!F280:I280="","",Máximo!F280:I280)</f>
        <v/>
      </c>
      <c r="G280" s="72">
        <f>Máximo!G280:J280</f>
        <v>6.9230769000000003E-4</v>
      </c>
      <c r="H280" s="70" t="str">
        <f>IF(Máximo!H280="","",Máximo!H280)</f>
        <v>Obrigatório</v>
      </c>
      <c r="I280" s="37" t="s">
        <v>4</v>
      </c>
      <c r="J280" s="73">
        <f>IF($K$13="Não Atende",0,IF(I280="","",IF(H280="",VLOOKUP(I280,Parâmetros!$B$3:$C$6,2,0),VLOOKUP(I280,Parâmetros!$B$3:$C$6,2,0)*VLOOKUP(H280,Parâmetros!$E$3:$G$5,2,0))))</f>
        <v>0</v>
      </c>
      <c r="K280" s="74">
        <f t="shared" ref="K280" si="245">IF(J280="",0,((G280*J280)*$F$30)*0.9*100)</f>
        <v>0</v>
      </c>
      <c r="L280" s="3"/>
      <c r="M280" s="38"/>
    </row>
    <row r="281" spans="1:15" ht="45.75" customHeight="1" outlineLevel="1" x14ac:dyDescent="0.2">
      <c r="A281" s="170" t="str">
        <f>Máximo!A281</f>
        <v>3.247</v>
      </c>
      <c r="B281" s="667" t="str">
        <f>Máximo!B281:E281</f>
        <v>Serviços ou aplicações hospedados em nuvem pública só devem ser expostos para Internet caso seja estritamente necessário</v>
      </c>
      <c r="C281" s="668"/>
      <c r="D281" s="668"/>
      <c r="E281" s="669"/>
      <c r="F281" s="68" t="str">
        <f>IF(Máximo!F281:I281="","",Máximo!F281:I281)</f>
        <v/>
      </c>
      <c r="G281" s="72">
        <f>Máximo!G281:J281</f>
        <v>6.9230769000000003E-4</v>
      </c>
      <c r="H281" s="70" t="str">
        <f>IF(Máximo!H281="","",Máximo!H281)</f>
        <v>Obrigatório</v>
      </c>
      <c r="I281" s="37" t="s">
        <v>4</v>
      </c>
      <c r="J281" s="73">
        <f>IF($K$13="Não Atende",0,IF(I281="","",IF(H281="",VLOOKUP(I281,Parâmetros!$B$3:$C$6,2,0),VLOOKUP(I281,Parâmetros!$B$3:$C$6,2,0)*VLOOKUP(H281,Parâmetros!$E$3:$G$5,2,0))))</f>
        <v>0</v>
      </c>
      <c r="K281" s="74">
        <f t="shared" ref="K281" si="246">IF(J281="",0,((G281*J281)*$F$30)*0.9*100)</f>
        <v>0</v>
      </c>
      <c r="L281" s="3"/>
      <c r="M281" s="38"/>
    </row>
    <row r="282" spans="1:15" ht="45.75" customHeight="1" outlineLevel="1" x14ac:dyDescent="0.2">
      <c r="A282" s="170" t="str">
        <f>Máximo!A282</f>
        <v>3.248</v>
      </c>
      <c r="B282" s="667" t="str">
        <f>Máximo!B282:E282</f>
        <v>Deve ser implementado DMZ na nuvem pública de forma a isolar aqueles nós que estarão acessíveis na Internet</v>
      </c>
      <c r="C282" s="668"/>
      <c r="D282" s="668"/>
      <c r="E282" s="669"/>
      <c r="F282" s="68" t="str">
        <f>IF(Máximo!F282:I282="","",Máximo!F282:I282)</f>
        <v/>
      </c>
      <c r="G282" s="72">
        <f>Máximo!G282:J282</f>
        <v>6.9230769000000003E-4</v>
      </c>
      <c r="H282" s="70" t="str">
        <f>IF(Máximo!H282="","",Máximo!H282)</f>
        <v>Obrigatório</v>
      </c>
      <c r="I282" s="37" t="s">
        <v>4</v>
      </c>
      <c r="J282" s="73">
        <f>IF($K$13="Não Atende",0,IF(I282="","",IF(H282="",VLOOKUP(I282,Parâmetros!$B$3:$C$6,2,0),VLOOKUP(I282,Parâmetros!$B$3:$C$6,2,0)*VLOOKUP(H282,Parâmetros!$E$3:$G$5,2,0))))</f>
        <v>0</v>
      </c>
      <c r="K282" s="74">
        <f t="shared" ref="K282" si="247">IF(J282="",0,((G282*J282)*$F$30)*0.9*100)</f>
        <v>0</v>
      </c>
      <c r="L282" s="3"/>
      <c r="M282" s="38"/>
    </row>
    <row r="283" spans="1:15" ht="15" customHeight="1" outlineLevel="1" x14ac:dyDescent="0.2">
      <c r="A283" s="121"/>
      <c r="B283" s="237" t="s">
        <v>171</v>
      </c>
      <c r="C283" s="237"/>
      <c r="D283" s="237"/>
      <c r="E283" s="237"/>
      <c r="F283" s="122"/>
      <c r="G283" s="122"/>
      <c r="H283" s="122"/>
      <c r="I283" s="239"/>
      <c r="J283" s="122"/>
      <c r="K283" s="122"/>
      <c r="L283" s="122"/>
      <c r="M283" s="123"/>
      <c r="N283" s="168"/>
      <c r="O283" s="168"/>
    </row>
    <row r="284" spans="1:15" ht="45.75" customHeight="1" outlineLevel="1" x14ac:dyDescent="0.2">
      <c r="A284" s="170" t="str">
        <f>Máximo!A284</f>
        <v>3.249</v>
      </c>
      <c r="B284" s="667" t="str">
        <f>Máximo!B284:E284</f>
        <v>Para processos e interfaces baseados em arquivos ou batch deve-se projetar na solução a capacidade de gerar arquivos específicos de erros, além de gravar em LOG na camada ofendida o seu detalhamento, mantendo a persistência e disponibilidade do processamento</v>
      </c>
      <c r="C284" s="668"/>
      <c r="D284" s="668"/>
      <c r="E284" s="669"/>
      <c r="F284" s="68" t="str">
        <f>IF(Máximo!F284:I284="","",Máximo!F284:I284)</f>
        <v/>
      </c>
      <c r="G284" s="72">
        <f>Máximo!G284:J284</f>
        <v>2.5000000000000001E-3</v>
      </c>
      <c r="H284" s="70" t="str">
        <f>IF(Máximo!H284="","",Máximo!H284)</f>
        <v>Obrigatório</v>
      </c>
      <c r="I284" s="37" t="s">
        <v>4</v>
      </c>
      <c r="J284" s="73">
        <f>IF($K$13="Não Atende",0,IF(I284="","",IF(H284="",VLOOKUP(I284,Parâmetros!$B$3:$C$6,2,0),VLOOKUP(I284,Parâmetros!$B$3:$C$6,2,0)*VLOOKUP(H284,Parâmetros!$E$3:$G$5,2,0))))</f>
        <v>0</v>
      </c>
      <c r="K284" s="74">
        <f>IF(J284="",0,((G284*J284)*$F$30)*0.9*100)</f>
        <v>0</v>
      </c>
      <c r="L284" s="3"/>
      <c r="M284" s="38"/>
    </row>
    <row r="285" spans="1:15" ht="45.75" customHeight="1" outlineLevel="1" x14ac:dyDescent="0.2">
      <c r="A285" s="170" t="str">
        <f>Máximo!A285</f>
        <v>3.250</v>
      </c>
      <c r="B285" s="667" t="str">
        <f>Máximo!B285:E285</f>
        <v>Demonstrar habilidade para controles de versão da solução</v>
      </c>
      <c r="C285" s="668"/>
      <c r="D285" s="668"/>
      <c r="E285" s="669"/>
      <c r="F285" s="68" t="str">
        <f>IF(Máximo!F285:I285="","",Máximo!F285:I285)</f>
        <v/>
      </c>
      <c r="G285" s="72">
        <f>Máximo!G285:J285</f>
        <v>2.5000000000000001E-3</v>
      </c>
      <c r="H285" s="70" t="str">
        <f>IF(Máximo!H285="","",Máximo!H285)</f>
        <v>Obrigatório</v>
      </c>
      <c r="I285" s="37" t="s">
        <v>4</v>
      </c>
      <c r="J285" s="73">
        <f>IF($K$13="Não Atende",0,IF(I285="","",IF(H285="",VLOOKUP(I285,Parâmetros!$B$3:$C$6,2,0),VLOOKUP(I285,Parâmetros!$B$3:$C$6,2,0)*VLOOKUP(H285,Parâmetros!$E$3:$G$5,2,0))))</f>
        <v>0</v>
      </c>
      <c r="K285" s="74">
        <f>IF(J285="",0,((G285*J285)*$F$30)*0.9*100)</f>
        <v>0</v>
      </c>
      <c r="L285" s="3"/>
      <c r="M285" s="38"/>
    </row>
    <row r="286" spans="1:15" ht="45.75" customHeight="1" outlineLevel="1" x14ac:dyDescent="0.2">
      <c r="A286" s="170" t="str">
        <f>Máximo!A286</f>
        <v>3.251</v>
      </c>
      <c r="B286" s="667" t="str">
        <f>Máximo!B286:E286</f>
        <v>Todos os serviços e integrações da solução devem ser capazes de ser monitorados, controlados e gerenciados</v>
      </c>
      <c r="C286" s="668"/>
      <c r="D286" s="668"/>
      <c r="E286" s="669"/>
      <c r="F286" s="68" t="str">
        <f>IF(Máximo!F286:I286="","",Máximo!F286:I286)</f>
        <v/>
      </c>
      <c r="G286" s="72">
        <f>Máximo!G286:J286</f>
        <v>2.5000000000000001E-3</v>
      </c>
      <c r="H286" s="70" t="str">
        <f>IF(Máximo!H286="","",Máximo!H286)</f>
        <v>Obrigatório</v>
      </c>
      <c r="I286" s="37" t="s">
        <v>4</v>
      </c>
      <c r="J286" s="73">
        <f>IF($K$13="Não Atende",0,IF(I286="","",IF(H286="",VLOOKUP(I286,Parâmetros!$B$3:$C$6,2,0),VLOOKUP(I286,Parâmetros!$B$3:$C$6,2,0)*VLOOKUP(H286,Parâmetros!$E$3:$G$5,2,0))))</f>
        <v>0</v>
      </c>
      <c r="K286" s="74">
        <f>IF(J286="",0,((G286*J286)*$F$30)*0.9*100)</f>
        <v>0</v>
      </c>
      <c r="L286" s="3"/>
      <c r="M286" s="38"/>
    </row>
    <row r="287" spans="1:15" ht="45.75" customHeight="1" outlineLevel="1" x14ac:dyDescent="0.2">
      <c r="A287" s="170" t="str">
        <f>Máximo!A287</f>
        <v>3.252</v>
      </c>
      <c r="B287" s="667" t="str">
        <f>Máximo!B287:E287</f>
        <v>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v>
      </c>
      <c r="C287" s="668"/>
      <c r="D287" s="668"/>
      <c r="E287" s="669"/>
      <c r="F287" s="68" t="str">
        <f>IF(Máximo!F287:I287="","",Máximo!F287:I287)</f>
        <v/>
      </c>
      <c r="G287" s="72">
        <f>Máximo!G287:J287</f>
        <v>2.5000000000000001E-3</v>
      </c>
      <c r="H287" s="70" t="str">
        <f>IF(Máximo!H287="","",Máximo!H287)</f>
        <v>Obrigatório</v>
      </c>
      <c r="I287" s="37" t="s">
        <v>4</v>
      </c>
      <c r="J287" s="73">
        <f>IF($K$13="Não Atende",0,IF(I287="","",IF(H287="",VLOOKUP(I287,Parâmetros!$B$3:$C$6,2,0),VLOOKUP(I287,Parâmetros!$B$3:$C$6,2,0)*VLOOKUP(H287,Parâmetros!$E$3:$G$5,2,0))))</f>
        <v>0</v>
      </c>
      <c r="K287" s="74">
        <f>IF(J287="",0,((G287*J287)*$F$30)*0.9*100)</f>
        <v>0</v>
      </c>
      <c r="L287" s="3"/>
      <c r="M287" s="38"/>
    </row>
    <row r="288" spans="1:15" ht="15" customHeight="1" outlineLevel="1" x14ac:dyDescent="0.2">
      <c r="A288" s="121"/>
      <c r="B288" s="237" t="s">
        <v>172</v>
      </c>
      <c r="C288" s="237"/>
      <c r="D288" s="237"/>
      <c r="E288" s="237"/>
      <c r="F288" s="122"/>
      <c r="G288" s="122"/>
      <c r="H288" s="122"/>
      <c r="I288" s="239"/>
      <c r="J288" s="122"/>
      <c r="K288" s="122"/>
      <c r="L288" s="122"/>
      <c r="M288" s="123"/>
      <c r="N288" s="168"/>
      <c r="O288" s="168"/>
    </row>
    <row r="289" spans="1:13" ht="45.75" customHeight="1" outlineLevel="1" x14ac:dyDescent="0.2">
      <c r="A289" s="170" t="str">
        <f>Máximo!A289</f>
        <v>3.253</v>
      </c>
      <c r="B289" s="667" t="str">
        <f>Máximo!B289:E289</f>
        <v>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v>
      </c>
      <c r="C289" s="668"/>
      <c r="D289" s="668"/>
      <c r="E289" s="669"/>
      <c r="F289" s="68" t="str">
        <f>IF(Máximo!F289:I289="","",Máximo!F289:I289)</f>
        <v/>
      </c>
      <c r="G289" s="72">
        <f>Máximo!G289:J289</f>
        <v>4.3478260899999996E-3</v>
      </c>
      <c r="H289" s="70" t="str">
        <f>IF(Máximo!H289="","",Máximo!H289)</f>
        <v>Obrigatório</v>
      </c>
      <c r="I289" s="37" t="s">
        <v>4</v>
      </c>
      <c r="J289" s="73">
        <f>IF($K$13="Não Atende",0,IF(I289="","",IF(H289="",VLOOKUP(I289,Parâmetros!$B$3:$C$6,2,0),VLOOKUP(I289,Parâmetros!$B$3:$C$6,2,0)*VLOOKUP(H289,Parâmetros!$E$3:$G$5,2,0))))</f>
        <v>0</v>
      </c>
      <c r="K289" s="74">
        <f t="shared" ref="K289" si="248">IF(J289="",0,((G289*J289)*$F$30)*0.9*100)</f>
        <v>0</v>
      </c>
      <c r="L289" s="3"/>
      <c r="M289" s="38"/>
    </row>
    <row r="290" spans="1:13" ht="45.75" customHeight="1" outlineLevel="1" x14ac:dyDescent="0.2">
      <c r="A290" s="170" t="str">
        <f>Máximo!A290</f>
        <v>3.254</v>
      </c>
      <c r="B290" s="667" t="str">
        <f>Máximo!B290:E290</f>
        <v>A ferramenta deverá enviar scores de risco (com pontuação e recomendação) para o sistema Transact da Oi para análise de crédito (via webservices - xml's) dentro dos SLA's acordados (tempo de resposta e acertividade de todas as propostas de análise de crédito)</v>
      </c>
      <c r="C290" s="668"/>
      <c r="D290" s="668"/>
      <c r="E290" s="669"/>
      <c r="F290" s="68" t="str">
        <f>IF(Máximo!F290:I290="","",Máximo!F290:I290)</f>
        <v/>
      </c>
      <c r="G290" s="72">
        <f>Máximo!G290:J290</f>
        <v>4.3478260899999996E-3</v>
      </c>
      <c r="H290" s="70" t="str">
        <f>IF(Máximo!H290="","",Máximo!H290)</f>
        <v>Obrigatório</v>
      </c>
      <c r="I290" s="37" t="s">
        <v>4</v>
      </c>
      <c r="J290" s="73">
        <f>IF($K$13="Não Atende",0,IF(I290="","",IF(H290="",VLOOKUP(I290,Parâmetros!$B$3:$C$6,2,0),VLOOKUP(I290,Parâmetros!$B$3:$C$6,2,0)*VLOOKUP(H290,Parâmetros!$E$3:$G$5,2,0))))</f>
        <v>0</v>
      </c>
      <c r="K290" s="74">
        <f t="shared" ref="K290" si="249">IF(J290="",0,((G290*J290)*$F$30)*0.9*100)</f>
        <v>0</v>
      </c>
      <c r="L290" s="3"/>
      <c r="M290" s="38"/>
    </row>
    <row r="291" spans="1:13" ht="45.75" customHeight="1" outlineLevel="1" x14ac:dyDescent="0.2">
      <c r="A291" s="170" t="str">
        <f>Máximo!A291</f>
        <v>3.255</v>
      </c>
      <c r="B291" s="667" t="str">
        <f>Máximo!B291:E291</f>
        <v>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v>
      </c>
      <c r="C291" s="668"/>
      <c r="D291" s="668"/>
      <c r="E291" s="669"/>
      <c r="F291" s="68" t="str">
        <f>IF(Máximo!F291:I291="","",Máximo!F291:I291)</f>
        <v/>
      </c>
      <c r="G291" s="72">
        <f>Máximo!G291:J291</f>
        <v>4.3478260899999996E-3</v>
      </c>
      <c r="H291" s="70" t="str">
        <f>IF(Máximo!H291="","",Máximo!H291)</f>
        <v>Obrigatório</v>
      </c>
      <c r="I291" s="37" t="s">
        <v>4</v>
      </c>
      <c r="J291" s="73">
        <f>IF($K$13="Não Atende",0,IF(I291="","",IF(H291="",VLOOKUP(I291,Parâmetros!$B$3:$C$6,2,0),VLOOKUP(I291,Parâmetros!$B$3:$C$6,2,0)*VLOOKUP(H291,Parâmetros!$E$3:$G$5,2,0))))</f>
        <v>0</v>
      </c>
      <c r="K291" s="74">
        <f t="shared" ref="K291" si="250">IF(J291="",0,((G291*J291)*$F$30)*0.9*100)</f>
        <v>0</v>
      </c>
      <c r="L291" s="3"/>
      <c r="M291" s="38"/>
    </row>
    <row r="292" spans="1:13" ht="45.75" customHeight="1" outlineLevel="1" x14ac:dyDescent="0.2">
      <c r="A292" s="170" t="str">
        <f>Máximo!A292</f>
        <v>3.256</v>
      </c>
      <c r="B292" s="667" t="str">
        <f>Máximo!B292:E292</f>
        <v>A ferramenta deverá ser capaz de se conectar com o SIAF (sistema responsável por compartilhar informações de fraudes de subscrição entre as operadoras afiliadas e a ABRT).</v>
      </c>
      <c r="C292" s="668"/>
      <c r="D292" s="668"/>
      <c r="E292" s="669"/>
      <c r="F292" s="68" t="str">
        <f>IF(Máximo!F292:I292="","",Máximo!F292:I292)</f>
        <v/>
      </c>
      <c r="G292" s="72">
        <f>Máximo!G292:J292</f>
        <v>4.3478260899999996E-3</v>
      </c>
      <c r="H292" s="70" t="str">
        <f>IF(Máximo!H292="","",Máximo!H292)</f>
        <v>Obrigatório</v>
      </c>
      <c r="I292" s="37" t="s">
        <v>4</v>
      </c>
      <c r="J292" s="73">
        <f>IF($K$13="Não Atende",0,IF(I292="","",IF(H292="",VLOOKUP(I292,Parâmetros!$B$3:$C$6,2,0),VLOOKUP(I292,Parâmetros!$B$3:$C$6,2,0)*VLOOKUP(H292,Parâmetros!$E$3:$G$5,2,0))))</f>
        <v>0</v>
      </c>
      <c r="K292" s="74">
        <f t="shared" ref="K292" si="251">IF(J292="",0,((G292*J292)*$F$30)*0.9*100)</f>
        <v>0</v>
      </c>
      <c r="L292" s="3"/>
      <c r="M292" s="38"/>
    </row>
    <row r="293" spans="1:13" ht="45.75" customHeight="1" outlineLevel="1" x14ac:dyDescent="0.2">
      <c r="A293" s="170" t="str">
        <f>Máximo!A293</f>
        <v>3.257</v>
      </c>
      <c r="B293" s="667" t="str">
        <f>Máximo!B293:E293</f>
        <v xml:space="preserve">Suportar interação com plataformas digitais omni-channel de pagamento para o cliente (credit card, pay pal, bitcoin, etc)
</v>
      </c>
      <c r="C293" s="668"/>
      <c r="D293" s="668"/>
      <c r="E293" s="669"/>
      <c r="F293" s="68" t="str">
        <f>IF(Máximo!F293:I293="","",Máximo!F293:I293)</f>
        <v/>
      </c>
      <c r="G293" s="72">
        <f>Máximo!G293:J293</f>
        <v>4.3478260899999996E-3</v>
      </c>
      <c r="H293" s="70" t="str">
        <f>IF(Máximo!H293="","",Máximo!H293)</f>
        <v>Obrigatório</v>
      </c>
      <c r="I293" s="37" t="s">
        <v>4</v>
      </c>
      <c r="J293" s="73">
        <f>IF($K$13="Não Atende",0,IF(I293="","",IF(H293="",VLOOKUP(I293,Parâmetros!$B$3:$C$6,2,0),VLOOKUP(I293,Parâmetros!$B$3:$C$6,2,0)*VLOOKUP(H293,Parâmetros!$E$3:$G$5,2,0))))</f>
        <v>0</v>
      </c>
      <c r="K293" s="74">
        <f t="shared" ref="K293" si="252">IF(J293="",0,((G293*J293)*$F$30)*0.9*100)</f>
        <v>0</v>
      </c>
      <c r="L293" s="3"/>
      <c r="M293" s="38"/>
    </row>
    <row r="294" spans="1:13" ht="45.75" customHeight="1" outlineLevel="1" x14ac:dyDescent="0.2">
      <c r="A294" s="170" t="str">
        <f>Máximo!A294</f>
        <v>3.258</v>
      </c>
      <c r="B294" s="667" t="str">
        <f>Máximo!B294:E294</f>
        <v>Demonstrar habilidade de se conectar com elementos de rede e sensores - M2M</v>
      </c>
      <c r="C294" s="668"/>
      <c r="D294" s="668"/>
      <c r="E294" s="669"/>
      <c r="F294" s="68" t="str">
        <f>IF(Máximo!F294:I294="","",Máximo!F294:I294)</f>
        <v/>
      </c>
      <c r="G294" s="72">
        <f>Máximo!G294:J294</f>
        <v>4.3478260899999996E-3</v>
      </c>
      <c r="H294" s="70" t="str">
        <f>IF(Máximo!H294="","",Máximo!H294)</f>
        <v>Obrigatório</v>
      </c>
      <c r="I294" s="37" t="s">
        <v>4</v>
      </c>
      <c r="J294" s="73">
        <f>IF($K$13="Não Atende",0,IF(I294="","",IF(H294="",VLOOKUP(I294,Parâmetros!$B$3:$C$6,2,0),VLOOKUP(I294,Parâmetros!$B$3:$C$6,2,0)*VLOOKUP(H294,Parâmetros!$E$3:$G$5,2,0))))</f>
        <v>0</v>
      </c>
      <c r="K294" s="74">
        <f t="shared" ref="K294" si="253">IF(J294="",0,((G294*J294)*$F$30)*0.9*100)</f>
        <v>0</v>
      </c>
      <c r="L294" s="3"/>
      <c r="M294" s="38"/>
    </row>
    <row r="295" spans="1:13" ht="45.75" customHeight="1" outlineLevel="1" x14ac:dyDescent="0.2">
      <c r="A295" s="170" t="str">
        <f>Máximo!A295</f>
        <v>3.259</v>
      </c>
      <c r="B295" s="667" t="str">
        <f>Máximo!B295:E295</f>
        <v>O sistema poderá disponibilizar e receber dados gerados via FTP e SFTP</v>
      </c>
      <c r="C295" s="668"/>
      <c r="D295" s="668"/>
      <c r="E295" s="669"/>
      <c r="F295" s="68" t="str">
        <f>IF(Máximo!F295:I295="","",Máximo!F295:I295)</f>
        <v/>
      </c>
      <c r="G295" s="72">
        <f>Máximo!G295:J295</f>
        <v>4.3478260899999996E-3</v>
      </c>
      <c r="H295" s="70" t="str">
        <f>IF(Máximo!H295="","",Máximo!H295)</f>
        <v>Obrigatório</v>
      </c>
      <c r="I295" s="37" t="s">
        <v>4</v>
      </c>
      <c r="J295" s="73">
        <f>IF($K$13="Não Atende",0,IF(I295="","",IF(H295="",VLOOKUP(I295,Parâmetros!$B$3:$C$6,2,0),VLOOKUP(I295,Parâmetros!$B$3:$C$6,2,0)*VLOOKUP(H295,Parâmetros!$E$3:$G$5,2,0))))</f>
        <v>0</v>
      </c>
      <c r="K295" s="74">
        <f t="shared" ref="K295" si="254">IF(J295="",0,((G295*J295)*$F$30)*0.9*100)</f>
        <v>0</v>
      </c>
      <c r="L295" s="3"/>
      <c r="M295" s="38"/>
    </row>
    <row r="296" spans="1:13" ht="45.75" customHeight="1" outlineLevel="1" x14ac:dyDescent="0.2">
      <c r="A296" s="170" t="str">
        <f>Máximo!A296</f>
        <v>3.260</v>
      </c>
      <c r="B296" s="667" t="str">
        <f>Máximo!B296:E296</f>
        <v>Habilidade de integrar com outras interfaces utilizando Oracle Soa Suite</v>
      </c>
      <c r="C296" s="668"/>
      <c r="D296" s="668"/>
      <c r="E296" s="669"/>
      <c r="F296" s="68" t="str">
        <f>IF(Máximo!F296:I296="","",Máximo!F296:I296)</f>
        <v/>
      </c>
      <c r="G296" s="72">
        <f>Máximo!G296:J296</f>
        <v>4.3478260899999996E-3</v>
      </c>
      <c r="H296" s="70" t="str">
        <f>IF(Máximo!H296="","",Máximo!H296)</f>
        <v>Obrigatório</v>
      </c>
      <c r="I296" s="37" t="s">
        <v>4</v>
      </c>
      <c r="J296" s="73">
        <f>IF($K$13="Não Atende",0,IF(I296="","",IF(H296="",VLOOKUP(I296,Parâmetros!$B$3:$C$6,2,0),VLOOKUP(I296,Parâmetros!$B$3:$C$6,2,0)*VLOOKUP(H296,Parâmetros!$E$3:$G$5,2,0))))</f>
        <v>0</v>
      </c>
      <c r="K296" s="74">
        <f t="shared" ref="K296" si="255">IF(J296="",0,((G296*J296)*$F$30)*0.9*100)</f>
        <v>0</v>
      </c>
      <c r="L296" s="3"/>
      <c r="M296" s="38"/>
    </row>
    <row r="297" spans="1:13" ht="45.75" customHeight="1" outlineLevel="1" x14ac:dyDescent="0.2">
      <c r="A297" s="170" t="str">
        <f>Máximo!A297</f>
        <v>3.261</v>
      </c>
      <c r="B297" s="667" t="str">
        <f>Máximo!B297:E297</f>
        <v>Habilidade de integrar com outras interfaces utilizando Informática Power Center</v>
      </c>
      <c r="C297" s="668"/>
      <c r="D297" s="668"/>
      <c r="E297" s="669"/>
      <c r="F297" s="68" t="str">
        <f>IF(Máximo!F297:I297="","",Máximo!F297:I297)</f>
        <v/>
      </c>
      <c r="G297" s="72">
        <f>Máximo!G297:J297</f>
        <v>4.3478260899999996E-3</v>
      </c>
      <c r="H297" s="70" t="str">
        <f>IF(Máximo!H297="","",Máximo!H297)</f>
        <v>Obrigatório</v>
      </c>
      <c r="I297" s="37" t="s">
        <v>4</v>
      </c>
      <c r="J297" s="73">
        <f>IF($K$13="Não Atende",0,IF(I297="","",IF(H297="",VLOOKUP(I297,Parâmetros!$B$3:$C$6,2,0),VLOOKUP(I297,Parâmetros!$B$3:$C$6,2,0)*VLOOKUP(H297,Parâmetros!$E$3:$G$5,2,0))))</f>
        <v>0</v>
      </c>
      <c r="K297" s="74">
        <f t="shared" ref="K297" si="256">IF(J297="",0,((G297*J297)*$F$30)*0.9*100)</f>
        <v>0</v>
      </c>
      <c r="L297" s="3"/>
      <c r="M297" s="38"/>
    </row>
    <row r="298" spans="1:13" ht="45.75" customHeight="1" outlineLevel="1" x14ac:dyDescent="0.2">
      <c r="A298" s="170" t="str">
        <f>Máximo!A298</f>
        <v>3.262</v>
      </c>
      <c r="B298" s="667" t="str">
        <f>Máximo!B298:E298</f>
        <v>Suportar mensagens orientadas a API’s (considerando protocolos SOAP e REST)</v>
      </c>
      <c r="C298" s="668"/>
      <c r="D298" s="668"/>
      <c r="E298" s="669"/>
      <c r="F298" s="68" t="str">
        <f>IF(Máximo!F298:I298="","",Máximo!F298:I298)</f>
        <v/>
      </c>
      <c r="G298" s="72">
        <f>Máximo!G298:J298</f>
        <v>4.3478260899999996E-3</v>
      </c>
      <c r="H298" s="70" t="str">
        <f>IF(Máximo!H298="","",Máximo!H298)</f>
        <v>Obrigatório</v>
      </c>
      <c r="I298" s="37" t="s">
        <v>4</v>
      </c>
      <c r="J298" s="73">
        <f>IF($K$13="Não Atende",0,IF(I298="","",IF(H298="",VLOOKUP(I298,Parâmetros!$B$3:$C$6,2,0),VLOOKUP(I298,Parâmetros!$B$3:$C$6,2,0)*VLOOKUP(H298,Parâmetros!$E$3:$G$5,2,0))))</f>
        <v>0</v>
      </c>
      <c r="K298" s="74">
        <f t="shared" ref="K298" si="257">IF(J298="",0,((G298*J298)*$F$30)*0.9*100)</f>
        <v>0</v>
      </c>
      <c r="L298" s="3"/>
      <c r="M298" s="38"/>
    </row>
    <row r="299" spans="1:13" ht="45.75" customHeight="1" outlineLevel="1" x14ac:dyDescent="0.2">
      <c r="A299" s="170" t="str">
        <f>Máximo!A299</f>
        <v>3.263</v>
      </c>
      <c r="B299" s="667" t="str">
        <f>Máximo!B299:E299</f>
        <v>Demonstrar habilidade para se integrar com NDS (Novel Directory Services) para Single Sign On e user and profile management</v>
      </c>
      <c r="C299" s="668"/>
      <c r="D299" s="668"/>
      <c r="E299" s="669"/>
      <c r="F299" s="68" t="str">
        <f>IF(Máximo!F299:I299="","",Máximo!F299:I299)</f>
        <v/>
      </c>
      <c r="G299" s="72">
        <f>Máximo!G299:J299</f>
        <v>4.3478260899999996E-3</v>
      </c>
      <c r="H299" s="70" t="str">
        <f>IF(Máximo!H299="","",Máximo!H299)</f>
        <v>Obrigatório</v>
      </c>
      <c r="I299" s="37" t="s">
        <v>4</v>
      </c>
      <c r="J299" s="73">
        <f>IF($K$13="Não Atende",0,IF(I299="","",IF(H299="",VLOOKUP(I299,Parâmetros!$B$3:$C$6,2,0),VLOOKUP(I299,Parâmetros!$B$3:$C$6,2,0)*VLOOKUP(H299,Parâmetros!$E$3:$G$5,2,0))))</f>
        <v>0</v>
      </c>
      <c r="K299" s="74">
        <f t="shared" ref="K299" si="258">IF(J299="",0,((G299*J299)*$F$30)*0.9*100)</f>
        <v>0</v>
      </c>
      <c r="L299" s="3"/>
      <c r="M299" s="38"/>
    </row>
    <row r="300" spans="1:13" ht="45.75" customHeight="1" outlineLevel="1" x14ac:dyDescent="0.2">
      <c r="A300" s="170" t="str">
        <f>Máximo!A300</f>
        <v>3.264</v>
      </c>
      <c r="B300" s="667" t="str">
        <f>Máximo!B300:E300</f>
        <v>A solução proposta deve suportar integrações de natureza síncrona e assíncrona com quaisquer sistemas, bases, ou serviços externos, conforme necessidade da Oi, e possuir tratamento automático e configurável para tratar as eventuais exceções</v>
      </c>
      <c r="C300" s="668"/>
      <c r="D300" s="668"/>
      <c r="E300" s="669"/>
      <c r="F300" s="68" t="str">
        <f>IF(Máximo!F300:I300="","",Máximo!F300:I300)</f>
        <v/>
      </c>
      <c r="G300" s="72">
        <f>Máximo!G300:J300</f>
        <v>4.3478260899999996E-3</v>
      </c>
      <c r="H300" s="70" t="str">
        <f>IF(Máximo!H300="","",Máximo!H300)</f>
        <v>Obrigatório</v>
      </c>
      <c r="I300" s="37" t="s">
        <v>4</v>
      </c>
      <c r="J300" s="73">
        <f>IF($K$13="Não Atende",0,IF(I300="","",IF(H300="",VLOOKUP(I300,Parâmetros!$B$3:$C$6,2,0),VLOOKUP(I300,Parâmetros!$B$3:$C$6,2,0)*VLOOKUP(H300,Parâmetros!$E$3:$G$5,2,0))))</f>
        <v>0</v>
      </c>
      <c r="K300" s="74">
        <f t="shared" ref="K300" si="259">IF(J300="",0,((G300*J300)*$F$30)*0.9*100)</f>
        <v>0</v>
      </c>
      <c r="L300" s="3"/>
      <c r="M300" s="38"/>
    </row>
    <row r="301" spans="1:13" ht="45.75" customHeight="1" outlineLevel="1" x14ac:dyDescent="0.2">
      <c r="A301" s="170" t="str">
        <f>Máximo!A301</f>
        <v>3.265</v>
      </c>
      <c r="B301" s="667" t="str">
        <f>Máximo!B301:E301</f>
        <v>Ser compatível com Docker (microserviços) para automação de deploy</v>
      </c>
      <c r="C301" s="668"/>
      <c r="D301" s="668"/>
      <c r="E301" s="669"/>
      <c r="F301" s="68" t="str">
        <f>IF(Máximo!F301:I301="","",Máximo!F301:I301)</f>
        <v/>
      </c>
      <c r="G301" s="72">
        <f>Máximo!G301:J301</f>
        <v>4.3478260899999996E-3</v>
      </c>
      <c r="H301" s="70" t="str">
        <f>IF(Máximo!H301="","",Máximo!H301)</f>
        <v>Obrigatório</v>
      </c>
      <c r="I301" s="37" t="s">
        <v>4</v>
      </c>
      <c r="J301" s="73">
        <f>IF($K$13="Não Atende",0,IF(I301="","",IF(H301="",VLOOKUP(I301,Parâmetros!$B$3:$C$6,2,0),VLOOKUP(I301,Parâmetros!$B$3:$C$6,2,0)*VLOOKUP(H301,Parâmetros!$E$3:$G$5,2,0))))</f>
        <v>0</v>
      </c>
      <c r="K301" s="74">
        <f t="shared" ref="K301" si="260">IF(J301="",0,((G301*J301)*$F$30)*0.9*100)</f>
        <v>0</v>
      </c>
      <c r="L301" s="3"/>
      <c r="M301" s="38"/>
    </row>
    <row r="302" spans="1:13" ht="45.75" customHeight="1" outlineLevel="1" x14ac:dyDescent="0.2">
      <c r="A302" s="170" t="str">
        <f>Máximo!A302</f>
        <v>3.266</v>
      </c>
      <c r="B302" s="667" t="str">
        <f>Máximo!B302:E302</f>
        <v>Ser compatível com ferramentas de automação como: puppet e chef</v>
      </c>
      <c r="C302" s="668"/>
      <c r="D302" s="668"/>
      <c r="E302" s="669"/>
      <c r="F302" s="68" t="str">
        <f>IF(Máximo!F302:I302="","",Máximo!F302:I302)</f>
        <v/>
      </c>
      <c r="G302" s="72">
        <f>Máximo!G302:J302</f>
        <v>4.3478260899999996E-3</v>
      </c>
      <c r="H302" s="70" t="str">
        <f>IF(Máximo!H302="","",Máximo!H302)</f>
        <v>Obrigatório</v>
      </c>
      <c r="I302" s="37" t="s">
        <v>17</v>
      </c>
      <c r="J302" s="73">
        <f>IF($K$13="Não Atende",0,IF(I302="","",IF(H302="",VLOOKUP(I302,Parâmetros!$B$3:$C$6,2,0),VLOOKUP(I302,Parâmetros!$B$3:$C$6,2,0)*VLOOKUP(H302,Parâmetros!$E$3:$G$5,2,0))))</f>
        <v>0</v>
      </c>
      <c r="K302" s="74">
        <f t="shared" ref="K302" si="261">IF(J302="",0,((G302*J302)*$F$30)*0.9*100)</f>
        <v>0</v>
      </c>
      <c r="L302" s="3"/>
      <c r="M302" s="38"/>
    </row>
    <row r="303" spans="1:13" ht="45.75" customHeight="1" outlineLevel="1" x14ac:dyDescent="0.2">
      <c r="A303" s="170" t="str">
        <f>Máximo!A303</f>
        <v>3.267</v>
      </c>
      <c r="B303" s="667" t="str">
        <f>Máximo!B303:E303</f>
        <v>Ser compatível com web servers como: apache e nginx</v>
      </c>
      <c r="C303" s="668"/>
      <c r="D303" s="668"/>
      <c r="E303" s="669"/>
      <c r="F303" s="68" t="str">
        <f>IF(Máximo!F303:I303="","",Máximo!F303:I303)</f>
        <v/>
      </c>
      <c r="G303" s="72">
        <f>Máximo!G303:J303</f>
        <v>4.3478260899999996E-3</v>
      </c>
      <c r="H303" s="70" t="str">
        <f>IF(Máximo!H303="","",Máximo!H303)</f>
        <v>Obrigatório</v>
      </c>
      <c r="I303" s="37" t="s">
        <v>4</v>
      </c>
      <c r="J303" s="73">
        <f>IF($K$13="Não Atende",0,IF(I303="","",IF(H303="",VLOOKUP(I303,Parâmetros!$B$3:$C$6,2,0),VLOOKUP(I303,Parâmetros!$B$3:$C$6,2,0)*VLOOKUP(H303,Parâmetros!$E$3:$G$5,2,0))))</f>
        <v>0</v>
      </c>
      <c r="K303" s="74">
        <f t="shared" ref="K303" si="262">IF(J303="",0,((G303*J303)*$F$30)*0.9*100)</f>
        <v>0</v>
      </c>
      <c r="L303" s="3"/>
      <c r="M303" s="38"/>
    </row>
    <row r="304" spans="1:13" ht="45.75" customHeight="1" outlineLevel="1" x14ac:dyDescent="0.2">
      <c r="A304" s="170" t="str">
        <f>Máximo!A304</f>
        <v>3.268</v>
      </c>
      <c r="B304" s="667" t="str">
        <f>Máximo!B304:E304</f>
        <v>Ser compatível com application servers como: weblogic e jboss</v>
      </c>
      <c r="C304" s="668"/>
      <c r="D304" s="668"/>
      <c r="E304" s="669"/>
      <c r="F304" s="68" t="str">
        <f>IF(Máximo!F304:I304="","",Máximo!F304:I304)</f>
        <v/>
      </c>
      <c r="G304" s="72">
        <f>Máximo!G304:J304</f>
        <v>4.3478260899999996E-3</v>
      </c>
      <c r="H304" s="70" t="str">
        <f>IF(Máximo!H304="","",Máximo!H304)</f>
        <v>Obrigatório</v>
      </c>
      <c r="I304" s="37" t="s">
        <v>4</v>
      </c>
      <c r="J304" s="73">
        <f>IF($K$13="Não Atende",0,IF(I304="","",IF(H304="",VLOOKUP(I304,Parâmetros!$B$3:$C$6,2,0),VLOOKUP(I304,Parâmetros!$B$3:$C$6,2,0)*VLOOKUP(H304,Parâmetros!$E$3:$G$5,2,0))))</f>
        <v>0</v>
      </c>
      <c r="K304" s="74">
        <f t="shared" ref="K304" si="263">IF(J304="",0,((G304*J304)*$F$30)*0.9*100)</f>
        <v>0</v>
      </c>
      <c r="L304" s="3"/>
      <c r="M304" s="38"/>
    </row>
    <row r="305" spans="1:15" ht="45.75" customHeight="1" outlineLevel="1" x14ac:dyDescent="0.2">
      <c r="A305" s="170" t="str">
        <f>Máximo!A305</f>
        <v>3.269</v>
      </c>
      <c r="B305" s="667" t="str">
        <f>Máximo!B305:E305</f>
        <v>Habilidade para se conectar com protocolos de redes inteligentes como SS7, ISUP and MAP para monitoramento de tráfego em redes LTE 4G e VoIP</v>
      </c>
      <c r="C305" s="668"/>
      <c r="D305" s="668"/>
      <c r="E305" s="669"/>
      <c r="F305" s="68" t="str">
        <f>IF(Máximo!F305:I305="","",Máximo!F305:I305)</f>
        <v/>
      </c>
      <c r="G305" s="72">
        <f>Máximo!G305:J305</f>
        <v>4.3478260899999996E-3</v>
      </c>
      <c r="H305" s="70" t="str">
        <f>IF(Máximo!H305="","",Máximo!H305)</f>
        <v>Obrigatório</v>
      </c>
      <c r="I305" s="37" t="s">
        <v>4</v>
      </c>
      <c r="J305" s="73">
        <f>IF($K$13="Não Atende",0,IF(I305="","",IF(H305="",VLOOKUP(I305,Parâmetros!$B$3:$C$6,2,0),VLOOKUP(I305,Parâmetros!$B$3:$C$6,2,0)*VLOOKUP(H305,Parâmetros!$E$3:$G$5,2,0))))</f>
        <v>0</v>
      </c>
      <c r="K305" s="74">
        <f t="shared" ref="K305" si="264">IF(J305="",0,((G305*J305)*$F$30)*0.9*100)</f>
        <v>0</v>
      </c>
      <c r="L305" s="3"/>
      <c r="M305" s="38"/>
    </row>
    <row r="306" spans="1:15" ht="45.75" customHeight="1" outlineLevel="1" x14ac:dyDescent="0.2">
      <c r="A306" s="170" t="str">
        <f>Máximo!A306</f>
        <v>3.270</v>
      </c>
      <c r="B306" s="667" t="str">
        <f>Máximo!B306:E306</f>
        <v>Habilidade para se conectar com ERP's de mercado como SAP, EBS e Totvs</v>
      </c>
      <c r="C306" s="668"/>
      <c r="D306" s="668"/>
      <c r="E306" s="669"/>
      <c r="F306" s="68" t="str">
        <f>IF(Máximo!F306:I306="","",Máximo!F306:I306)</f>
        <v/>
      </c>
      <c r="G306" s="72">
        <f>Máximo!G306:J306</f>
        <v>4.3478260899999996E-3</v>
      </c>
      <c r="H306" s="70" t="str">
        <f>IF(Máximo!H306="","",Máximo!H306)</f>
        <v>Obrigatório</v>
      </c>
      <c r="I306" s="37" t="s">
        <v>4</v>
      </c>
      <c r="J306" s="73">
        <f>IF($K$13="Não Atende",0,IF(I306="","",IF(H306="",VLOOKUP(I306,Parâmetros!$B$3:$C$6,2,0),VLOOKUP(I306,Parâmetros!$B$3:$C$6,2,0)*VLOOKUP(H306,Parâmetros!$E$3:$G$5,2,0))))</f>
        <v>0</v>
      </c>
      <c r="K306" s="74">
        <f t="shared" ref="K306" si="265">IF(J306="",0,((G306*J306)*$F$30)*0.9*100)</f>
        <v>0</v>
      </c>
      <c r="L306" s="3"/>
      <c r="M306" s="38"/>
    </row>
    <row r="307" spans="1:15" ht="45.75" customHeight="1" outlineLevel="1" x14ac:dyDescent="0.2">
      <c r="A307" s="170" t="str">
        <f>Máximo!A307</f>
        <v>3.271</v>
      </c>
      <c r="B307" s="667" t="str">
        <f>Máximo!B307:E307</f>
        <v>Ser compatível com sistemas operacioanis de mercado como Windows, Linux e Red Hat</v>
      </c>
      <c r="C307" s="668"/>
      <c r="D307" s="668"/>
      <c r="E307" s="669"/>
      <c r="F307" s="68" t="str">
        <f>IF(Máximo!F307:I307="","",Máximo!F307:I307)</f>
        <v/>
      </c>
      <c r="G307" s="72">
        <f>Máximo!G307:J307</f>
        <v>4.3478260899999996E-3</v>
      </c>
      <c r="H307" s="70" t="str">
        <f>IF(Máximo!H307="","",Máximo!H307)</f>
        <v>Obrigatório</v>
      </c>
      <c r="I307" s="37" t="s">
        <v>4</v>
      </c>
      <c r="J307" s="73">
        <f>IF($K$13="Não Atende",0,IF(I307="","",IF(H307="",VLOOKUP(I307,Parâmetros!$B$3:$C$6,2,0),VLOOKUP(I307,Parâmetros!$B$3:$C$6,2,0)*VLOOKUP(H307,Parâmetros!$E$3:$G$5,2,0))))</f>
        <v>0</v>
      </c>
      <c r="K307" s="74">
        <f t="shared" ref="K307" si="266">IF(J307="",0,((G307*J307)*$F$30)*0.9*100)</f>
        <v>0</v>
      </c>
      <c r="L307" s="3"/>
      <c r="M307" s="38"/>
    </row>
    <row r="308" spans="1:15" ht="45.75" customHeight="1" outlineLevel="1" x14ac:dyDescent="0.2">
      <c r="A308" s="170" t="str">
        <f>Máximo!A308</f>
        <v>3.272</v>
      </c>
      <c r="B308" s="667" t="str">
        <f>Máximo!B308:E308</f>
        <v>Integrar-se com o sistema de digitalização de documentos de venda (documentos dos clientes, contratos, etc) da Oi (BRSCAN) para permitir a geração de alarmes de fraudes pela imagem do documento (OCR)</v>
      </c>
      <c r="C308" s="668"/>
      <c r="D308" s="668"/>
      <c r="E308" s="669"/>
      <c r="F308" s="68" t="str">
        <f>IF(Máximo!F308:I308="","",Máximo!F308:I308)</f>
        <v/>
      </c>
      <c r="G308" s="72">
        <f>Máximo!G308:J308</f>
        <v>4.3478260899999996E-3</v>
      </c>
      <c r="H308" s="70" t="str">
        <f>IF(Máximo!H308="","",Máximo!H308)</f>
        <v>Obrigatório</v>
      </c>
      <c r="I308" s="37" t="s">
        <v>4</v>
      </c>
      <c r="J308" s="73">
        <f>IF($K$13="Não Atende",0,IF(I308="","",IF(H308="",VLOOKUP(I308,Parâmetros!$B$3:$C$6,2,0),VLOOKUP(I308,Parâmetros!$B$3:$C$6,2,0)*VLOOKUP(H308,Parâmetros!$E$3:$G$5,2,0))))</f>
        <v>0</v>
      </c>
      <c r="K308" s="74">
        <f t="shared" ref="K308" si="267">IF(J308="",0,((G308*J308)*$F$30)*0.9*100)</f>
        <v>0</v>
      </c>
      <c r="L308" s="3"/>
      <c r="M308" s="38"/>
    </row>
    <row r="309" spans="1:15" ht="45.75" customHeight="1" outlineLevel="1" x14ac:dyDescent="0.2">
      <c r="A309" s="170" t="str">
        <f>Máximo!A309</f>
        <v>3.273</v>
      </c>
      <c r="B309" s="667" t="str">
        <f>Máximo!B309:E309</f>
        <v>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v>
      </c>
      <c r="C309" s="668"/>
      <c r="D309" s="668"/>
      <c r="E309" s="669"/>
      <c r="F309" s="68" t="str">
        <f>IF(Máximo!F309:I309="","",Máximo!F309:I309)</f>
        <v/>
      </c>
      <c r="G309" s="72">
        <f>Máximo!G309:J309</f>
        <v>4.3478260899999996E-3</v>
      </c>
      <c r="H309" s="70" t="str">
        <f>IF(Máximo!H309="","",Máximo!H309)</f>
        <v>Obrigatório</v>
      </c>
      <c r="I309" s="37" t="s">
        <v>4</v>
      </c>
      <c r="J309" s="73">
        <f>IF($K$13="Não Atende",0,IF(I309="","",IF(H309="",VLOOKUP(I309,Parâmetros!$B$3:$C$6,2,0),VLOOKUP(I309,Parâmetros!$B$3:$C$6,2,0)*VLOOKUP(H309,Parâmetros!$E$3:$G$5,2,0))))</f>
        <v>0</v>
      </c>
      <c r="K309" s="74">
        <f t="shared" ref="K309" si="268">IF(J309="",0,((G309*J309)*$F$30)*0.9*100)</f>
        <v>0</v>
      </c>
      <c r="L309" s="3"/>
      <c r="M309" s="38"/>
    </row>
    <row r="310" spans="1:15" ht="45.75" customHeight="1" outlineLevel="1" x14ac:dyDescent="0.2">
      <c r="A310" s="170" t="str">
        <f>Máximo!A310</f>
        <v>3.274</v>
      </c>
      <c r="B310" s="667" t="str">
        <f>Máximo!B310:E310</f>
        <v>Compatível com os principais os browsers do mercado:
Opera, Google Chrome, Mozilla Firefox, Internet Explorer, Safari</v>
      </c>
      <c r="C310" s="668"/>
      <c r="D310" s="668"/>
      <c r="E310" s="669"/>
      <c r="F310" s="68" t="str">
        <f>IF(Máximo!F310:I310="","",Máximo!F310:I310)</f>
        <v/>
      </c>
      <c r="G310" s="72">
        <f>Máximo!G310:J310</f>
        <v>4.3478260899999996E-3</v>
      </c>
      <c r="H310" s="70" t="str">
        <f>IF(Máximo!H310="","",Máximo!H310)</f>
        <v>Obrigatório</v>
      </c>
      <c r="I310" s="37" t="s">
        <v>5</v>
      </c>
      <c r="J310" s="73">
        <f>IF($K$13="Não Atende",0,IF(I310="","",IF(H310="",VLOOKUP(I310,Parâmetros!$B$3:$C$6,2,0),VLOOKUP(I310,Parâmetros!$B$3:$C$6,2,0)*VLOOKUP(H310,Parâmetros!$E$3:$G$5,2,0))))</f>
        <v>0</v>
      </c>
      <c r="K310" s="74">
        <f t="shared" ref="K310" si="269">IF(J310="",0,((G310*J310)*$F$30)*0.9*100)</f>
        <v>0</v>
      </c>
      <c r="L310" s="3"/>
      <c r="M310" s="38"/>
    </row>
    <row r="311" spans="1:15" ht="45.75" customHeight="1" outlineLevel="1" x14ac:dyDescent="0.2">
      <c r="A311" s="170" t="str">
        <f>Máximo!A311</f>
        <v>3.275</v>
      </c>
      <c r="B311" s="667" t="str">
        <f>Máximo!B311:E311</f>
        <v>Compativel com os princicpais sistemas operacionais para dispositivos móveis, como Windows Phone (Microsoft), iOS (Apple) e Android (Google Inc./Open Handset Alliance)</v>
      </c>
      <c r="C311" s="668"/>
      <c r="D311" s="668"/>
      <c r="E311" s="669"/>
      <c r="F311" s="68" t="str">
        <f>IF(Máximo!F311:I311="","",Máximo!F311:I311)</f>
        <v/>
      </c>
      <c r="G311" s="72">
        <f>Máximo!G311:J311</f>
        <v>4.3478260899999996E-3</v>
      </c>
      <c r="H311" s="70" t="str">
        <f>IF(Máximo!H311="","",Máximo!H311)</f>
        <v>Obrigatório</v>
      </c>
      <c r="I311" s="37" t="s">
        <v>4</v>
      </c>
      <c r="J311" s="73">
        <f>IF($K$13="Não Atende",0,IF(I311="","",IF(H311="",VLOOKUP(I311,Parâmetros!$B$3:$C$6,2,0),VLOOKUP(I311,Parâmetros!$B$3:$C$6,2,0)*VLOOKUP(H311,Parâmetros!$E$3:$G$5,2,0))))</f>
        <v>0</v>
      </c>
      <c r="K311" s="74">
        <f t="shared" ref="K311" si="270">IF(J311="",0,((G311*J311)*$F$30)*0.9*100)</f>
        <v>0</v>
      </c>
      <c r="L311" s="3"/>
      <c r="M311" s="38"/>
    </row>
    <row r="312" spans="1:15" ht="15" customHeight="1" outlineLevel="1" x14ac:dyDescent="0.2">
      <c r="A312" s="121"/>
      <c r="B312" s="237" t="s">
        <v>173</v>
      </c>
      <c r="C312" s="237"/>
      <c r="D312" s="237"/>
      <c r="E312" s="237"/>
      <c r="F312" s="122"/>
      <c r="G312" s="122"/>
      <c r="H312" s="122"/>
      <c r="I312" s="239"/>
      <c r="J312" s="122"/>
      <c r="K312" s="122"/>
      <c r="L312" s="122"/>
      <c r="M312" s="123"/>
      <c r="N312" s="168"/>
      <c r="O312" s="168"/>
    </row>
    <row r="313" spans="1:15" ht="45.75" customHeight="1" outlineLevel="1" x14ac:dyDescent="0.2">
      <c r="A313" s="170" t="str">
        <f>Máximo!A313</f>
        <v>3.276</v>
      </c>
      <c r="B313" s="667" t="str">
        <f>Máximo!B313:E313</f>
        <v>1.  Informações Gerais</v>
      </c>
      <c r="C313" s="668"/>
      <c r="D313" s="668"/>
      <c r="E313" s="669"/>
      <c r="F313" s="68" t="str">
        <f>IF(Máximo!F313:I313="","",Máximo!F313:I313)</f>
        <v/>
      </c>
      <c r="G313" s="72">
        <f>Máximo!G313:J313</f>
        <v>2.1459227E-4</v>
      </c>
      <c r="H313" s="70" t="str">
        <f>IF(Máximo!H313="","",Máximo!H313)</f>
        <v>Obrigatório</v>
      </c>
      <c r="I313" s="37" t="s">
        <v>4</v>
      </c>
      <c r="J313" s="73">
        <f>IF($K$13="Não Atende",0,IF(I313="","",IF(H313="",VLOOKUP(I313,Parâmetros!$B$3:$C$6,2,0),VLOOKUP(I313,Parâmetros!$B$3:$C$6,2,0)*VLOOKUP(H313,Parâmetros!$E$3:$G$5,2,0))))</f>
        <v>0</v>
      </c>
      <c r="K313" s="74">
        <f t="shared" ref="K313:K376" si="271">IF(J313="",0,((G313*J313)*$F$30)*0.9*100)</f>
        <v>0</v>
      </c>
      <c r="L313" s="3"/>
      <c r="M313" s="38"/>
    </row>
    <row r="314" spans="1:15" ht="45.75" customHeight="1" outlineLevel="1" x14ac:dyDescent="0.2">
      <c r="A314" s="170" t="str">
        <f>Máximo!A314</f>
        <v>3.277</v>
      </c>
      <c r="B314" s="667" t="str">
        <f>Máximo!B314:E314</f>
        <v>1.1.   Este documento apresenta os requisitos mínimos de infraestrutura de TI, buscando abranger todos os aspectos e dimensões dos diversos equipamentos, ambientes operacionais e processos destinados à operação, administração e manutenção da solução de TI, objeto da RFP da qual este documento faz parte;</v>
      </c>
      <c r="C314" s="668"/>
      <c r="D314" s="668"/>
      <c r="E314" s="669"/>
      <c r="F314" s="68" t="str">
        <f>IF(Máximo!F314:I314="","",Máximo!F314:I314)</f>
        <v/>
      </c>
      <c r="G314" s="72">
        <f>Máximo!G314:J314</f>
        <v>2.1459227E-4</v>
      </c>
      <c r="H314" s="70" t="str">
        <f>IF(Máximo!H314="","",Máximo!H314)</f>
        <v>Obrigatório</v>
      </c>
      <c r="I314" s="37" t="s">
        <v>4</v>
      </c>
      <c r="J314" s="73">
        <f>IF($K$13="Não Atende",0,IF(I314="","",IF(H314="",VLOOKUP(I314,Parâmetros!$B$3:$C$6,2,0),VLOOKUP(I314,Parâmetros!$B$3:$C$6,2,0)*VLOOKUP(H314,Parâmetros!$E$3:$G$5,2,0))))</f>
        <v>0</v>
      </c>
      <c r="K314" s="74">
        <f t="shared" si="271"/>
        <v>0</v>
      </c>
      <c r="L314" s="3"/>
      <c r="M314" s="38"/>
    </row>
    <row r="315" spans="1:15" ht="45.75" customHeight="1" outlineLevel="1" x14ac:dyDescent="0.2">
      <c r="A315" s="170" t="str">
        <f>Máximo!A315</f>
        <v>3.278</v>
      </c>
      <c r="B315" s="667" t="str">
        <f>Máximo!B315:E315</f>
        <v>1.2.   Resposta Ponto a Ponto: o PROPONENTE deverá responder a planilha Excel do Anexo C – Resposta Ponto a Ponto - Requisitos de Infraestrutura e Operações de TIv22 - FMS.xlsx que contém a reprodução exata de todos os itens do Capítulo 1 em diante.</v>
      </c>
      <c r="C315" s="668"/>
      <c r="D315" s="668"/>
      <c r="E315" s="669"/>
      <c r="F315" s="68" t="str">
        <f>IF(Máximo!F315:I315="","",Máximo!F315:I315)</f>
        <v/>
      </c>
      <c r="G315" s="72">
        <f>Máximo!G315:J315</f>
        <v>2.1459227E-4</v>
      </c>
      <c r="H315" s="70" t="str">
        <f>IF(Máximo!H315="","",Máximo!H315)</f>
        <v>Obrigatório</v>
      </c>
      <c r="I315" s="37" t="s">
        <v>4</v>
      </c>
      <c r="J315" s="73">
        <f>IF($K$13="Não Atende",0,IF(I315="","",IF(H315="",VLOOKUP(I315,Parâmetros!$B$3:$C$6,2,0),VLOOKUP(I315,Parâmetros!$B$3:$C$6,2,0)*VLOOKUP(H315,Parâmetros!$E$3:$G$5,2,0))))</f>
        <v>0</v>
      </c>
      <c r="K315" s="74">
        <f t="shared" si="271"/>
        <v>0</v>
      </c>
      <c r="L315" s="3"/>
      <c r="M315" s="38"/>
    </row>
    <row r="316" spans="1:15" ht="45.75" customHeight="1" outlineLevel="1" x14ac:dyDescent="0.2">
      <c r="A316" s="170" t="str">
        <f>Máximo!A316</f>
        <v>3.279</v>
      </c>
      <c r="B316" s="667" t="str">
        <f>Máximo!B316:E316</f>
        <v>1.3.     A planilha preenchida deverá ser um Anexo da Proposta Técnica, informando o seu atendimento conforme instruções contidas na planilha.</v>
      </c>
      <c r="C316" s="668"/>
      <c r="D316" s="668"/>
      <c r="E316" s="669"/>
      <c r="F316" s="68" t="str">
        <f>IF(Máximo!F316:I316="","",Máximo!F316:I316)</f>
        <v/>
      </c>
      <c r="G316" s="72">
        <f>Máximo!G316:J316</f>
        <v>2.1459227E-4</v>
      </c>
      <c r="H316" s="70" t="str">
        <f>IF(Máximo!H316="","",Máximo!H316)</f>
        <v>Obrigatório</v>
      </c>
      <c r="I316" s="37" t="s">
        <v>4</v>
      </c>
      <c r="J316" s="73">
        <f>IF($K$13="Não Atende",0,IF(I316="","",IF(H316="",VLOOKUP(I316,Parâmetros!$B$3:$C$6,2,0),VLOOKUP(I316,Parâmetros!$B$3:$C$6,2,0)*VLOOKUP(H316,Parâmetros!$E$3:$G$5,2,0))))</f>
        <v>0</v>
      </c>
      <c r="K316" s="74">
        <f t="shared" si="271"/>
        <v>0</v>
      </c>
      <c r="L316" s="3"/>
      <c r="M316" s="38"/>
    </row>
    <row r="317" spans="1:15" ht="45.75" customHeight="1" outlineLevel="1" x14ac:dyDescent="0.2">
      <c r="A317" s="170" t="str">
        <f>Máximo!A317</f>
        <v>3.280</v>
      </c>
      <c r="B317" s="667" t="str">
        <f>Máximo!B317:E317</f>
        <v>1.4.    Na coluna “Declaração de Conformidade” o PROPONENTE deverá formalizar o atendimento ao solicitado utilizando os termos “ATENDE INTEGRALMENTE” (AI), “ATENDE PARCIALMENTE” (AP) ou “NÃO ATENDE” (NA). Devido às características específicas dos equipamentos e sistemas, alguns dos itens desse anexo, não serão aplicáveis. Nestes casos, as PROPONENTES deverão responder, ao item, com o texto "Não Aplicável" (NAPLIC), com as devidas justificativas desse entendimento. Não serão aceitas outras respostas que não essas 4 (quatro) opções;</v>
      </c>
      <c r="C317" s="668"/>
      <c r="D317" s="668"/>
      <c r="E317" s="669"/>
      <c r="F317" s="68" t="str">
        <f>IF(Máximo!F317:I317="","",Máximo!F317:I317)</f>
        <v/>
      </c>
      <c r="G317" s="72">
        <f>Máximo!G317:J317</f>
        <v>2.1459227E-4</v>
      </c>
      <c r="H317" s="70" t="str">
        <f>IF(Máximo!H317="","",Máximo!H317)</f>
        <v>Obrigatório</v>
      </c>
      <c r="I317" s="37" t="s">
        <v>4</v>
      </c>
      <c r="J317" s="73">
        <f>IF($K$13="Não Atende",0,IF(I317="","",IF(H317="",VLOOKUP(I317,Parâmetros!$B$3:$C$6,2,0),VLOOKUP(I317,Parâmetros!$B$3:$C$6,2,0)*VLOOKUP(H317,Parâmetros!$E$3:$G$5,2,0))))</f>
        <v>0</v>
      </c>
      <c r="K317" s="74">
        <f t="shared" si="271"/>
        <v>0</v>
      </c>
      <c r="L317" s="3"/>
      <c r="M317" s="38"/>
    </row>
    <row r="318" spans="1:15" ht="45.75" customHeight="1" outlineLevel="1" x14ac:dyDescent="0.2">
      <c r="A318" s="170" t="str">
        <f>Máximo!A318</f>
        <v>3.281</v>
      </c>
      <c r="B318" s="667" t="str">
        <f>Máximo!B318:E318</f>
        <v>1.5.    Para cada item respondido como “ATENDE PARCIALMENTE” deverá ser detalhado o que será atendido, e o que não será, e os impactos associados na coluna “Motivo”;</v>
      </c>
      <c r="C318" s="668"/>
      <c r="D318" s="668"/>
      <c r="E318" s="669"/>
      <c r="F318" s="68" t="str">
        <f>IF(Máximo!F318:I318="","",Máximo!F318:I318)</f>
        <v/>
      </c>
      <c r="G318" s="72">
        <f>Máximo!G318:J318</f>
        <v>2.1459227E-4</v>
      </c>
      <c r="H318" s="70" t="str">
        <f>IF(Máximo!H318="","",Máximo!H318)</f>
        <v>Obrigatório</v>
      </c>
      <c r="I318" s="37" t="s">
        <v>4</v>
      </c>
      <c r="J318" s="73">
        <f>IF($K$13="Não Atende",0,IF(I318="","",IF(H318="",VLOOKUP(I318,Parâmetros!$B$3:$C$6,2,0),VLOOKUP(I318,Parâmetros!$B$3:$C$6,2,0)*VLOOKUP(H318,Parâmetros!$E$3:$G$5,2,0))))</f>
        <v>0</v>
      </c>
      <c r="K318" s="74">
        <f t="shared" si="271"/>
        <v>0</v>
      </c>
      <c r="L318" s="3"/>
      <c r="M318" s="38"/>
    </row>
    <row r="319" spans="1:15" ht="45.75" customHeight="1" outlineLevel="1" x14ac:dyDescent="0.2">
      <c r="A319" s="170" t="str">
        <f>Máximo!A319</f>
        <v>3.282</v>
      </c>
      <c r="B319" s="667" t="str">
        <f>Máximo!B319:E319</f>
        <v>1.6.    Os itens respondidos pela PROPONENTE como atendidos são passíveis de comprovação em laboratórios a critério único e exclusivo da OI. O não atendimento desses itens poderá incorrer na desclassificação sumária do PROPONENTE, a qualquer tempo, sem ônus para a OI;</v>
      </c>
      <c r="C319" s="668"/>
      <c r="D319" s="668"/>
      <c r="E319" s="669"/>
      <c r="F319" s="68" t="str">
        <f>IF(Máximo!F319:I319="","",Máximo!F319:I319)</f>
        <v/>
      </c>
      <c r="G319" s="72">
        <f>Máximo!G319:J319</f>
        <v>2.1459227E-4</v>
      </c>
      <c r="H319" s="70" t="str">
        <f>IF(Máximo!H319="","",Máximo!H319)</f>
        <v>Obrigatório</v>
      </c>
      <c r="I319" s="37" t="s">
        <v>4</v>
      </c>
      <c r="J319" s="73">
        <f>IF($K$13="Não Atende",0,IF(I319="","",IF(H319="",VLOOKUP(I319,Parâmetros!$B$3:$C$6,2,0),VLOOKUP(I319,Parâmetros!$B$3:$C$6,2,0)*VLOOKUP(H319,Parâmetros!$E$3:$G$5,2,0))))</f>
        <v>0</v>
      </c>
      <c r="K319" s="74">
        <f t="shared" si="271"/>
        <v>0</v>
      </c>
      <c r="L319" s="3"/>
      <c r="M319" s="38"/>
    </row>
    <row r="320" spans="1:15" ht="45.75" customHeight="1" outlineLevel="1" x14ac:dyDescent="0.2">
      <c r="A320" s="170" t="str">
        <f>Máximo!A320</f>
        <v>3.283</v>
      </c>
      <c r="B320" s="667" t="str">
        <f>Máximo!B320:E320</f>
        <v>1.7.    A coluna “Link para maiores detalhes” deverá ser utilizada, quando aplicável, para identificar link para documento ou anexo da proposta técnica que provê maiores detalhes sobre o solicitado. Se utilizada, essa coluna deverá informar, pelo menos, o nome completo do documento ou anexo, o capítulo, subcapítulo e número da página;</v>
      </c>
      <c r="C320" s="668"/>
      <c r="D320" s="668"/>
      <c r="E320" s="669"/>
      <c r="F320" s="68" t="str">
        <f>IF(Máximo!F320:I320="","",Máximo!F320:I320)</f>
        <v/>
      </c>
      <c r="G320" s="72">
        <f>Máximo!G320:J320</f>
        <v>2.1459227E-4</v>
      </c>
      <c r="H320" s="70" t="str">
        <f>IF(Máximo!H320="","",Máximo!H320)</f>
        <v>Obrigatório</v>
      </c>
      <c r="I320" s="37" t="s">
        <v>4</v>
      </c>
      <c r="J320" s="73">
        <f>IF($K$13="Não Atende",0,IF(I320="","",IF(H320="",VLOOKUP(I320,Parâmetros!$B$3:$C$6,2,0),VLOOKUP(I320,Parâmetros!$B$3:$C$6,2,0)*VLOOKUP(H320,Parâmetros!$E$3:$G$5,2,0))))</f>
        <v>0</v>
      </c>
      <c r="K320" s="74">
        <f t="shared" si="271"/>
        <v>0</v>
      </c>
      <c r="L320" s="3"/>
      <c r="M320" s="38"/>
    </row>
    <row r="321" spans="1:13" ht="45.75" customHeight="1" outlineLevel="1" x14ac:dyDescent="0.2">
      <c r="A321" s="170" t="str">
        <f>Máximo!A321</f>
        <v>3.284</v>
      </c>
      <c r="B321" s="667" t="str">
        <f>Máximo!B321:E321</f>
        <v>1.8.    Todos os itens respondidos pelo PROPONENTE como atendidos deverão obrigatoriamente ser fornecidos e seu custo de instalação deverá estar incluso nos valores dos pedidos de compra iniciais;</v>
      </c>
      <c r="C321" s="668"/>
      <c r="D321" s="668"/>
      <c r="E321" s="669"/>
      <c r="F321" s="68" t="str">
        <f>IF(Máximo!F321:I321="","",Máximo!F321:I321)</f>
        <v/>
      </c>
      <c r="G321" s="72">
        <f>Máximo!G321:J321</f>
        <v>2.1459227E-4</v>
      </c>
      <c r="H321" s="70" t="str">
        <f>IF(Máximo!H321="","",Máximo!H321)</f>
        <v>Obrigatório</v>
      </c>
      <c r="I321" s="37" t="s">
        <v>4</v>
      </c>
      <c r="J321" s="73">
        <f>IF($K$13="Não Atende",0,IF(I321="","",IF(H321="",VLOOKUP(I321,Parâmetros!$B$3:$C$6,2,0),VLOOKUP(I321,Parâmetros!$B$3:$C$6,2,0)*VLOOKUP(H321,Parâmetros!$E$3:$G$5,2,0))))</f>
        <v>0</v>
      </c>
      <c r="K321" s="74">
        <f t="shared" si="271"/>
        <v>0</v>
      </c>
      <c r="L321" s="3"/>
      <c r="M321" s="38"/>
    </row>
    <row r="322" spans="1:13" ht="45.75" customHeight="1" outlineLevel="1" x14ac:dyDescent="0.2">
      <c r="A322" s="170" t="str">
        <f>Máximo!A322</f>
        <v>3.285</v>
      </c>
      <c r="B322" s="667" t="str">
        <f>Máximo!B322:E322</f>
        <v>1.9.    Quando houver inconsistência entre a Resposta Ponto a Ponto de um determinado item e o documento que a suporte ou outros documentos integrantes à proposta, será considerada a resposta mais interessante à OI;</v>
      </c>
      <c r="C322" s="668"/>
      <c r="D322" s="668"/>
      <c r="E322" s="669"/>
      <c r="F322" s="68" t="str">
        <f>IF(Máximo!F322:I322="","",Máximo!F322:I322)</f>
        <v/>
      </c>
      <c r="G322" s="72">
        <f>Máximo!G322:J322</f>
        <v>2.1459227E-4</v>
      </c>
      <c r="H322" s="70" t="str">
        <f>IF(Máximo!H322="","",Máximo!H322)</f>
        <v>Obrigatório</v>
      </c>
      <c r="I322" s="37" t="s">
        <v>4</v>
      </c>
      <c r="J322" s="73">
        <f>IF($K$13="Não Atende",0,IF(I322="","",IF(H322="",VLOOKUP(I322,Parâmetros!$B$3:$C$6,2,0),VLOOKUP(I322,Parâmetros!$B$3:$C$6,2,0)*VLOOKUP(H322,Parâmetros!$E$3:$G$5,2,0))))</f>
        <v>0</v>
      </c>
      <c r="K322" s="74">
        <f t="shared" si="271"/>
        <v>0</v>
      </c>
      <c r="L322" s="3"/>
      <c r="M322" s="38"/>
    </row>
    <row r="323" spans="1:13" ht="45.75" customHeight="1" outlineLevel="1" x14ac:dyDescent="0.2">
      <c r="A323" s="170" t="str">
        <f>Máximo!A323</f>
        <v>3.286</v>
      </c>
      <c r="B323" s="667" t="str">
        <f>Máximo!B323:E323</f>
        <v>2.  Requisitos Gerais</v>
      </c>
      <c r="C323" s="668"/>
      <c r="D323" s="668"/>
      <c r="E323" s="669"/>
      <c r="F323" s="68" t="str">
        <f>IF(Máximo!F323:I323="","",Máximo!F323:I323)</f>
        <v/>
      </c>
      <c r="G323" s="72">
        <f>Máximo!G323:J323</f>
        <v>2.1459227E-4</v>
      </c>
      <c r="H323" s="70" t="str">
        <f>IF(Máximo!H323="","",Máximo!H323)</f>
        <v>Obrigatório</v>
      </c>
      <c r="I323" s="37" t="s">
        <v>4</v>
      </c>
      <c r="J323" s="73">
        <f>IF($K$13="Não Atende",0,IF(I323="","",IF(H323="",VLOOKUP(I323,Parâmetros!$B$3:$C$6,2,0),VLOOKUP(I323,Parâmetros!$B$3:$C$6,2,0)*VLOOKUP(H323,Parâmetros!$E$3:$G$5,2,0))))</f>
        <v>0</v>
      </c>
      <c r="K323" s="74">
        <f t="shared" si="271"/>
        <v>0</v>
      </c>
      <c r="L323" s="3"/>
      <c r="M323" s="38"/>
    </row>
    <row r="324" spans="1:13" ht="45.75" customHeight="1" outlineLevel="1" x14ac:dyDescent="0.2">
      <c r="A324" s="170" t="str">
        <f>Máximo!A324</f>
        <v>3.287</v>
      </c>
      <c r="B324" s="667" t="str">
        <f>Máximo!B324:E324</f>
        <v>2.1.   O PROPONENTE deve especificar e dimensionar os recursos de infraestrutura de TI (servidores, armazenamento e rede), os softwares básicos (sistema operacional, servidores de aplicação e banco de dados), os softwares de monitoração e automação, bem como aqueles voltados para as funções operacionais e administrativas, necessários ao adequado funcionamento da solução.</v>
      </c>
      <c r="C324" s="668"/>
      <c r="D324" s="668"/>
      <c r="E324" s="669"/>
      <c r="F324" s="68" t="str">
        <f>IF(Máximo!F324:I324="","",Máximo!F324:I324)</f>
        <v/>
      </c>
      <c r="G324" s="72">
        <f>Máximo!G324:J324</f>
        <v>2.1459227E-4</v>
      </c>
      <c r="H324" s="70" t="str">
        <f>IF(Máximo!H324="","",Máximo!H324)</f>
        <v>Obrigatório</v>
      </c>
      <c r="I324" s="37" t="s">
        <v>4</v>
      </c>
      <c r="J324" s="73">
        <f>IF($K$13="Não Atende",0,IF(I324="","",IF(H324="",VLOOKUP(I324,Parâmetros!$B$3:$C$6,2,0),VLOOKUP(I324,Parâmetros!$B$3:$C$6,2,0)*VLOOKUP(H324,Parâmetros!$E$3:$G$5,2,0))))</f>
        <v>0</v>
      </c>
      <c r="K324" s="74">
        <f t="shared" si="271"/>
        <v>0</v>
      </c>
      <c r="L324" s="3"/>
      <c r="M324" s="38"/>
    </row>
    <row r="325" spans="1:13" ht="45.75" customHeight="1" outlineLevel="1" x14ac:dyDescent="0.2">
      <c r="A325" s="170" t="str">
        <f>Máximo!A325</f>
        <v>3.288</v>
      </c>
      <c r="B325" s="667" t="str">
        <f>Máximo!B325:E325</f>
        <v>2.2.   O PROPONENTE é responsável pelo desempenho associado ao dimensionamento proposto. Se o desempenho quando em operação não for satisfatório, de acordo com os itens deste documento, o PROPONENTE assumirá automaticamente os custos adicionais para adequação ou upgrade de hardware e software que eventualmente se fizer necessário.</v>
      </c>
      <c r="C325" s="668"/>
      <c r="D325" s="668"/>
      <c r="E325" s="669"/>
      <c r="F325" s="68" t="str">
        <f>IF(Máximo!F325:I325="","",Máximo!F325:I325)</f>
        <v/>
      </c>
      <c r="G325" s="72">
        <f>Máximo!G325:J325</f>
        <v>2.1459227E-4</v>
      </c>
      <c r="H325" s="70" t="str">
        <f>IF(Máximo!H325="","",Máximo!H325)</f>
        <v>Obrigatório</v>
      </c>
      <c r="I325" s="37" t="s">
        <v>4</v>
      </c>
      <c r="J325" s="73">
        <f>IF($K$13="Não Atende",0,IF(I325="","",IF(H325="",VLOOKUP(I325,Parâmetros!$B$3:$C$6,2,0),VLOOKUP(I325,Parâmetros!$B$3:$C$6,2,0)*VLOOKUP(H325,Parâmetros!$E$3:$G$5,2,0))))</f>
        <v>0</v>
      </c>
      <c r="K325" s="74">
        <f t="shared" si="271"/>
        <v>0</v>
      </c>
      <c r="L325" s="3"/>
      <c r="M325" s="38"/>
    </row>
    <row r="326" spans="1:13" ht="45.75" customHeight="1" outlineLevel="1" x14ac:dyDescent="0.2">
      <c r="A326" s="170" t="str">
        <f>Máximo!A326</f>
        <v>3.289</v>
      </c>
      <c r="B326" s="667" t="str">
        <f>Máximo!B326:E326</f>
        <v>2.2.1. Apresentar todo o dimensionamento necessário para suportar esta solução nos seguintes ambientes:</v>
      </c>
      <c r="C326" s="668"/>
      <c r="D326" s="668"/>
      <c r="E326" s="669"/>
      <c r="F326" s="68" t="str">
        <f>IF(Máximo!F326:I326="","",Máximo!F326:I326)</f>
        <v/>
      </c>
      <c r="G326" s="72">
        <f>Máximo!G326:J326</f>
        <v>2.1459227E-4</v>
      </c>
      <c r="H326" s="70" t="str">
        <f>IF(Máximo!H326="","",Máximo!H326)</f>
        <v>Obrigatório</v>
      </c>
      <c r="I326" s="37" t="s">
        <v>4</v>
      </c>
      <c r="J326" s="73">
        <f>IF($K$13="Não Atende",0,IF(I326="","",IF(H326="",VLOOKUP(I326,Parâmetros!$B$3:$C$6,2,0),VLOOKUP(I326,Parâmetros!$B$3:$C$6,2,0)*VLOOKUP(H326,Parâmetros!$E$3:$G$5,2,0))))</f>
        <v>0</v>
      </c>
      <c r="K326" s="74">
        <f t="shared" si="271"/>
        <v>0</v>
      </c>
      <c r="L326" s="3"/>
      <c r="M326" s="38"/>
    </row>
    <row r="327" spans="1:13" ht="45.75" customHeight="1" outlineLevel="1" x14ac:dyDescent="0.2">
      <c r="A327" s="170" t="str">
        <f>Máximo!A327</f>
        <v>3.290</v>
      </c>
      <c r="B327" s="667" t="str">
        <f>Máximo!B327:E327</f>
        <v>2.2.1.1.              Desenvolvimento;</v>
      </c>
      <c r="C327" s="668"/>
      <c r="D327" s="668"/>
      <c r="E327" s="669"/>
      <c r="F327" s="68" t="str">
        <f>IF(Máximo!F327:I327="","",Máximo!F327:I327)</f>
        <v/>
      </c>
      <c r="G327" s="72">
        <f>Máximo!G327:J327</f>
        <v>2.1459227E-4</v>
      </c>
      <c r="H327" s="70" t="str">
        <f>IF(Máximo!H327="","",Máximo!H327)</f>
        <v>Obrigatório</v>
      </c>
      <c r="I327" s="37" t="s">
        <v>4</v>
      </c>
      <c r="J327" s="73">
        <f>IF($K$13="Não Atende",0,IF(I327="","",IF(H327="",VLOOKUP(I327,Parâmetros!$B$3:$C$6,2,0),VLOOKUP(I327,Parâmetros!$B$3:$C$6,2,0)*VLOOKUP(H327,Parâmetros!$E$3:$G$5,2,0))))</f>
        <v>0</v>
      </c>
      <c r="K327" s="74">
        <f t="shared" si="271"/>
        <v>0</v>
      </c>
      <c r="L327" s="3"/>
      <c r="M327" s="38"/>
    </row>
    <row r="328" spans="1:13" ht="45.75" customHeight="1" outlineLevel="1" x14ac:dyDescent="0.2">
      <c r="A328" s="170" t="str">
        <f>Máximo!A328</f>
        <v>3.291</v>
      </c>
      <c r="B328" s="667" t="str">
        <f>Máximo!B328:E328</f>
        <v>2.2.1.2.              Homologação;</v>
      </c>
      <c r="C328" s="668"/>
      <c r="D328" s="668"/>
      <c r="E328" s="669"/>
      <c r="F328" s="68" t="str">
        <f>IF(Máximo!F328:I328="","",Máximo!F328:I328)</f>
        <v/>
      </c>
      <c r="G328" s="72">
        <f>Máximo!G328:J328</f>
        <v>2.1459227E-4</v>
      </c>
      <c r="H328" s="70" t="str">
        <f>IF(Máximo!H328="","",Máximo!H328)</f>
        <v>Obrigatório</v>
      </c>
      <c r="I328" s="37" t="s">
        <v>4</v>
      </c>
      <c r="J328" s="73">
        <f>IF($K$13="Não Atende",0,IF(I328="","",IF(H328="",VLOOKUP(I328,Parâmetros!$B$3:$C$6,2,0),VLOOKUP(I328,Parâmetros!$B$3:$C$6,2,0)*VLOOKUP(H328,Parâmetros!$E$3:$G$5,2,0))))</f>
        <v>0</v>
      </c>
      <c r="K328" s="74">
        <f t="shared" si="271"/>
        <v>0</v>
      </c>
      <c r="L328" s="3"/>
      <c r="M328" s="38"/>
    </row>
    <row r="329" spans="1:13" ht="45.75" customHeight="1" outlineLevel="1" x14ac:dyDescent="0.2">
      <c r="A329" s="170" t="str">
        <f>Máximo!A329</f>
        <v>3.292</v>
      </c>
      <c r="B329" s="667" t="str">
        <f>Máximo!B329:E329</f>
        <v>2.2.1.3.              Produção;</v>
      </c>
      <c r="C329" s="668"/>
      <c r="D329" s="668"/>
      <c r="E329" s="669"/>
      <c r="F329" s="68" t="str">
        <f>IF(Máximo!F329:I329="","",Máximo!F329:I329)</f>
        <v/>
      </c>
      <c r="G329" s="72">
        <f>Máximo!G329:J329</f>
        <v>2.1459227E-4</v>
      </c>
      <c r="H329" s="70" t="str">
        <f>IF(Máximo!H329="","",Máximo!H329)</f>
        <v>Obrigatório</v>
      </c>
      <c r="I329" s="37" t="s">
        <v>4</v>
      </c>
      <c r="J329" s="73">
        <f>IF($K$13="Não Atende",0,IF(I329="","",IF(H329="",VLOOKUP(I329,Parâmetros!$B$3:$C$6,2,0),VLOOKUP(I329,Parâmetros!$B$3:$C$6,2,0)*VLOOKUP(H329,Parâmetros!$E$3:$G$5,2,0))))</f>
        <v>0</v>
      </c>
      <c r="K329" s="74">
        <f t="shared" si="271"/>
        <v>0</v>
      </c>
      <c r="L329" s="3"/>
      <c r="M329" s="38"/>
    </row>
    <row r="330" spans="1:13" ht="45.75" customHeight="1" outlineLevel="1" x14ac:dyDescent="0.2">
      <c r="A330" s="170" t="str">
        <f>Máximo!A330</f>
        <v>3.293</v>
      </c>
      <c r="B330" s="667" t="str">
        <f>Máximo!B330:E330</f>
        <v>2.2.1.4.              Outros ambientes caso aplicável.</v>
      </c>
      <c r="C330" s="668"/>
      <c r="D330" s="668"/>
      <c r="E330" s="669"/>
      <c r="F330" s="68" t="str">
        <f>IF(Máximo!F330:I330="","",Máximo!F330:I330)</f>
        <v/>
      </c>
      <c r="G330" s="72">
        <f>Máximo!G330:J330</f>
        <v>2.1459227E-4</v>
      </c>
      <c r="H330" s="70" t="str">
        <f>IF(Máximo!H330="","",Máximo!H330)</f>
        <v>Obrigatório</v>
      </c>
      <c r="I330" s="37" t="s">
        <v>4</v>
      </c>
      <c r="J330" s="73">
        <f>IF($K$13="Não Atende",0,IF(I330="","",IF(H330="",VLOOKUP(I330,Parâmetros!$B$3:$C$6,2,0),VLOOKUP(I330,Parâmetros!$B$3:$C$6,2,0)*VLOOKUP(H330,Parâmetros!$E$3:$G$5,2,0))))</f>
        <v>0</v>
      </c>
      <c r="K330" s="74">
        <f t="shared" si="271"/>
        <v>0</v>
      </c>
      <c r="L330" s="3"/>
      <c r="M330" s="38"/>
    </row>
    <row r="331" spans="1:13" ht="45.75" customHeight="1" outlineLevel="1" x14ac:dyDescent="0.2">
      <c r="A331" s="170" t="str">
        <f>Máximo!A331</f>
        <v>3.294</v>
      </c>
      <c r="B331" s="667" t="str">
        <f>Máximo!B331:E331</f>
        <v>2.3.   O PROPONENTE deve apresentar solução que utilize componentes padrão de mercado. Caso sejam apresentadas soluções proprietárias, o PROPONENTE deve apresentar também alternativas equivalentes utilizando componentes padrão de mercado.</v>
      </c>
      <c r="C331" s="668"/>
      <c r="D331" s="668"/>
      <c r="E331" s="669"/>
      <c r="F331" s="68" t="str">
        <f>IF(Máximo!F331:I331="","",Máximo!F331:I331)</f>
        <v/>
      </c>
      <c r="G331" s="72">
        <f>Máximo!G331:J331</f>
        <v>2.1459227E-4</v>
      </c>
      <c r="H331" s="70" t="str">
        <f>IF(Máximo!H331="","",Máximo!H331)</f>
        <v>Obrigatório</v>
      </c>
      <c r="I331" s="37" t="s">
        <v>4</v>
      </c>
      <c r="J331" s="73">
        <f>IF($K$13="Não Atende",0,IF(I331="","",IF(H331="",VLOOKUP(I331,Parâmetros!$B$3:$C$6,2,0),VLOOKUP(I331,Parâmetros!$B$3:$C$6,2,0)*VLOOKUP(H331,Parâmetros!$E$3:$G$5,2,0))))</f>
        <v>0</v>
      </c>
      <c r="K331" s="74">
        <f t="shared" si="271"/>
        <v>0</v>
      </c>
      <c r="L331" s="3"/>
      <c r="M331" s="38"/>
    </row>
    <row r="332" spans="1:13" ht="45.75" customHeight="1" outlineLevel="1" x14ac:dyDescent="0.2">
      <c r="A332" s="170" t="str">
        <f>Máximo!A332</f>
        <v>3.295</v>
      </c>
      <c r="B332" s="667" t="str">
        <f>Máximo!B332:E332</f>
        <v>2.4.   A solução deve adotar componentes em configuração preferencialmente ativo/ativo, ou, caso não seja possível, ativo/passivo, que permitam a distribuição de carga através de balanceadores de carga local e geograficamente distribuídos (balanceador de carga global).</v>
      </c>
      <c r="C332" s="668"/>
      <c r="D332" s="668"/>
      <c r="E332" s="669"/>
      <c r="F332" s="68" t="str">
        <f>IF(Máximo!F332:I332="","",Máximo!F332:I332)</f>
        <v/>
      </c>
      <c r="G332" s="72">
        <f>Máximo!G332:J332</f>
        <v>2.1459227E-4</v>
      </c>
      <c r="H332" s="70" t="str">
        <f>IF(Máximo!H332="","",Máximo!H332)</f>
        <v>Obrigatório</v>
      </c>
      <c r="I332" s="37" t="s">
        <v>4</v>
      </c>
      <c r="J332" s="73">
        <f>IF($K$13="Não Atende",0,IF(I332="","",IF(H332="",VLOOKUP(I332,Parâmetros!$B$3:$C$6,2,0),VLOOKUP(I332,Parâmetros!$B$3:$C$6,2,0)*VLOOKUP(H332,Parâmetros!$E$3:$G$5,2,0))))</f>
        <v>0</v>
      </c>
      <c r="K332" s="74">
        <f t="shared" si="271"/>
        <v>0</v>
      </c>
      <c r="L332" s="3"/>
      <c r="M332" s="38"/>
    </row>
    <row r="333" spans="1:13" ht="45.75" customHeight="1" outlineLevel="1" x14ac:dyDescent="0.2">
      <c r="A333" s="170" t="str">
        <f>Máximo!A333</f>
        <v>3.296</v>
      </c>
      <c r="B333" s="667" t="str">
        <f>Máximo!B333:E333</f>
        <v>2.5.   O PROPONENTE deve apresentar o detalhamento técnico da solução, a saber:</v>
      </c>
      <c r="C333" s="668"/>
      <c r="D333" s="668"/>
      <c r="E333" s="669"/>
      <c r="F333" s="68" t="str">
        <f>IF(Máximo!F333:I333="","",Máximo!F333:I333)</f>
        <v/>
      </c>
      <c r="G333" s="72">
        <f>Máximo!G333:J333</f>
        <v>2.1459227E-4</v>
      </c>
      <c r="H333" s="70" t="str">
        <f>IF(Máximo!H333="","",Máximo!H333)</f>
        <v>Obrigatório</v>
      </c>
      <c r="I333" s="37" t="s">
        <v>4</v>
      </c>
      <c r="J333" s="73">
        <f>IF($K$13="Não Atende",0,IF(I333="","",IF(H333="",VLOOKUP(I333,Parâmetros!$B$3:$C$6,2,0),VLOOKUP(I333,Parâmetros!$B$3:$C$6,2,0)*VLOOKUP(H333,Parâmetros!$E$3:$G$5,2,0))))</f>
        <v>0</v>
      </c>
      <c r="K333" s="74">
        <f t="shared" si="271"/>
        <v>0</v>
      </c>
      <c r="L333" s="3"/>
      <c r="M333" s="38"/>
    </row>
    <row r="334" spans="1:13" ht="45.75" customHeight="1" outlineLevel="1" x14ac:dyDescent="0.2">
      <c r="A334" s="170" t="str">
        <f>Máximo!A334</f>
        <v>3.297</v>
      </c>
      <c r="B334" s="667" t="str">
        <f>Máximo!B334:E334</f>
        <v>2.5.1. Apresentar todos os componentes de infraestrutura de TI integrantes da solução ofertada;</v>
      </c>
      <c r="C334" s="668"/>
      <c r="D334" s="668"/>
      <c r="E334" s="669"/>
      <c r="F334" s="68" t="str">
        <f>IF(Máximo!F334:I334="","",Máximo!F334:I334)</f>
        <v/>
      </c>
      <c r="G334" s="72">
        <f>Máximo!G334:J334</f>
        <v>2.1459227E-4</v>
      </c>
      <c r="H334" s="70" t="str">
        <f>IF(Máximo!H334="","",Máximo!H334)</f>
        <v>Obrigatório</v>
      </c>
      <c r="I334" s="37" t="s">
        <v>4</v>
      </c>
      <c r="J334" s="73">
        <f>IF($K$13="Não Atende",0,IF(I334="","",IF(H334="",VLOOKUP(I334,Parâmetros!$B$3:$C$6,2,0),VLOOKUP(I334,Parâmetros!$B$3:$C$6,2,0)*VLOOKUP(H334,Parâmetros!$E$3:$G$5,2,0))))</f>
        <v>0</v>
      </c>
      <c r="K334" s="74">
        <f t="shared" si="271"/>
        <v>0</v>
      </c>
      <c r="L334" s="3"/>
      <c r="M334" s="38"/>
    </row>
    <row r="335" spans="1:13" ht="45.75" customHeight="1" outlineLevel="1" x14ac:dyDescent="0.2">
      <c r="A335" s="170" t="str">
        <f>Máximo!A335</f>
        <v>3.298</v>
      </c>
      <c r="B335" s="667" t="str">
        <f>Máximo!B335:E335</f>
        <v>2.5.2. Dimensionamento dos servidores de cada componente da solução;</v>
      </c>
      <c r="C335" s="668"/>
      <c r="D335" s="668"/>
      <c r="E335" s="669"/>
      <c r="F335" s="68" t="str">
        <f>IF(Máximo!F335:I335="","",Máximo!F335:I335)</f>
        <v/>
      </c>
      <c r="G335" s="72">
        <f>Máximo!G335:J335</f>
        <v>2.1459227E-4</v>
      </c>
      <c r="H335" s="70" t="str">
        <f>IF(Máximo!H335="","",Máximo!H335)</f>
        <v>Obrigatório</v>
      </c>
      <c r="I335" s="37" t="s">
        <v>4</v>
      </c>
      <c r="J335" s="73">
        <f>IF($K$13="Não Atende",0,IF(I335="","",IF(H335="",VLOOKUP(I335,Parâmetros!$B$3:$C$6,2,0),VLOOKUP(I335,Parâmetros!$B$3:$C$6,2,0)*VLOOKUP(H335,Parâmetros!$E$3:$G$5,2,0))))</f>
        <v>0</v>
      </c>
      <c r="K335" s="74">
        <f t="shared" si="271"/>
        <v>0</v>
      </c>
      <c r="L335" s="3"/>
      <c r="M335" s="38"/>
    </row>
    <row r="336" spans="1:13" ht="45.75" customHeight="1" outlineLevel="1" x14ac:dyDescent="0.2">
      <c r="A336" s="170" t="str">
        <f>Máximo!A336</f>
        <v>3.299</v>
      </c>
      <c r="B336" s="667" t="str">
        <f>Máximo!B336:E336</f>
        <v>2.5.3. Plataformas e sistemas operacionais homologadas;</v>
      </c>
      <c r="C336" s="668"/>
      <c r="D336" s="668"/>
      <c r="E336" s="669"/>
      <c r="F336" s="68" t="str">
        <f>IF(Máximo!F336:I336="","",Máximo!F336:I336)</f>
        <v/>
      </c>
      <c r="G336" s="72">
        <f>Máximo!G336:J336</f>
        <v>2.1459227E-4</v>
      </c>
      <c r="H336" s="70" t="str">
        <f>IF(Máximo!H336="","",Máximo!H336)</f>
        <v>Obrigatório</v>
      </c>
      <c r="I336" s="37" t="s">
        <v>4</v>
      </c>
      <c r="J336" s="73">
        <f>IF($K$13="Não Atende",0,IF(I336="","",IF(H336="",VLOOKUP(I336,Parâmetros!$B$3:$C$6,2,0),VLOOKUP(I336,Parâmetros!$B$3:$C$6,2,0)*VLOOKUP(H336,Parâmetros!$E$3:$G$5,2,0))))</f>
        <v>0</v>
      </c>
      <c r="K336" s="74">
        <f t="shared" si="271"/>
        <v>0</v>
      </c>
      <c r="L336" s="3"/>
      <c r="M336" s="38"/>
    </row>
    <row r="337" spans="1:13" ht="45.75" customHeight="1" outlineLevel="1" x14ac:dyDescent="0.2">
      <c r="A337" s="170" t="str">
        <f>Máximo!A337</f>
        <v>3.300</v>
      </c>
      <c r="B337" s="667" t="str">
        <f>Máximo!B337:E337</f>
        <v>2.5.4. Pré-requisitos de software básicos;</v>
      </c>
      <c r="C337" s="668"/>
      <c r="D337" s="668"/>
      <c r="E337" s="669"/>
      <c r="F337" s="68" t="str">
        <f>IF(Máximo!F337:I337="","",Máximo!F337:I337)</f>
        <v/>
      </c>
      <c r="G337" s="72">
        <f>Máximo!G337:J337</f>
        <v>2.1459227E-4</v>
      </c>
      <c r="H337" s="70" t="str">
        <f>IF(Máximo!H337="","",Máximo!H337)</f>
        <v>Obrigatório</v>
      </c>
      <c r="I337" s="37" t="s">
        <v>4</v>
      </c>
      <c r="J337" s="73">
        <f>IF($K$13="Não Atende",0,IF(I337="","",IF(H337="",VLOOKUP(I337,Parâmetros!$B$3:$C$6,2,0),VLOOKUP(I337,Parâmetros!$B$3:$C$6,2,0)*VLOOKUP(H337,Parâmetros!$E$3:$G$5,2,0))))</f>
        <v>0</v>
      </c>
      <c r="K337" s="74">
        <f t="shared" si="271"/>
        <v>0</v>
      </c>
      <c r="L337" s="3"/>
      <c r="M337" s="38"/>
    </row>
    <row r="338" spans="1:13" ht="45.75" customHeight="1" outlineLevel="1" x14ac:dyDescent="0.2">
      <c r="A338" s="170" t="str">
        <f>Máximo!A338</f>
        <v>3.301</v>
      </c>
      <c r="B338" s="667" t="str">
        <f>Máximo!B338:E338</f>
        <v>2.5.5. Recursos de Alta Disponibilidade;</v>
      </c>
      <c r="C338" s="668"/>
      <c r="D338" s="668"/>
      <c r="E338" s="669"/>
      <c r="F338" s="68" t="str">
        <f>IF(Máximo!F338:I338="","",Máximo!F338:I338)</f>
        <v/>
      </c>
      <c r="G338" s="72">
        <f>Máximo!G338:J338</f>
        <v>2.1459227E-4</v>
      </c>
      <c r="H338" s="70" t="str">
        <f>IF(Máximo!H338="","",Máximo!H338)</f>
        <v>Obrigatório</v>
      </c>
      <c r="I338" s="37" t="s">
        <v>4</v>
      </c>
      <c r="J338" s="73">
        <f>IF($K$13="Não Atende",0,IF(I338="","",IF(H338="",VLOOKUP(I338,Parâmetros!$B$3:$C$6,2,0),VLOOKUP(I338,Parâmetros!$B$3:$C$6,2,0)*VLOOKUP(H338,Parâmetros!$E$3:$G$5,2,0))))</f>
        <v>0</v>
      </c>
      <c r="K338" s="74">
        <f t="shared" si="271"/>
        <v>0</v>
      </c>
      <c r="L338" s="3"/>
      <c r="M338" s="38"/>
    </row>
    <row r="339" spans="1:13" ht="45.75" customHeight="1" outlineLevel="1" x14ac:dyDescent="0.2">
      <c r="A339" s="170" t="str">
        <f>Máximo!A339</f>
        <v>3.302</v>
      </c>
      <c r="B339" s="667" t="str">
        <f>Máximo!B339:E339</f>
        <v>2.5.6. Necessidades de área em disco interno para todos os servidores, separados por componentes da solução:</v>
      </c>
      <c r="C339" s="668"/>
      <c r="D339" s="668"/>
      <c r="E339" s="669"/>
      <c r="F339" s="68" t="str">
        <f>IF(Máximo!F339:I339="","",Máximo!F339:I339)</f>
        <v/>
      </c>
      <c r="G339" s="72">
        <f>Máximo!G339:J339</f>
        <v>2.1459227E-4</v>
      </c>
      <c r="H339" s="70" t="str">
        <f>IF(Máximo!H339="","",Máximo!H339)</f>
        <v>Obrigatório</v>
      </c>
      <c r="I339" s="37" t="s">
        <v>4</v>
      </c>
      <c r="J339" s="73">
        <f>IF($K$13="Não Atende",0,IF(I339="","",IF(H339="",VLOOKUP(I339,Parâmetros!$B$3:$C$6,2,0),VLOOKUP(I339,Parâmetros!$B$3:$C$6,2,0)*VLOOKUP(H339,Parâmetros!$E$3:$G$5,2,0))))</f>
        <v>0</v>
      </c>
      <c r="K339" s="74">
        <f t="shared" si="271"/>
        <v>0</v>
      </c>
      <c r="L339" s="3"/>
      <c r="M339" s="38"/>
    </row>
    <row r="340" spans="1:13" ht="45.75" customHeight="1" outlineLevel="1" x14ac:dyDescent="0.2">
      <c r="A340" s="170" t="str">
        <f>Máximo!A340</f>
        <v>3.303</v>
      </c>
      <c r="B340" s="667" t="str">
        <f>Máximo!B340:E340</f>
        <v>2.5.6.1.              As áreas em disco interno devem ser protegidas em RAID1 via controladora de hardware dos servidores;</v>
      </c>
      <c r="C340" s="668"/>
      <c r="D340" s="668"/>
      <c r="E340" s="669"/>
      <c r="F340" s="68" t="str">
        <f>IF(Máximo!F340:I340="","",Máximo!F340:I340)</f>
        <v/>
      </c>
      <c r="G340" s="72">
        <f>Máximo!G340:J340</f>
        <v>2.1459227E-4</v>
      </c>
      <c r="H340" s="70" t="str">
        <f>IF(Máximo!H340="","",Máximo!H340)</f>
        <v>Obrigatório</v>
      </c>
      <c r="I340" s="37" t="s">
        <v>4</v>
      </c>
      <c r="J340" s="73">
        <f>IF($K$13="Não Atende",0,IF(I340="","",IF(H340="",VLOOKUP(I340,Parâmetros!$B$3:$C$6,2,0),VLOOKUP(I340,Parâmetros!$B$3:$C$6,2,0)*VLOOKUP(H340,Parâmetros!$E$3:$G$5,2,0))))</f>
        <v>0</v>
      </c>
      <c r="K340" s="74">
        <f t="shared" si="271"/>
        <v>0</v>
      </c>
      <c r="L340" s="3"/>
      <c r="M340" s="38"/>
    </row>
    <row r="341" spans="1:13" ht="45.75" customHeight="1" outlineLevel="1" x14ac:dyDescent="0.2">
      <c r="A341" s="170" t="str">
        <f>Máximo!A341</f>
        <v>3.304</v>
      </c>
      <c r="B341" s="667" t="str">
        <f>Máximo!B341:E341</f>
        <v>2.5.6.2.              Caso exista a necessidade de utilização de placas aceleradoras de IO ou discos SSD, o PROPONENTE deve detalhar estes requisitos.</v>
      </c>
      <c r="C341" s="668"/>
      <c r="D341" s="668"/>
      <c r="E341" s="669"/>
      <c r="F341" s="68" t="str">
        <f>IF(Máximo!F341:I341="","",Máximo!F341:I341)</f>
        <v/>
      </c>
      <c r="G341" s="72">
        <f>Máximo!G341:J341</f>
        <v>2.1459227E-4</v>
      </c>
      <c r="H341" s="70" t="str">
        <f>IF(Máximo!H341="","",Máximo!H341)</f>
        <v>Obrigatório</v>
      </c>
      <c r="I341" s="37" t="s">
        <v>4</v>
      </c>
      <c r="J341" s="73">
        <f>IF($K$13="Não Atende",0,IF(I341="","",IF(H341="",VLOOKUP(I341,Parâmetros!$B$3:$C$6,2,0),VLOOKUP(I341,Parâmetros!$B$3:$C$6,2,0)*VLOOKUP(H341,Parâmetros!$E$3:$G$5,2,0))))</f>
        <v>0</v>
      </c>
      <c r="K341" s="74">
        <f t="shared" si="271"/>
        <v>0</v>
      </c>
      <c r="L341" s="3"/>
      <c r="M341" s="38"/>
    </row>
    <row r="342" spans="1:13" ht="45.75" customHeight="1" outlineLevel="1" x14ac:dyDescent="0.2">
      <c r="A342" s="170" t="str">
        <f>Máximo!A342</f>
        <v>3.305</v>
      </c>
      <c r="B342" s="667" t="str">
        <f>Máximo!B342:E342</f>
        <v>2.5.7. Necessidades de área em disco externo para todos os servidores, separados por componentes da solução:</v>
      </c>
      <c r="C342" s="668"/>
      <c r="D342" s="668"/>
      <c r="E342" s="669"/>
      <c r="F342" s="68" t="str">
        <f>IF(Máximo!F342:I342="","",Máximo!F342:I342)</f>
        <v/>
      </c>
      <c r="G342" s="72">
        <f>Máximo!G342:J342</f>
        <v>2.1459227E-4</v>
      </c>
      <c r="H342" s="70" t="str">
        <f>IF(Máximo!H342="","",Máximo!H342)</f>
        <v>Obrigatório</v>
      </c>
      <c r="I342" s="37" t="s">
        <v>4</v>
      </c>
      <c r="J342" s="73">
        <f>IF($K$13="Não Atende",0,IF(I342="","",IF(H342="",VLOOKUP(I342,Parâmetros!$B$3:$C$6,2,0),VLOOKUP(I342,Parâmetros!$B$3:$C$6,2,0)*VLOOKUP(H342,Parâmetros!$E$3:$G$5,2,0))))</f>
        <v>0</v>
      </c>
      <c r="K342" s="74">
        <f t="shared" si="271"/>
        <v>0</v>
      </c>
      <c r="L342" s="3"/>
      <c r="M342" s="38"/>
    </row>
    <row r="343" spans="1:13" ht="45.75" customHeight="1" outlineLevel="1" x14ac:dyDescent="0.2">
      <c r="A343" s="170" t="str">
        <f>Máximo!A343</f>
        <v>3.306</v>
      </c>
      <c r="B343" s="667" t="str">
        <f>Máximo!B343:E343</f>
        <v>2.5.7.1.              De acordo com a volumetria e necessidade de I/O, devem ser dimensionadas as quantidades de interfaces necessárias para suportar software de balanceamento de carga e failover:</v>
      </c>
      <c r="C343" s="668"/>
      <c r="D343" s="668"/>
      <c r="E343" s="669"/>
      <c r="F343" s="68" t="str">
        <f>IF(Máximo!F343:I343="","",Máximo!F343:I343)</f>
        <v/>
      </c>
      <c r="G343" s="72">
        <f>Máximo!G343:J343</f>
        <v>2.1459227E-4</v>
      </c>
      <c r="H343" s="70" t="str">
        <f>IF(Máximo!H343="","",Máximo!H343)</f>
        <v>Obrigatório</v>
      </c>
      <c r="I343" s="37" t="s">
        <v>4</v>
      </c>
      <c r="J343" s="73">
        <f>IF($K$13="Não Atende",0,IF(I343="","",IF(H343="",VLOOKUP(I343,Parâmetros!$B$3:$C$6,2,0),VLOOKUP(I343,Parâmetros!$B$3:$C$6,2,0)*VLOOKUP(H343,Parâmetros!$E$3:$G$5,2,0))))</f>
        <v>0</v>
      </c>
      <c r="K343" s="74">
        <f t="shared" si="271"/>
        <v>0</v>
      </c>
      <c r="L343" s="3"/>
      <c r="M343" s="38"/>
    </row>
    <row r="344" spans="1:13" ht="45.75" customHeight="1" outlineLevel="1" x14ac:dyDescent="0.2">
      <c r="A344" s="170" t="str">
        <f>Máximo!A344</f>
        <v>3.307</v>
      </c>
      <c r="B344" s="667" t="str">
        <f>Máximo!B344:E344</f>
        <v>2.5.7.2.              Detalhamento dos critérios utilizados para dimensionamento dos componentes da solução;</v>
      </c>
      <c r="C344" s="668"/>
      <c r="D344" s="668"/>
      <c r="E344" s="669"/>
      <c r="F344" s="68" t="str">
        <f>IF(Máximo!F344:I344="","",Máximo!F344:I344)</f>
        <v/>
      </c>
      <c r="G344" s="72">
        <f>Máximo!G344:J344</f>
        <v>2.1459227E-4</v>
      </c>
      <c r="H344" s="70" t="str">
        <f>IF(Máximo!H344="","",Máximo!H344)</f>
        <v>Obrigatório</v>
      </c>
      <c r="I344" s="37" t="s">
        <v>4</v>
      </c>
      <c r="J344" s="73">
        <f>IF($K$13="Não Atende",0,IF(I344="","",IF(H344="",VLOOKUP(I344,Parâmetros!$B$3:$C$6,2,0),VLOOKUP(I344,Parâmetros!$B$3:$C$6,2,0)*VLOOKUP(H344,Parâmetros!$E$3:$G$5,2,0))))</f>
        <v>0</v>
      </c>
      <c r="K344" s="74">
        <f t="shared" si="271"/>
        <v>0</v>
      </c>
      <c r="L344" s="3"/>
      <c r="M344" s="38"/>
    </row>
    <row r="345" spans="1:13" ht="45.75" customHeight="1" outlineLevel="1" x14ac:dyDescent="0.2">
      <c r="A345" s="170" t="str">
        <f>Máximo!A345</f>
        <v>3.308</v>
      </c>
      <c r="B345" s="667" t="str">
        <f>Máximo!B345:E345</f>
        <v>2.5.7.3.              Escalabilidade dos componentes ofertados (capacidade de crescimento), sem a necessidade de investimentos adicionais.</v>
      </c>
      <c r="C345" s="668"/>
      <c r="D345" s="668"/>
      <c r="E345" s="669"/>
      <c r="F345" s="68" t="str">
        <f>IF(Máximo!F345:I345="","",Máximo!F345:I345)</f>
        <v/>
      </c>
      <c r="G345" s="72">
        <f>Máximo!G345:J345</f>
        <v>2.1459227E-4</v>
      </c>
      <c r="H345" s="70" t="str">
        <f>IF(Máximo!H345="","",Máximo!H345)</f>
        <v>Obrigatório</v>
      </c>
      <c r="I345" s="37" t="s">
        <v>4</v>
      </c>
      <c r="J345" s="73">
        <f>IF($K$13="Não Atende",0,IF(I345="","",IF(H345="",VLOOKUP(I345,Parâmetros!$B$3:$C$6,2,0),VLOOKUP(I345,Parâmetros!$B$3:$C$6,2,0)*VLOOKUP(H345,Parâmetros!$E$3:$G$5,2,0))))</f>
        <v>0</v>
      </c>
      <c r="K345" s="74">
        <f t="shared" si="271"/>
        <v>0</v>
      </c>
      <c r="L345" s="3"/>
      <c r="M345" s="38"/>
    </row>
    <row r="346" spans="1:13" ht="45.75" customHeight="1" outlineLevel="1" x14ac:dyDescent="0.2">
      <c r="A346" s="170" t="str">
        <f>Máximo!A346</f>
        <v>3.309</v>
      </c>
      <c r="B346" s="667" t="str">
        <f>Máximo!B346:E346</f>
        <v>2.5.8. O PROPONENTE deve detalhar a solução de conectividade e arquitetura de rede, conforme requisitos do Capítulo 6, incluindo:</v>
      </c>
      <c r="C346" s="668"/>
      <c r="D346" s="668"/>
      <c r="E346" s="669"/>
      <c r="F346" s="68" t="str">
        <f>IF(Máximo!F346:I346="","",Máximo!F346:I346)</f>
        <v/>
      </c>
      <c r="G346" s="72">
        <f>Máximo!G346:J346</f>
        <v>2.1459227E-4</v>
      </c>
      <c r="H346" s="70" t="str">
        <f>IF(Máximo!H346="","",Máximo!H346)</f>
        <v>Obrigatório</v>
      </c>
      <c r="I346" s="37" t="s">
        <v>4</v>
      </c>
      <c r="J346" s="73">
        <f>IF($K$13="Não Atende",0,IF(I346="","",IF(H346="",VLOOKUP(I346,Parâmetros!$B$3:$C$6,2,0),VLOOKUP(I346,Parâmetros!$B$3:$C$6,2,0)*VLOOKUP(H346,Parâmetros!$E$3:$G$5,2,0))))</f>
        <v>0</v>
      </c>
      <c r="K346" s="74">
        <f t="shared" si="271"/>
        <v>0</v>
      </c>
      <c r="L346" s="3"/>
      <c r="M346" s="38"/>
    </row>
    <row r="347" spans="1:13" ht="45.75" customHeight="1" outlineLevel="1" x14ac:dyDescent="0.2">
      <c r="A347" s="170" t="str">
        <f>Máximo!A347</f>
        <v>3.310</v>
      </c>
      <c r="B347" s="667" t="str">
        <f>Máximo!B347:E347</f>
        <v>2.5.8.1.              Topologia de rede;</v>
      </c>
      <c r="C347" s="668"/>
      <c r="D347" s="668"/>
      <c r="E347" s="669"/>
      <c r="F347" s="68" t="str">
        <f>IF(Máximo!F347:I347="","",Máximo!F347:I347)</f>
        <v/>
      </c>
      <c r="G347" s="72">
        <f>Máximo!G347:J347</f>
        <v>2.1459227E-4</v>
      </c>
      <c r="H347" s="70" t="str">
        <f>IF(Máximo!H347="","",Máximo!H347)</f>
        <v>Obrigatório</v>
      </c>
      <c r="I347" s="37" t="s">
        <v>4</v>
      </c>
      <c r="J347" s="73">
        <f>IF($K$13="Não Atende",0,IF(I347="","",IF(H347="",VLOOKUP(I347,Parâmetros!$B$3:$C$6,2,0),VLOOKUP(I347,Parâmetros!$B$3:$C$6,2,0)*VLOOKUP(H347,Parâmetros!$E$3:$G$5,2,0))))</f>
        <v>0</v>
      </c>
      <c r="K347" s="74">
        <f t="shared" si="271"/>
        <v>0</v>
      </c>
      <c r="L347" s="3"/>
      <c r="M347" s="38"/>
    </row>
    <row r="348" spans="1:13" ht="45.75" customHeight="1" outlineLevel="1" x14ac:dyDescent="0.2">
      <c r="A348" s="170" t="str">
        <f>Máximo!A348</f>
        <v>3.311</v>
      </c>
      <c r="B348" s="667" t="str">
        <f>Máximo!B348:E348</f>
        <v>2.5.8.2.              Quantidade e tipos de interfaces de rede;</v>
      </c>
      <c r="C348" s="668"/>
      <c r="D348" s="668"/>
      <c r="E348" s="669"/>
      <c r="F348" s="68" t="str">
        <f>IF(Máximo!F348:I348="","",Máximo!F348:I348)</f>
        <v/>
      </c>
      <c r="G348" s="72">
        <f>Máximo!G348:J348</f>
        <v>2.1459227E-4</v>
      </c>
      <c r="H348" s="70" t="str">
        <f>IF(Máximo!H348="","",Máximo!H348)</f>
        <v>Obrigatório</v>
      </c>
      <c r="I348" s="37" t="s">
        <v>4</v>
      </c>
      <c r="J348" s="73">
        <f>IF($K$13="Não Atende",0,IF(I348="","",IF(H348="",VLOOKUP(I348,Parâmetros!$B$3:$C$6,2,0),VLOOKUP(I348,Parâmetros!$B$3:$C$6,2,0)*VLOOKUP(H348,Parâmetros!$E$3:$G$5,2,0))))</f>
        <v>0</v>
      </c>
      <c r="K348" s="74">
        <f t="shared" si="271"/>
        <v>0</v>
      </c>
      <c r="L348" s="3"/>
      <c r="M348" s="38"/>
    </row>
    <row r="349" spans="1:13" ht="45.75" customHeight="1" outlineLevel="1" x14ac:dyDescent="0.2">
      <c r="A349" s="170" t="str">
        <f>Máximo!A349</f>
        <v>3.312</v>
      </c>
      <c r="B349" s="667" t="str">
        <f>Máximo!B349:E349</f>
        <v>2.5.8.3.              Deve ser especificado o fluxo de tráfego estimado entre os servidores que compõem a solução, baseado nos dados de dimensionamento apresentados;</v>
      </c>
      <c r="C349" s="668"/>
      <c r="D349" s="668"/>
      <c r="E349" s="669"/>
      <c r="F349" s="68" t="str">
        <f>IF(Máximo!F349:I349="","",Máximo!F349:I349)</f>
        <v/>
      </c>
      <c r="G349" s="72">
        <f>Máximo!G349:J349</f>
        <v>2.1459227E-4</v>
      </c>
      <c r="H349" s="70" t="str">
        <f>IF(Máximo!H349="","",Máximo!H349)</f>
        <v>Obrigatório</v>
      </c>
      <c r="I349" s="37" t="s">
        <v>4</v>
      </c>
      <c r="J349" s="73">
        <f>IF($K$13="Não Atende",0,IF(I349="","",IF(H349="",VLOOKUP(I349,Parâmetros!$B$3:$C$6,2,0),VLOOKUP(I349,Parâmetros!$B$3:$C$6,2,0)*VLOOKUP(H349,Parâmetros!$E$3:$G$5,2,0))))</f>
        <v>0</v>
      </c>
      <c r="K349" s="74">
        <f t="shared" si="271"/>
        <v>0</v>
      </c>
      <c r="L349" s="3"/>
      <c r="M349" s="38"/>
    </row>
    <row r="350" spans="1:13" ht="45.75" customHeight="1" outlineLevel="1" x14ac:dyDescent="0.2">
      <c r="A350" s="170" t="str">
        <f>Máximo!A350</f>
        <v>3.313</v>
      </c>
      <c r="B350" s="667" t="str">
        <f>Máximo!B350:E350</f>
        <v>2.5.8.4.              Latência máxima de rede entre os componentes suportada pela solução;</v>
      </c>
      <c r="C350" s="668"/>
      <c r="D350" s="668"/>
      <c r="E350" s="669"/>
      <c r="F350" s="68" t="str">
        <f>IF(Máximo!F350:I350="","",Máximo!F350:I350)</f>
        <v/>
      </c>
      <c r="G350" s="72">
        <f>Máximo!G350:J350</f>
        <v>2.1459227E-4</v>
      </c>
      <c r="H350" s="70" t="str">
        <f>IF(Máximo!H350="","",Máximo!H350)</f>
        <v>Obrigatório</v>
      </c>
      <c r="I350" s="37" t="s">
        <v>4</v>
      </c>
      <c r="J350" s="73">
        <f>IF($K$13="Não Atende",0,IF(I350="","",IF(H350="",VLOOKUP(I350,Parâmetros!$B$3:$C$6,2,0),VLOOKUP(I350,Parâmetros!$B$3:$C$6,2,0)*VLOOKUP(H350,Parâmetros!$E$3:$G$5,2,0))))</f>
        <v>0</v>
      </c>
      <c r="K350" s="74">
        <f t="shared" si="271"/>
        <v>0</v>
      </c>
      <c r="L350" s="3"/>
      <c r="M350" s="38"/>
    </row>
    <row r="351" spans="1:13" ht="45.75" customHeight="1" outlineLevel="1" x14ac:dyDescent="0.2">
      <c r="A351" s="170" t="str">
        <f>Máximo!A351</f>
        <v>3.314</v>
      </c>
      <c r="B351" s="667" t="str">
        <f>Máximo!B351:E351</f>
        <v>2.5.8.5.              Requisitos e topologia de balanceamento de carga local e global;</v>
      </c>
      <c r="C351" s="668"/>
      <c r="D351" s="668"/>
      <c r="E351" s="669"/>
      <c r="F351" s="68" t="str">
        <f>IF(Máximo!F351:I351="","",Máximo!F351:I351)</f>
        <v/>
      </c>
      <c r="G351" s="72">
        <f>Máximo!G351:J351</f>
        <v>2.1459227E-4</v>
      </c>
      <c r="H351" s="70" t="str">
        <f>IF(Máximo!H351="","",Máximo!H351)</f>
        <v>Obrigatório</v>
      </c>
      <c r="I351" s="37" t="s">
        <v>4</v>
      </c>
      <c r="J351" s="73">
        <f>IF($K$13="Não Atende",0,IF(I351="","",IF(H351="",VLOOKUP(I351,Parâmetros!$B$3:$C$6,2,0),VLOOKUP(I351,Parâmetros!$B$3:$C$6,2,0)*VLOOKUP(H351,Parâmetros!$E$3:$G$5,2,0))))</f>
        <v>0</v>
      </c>
      <c r="K351" s="74">
        <f t="shared" si="271"/>
        <v>0</v>
      </c>
      <c r="L351" s="3"/>
      <c r="M351" s="38"/>
    </row>
    <row r="352" spans="1:13" ht="45.75" customHeight="1" outlineLevel="1" x14ac:dyDescent="0.2">
      <c r="A352" s="170" t="str">
        <f>Máximo!A352</f>
        <v>3.315</v>
      </c>
      <c r="B352" s="667" t="str">
        <f>Máximo!B352:E352</f>
        <v>2.6.   A solução ofertada deve ser escalável mantendo a mesma arquitetura inicialmente proposta. Caso haja limite de escalabilidade na solução ofertada, o mesmo deverá ser informado;</v>
      </c>
      <c r="C352" s="668"/>
      <c r="D352" s="668"/>
      <c r="E352" s="669"/>
      <c r="F352" s="68" t="str">
        <f>IF(Máximo!F352:I352="","",Máximo!F352:I352)</f>
        <v/>
      </c>
      <c r="G352" s="72">
        <f>Máximo!G352:J352</f>
        <v>2.1459227E-4</v>
      </c>
      <c r="H352" s="70" t="str">
        <f>IF(Máximo!H352="","",Máximo!H352)</f>
        <v>Obrigatório</v>
      </c>
      <c r="I352" s="37" t="s">
        <v>4</v>
      </c>
      <c r="J352" s="73">
        <f>IF($K$13="Não Atende",0,IF(I352="","",IF(H352="",VLOOKUP(I352,Parâmetros!$B$3:$C$6,2,0),VLOOKUP(I352,Parâmetros!$B$3:$C$6,2,0)*VLOOKUP(H352,Parâmetros!$E$3:$G$5,2,0))))</f>
        <v>0</v>
      </c>
      <c r="K352" s="74">
        <f t="shared" si="271"/>
        <v>0</v>
      </c>
      <c r="L352" s="3"/>
      <c r="M352" s="38"/>
    </row>
    <row r="353" spans="1:13" ht="45.75" customHeight="1" outlineLevel="1" x14ac:dyDescent="0.2">
      <c r="A353" s="170" t="str">
        <f>Máximo!A353</f>
        <v>3.316</v>
      </c>
      <c r="B353" s="667" t="str">
        <f>Máximo!B353:E353</f>
        <v>2.7.   A escalabilidade dos componentes deve ser preferencialmente horizontal;</v>
      </c>
      <c r="C353" s="668"/>
      <c r="D353" s="668"/>
      <c r="E353" s="669"/>
      <c r="F353" s="68" t="str">
        <f>IF(Máximo!F353:I353="","",Máximo!F353:I353)</f>
        <v/>
      </c>
      <c r="G353" s="72">
        <f>Máximo!G353:J353</f>
        <v>2.1459227E-4</v>
      </c>
      <c r="H353" s="70" t="str">
        <f>IF(Máximo!H353="","",Máximo!H353)</f>
        <v>Obrigatório</v>
      </c>
      <c r="I353" s="37" t="s">
        <v>4</v>
      </c>
      <c r="J353" s="73">
        <f>IF($K$13="Não Atende",0,IF(I353="","",IF(H353="",VLOOKUP(I353,Parâmetros!$B$3:$C$6,2,0),VLOOKUP(I353,Parâmetros!$B$3:$C$6,2,0)*VLOOKUP(H353,Parâmetros!$E$3:$G$5,2,0))))</f>
        <v>0</v>
      </c>
      <c r="K353" s="74">
        <f t="shared" si="271"/>
        <v>0</v>
      </c>
      <c r="L353" s="3"/>
      <c r="M353" s="38"/>
    </row>
    <row r="354" spans="1:13" ht="45.75" customHeight="1" outlineLevel="1" x14ac:dyDescent="0.2">
      <c r="A354" s="170" t="str">
        <f>Máximo!A354</f>
        <v>3.317</v>
      </c>
      <c r="B354" s="667" t="str">
        <f>Máximo!B354:E354</f>
        <v>2.8.   A solução em hipótese alguma deve privar a evolução dos componentes de infraestrutura;</v>
      </c>
      <c r="C354" s="668"/>
      <c r="D354" s="668"/>
      <c r="E354" s="669"/>
      <c r="F354" s="68" t="str">
        <f>IF(Máximo!F354:I354="","",Máximo!F354:I354)</f>
        <v/>
      </c>
      <c r="G354" s="72">
        <f>Máximo!G354:J354</f>
        <v>2.1459227E-4</v>
      </c>
      <c r="H354" s="70" t="str">
        <f>IF(Máximo!H354="","",Máximo!H354)</f>
        <v>Obrigatório</v>
      </c>
      <c r="I354" s="37" t="s">
        <v>4</v>
      </c>
      <c r="J354" s="73">
        <f>IF($K$13="Não Atende",0,IF(I354="","",IF(H354="",VLOOKUP(I354,Parâmetros!$B$3:$C$6,2,0),VLOOKUP(I354,Parâmetros!$B$3:$C$6,2,0)*VLOOKUP(H354,Parâmetros!$E$3:$G$5,2,0))))</f>
        <v>0</v>
      </c>
      <c r="K354" s="74">
        <f t="shared" si="271"/>
        <v>0</v>
      </c>
      <c r="L354" s="3"/>
      <c r="M354" s="38"/>
    </row>
    <row r="355" spans="1:13" ht="45.75" customHeight="1" outlineLevel="1" x14ac:dyDescent="0.2">
      <c r="A355" s="170" t="str">
        <f>Máximo!A355</f>
        <v>3.318</v>
      </c>
      <c r="B355" s="667" t="str">
        <f>Máximo!B355:E355</f>
        <v>3.  Requisitos de Infraestrutura de Servidores e Virtualização</v>
      </c>
      <c r="C355" s="668"/>
      <c r="D355" s="668"/>
      <c r="E355" s="669"/>
      <c r="F355" s="68" t="str">
        <f>IF(Máximo!F355:I355="","",Máximo!F355:I355)</f>
        <v/>
      </c>
      <c r="G355" s="72">
        <f>Máximo!G355:J355</f>
        <v>2.1459227E-4</v>
      </c>
      <c r="H355" s="70" t="str">
        <f>IF(Máximo!H355="","",Máximo!H355)</f>
        <v>Obrigatório</v>
      </c>
      <c r="I355" s="37" t="s">
        <v>4</v>
      </c>
      <c r="J355" s="73">
        <f>IF($K$13="Não Atende",0,IF(I355="","",IF(H355="",VLOOKUP(I355,Parâmetros!$B$3:$C$6,2,0),VLOOKUP(I355,Parâmetros!$B$3:$C$6,2,0)*VLOOKUP(H355,Parâmetros!$E$3:$G$5,2,0))))</f>
        <v>0</v>
      </c>
      <c r="K355" s="74">
        <f t="shared" si="271"/>
        <v>0</v>
      </c>
      <c r="L355" s="3"/>
      <c r="M355" s="38"/>
    </row>
    <row r="356" spans="1:13" ht="45.75" customHeight="1" outlineLevel="1" x14ac:dyDescent="0.2">
      <c r="A356" s="170" t="str">
        <f>Máximo!A356</f>
        <v>3.319</v>
      </c>
      <c r="B356" s="667" t="str">
        <f>Máximo!B356:E356</f>
        <v>3.1.   Requisitos Gerais:</v>
      </c>
      <c r="C356" s="668"/>
      <c r="D356" s="668"/>
      <c r="E356" s="669"/>
      <c r="F356" s="68" t="str">
        <f>IF(Máximo!F356:I356="","",Máximo!F356:I356)</f>
        <v/>
      </c>
      <c r="G356" s="72">
        <f>Máximo!G356:J356</f>
        <v>2.1459227E-4</v>
      </c>
      <c r="H356" s="70" t="str">
        <f>IF(Máximo!H356="","",Máximo!H356)</f>
        <v>Obrigatório</v>
      </c>
      <c r="I356" s="37" t="s">
        <v>4</v>
      </c>
      <c r="J356" s="73">
        <f>IF($K$13="Não Atende",0,IF(I356="","",IF(H356="",VLOOKUP(I356,Parâmetros!$B$3:$C$6,2,0),VLOOKUP(I356,Parâmetros!$B$3:$C$6,2,0)*VLOOKUP(H356,Parâmetros!$E$3:$G$5,2,0))))</f>
        <v>0</v>
      </c>
      <c r="K356" s="74">
        <f t="shared" si="271"/>
        <v>0</v>
      </c>
      <c r="L356" s="3"/>
      <c r="M356" s="38"/>
    </row>
    <row r="357" spans="1:13" ht="45.75" customHeight="1" outlineLevel="1" x14ac:dyDescent="0.2">
      <c r="A357" s="170" t="str">
        <f>Máximo!A357</f>
        <v>3.320</v>
      </c>
      <c r="B357" s="667" t="str">
        <f>Máximo!B357:E357</f>
        <v>3.1.1. A arquitetura X86 é para utilização em todos os servidores (Low End, Mid Range e High End). Caso haja incompatibilidade da aplicação, a mesma deve ser justificada na resposta a este material;</v>
      </c>
      <c r="C357" s="668"/>
      <c r="D357" s="668"/>
      <c r="E357" s="669"/>
      <c r="F357" s="68" t="str">
        <f>IF(Máximo!F357:I357="","",Máximo!F357:I357)</f>
        <v/>
      </c>
      <c r="G357" s="72">
        <f>Máximo!G357:J357</f>
        <v>2.1459227E-4</v>
      </c>
      <c r="H357" s="70" t="str">
        <f>IF(Máximo!H357="","",Máximo!H357)</f>
        <v>Obrigatório</v>
      </c>
      <c r="I357" s="37" t="s">
        <v>4</v>
      </c>
      <c r="J357" s="73">
        <f>IF($K$13="Não Atende",0,IF(I357="","",IF(H357="",VLOOKUP(I357,Parâmetros!$B$3:$C$6,2,0),VLOOKUP(I357,Parâmetros!$B$3:$C$6,2,0)*VLOOKUP(H357,Parâmetros!$E$3:$G$5,2,0))))</f>
        <v>0</v>
      </c>
      <c r="K357" s="74">
        <f t="shared" si="271"/>
        <v>0</v>
      </c>
      <c r="L357" s="3"/>
      <c r="M357" s="38"/>
    </row>
    <row r="358" spans="1:13" ht="45.75" customHeight="1" outlineLevel="1" x14ac:dyDescent="0.2">
      <c r="A358" s="170" t="str">
        <f>Máximo!A358</f>
        <v>3.321</v>
      </c>
      <c r="B358" s="667" t="str">
        <f>Máximo!B358:E358</f>
        <v>3.1.2. A solução proposta deve possuir compatibilidade com soluções de virtualização. Caso haja incompatibilidade da aplicação, a mesma deve ser justificada na resposta a este material;</v>
      </c>
      <c r="C358" s="668"/>
      <c r="D358" s="668"/>
      <c r="E358" s="669"/>
      <c r="F358" s="68" t="str">
        <f>IF(Máximo!F358:I358="","",Máximo!F358:I358)</f>
        <v/>
      </c>
      <c r="G358" s="72">
        <f>Máximo!G358:J358</f>
        <v>2.1459227E-4</v>
      </c>
      <c r="H358" s="70" t="str">
        <f>IF(Máximo!H358="","",Máximo!H358)</f>
        <v>Obrigatório</v>
      </c>
      <c r="I358" s="37" t="s">
        <v>4</v>
      </c>
      <c r="J358" s="73">
        <f>IF($K$13="Não Atende",0,IF(I358="","",IF(H358="",VLOOKUP(I358,Parâmetros!$B$3:$C$6,2,0),VLOOKUP(I358,Parâmetros!$B$3:$C$6,2,0)*VLOOKUP(H358,Parâmetros!$E$3:$G$5,2,0))))</f>
        <v>0</v>
      </c>
      <c r="K358" s="74">
        <f t="shared" si="271"/>
        <v>0</v>
      </c>
      <c r="L358" s="3"/>
      <c r="M358" s="38"/>
    </row>
    <row r="359" spans="1:13" ht="45.75" customHeight="1" outlineLevel="1" x14ac:dyDescent="0.2">
      <c r="A359" s="170" t="str">
        <f>Máximo!A359</f>
        <v>3.322</v>
      </c>
      <c r="B359" s="667" t="str">
        <f>Máximo!B359:E359</f>
        <v>3.1.2.1.              A solução de virtualização deve ser preferencialmente VMware;</v>
      </c>
      <c r="C359" s="668"/>
      <c r="D359" s="668"/>
      <c r="E359" s="669"/>
      <c r="F359" s="68" t="str">
        <f>IF(Máximo!F359:I359="","",Máximo!F359:I359)</f>
        <v/>
      </c>
      <c r="G359" s="72">
        <f>Máximo!G359:J359</f>
        <v>2.1459227E-4</v>
      </c>
      <c r="H359" s="70" t="str">
        <f>IF(Máximo!H359="","",Máximo!H359)</f>
        <v>Obrigatório</v>
      </c>
      <c r="I359" s="37" t="s">
        <v>4</v>
      </c>
      <c r="J359" s="73">
        <f>IF($K$13="Não Atende",0,IF(I359="","",IF(H359="",VLOOKUP(I359,Parâmetros!$B$3:$C$6,2,0),VLOOKUP(I359,Parâmetros!$B$3:$C$6,2,0)*VLOOKUP(H359,Parâmetros!$E$3:$G$5,2,0))))</f>
        <v>0</v>
      </c>
      <c r="K359" s="74">
        <f t="shared" si="271"/>
        <v>0</v>
      </c>
      <c r="L359" s="3"/>
      <c r="M359" s="38"/>
    </row>
    <row r="360" spans="1:13" ht="45.75" customHeight="1" outlineLevel="1" x14ac:dyDescent="0.2">
      <c r="A360" s="170" t="str">
        <f>Máximo!A360</f>
        <v>3.323</v>
      </c>
      <c r="B360" s="667" t="str">
        <f>Máximo!B360:E360</f>
        <v>3.1.2.2.              O PROPONENTE deve apresentar documento que informe a compatibilidade dos componentes da solução com ambiente virtualizado (VMware, Hyper-V, etc.), informando adicionalmente:</v>
      </c>
      <c r="C360" s="668"/>
      <c r="D360" s="668"/>
      <c r="E360" s="669"/>
      <c r="F360" s="68" t="str">
        <f>IF(Máximo!F360:I360="","",Máximo!F360:I360)</f>
        <v/>
      </c>
      <c r="G360" s="72">
        <f>Máximo!G360:J360</f>
        <v>2.1459227E-4</v>
      </c>
      <c r="H360" s="70" t="str">
        <f>IF(Máximo!H360="","",Máximo!H360)</f>
        <v>Obrigatório</v>
      </c>
      <c r="I360" s="37" t="s">
        <v>4</v>
      </c>
      <c r="J360" s="73">
        <f>IF($K$13="Não Atende",0,IF(I360="","",IF(H360="",VLOOKUP(I360,Parâmetros!$B$3:$C$6,2,0),VLOOKUP(I360,Parâmetros!$B$3:$C$6,2,0)*VLOOKUP(H360,Parâmetros!$E$3:$G$5,2,0))))</f>
        <v>0</v>
      </c>
      <c r="K360" s="74">
        <f t="shared" si="271"/>
        <v>0</v>
      </c>
      <c r="L360" s="3"/>
      <c r="M360" s="38"/>
    </row>
    <row r="361" spans="1:13" ht="45.75" customHeight="1" outlineLevel="1" x14ac:dyDescent="0.2">
      <c r="A361" s="170" t="str">
        <f>Máximo!A361</f>
        <v>3.324</v>
      </c>
      <c r="B361" s="667" t="str">
        <f>Máximo!B361:E361</f>
        <v>3.1.2.2.1.   Para quais componentes são homologados;</v>
      </c>
      <c r="C361" s="668"/>
      <c r="D361" s="668"/>
      <c r="E361" s="669"/>
      <c r="F361" s="68" t="str">
        <f>IF(Máximo!F361:I361="","",Máximo!F361:I361)</f>
        <v/>
      </c>
      <c r="G361" s="72">
        <f>Máximo!G361:J361</f>
        <v>2.1459227E-4</v>
      </c>
      <c r="H361" s="70" t="str">
        <f>IF(Máximo!H361="","",Máximo!H361)</f>
        <v>Obrigatório</v>
      </c>
      <c r="I361" s="37" t="s">
        <v>4</v>
      </c>
      <c r="J361" s="73">
        <f>IF($K$13="Não Atende",0,IF(I361="","",IF(H361="",VLOOKUP(I361,Parâmetros!$B$3:$C$6,2,0),VLOOKUP(I361,Parâmetros!$B$3:$C$6,2,0)*VLOOKUP(H361,Parâmetros!$E$3:$G$5,2,0))))</f>
        <v>0</v>
      </c>
      <c r="K361" s="74">
        <f t="shared" si="271"/>
        <v>0</v>
      </c>
      <c r="L361" s="3"/>
      <c r="M361" s="38"/>
    </row>
    <row r="362" spans="1:13" ht="45.75" customHeight="1" outlineLevel="1" x14ac:dyDescent="0.2">
      <c r="A362" s="170" t="str">
        <f>Máximo!A362</f>
        <v>3.325</v>
      </c>
      <c r="B362" s="667" t="str">
        <f>Máximo!B362:E362</f>
        <v>3.1.2.2.2.   Qual a degradação de desempenho prevista para cada componente utilizando-se ambiente virtualizado;</v>
      </c>
      <c r="C362" s="668"/>
      <c r="D362" s="668"/>
      <c r="E362" s="669"/>
      <c r="F362" s="68" t="str">
        <f>IF(Máximo!F362:I362="","",Máximo!F362:I362)</f>
        <v/>
      </c>
      <c r="G362" s="72">
        <f>Máximo!G362:J362</f>
        <v>2.1459227E-4</v>
      </c>
      <c r="H362" s="70" t="str">
        <f>IF(Máximo!H362="","",Máximo!H362)</f>
        <v>Obrigatório</v>
      </c>
      <c r="I362" s="37" t="s">
        <v>4</v>
      </c>
      <c r="J362" s="73">
        <f>IF($K$13="Não Atende",0,IF(I362="","",IF(H362="",VLOOKUP(I362,Parâmetros!$B$3:$C$6,2,0),VLOOKUP(I362,Parâmetros!$B$3:$C$6,2,0)*VLOOKUP(H362,Parâmetros!$E$3:$G$5,2,0))))</f>
        <v>0</v>
      </c>
      <c r="K362" s="74">
        <f t="shared" si="271"/>
        <v>0</v>
      </c>
      <c r="L362" s="3"/>
      <c r="M362" s="38"/>
    </row>
    <row r="363" spans="1:13" ht="45.75" customHeight="1" outlineLevel="1" x14ac:dyDescent="0.2">
      <c r="A363" s="170" t="str">
        <f>Máximo!A363</f>
        <v>3.326</v>
      </c>
      <c r="B363" s="667" t="str">
        <f>Máximo!B363:E363</f>
        <v>3.1.2.2.3.    </v>
      </c>
      <c r="C363" s="668"/>
      <c r="D363" s="668"/>
      <c r="E363" s="669"/>
      <c r="F363" s="68" t="str">
        <f>IF(Máximo!F363:I363="","",Máximo!F363:I363)</f>
        <v/>
      </c>
      <c r="G363" s="72">
        <f>Máximo!G363:J363</f>
        <v>2.1459227E-4</v>
      </c>
      <c r="H363" s="70" t="str">
        <f>IF(Máximo!H363="","",Máximo!H363)</f>
        <v>Obrigatório</v>
      </c>
      <c r="I363" s="37" t="s">
        <v>4</v>
      </c>
      <c r="J363" s="73">
        <f>IF($K$13="Não Atende",0,IF(I363="","",IF(H363="",VLOOKUP(I363,Parâmetros!$B$3:$C$6,2,0),VLOOKUP(I363,Parâmetros!$B$3:$C$6,2,0)*VLOOKUP(H363,Parâmetros!$E$3:$G$5,2,0))))</f>
        <v>0</v>
      </c>
      <c r="K363" s="74">
        <f t="shared" si="271"/>
        <v>0</v>
      </c>
      <c r="L363" s="3"/>
      <c r="M363" s="38"/>
    </row>
    <row r="364" spans="1:13" ht="45.75" customHeight="1" outlineLevel="1" x14ac:dyDescent="0.2">
      <c r="A364" s="170" t="str">
        <f>Máximo!A364</f>
        <v>3.327</v>
      </c>
      <c r="B364" s="667" t="str">
        <f>Máximo!B364:E364</f>
        <v>3.1.3. O PROPONENTE deve considerar sempre o máximo de virtualização possível para a sua proposta em todos os ambientes (produção, desenvolvimento, etc.);</v>
      </c>
      <c r="C364" s="668"/>
      <c r="D364" s="668"/>
      <c r="E364" s="669"/>
      <c r="F364" s="68" t="str">
        <f>IF(Máximo!F364:I364="","",Máximo!F364:I364)</f>
        <v/>
      </c>
      <c r="G364" s="72">
        <f>Máximo!G364:J364</f>
        <v>2.1459227E-4</v>
      </c>
      <c r="H364" s="70" t="str">
        <f>IF(Máximo!H364="","",Máximo!H364)</f>
        <v>Obrigatório</v>
      </c>
      <c r="I364" s="37" t="s">
        <v>4</v>
      </c>
      <c r="J364" s="73">
        <f>IF($K$13="Não Atende",0,IF(I364="","",IF(H364="",VLOOKUP(I364,Parâmetros!$B$3:$C$6,2,0),VLOOKUP(I364,Parâmetros!$B$3:$C$6,2,0)*VLOOKUP(H364,Parâmetros!$E$3:$G$5,2,0))))</f>
        <v>0</v>
      </c>
      <c r="K364" s="74">
        <f t="shared" si="271"/>
        <v>0</v>
      </c>
      <c r="L364" s="3"/>
      <c r="M364" s="38"/>
    </row>
    <row r="365" spans="1:13" ht="45.75" customHeight="1" outlineLevel="1" x14ac:dyDescent="0.2">
      <c r="A365" s="170" t="str">
        <f>Máximo!A365</f>
        <v>3.328</v>
      </c>
      <c r="B365" s="667" t="str">
        <f>Máximo!B365:E365</f>
        <v>3.1.4. Todos os servidores utilizados deverão ter arquitetura 64 bits e suporte a no mínimo 4 cores por processador;</v>
      </c>
      <c r="C365" s="668"/>
      <c r="D365" s="668"/>
      <c r="E365" s="669"/>
      <c r="F365" s="68" t="str">
        <f>IF(Máximo!F365:I365="","",Máximo!F365:I365)</f>
        <v/>
      </c>
      <c r="G365" s="72">
        <f>Máximo!G365:J365</f>
        <v>2.1459227E-4</v>
      </c>
      <c r="H365" s="70" t="str">
        <f>IF(Máximo!H365="","",Máximo!H365)</f>
        <v>Obrigatório</v>
      </c>
      <c r="I365" s="37" t="s">
        <v>4</v>
      </c>
      <c r="J365" s="73">
        <f>IF($K$13="Não Atende",0,IF(I365="","",IF(H365="",VLOOKUP(I365,Parâmetros!$B$3:$C$6,2,0),VLOOKUP(I365,Parâmetros!$B$3:$C$6,2,0)*VLOOKUP(H365,Parâmetros!$E$3:$G$5,2,0))))</f>
        <v>0</v>
      </c>
      <c r="K365" s="74">
        <f t="shared" si="271"/>
        <v>0</v>
      </c>
      <c r="L365" s="3"/>
      <c r="M365" s="38"/>
    </row>
    <row r="366" spans="1:13" ht="45.75" customHeight="1" outlineLevel="1" x14ac:dyDescent="0.2">
      <c r="A366" s="170" t="str">
        <f>Máximo!A366</f>
        <v>3.329</v>
      </c>
      <c r="B366" s="667" t="str">
        <f>Máximo!B366:E366</f>
        <v>3.1.5. No caso de servidores Linux, deve ser utilizada a distribuição Oracle Linux.6.5 ou superior.</v>
      </c>
      <c r="C366" s="668"/>
      <c r="D366" s="668"/>
      <c r="E366" s="669"/>
      <c r="F366" s="68" t="str">
        <f>IF(Máximo!F366:I366="","",Máximo!F366:I366)</f>
        <v/>
      </c>
      <c r="G366" s="72">
        <f>Máximo!G366:J366</f>
        <v>2.1459227E-4</v>
      </c>
      <c r="H366" s="70" t="str">
        <f>IF(Máximo!H366="","",Máximo!H366)</f>
        <v>Obrigatório</v>
      </c>
      <c r="I366" s="37" t="s">
        <v>4</v>
      </c>
      <c r="J366" s="73">
        <f>IF($K$13="Não Atende",0,IF(I366="","",IF(H366="",VLOOKUP(I366,Parâmetros!$B$3:$C$6,2,0),VLOOKUP(I366,Parâmetros!$B$3:$C$6,2,0)*VLOOKUP(H366,Parâmetros!$E$3:$G$5,2,0))))</f>
        <v>0</v>
      </c>
      <c r="K366" s="74">
        <f t="shared" si="271"/>
        <v>0</v>
      </c>
      <c r="L366" s="3"/>
      <c r="M366" s="38"/>
    </row>
    <row r="367" spans="1:13" ht="45.75" customHeight="1" outlineLevel="1" x14ac:dyDescent="0.2">
      <c r="A367" s="170" t="str">
        <f>Máximo!A367</f>
        <v>3.330</v>
      </c>
      <c r="B367" s="667" t="str">
        <f>Máximo!B367:E367</f>
        <v>3.1.5.1.              O PROPONENTE deve informar também a compatibilidade com Red Hat versão 6.5 ou superior.</v>
      </c>
      <c r="C367" s="668"/>
      <c r="D367" s="668"/>
      <c r="E367" s="669"/>
      <c r="F367" s="68" t="str">
        <f>IF(Máximo!F367:I367="","",Máximo!F367:I367)</f>
        <v/>
      </c>
      <c r="G367" s="72">
        <f>Máximo!G367:J367</f>
        <v>2.1459227E-4</v>
      </c>
      <c r="H367" s="70" t="str">
        <f>IF(Máximo!H367="","",Máximo!H367)</f>
        <v>Obrigatório</v>
      </c>
      <c r="I367" s="37" t="s">
        <v>4</v>
      </c>
      <c r="J367" s="73">
        <f>IF($K$13="Não Atende",0,IF(I367="","",IF(H367="",VLOOKUP(I367,Parâmetros!$B$3:$C$6,2,0),VLOOKUP(I367,Parâmetros!$B$3:$C$6,2,0)*VLOOKUP(H367,Parâmetros!$E$3:$G$5,2,0))))</f>
        <v>0</v>
      </c>
      <c r="K367" s="74">
        <f t="shared" si="271"/>
        <v>0</v>
      </c>
      <c r="L367" s="3"/>
      <c r="M367" s="38"/>
    </row>
    <row r="368" spans="1:13" ht="45.75" customHeight="1" outlineLevel="1" x14ac:dyDescent="0.2">
      <c r="A368" s="170" t="str">
        <f>Máximo!A368</f>
        <v>3.331</v>
      </c>
      <c r="B368" s="667" t="str">
        <f>Máximo!B368:E368</f>
        <v>4.  Requisitos de Infraestrutura de Armazenamento</v>
      </c>
      <c r="C368" s="668"/>
      <c r="D368" s="668"/>
      <c r="E368" s="669"/>
      <c r="F368" s="68" t="str">
        <f>IF(Máximo!F368:I368="","",Máximo!F368:I368)</f>
        <v/>
      </c>
      <c r="G368" s="72">
        <f>Máximo!G368:J368</f>
        <v>2.1459227E-4</v>
      </c>
      <c r="H368" s="70" t="str">
        <f>IF(Máximo!H368="","",Máximo!H368)</f>
        <v>Obrigatório</v>
      </c>
      <c r="I368" s="37" t="s">
        <v>4</v>
      </c>
      <c r="J368" s="73">
        <f>IF($K$13="Não Atende",0,IF(I368="","",IF(H368="",VLOOKUP(I368,Parâmetros!$B$3:$C$6,2,0),VLOOKUP(I368,Parâmetros!$B$3:$C$6,2,0)*VLOOKUP(H368,Parâmetros!$E$3:$G$5,2,0))))</f>
        <v>0</v>
      </c>
      <c r="K368" s="74">
        <f t="shared" si="271"/>
        <v>0</v>
      </c>
      <c r="L368" s="3"/>
      <c r="M368" s="38"/>
    </row>
    <row r="369" spans="1:13" ht="45.75" customHeight="1" outlineLevel="1" x14ac:dyDescent="0.2">
      <c r="A369" s="170" t="str">
        <f>Máximo!A369</f>
        <v>3.332</v>
      </c>
      <c r="B369" s="667" t="str">
        <f>Máximo!B369:E369</f>
        <v>4.1.   O PROPONENTE deve detalhar o memorial de cálculo aplicado para o dimensionamento de cada um dos componentes de armazenamento que compõe a solução proposta;</v>
      </c>
      <c r="C369" s="668"/>
      <c r="D369" s="668"/>
      <c r="E369" s="669"/>
      <c r="F369" s="68" t="str">
        <f>IF(Máximo!F369:I369="","",Máximo!F369:I369)</f>
        <v/>
      </c>
      <c r="G369" s="72">
        <f>Máximo!G369:J369</f>
        <v>2.1459227E-4</v>
      </c>
      <c r="H369" s="70" t="str">
        <f>IF(Máximo!H369="","",Máximo!H369)</f>
        <v>Obrigatório</v>
      </c>
      <c r="I369" s="37" t="s">
        <v>4</v>
      </c>
      <c r="J369" s="73">
        <f>IF($K$13="Não Atende",0,IF(I369="","",IF(H369="",VLOOKUP(I369,Parâmetros!$B$3:$C$6,2,0),VLOOKUP(I369,Parâmetros!$B$3:$C$6,2,0)*VLOOKUP(H369,Parâmetros!$E$3:$G$5,2,0))))</f>
        <v>0</v>
      </c>
      <c r="K369" s="74">
        <f t="shared" si="271"/>
        <v>0</v>
      </c>
      <c r="L369" s="3"/>
      <c r="M369" s="38"/>
    </row>
    <row r="370" spans="1:13" ht="45.75" customHeight="1" outlineLevel="1" x14ac:dyDescent="0.2">
      <c r="A370" s="170" t="str">
        <f>Máximo!A370</f>
        <v>3.333</v>
      </c>
      <c r="B370" s="667" t="str">
        <f>Máximo!B370:E370</f>
        <v>4.2.   O PROPONENTE deve detalhar os seguintes requerimentos que devem ser atendidos por cada componente de armazenamento externo que compõe a solução proposta:</v>
      </c>
      <c r="C370" s="668"/>
      <c r="D370" s="668"/>
      <c r="E370" s="669"/>
      <c r="F370" s="68" t="str">
        <f>IF(Máximo!F370:I370="","",Máximo!F370:I370)</f>
        <v/>
      </c>
      <c r="G370" s="72">
        <f>Máximo!G370:J370</f>
        <v>2.1459227E-4</v>
      </c>
      <c r="H370" s="70" t="str">
        <f>IF(Máximo!H370="","",Máximo!H370)</f>
        <v>Obrigatório</v>
      </c>
      <c r="I370" s="37" t="s">
        <v>4</v>
      </c>
      <c r="J370" s="73">
        <f>IF($K$13="Não Atende",0,IF(I370="","",IF(H370="",VLOOKUP(I370,Parâmetros!$B$3:$C$6,2,0),VLOOKUP(I370,Parâmetros!$B$3:$C$6,2,0)*VLOOKUP(H370,Parâmetros!$E$3:$G$5,2,0))))</f>
        <v>0</v>
      </c>
      <c r="K370" s="74">
        <f t="shared" si="271"/>
        <v>0</v>
      </c>
      <c r="L370" s="3"/>
      <c r="M370" s="38"/>
    </row>
    <row r="371" spans="1:13" ht="45.75" customHeight="1" outlineLevel="1" x14ac:dyDescent="0.2">
      <c r="A371" s="170" t="str">
        <f>Máximo!A371</f>
        <v>3.334</v>
      </c>
      <c r="B371" s="667" t="str">
        <f>Máximo!B371:E371</f>
        <v>4.2.1.  IOPS;</v>
      </c>
      <c r="C371" s="668"/>
      <c r="D371" s="668"/>
      <c r="E371" s="669"/>
      <c r="F371" s="68" t="str">
        <f>IF(Máximo!F371:I371="","",Máximo!F371:I371)</f>
        <v/>
      </c>
      <c r="G371" s="72">
        <f>Máximo!G371:J371</f>
        <v>2.1459227E-4</v>
      </c>
      <c r="H371" s="70" t="str">
        <f>IF(Máximo!H371="","",Máximo!H371)</f>
        <v>Obrigatório</v>
      </c>
      <c r="I371" s="37" t="s">
        <v>4</v>
      </c>
      <c r="J371" s="73">
        <f>IF($K$13="Não Atende",0,IF(I371="","",IF(H371="",VLOOKUP(I371,Parâmetros!$B$3:$C$6,2,0),VLOOKUP(I371,Parâmetros!$B$3:$C$6,2,0)*VLOOKUP(H371,Parâmetros!$E$3:$G$5,2,0))))</f>
        <v>0</v>
      </c>
      <c r="K371" s="74">
        <f t="shared" si="271"/>
        <v>0</v>
      </c>
      <c r="L371" s="3"/>
      <c r="M371" s="38"/>
    </row>
    <row r="372" spans="1:13" ht="45.75" customHeight="1" outlineLevel="1" x14ac:dyDescent="0.2">
      <c r="A372" s="170" t="str">
        <f>Máximo!A372</f>
        <v>3.335</v>
      </c>
      <c r="B372" s="667" t="str">
        <f>Máximo!B372:E372</f>
        <v>4.2.2.  Latência;</v>
      </c>
      <c r="C372" s="668"/>
      <c r="D372" s="668"/>
      <c r="E372" s="669"/>
      <c r="F372" s="68" t="str">
        <f>IF(Máximo!F372:I372="","",Máximo!F372:I372)</f>
        <v/>
      </c>
      <c r="G372" s="72">
        <f>Máximo!G372:J372</f>
        <v>2.1459227E-4</v>
      </c>
      <c r="H372" s="70" t="str">
        <f>IF(Máximo!H372="","",Máximo!H372)</f>
        <v>Obrigatório</v>
      </c>
      <c r="I372" s="37" t="s">
        <v>4</v>
      </c>
      <c r="J372" s="73">
        <f>IF($K$13="Não Atende",0,IF(I372="","",IF(H372="",VLOOKUP(I372,Parâmetros!$B$3:$C$6,2,0),VLOOKUP(I372,Parâmetros!$B$3:$C$6,2,0)*VLOOKUP(H372,Parâmetros!$E$3:$G$5,2,0))))</f>
        <v>0</v>
      </c>
      <c r="K372" s="74">
        <f t="shared" si="271"/>
        <v>0</v>
      </c>
      <c r="L372" s="3"/>
      <c r="M372" s="38"/>
    </row>
    <row r="373" spans="1:13" ht="45.75" customHeight="1" outlineLevel="1" x14ac:dyDescent="0.2">
      <c r="A373" s="170" t="str">
        <f>Máximo!A373</f>
        <v>3.336</v>
      </c>
      <c r="B373" s="667" t="str">
        <f>Máximo!B373:E373</f>
        <v>4.2.3.  Throughput.</v>
      </c>
      <c r="C373" s="668"/>
      <c r="D373" s="668"/>
      <c r="E373" s="669"/>
      <c r="F373" s="68" t="str">
        <f>IF(Máximo!F373:I373="","",Máximo!F373:I373)</f>
        <v/>
      </c>
      <c r="G373" s="72">
        <f>Máximo!G373:J373</f>
        <v>2.1459227E-4</v>
      </c>
      <c r="H373" s="70" t="str">
        <f>IF(Máximo!H373="","",Máximo!H373)</f>
        <v>Obrigatório</v>
      </c>
      <c r="I373" s="37" t="s">
        <v>4</v>
      </c>
      <c r="J373" s="73">
        <f>IF($K$13="Não Atende",0,IF(I373="","",IF(H373="",VLOOKUP(I373,Parâmetros!$B$3:$C$6,2,0),VLOOKUP(I373,Parâmetros!$B$3:$C$6,2,0)*VLOOKUP(H373,Parâmetros!$E$3:$G$5,2,0))))</f>
        <v>0</v>
      </c>
      <c r="K373" s="74">
        <f t="shared" si="271"/>
        <v>0</v>
      </c>
      <c r="L373" s="3"/>
      <c r="M373" s="38"/>
    </row>
    <row r="374" spans="1:13" ht="45.75" customHeight="1" outlineLevel="1" x14ac:dyDescent="0.2">
      <c r="A374" s="170" t="str">
        <f>Máximo!A374</f>
        <v>3.337</v>
      </c>
      <c r="B374" s="667" t="str">
        <f>Máximo!B374:E374</f>
        <v>4.3.   Adicionalmente, o PROPONENTE deve informar no mínimo os seguintes dados para cada um dos componentes de armazenamento da solução:</v>
      </c>
      <c r="C374" s="668"/>
      <c r="D374" s="668"/>
      <c r="E374" s="669"/>
      <c r="F374" s="68" t="str">
        <f>IF(Máximo!F374:I374="","",Máximo!F374:I374)</f>
        <v/>
      </c>
      <c r="G374" s="72">
        <f>Máximo!G374:J374</f>
        <v>2.1459227E-4</v>
      </c>
      <c r="H374" s="70" t="str">
        <f>IF(Máximo!H374="","",Máximo!H374)</f>
        <v>Obrigatório</v>
      </c>
      <c r="I374" s="37" t="s">
        <v>4</v>
      </c>
      <c r="J374" s="73">
        <f>IF($K$13="Não Atende",0,IF(I374="","",IF(H374="",VLOOKUP(I374,Parâmetros!$B$3:$C$6,2,0),VLOOKUP(I374,Parâmetros!$B$3:$C$6,2,0)*VLOOKUP(H374,Parâmetros!$E$3:$G$5,2,0))))</f>
        <v>0</v>
      </c>
      <c r="K374" s="74">
        <f t="shared" si="271"/>
        <v>0</v>
      </c>
      <c r="L374" s="3"/>
      <c r="M374" s="38"/>
    </row>
    <row r="375" spans="1:13" ht="45.75" customHeight="1" outlineLevel="1" x14ac:dyDescent="0.2">
      <c r="A375" s="170" t="str">
        <f>Máximo!A375</f>
        <v>3.338</v>
      </c>
      <c r="B375" s="667" t="str">
        <f>Máximo!B375:E375</f>
        <v>4.3.1.  Configuração de cache mínimo do subsistema de armazenamento;</v>
      </c>
      <c r="C375" s="668"/>
      <c r="D375" s="668"/>
      <c r="E375" s="669"/>
      <c r="F375" s="68" t="str">
        <f>IF(Máximo!F375:I375="","",Máximo!F375:I375)</f>
        <v/>
      </c>
      <c r="G375" s="72">
        <f>Máximo!G375:J375</f>
        <v>2.1459227E-4</v>
      </c>
      <c r="H375" s="70" t="str">
        <f>IF(Máximo!H375="","",Máximo!H375)</f>
        <v>Obrigatório</v>
      </c>
      <c r="I375" s="37" t="s">
        <v>4</v>
      </c>
      <c r="J375" s="73">
        <f>IF($K$13="Não Atende",0,IF(I375="","",IF(H375="",VLOOKUP(I375,Parâmetros!$B$3:$C$6,2,0),VLOOKUP(I375,Parâmetros!$B$3:$C$6,2,0)*VLOOKUP(H375,Parâmetros!$E$3:$G$5,2,0))))</f>
        <v>0</v>
      </c>
      <c r="K375" s="74">
        <f t="shared" si="271"/>
        <v>0</v>
      </c>
      <c r="L375" s="3"/>
      <c r="M375" s="38"/>
    </row>
    <row r="376" spans="1:13" ht="45.75" customHeight="1" outlineLevel="1" x14ac:dyDescent="0.2">
      <c r="A376" s="170" t="str">
        <f>Máximo!A376</f>
        <v>3.339</v>
      </c>
      <c r="B376" s="667" t="str">
        <f>Máximo!B376:E376</f>
        <v>4.3.2.  Necessidade de área liquida;</v>
      </c>
      <c r="C376" s="668"/>
      <c r="D376" s="668"/>
      <c r="E376" s="669"/>
      <c r="F376" s="68" t="str">
        <f>IF(Máximo!F376:I376="","",Máximo!F376:I376)</f>
        <v/>
      </c>
      <c r="G376" s="72">
        <f>Máximo!G376:J376</f>
        <v>2.1459227E-4</v>
      </c>
      <c r="H376" s="70" t="str">
        <f>IF(Máximo!H376="","",Máximo!H376)</f>
        <v>Obrigatório</v>
      </c>
      <c r="I376" s="37" t="s">
        <v>4</v>
      </c>
      <c r="J376" s="73">
        <f>IF($K$13="Não Atende",0,IF(I376="","",IF(H376="",VLOOKUP(I376,Parâmetros!$B$3:$C$6,2,0),VLOOKUP(I376,Parâmetros!$B$3:$C$6,2,0)*VLOOKUP(H376,Parâmetros!$E$3:$G$5,2,0))))</f>
        <v>0</v>
      </c>
      <c r="K376" s="74">
        <f t="shared" si="271"/>
        <v>0</v>
      </c>
      <c r="L376" s="3"/>
      <c r="M376" s="38"/>
    </row>
    <row r="377" spans="1:13" ht="45.75" customHeight="1" outlineLevel="1" x14ac:dyDescent="0.2">
      <c r="A377" s="170" t="str">
        <f>Máximo!A377</f>
        <v>3.340</v>
      </c>
      <c r="B377" s="667" t="str">
        <f>Máximo!B377:E377</f>
        <v>4.3.3.     Tipo de proteção de discos considerada para definição da área liquida (RAID-5, RAID-6, etc.);</v>
      </c>
      <c r="C377" s="668"/>
      <c r="D377" s="668"/>
      <c r="E377" s="669"/>
      <c r="F377" s="68" t="str">
        <f>IF(Máximo!F377:I377="","",Máximo!F377:I377)</f>
        <v/>
      </c>
      <c r="G377" s="72">
        <f>Máximo!G377:J377</f>
        <v>2.1459227E-4</v>
      </c>
      <c r="H377" s="70" t="str">
        <f>IF(Máximo!H377="","",Máximo!H377)</f>
        <v>Obrigatório</v>
      </c>
      <c r="I377" s="37" t="s">
        <v>4</v>
      </c>
      <c r="J377" s="73">
        <f>IF($K$13="Não Atende",0,IF(I377="","",IF(H377="",VLOOKUP(I377,Parâmetros!$B$3:$C$6,2,0),VLOOKUP(I377,Parâmetros!$B$3:$C$6,2,0)*VLOOKUP(H377,Parâmetros!$E$3:$G$5,2,0))))</f>
        <v>0</v>
      </c>
      <c r="K377" s="74">
        <f t="shared" ref="K377:K440" si="272">IF(J377="",0,((G377*J377)*$F$30)*0.9*100)</f>
        <v>0</v>
      </c>
      <c r="L377" s="3"/>
      <c r="M377" s="38"/>
    </row>
    <row r="378" spans="1:13" ht="45.75" customHeight="1" outlineLevel="1" x14ac:dyDescent="0.2">
      <c r="A378" s="170" t="str">
        <f>Máximo!A378</f>
        <v>3.341</v>
      </c>
      <c r="B378" s="667" t="str">
        <f>Máximo!B378:E378</f>
        <v>4.3.4.     Apresentar tipo (SSD, SAS, SATA ou NLSAS), capacidade e desempenho dos discos considerados na proposta;</v>
      </c>
      <c r="C378" s="668"/>
      <c r="D378" s="668"/>
      <c r="E378" s="669"/>
      <c r="F378" s="68" t="str">
        <f>IF(Máximo!F378:I378="","",Máximo!F378:I378)</f>
        <v/>
      </c>
      <c r="G378" s="72">
        <f>Máximo!G378:J378</f>
        <v>2.1459227E-4</v>
      </c>
      <c r="H378" s="70" t="str">
        <f>IF(Máximo!H378="","",Máximo!H378)</f>
        <v>Obrigatório</v>
      </c>
      <c r="I378" s="37" t="s">
        <v>4</v>
      </c>
      <c r="J378" s="73">
        <f>IF($K$13="Não Atende",0,IF(I378="","",IF(H378="",VLOOKUP(I378,Parâmetros!$B$3:$C$6,2,0),VLOOKUP(I378,Parâmetros!$B$3:$C$6,2,0)*VLOOKUP(H378,Parâmetros!$E$3:$G$5,2,0))))</f>
        <v>0</v>
      </c>
      <c r="K378" s="74">
        <f t="shared" si="272"/>
        <v>0</v>
      </c>
      <c r="L378" s="3"/>
      <c r="M378" s="38"/>
    </row>
    <row r="379" spans="1:13" ht="45.75" customHeight="1" outlineLevel="1" x14ac:dyDescent="0.2">
      <c r="A379" s="170" t="str">
        <f>Máximo!A379</f>
        <v>3.342</v>
      </c>
      <c r="B379" s="667" t="str">
        <f>Máximo!B379:E379</f>
        <v>4.3.5.     Tipo e quantidade de interfaces de conectividade (iSCSI ou Fiber Channel) requeridas.</v>
      </c>
      <c r="C379" s="668"/>
      <c r="D379" s="668"/>
      <c r="E379" s="669"/>
      <c r="F379" s="68" t="str">
        <f>IF(Máximo!F379:I379="","",Máximo!F379:I379)</f>
        <v/>
      </c>
      <c r="G379" s="72">
        <f>Máximo!G379:J379</f>
        <v>2.1459227E-4</v>
      </c>
      <c r="H379" s="70" t="str">
        <f>IF(Máximo!H379="","",Máximo!H379)</f>
        <v>Obrigatório</v>
      </c>
      <c r="I379" s="37" t="s">
        <v>4</v>
      </c>
      <c r="J379" s="73">
        <f>IF($K$13="Não Atende",0,IF(I379="","",IF(H379="",VLOOKUP(I379,Parâmetros!$B$3:$C$6,2,0),VLOOKUP(I379,Parâmetros!$B$3:$C$6,2,0)*VLOOKUP(H379,Parâmetros!$E$3:$G$5,2,0))))</f>
        <v>0</v>
      </c>
      <c r="K379" s="74">
        <f t="shared" si="272"/>
        <v>0</v>
      </c>
      <c r="L379" s="3"/>
      <c r="M379" s="38"/>
    </row>
    <row r="380" spans="1:13" ht="45.75" customHeight="1" outlineLevel="1" x14ac:dyDescent="0.2">
      <c r="A380" s="170" t="str">
        <f>Máximo!A380</f>
        <v>3.343</v>
      </c>
      <c r="B380" s="667" t="str">
        <f>Máximo!B380:E380</f>
        <v>4.4.   O valor do dado das plataformas OPEN deverá estar devidamente alinhado ao custo da infraestrutura de armazenamento. Neste sentido as seguintes diretrizes devem ser observadas:</v>
      </c>
      <c r="C380" s="668"/>
      <c r="D380" s="668"/>
      <c r="E380" s="669"/>
      <c r="F380" s="68" t="str">
        <f>IF(Máximo!F380:I380="","",Máximo!F380:I380)</f>
        <v/>
      </c>
      <c r="G380" s="72">
        <f>Máximo!G380:J380</f>
        <v>2.1459227E-4</v>
      </c>
      <c r="H380" s="70" t="str">
        <f>IF(Máximo!H380="","",Máximo!H380)</f>
        <v>Obrigatório</v>
      </c>
      <c r="I380" s="37" t="s">
        <v>4</v>
      </c>
      <c r="J380" s="73">
        <f>IF($K$13="Não Atende",0,IF(I380="","",IF(H380="",VLOOKUP(I380,Parâmetros!$B$3:$C$6,2,0),VLOOKUP(I380,Parâmetros!$B$3:$C$6,2,0)*VLOOKUP(H380,Parâmetros!$E$3:$G$5,2,0))))</f>
        <v>0</v>
      </c>
      <c r="K380" s="74">
        <f t="shared" si="272"/>
        <v>0</v>
      </c>
      <c r="L380" s="3"/>
      <c r="M380" s="38"/>
    </row>
    <row r="381" spans="1:13" ht="45.75" customHeight="1" outlineLevel="1" x14ac:dyDescent="0.2">
      <c r="A381" s="170" t="str">
        <f>Máximo!A381</f>
        <v>3.344</v>
      </c>
      <c r="B381" s="667" t="str">
        <f>Máximo!B381:E381</f>
        <v>4.4.1.     Os ambientes de produção que exijam alta taxa de I/O ou atendam aplicações de missão crítica devem utilizar subsistemas de categoria Enterprise. Para os demais casos devem-se utilizar subsistemas de categoria Modular e/ou NAS;</v>
      </c>
      <c r="C381" s="668"/>
      <c r="D381" s="668"/>
      <c r="E381" s="669"/>
      <c r="F381" s="68" t="str">
        <f>IF(Máximo!F381:I381="","",Máximo!F381:I381)</f>
        <v/>
      </c>
      <c r="G381" s="72">
        <f>Máximo!G381:J381</f>
        <v>2.1459227E-4</v>
      </c>
      <c r="H381" s="70" t="str">
        <f>IF(Máximo!H381="","",Máximo!H381)</f>
        <v>Obrigatório</v>
      </c>
      <c r="I381" s="37" t="s">
        <v>4</v>
      </c>
      <c r="J381" s="73">
        <f>IF($K$13="Não Atende",0,IF(I381="","",IF(H381="",VLOOKUP(I381,Parâmetros!$B$3:$C$6,2,0),VLOOKUP(I381,Parâmetros!$B$3:$C$6,2,0)*VLOOKUP(H381,Parâmetros!$E$3:$G$5,2,0))))</f>
        <v>0</v>
      </c>
      <c r="K381" s="74">
        <f t="shared" si="272"/>
        <v>0</v>
      </c>
      <c r="L381" s="3"/>
      <c r="M381" s="38"/>
    </row>
    <row r="382" spans="1:13" ht="45.75" customHeight="1" outlineLevel="1" x14ac:dyDescent="0.2">
      <c r="A382" s="170" t="str">
        <f>Máximo!A382</f>
        <v>3.345</v>
      </c>
      <c r="B382" s="667" t="str">
        <f>Máximo!B382:E382</f>
        <v>4.4.2.     Os ambientes de homologação, desenvolvimento e testes integrados devem utilizar preferencialmente subsistemas de categoria Modular ou NAS;</v>
      </c>
      <c r="C382" s="668"/>
      <c r="D382" s="668"/>
      <c r="E382" s="669"/>
      <c r="F382" s="68" t="str">
        <f>IF(Máximo!F382:I382="","",Máximo!F382:I382)</f>
        <v/>
      </c>
      <c r="G382" s="72">
        <f>Máximo!G382:J382</f>
        <v>2.1459227E-4</v>
      </c>
      <c r="H382" s="70" t="str">
        <f>IF(Máximo!H382="","",Máximo!H382)</f>
        <v>Obrigatório</v>
      </c>
      <c r="I382" s="37" t="s">
        <v>4</v>
      </c>
      <c r="J382" s="73">
        <f>IF($K$13="Não Atende",0,IF(I382="","",IF(H382="",VLOOKUP(I382,Parâmetros!$B$3:$C$6,2,0),VLOOKUP(I382,Parâmetros!$B$3:$C$6,2,0)*VLOOKUP(H382,Parâmetros!$E$3:$G$5,2,0))))</f>
        <v>0</v>
      </c>
      <c r="K382" s="74">
        <f t="shared" si="272"/>
        <v>0</v>
      </c>
      <c r="L382" s="3"/>
      <c r="M382" s="38"/>
    </row>
    <row r="383" spans="1:13" ht="45.75" customHeight="1" outlineLevel="1" x14ac:dyDescent="0.2">
      <c r="A383" s="170" t="str">
        <f>Máximo!A383</f>
        <v>3.346</v>
      </c>
      <c r="B383" s="667" t="str">
        <f>Máximo!B383:E383</f>
        <v>4.4.3.     Não deve ser utilizada formatação RAID-1 nos novos subsistemas de discos. Deve ser adotada formatação RAID-5 ou RAID-6. Caso haja alguma recomendação da aplicação pelo uso de formatação RAID-1, deve ser justificada.</v>
      </c>
      <c r="C383" s="668"/>
      <c r="D383" s="668"/>
      <c r="E383" s="669"/>
      <c r="F383" s="68" t="str">
        <f>IF(Máximo!F383:I383="","",Máximo!F383:I383)</f>
        <v/>
      </c>
      <c r="G383" s="72">
        <f>Máximo!G383:J383</f>
        <v>2.1459227E-4</v>
      </c>
      <c r="H383" s="70" t="str">
        <f>IF(Máximo!H383="","",Máximo!H383)</f>
        <v>Obrigatório</v>
      </c>
      <c r="I383" s="37" t="s">
        <v>4</v>
      </c>
      <c r="J383" s="73">
        <f>IF($K$13="Não Atende",0,IF(I383="","",IF(H383="",VLOOKUP(I383,Parâmetros!$B$3:$C$6,2,0),VLOOKUP(I383,Parâmetros!$B$3:$C$6,2,0)*VLOOKUP(H383,Parâmetros!$E$3:$G$5,2,0))))</f>
        <v>0</v>
      </c>
      <c r="K383" s="74">
        <f t="shared" si="272"/>
        <v>0</v>
      </c>
      <c r="L383" s="3"/>
      <c r="M383" s="38"/>
    </row>
    <row r="384" spans="1:13" ht="45.75" customHeight="1" outlineLevel="1" x14ac:dyDescent="0.2">
      <c r="A384" s="170" t="str">
        <f>Máximo!A384</f>
        <v>3.347</v>
      </c>
      <c r="B384" s="667" t="str">
        <f>Máximo!B384:E384</f>
        <v>5.  Requisitos de Infraestrutura de Rede</v>
      </c>
      <c r="C384" s="668"/>
      <c r="D384" s="668"/>
      <c r="E384" s="669"/>
      <c r="F384" s="68" t="str">
        <f>IF(Máximo!F384:I384="","",Máximo!F384:I384)</f>
        <v/>
      </c>
      <c r="G384" s="72">
        <f>Máximo!G384:J384</f>
        <v>2.1459227E-4</v>
      </c>
      <c r="H384" s="70" t="str">
        <f>IF(Máximo!H384="","",Máximo!H384)</f>
        <v>Obrigatório</v>
      </c>
      <c r="I384" s="37" t="s">
        <v>4</v>
      </c>
      <c r="J384" s="73">
        <f>IF($K$13="Não Atende",0,IF(I384="","",IF(H384="",VLOOKUP(I384,Parâmetros!$B$3:$C$6,2,0),VLOOKUP(I384,Parâmetros!$B$3:$C$6,2,0)*VLOOKUP(H384,Parâmetros!$E$3:$G$5,2,0))))</f>
        <v>0</v>
      </c>
      <c r="K384" s="74">
        <f t="shared" si="272"/>
        <v>0</v>
      </c>
      <c r="L384" s="3"/>
      <c r="M384" s="38"/>
    </row>
    <row r="385" spans="1:13" ht="45.75" customHeight="1" outlineLevel="1" x14ac:dyDescent="0.2">
      <c r="A385" s="170" t="str">
        <f>Máximo!A385</f>
        <v>3.348</v>
      </c>
      <c r="B385" s="667" t="str">
        <f>Máximo!B385:E385</f>
        <v>5.1.   A solução contratada será implementada no Datacenter Oi cuja topologia simplificada é apresentada na figura abaixo e suas principais características são:</v>
      </c>
      <c r="C385" s="668"/>
      <c r="D385" s="668"/>
      <c r="E385" s="669"/>
      <c r="F385" s="68" t="str">
        <f>IF(Máximo!F385:I385="","",Máximo!F385:I385)</f>
        <v/>
      </c>
      <c r="G385" s="72">
        <f>Máximo!G385:J385</f>
        <v>2.1459227E-4</v>
      </c>
      <c r="H385" s="70" t="str">
        <f>IF(Máximo!H385="","",Máximo!H385)</f>
        <v>Obrigatório</v>
      </c>
      <c r="I385" s="37" t="s">
        <v>4</v>
      </c>
      <c r="J385" s="73">
        <f>IF($K$13="Não Atende",0,IF(I385="","",IF(H385="",VLOOKUP(I385,Parâmetros!$B$3:$C$6,2,0),VLOOKUP(I385,Parâmetros!$B$3:$C$6,2,0)*VLOOKUP(H385,Parâmetros!$E$3:$G$5,2,0))))</f>
        <v>0</v>
      </c>
      <c r="K385" s="74">
        <f t="shared" si="272"/>
        <v>0</v>
      </c>
      <c r="L385" s="3"/>
      <c r="M385" s="38"/>
    </row>
    <row r="386" spans="1:13" ht="45.75" customHeight="1" outlineLevel="1" x14ac:dyDescent="0.2">
      <c r="A386" s="170" t="str">
        <f>Máximo!A386</f>
        <v>3.349</v>
      </c>
      <c r="B386" s="667" t="str">
        <f>Máximo!B386:E386</f>
        <v>5.2.   A solução deve ser compatível e integrável com os equipamentos/tecnologias em uso no Datacenter Oi:</v>
      </c>
      <c r="C386" s="668"/>
      <c r="D386" s="668"/>
      <c r="E386" s="669"/>
      <c r="F386" s="68" t="str">
        <f>IF(Máximo!F386:I386="","",Máximo!F386:I386)</f>
        <v/>
      </c>
      <c r="G386" s="72">
        <f>Máximo!G386:J386</f>
        <v>2.1459227E-4</v>
      </c>
      <c r="H386" s="70" t="str">
        <f>IF(Máximo!H386="","",Máximo!H386)</f>
        <v>Obrigatório</v>
      </c>
      <c r="I386" s="37" t="s">
        <v>4</v>
      </c>
      <c r="J386" s="73">
        <f>IF($K$13="Não Atende",0,IF(I386="","",IF(H386="",VLOOKUP(I386,Parâmetros!$B$3:$C$6,2,0),VLOOKUP(I386,Parâmetros!$B$3:$C$6,2,0)*VLOOKUP(H386,Parâmetros!$E$3:$G$5,2,0))))</f>
        <v>0</v>
      </c>
      <c r="K386" s="74">
        <f t="shared" si="272"/>
        <v>0</v>
      </c>
      <c r="L386" s="3"/>
      <c r="M386" s="38"/>
    </row>
    <row r="387" spans="1:13" ht="45.75" customHeight="1" outlineLevel="1" x14ac:dyDescent="0.2">
      <c r="A387" s="170" t="str">
        <f>Máximo!A387</f>
        <v>3.350</v>
      </c>
      <c r="B387" s="667" t="str">
        <f>Máximo!B387:E387</f>
        <v>5.2.1.     Switches e roteadores de rede da CISCO System Inc;</v>
      </c>
      <c r="C387" s="668"/>
      <c r="D387" s="668"/>
      <c r="E387" s="669"/>
      <c r="F387" s="68" t="str">
        <f>IF(Máximo!F387:I387="","",Máximo!F387:I387)</f>
        <v/>
      </c>
      <c r="G387" s="72">
        <f>Máximo!G387:J387</f>
        <v>2.1459227E-4</v>
      </c>
      <c r="H387" s="70" t="str">
        <f>IF(Máximo!H387="","",Máximo!H387)</f>
        <v>Obrigatório</v>
      </c>
      <c r="I387" s="37" t="s">
        <v>4</v>
      </c>
      <c r="J387" s="73">
        <f>IF($K$13="Não Atende",0,IF(I387="","",IF(H387="",VLOOKUP(I387,Parâmetros!$B$3:$C$6,2,0),VLOOKUP(I387,Parâmetros!$B$3:$C$6,2,0)*VLOOKUP(H387,Parâmetros!$E$3:$G$5,2,0))))</f>
        <v>0</v>
      </c>
      <c r="K387" s="74">
        <f t="shared" si="272"/>
        <v>0</v>
      </c>
      <c r="L387" s="3"/>
      <c r="M387" s="38"/>
    </row>
    <row r="388" spans="1:13" ht="45.75" customHeight="1" outlineLevel="1" x14ac:dyDescent="0.2">
      <c r="A388" s="170" t="str">
        <f>Máximo!A388</f>
        <v>3.351</v>
      </c>
      <c r="B388" s="667" t="str">
        <f>Máximo!B388:E388</f>
        <v>5.2.2.     Firewall Check Point Software Technologies Ltd;</v>
      </c>
      <c r="C388" s="668"/>
      <c r="D388" s="668"/>
      <c r="E388" s="669"/>
      <c r="F388" s="68" t="str">
        <f>IF(Máximo!F388:I388="","",Máximo!F388:I388)</f>
        <v/>
      </c>
      <c r="G388" s="72">
        <f>Máximo!G388:J388</f>
        <v>2.1459227E-4</v>
      </c>
      <c r="H388" s="70" t="str">
        <f>IF(Máximo!H388="","",Máximo!H388)</f>
        <v>Obrigatório</v>
      </c>
      <c r="I388" s="37" t="s">
        <v>4</v>
      </c>
      <c r="J388" s="73">
        <f>IF($K$13="Não Atende",0,IF(I388="","",IF(H388="",VLOOKUP(I388,Parâmetros!$B$3:$C$6,2,0),VLOOKUP(I388,Parâmetros!$B$3:$C$6,2,0)*VLOOKUP(H388,Parâmetros!$E$3:$G$5,2,0))))</f>
        <v>0</v>
      </c>
      <c r="K388" s="74">
        <f t="shared" si="272"/>
        <v>0</v>
      </c>
      <c r="L388" s="3"/>
      <c r="M388" s="38"/>
    </row>
    <row r="389" spans="1:13" ht="45.75" customHeight="1" outlineLevel="1" x14ac:dyDescent="0.2">
      <c r="A389" s="170" t="str">
        <f>Máximo!A389</f>
        <v>3.352</v>
      </c>
      <c r="B389" s="667" t="str">
        <f>Máximo!B389:E389</f>
        <v>5.2.3.     Balanceamento Local e Global da F5 Networks.</v>
      </c>
      <c r="C389" s="668"/>
      <c r="D389" s="668"/>
      <c r="E389" s="669"/>
      <c r="F389" s="68" t="str">
        <f>IF(Máximo!F389:I389="","",Máximo!F389:I389)</f>
        <v/>
      </c>
      <c r="G389" s="72">
        <f>Máximo!G389:J389</f>
        <v>2.1459227E-4</v>
      </c>
      <c r="H389" s="70" t="str">
        <f>IF(Máximo!H389="","",Máximo!H389)</f>
        <v>Obrigatório</v>
      </c>
      <c r="I389" s="37" t="s">
        <v>4</v>
      </c>
      <c r="J389" s="73">
        <f>IF($K$13="Não Atende",0,IF(I389="","",IF(H389="",VLOOKUP(I389,Parâmetros!$B$3:$C$6,2,0),VLOOKUP(I389,Parâmetros!$B$3:$C$6,2,0)*VLOOKUP(H389,Parâmetros!$E$3:$G$5,2,0))))</f>
        <v>0</v>
      </c>
      <c r="K389" s="74">
        <f t="shared" si="272"/>
        <v>0</v>
      </c>
      <c r="L389" s="3"/>
      <c r="M389" s="38"/>
    </row>
    <row r="390" spans="1:13" ht="45.75" customHeight="1" outlineLevel="1" x14ac:dyDescent="0.2">
      <c r="A390" s="170" t="str">
        <f>Máximo!A390</f>
        <v>3.353</v>
      </c>
      <c r="B390" s="667" t="str">
        <f>Máximo!B390:E390</f>
        <v>5.3.   Para o balanceamento global e local de carga o PROPONENTE é responsável por:</v>
      </c>
      <c r="C390" s="668"/>
      <c r="D390" s="668"/>
      <c r="E390" s="669"/>
      <c r="F390" s="68" t="str">
        <f>IF(Máximo!F390:I390="","",Máximo!F390:I390)</f>
        <v/>
      </c>
      <c r="G390" s="72">
        <f>Máximo!G390:J390</f>
        <v>2.1459227E-4</v>
      </c>
      <c r="H390" s="70" t="str">
        <f>IF(Máximo!H390="","",Máximo!H390)</f>
        <v>Obrigatório</v>
      </c>
      <c r="I390" s="37" t="s">
        <v>4</v>
      </c>
      <c r="J390" s="73">
        <f>IF($K$13="Não Atende",0,IF(I390="","",IF(H390="",VLOOKUP(I390,Parâmetros!$B$3:$C$6,2,0),VLOOKUP(I390,Parâmetros!$B$3:$C$6,2,0)*VLOOKUP(H390,Parâmetros!$E$3:$G$5,2,0))))</f>
        <v>0</v>
      </c>
      <c r="K390" s="74">
        <f t="shared" si="272"/>
        <v>0</v>
      </c>
      <c r="L390" s="3"/>
      <c r="M390" s="38"/>
    </row>
    <row r="391" spans="1:13" ht="45.75" customHeight="1" outlineLevel="1" x14ac:dyDescent="0.2">
      <c r="A391" s="170" t="str">
        <f>Máximo!A391</f>
        <v>3.354</v>
      </c>
      <c r="B391" s="667" t="str">
        <f>Máximo!B391:E391</f>
        <v>5.3.1. Fornecer a Oi todas as configurações necessárias, melhores prática e modelos, de forma a possibilitar o melhor cenário de integração e aderência ao ambiente de LLB e GLB na versão em produção na data da implantação.</v>
      </c>
      <c r="C391" s="668"/>
      <c r="D391" s="668"/>
      <c r="E391" s="669"/>
      <c r="F391" s="68" t="str">
        <f>IF(Máximo!F391:I391="","",Máximo!F391:I391)</f>
        <v/>
      </c>
      <c r="G391" s="72">
        <f>Máximo!G391:J391</f>
        <v>2.1459227E-4</v>
      </c>
      <c r="H391" s="70" t="str">
        <f>IF(Máximo!H391="","",Máximo!H391)</f>
        <v>Obrigatório</v>
      </c>
      <c r="I391" s="37" t="s">
        <v>4</v>
      </c>
      <c r="J391" s="73">
        <f>IF($K$13="Não Atende",0,IF(I391="","",IF(H391="",VLOOKUP(I391,Parâmetros!$B$3:$C$6,2,0),VLOOKUP(I391,Parâmetros!$B$3:$C$6,2,0)*VLOOKUP(H391,Parâmetros!$E$3:$G$5,2,0))))</f>
        <v>0</v>
      </c>
      <c r="K391" s="74">
        <f t="shared" si="272"/>
        <v>0</v>
      </c>
      <c r="L391" s="3"/>
      <c r="M391" s="38"/>
    </row>
    <row r="392" spans="1:13" ht="45.75" customHeight="1" outlineLevel="1" x14ac:dyDescent="0.2">
      <c r="A392" s="170" t="str">
        <f>Máximo!A392</f>
        <v>3.355</v>
      </c>
      <c r="B392" s="667" t="str">
        <f>Máximo!B392:E392</f>
        <v>5.3.2. O controle da aplicação preferencialmente se dará em camada 7, através do LLB.</v>
      </c>
      <c r="C392" s="668"/>
      <c r="D392" s="668"/>
      <c r="E392" s="669"/>
      <c r="F392" s="68" t="str">
        <f>IF(Máximo!F392:I392="","",Máximo!F392:I392)</f>
        <v/>
      </c>
      <c r="G392" s="72">
        <f>Máximo!G392:J392</f>
        <v>2.1459227E-4</v>
      </c>
      <c r="H392" s="70" t="str">
        <f>IF(Máximo!H392="","",Máximo!H392)</f>
        <v>Obrigatório</v>
      </c>
      <c r="I392" s="37" t="s">
        <v>4</v>
      </c>
      <c r="J392" s="73">
        <f>IF($K$13="Não Atende",0,IF(I392="","",IF(H392="",VLOOKUP(I392,Parâmetros!$B$3:$C$6,2,0),VLOOKUP(I392,Parâmetros!$B$3:$C$6,2,0)*VLOOKUP(H392,Parâmetros!$E$3:$G$5,2,0))))</f>
        <v>0</v>
      </c>
      <c r="K392" s="74">
        <f t="shared" si="272"/>
        <v>0</v>
      </c>
      <c r="L392" s="3"/>
      <c r="M392" s="38"/>
    </row>
    <row r="393" spans="1:13" ht="45.75" customHeight="1" outlineLevel="1" x14ac:dyDescent="0.2">
      <c r="A393" s="170" t="str">
        <f>Máximo!A393</f>
        <v>3.356</v>
      </c>
      <c r="B393" s="667" t="str">
        <f>Máximo!B393:E393</f>
        <v>5.3.3. O PROPONENTE da solução é responsável pelo planejamento, desenho e orientação, para implementação da solução no ambiente de LLB e GLB da Oi</v>
      </c>
      <c r="C393" s="668"/>
      <c r="D393" s="668"/>
      <c r="E393" s="669"/>
      <c r="F393" s="68" t="str">
        <f>IF(Máximo!F393:I393="","",Máximo!F393:I393)</f>
        <v/>
      </c>
      <c r="G393" s="72">
        <f>Máximo!G393:J393</f>
        <v>2.1459227E-4</v>
      </c>
      <c r="H393" s="70" t="str">
        <f>IF(Máximo!H393="","",Máximo!H393)</f>
        <v>Obrigatório</v>
      </c>
      <c r="I393" s="37" t="s">
        <v>4</v>
      </c>
      <c r="J393" s="73">
        <f>IF($K$13="Não Atende",0,IF(I393="","",IF(H393="",VLOOKUP(I393,Parâmetros!$B$3:$C$6,2,0),VLOOKUP(I393,Parâmetros!$B$3:$C$6,2,0)*VLOOKUP(H393,Parâmetros!$E$3:$G$5,2,0))))</f>
        <v>0</v>
      </c>
      <c r="K393" s="74">
        <f t="shared" si="272"/>
        <v>0</v>
      </c>
      <c r="L393" s="3"/>
      <c r="M393" s="38"/>
    </row>
    <row r="394" spans="1:13" ht="45.75" customHeight="1" outlineLevel="1" x14ac:dyDescent="0.2">
      <c r="A394" s="170" t="str">
        <f>Máximo!A394</f>
        <v>3.357</v>
      </c>
      <c r="B394" s="667" t="str">
        <f>Máximo!B394:E394</f>
        <v>5.3.4. O PROPONENTE da solução é responsável por otimizar ao máximo a  integração da solução com a infraestrutura de GLB e LLB da Oi para garantir o melhor desempenho, alta disponibilidade e segurança da aplicação.</v>
      </c>
      <c r="C394" s="668"/>
      <c r="D394" s="668"/>
      <c r="E394" s="669"/>
      <c r="F394" s="68" t="str">
        <f>IF(Máximo!F394:I394="","",Máximo!F394:I394)</f>
        <v/>
      </c>
      <c r="G394" s="72">
        <f>Máximo!G394:J394</f>
        <v>2.1459227E-4</v>
      </c>
      <c r="H394" s="70" t="str">
        <f>IF(Máximo!H394="","",Máximo!H394)</f>
        <v>Obrigatório</v>
      </c>
      <c r="I394" s="37" t="s">
        <v>4</v>
      </c>
      <c r="J394" s="73">
        <f>IF($K$13="Não Atende",0,IF(I394="","",IF(H394="",VLOOKUP(I394,Parâmetros!$B$3:$C$6,2,0),VLOOKUP(I394,Parâmetros!$B$3:$C$6,2,0)*VLOOKUP(H394,Parâmetros!$E$3:$G$5,2,0))))</f>
        <v>0</v>
      </c>
      <c r="K394" s="74">
        <f t="shared" si="272"/>
        <v>0</v>
      </c>
      <c r="L394" s="3"/>
      <c r="M394" s="38"/>
    </row>
    <row r="395" spans="1:13" ht="45.75" customHeight="1" outlineLevel="1" x14ac:dyDescent="0.2">
      <c r="A395" s="170" t="str">
        <f>Máximo!A395</f>
        <v>3.358</v>
      </c>
      <c r="B395" s="667" t="str">
        <f>Máximo!B395:E395</f>
        <v>5.3.5. Caso exista a necessidade de interação com o fornecedor da solução de GLB e LLB, é de responsabilidade do PROPONENTE acionar a F5 Networks.</v>
      </c>
      <c r="C395" s="668"/>
      <c r="D395" s="668"/>
      <c r="E395" s="669"/>
      <c r="F395" s="68" t="str">
        <f>IF(Máximo!F395:I395="","",Máximo!F395:I395)</f>
        <v/>
      </c>
      <c r="G395" s="72">
        <f>Máximo!G395:J395</f>
        <v>2.1459227E-4</v>
      </c>
      <c r="H395" s="70" t="str">
        <f>IF(Máximo!H395="","",Máximo!H395)</f>
        <v>Obrigatório</v>
      </c>
      <c r="I395" s="37" t="s">
        <v>4</v>
      </c>
      <c r="J395" s="73">
        <f>IF($K$13="Não Atende",0,IF(I395="","",IF(H395="",VLOOKUP(I395,Parâmetros!$B$3:$C$6,2,0),VLOOKUP(I395,Parâmetros!$B$3:$C$6,2,0)*VLOOKUP(H395,Parâmetros!$E$3:$G$5,2,0))))</f>
        <v>0</v>
      </c>
      <c r="K395" s="74">
        <f t="shared" si="272"/>
        <v>0</v>
      </c>
      <c r="L395" s="3"/>
      <c r="M395" s="38"/>
    </row>
    <row r="396" spans="1:13" ht="45.75" customHeight="1" outlineLevel="1" x14ac:dyDescent="0.2">
      <c r="A396" s="170" t="str">
        <f>Máximo!A396</f>
        <v>3.359</v>
      </c>
      <c r="B396" s="667" t="str">
        <f>Máximo!B396:E396</f>
        <v>5.4.   As interfaces de produção dos equipamentos serão entregues em 10GE (10GBase-T). O PROPONENTE deve informar explicitamente caso sejam necessárias interfaces 10GE ótica;</v>
      </c>
      <c r="C396" s="668"/>
      <c r="D396" s="668"/>
      <c r="E396" s="669"/>
      <c r="F396" s="68" t="str">
        <f>IF(Máximo!F396:I396="","",Máximo!F396:I396)</f>
        <v/>
      </c>
      <c r="G396" s="72">
        <f>Máximo!G396:J396</f>
        <v>2.1459227E-4</v>
      </c>
      <c r="H396" s="70" t="str">
        <f>IF(Máximo!H396="","",Máximo!H396)</f>
        <v>Obrigatório</v>
      </c>
      <c r="I396" s="37" t="s">
        <v>4</v>
      </c>
      <c r="J396" s="73">
        <f>IF($K$13="Não Atende",0,IF(I396="","",IF(H396="",VLOOKUP(I396,Parâmetros!$B$3:$C$6,2,0),VLOOKUP(I396,Parâmetros!$B$3:$C$6,2,0)*VLOOKUP(H396,Parâmetros!$E$3:$G$5,2,0))))</f>
        <v>0</v>
      </c>
      <c r="K396" s="74">
        <f t="shared" si="272"/>
        <v>0</v>
      </c>
      <c r="L396" s="3"/>
      <c r="M396" s="38"/>
    </row>
    <row r="397" spans="1:13" ht="45.75" customHeight="1" outlineLevel="1" x14ac:dyDescent="0.2">
      <c r="A397" s="170" t="str">
        <f>Máximo!A397</f>
        <v>3.360</v>
      </c>
      <c r="B397" s="667" t="str">
        <f>Máximo!B397:E397</f>
        <v>5.5.   Caso os equipamentos possuam interfaces para outras funções em velocidades diferentes, elas devem ser explicitamente especificadas na proposta.</v>
      </c>
      <c r="C397" s="668"/>
      <c r="D397" s="668"/>
      <c r="E397" s="669"/>
      <c r="F397" s="68" t="str">
        <f>IF(Máximo!F397:I397="","",Máximo!F397:I397)</f>
        <v/>
      </c>
      <c r="G397" s="72">
        <f>Máximo!G397:J397</f>
        <v>2.1459227E-4</v>
      </c>
      <c r="H397" s="70" t="str">
        <f>IF(Máximo!H397="","",Máximo!H397)</f>
        <v>Obrigatório</v>
      </c>
      <c r="I397" s="37" t="s">
        <v>4</v>
      </c>
      <c r="J397" s="73">
        <f>IF($K$13="Não Atende",0,IF(I397="","",IF(H397="",VLOOKUP(I397,Parâmetros!$B$3:$C$6,2,0),VLOOKUP(I397,Parâmetros!$B$3:$C$6,2,0)*VLOOKUP(H397,Parâmetros!$E$3:$G$5,2,0))))</f>
        <v>0</v>
      </c>
      <c r="K397" s="74">
        <f t="shared" si="272"/>
        <v>0</v>
      </c>
      <c r="L397" s="3"/>
      <c r="M397" s="38"/>
    </row>
    <row r="398" spans="1:13" ht="45.75" customHeight="1" outlineLevel="1" x14ac:dyDescent="0.2">
      <c r="A398" s="170" t="str">
        <f>Máximo!A398</f>
        <v>3.361</v>
      </c>
      <c r="B398" s="667" t="str">
        <f>Máximo!B398:E398</f>
        <v>6.  Requisitos de Banco de Dados</v>
      </c>
      <c r="C398" s="668"/>
      <c r="D398" s="668"/>
      <c r="E398" s="669"/>
      <c r="F398" s="68" t="str">
        <f>IF(Máximo!F398:I398="","",Máximo!F398:I398)</f>
        <v/>
      </c>
      <c r="G398" s="72">
        <f>Máximo!G398:J398</f>
        <v>2.1459227E-4</v>
      </c>
      <c r="H398" s="70" t="str">
        <f>IF(Máximo!H398="","",Máximo!H398)</f>
        <v>Obrigatório</v>
      </c>
      <c r="I398" s="37" t="s">
        <v>4</v>
      </c>
      <c r="J398" s="73">
        <f>IF($K$13="Não Atende",0,IF(I398="","",IF(H398="",VLOOKUP(I398,Parâmetros!$B$3:$C$6,2,0),VLOOKUP(I398,Parâmetros!$B$3:$C$6,2,0)*VLOOKUP(H398,Parâmetros!$E$3:$G$5,2,0))))</f>
        <v>0</v>
      </c>
      <c r="K398" s="74">
        <f t="shared" si="272"/>
        <v>0</v>
      </c>
      <c r="L398" s="3"/>
      <c r="M398" s="38"/>
    </row>
    <row r="399" spans="1:13" ht="45.75" customHeight="1" outlineLevel="1" x14ac:dyDescent="0.2">
      <c r="A399" s="170" t="str">
        <f>Máximo!A399</f>
        <v>3.362</v>
      </c>
      <c r="B399" s="667" t="str">
        <f>Máximo!B399:E399</f>
        <v>6.1.   O PROPONENTE deve informar quais são as formas de armazenamento de dados (Sistema Gerenciador de Banco de Dados Relacional - SGBDR, Sistema de Arquivos, Arquivos texto, etc.) utilizadas pela solução ofertada;</v>
      </c>
      <c r="C399" s="668"/>
      <c r="D399" s="668"/>
      <c r="E399" s="669"/>
      <c r="F399" s="68" t="str">
        <f>IF(Máximo!F399:I399="","",Máximo!F399:I399)</f>
        <v/>
      </c>
      <c r="G399" s="72">
        <f>Máximo!G399:J399</f>
        <v>2.1459227E-4</v>
      </c>
      <c r="H399" s="70" t="str">
        <f>IF(Máximo!H399="","",Máximo!H399)</f>
        <v>Obrigatório</v>
      </c>
      <c r="I399" s="37" t="s">
        <v>4</v>
      </c>
      <c r="J399" s="73">
        <f>IF($K$13="Não Atende",0,IF(I399="","",IF(H399="",VLOOKUP(I399,Parâmetros!$B$3:$C$6,2,0),VLOOKUP(I399,Parâmetros!$B$3:$C$6,2,0)*VLOOKUP(H399,Parâmetros!$E$3:$G$5,2,0))))</f>
        <v>0</v>
      </c>
      <c r="K399" s="74">
        <f t="shared" si="272"/>
        <v>0</v>
      </c>
      <c r="L399" s="3"/>
      <c r="M399" s="38"/>
    </row>
    <row r="400" spans="1:13" ht="45.75" customHeight="1" outlineLevel="1" x14ac:dyDescent="0.2">
      <c r="A400" s="170" t="str">
        <f>Máximo!A400</f>
        <v>3.363</v>
      </c>
      <c r="B400" s="667" t="str">
        <f>Máximo!B400:E400</f>
        <v>6.2.   Para os componentes da solução que utilizem SGDBR, o PROPONENTE deve observar o seguinte:</v>
      </c>
      <c r="C400" s="668"/>
      <c r="D400" s="668"/>
      <c r="E400" s="669"/>
      <c r="F400" s="68" t="str">
        <f>IF(Máximo!F400:I400="","",Máximo!F400:I400)</f>
        <v/>
      </c>
      <c r="G400" s="72">
        <f>Máximo!G400:J400</f>
        <v>2.1459227E-4</v>
      </c>
      <c r="H400" s="70" t="str">
        <f>IF(Máximo!H400="","",Máximo!H400)</f>
        <v>Obrigatório</v>
      </c>
      <c r="I400" s="37" t="s">
        <v>4</v>
      </c>
      <c r="J400" s="73">
        <f>IF($K$13="Não Atende",0,IF(I400="","",IF(H400="",VLOOKUP(I400,Parâmetros!$B$3:$C$6,2,0),VLOOKUP(I400,Parâmetros!$B$3:$C$6,2,0)*VLOOKUP(H400,Parâmetros!$E$3:$G$5,2,0))))</f>
        <v>0</v>
      </c>
      <c r="K400" s="74">
        <f t="shared" si="272"/>
        <v>0</v>
      </c>
      <c r="L400" s="3"/>
      <c r="M400" s="38"/>
    </row>
    <row r="401" spans="1:13" ht="45.75" customHeight="1" outlineLevel="1" x14ac:dyDescent="0.2">
      <c r="A401" s="170" t="str">
        <f>Máximo!A401</f>
        <v>3.364</v>
      </c>
      <c r="B401" s="667" t="str">
        <f>Máximo!B401:E401</f>
        <v>6.2.1. Deve ser ofertado o SGBDR Oracle versão 11g release 2 ou superior.</v>
      </c>
      <c r="C401" s="668"/>
      <c r="D401" s="668"/>
      <c r="E401" s="669"/>
      <c r="F401" s="68" t="str">
        <f>IF(Máximo!F401:I401="","",Máximo!F401:I401)</f>
        <v/>
      </c>
      <c r="G401" s="72">
        <f>Máximo!G401:J401</f>
        <v>2.1459227E-4</v>
      </c>
      <c r="H401" s="70" t="str">
        <f>IF(Máximo!H401="","",Máximo!H401)</f>
        <v>Obrigatório</v>
      </c>
      <c r="I401" s="37" t="s">
        <v>4</v>
      </c>
      <c r="J401" s="73">
        <f>IF($K$13="Não Atende",0,IF(I401="","",IF(H401="",VLOOKUP(I401,Parâmetros!$B$3:$C$6,2,0),VLOOKUP(I401,Parâmetros!$B$3:$C$6,2,0)*VLOOKUP(H401,Parâmetros!$E$3:$G$5,2,0))))</f>
        <v>0</v>
      </c>
      <c r="K401" s="74">
        <f t="shared" si="272"/>
        <v>0</v>
      </c>
      <c r="L401" s="3"/>
      <c r="M401" s="38"/>
    </row>
    <row r="402" spans="1:13" ht="45.75" customHeight="1" outlineLevel="1" x14ac:dyDescent="0.2">
      <c r="A402" s="170" t="str">
        <f>Máximo!A402</f>
        <v>3.365</v>
      </c>
      <c r="B402" s="667" t="str">
        <f>Máximo!B402:E402</f>
        <v>6.2.2. Caso a solução não seja compatível com BD Oracle, o PROPONENTE deve informar os SGBD compatíveis e versões.</v>
      </c>
      <c r="C402" s="668"/>
      <c r="D402" s="668"/>
      <c r="E402" s="669"/>
      <c r="F402" s="68" t="str">
        <f>IF(Máximo!F402:I402="","",Máximo!F402:I402)</f>
        <v/>
      </c>
      <c r="G402" s="72">
        <f>Máximo!G402:J402</f>
        <v>2.1459227E-4</v>
      </c>
      <c r="H402" s="70" t="str">
        <f>IF(Máximo!H402="","",Máximo!H402)</f>
        <v>Obrigatório</v>
      </c>
      <c r="I402" s="37" t="s">
        <v>4</v>
      </c>
      <c r="J402" s="73">
        <f>IF($K$13="Não Atende",0,IF(I402="","",IF(H402="",VLOOKUP(I402,Parâmetros!$B$3:$C$6,2,0),VLOOKUP(I402,Parâmetros!$B$3:$C$6,2,0)*VLOOKUP(H402,Parâmetros!$E$3:$G$5,2,0))))</f>
        <v>0</v>
      </c>
      <c r="K402" s="74">
        <f t="shared" si="272"/>
        <v>0</v>
      </c>
      <c r="L402" s="3"/>
      <c r="M402" s="38"/>
    </row>
    <row r="403" spans="1:13" ht="45.75" customHeight="1" outlineLevel="1" x14ac:dyDescent="0.2">
      <c r="A403" s="170" t="str">
        <f>Máximo!A403</f>
        <v>3.366</v>
      </c>
      <c r="B403" s="667" t="str">
        <f>Máximo!B403:E403</f>
        <v>6.3.   Para cada uma das possíveis formas de armazenamento de dados, o PROPONENTE deve informar quais plataformas (hardware - fabricante e modelo) e Sistemas Operacionais (Software - produto e versão) estão homologadas pela solução ofertada;</v>
      </c>
      <c r="C403" s="668"/>
      <c r="D403" s="668"/>
      <c r="E403" s="669"/>
      <c r="F403" s="68" t="str">
        <f>IF(Máximo!F403:I403="","",Máximo!F403:I403)</f>
        <v/>
      </c>
      <c r="G403" s="72">
        <f>Máximo!G403:J403</f>
        <v>2.1459227E-4</v>
      </c>
      <c r="H403" s="70" t="str">
        <f>IF(Máximo!H403="","",Máximo!H403)</f>
        <v>Obrigatório</v>
      </c>
      <c r="I403" s="37" t="s">
        <v>4</v>
      </c>
      <c r="J403" s="73">
        <f>IF($K$13="Não Atende",0,IF(I403="","",IF(H403="",VLOOKUP(I403,Parâmetros!$B$3:$C$6,2,0),VLOOKUP(I403,Parâmetros!$B$3:$C$6,2,0)*VLOOKUP(H403,Parâmetros!$E$3:$G$5,2,0))))</f>
        <v>0</v>
      </c>
      <c r="K403" s="74">
        <f t="shared" si="272"/>
        <v>0</v>
      </c>
      <c r="L403" s="3"/>
      <c r="M403" s="38"/>
    </row>
    <row r="404" spans="1:13" ht="45.75" customHeight="1" outlineLevel="1" x14ac:dyDescent="0.2">
      <c r="A404" s="170" t="str">
        <f>Máximo!A404</f>
        <v>3.367</v>
      </c>
      <c r="B404" s="667" t="str">
        <f>Máximo!B404:E404</f>
        <v>6.4.   Política de retenção e descarte:</v>
      </c>
      <c r="C404" s="668"/>
      <c r="D404" s="668"/>
      <c r="E404" s="669"/>
      <c r="F404" s="68" t="str">
        <f>IF(Máximo!F404:I404="","",Máximo!F404:I404)</f>
        <v/>
      </c>
      <c r="G404" s="72">
        <f>Máximo!G404:J404</f>
        <v>2.1459227E-4</v>
      </c>
      <c r="H404" s="70" t="str">
        <f>IF(Máximo!H404="","",Máximo!H404)</f>
        <v>Obrigatório</v>
      </c>
      <c r="I404" s="37" t="s">
        <v>4</v>
      </c>
      <c r="J404" s="73">
        <f>IF($K$13="Não Atende",0,IF(I404="","",IF(H404="",VLOOKUP(I404,Parâmetros!$B$3:$C$6,2,0),VLOOKUP(I404,Parâmetros!$B$3:$C$6,2,0)*VLOOKUP(H404,Parâmetros!$E$3:$G$5,2,0))))</f>
        <v>0</v>
      </c>
      <c r="K404" s="74">
        <f t="shared" si="272"/>
        <v>0</v>
      </c>
      <c r="L404" s="3"/>
      <c r="M404" s="38"/>
    </row>
    <row r="405" spans="1:13" ht="45.75" customHeight="1" outlineLevel="1" x14ac:dyDescent="0.2">
      <c r="A405" s="170" t="str">
        <f>Máximo!A405</f>
        <v>3.368</v>
      </c>
      <c r="B405" s="667" t="str">
        <f>Máximo!B405:E405</f>
        <v>6.4.1. Para cada uma das formas utilizadas para armazenamento dos dados o PROPONENTE deve informar como são armazenados os dados históricos pelo Sistema Ofertado;</v>
      </c>
      <c r="C405" s="668"/>
      <c r="D405" s="668"/>
      <c r="E405" s="669"/>
      <c r="F405" s="68" t="str">
        <f>IF(Máximo!F405:I405="","",Máximo!F405:I405)</f>
        <v/>
      </c>
      <c r="G405" s="72">
        <f>Máximo!G405:J405</f>
        <v>2.1459227E-4</v>
      </c>
      <c r="H405" s="70" t="str">
        <f>IF(Máximo!H405="","",Máximo!H405)</f>
        <v>Obrigatório</v>
      </c>
      <c r="I405" s="37" t="s">
        <v>4</v>
      </c>
      <c r="J405" s="73">
        <f>IF($K$13="Não Atende",0,IF(I405="","",IF(H405="",VLOOKUP(I405,Parâmetros!$B$3:$C$6,2,0),VLOOKUP(I405,Parâmetros!$B$3:$C$6,2,0)*VLOOKUP(H405,Parâmetros!$E$3:$G$5,2,0))))</f>
        <v>0</v>
      </c>
      <c r="K405" s="74">
        <f t="shared" si="272"/>
        <v>0</v>
      </c>
      <c r="L405" s="3"/>
      <c r="M405" s="38"/>
    </row>
    <row r="406" spans="1:13" ht="45.75" customHeight="1" outlineLevel="1" x14ac:dyDescent="0.2">
      <c r="A406" s="170" t="str">
        <f>Máximo!A406</f>
        <v>3.369</v>
      </c>
      <c r="B406" s="667" t="str">
        <f>Máximo!B406:E406</f>
        <v>6.4.2. Para cada uma das formas utilizadas para armazenamento dos dados o PROPONENTE deve informar como é o processo de descarte utilizado pela aplicação;</v>
      </c>
      <c r="C406" s="668"/>
      <c r="D406" s="668"/>
      <c r="E406" s="669"/>
      <c r="F406" s="68" t="str">
        <f>IF(Máximo!F406:I406="","",Máximo!F406:I406)</f>
        <v/>
      </c>
      <c r="G406" s="72">
        <f>Máximo!G406:J406</f>
        <v>2.1459227E-4</v>
      </c>
      <c r="H406" s="70" t="str">
        <f>IF(Máximo!H406="","",Máximo!H406)</f>
        <v>Obrigatório</v>
      </c>
      <c r="I406" s="37" t="s">
        <v>4</v>
      </c>
      <c r="J406" s="73">
        <f>IF($K$13="Não Atende",0,IF(I406="","",IF(H406="",VLOOKUP(I406,Parâmetros!$B$3:$C$6,2,0),VLOOKUP(I406,Parâmetros!$B$3:$C$6,2,0)*VLOOKUP(H406,Parâmetros!$E$3:$G$5,2,0))))</f>
        <v>0</v>
      </c>
      <c r="K406" s="74">
        <f t="shared" si="272"/>
        <v>0</v>
      </c>
      <c r="L406" s="3"/>
      <c r="M406" s="38"/>
    </row>
    <row r="407" spans="1:13" ht="45.75" customHeight="1" outlineLevel="1" x14ac:dyDescent="0.2">
      <c r="A407" s="170" t="str">
        <f>Máximo!A407</f>
        <v>3.370</v>
      </c>
      <c r="B407" s="667" t="str">
        <f>Máximo!B407:E407</f>
        <v>6.5.   O PROPONENTE deve detalhar os mecanismos de alta disponibilidade utilizados pelos componentes de armazenamento de dados da solução ofertada;</v>
      </c>
      <c r="C407" s="668"/>
      <c r="D407" s="668"/>
      <c r="E407" s="669"/>
      <c r="F407" s="68" t="str">
        <f>IF(Máximo!F407:I407="","",Máximo!F407:I407)</f>
        <v/>
      </c>
      <c r="G407" s="72">
        <f>Máximo!G407:J407</f>
        <v>2.1459227E-4</v>
      </c>
      <c r="H407" s="70" t="str">
        <f>IF(Máximo!H407="","",Máximo!H407)</f>
        <v>Obrigatório</v>
      </c>
      <c r="I407" s="37" t="s">
        <v>4</v>
      </c>
      <c r="J407" s="73">
        <f>IF($K$13="Não Atende",0,IF(I407="","",IF(H407="",VLOOKUP(I407,Parâmetros!$B$3:$C$6,2,0),VLOOKUP(I407,Parâmetros!$B$3:$C$6,2,0)*VLOOKUP(H407,Parâmetros!$E$3:$G$5,2,0))))</f>
        <v>0</v>
      </c>
      <c r="K407" s="74">
        <f t="shared" si="272"/>
        <v>0</v>
      </c>
      <c r="L407" s="3"/>
      <c r="M407" s="38"/>
    </row>
    <row r="408" spans="1:13" ht="45.75" customHeight="1" outlineLevel="1" x14ac:dyDescent="0.2">
      <c r="A408" s="170" t="str">
        <f>Máximo!A408</f>
        <v>3.371</v>
      </c>
      <c r="B408" s="667" t="str">
        <f>Máximo!B408:E408</f>
        <v>6.6.   Deve ser detalhada também como é processada a transição da aplicação entre os componentes de alta disponibilidade, em caso de falha de um deles.</v>
      </c>
      <c r="C408" s="668"/>
      <c r="D408" s="668"/>
      <c r="E408" s="669"/>
      <c r="F408" s="68" t="str">
        <f>IF(Máximo!F408:I408="","",Máximo!F408:I408)</f>
        <v/>
      </c>
      <c r="G408" s="72">
        <f>Máximo!G408:J408</f>
        <v>2.1459227E-4</v>
      </c>
      <c r="H408" s="70" t="str">
        <f>IF(Máximo!H408="","",Máximo!H408)</f>
        <v>Obrigatório</v>
      </c>
      <c r="I408" s="37" t="s">
        <v>4</v>
      </c>
      <c r="J408" s="73">
        <f>IF($K$13="Não Atende",0,IF(I408="","",IF(H408="",VLOOKUP(I408,Parâmetros!$B$3:$C$6,2,0),VLOOKUP(I408,Parâmetros!$B$3:$C$6,2,0)*VLOOKUP(H408,Parâmetros!$E$3:$G$5,2,0))))</f>
        <v>0</v>
      </c>
      <c r="K408" s="74">
        <f t="shared" si="272"/>
        <v>0</v>
      </c>
      <c r="L408" s="3"/>
      <c r="M408" s="38"/>
    </row>
    <row r="409" spans="1:13" ht="45.75" customHeight="1" outlineLevel="1" x14ac:dyDescent="0.2">
      <c r="A409" s="170" t="str">
        <f>Máximo!A409</f>
        <v>3.372</v>
      </c>
      <c r="B409" s="667" t="str">
        <f>Máximo!B409:E409</f>
        <v>7.  Requisitos de Servidores de Aplicação</v>
      </c>
      <c r="C409" s="668"/>
      <c r="D409" s="668"/>
      <c r="E409" s="669"/>
      <c r="F409" s="68" t="str">
        <f>IF(Máximo!F409:I409="","",Máximo!F409:I409)</f>
        <v/>
      </c>
      <c r="G409" s="72">
        <f>Máximo!G409:J409</f>
        <v>2.1459227E-4</v>
      </c>
      <c r="H409" s="70" t="str">
        <f>IF(Máximo!H409="","",Máximo!H409)</f>
        <v>Obrigatório</v>
      </c>
      <c r="I409" s="37" t="s">
        <v>4</v>
      </c>
      <c r="J409" s="73">
        <f>IF($K$13="Não Atende",0,IF(I409="","",IF(H409="",VLOOKUP(I409,Parâmetros!$B$3:$C$6,2,0),VLOOKUP(I409,Parâmetros!$B$3:$C$6,2,0)*VLOOKUP(H409,Parâmetros!$E$3:$G$5,2,0))))</f>
        <v>0</v>
      </c>
      <c r="K409" s="74">
        <f t="shared" si="272"/>
        <v>0</v>
      </c>
      <c r="L409" s="3"/>
      <c r="M409" s="38"/>
    </row>
    <row r="410" spans="1:13" ht="45.75" customHeight="1" outlineLevel="1" x14ac:dyDescent="0.2">
      <c r="A410" s="170" t="str">
        <f>Máximo!A410</f>
        <v>3.373</v>
      </c>
      <c r="B410" s="667" t="str">
        <f>Máximo!B410:E410</f>
        <v>7.1.   Os requisitos deste item aplicam-se aos componentes da solução que necessitem utilizar servidor de aplicações;</v>
      </c>
      <c r="C410" s="668"/>
      <c r="D410" s="668"/>
      <c r="E410" s="669"/>
      <c r="F410" s="68" t="str">
        <f>IF(Máximo!F410:I410="","",Máximo!F410:I410)</f>
        <v/>
      </c>
      <c r="G410" s="72">
        <f>Máximo!G410:J410</f>
        <v>2.1459227E-4</v>
      </c>
      <c r="H410" s="70" t="str">
        <f>IF(Máximo!H410="","",Máximo!H410)</f>
        <v>Obrigatório</v>
      </c>
      <c r="I410" s="37" t="s">
        <v>4</v>
      </c>
      <c r="J410" s="73">
        <f>IF($K$13="Não Atende",0,IF(I410="","",IF(H410="",VLOOKUP(I410,Parâmetros!$B$3:$C$6,2,0),VLOOKUP(I410,Parâmetros!$B$3:$C$6,2,0)*VLOOKUP(H410,Parâmetros!$E$3:$G$5,2,0))))</f>
        <v>0</v>
      </c>
      <c r="K410" s="74">
        <f t="shared" si="272"/>
        <v>0</v>
      </c>
      <c r="L410" s="3"/>
      <c r="M410" s="38"/>
    </row>
    <row r="411" spans="1:13" ht="45.75" customHeight="1" outlineLevel="1" x14ac:dyDescent="0.2">
      <c r="A411" s="170" t="str">
        <f>Máximo!A411</f>
        <v>3.374</v>
      </c>
      <c r="B411" s="667" t="str">
        <f>Máximo!B411:E411</f>
        <v>7.2.   Para aplicações baseadas em Servidores de Aplicações, o PROPONENTE deve observar o seguinte:</v>
      </c>
      <c r="C411" s="668"/>
      <c r="D411" s="668"/>
      <c r="E411" s="669"/>
      <c r="F411" s="68" t="str">
        <f>IF(Máximo!F411:I411="","",Máximo!F411:I411)</f>
        <v/>
      </c>
      <c r="G411" s="72">
        <f>Máximo!G411:J411</f>
        <v>2.1459227E-4</v>
      </c>
      <c r="H411" s="70" t="str">
        <f>IF(Máximo!H411="","",Máximo!H411)</f>
        <v>Obrigatório</v>
      </c>
      <c r="I411" s="37" t="s">
        <v>4</v>
      </c>
      <c r="J411" s="73">
        <f>IF($K$13="Não Atende",0,IF(I411="","",IF(H411="",VLOOKUP(I411,Parâmetros!$B$3:$C$6,2,0),VLOOKUP(I411,Parâmetros!$B$3:$C$6,2,0)*VLOOKUP(H411,Parâmetros!$E$3:$G$5,2,0))))</f>
        <v>0</v>
      </c>
      <c r="K411" s="74">
        <f t="shared" si="272"/>
        <v>0</v>
      </c>
      <c r="L411" s="3"/>
      <c r="M411" s="38"/>
    </row>
    <row r="412" spans="1:13" ht="45.75" customHeight="1" outlineLevel="1" x14ac:dyDescent="0.2">
      <c r="A412" s="170" t="str">
        <f>Máximo!A412</f>
        <v>3.375</v>
      </c>
      <c r="B412" s="667" t="str">
        <f>Máximo!B412:E412</f>
        <v>7.2.1. Deve ser utilizado Servidor de Aplicação J2EE Oracle WebLogic versão 11g ou superior. Caso não seja compatível, poderá ser utilizado o RedHat Jboss. Os requisitos do item 4.1 deste documento devem ser considerados;</v>
      </c>
      <c r="C412" s="668"/>
      <c r="D412" s="668"/>
      <c r="E412" s="669"/>
      <c r="F412" s="68" t="str">
        <f>IF(Máximo!F412:I412="","",Máximo!F412:I412)</f>
        <v/>
      </c>
      <c r="G412" s="72">
        <f>Máximo!G412:J412</f>
        <v>2.1459227E-4</v>
      </c>
      <c r="H412" s="70" t="str">
        <f>IF(Máximo!H412="","",Máximo!H412)</f>
        <v>Obrigatório</v>
      </c>
      <c r="I412" s="37" t="s">
        <v>4</v>
      </c>
      <c r="J412" s="73">
        <f>IF($K$13="Não Atende",0,IF(I412="","",IF(H412="",VLOOKUP(I412,Parâmetros!$B$3:$C$6,2,0),VLOOKUP(I412,Parâmetros!$B$3:$C$6,2,0)*VLOOKUP(H412,Parâmetros!$E$3:$G$5,2,0))))</f>
        <v>0</v>
      </c>
      <c r="K412" s="74">
        <f t="shared" si="272"/>
        <v>0</v>
      </c>
      <c r="L412" s="3"/>
      <c r="M412" s="38"/>
    </row>
    <row r="413" spans="1:13" ht="45.75" customHeight="1" outlineLevel="1" x14ac:dyDescent="0.2">
      <c r="A413" s="170" t="str">
        <f>Máximo!A413</f>
        <v>3.376</v>
      </c>
      <c r="B413" s="667" t="str">
        <f>Máximo!B413:E413</f>
        <v>7.3.   Para cada programa requerido pelo aplicativo ofertado, o PROPONENTE deve informar quais produtos e versões são suportadas pela solução ofertada. Caso seja ofertado um Servidor de Aplicações, não serão aceitas versões inferiores às descritas anteriormente;</v>
      </c>
      <c r="C413" s="668"/>
      <c r="D413" s="668"/>
      <c r="E413" s="669"/>
      <c r="F413" s="68" t="str">
        <f>IF(Máximo!F413:I413="","",Máximo!F413:I413)</f>
        <v/>
      </c>
      <c r="G413" s="72">
        <f>Máximo!G413:J413</f>
        <v>2.1459227E-4</v>
      </c>
      <c r="H413" s="70" t="str">
        <f>IF(Máximo!H413="","",Máximo!H413)</f>
        <v>Obrigatório</v>
      </c>
      <c r="I413" s="37" t="s">
        <v>4</v>
      </c>
      <c r="J413" s="73">
        <f>IF($K$13="Não Atende",0,IF(I413="","",IF(H413="",VLOOKUP(I413,Parâmetros!$B$3:$C$6,2,0),VLOOKUP(I413,Parâmetros!$B$3:$C$6,2,0)*VLOOKUP(H413,Parâmetros!$E$3:$G$5,2,0))))</f>
        <v>0</v>
      </c>
      <c r="K413" s="74">
        <f t="shared" si="272"/>
        <v>0</v>
      </c>
      <c r="L413" s="3"/>
      <c r="M413" s="38"/>
    </row>
    <row r="414" spans="1:13" ht="45.75" customHeight="1" outlineLevel="1" x14ac:dyDescent="0.2">
      <c r="A414" s="170" t="str">
        <f>Máximo!A414</f>
        <v>3.377</v>
      </c>
      <c r="B414" s="667" t="str">
        <f>Máximo!B414:E414</f>
        <v>7.4.   O PROPONENTE deve detalhar como a solução implementa:</v>
      </c>
      <c r="C414" s="668"/>
      <c r="D414" s="668"/>
      <c r="E414" s="669"/>
      <c r="F414" s="68" t="str">
        <f>IF(Máximo!F414:I414="","",Máximo!F414:I414)</f>
        <v/>
      </c>
      <c r="G414" s="72">
        <f>Máximo!G414:J414</f>
        <v>2.1459227E-4</v>
      </c>
      <c r="H414" s="70" t="str">
        <f>IF(Máximo!H414="","",Máximo!H414)</f>
        <v>Obrigatório</v>
      </c>
      <c r="I414" s="37" t="s">
        <v>4</v>
      </c>
      <c r="J414" s="73">
        <f>IF($K$13="Não Atende",0,IF(I414="","",IF(H414="",VLOOKUP(I414,Parâmetros!$B$3:$C$6,2,0),VLOOKUP(I414,Parâmetros!$B$3:$C$6,2,0)*VLOOKUP(H414,Parâmetros!$E$3:$G$5,2,0))))</f>
        <v>0</v>
      </c>
      <c r="K414" s="74">
        <f t="shared" si="272"/>
        <v>0</v>
      </c>
      <c r="L414" s="3"/>
      <c r="M414" s="38"/>
    </row>
    <row r="415" spans="1:13" ht="45.75" customHeight="1" outlineLevel="1" x14ac:dyDescent="0.2">
      <c r="A415" s="170" t="str">
        <f>Máximo!A415</f>
        <v>3.378</v>
      </c>
      <c r="B415" s="667" t="str">
        <f>Máximo!B415:E415</f>
        <v>7.4.1. Alta disponibilidade;</v>
      </c>
      <c r="C415" s="668"/>
      <c r="D415" s="668"/>
      <c r="E415" s="669"/>
      <c r="F415" s="68" t="str">
        <f>IF(Máximo!F415:I415="","",Máximo!F415:I415)</f>
        <v/>
      </c>
      <c r="G415" s="72">
        <f>Máximo!G415:J415</f>
        <v>2.1459227E-4</v>
      </c>
      <c r="H415" s="70" t="str">
        <f>IF(Máximo!H415="","",Máximo!H415)</f>
        <v>Obrigatório</v>
      </c>
      <c r="I415" s="37" t="s">
        <v>4</v>
      </c>
      <c r="J415" s="73">
        <f>IF($K$13="Não Atende",0,IF(I415="","",IF(H415="",VLOOKUP(I415,Parâmetros!$B$3:$C$6,2,0),VLOOKUP(I415,Parâmetros!$B$3:$C$6,2,0)*VLOOKUP(H415,Parâmetros!$E$3:$G$5,2,0))))</f>
        <v>0</v>
      </c>
      <c r="K415" s="74">
        <f t="shared" si="272"/>
        <v>0</v>
      </c>
      <c r="L415" s="3"/>
      <c r="M415" s="38"/>
    </row>
    <row r="416" spans="1:13" ht="45.75" customHeight="1" outlineLevel="1" x14ac:dyDescent="0.2">
      <c r="A416" s="170" t="str">
        <f>Máximo!A416</f>
        <v>3.379</v>
      </c>
      <c r="B416" s="667" t="str">
        <f>Máximo!B416:E416</f>
        <v>7.4.2. Balanceamento de carga;</v>
      </c>
      <c r="C416" s="668"/>
      <c r="D416" s="668"/>
      <c r="E416" s="669"/>
      <c r="F416" s="68" t="str">
        <f>IF(Máximo!F416:I416="","",Máximo!F416:I416)</f>
        <v/>
      </c>
      <c r="G416" s="72">
        <f>Máximo!G416:J416</f>
        <v>2.1459227E-4</v>
      </c>
      <c r="H416" s="70" t="str">
        <f>IF(Máximo!H416="","",Máximo!H416)</f>
        <v>Obrigatório</v>
      </c>
      <c r="I416" s="37" t="s">
        <v>4</v>
      </c>
      <c r="J416" s="73">
        <f>IF($K$13="Não Atende",0,IF(I416="","",IF(H416="",VLOOKUP(I416,Parâmetros!$B$3:$C$6,2,0),VLOOKUP(I416,Parâmetros!$B$3:$C$6,2,0)*VLOOKUP(H416,Parâmetros!$E$3:$G$5,2,0))))</f>
        <v>0</v>
      </c>
      <c r="K416" s="74">
        <f t="shared" si="272"/>
        <v>0</v>
      </c>
      <c r="L416" s="3"/>
      <c r="M416" s="38"/>
    </row>
    <row r="417" spans="1:13" ht="45.75" customHeight="1" outlineLevel="1" x14ac:dyDescent="0.2">
      <c r="A417" s="170" t="str">
        <f>Máximo!A417</f>
        <v>3.380</v>
      </c>
      <c r="B417" s="667" t="str">
        <f>Máximo!B417:E417</f>
        <v>7.4.3. Persistência de sessões;</v>
      </c>
      <c r="C417" s="668"/>
      <c r="D417" s="668"/>
      <c r="E417" s="669"/>
      <c r="F417" s="68" t="str">
        <f>IF(Máximo!F417:I417="","",Máximo!F417:I417)</f>
        <v/>
      </c>
      <c r="G417" s="72">
        <f>Máximo!G417:J417</f>
        <v>2.1459227E-4</v>
      </c>
      <c r="H417" s="70" t="str">
        <f>IF(Máximo!H417="","",Máximo!H417)</f>
        <v>Obrigatório</v>
      </c>
      <c r="I417" s="37" t="s">
        <v>4</v>
      </c>
      <c r="J417" s="73">
        <f>IF($K$13="Não Atende",0,IF(I417="","",IF(H417="",VLOOKUP(I417,Parâmetros!$B$3:$C$6,2,0),VLOOKUP(I417,Parâmetros!$B$3:$C$6,2,0)*VLOOKUP(H417,Parâmetros!$E$3:$G$5,2,0))))</f>
        <v>0</v>
      </c>
      <c r="K417" s="74">
        <f t="shared" si="272"/>
        <v>0</v>
      </c>
      <c r="L417" s="3"/>
      <c r="M417" s="38"/>
    </row>
    <row r="418" spans="1:13" ht="45.75" customHeight="1" outlineLevel="1" x14ac:dyDescent="0.2">
      <c r="A418" s="170" t="str">
        <f>Máximo!A418</f>
        <v>3.381</v>
      </c>
      <c r="B418" s="667" t="str">
        <f>Máximo!B418:E418</f>
        <v>7.4.4. Mecanismo de cache de páginas estáticas, dinâmicas e de fragmentos (ESI – Edge Side Includes).</v>
      </c>
      <c r="C418" s="668"/>
      <c r="D418" s="668"/>
      <c r="E418" s="669"/>
      <c r="F418" s="68" t="str">
        <f>IF(Máximo!F418:I418="","",Máximo!F418:I418)</f>
        <v/>
      </c>
      <c r="G418" s="72">
        <f>Máximo!G418:J418</f>
        <v>2.1459227E-4</v>
      </c>
      <c r="H418" s="70" t="str">
        <f>IF(Máximo!H418="","",Máximo!H418)</f>
        <v>Obrigatório</v>
      </c>
      <c r="I418" s="37" t="s">
        <v>4</v>
      </c>
      <c r="J418" s="73">
        <f>IF($K$13="Não Atende",0,IF(I418="","",IF(H418="",VLOOKUP(I418,Parâmetros!$B$3:$C$6,2,0),VLOOKUP(I418,Parâmetros!$B$3:$C$6,2,0)*VLOOKUP(H418,Parâmetros!$E$3:$G$5,2,0))))</f>
        <v>0</v>
      </c>
      <c r="K418" s="74">
        <f t="shared" si="272"/>
        <v>0</v>
      </c>
      <c r="L418" s="3"/>
      <c r="M418" s="38"/>
    </row>
    <row r="419" spans="1:13" ht="45.75" customHeight="1" outlineLevel="1" x14ac:dyDescent="0.2">
      <c r="A419" s="170" t="str">
        <f>Máximo!A419</f>
        <v>3.382</v>
      </c>
      <c r="B419" s="667" t="str">
        <f>Máximo!B419:E419</f>
        <v>7.4.5. Replicação de sessão;</v>
      </c>
      <c r="C419" s="668"/>
      <c r="D419" s="668"/>
      <c r="E419" s="669"/>
      <c r="F419" s="68" t="str">
        <f>IF(Máximo!F419:I419="","",Máximo!F419:I419)</f>
        <v/>
      </c>
      <c r="G419" s="72">
        <f>Máximo!G419:J419</f>
        <v>2.1459227E-4</v>
      </c>
      <c r="H419" s="70" t="str">
        <f>IF(Máximo!H419="","",Máximo!H419)</f>
        <v>Obrigatório</v>
      </c>
      <c r="I419" s="37" t="s">
        <v>4</v>
      </c>
      <c r="J419" s="73">
        <f>IF($K$13="Não Atende",0,IF(I419="","",IF(H419="",VLOOKUP(I419,Parâmetros!$B$3:$C$6,2,0),VLOOKUP(I419,Parâmetros!$B$3:$C$6,2,0)*VLOOKUP(H419,Parâmetros!$E$3:$G$5,2,0))))</f>
        <v>0</v>
      </c>
      <c r="K419" s="74">
        <f t="shared" si="272"/>
        <v>0</v>
      </c>
      <c r="L419" s="3"/>
      <c r="M419" s="38"/>
    </row>
    <row r="420" spans="1:13" ht="45.75" customHeight="1" outlineLevel="1" x14ac:dyDescent="0.2">
      <c r="A420" s="170" t="str">
        <f>Máximo!A420</f>
        <v>3.383</v>
      </c>
      <c r="B420" s="667" t="str">
        <f>Máximo!B420:E420</f>
        <v>7.4.6. Gestão de perfis de acesso;</v>
      </c>
      <c r="C420" s="668"/>
      <c r="D420" s="668"/>
      <c r="E420" s="669"/>
      <c r="F420" s="68" t="str">
        <f>IF(Máximo!F420:I420="","",Máximo!F420:I420)</f>
        <v/>
      </c>
      <c r="G420" s="72">
        <f>Máximo!G420:J420</f>
        <v>2.1459227E-4</v>
      </c>
      <c r="H420" s="70" t="str">
        <f>IF(Máximo!H420="","",Máximo!H420)</f>
        <v>Obrigatório</v>
      </c>
      <c r="I420" s="37" t="s">
        <v>4</v>
      </c>
      <c r="J420" s="73">
        <f>IF($K$13="Não Atende",0,IF(I420="","",IF(H420="",VLOOKUP(I420,Parâmetros!$B$3:$C$6,2,0),VLOOKUP(I420,Parâmetros!$B$3:$C$6,2,0)*VLOOKUP(H420,Parâmetros!$E$3:$G$5,2,0))))</f>
        <v>0</v>
      </c>
      <c r="K420" s="74">
        <f t="shared" si="272"/>
        <v>0</v>
      </c>
      <c r="L420" s="3"/>
      <c r="M420" s="38"/>
    </row>
    <row r="421" spans="1:13" ht="45.75" customHeight="1" outlineLevel="1" x14ac:dyDescent="0.2">
      <c r="A421" s="170" t="str">
        <f>Máximo!A421</f>
        <v>3.384</v>
      </c>
      <c r="B421" s="667" t="str">
        <f>Máximo!B421:E421</f>
        <v>7.4.7. Replicação de dados;</v>
      </c>
      <c r="C421" s="668"/>
      <c r="D421" s="668"/>
      <c r="E421" s="669"/>
      <c r="F421" s="68" t="str">
        <f>IF(Máximo!F421:I421="","",Máximo!F421:I421)</f>
        <v/>
      </c>
      <c r="G421" s="72">
        <f>Máximo!G421:J421</f>
        <v>2.1459227E-4</v>
      </c>
      <c r="H421" s="70" t="str">
        <f>IF(Máximo!H421="","",Máximo!H421)</f>
        <v>Obrigatório</v>
      </c>
      <c r="I421" s="37" t="s">
        <v>4</v>
      </c>
      <c r="J421" s="73">
        <f>IF($K$13="Não Atende",0,IF(I421="","",IF(H421="",VLOOKUP(I421,Parâmetros!$B$3:$C$6,2,0),VLOOKUP(I421,Parâmetros!$B$3:$C$6,2,0)*VLOOKUP(H421,Parâmetros!$E$3:$G$5,2,0))))</f>
        <v>0</v>
      </c>
      <c r="K421" s="74">
        <f t="shared" si="272"/>
        <v>0</v>
      </c>
      <c r="L421" s="3"/>
      <c r="M421" s="38"/>
    </row>
    <row r="422" spans="1:13" ht="45.75" customHeight="1" outlineLevel="1" x14ac:dyDescent="0.2">
      <c r="A422" s="170" t="str">
        <f>Máximo!A422</f>
        <v>3.385</v>
      </c>
      <c r="B422" s="667" t="str">
        <f>Máximo!B422:E422</f>
        <v>7.4.8. Exposição dos serviços;</v>
      </c>
      <c r="C422" s="668"/>
      <c r="D422" s="668"/>
      <c r="E422" s="669"/>
      <c r="F422" s="68" t="str">
        <f>IF(Máximo!F422:I422="","",Máximo!F422:I422)</f>
        <v/>
      </c>
      <c r="G422" s="72">
        <f>Máximo!G422:J422</f>
        <v>2.1459227E-4</v>
      </c>
      <c r="H422" s="70" t="str">
        <f>IF(Máximo!H422="","",Máximo!H422)</f>
        <v>Obrigatório</v>
      </c>
      <c r="I422" s="37" t="s">
        <v>4</v>
      </c>
      <c r="J422" s="73">
        <f>IF($K$13="Não Atende",0,IF(I422="","",IF(H422="",VLOOKUP(I422,Parâmetros!$B$3:$C$6,2,0),VLOOKUP(I422,Parâmetros!$B$3:$C$6,2,0)*VLOOKUP(H422,Parâmetros!$E$3:$G$5,2,0))))</f>
        <v>0</v>
      </c>
      <c r="K422" s="74">
        <f t="shared" si="272"/>
        <v>0</v>
      </c>
      <c r="L422" s="3"/>
      <c r="M422" s="38"/>
    </row>
    <row r="423" spans="1:13" ht="45.75" customHeight="1" outlineLevel="1" x14ac:dyDescent="0.2">
      <c r="A423" s="170" t="str">
        <f>Máximo!A423</f>
        <v>3.386</v>
      </c>
      <c r="B423" s="667" t="str">
        <f>Máximo!B423:E423</f>
        <v>7.4.9. Cluster de instâncias.</v>
      </c>
      <c r="C423" s="668"/>
      <c r="D423" s="668"/>
      <c r="E423" s="669"/>
      <c r="F423" s="68" t="str">
        <f>IF(Máximo!F423:I423="","",Máximo!F423:I423)</f>
        <v/>
      </c>
      <c r="G423" s="72">
        <f>Máximo!G423:J423</f>
        <v>2.1459227E-4</v>
      </c>
      <c r="H423" s="70" t="str">
        <f>IF(Máximo!H423="","",Máximo!H423)</f>
        <v>Obrigatório</v>
      </c>
      <c r="I423" s="37" t="s">
        <v>4</v>
      </c>
      <c r="J423" s="73">
        <f>IF($K$13="Não Atende",0,IF(I423="","",IF(H423="",VLOOKUP(I423,Parâmetros!$B$3:$C$6,2,0),VLOOKUP(I423,Parâmetros!$B$3:$C$6,2,0)*VLOOKUP(H423,Parâmetros!$E$3:$G$5,2,0))))</f>
        <v>0</v>
      </c>
      <c r="K423" s="74">
        <f t="shared" si="272"/>
        <v>0</v>
      </c>
      <c r="L423" s="3"/>
      <c r="M423" s="38"/>
    </row>
    <row r="424" spans="1:13" ht="45.75" customHeight="1" outlineLevel="1" x14ac:dyDescent="0.2">
      <c r="A424" s="170" t="str">
        <f>Máximo!A424</f>
        <v>3.387</v>
      </c>
      <c r="B424" s="667" t="str">
        <f>Máximo!B424:E424</f>
        <v>8.  Requisitos de Capacity Planning e Indicadores</v>
      </c>
      <c r="C424" s="668"/>
      <c r="D424" s="668"/>
      <c r="E424" s="669"/>
      <c r="F424" s="68" t="str">
        <f>IF(Máximo!F424:I424="","",Máximo!F424:I424)</f>
        <v/>
      </c>
      <c r="G424" s="72">
        <f>Máximo!G424:J424</f>
        <v>2.1459227E-4</v>
      </c>
      <c r="H424" s="70" t="str">
        <f>IF(Máximo!H424="","",Máximo!H424)</f>
        <v>Obrigatório</v>
      </c>
      <c r="I424" s="37" t="s">
        <v>4</v>
      </c>
      <c r="J424" s="73">
        <f>IF($K$13="Não Atende",0,IF(I424="","",IF(H424="",VLOOKUP(I424,Parâmetros!$B$3:$C$6,2,0),VLOOKUP(I424,Parâmetros!$B$3:$C$6,2,0)*VLOOKUP(H424,Parâmetros!$E$3:$G$5,2,0))))</f>
        <v>0</v>
      </c>
      <c r="K424" s="74">
        <f t="shared" si="272"/>
        <v>0</v>
      </c>
      <c r="L424" s="3"/>
      <c r="M424" s="38"/>
    </row>
    <row r="425" spans="1:13" ht="45.75" customHeight="1" outlineLevel="1" x14ac:dyDescent="0.2">
      <c r="A425" s="170" t="str">
        <f>Máximo!A425</f>
        <v>3.388</v>
      </c>
      <c r="B425" s="667" t="str">
        <f>Máximo!B425:E425</f>
        <v>8.1.   O PROPONENTE deverá apresentar o detalhamento do capacity planning da solução ofertada através do preenchimento da planilha do ANEXO B - Indicadores e Sizing de Infraestrutura de TI, onde deverão ser relacionados os indicadores utilizados para dimensionar a infraestrutura (aba INDICADORES) e detalhado o dimensionamento (sizing) de componentes de hardware (aba SIZING).</v>
      </c>
      <c r="C425" s="668"/>
      <c r="D425" s="668"/>
      <c r="E425" s="669"/>
      <c r="F425" s="68" t="str">
        <f>IF(Máximo!F425:I425="","",Máximo!F425:I425)</f>
        <v/>
      </c>
      <c r="G425" s="72">
        <f>Máximo!G425:J425</f>
        <v>2.1459227E-4</v>
      </c>
      <c r="H425" s="70" t="str">
        <f>IF(Máximo!H425="","",Máximo!H425)</f>
        <v>Obrigatório</v>
      </c>
      <c r="I425" s="37" t="s">
        <v>4</v>
      </c>
      <c r="J425" s="73">
        <f>IF($K$13="Não Atende",0,IF(I425="","",IF(H425="",VLOOKUP(I425,Parâmetros!$B$3:$C$6,2,0),VLOOKUP(I425,Parâmetros!$B$3:$C$6,2,0)*VLOOKUP(H425,Parâmetros!$E$3:$G$5,2,0))))</f>
        <v>0</v>
      </c>
      <c r="K425" s="74">
        <f t="shared" si="272"/>
        <v>0</v>
      </c>
      <c r="L425" s="3"/>
      <c r="M425" s="38"/>
    </row>
    <row r="426" spans="1:13" ht="45.75" customHeight="1" outlineLevel="1" x14ac:dyDescent="0.2">
      <c r="A426" s="170" t="str">
        <f>Máximo!A426</f>
        <v>3.389</v>
      </c>
      <c r="B426" s="667" t="str">
        <f>Máximo!B426:E426</f>
        <v>8.1.1.     Os dados de sizing dos componentes de hardware deverão ser para todos os ambientes solicitados no Capítulo 2, sem exceção.</v>
      </c>
      <c r="C426" s="668"/>
      <c r="D426" s="668"/>
      <c r="E426" s="669"/>
      <c r="F426" s="68" t="str">
        <f>IF(Máximo!F426:I426="","",Máximo!F426:I426)</f>
        <v/>
      </c>
      <c r="G426" s="72">
        <f>Máximo!G426:J426</f>
        <v>2.1459227E-4</v>
      </c>
      <c r="H426" s="70" t="str">
        <f>IF(Máximo!H426="","",Máximo!H426)</f>
        <v>Obrigatório</v>
      </c>
      <c r="I426" s="37" t="s">
        <v>4</v>
      </c>
      <c r="J426" s="73">
        <f>IF($K$13="Não Atende",0,IF(I426="","",IF(H426="",VLOOKUP(I426,Parâmetros!$B$3:$C$6,2,0),VLOOKUP(I426,Parâmetros!$B$3:$C$6,2,0)*VLOOKUP(H426,Parâmetros!$E$3:$G$5,2,0))))</f>
        <v>0</v>
      </c>
      <c r="K426" s="74">
        <f t="shared" si="272"/>
        <v>0</v>
      </c>
      <c r="L426" s="3"/>
      <c r="M426" s="38"/>
    </row>
    <row r="427" spans="1:13" ht="45.75" customHeight="1" outlineLevel="1" x14ac:dyDescent="0.2">
      <c r="A427" s="170" t="str">
        <f>Máximo!A427</f>
        <v>3.390</v>
      </c>
      <c r="B427" s="667" t="str">
        <f>Máximo!B427:E427</f>
        <v>8.2.   O PROPONENTE deverá ofertar, implementar e documentar funcionalidades que permitam coletar, guardar e visualizar a volumetria histórica de todos os indicadores utilizados para dimensionar a infraestrutura do ambiente de Produção.</v>
      </c>
      <c r="C427" s="668"/>
      <c r="D427" s="668"/>
      <c r="E427" s="669"/>
      <c r="F427" s="68" t="str">
        <f>IF(Máximo!F427:I427="","",Máximo!F427:I427)</f>
        <v/>
      </c>
      <c r="G427" s="72">
        <f>Máximo!G427:J427</f>
        <v>2.1459227E-4</v>
      </c>
      <c r="H427" s="70" t="str">
        <f>IF(Máximo!H427="","",Máximo!H427)</f>
        <v>Obrigatório</v>
      </c>
      <c r="I427" s="37" t="s">
        <v>4</v>
      </c>
      <c r="J427" s="73">
        <f>IF($K$13="Não Atende",0,IF(I427="","",IF(H427="",VLOOKUP(I427,Parâmetros!$B$3:$C$6,2,0),VLOOKUP(I427,Parâmetros!$B$3:$C$6,2,0)*VLOOKUP(H427,Parâmetros!$E$3:$G$5,2,0))))</f>
        <v>0</v>
      </c>
      <c r="K427" s="74">
        <f t="shared" si="272"/>
        <v>0</v>
      </c>
      <c r="L427" s="3"/>
      <c r="M427" s="38"/>
    </row>
    <row r="428" spans="1:13" ht="45.75" customHeight="1" outlineLevel="1" x14ac:dyDescent="0.2">
      <c r="A428" s="170" t="str">
        <f>Máximo!A428</f>
        <v>3.391</v>
      </c>
      <c r="B428" s="667" t="str">
        <f>Máximo!B428:E428</f>
        <v>8.2.1.     As funcionalidades de coleta e guarda das volumetrias históricas deverão:</v>
      </c>
      <c r="C428" s="668"/>
      <c r="D428" s="668"/>
      <c r="E428" s="669"/>
      <c r="F428" s="68" t="str">
        <f>IF(Máximo!F428:I428="","",Máximo!F428:I428)</f>
        <v/>
      </c>
      <c r="G428" s="72">
        <f>Máximo!G428:J428</f>
        <v>2.1459227E-4</v>
      </c>
      <c r="H428" s="70" t="str">
        <f>IF(Máximo!H428="","",Máximo!H428)</f>
        <v>Obrigatório</v>
      </c>
      <c r="I428" s="37" t="s">
        <v>4</v>
      </c>
      <c r="J428" s="73">
        <f>IF($K$13="Não Atende",0,IF(I428="","",IF(H428="",VLOOKUP(I428,Parâmetros!$B$3:$C$6,2,0),VLOOKUP(I428,Parâmetros!$B$3:$C$6,2,0)*VLOOKUP(H428,Parâmetros!$E$3:$G$5,2,0))))</f>
        <v>0</v>
      </c>
      <c r="K428" s="74">
        <f t="shared" si="272"/>
        <v>0</v>
      </c>
      <c r="L428" s="3"/>
      <c r="M428" s="38"/>
    </row>
    <row r="429" spans="1:13" ht="45.75" customHeight="1" outlineLevel="1" x14ac:dyDescent="0.2">
      <c r="A429" s="170" t="str">
        <f>Máximo!A429</f>
        <v>3.392</v>
      </c>
      <c r="B429" s="667" t="str">
        <f>Máximo!B429:E429</f>
        <v>8.2.1.1.     Fazer parte do RUNBOOK da Produção e atender seus padrões e           requisitos conforme descrito no Capítulo 13.</v>
      </c>
      <c r="C429" s="668"/>
      <c r="D429" s="668"/>
      <c r="E429" s="669"/>
      <c r="F429" s="68" t="str">
        <f>IF(Máximo!F429:I429="","",Máximo!F429:I429)</f>
        <v/>
      </c>
      <c r="G429" s="72">
        <f>Máximo!G429:J429</f>
        <v>2.1459227E-4</v>
      </c>
      <c r="H429" s="70" t="str">
        <f>IF(Máximo!H429="","",Máximo!H429)</f>
        <v>Obrigatório</v>
      </c>
      <c r="I429" s="37" t="s">
        <v>4</v>
      </c>
      <c r="J429" s="73">
        <f>IF($K$13="Não Atende",0,IF(I429="","",IF(H429="",VLOOKUP(I429,Parâmetros!$B$3:$C$6,2,0),VLOOKUP(I429,Parâmetros!$B$3:$C$6,2,0)*VLOOKUP(H429,Parâmetros!$E$3:$G$5,2,0))))</f>
        <v>0</v>
      </c>
      <c r="K429" s="74">
        <f t="shared" si="272"/>
        <v>0</v>
      </c>
      <c r="L429" s="3"/>
      <c r="M429" s="38"/>
    </row>
    <row r="430" spans="1:13" ht="45.75" customHeight="1" outlineLevel="1" x14ac:dyDescent="0.2">
      <c r="A430" s="170" t="str">
        <f>Máximo!A430</f>
        <v>3.393</v>
      </c>
      <c r="B430" s="667" t="str">
        <f>Máximo!B430:E430</f>
        <v>8.2.1.2.     Contemplar todos os indicadores utilizados para dimensionar a infraestrutura.</v>
      </c>
      <c r="C430" s="668"/>
      <c r="D430" s="668"/>
      <c r="E430" s="669"/>
      <c r="F430" s="68" t="str">
        <f>IF(Máximo!F430:I430="","",Máximo!F430:I430)</f>
        <v/>
      </c>
      <c r="G430" s="72">
        <f>Máximo!G430:J430</f>
        <v>2.1459227E-4</v>
      </c>
      <c r="H430" s="70" t="str">
        <f>IF(Máximo!H430="","",Máximo!H430)</f>
        <v>Obrigatório</v>
      </c>
      <c r="I430" s="37" t="s">
        <v>4</v>
      </c>
      <c r="J430" s="73">
        <f>IF($K$13="Não Atende",0,IF(I430="","",IF(H430="",VLOOKUP(I430,Parâmetros!$B$3:$C$6,2,0),VLOOKUP(I430,Parâmetros!$B$3:$C$6,2,0)*VLOOKUP(H430,Parâmetros!$E$3:$G$5,2,0))))</f>
        <v>0</v>
      </c>
      <c r="K430" s="74">
        <f t="shared" si="272"/>
        <v>0</v>
      </c>
      <c r="L430" s="3"/>
      <c r="M430" s="38"/>
    </row>
    <row r="431" spans="1:13" ht="45.75" customHeight="1" outlineLevel="1" x14ac:dyDescent="0.2">
      <c r="A431" s="170" t="str">
        <f>Máximo!A431</f>
        <v>3.394</v>
      </c>
      <c r="B431" s="667" t="str">
        <f>Máximo!B431:E431</f>
        <v>8.2.1.3.     Manter histórico dos últimos 60 (sessenta) meses.</v>
      </c>
      <c r="C431" s="668"/>
      <c r="D431" s="668"/>
      <c r="E431" s="669"/>
      <c r="F431" s="68" t="str">
        <f>IF(Máximo!F431:I431="","",Máximo!F431:I431)</f>
        <v/>
      </c>
      <c r="G431" s="72">
        <f>Máximo!G431:J431</f>
        <v>2.1459227E-4</v>
      </c>
      <c r="H431" s="70" t="str">
        <f>IF(Máximo!H431="","",Máximo!H431)</f>
        <v>Obrigatório</v>
      </c>
      <c r="I431" s="37" t="s">
        <v>4</v>
      </c>
      <c r="J431" s="73">
        <f>IF($K$13="Não Atende",0,IF(I431="","",IF(H431="",VLOOKUP(I431,Parâmetros!$B$3:$C$6,2,0),VLOOKUP(I431,Parâmetros!$B$3:$C$6,2,0)*VLOOKUP(H431,Parâmetros!$E$3:$G$5,2,0))))</f>
        <v>0</v>
      </c>
      <c r="K431" s="74">
        <f t="shared" si="272"/>
        <v>0</v>
      </c>
      <c r="L431" s="3"/>
      <c r="M431" s="38"/>
    </row>
    <row r="432" spans="1:13" ht="45.75" customHeight="1" outlineLevel="1" x14ac:dyDescent="0.2">
      <c r="A432" s="170" t="str">
        <f>Máximo!A432</f>
        <v>3.395</v>
      </c>
      <c r="B432" s="667" t="str">
        <f>Máximo!B432:E432</f>
        <v>8.2.1.4.     Armazenar o histórico em banco de dados.</v>
      </c>
      <c r="C432" s="668"/>
      <c r="D432" s="668"/>
      <c r="E432" s="669"/>
      <c r="F432" s="68" t="str">
        <f>IF(Máximo!F432:I432="","",Máximo!F432:I432)</f>
        <v/>
      </c>
      <c r="G432" s="72">
        <f>Máximo!G432:J432</f>
        <v>2.1459227E-4</v>
      </c>
      <c r="H432" s="70" t="str">
        <f>IF(Máximo!H432="","",Máximo!H432)</f>
        <v>Obrigatório</v>
      </c>
      <c r="I432" s="37" t="s">
        <v>4</v>
      </c>
      <c r="J432" s="73">
        <f>IF($K$13="Não Atende",0,IF(I432="","",IF(H432="",VLOOKUP(I432,Parâmetros!$B$3:$C$6,2,0),VLOOKUP(I432,Parâmetros!$B$3:$C$6,2,0)*VLOOKUP(H432,Parâmetros!$E$3:$G$5,2,0))))</f>
        <v>0</v>
      </c>
      <c r="K432" s="74">
        <f t="shared" si="272"/>
        <v>0</v>
      </c>
      <c r="L432" s="3"/>
      <c r="M432" s="38"/>
    </row>
    <row r="433" spans="1:13" ht="45.75" customHeight="1" outlineLevel="1" x14ac:dyDescent="0.2">
      <c r="A433" s="170" t="str">
        <f>Máximo!A433</f>
        <v>3.396</v>
      </c>
      <c r="B433" s="667" t="str">
        <f>Máximo!B433:E433</f>
        <v>8.2.1.5.     Ter frequência de coleta por indicador.</v>
      </c>
      <c r="C433" s="668"/>
      <c r="D433" s="668"/>
      <c r="E433" s="669"/>
      <c r="F433" s="68" t="str">
        <f>IF(Máximo!F433:I433="","",Máximo!F433:I433)</f>
        <v/>
      </c>
      <c r="G433" s="72">
        <f>Máximo!G433:J433</f>
        <v>2.1459227E-4</v>
      </c>
      <c r="H433" s="70" t="str">
        <f>IF(Máximo!H433="","",Máximo!H433)</f>
        <v>Obrigatório</v>
      </c>
      <c r="I433" s="37" t="s">
        <v>4</v>
      </c>
      <c r="J433" s="73">
        <f>IF($K$13="Não Atende",0,IF(I433="","",IF(H433="",VLOOKUP(I433,Parâmetros!$B$3:$C$6,2,0),VLOOKUP(I433,Parâmetros!$B$3:$C$6,2,0)*VLOOKUP(H433,Parâmetros!$E$3:$G$5,2,0))))</f>
        <v>0</v>
      </c>
      <c r="K433" s="74">
        <f t="shared" si="272"/>
        <v>0</v>
      </c>
      <c r="L433" s="3"/>
      <c r="M433" s="38"/>
    </row>
    <row r="434" spans="1:13" ht="45.75" customHeight="1" outlineLevel="1" x14ac:dyDescent="0.2">
      <c r="A434" s="170" t="str">
        <f>Máximo!A434</f>
        <v>3.397</v>
      </c>
      <c r="B434" s="667" t="str">
        <f>Máximo!B434:E434</f>
        <v>8.2.1.5.1.    A frequência de coleta não poderá influenciar ou degradar o desempenho da solução.</v>
      </c>
      <c r="C434" s="668"/>
      <c r="D434" s="668"/>
      <c r="E434" s="669"/>
      <c r="F434" s="68" t="str">
        <f>IF(Máximo!F434:I434="","",Máximo!F434:I434)</f>
        <v/>
      </c>
      <c r="G434" s="72">
        <f>Máximo!G434:J434</f>
        <v>2.1459227E-4</v>
      </c>
      <c r="H434" s="70" t="str">
        <f>IF(Máximo!H434="","",Máximo!H434)</f>
        <v>Obrigatório</v>
      </c>
      <c r="I434" s="37" t="s">
        <v>4</v>
      </c>
      <c r="J434" s="73">
        <f>IF($K$13="Não Atende",0,IF(I434="","",IF(H434="",VLOOKUP(I434,Parâmetros!$B$3:$C$6,2,0),VLOOKUP(I434,Parâmetros!$B$3:$C$6,2,0)*VLOOKUP(H434,Parâmetros!$E$3:$G$5,2,0))))</f>
        <v>0</v>
      </c>
      <c r="K434" s="74">
        <f t="shared" si="272"/>
        <v>0</v>
      </c>
      <c r="L434" s="3"/>
      <c r="M434" s="38"/>
    </row>
    <row r="435" spans="1:13" ht="45.75" customHeight="1" outlineLevel="1" x14ac:dyDescent="0.2">
      <c r="A435" s="170" t="str">
        <f>Máximo!A435</f>
        <v>3.398</v>
      </c>
      <c r="B435" s="667" t="str">
        <f>Máximo!B435:E435</f>
        <v>8.2.1.5.2.    O PROPONENTE deverá apresentar, em tempo de planejamento, a proposta das frequências de coletas para validação e aprovação pela equipe técnica da CONTRATANTE.</v>
      </c>
      <c r="C435" s="668"/>
      <c r="D435" s="668"/>
      <c r="E435" s="669"/>
      <c r="F435" s="68" t="str">
        <f>IF(Máximo!F435:I435="","",Máximo!F435:I435)</f>
        <v/>
      </c>
      <c r="G435" s="72">
        <f>Máximo!G435:J435</f>
        <v>2.1459227E-4</v>
      </c>
      <c r="H435" s="70" t="str">
        <f>IF(Máximo!H435="","",Máximo!H435)</f>
        <v>Obrigatório</v>
      </c>
      <c r="I435" s="37" t="s">
        <v>4</v>
      </c>
      <c r="J435" s="73">
        <f>IF($K$13="Não Atende",0,IF(I435="","",IF(H435="",VLOOKUP(I435,Parâmetros!$B$3:$C$6,2,0),VLOOKUP(I435,Parâmetros!$B$3:$C$6,2,0)*VLOOKUP(H435,Parâmetros!$E$3:$G$5,2,0))))</f>
        <v>0</v>
      </c>
      <c r="K435" s="74">
        <f t="shared" si="272"/>
        <v>0</v>
      </c>
      <c r="L435" s="3"/>
      <c r="M435" s="38"/>
    </row>
    <row r="436" spans="1:13" ht="45.75" customHeight="1" outlineLevel="1" x14ac:dyDescent="0.2">
      <c r="A436" s="170" t="str">
        <f>Máximo!A436</f>
        <v>3.399</v>
      </c>
      <c r="B436" s="667" t="str">
        <f>Máximo!B436:E436</f>
        <v>8.2.1.5.2.1.    A CONTRATANTE se reserva o direito de modificar a frequência de coletas proposta caso o consumo de recursos computacionais da coleta influencie ou degrade o desempenho da solução, ou não atenda as necessidades de investigação de volumes processados.</v>
      </c>
      <c r="C436" s="668"/>
      <c r="D436" s="668"/>
      <c r="E436" s="669"/>
      <c r="F436" s="68" t="str">
        <f>IF(Máximo!F436:I436="","",Máximo!F436:I436)</f>
        <v/>
      </c>
      <c r="G436" s="72">
        <f>Máximo!G436:J436</f>
        <v>2.1459227E-4</v>
      </c>
      <c r="H436" s="70" t="str">
        <f>IF(Máximo!H436="","",Máximo!H436)</f>
        <v>Obrigatório</v>
      </c>
      <c r="I436" s="37" t="s">
        <v>4</v>
      </c>
      <c r="J436" s="73">
        <f>IF($K$13="Não Atende",0,IF(I436="","",IF(H436="",VLOOKUP(I436,Parâmetros!$B$3:$C$6,2,0),VLOOKUP(I436,Parâmetros!$B$3:$C$6,2,0)*VLOOKUP(H436,Parâmetros!$E$3:$G$5,2,0))))</f>
        <v>0</v>
      </c>
      <c r="K436" s="74">
        <f t="shared" si="272"/>
        <v>0</v>
      </c>
      <c r="L436" s="3"/>
      <c r="M436" s="38"/>
    </row>
    <row r="437" spans="1:13" ht="45.75" customHeight="1" outlineLevel="1" x14ac:dyDescent="0.2">
      <c r="A437" s="170" t="str">
        <f>Máximo!A437</f>
        <v>3.400</v>
      </c>
      <c r="B437" s="667" t="str">
        <f>Máximo!B437:E437</f>
        <v>8.2.2.     A funcionalidade de visualização das volumetrias históricas deverá:</v>
      </c>
      <c r="C437" s="668"/>
      <c r="D437" s="668"/>
      <c r="E437" s="669"/>
      <c r="F437" s="68" t="str">
        <f>IF(Máximo!F437:I437="","",Máximo!F437:I437)</f>
        <v/>
      </c>
      <c r="G437" s="72">
        <f>Máximo!G437:J437</f>
        <v>2.1459227E-4</v>
      </c>
      <c r="H437" s="70" t="str">
        <f>IF(Máximo!H437="","",Máximo!H437)</f>
        <v>Obrigatório</v>
      </c>
      <c r="I437" s="37" t="s">
        <v>4</v>
      </c>
      <c r="J437" s="73">
        <f>IF($K$13="Não Atende",0,IF(I437="","",IF(H437="",VLOOKUP(I437,Parâmetros!$B$3:$C$6,2,0),VLOOKUP(I437,Parâmetros!$B$3:$C$6,2,0)*VLOOKUP(H437,Parâmetros!$E$3:$G$5,2,0))))</f>
        <v>0</v>
      </c>
      <c r="K437" s="74">
        <f t="shared" si="272"/>
        <v>0</v>
      </c>
      <c r="L437" s="3"/>
      <c r="M437" s="38"/>
    </row>
    <row r="438" spans="1:13" ht="45.75" customHeight="1" outlineLevel="1" x14ac:dyDescent="0.2">
      <c r="A438" s="170" t="str">
        <f>Máximo!A438</f>
        <v>3.401</v>
      </c>
      <c r="B438" s="667" t="str">
        <f>Máximo!B438:E438</f>
        <v>8.2.2.1.     Prover recurso de visualização dos volumes históricos dos indicadores, em ordem cronológica, com visualização em tela e com recurso de exportação para planilha Excel.</v>
      </c>
      <c r="C438" s="668"/>
      <c r="D438" s="668"/>
      <c r="E438" s="669"/>
      <c r="F438" s="68" t="str">
        <f>IF(Máximo!F438:I438="","",Máximo!F438:I438)</f>
        <v/>
      </c>
      <c r="G438" s="72">
        <f>Máximo!G438:J438</f>
        <v>2.1459227E-4</v>
      </c>
      <c r="H438" s="70" t="str">
        <f>IF(Máximo!H438="","",Máximo!H438)</f>
        <v>Obrigatório</v>
      </c>
      <c r="I438" s="37" t="s">
        <v>4</v>
      </c>
      <c r="J438" s="73">
        <f>IF($K$13="Não Atende",0,IF(I438="","",IF(H438="",VLOOKUP(I438,Parâmetros!$B$3:$C$6,2,0),VLOOKUP(I438,Parâmetros!$B$3:$C$6,2,0)*VLOOKUP(H438,Parâmetros!$E$3:$G$5,2,0))))</f>
        <v>0</v>
      </c>
      <c r="K438" s="74">
        <f t="shared" si="272"/>
        <v>0</v>
      </c>
      <c r="L438" s="3"/>
      <c r="M438" s="38"/>
    </row>
    <row r="439" spans="1:13" ht="45.75" customHeight="1" outlineLevel="1" x14ac:dyDescent="0.2">
      <c r="A439" s="170" t="str">
        <f>Máximo!A439</f>
        <v>3.402</v>
      </c>
      <c r="B439" s="667" t="str">
        <f>Máximo!B439:E439</f>
        <v>8.2.2.2.     Permitir que o usuário informe o período para o qual este deseja recuperar ou visualizar os dados para as modalidades:</v>
      </c>
      <c r="C439" s="668"/>
      <c r="D439" s="668"/>
      <c r="E439" s="669"/>
      <c r="F439" s="68" t="str">
        <f>IF(Máximo!F439:I439="","",Máximo!F439:I439)</f>
        <v/>
      </c>
      <c r="G439" s="72">
        <f>Máximo!G439:J439</f>
        <v>2.1459227E-4</v>
      </c>
      <c r="H439" s="70" t="str">
        <f>IF(Máximo!H439="","",Máximo!H439)</f>
        <v>Obrigatório</v>
      </c>
      <c r="I439" s="37" t="s">
        <v>4</v>
      </c>
      <c r="J439" s="73">
        <f>IF($K$13="Não Atende",0,IF(I439="","",IF(H439="",VLOOKUP(I439,Parâmetros!$B$3:$C$6,2,0),VLOOKUP(I439,Parâmetros!$B$3:$C$6,2,0)*VLOOKUP(H439,Parâmetros!$E$3:$G$5,2,0))))</f>
        <v>0</v>
      </c>
      <c r="K439" s="74">
        <f t="shared" si="272"/>
        <v>0</v>
      </c>
      <c r="L439" s="3"/>
      <c r="M439" s="38"/>
    </row>
    <row r="440" spans="1:13" ht="45.75" customHeight="1" outlineLevel="1" x14ac:dyDescent="0.2">
      <c r="A440" s="170" t="str">
        <f>Máximo!A440</f>
        <v>3.403</v>
      </c>
      <c r="B440" s="667" t="str">
        <f>Máximo!B440:E440</f>
        <v>8.2.2.2.1.    Período por dia. Exemplo: de 1 a 31 de janeiro de 2013</v>
      </c>
      <c r="C440" s="668"/>
      <c r="D440" s="668"/>
      <c r="E440" s="669"/>
      <c r="F440" s="68" t="str">
        <f>IF(Máximo!F440:I440="","",Máximo!F440:I440)</f>
        <v/>
      </c>
      <c r="G440" s="72">
        <f>Máximo!G440:J440</f>
        <v>2.1459227E-4</v>
      </c>
      <c r="H440" s="70" t="str">
        <f>IF(Máximo!H440="","",Máximo!H440)</f>
        <v>Obrigatório</v>
      </c>
      <c r="I440" s="37" t="s">
        <v>4</v>
      </c>
      <c r="J440" s="73">
        <f>IF($K$13="Não Atende",0,IF(I440="","",IF(H440="",VLOOKUP(I440,Parâmetros!$B$3:$C$6,2,0),VLOOKUP(I440,Parâmetros!$B$3:$C$6,2,0)*VLOOKUP(H440,Parâmetros!$E$3:$G$5,2,0))))</f>
        <v>0</v>
      </c>
      <c r="K440" s="74">
        <f t="shared" si="272"/>
        <v>0</v>
      </c>
      <c r="L440" s="3"/>
      <c r="M440" s="38"/>
    </row>
    <row r="441" spans="1:13" ht="45.75" customHeight="1" outlineLevel="1" x14ac:dyDescent="0.2">
      <c r="A441" s="170" t="str">
        <f>Máximo!A441</f>
        <v>3.404</v>
      </c>
      <c r="B441" s="667" t="str">
        <f>Máximo!B441:E441</f>
        <v>8.2.2.2.2.    Período por horário: Exemplo: das 8 às 18h do dia 10 de janeiro de 2013</v>
      </c>
      <c r="C441" s="668"/>
      <c r="D441" s="668"/>
      <c r="E441" s="669"/>
      <c r="F441" s="68" t="str">
        <f>IF(Máximo!F441:I441="","",Máximo!F441:I441)</f>
        <v/>
      </c>
      <c r="G441" s="72">
        <f>Máximo!G441:J441</f>
        <v>2.1459227E-4</v>
      </c>
      <c r="H441" s="70" t="str">
        <f>IF(Máximo!H441="","",Máximo!H441)</f>
        <v>Obrigatório</v>
      </c>
      <c r="I441" s="37" t="s">
        <v>4</v>
      </c>
      <c r="J441" s="73">
        <f>IF($K$13="Não Atende",0,IF(I441="","",IF(H441="",VLOOKUP(I441,Parâmetros!$B$3:$C$6,2,0),VLOOKUP(I441,Parâmetros!$B$3:$C$6,2,0)*VLOOKUP(H441,Parâmetros!$E$3:$G$5,2,0))))</f>
        <v>0</v>
      </c>
      <c r="K441" s="74">
        <f t="shared" ref="K441:K504" si="273">IF(J441="",0,((G441*J441)*$F$30)*0.9*100)</f>
        <v>0</v>
      </c>
      <c r="L441" s="3"/>
      <c r="M441" s="38"/>
    </row>
    <row r="442" spans="1:13" ht="45.75" customHeight="1" outlineLevel="1" x14ac:dyDescent="0.2">
      <c r="A442" s="170" t="str">
        <f>Máximo!A442</f>
        <v>3.405</v>
      </c>
      <c r="B442" s="667" t="str">
        <f>Máximo!B442:E442</f>
        <v>8.2.2.2.3.    Período por dia e horário: Exemplo: de 15 de dezembro de 2013 a 15 de janeiro de 2014, no horário de 08h31min as 20h37min.</v>
      </c>
      <c r="C442" s="668"/>
      <c r="D442" s="668"/>
      <c r="E442" s="669"/>
      <c r="F442" s="68" t="str">
        <f>IF(Máximo!F442:I442="","",Máximo!F442:I442)</f>
        <v/>
      </c>
      <c r="G442" s="72">
        <f>Máximo!G442:J442</f>
        <v>2.1459227E-4</v>
      </c>
      <c r="H442" s="70" t="str">
        <f>IF(Máximo!H442="","",Máximo!H442)</f>
        <v>Obrigatório</v>
      </c>
      <c r="I442" s="37" t="s">
        <v>4</v>
      </c>
      <c r="J442" s="73">
        <f>IF($K$13="Não Atende",0,IF(I442="","",IF(H442="",VLOOKUP(I442,Parâmetros!$B$3:$C$6,2,0),VLOOKUP(I442,Parâmetros!$B$3:$C$6,2,0)*VLOOKUP(H442,Parâmetros!$E$3:$G$5,2,0))))</f>
        <v>0</v>
      </c>
      <c r="K442" s="74">
        <f t="shared" si="273"/>
        <v>0</v>
      </c>
      <c r="L442" s="3"/>
      <c r="M442" s="38"/>
    </row>
    <row r="443" spans="1:13" ht="45.75" customHeight="1" outlineLevel="1" x14ac:dyDescent="0.2">
      <c r="A443" s="170" t="str">
        <f>Máximo!A443</f>
        <v>3.406</v>
      </c>
      <c r="B443" s="667" t="str">
        <f>Máximo!B443:E443</f>
        <v>8.2.2.2.4.    Dias úteis (exclusão de finais de semana).</v>
      </c>
      <c r="C443" s="668"/>
      <c r="D443" s="668"/>
      <c r="E443" s="669"/>
      <c r="F443" s="68" t="str">
        <f>IF(Máximo!F443:I443="","",Máximo!F443:I443)</f>
        <v/>
      </c>
      <c r="G443" s="72">
        <f>Máximo!G443:J443</f>
        <v>2.1459227E-4</v>
      </c>
      <c r="H443" s="70" t="str">
        <f>IF(Máximo!H443="","",Máximo!H443)</f>
        <v>Obrigatório</v>
      </c>
      <c r="I443" s="37" t="s">
        <v>4</v>
      </c>
      <c r="J443" s="73">
        <f>IF($K$13="Não Atende",0,IF(I443="","",IF(H443="",VLOOKUP(I443,Parâmetros!$B$3:$C$6,2,0),VLOOKUP(I443,Parâmetros!$B$3:$C$6,2,0)*VLOOKUP(H443,Parâmetros!$E$3:$G$5,2,0))))</f>
        <v>0</v>
      </c>
      <c r="K443" s="74">
        <f t="shared" si="273"/>
        <v>0</v>
      </c>
      <c r="L443" s="3"/>
      <c r="M443" s="38"/>
    </row>
    <row r="444" spans="1:13" ht="45.75" customHeight="1" outlineLevel="1" x14ac:dyDescent="0.2">
      <c r="A444" s="170" t="str">
        <f>Máximo!A444</f>
        <v>3.407</v>
      </c>
      <c r="B444" s="667" t="str">
        <f>Máximo!B444:E444</f>
        <v>8.3.   A CONTRATANTE, por meio de testes de performance, irá aferir se o sizing de infraestrutura do ambiente de Produção proposto atende à volumetria dos indicadores nos horários de pico de utilização do sistema (horários de maior movimento).</v>
      </c>
      <c r="C444" s="668"/>
      <c r="D444" s="668"/>
      <c r="E444" s="669"/>
      <c r="F444" s="68" t="str">
        <f>IF(Máximo!F444:I444="","",Máximo!F444:I444)</f>
        <v/>
      </c>
      <c r="G444" s="72">
        <f>Máximo!G444:J444</f>
        <v>2.1459227E-4</v>
      </c>
      <c r="H444" s="70" t="str">
        <f>IF(Máximo!H444="","",Máximo!H444)</f>
        <v>Obrigatório</v>
      </c>
      <c r="I444" s="37" t="s">
        <v>4</v>
      </c>
      <c r="J444" s="73">
        <f>IF($K$13="Não Atende",0,IF(I444="","",IF(H444="",VLOOKUP(I444,Parâmetros!$B$3:$C$6,2,0),VLOOKUP(I444,Parâmetros!$B$3:$C$6,2,0)*VLOOKUP(H444,Parâmetros!$E$3:$G$5,2,0))))</f>
        <v>0</v>
      </c>
      <c r="K444" s="74">
        <f t="shared" si="273"/>
        <v>0</v>
      </c>
      <c r="L444" s="3"/>
      <c r="M444" s="38"/>
    </row>
    <row r="445" spans="1:13" ht="45.75" customHeight="1" outlineLevel="1" x14ac:dyDescent="0.2">
      <c r="A445" s="170" t="str">
        <f>Máximo!A445</f>
        <v>3.408</v>
      </c>
      <c r="B445" s="667" t="str">
        <f>Máximo!B445:E445</f>
        <v>8.3.1.     Será de responsabilidade do PROPONENTE, juntamente com a CONTRATANTE,  injetar no aplicativo os volumes  necessários para aferir essa capacidade.</v>
      </c>
      <c r="C445" s="668"/>
      <c r="D445" s="668"/>
      <c r="E445" s="669"/>
      <c r="F445" s="68" t="str">
        <f>IF(Máximo!F445:I445="","",Máximo!F445:I445)</f>
        <v/>
      </c>
      <c r="G445" s="72">
        <f>Máximo!G445:J445</f>
        <v>2.1459227E-4</v>
      </c>
      <c r="H445" s="70" t="str">
        <f>IF(Máximo!H445="","",Máximo!H445)</f>
        <v>Obrigatório</v>
      </c>
      <c r="I445" s="37" t="s">
        <v>4</v>
      </c>
      <c r="J445" s="73">
        <f>IF($K$13="Não Atende",0,IF(I445="","",IF(H445="",VLOOKUP(I445,Parâmetros!$B$3:$C$6,2,0),VLOOKUP(I445,Parâmetros!$B$3:$C$6,2,0)*VLOOKUP(H445,Parâmetros!$E$3:$G$5,2,0))))</f>
        <v>0</v>
      </c>
      <c r="K445" s="74">
        <f t="shared" si="273"/>
        <v>0</v>
      </c>
      <c r="L445" s="3"/>
      <c r="M445" s="38"/>
    </row>
    <row r="446" spans="1:13" ht="45.75" customHeight="1" outlineLevel="1" x14ac:dyDescent="0.2">
      <c r="A446" s="170" t="str">
        <f>Máximo!A446</f>
        <v>3.409</v>
      </c>
      <c r="B446" s="667" t="str">
        <f>Máximo!B446:E446</f>
        <v xml:space="preserve">8.3.2.     A CONTRATANTE utilizará as funcionalidades de coleta, guarda e              visualização  histórica das volumetrias dos indicadores para aferir se o sizing realizado pelo PROPONENTE atende os volumes da CONTRATANTE. </v>
      </c>
      <c r="C446" s="668"/>
      <c r="D446" s="668"/>
      <c r="E446" s="669"/>
      <c r="F446" s="68" t="str">
        <f>IF(Máximo!F446:I446="","",Máximo!F446:I446)</f>
        <v/>
      </c>
      <c r="G446" s="72">
        <f>Máximo!G446:J446</f>
        <v>2.1459227E-4</v>
      </c>
      <c r="H446" s="70" t="str">
        <f>IF(Máximo!H446="","",Máximo!H446)</f>
        <v>Obrigatório</v>
      </c>
      <c r="I446" s="37" t="s">
        <v>4</v>
      </c>
      <c r="J446" s="73">
        <f>IF($K$13="Não Atende",0,IF(I446="","",IF(H446="",VLOOKUP(I446,Parâmetros!$B$3:$C$6,2,0),VLOOKUP(I446,Parâmetros!$B$3:$C$6,2,0)*VLOOKUP(H446,Parâmetros!$E$3:$G$5,2,0))))</f>
        <v>0</v>
      </c>
      <c r="K446" s="74">
        <f t="shared" si="273"/>
        <v>0</v>
      </c>
      <c r="L446" s="3"/>
      <c r="M446" s="38"/>
    </row>
    <row r="447" spans="1:13" ht="45.75" customHeight="1" outlineLevel="1" x14ac:dyDescent="0.2">
      <c r="A447" s="170" t="str">
        <f>Máximo!A447</f>
        <v>3.410</v>
      </c>
      <c r="B447" s="667" t="str">
        <f>Máximo!B447:E447</f>
        <v>8.3.3.     Essa aferição ocorrerá na fase dos testes de performance do aplicativo, antes da entrada em produção da solução, e deverá cobrir todos os módulos e camadas da solução.</v>
      </c>
      <c r="C447" s="668"/>
      <c r="D447" s="668"/>
      <c r="E447" s="669"/>
      <c r="F447" s="68" t="str">
        <f>IF(Máximo!F447:I447="","",Máximo!F447:I447)</f>
        <v/>
      </c>
      <c r="G447" s="72">
        <f>Máximo!G447:J447</f>
        <v>2.1459227E-4</v>
      </c>
      <c r="H447" s="70" t="str">
        <f>IF(Máximo!H447="","",Máximo!H447)</f>
        <v>Obrigatório</v>
      </c>
      <c r="I447" s="37" t="s">
        <v>4</v>
      </c>
      <c r="J447" s="73">
        <f>IF($K$13="Não Atende",0,IF(I447="","",IF(H447="",VLOOKUP(I447,Parâmetros!$B$3:$C$6,2,0),VLOOKUP(I447,Parâmetros!$B$3:$C$6,2,0)*VLOOKUP(H447,Parâmetros!$E$3:$G$5,2,0))))</f>
        <v>0</v>
      </c>
      <c r="K447" s="74">
        <f t="shared" si="273"/>
        <v>0</v>
      </c>
      <c r="L447" s="3"/>
      <c r="M447" s="38"/>
    </row>
    <row r="448" spans="1:13" ht="45.75" customHeight="1" outlineLevel="1" x14ac:dyDescent="0.2">
      <c r="A448" s="170" t="str">
        <f>Máximo!A448</f>
        <v>3.411</v>
      </c>
      <c r="B448" s="667" t="str">
        <f>Máximo!B448:E448</f>
        <v>9.  Requisitos de Alta Disponibilidade (A.D)</v>
      </c>
      <c r="C448" s="668"/>
      <c r="D448" s="668"/>
      <c r="E448" s="669"/>
      <c r="F448" s="68" t="str">
        <f>IF(Máximo!F448:I448="","",Máximo!F448:I448)</f>
        <v/>
      </c>
      <c r="G448" s="72">
        <f>Máximo!G448:J448</f>
        <v>2.1459227E-4</v>
      </c>
      <c r="H448" s="70" t="str">
        <f>IF(Máximo!H448="","",Máximo!H448)</f>
        <v>Obrigatório</v>
      </c>
      <c r="I448" s="37" t="s">
        <v>4</v>
      </c>
      <c r="J448" s="73">
        <f>IF($K$13="Não Atende",0,IF(I448="","",IF(H448="",VLOOKUP(I448,Parâmetros!$B$3:$C$6,2,0),VLOOKUP(I448,Parâmetros!$B$3:$C$6,2,0)*VLOOKUP(H448,Parâmetros!$E$3:$G$5,2,0))))</f>
        <v>0</v>
      </c>
      <c r="K448" s="74">
        <f t="shared" si="273"/>
        <v>0</v>
      </c>
      <c r="L448" s="3"/>
      <c r="M448" s="38"/>
    </row>
    <row r="449" spans="1:13" ht="45.75" customHeight="1" outlineLevel="1" x14ac:dyDescent="0.2">
      <c r="A449" s="170" t="str">
        <f>Máximo!A449</f>
        <v>3.412</v>
      </c>
      <c r="B449" s="667" t="str">
        <f>Máximo!B449:E449</f>
        <v>9.1.       O PROPONENTE deverá ofertar, implementar e documentar a solução de A.D.</v>
      </c>
      <c r="C449" s="668"/>
      <c r="D449" s="668"/>
      <c r="E449" s="669"/>
      <c r="F449" s="68" t="str">
        <f>IF(Máximo!F449:I449="","",Máximo!F449:I449)</f>
        <v/>
      </c>
      <c r="G449" s="72">
        <f>Máximo!G449:J449</f>
        <v>2.1459227E-4</v>
      </c>
      <c r="H449" s="70" t="str">
        <f>IF(Máximo!H449="","",Máximo!H449)</f>
        <v>Obrigatório</v>
      </c>
      <c r="I449" s="37" t="s">
        <v>4</v>
      </c>
      <c r="J449" s="73">
        <f>IF($K$13="Não Atende",0,IF(I449="","",IF(H449="",VLOOKUP(I449,Parâmetros!$B$3:$C$6,2,0),VLOOKUP(I449,Parâmetros!$B$3:$C$6,2,0)*VLOOKUP(H449,Parâmetros!$E$3:$G$5,2,0))))</f>
        <v>0</v>
      </c>
      <c r="K449" s="74">
        <f t="shared" si="273"/>
        <v>0</v>
      </c>
      <c r="L449" s="3"/>
      <c r="M449" s="38"/>
    </row>
    <row r="450" spans="1:13" ht="45.75" customHeight="1" outlineLevel="1" x14ac:dyDescent="0.2">
      <c r="A450" s="170" t="str">
        <f>Máximo!A450</f>
        <v>3.413</v>
      </c>
      <c r="B450" s="667" t="str">
        <f>Máximo!B450:E450</f>
        <v>9.2.       Para a solução de A.D a ser ofertada, o PROPONENTE deverá atender aos requisitos detalhados no ANEXO A - Arquitetura de HA e D.R. A Tabela de Classificação de Disponibilidade desse anexo relaciona o SLA (Service Level Agreement) a ser atingido por cada modelo de A.D conforme o tempo de interrupção suportado por uma aplicação. Tomando como referência essa tabela, para este sistema o modelo de A.D a ser implementado deverá atender aos seguintes requisitos:</v>
      </c>
      <c r="C450" s="668"/>
      <c r="D450" s="668"/>
      <c r="E450" s="669"/>
      <c r="F450" s="68" t="str">
        <f>IF(Máximo!F450:I450="","",Máximo!F450:I450)</f>
        <v/>
      </c>
      <c r="G450" s="72">
        <f>Máximo!G450:J450</f>
        <v>2.1459227E-4</v>
      </c>
      <c r="H450" s="70" t="str">
        <f>IF(Máximo!H450="","",Máximo!H450)</f>
        <v>Obrigatório</v>
      </c>
      <c r="I450" s="37" t="s">
        <v>4</v>
      </c>
      <c r="J450" s="73">
        <f>IF($K$13="Não Atende",0,IF(I450="","",IF(H450="",VLOOKUP(I450,Parâmetros!$B$3:$C$6,2,0),VLOOKUP(I450,Parâmetros!$B$3:$C$6,2,0)*VLOOKUP(H450,Parâmetros!$E$3:$G$5,2,0))))</f>
        <v>0</v>
      </c>
      <c r="K450" s="74">
        <f t="shared" si="273"/>
        <v>0</v>
      </c>
      <c r="L450" s="3"/>
      <c r="M450" s="38"/>
    </row>
    <row r="451" spans="1:13" ht="45.75" customHeight="1" outlineLevel="1" x14ac:dyDescent="0.2">
      <c r="A451" s="170" t="str">
        <f>Máximo!A451</f>
        <v>3.414</v>
      </c>
      <c r="B451" s="667" t="str">
        <f>Máximo!B451:E451</f>
        <v>9.2.1.        Retorno Operacional na casa de minutos.</v>
      </c>
      <c r="C451" s="668"/>
      <c r="D451" s="668"/>
      <c r="E451" s="669"/>
      <c r="F451" s="68" t="str">
        <f>IF(Máximo!F451:I451="","",Máximo!F451:I451)</f>
        <v/>
      </c>
      <c r="G451" s="72">
        <f>Máximo!G451:J451</f>
        <v>2.1459227E-4</v>
      </c>
      <c r="H451" s="70" t="str">
        <f>IF(Máximo!H451="","",Máximo!H451)</f>
        <v>Obrigatório</v>
      </c>
      <c r="I451" s="37" t="s">
        <v>4</v>
      </c>
      <c r="J451" s="73">
        <f>IF($K$13="Não Atende",0,IF(I451="","",IF(H451="",VLOOKUP(I451,Parâmetros!$B$3:$C$6,2,0),VLOOKUP(I451,Parâmetros!$B$3:$C$6,2,0)*VLOOKUP(H451,Parâmetros!$E$3:$G$5,2,0))))</f>
        <v>0</v>
      </c>
      <c r="K451" s="74">
        <f t="shared" si="273"/>
        <v>0</v>
      </c>
      <c r="L451" s="3"/>
      <c r="M451" s="38"/>
    </row>
    <row r="452" spans="1:13" ht="45.75" customHeight="1" outlineLevel="1" x14ac:dyDescent="0.2">
      <c r="A452" s="170" t="str">
        <f>Máximo!A452</f>
        <v>3.415</v>
      </c>
      <c r="B452" s="667" t="str">
        <f>Máximo!B452:E452</f>
        <v>9.2.2.        Disponibilidade alta.</v>
      </c>
      <c r="C452" s="668"/>
      <c r="D452" s="668"/>
      <c r="E452" s="669"/>
      <c r="F452" s="68" t="str">
        <f>IF(Máximo!F452:I452="","",Máximo!F452:I452)</f>
        <v/>
      </c>
      <c r="G452" s="72">
        <f>Máximo!G452:J452</f>
        <v>2.1459227E-4</v>
      </c>
      <c r="H452" s="70" t="str">
        <f>IF(Máximo!H452="","",Máximo!H452)</f>
        <v>Obrigatório</v>
      </c>
      <c r="I452" s="37" t="s">
        <v>4</v>
      </c>
      <c r="J452" s="73">
        <f>IF($K$13="Não Atende",0,IF(I452="","",IF(H452="",VLOOKUP(I452,Parâmetros!$B$3:$C$6,2,0),VLOOKUP(I452,Parâmetros!$B$3:$C$6,2,0)*VLOOKUP(H452,Parâmetros!$E$3:$G$5,2,0))))</f>
        <v>0</v>
      </c>
      <c r="K452" s="74">
        <f t="shared" si="273"/>
        <v>0</v>
      </c>
      <c r="L452" s="3"/>
      <c r="M452" s="38"/>
    </row>
    <row r="453" spans="1:13" ht="45.75" customHeight="1" outlineLevel="1" x14ac:dyDescent="0.2">
      <c r="A453" s="170" t="str">
        <f>Máximo!A453</f>
        <v>3.416</v>
      </c>
      <c r="B453" s="667" t="str">
        <f>Máximo!B453:E453</f>
        <v>9.3.       O PROPONENTE deverá apresentar, na proposta técnica, os modelos de A.D que serão implementados:</v>
      </c>
      <c r="C453" s="668"/>
      <c r="D453" s="668"/>
      <c r="E453" s="669"/>
      <c r="F453" s="68" t="str">
        <f>IF(Máximo!F453:I453="","",Máximo!F453:I453)</f>
        <v/>
      </c>
      <c r="G453" s="72">
        <f>Máximo!G453:J453</f>
        <v>2.1459227E-4</v>
      </c>
      <c r="H453" s="70" t="str">
        <f>IF(Máximo!H453="","",Máximo!H453)</f>
        <v>Obrigatório</v>
      </c>
      <c r="I453" s="37" t="s">
        <v>4</v>
      </c>
      <c r="J453" s="73">
        <f>IF($K$13="Não Atende",0,IF(I453="","",IF(H453="",VLOOKUP(I453,Parâmetros!$B$3:$C$6,2,0),VLOOKUP(I453,Parâmetros!$B$3:$C$6,2,0)*VLOOKUP(H453,Parâmetros!$E$3:$G$5,2,0))))</f>
        <v>0</v>
      </c>
      <c r="K453" s="74">
        <f t="shared" si="273"/>
        <v>0</v>
      </c>
      <c r="L453" s="3"/>
      <c r="M453" s="38"/>
    </row>
    <row r="454" spans="1:13" ht="45.75" customHeight="1" outlineLevel="1" x14ac:dyDescent="0.2">
      <c r="A454" s="170" t="str">
        <f>Máximo!A454</f>
        <v>3.417</v>
      </c>
      <c r="B454" s="667" t="str">
        <f>Máximo!B454:E454</f>
        <v>9.3.1.        Deverá ser fornecida a topologia lógica do A.D por módulo da aplicação e por camada (apresentação, aplicação e banco de dados).</v>
      </c>
      <c r="C454" s="668"/>
      <c r="D454" s="668"/>
      <c r="E454" s="669"/>
      <c r="F454" s="68" t="str">
        <f>IF(Máximo!F454:I454="","",Máximo!F454:I454)</f>
        <v/>
      </c>
      <c r="G454" s="72">
        <f>Máximo!G454:J454</f>
        <v>2.1459227E-4</v>
      </c>
      <c r="H454" s="70" t="str">
        <f>IF(Máximo!H454="","",Máximo!H454)</f>
        <v>Obrigatório</v>
      </c>
      <c r="I454" s="37" t="s">
        <v>4</v>
      </c>
      <c r="J454" s="73">
        <f>IF($K$13="Não Atende",0,IF(I454="","",IF(H454="",VLOOKUP(I454,Parâmetros!$B$3:$C$6,2,0),VLOOKUP(I454,Parâmetros!$B$3:$C$6,2,0)*VLOOKUP(H454,Parâmetros!$E$3:$G$5,2,0))))</f>
        <v>0</v>
      </c>
      <c r="K454" s="74">
        <f t="shared" si="273"/>
        <v>0</v>
      </c>
      <c r="L454" s="3"/>
      <c r="M454" s="38"/>
    </row>
    <row r="455" spans="1:13" ht="45.75" customHeight="1" outlineLevel="1" x14ac:dyDescent="0.2">
      <c r="A455" s="170" t="str">
        <f>Máximo!A455</f>
        <v>3.418</v>
      </c>
      <c r="B455" s="667" t="str">
        <f>Máximo!B455:E455</f>
        <v>9.3.2.        Deverão ser fornecidos relação e detalhamento do hardware e software requeridos, segregados por módulo da aplicação e por camada (apresentação, aplicação e banco de dados).</v>
      </c>
      <c r="C455" s="668"/>
      <c r="D455" s="668"/>
      <c r="E455" s="669"/>
      <c r="F455" s="68" t="str">
        <f>IF(Máximo!F455:I455="","",Máximo!F455:I455)</f>
        <v/>
      </c>
      <c r="G455" s="72">
        <f>Máximo!G455:J455</f>
        <v>2.1459227E-4</v>
      </c>
      <c r="H455" s="70" t="str">
        <f>IF(Máximo!H455="","",Máximo!H455)</f>
        <v>Obrigatório</v>
      </c>
      <c r="I455" s="37" t="s">
        <v>4</v>
      </c>
      <c r="J455" s="73">
        <f>IF($K$13="Não Atende",0,IF(I455="","",IF(H455="",VLOOKUP(I455,Parâmetros!$B$3:$C$6,2,0),VLOOKUP(I455,Parâmetros!$B$3:$C$6,2,0)*VLOOKUP(H455,Parâmetros!$E$3:$G$5,2,0))))</f>
        <v>0</v>
      </c>
      <c r="K455" s="74">
        <f t="shared" si="273"/>
        <v>0</v>
      </c>
      <c r="L455" s="3"/>
      <c r="M455" s="38"/>
    </row>
    <row r="456" spans="1:13" ht="45.75" customHeight="1" outlineLevel="1" x14ac:dyDescent="0.2">
      <c r="A456" s="170" t="str">
        <f>Máximo!A456</f>
        <v>3.419</v>
      </c>
      <c r="B456" s="667" t="str">
        <f>Máximo!B456:E456</f>
        <v>9.4.       O PROPONENTE deverá ofertar os seguintes serviços e entregáveis:</v>
      </c>
      <c r="C456" s="668"/>
      <c r="D456" s="668"/>
      <c r="E456" s="669"/>
      <c r="F456" s="68" t="str">
        <f>IF(Máximo!F456:I456="","",Máximo!F456:I456)</f>
        <v/>
      </c>
      <c r="G456" s="72">
        <f>Máximo!G456:J456</f>
        <v>2.1459227E-4</v>
      </c>
      <c r="H456" s="70" t="str">
        <f>IF(Máximo!H456="","",Máximo!H456)</f>
        <v>Obrigatório</v>
      </c>
      <c r="I456" s="37" t="s">
        <v>4</v>
      </c>
      <c r="J456" s="73">
        <f>IF($K$13="Não Atende",0,IF(I456="","",IF(H456="",VLOOKUP(I456,Parâmetros!$B$3:$C$6,2,0),VLOOKUP(I456,Parâmetros!$B$3:$C$6,2,0)*VLOOKUP(H456,Parâmetros!$E$3:$G$5,2,0))))</f>
        <v>0</v>
      </c>
      <c r="K456" s="74">
        <f t="shared" si="273"/>
        <v>0</v>
      </c>
      <c r="L456" s="3"/>
      <c r="M456" s="38"/>
    </row>
    <row r="457" spans="1:13" ht="45.75" customHeight="1" outlineLevel="1" x14ac:dyDescent="0.2">
      <c r="A457" s="170" t="str">
        <f>Máximo!A457</f>
        <v>3.420</v>
      </c>
      <c r="B457" s="667" t="str">
        <f>Máximo!B457:E457</f>
        <v>9.4.1.        Desenvolvimento, customização, implantação e documentação de scripts interpretados, ou executados em nível de sistema operacional, necessários para a implementação da A.D.</v>
      </c>
      <c r="C457" s="668"/>
      <c r="D457" s="668"/>
      <c r="E457" s="669"/>
      <c r="F457" s="68" t="str">
        <f>IF(Máximo!F457:I457="","",Máximo!F457:I457)</f>
        <v/>
      </c>
      <c r="G457" s="72">
        <f>Máximo!G457:J457</f>
        <v>2.1459227E-4</v>
      </c>
      <c r="H457" s="70" t="str">
        <f>IF(Máximo!H457="","",Máximo!H457)</f>
        <v>Obrigatório</v>
      </c>
      <c r="I457" s="37" t="s">
        <v>4</v>
      </c>
      <c r="J457" s="73">
        <f>IF($K$13="Não Atende",0,IF(I457="","",IF(H457="",VLOOKUP(I457,Parâmetros!$B$3:$C$6,2,0),VLOOKUP(I457,Parâmetros!$B$3:$C$6,2,0)*VLOOKUP(H457,Parâmetros!$E$3:$G$5,2,0))))</f>
        <v>0</v>
      </c>
      <c r="K457" s="74">
        <f t="shared" si="273"/>
        <v>0</v>
      </c>
      <c r="L457" s="3"/>
      <c r="M457" s="38"/>
    </row>
    <row r="458" spans="1:13" ht="45.75" customHeight="1" outlineLevel="1" x14ac:dyDescent="0.2">
      <c r="A458" s="170" t="str">
        <f>Máximo!A458</f>
        <v>3.421</v>
      </c>
      <c r="B458" s="667" t="str">
        <f>Máximo!B458:E458</f>
        <v>9.4.2.        Desenvolvimento, customização, implantação e documentação de scripts interpretados, ou executados em nível de sistema operacional, necessários identificar a correta subida dos módulos de aplicação e dos bancos de dados em contexto de ativação e operação em modo de A.D.</v>
      </c>
      <c r="C458" s="668"/>
      <c r="D458" s="668"/>
      <c r="E458" s="669"/>
      <c r="F458" s="68" t="str">
        <f>IF(Máximo!F458:I458="","",Máximo!F458:I458)</f>
        <v/>
      </c>
      <c r="G458" s="72">
        <f>Máximo!G458:J458</f>
        <v>2.1459227E-4</v>
      </c>
      <c r="H458" s="70" t="str">
        <f>IF(Máximo!H458="","",Máximo!H458)</f>
        <v>Obrigatório</v>
      </c>
      <c r="I458" s="37" t="s">
        <v>4</v>
      </c>
      <c r="J458" s="73">
        <f>IF($K$13="Não Atende",0,IF(I458="","",IF(H458="",VLOOKUP(I458,Parâmetros!$B$3:$C$6,2,0),VLOOKUP(I458,Parâmetros!$B$3:$C$6,2,0)*VLOOKUP(H458,Parâmetros!$E$3:$G$5,2,0))))</f>
        <v>0</v>
      </c>
      <c r="K458" s="74">
        <f t="shared" si="273"/>
        <v>0</v>
      </c>
      <c r="L458" s="3"/>
      <c r="M458" s="38"/>
    </row>
    <row r="459" spans="1:13" ht="45.75" customHeight="1" outlineLevel="1" x14ac:dyDescent="0.2">
      <c r="A459" s="170" t="str">
        <f>Máximo!A459</f>
        <v>3.422</v>
      </c>
      <c r="B459" s="667" t="str">
        <f>Máximo!B459:E459</f>
        <v>9.4.3.        Desenvolvimento e documentação do Plano de Testes a ser utilizado para testar e homologar a solução de A.D. Essa documentação deverá seguir o padrão da CONTRATANTE, cujo template será fornecido na etapa de planejamento. Nesta documentação, minimamente, o PROPONENTE será responsável por detalhar:</v>
      </c>
      <c r="C459" s="668"/>
      <c r="D459" s="668"/>
      <c r="E459" s="669"/>
      <c r="F459" s="68" t="str">
        <f>IF(Máximo!F459:I459="","",Máximo!F459:I459)</f>
        <v/>
      </c>
      <c r="G459" s="72">
        <f>Máximo!G459:J459</f>
        <v>2.1459227E-4</v>
      </c>
      <c r="H459" s="70" t="str">
        <f>IF(Máximo!H459="","",Máximo!H459)</f>
        <v>Obrigatório</v>
      </c>
      <c r="I459" s="37" t="s">
        <v>4</v>
      </c>
      <c r="J459" s="73">
        <f>IF($K$13="Não Atende",0,IF(I459="","",IF(H459="",VLOOKUP(I459,Parâmetros!$B$3:$C$6,2,0),VLOOKUP(I459,Parâmetros!$B$3:$C$6,2,0)*VLOOKUP(H459,Parâmetros!$E$3:$G$5,2,0))))</f>
        <v>0</v>
      </c>
      <c r="K459" s="74">
        <f t="shared" si="273"/>
        <v>0</v>
      </c>
      <c r="L459" s="3"/>
      <c r="M459" s="38"/>
    </row>
    <row r="460" spans="1:13" ht="45.75" customHeight="1" outlineLevel="1" x14ac:dyDescent="0.2">
      <c r="A460" s="170" t="str">
        <f>Máximo!A460</f>
        <v>3.423</v>
      </c>
      <c r="B460" s="667" t="str">
        <f>Máximo!B460:E460</f>
        <v>9.4.3.1 Cenário de Teste Cenários de Testes individualizados para cada componente lógico apresentado na topologia da solução de A.D. ofertada.</v>
      </c>
      <c r="C460" s="668"/>
      <c r="D460" s="668"/>
      <c r="E460" s="669"/>
      <c r="F460" s="68" t="str">
        <f>IF(Máximo!F460:I460="","",Máximo!F460:I460)</f>
        <v/>
      </c>
      <c r="G460" s="72">
        <f>Máximo!G460:J460</f>
        <v>2.1459227E-4</v>
      </c>
      <c r="H460" s="70" t="str">
        <f>IF(Máximo!H460="","",Máximo!H460)</f>
        <v>Obrigatório</v>
      </c>
      <c r="I460" s="37" t="s">
        <v>4</v>
      </c>
      <c r="J460" s="73">
        <f>IF($K$13="Não Atende",0,IF(I460="","",IF(H460="",VLOOKUP(I460,Parâmetros!$B$3:$C$6,2,0),VLOOKUP(I460,Parâmetros!$B$3:$C$6,2,0)*VLOOKUP(H460,Parâmetros!$E$3:$G$5,2,0))))</f>
        <v>0</v>
      </c>
      <c r="K460" s="74">
        <f t="shared" si="273"/>
        <v>0</v>
      </c>
      <c r="L460" s="3"/>
      <c r="M460" s="38"/>
    </row>
    <row r="461" spans="1:13" ht="45.75" customHeight="1" outlineLevel="1" x14ac:dyDescent="0.2">
      <c r="A461" s="170" t="str">
        <f>Máximo!A461</f>
        <v>3.424</v>
      </c>
      <c r="B461" s="667" t="str">
        <f>Máximo!B461:E461</f>
        <v>9.4.3.2 Camada Lógica Camada lógica da solução a ser testada no respectivo cenário de testes.</v>
      </c>
      <c r="C461" s="668"/>
      <c r="D461" s="668"/>
      <c r="E461" s="669"/>
      <c r="F461" s="68" t="str">
        <f>IF(Máximo!F461:I461="","",Máximo!F461:I461)</f>
        <v/>
      </c>
      <c r="G461" s="72">
        <f>Máximo!G461:J461</f>
        <v>2.1459227E-4</v>
      </c>
      <c r="H461" s="70" t="str">
        <f>IF(Máximo!H461="","",Máximo!H461)</f>
        <v>Obrigatório</v>
      </c>
      <c r="I461" s="37" t="s">
        <v>4</v>
      </c>
      <c r="J461" s="73">
        <f>IF($K$13="Não Atende",0,IF(I461="","",IF(H461="",VLOOKUP(I461,Parâmetros!$B$3:$C$6,2,0),VLOOKUP(I461,Parâmetros!$B$3:$C$6,2,0)*VLOOKUP(H461,Parâmetros!$E$3:$G$5,2,0))))</f>
        <v>0</v>
      </c>
      <c r="K461" s="74">
        <f t="shared" si="273"/>
        <v>0</v>
      </c>
      <c r="L461" s="3"/>
      <c r="M461" s="38"/>
    </row>
    <row r="462" spans="1:13" ht="45.75" customHeight="1" outlineLevel="1" x14ac:dyDescent="0.2">
      <c r="A462" s="170" t="str">
        <f>Máximo!A462</f>
        <v>3.425</v>
      </c>
      <c r="B462" s="667" t="str">
        <f>Máximo!B462:E462</f>
        <v>9.4.3.3 Componentes da Aplicação Envolvidos Componente da aplicação que representa um agrupamento lógico da solução a ser testada.</v>
      </c>
      <c r="C462" s="668"/>
      <c r="D462" s="668"/>
      <c r="E462" s="669"/>
      <c r="F462" s="68" t="str">
        <f>IF(Máximo!F462:I462="","",Máximo!F462:I462)</f>
        <v/>
      </c>
      <c r="G462" s="72">
        <f>Máximo!G462:J462</f>
        <v>2.1459227E-4</v>
      </c>
      <c r="H462" s="70" t="str">
        <f>IF(Máximo!H462="","",Máximo!H462)</f>
        <v>Obrigatório</v>
      </c>
      <c r="I462" s="37" t="s">
        <v>4</v>
      </c>
      <c r="J462" s="73">
        <f>IF($K$13="Não Atende",0,IF(I462="","",IF(H462="",VLOOKUP(I462,Parâmetros!$B$3:$C$6,2,0),VLOOKUP(I462,Parâmetros!$B$3:$C$6,2,0)*VLOOKUP(H462,Parâmetros!$E$3:$G$5,2,0))))</f>
        <v>0</v>
      </c>
      <c r="K462" s="74">
        <f t="shared" si="273"/>
        <v>0</v>
      </c>
      <c r="L462" s="3"/>
      <c r="M462" s="38"/>
    </row>
    <row r="463" spans="1:13" ht="45.75" customHeight="1" outlineLevel="1" x14ac:dyDescent="0.2">
      <c r="A463" s="170" t="str">
        <f>Máximo!A463</f>
        <v>3.426</v>
      </c>
      <c r="B463" s="667" t="str">
        <f>Máximo!B463:E463</f>
        <v>9.4.3.4 Transação da Aplicação Transação da aplicação que servirá para testar o cenário de teste.</v>
      </c>
      <c r="C463" s="668"/>
      <c r="D463" s="668"/>
      <c r="E463" s="669"/>
      <c r="F463" s="68" t="str">
        <f>IF(Máximo!F463:I463="","",Máximo!F463:I463)</f>
        <v/>
      </c>
      <c r="G463" s="72">
        <f>Máximo!G463:J463</f>
        <v>2.1459227E-4</v>
      </c>
      <c r="H463" s="70" t="str">
        <f>IF(Máximo!H463="","",Máximo!H463)</f>
        <v>Obrigatório</v>
      </c>
      <c r="I463" s="37" t="s">
        <v>4</v>
      </c>
      <c r="J463" s="73">
        <f>IF($K$13="Não Atende",0,IF(I463="","",IF(H463="",VLOOKUP(I463,Parâmetros!$B$3:$C$6,2,0),VLOOKUP(I463,Parâmetros!$B$3:$C$6,2,0)*VLOOKUP(H463,Parâmetros!$E$3:$G$5,2,0))))</f>
        <v>0</v>
      </c>
      <c r="K463" s="74">
        <f t="shared" si="273"/>
        <v>0</v>
      </c>
      <c r="L463" s="3"/>
      <c r="M463" s="38"/>
    </row>
    <row r="464" spans="1:13" ht="45.75" customHeight="1" outlineLevel="1" x14ac:dyDescent="0.2">
      <c r="A464" s="170" t="str">
        <f>Máximo!A464</f>
        <v>3.427</v>
      </c>
      <c r="B464" s="667" t="str">
        <f>Máximo!B464:E464</f>
        <v>9.4.3.5 Componentes de Hardware Envolvidos Componentes de hardware que serão utilizados na execução do cenário de teste.</v>
      </c>
      <c r="C464" s="668"/>
      <c r="D464" s="668"/>
      <c r="E464" s="669"/>
      <c r="F464" s="68" t="str">
        <f>IF(Máximo!F464:I464="","",Máximo!F464:I464)</f>
        <v/>
      </c>
      <c r="G464" s="72">
        <f>Máximo!G464:J464</f>
        <v>2.1459227E-4</v>
      </c>
      <c r="H464" s="70" t="str">
        <f>IF(Máximo!H464="","",Máximo!H464)</f>
        <v>Obrigatório</v>
      </c>
      <c r="I464" s="37" t="s">
        <v>4</v>
      </c>
      <c r="J464" s="73">
        <f>IF($K$13="Não Atende",0,IF(I464="","",IF(H464="",VLOOKUP(I464,Parâmetros!$B$3:$C$6,2,0),VLOOKUP(I464,Parâmetros!$B$3:$C$6,2,0)*VLOOKUP(H464,Parâmetros!$E$3:$G$5,2,0))))</f>
        <v>0</v>
      </c>
      <c r="K464" s="74">
        <f t="shared" si="273"/>
        <v>0</v>
      </c>
      <c r="L464" s="3"/>
      <c r="M464" s="38"/>
    </row>
    <row r="465" spans="1:13" ht="45.75" customHeight="1" outlineLevel="1" x14ac:dyDescent="0.2">
      <c r="A465" s="170" t="str">
        <f>Máximo!A465</f>
        <v>3.428</v>
      </c>
      <c r="B465" s="667" t="str">
        <f>Máximo!B465:E465</f>
        <v>9.4.3.6 Tipo de Determina se o cenário de teste irá requerer intervenção manual ou automática para a ativação do H.A.</v>
      </c>
      <c r="C465" s="668"/>
      <c r="D465" s="668"/>
      <c r="E465" s="669"/>
      <c r="F465" s="68" t="str">
        <f>IF(Máximo!F465:I465="","",Máximo!F465:I465)</f>
        <v/>
      </c>
      <c r="G465" s="72">
        <f>Máximo!G465:J465</f>
        <v>2.1459227E-4</v>
      </c>
      <c r="H465" s="70" t="str">
        <f>IF(Máximo!H465="","",Máximo!H465)</f>
        <v>Obrigatório</v>
      </c>
      <c r="I465" s="37" t="s">
        <v>4</v>
      </c>
      <c r="J465" s="73">
        <f>IF($K$13="Não Atende",0,IF(I465="","",IF(H465="",VLOOKUP(I465,Parâmetros!$B$3:$C$6,2,0),VLOOKUP(I465,Parâmetros!$B$3:$C$6,2,0)*VLOOKUP(H465,Parâmetros!$E$3:$G$5,2,0))))</f>
        <v>0</v>
      </c>
      <c r="K465" s="74">
        <f t="shared" si="273"/>
        <v>0</v>
      </c>
      <c r="L465" s="3"/>
      <c r="M465" s="38"/>
    </row>
    <row r="466" spans="1:13" ht="45.75" customHeight="1" outlineLevel="1" x14ac:dyDescent="0.2">
      <c r="A466" s="170" t="str">
        <f>Máximo!A466</f>
        <v>3.429</v>
      </c>
      <c r="B466" s="667" t="str">
        <f>Máximo!B466:E466</f>
        <v>9.4.3.7 Data Data prevista de execução do cenário de teste.</v>
      </c>
      <c r="C466" s="668"/>
      <c r="D466" s="668"/>
      <c r="E466" s="669"/>
      <c r="F466" s="68" t="str">
        <f>IF(Máximo!F466:I466="","",Máximo!F466:I466)</f>
        <v/>
      </c>
      <c r="G466" s="72">
        <f>Máximo!G466:J466</f>
        <v>2.1459227E-4</v>
      </c>
      <c r="H466" s="70" t="str">
        <f>IF(Máximo!H466="","",Máximo!H466)</f>
        <v>Obrigatório</v>
      </c>
      <c r="I466" s="37" t="s">
        <v>4</v>
      </c>
      <c r="J466" s="73">
        <f>IF($K$13="Não Atende",0,IF(I466="","",IF(H466="",VLOOKUP(I466,Parâmetros!$B$3:$C$6,2,0),VLOOKUP(I466,Parâmetros!$B$3:$C$6,2,0)*VLOOKUP(H466,Parâmetros!$E$3:$G$5,2,0))))</f>
        <v>0</v>
      </c>
      <c r="K466" s="74">
        <f t="shared" si="273"/>
        <v>0</v>
      </c>
      <c r="L466" s="3"/>
      <c r="M466" s="38"/>
    </row>
    <row r="467" spans="1:13" ht="45.75" customHeight="1" outlineLevel="1" x14ac:dyDescent="0.2">
      <c r="A467" s="170" t="str">
        <f>Máximo!A467</f>
        <v>3.430</v>
      </c>
      <c r="B467" s="667" t="str">
        <f>Máximo!B467:E467</f>
        <v>9.4.3.8 Tempo Estimado para Execução (xx h:yy m) Tempo estimado para a execução do cenário de teste.</v>
      </c>
      <c r="C467" s="668"/>
      <c r="D467" s="668"/>
      <c r="E467" s="669"/>
      <c r="F467" s="68" t="str">
        <f>IF(Máximo!F467:I467="","",Máximo!F467:I467)</f>
        <v/>
      </c>
      <c r="G467" s="72">
        <f>Máximo!G467:J467</f>
        <v>2.1459227E-4</v>
      </c>
      <c r="H467" s="70" t="str">
        <f>IF(Máximo!H467="","",Máximo!H467)</f>
        <v>Obrigatório</v>
      </c>
      <c r="I467" s="37" t="s">
        <v>4</v>
      </c>
      <c r="J467" s="73">
        <f>IF($K$13="Não Atende",0,IF(I467="","",IF(H467="",VLOOKUP(I467,Parâmetros!$B$3:$C$6,2,0),VLOOKUP(I467,Parâmetros!$B$3:$C$6,2,0)*VLOOKUP(H467,Parâmetros!$E$3:$G$5,2,0))))</f>
        <v>0</v>
      </c>
      <c r="K467" s="74">
        <f t="shared" si="273"/>
        <v>0</v>
      </c>
      <c r="L467" s="3"/>
      <c r="M467" s="38"/>
    </row>
    <row r="468" spans="1:13" ht="45.75" customHeight="1" outlineLevel="1" x14ac:dyDescent="0.2">
      <c r="A468" s="170" t="str">
        <f>Máximo!A468</f>
        <v>3.431</v>
      </c>
      <c r="B468" s="667" t="str">
        <f>Máximo!B468:E468</f>
        <v>9.4.3.9 Passos (steps) detalhados Detalhamento passo a passo do cenário de teste em unidades de execução que devem, obrigatoriamente, ter um resultado correspondente descrito no campo "Resultado Esperado".</v>
      </c>
      <c r="C468" s="668"/>
      <c r="D468" s="668"/>
      <c r="E468" s="669"/>
      <c r="F468" s="68" t="str">
        <f>IF(Máximo!F468:I468="","",Máximo!F468:I468)</f>
        <v/>
      </c>
      <c r="G468" s="72">
        <f>Máximo!G468:J468</f>
        <v>2.1459227E-4</v>
      </c>
      <c r="H468" s="70" t="str">
        <f>IF(Máximo!H468="","",Máximo!H468)</f>
        <v>Obrigatório</v>
      </c>
      <c r="I468" s="37" t="s">
        <v>4</v>
      </c>
      <c r="J468" s="73">
        <f>IF($K$13="Não Atende",0,IF(I468="","",IF(H468="",VLOOKUP(I468,Parâmetros!$B$3:$C$6,2,0),VLOOKUP(I468,Parâmetros!$B$3:$C$6,2,0)*VLOOKUP(H468,Parâmetros!$E$3:$G$5,2,0))))</f>
        <v>0</v>
      </c>
      <c r="K468" s="74">
        <f t="shared" si="273"/>
        <v>0</v>
      </c>
      <c r="L468" s="3"/>
      <c r="M468" s="38"/>
    </row>
    <row r="469" spans="1:13" ht="45.75" customHeight="1" outlineLevel="1" x14ac:dyDescent="0.2">
      <c r="A469" s="170" t="str">
        <f>Máximo!A469</f>
        <v>3.432</v>
      </c>
      <c r="B469" s="667" t="str">
        <f>Máximo!B469:E469</f>
        <v xml:space="preserve"> 1. Enviar requisição para aplicação por meio do navegador web</v>
      </c>
      <c r="C469" s="668"/>
      <c r="D469" s="668"/>
      <c r="E469" s="669"/>
      <c r="F469" s="68" t="str">
        <f>IF(Máximo!F469:I469="","",Máximo!F469:I469)</f>
        <v/>
      </c>
      <c r="G469" s="72">
        <f>Máximo!G469:J469</f>
        <v>2.1459227E-4</v>
      </c>
      <c r="H469" s="70" t="str">
        <f>IF(Máximo!H469="","",Máximo!H469)</f>
        <v>Obrigatório</v>
      </c>
      <c r="I469" s="37" t="s">
        <v>4</v>
      </c>
      <c r="J469" s="73">
        <f>IF($K$13="Não Atende",0,IF(I469="","",IF(H469="",VLOOKUP(I469,Parâmetros!$B$3:$C$6,2,0),VLOOKUP(I469,Parâmetros!$B$3:$C$6,2,0)*VLOOKUP(H469,Parâmetros!$E$3:$G$5,2,0))))</f>
        <v>0</v>
      </c>
      <c r="K469" s="74">
        <f t="shared" si="273"/>
        <v>0</v>
      </c>
      <c r="L469" s="3"/>
      <c r="M469" s="38"/>
    </row>
    <row r="470" spans="1:13" ht="45.75" customHeight="1" outlineLevel="1" x14ac:dyDescent="0.2">
      <c r="A470" s="170" t="str">
        <f>Máximo!A470</f>
        <v>3.433</v>
      </c>
      <c r="B470" s="667" t="str">
        <f>Máximo!B470:E470</f>
        <v xml:space="preserve"> 2. Acessar Webservers de cadastro   e seguir procedimento de STOP para simular queda de serviço.</v>
      </c>
      <c r="C470" s="668"/>
      <c r="D470" s="668"/>
      <c r="E470" s="669"/>
      <c r="F470" s="68" t="str">
        <f>IF(Máximo!F470:I470="","",Máximo!F470:I470)</f>
        <v/>
      </c>
      <c r="G470" s="72">
        <f>Máximo!G470:J470</f>
        <v>2.1459227E-4</v>
      </c>
      <c r="H470" s="70" t="str">
        <f>IF(Máximo!H470="","",Máximo!H470)</f>
        <v>Obrigatório</v>
      </c>
      <c r="I470" s="37" t="s">
        <v>4</v>
      </c>
      <c r="J470" s="73">
        <f>IF($K$13="Não Atende",0,IF(I470="","",IF(H470="",VLOOKUP(I470,Parâmetros!$B$3:$C$6,2,0),VLOOKUP(I470,Parâmetros!$B$3:$C$6,2,0)*VLOOKUP(H470,Parâmetros!$E$3:$G$5,2,0))))</f>
        <v>0</v>
      </c>
      <c r="K470" s="74">
        <f t="shared" si="273"/>
        <v>0</v>
      </c>
      <c r="L470" s="3"/>
      <c r="M470" s="38"/>
    </row>
    <row r="471" spans="1:13" ht="45.75" customHeight="1" outlineLevel="1" x14ac:dyDescent="0.2">
      <c r="A471" s="170" t="str">
        <f>Máximo!A471</f>
        <v>3.434</v>
      </c>
      <c r="B471" s="667" t="str">
        <f>Máximo!B471:E471</f>
        <v xml:space="preserve"> 3. Verificação de balanceamento de carga nos demais servidores do farm de aplicação.</v>
      </c>
      <c r="C471" s="668"/>
      <c r="D471" s="668"/>
      <c r="E471" s="669"/>
      <c r="F471" s="68" t="str">
        <f>IF(Máximo!F471:I471="","",Máximo!F471:I471)</f>
        <v/>
      </c>
      <c r="G471" s="72">
        <f>Máximo!G471:J471</f>
        <v>2.1459227E-4</v>
      </c>
      <c r="H471" s="70" t="str">
        <f>IF(Máximo!H471="","",Máximo!H471)</f>
        <v>Obrigatório</v>
      </c>
      <c r="I471" s="37" t="s">
        <v>4</v>
      </c>
      <c r="J471" s="73">
        <f>IF($K$13="Não Atende",0,IF(I471="","",IF(H471="",VLOOKUP(I471,Parâmetros!$B$3:$C$6,2,0),VLOOKUP(I471,Parâmetros!$B$3:$C$6,2,0)*VLOOKUP(H471,Parâmetros!$E$3:$G$5,2,0))))</f>
        <v>0</v>
      </c>
      <c r="K471" s="74">
        <f t="shared" si="273"/>
        <v>0</v>
      </c>
      <c r="L471" s="3"/>
      <c r="M471" s="38"/>
    </row>
    <row r="472" spans="1:13" ht="45.75" customHeight="1" outlineLevel="1" x14ac:dyDescent="0.2">
      <c r="A472" s="170" t="str">
        <f>Máximo!A472</f>
        <v>3.435</v>
      </c>
      <c r="B472" s="667" t="str">
        <f>Máximo!B472:E472</f>
        <v>9.4.3.10 Equipe/ Responsável Nome da(s) equipe(s) e do(s) responsável(is) pela execução de cada passo do cenário de teste.</v>
      </c>
      <c r="C472" s="668"/>
      <c r="D472" s="668"/>
      <c r="E472" s="669"/>
      <c r="F472" s="68" t="str">
        <f>IF(Máximo!F472:I472="","",Máximo!F472:I472)</f>
        <v/>
      </c>
      <c r="G472" s="72">
        <f>Máximo!G472:J472</f>
        <v>2.1459227E-4</v>
      </c>
      <c r="H472" s="70" t="str">
        <f>IF(Máximo!H472="","",Máximo!H472)</f>
        <v>Obrigatório</v>
      </c>
      <c r="I472" s="37" t="s">
        <v>4</v>
      </c>
      <c r="J472" s="73">
        <f>IF($K$13="Não Atende",0,IF(I472="","",IF(H472="",VLOOKUP(I472,Parâmetros!$B$3:$C$6,2,0),VLOOKUP(I472,Parâmetros!$B$3:$C$6,2,0)*VLOOKUP(H472,Parâmetros!$E$3:$G$5,2,0))))</f>
        <v>0</v>
      </c>
      <c r="K472" s="74">
        <f t="shared" si="273"/>
        <v>0</v>
      </c>
      <c r="L472" s="3"/>
      <c r="M472" s="38"/>
    </row>
    <row r="473" spans="1:13" ht="45.75" customHeight="1" outlineLevel="1" x14ac:dyDescent="0.2">
      <c r="A473" s="170" t="str">
        <f>Máximo!A473</f>
        <v>3.436</v>
      </c>
      <c r="B473" s="667" t="str">
        <f>Máximo!B473:E473</f>
        <v>9.4.3.11 Resultado Esperado Descrição detalhada do resultado esperado durante a execução do cenário de teste.</v>
      </c>
      <c r="C473" s="668"/>
      <c r="D473" s="668"/>
      <c r="E473" s="669"/>
      <c r="F473" s="68" t="str">
        <f>IF(Máximo!F473:I473="","",Máximo!F473:I473)</f>
        <v/>
      </c>
      <c r="G473" s="72">
        <f>Máximo!G473:J473</f>
        <v>2.1459227E-4</v>
      </c>
      <c r="H473" s="70" t="str">
        <f>IF(Máximo!H473="","",Máximo!H473)</f>
        <v>Obrigatório</v>
      </c>
      <c r="I473" s="37" t="s">
        <v>4</v>
      </c>
      <c r="J473" s="73">
        <f>IF($K$13="Não Atende",0,IF(I473="","",IF(H473="",VLOOKUP(I473,Parâmetros!$B$3:$C$6,2,0),VLOOKUP(I473,Parâmetros!$B$3:$C$6,2,0)*VLOOKUP(H473,Parâmetros!$E$3:$G$5,2,0))))</f>
        <v>0</v>
      </c>
      <c r="K473" s="74">
        <f t="shared" si="273"/>
        <v>0</v>
      </c>
      <c r="L473" s="3"/>
      <c r="M473" s="38"/>
    </row>
    <row r="474" spans="1:13" ht="45.75" customHeight="1" outlineLevel="1" x14ac:dyDescent="0.2">
      <c r="A474" s="170" t="str">
        <f>Máximo!A474</f>
        <v>3.437</v>
      </c>
      <c r="B474" s="667" t="str">
        <f>Máximo!B474:E474</f>
        <v xml:space="preserve"> 1. Execução inicial de logon bem-sucedido.</v>
      </c>
      <c r="C474" s="668"/>
      <c r="D474" s="668"/>
      <c r="E474" s="669"/>
      <c r="F474" s="68" t="str">
        <f>IF(Máximo!F474:I474="","",Máximo!F474:I474)</f>
        <v/>
      </c>
      <c r="G474" s="72">
        <f>Máximo!G474:J474</f>
        <v>2.1459227E-4</v>
      </c>
      <c r="H474" s="70" t="str">
        <f>IF(Máximo!H474="","",Máximo!H474)</f>
        <v>Obrigatório</v>
      </c>
      <c r="I474" s="37" t="s">
        <v>4</v>
      </c>
      <c r="J474" s="73">
        <f>IF($K$13="Não Atende",0,IF(I474="","",IF(H474="",VLOOKUP(I474,Parâmetros!$B$3:$C$6,2,0),VLOOKUP(I474,Parâmetros!$B$3:$C$6,2,0)*VLOOKUP(H474,Parâmetros!$E$3:$G$5,2,0))))</f>
        <v>0</v>
      </c>
      <c r="K474" s="74">
        <f t="shared" si="273"/>
        <v>0</v>
      </c>
      <c r="L474" s="3"/>
      <c r="M474" s="38"/>
    </row>
    <row r="475" spans="1:13" ht="45.75" customHeight="1" outlineLevel="1" x14ac:dyDescent="0.2">
      <c r="A475" s="170" t="str">
        <f>Máximo!A475</f>
        <v>3.438</v>
      </c>
      <c r="B475" s="667" t="str">
        <f>Máximo!B475:E475</f>
        <v xml:space="preserve"> 2. Os usuários conectados no(s) webserver(s) inativo(s) perdem a sessão, porém quando a sessão é reiniciada a persistência de sessão é mantida.</v>
      </c>
      <c r="C475" s="668"/>
      <c r="D475" s="668"/>
      <c r="E475" s="669"/>
      <c r="F475" s="68" t="str">
        <f>IF(Máximo!F475:I475="","",Máximo!F475:I475)</f>
        <v/>
      </c>
      <c r="G475" s="72">
        <f>Máximo!G475:J475</f>
        <v>2.1459227E-4</v>
      </c>
      <c r="H475" s="70" t="str">
        <f>IF(Máximo!H475="","",Máximo!H475)</f>
        <v>Obrigatório</v>
      </c>
      <c r="I475" s="37" t="s">
        <v>4</v>
      </c>
      <c r="J475" s="73">
        <f>IF($K$13="Não Atende",0,IF(I475="","",IF(H475="",VLOOKUP(I475,Parâmetros!$B$3:$C$6,2,0),VLOOKUP(I475,Parâmetros!$B$3:$C$6,2,0)*VLOOKUP(H475,Parâmetros!$E$3:$G$5,2,0))))</f>
        <v>0</v>
      </c>
      <c r="K475" s="74">
        <f t="shared" si="273"/>
        <v>0</v>
      </c>
      <c r="L475" s="3"/>
      <c r="M475" s="38"/>
    </row>
    <row r="476" spans="1:13" ht="45.75" customHeight="1" outlineLevel="1" x14ac:dyDescent="0.2">
      <c r="A476" s="170" t="str">
        <f>Máximo!A476</f>
        <v>3.439</v>
      </c>
      <c r="B476" s="667" t="str">
        <f>Máximo!B476:E476</f>
        <v xml:space="preserve"> 3. Requisições são balanceadas entre todos os webservers de forma automática pelo balanceador.</v>
      </c>
      <c r="C476" s="668"/>
      <c r="D476" s="668"/>
      <c r="E476" s="669"/>
      <c r="F476" s="68" t="str">
        <f>IF(Máximo!F476:I476="","",Máximo!F476:I476)</f>
        <v/>
      </c>
      <c r="G476" s="72">
        <f>Máximo!G476:J476</f>
        <v>2.1459227E-4</v>
      </c>
      <c r="H476" s="70" t="str">
        <f>IF(Máximo!H476="","",Máximo!H476)</f>
        <v>Obrigatório</v>
      </c>
      <c r="I476" s="37" t="s">
        <v>4</v>
      </c>
      <c r="J476" s="73">
        <f>IF($K$13="Não Atende",0,IF(I476="","",IF(H476="",VLOOKUP(I476,Parâmetros!$B$3:$C$6,2,0),VLOOKUP(I476,Parâmetros!$B$3:$C$6,2,0)*VLOOKUP(H476,Parâmetros!$E$3:$G$5,2,0))))</f>
        <v>0</v>
      </c>
      <c r="K476" s="74">
        <f t="shared" si="273"/>
        <v>0</v>
      </c>
      <c r="L476" s="3"/>
      <c r="M476" s="38"/>
    </row>
    <row r="477" spans="1:13" ht="45.75" customHeight="1" outlineLevel="1" x14ac:dyDescent="0.2">
      <c r="A477" s="170" t="str">
        <f>Máximo!A477</f>
        <v>3.440</v>
      </c>
      <c r="B477" s="667" t="str">
        <f>Máximo!B477:E477</f>
        <v>9.4.3.12 Resultado Obtido Descrição detalhada do resultado obtido para cada passo executado no cenário de teste.</v>
      </c>
      <c r="C477" s="668"/>
      <c r="D477" s="668"/>
      <c r="E477" s="669"/>
      <c r="F477" s="68" t="str">
        <f>IF(Máximo!F477:I477="","",Máximo!F477:I477)</f>
        <v/>
      </c>
      <c r="G477" s="72">
        <f>Máximo!G477:J477</f>
        <v>2.1459227E-4</v>
      </c>
      <c r="H477" s="70" t="str">
        <f>IF(Máximo!H477="","",Máximo!H477)</f>
        <v>Obrigatório</v>
      </c>
      <c r="I477" s="37" t="s">
        <v>4</v>
      </c>
      <c r="J477" s="73">
        <f>IF($K$13="Não Atende",0,IF(I477="","",IF(H477="",VLOOKUP(I477,Parâmetros!$B$3:$C$6,2,0),VLOOKUP(I477,Parâmetros!$B$3:$C$6,2,0)*VLOOKUP(H477,Parâmetros!$E$3:$G$5,2,0))))</f>
        <v>0</v>
      </c>
      <c r="K477" s="74">
        <f t="shared" si="273"/>
        <v>0</v>
      </c>
      <c r="L477" s="3"/>
      <c r="M477" s="38"/>
    </row>
    <row r="478" spans="1:13" ht="45.75" customHeight="1" outlineLevel="1" x14ac:dyDescent="0.2">
      <c r="A478" s="170" t="str">
        <f>Máximo!A478</f>
        <v>3.441</v>
      </c>
      <c r="B478" s="667" t="str">
        <f>Máximo!B478:E478</f>
        <v xml:space="preserve"> 1. Execução inicial de logon bem-sucedido.</v>
      </c>
      <c r="C478" s="668"/>
      <c r="D478" s="668"/>
      <c r="E478" s="669"/>
      <c r="F478" s="68" t="str">
        <f>IF(Máximo!F478:I478="","",Máximo!F478:I478)</f>
        <v/>
      </c>
      <c r="G478" s="72">
        <f>Máximo!G478:J478</f>
        <v>2.1459227E-4</v>
      </c>
      <c r="H478" s="70" t="str">
        <f>IF(Máximo!H478="","",Máximo!H478)</f>
        <v>Obrigatório</v>
      </c>
      <c r="I478" s="37" t="s">
        <v>4</v>
      </c>
      <c r="J478" s="73">
        <f>IF($K$13="Não Atende",0,IF(I478="","",IF(H478="",VLOOKUP(I478,Parâmetros!$B$3:$C$6,2,0),VLOOKUP(I478,Parâmetros!$B$3:$C$6,2,0)*VLOOKUP(H478,Parâmetros!$E$3:$G$5,2,0))))</f>
        <v>0</v>
      </c>
      <c r="K478" s="74">
        <f t="shared" si="273"/>
        <v>0</v>
      </c>
      <c r="L478" s="3"/>
      <c r="M478" s="38"/>
    </row>
    <row r="479" spans="1:13" ht="45.75" customHeight="1" outlineLevel="1" x14ac:dyDescent="0.2">
      <c r="A479" s="170" t="str">
        <f>Máximo!A479</f>
        <v>3.442</v>
      </c>
      <c r="B479" s="667" t="str">
        <f>Máximo!B479:E479</f>
        <v xml:space="preserve"> 2. O mecanismo de persistência de sessão falhou.</v>
      </c>
      <c r="C479" s="668"/>
      <c r="D479" s="668"/>
      <c r="E479" s="669"/>
      <c r="F479" s="68" t="str">
        <f>IF(Máximo!F479:I479="","",Máximo!F479:I479)</f>
        <v/>
      </c>
      <c r="G479" s="72">
        <f>Máximo!G479:J479</f>
        <v>2.1459227E-4</v>
      </c>
      <c r="H479" s="70" t="str">
        <f>IF(Máximo!H479="","",Máximo!H479)</f>
        <v>Obrigatório</v>
      </c>
      <c r="I479" s="37" t="s">
        <v>4</v>
      </c>
      <c r="J479" s="73">
        <f>IF($K$13="Não Atende",0,IF(I479="","",IF(H479="",VLOOKUP(I479,Parâmetros!$B$3:$C$6,2,0),VLOOKUP(I479,Parâmetros!$B$3:$C$6,2,0)*VLOOKUP(H479,Parâmetros!$E$3:$G$5,2,0))))</f>
        <v>0</v>
      </c>
      <c r="K479" s="74">
        <f t="shared" si="273"/>
        <v>0</v>
      </c>
      <c r="L479" s="3"/>
      <c r="M479" s="38"/>
    </row>
    <row r="480" spans="1:13" ht="45.75" customHeight="1" outlineLevel="1" x14ac:dyDescent="0.2">
      <c r="A480" s="170" t="str">
        <f>Máximo!A480</f>
        <v>3.443</v>
      </c>
      <c r="B480" s="667" t="str">
        <f>Máximo!B480:E480</f>
        <v xml:space="preserve"> 3. O balanceamento de carga não funcionou de forma adequada.</v>
      </c>
      <c r="C480" s="668"/>
      <c r="D480" s="668"/>
      <c r="E480" s="669"/>
      <c r="F480" s="68" t="str">
        <f>IF(Máximo!F480:I480="","",Máximo!F480:I480)</f>
        <v/>
      </c>
      <c r="G480" s="72">
        <f>Máximo!G480:J480</f>
        <v>2.1459227E-4</v>
      </c>
      <c r="H480" s="70" t="str">
        <f>IF(Máximo!H480="","",Máximo!H480)</f>
        <v>Obrigatório</v>
      </c>
      <c r="I480" s="37" t="s">
        <v>4</v>
      </c>
      <c r="J480" s="73">
        <f>IF($K$13="Não Atende",0,IF(I480="","",IF(H480="",VLOOKUP(I480,Parâmetros!$B$3:$C$6,2,0),VLOOKUP(I480,Parâmetros!$B$3:$C$6,2,0)*VLOOKUP(H480,Parâmetros!$E$3:$G$5,2,0))))</f>
        <v>0</v>
      </c>
      <c r="K480" s="74">
        <f t="shared" si="273"/>
        <v>0</v>
      </c>
      <c r="L480" s="3"/>
      <c r="M480" s="38"/>
    </row>
    <row r="481" spans="1:13" ht="45.75" customHeight="1" outlineLevel="1" x14ac:dyDescent="0.2">
      <c r="A481" s="170" t="str">
        <f>Máximo!A481</f>
        <v>3.444</v>
      </c>
      <c r="B481" s="667" t="str">
        <f>Máximo!B481:E481</f>
        <v>9.4.3.13 Procedimento de Reteste Descrição detalhada do procedimento de reteste caso o resultado obtido seja diferente do resultado esperado durante a execução do cenário de teste.</v>
      </c>
      <c r="C481" s="668"/>
      <c r="D481" s="668"/>
      <c r="E481" s="669"/>
      <c r="F481" s="68" t="str">
        <f>IF(Máximo!F481:I481="","",Máximo!F481:I481)</f>
        <v/>
      </c>
      <c r="G481" s="72">
        <f>Máximo!G481:J481</f>
        <v>2.1459227E-4</v>
      </c>
      <c r="H481" s="70" t="str">
        <f>IF(Máximo!H481="","",Máximo!H481)</f>
        <v>Obrigatório</v>
      </c>
      <c r="I481" s="37" t="s">
        <v>4</v>
      </c>
      <c r="J481" s="73">
        <f>IF($K$13="Não Atende",0,IF(I481="","",IF(H481="",VLOOKUP(I481,Parâmetros!$B$3:$C$6,2,0),VLOOKUP(I481,Parâmetros!$B$3:$C$6,2,0)*VLOOKUP(H481,Parâmetros!$E$3:$G$5,2,0))))</f>
        <v>0</v>
      </c>
      <c r="K481" s="74">
        <f t="shared" si="273"/>
        <v>0</v>
      </c>
      <c r="L481" s="3"/>
      <c r="M481" s="38"/>
    </row>
    <row r="482" spans="1:13" ht="45.75" customHeight="1" outlineLevel="1" x14ac:dyDescent="0.2">
      <c r="A482" s="170" t="str">
        <f>Máximo!A482</f>
        <v>3.445</v>
      </c>
      <c r="B482" s="667" t="str">
        <f>Máximo!B482:E482</f>
        <v xml:space="preserve"> 1. Investigar causas de problemas identificados.</v>
      </c>
      <c r="C482" s="668"/>
      <c r="D482" s="668"/>
      <c r="E482" s="669"/>
      <c r="F482" s="68" t="str">
        <f>IF(Máximo!F482:I482="","",Máximo!F482:I482)</f>
        <v/>
      </c>
      <c r="G482" s="72">
        <f>Máximo!G482:J482</f>
        <v>2.1459227E-4</v>
      </c>
      <c r="H482" s="70" t="str">
        <f>IF(Máximo!H482="","",Máximo!H482)</f>
        <v>Obrigatório</v>
      </c>
      <c r="I482" s="37" t="s">
        <v>4</v>
      </c>
      <c r="J482" s="73">
        <f>IF($K$13="Não Atende",0,IF(I482="","",IF(H482="",VLOOKUP(I482,Parâmetros!$B$3:$C$6,2,0),VLOOKUP(I482,Parâmetros!$B$3:$C$6,2,0)*VLOOKUP(H482,Parâmetros!$E$3:$G$5,2,0))))</f>
        <v>0</v>
      </c>
      <c r="K482" s="74">
        <f t="shared" si="273"/>
        <v>0</v>
      </c>
      <c r="L482" s="3"/>
      <c r="M482" s="38"/>
    </row>
    <row r="483" spans="1:13" ht="45.75" customHeight="1" outlineLevel="1" x14ac:dyDescent="0.2">
      <c r="A483" s="170" t="str">
        <f>Máximo!A483</f>
        <v>3.446</v>
      </c>
      <c r="B483" s="667" t="str">
        <f>Máximo!B483:E483</f>
        <v xml:space="preserve"> 2. Corrigir anomalias encontradas.</v>
      </c>
      <c r="C483" s="668"/>
      <c r="D483" s="668"/>
      <c r="E483" s="669"/>
      <c r="F483" s="68" t="str">
        <f>IF(Máximo!F483:I483="","",Máximo!F483:I483)</f>
        <v/>
      </c>
      <c r="G483" s="72">
        <f>Máximo!G483:J483</f>
        <v>2.1459227E-4</v>
      </c>
      <c r="H483" s="70" t="str">
        <f>IF(Máximo!H483="","",Máximo!H483)</f>
        <v>Obrigatório</v>
      </c>
      <c r="I483" s="37" t="s">
        <v>4</v>
      </c>
      <c r="J483" s="73">
        <f>IF($K$13="Não Atende",0,IF(I483="","",IF(H483="",VLOOKUP(I483,Parâmetros!$B$3:$C$6,2,0),VLOOKUP(I483,Parâmetros!$B$3:$C$6,2,0)*VLOOKUP(H483,Parâmetros!$E$3:$G$5,2,0))))</f>
        <v>0</v>
      </c>
      <c r="K483" s="74">
        <f t="shared" si="273"/>
        <v>0</v>
      </c>
      <c r="L483" s="3"/>
      <c r="M483" s="38"/>
    </row>
    <row r="484" spans="1:13" ht="45.75" customHeight="1" outlineLevel="1" x14ac:dyDescent="0.2">
      <c r="A484" s="170" t="str">
        <f>Máximo!A484</f>
        <v>3.447</v>
      </c>
      <c r="B484" s="667" t="str">
        <f>Máximo!B484:E484</f>
        <v xml:space="preserve"> 3. Reiniciar cenário até que o resultado esperado seja alcançado em sua totalidade.</v>
      </c>
      <c r="C484" s="668"/>
      <c r="D484" s="668"/>
      <c r="E484" s="669"/>
      <c r="F484" s="68" t="str">
        <f>IF(Máximo!F484:I484="","",Máximo!F484:I484)</f>
        <v/>
      </c>
      <c r="G484" s="72">
        <f>Máximo!G484:J484</f>
        <v>2.1459227E-4</v>
      </c>
      <c r="H484" s="70" t="str">
        <f>IF(Máximo!H484="","",Máximo!H484)</f>
        <v>Obrigatório</v>
      </c>
      <c r="I484" s="37" t="s">
        <v>4</v>
      </c>
      <c r="J484" s="73">
        <f>IF($K$13="Não Atende",0,IF(I484="","",IF(H484="",VLOOKUP(I484,Parâmetros!$B$3:$C$6,2,0),VLOOKUP(I484,Parâmetros!$B$3:$C$6,2,0)*VLOOKUP(H484,Parâmetros!$E$3:$G$5,2,0))))</f>
        <v>0</v>
      </c>
      <c r="K484" s="74">
        <f t="shared" si="273"/>
        <v>0</v>
      </c>
      <c r="L484" s="3"/>
      <c r="M484" s="38"/>
    </row>
    <row r="485" spans="1:13" ht="45.75" customHeight="1" outlineLevel="1" x14ac:dyDescent="0.2">
      <c r="A485" s="170" t="str">
        <f>Máximo!A485</f>
        <v>3.448</v>
      </c>
      <c r="B485" s="667" t="str">
        <f>Máximo!B485:E485</f>
        <v>9.4.3.14 Status Status da execução do cenário de teste.</v>
      </c>
      <c r="C485" s="668"/>
      <c r="D485" s="668"/>
      <c r="E485" s="669"/>
      <c r="F485" s="68" t="str">
        <f>IF(Máximo!F485:I485="","",Máximo!F485:I485)</f>
        <v/>
      </c>
      <c r="G485" s="72">
        <f>Máximo!G485:J485</f>
        <v>2.1459227E-4</v>
      </c>
      <c r="H485" s="70" t="str">
        <f>IF(Máximo!H485="","",Máximo!H485)</f>
        <v>Obrigatório</v>
      </c>
      <c r="I485" s="37" t="s">
        <v>4</v>
      </c>
      <c r="J485" s="73">
        <f>IF($K$13="Não Atende",0,IF(I485="","",IF(H485="",VLOOKUP(I485,Parâmetros!$B$3:$C$6,2,0),VLOOKUP(I485,Parâmetros!$B$3:$C$6,2,0)*VLOOKUP(H485,Parâmetros!$E$3:$G$5,2,0))))</f>
        <v>0</v>
      </c>
      <c r="K485" s="74">
        <f t="shared" si="273"/>
        <v>0</v>
      </c>
      <c r="L485" s="3"/>
      <c r="M485" s="38"/>
    </row>
    <row r="486" spans="1:13" ht="45.75" customHeight="1" outlineLevel="1" x14ac:dyDescent="0.2">
      <c r="A486" s="170" t="str">
        <f>Máximo!A486</f>
        <v>3.449</v>
      </c>
      <c r="B486" s="667" t="str">
        <f>Máximo!B486:E486</f>
        <v>9.4.3.15 Responsável/Observações/Ressalvas Observações gerais e ressalvas registradas durante a execução do cenário de teste.</v>
      </c>
      <c r="C486" s="668"/>
      <c r="D486" s="668"/>
      <c r="E486" s="669"/>
      <c r="F486" s="68" t="str">
        <f>IF(Máximo!F486:I486="","",Máximo!F486:I486)</f>
        <v/>
      </c>
      <c r="G486" s="72">
        <f>Máximo!G486:J486</f>
        <v>2.1459227E-4</v>
      </c>
      <c r="H486" s="70" t="str">
        <f>IF(Máximo!H486="","",Máximo!H486)</f>
        <v>Obrigatório</v>
      </c>
      <c r="I486" s="37" t="s">
        <v>4</v>
      </c>
      <c r="J486" s="73">
        <f>IF($K$13="Não Atende",0,IF(I486="","",IF(H486="",VLOOKUP(I486,Parâmetros!$B$3:$C$6,2,0),VLOOKUP(I486,Parâmetros!$B$3:$C$6,2,0)*VLOOKUP(H486,Parâmetros!$E$3:$G$5,2,0))))</f>
        <v>0</v>
      </c>
      <c r="K486" s="74">
        <f t="shared" si="273"/>
        <v>0</v>
      </c>
      <c r="L486" s="3"/>
      <c r="M486" s="38"/>
    </row>
    <row r="487" spans="1:13" ht="45.75" customHeight="1" outlineLevel="1" x14ac:dyDescent="0.2">
      <c r="A487" s="170" t="str">
        <f>Máximo!A487</f>
        <v>3.450</v>
      </c>
      <c r="B487" s="667" t="str">
        <f>Máximo!B487:E487</f>
        <v>9.4.4.        Homologação da solução de A.D.</v>
      </c>
      <c r="C487" s="668"/>
      <c r="D487" s="668"/>
      <c r="E487" s="669"/>
      <c r="F487" s="68" t="str">
        <f>IF(Máximo!F487:I487="","",Máximo!F487:I487)</f>
        <v/>
      </c>
      <c r="G487" s="72">
        <f>Máximo!G487:J487</f>
        <v>2.1459227E-4</v>
      </c>
      <c r="H487" s="70" t="str">
        <f>IF(Máximo!H487="","",Máximo!H487)</f>
        <v>Obrigatório</v>
      </c>
      <c r="I487" s="37" t="s">
        <v>4</v>
      </c>
      <c r="J487" s="73">
        <f>IF($K$13="Não Atende",0,IF(I487="","",IF(H487="",VLOOKUP(I487,Parâmetros!$B$3:$C$6,2,0),VLOOKUP(I487,Parâmetros!$B$3:$C$6,2,0)*VLOOKUP(H487,Parâmetros!$E$3:$G$5,2,0))))</f>
        <v>0</v>
      </c>
      <c r="K487" s="74">
        <f t="shared" si="273"/>
        <v>0</v>
      </c>
      <c r="L487" s="3"/>
      <c r="M487" s="38"/>
    </row>
    <row r="488" spans="1:13" ht="45.75" customHeight="1" outlineLevel="1" x14ac:dyDescent="0.2">
      <c r="A488" s="170" t="str">
        <f>Máximo!A488</f>
        <v>3.451</v>
      </c>
      <c r="B488" s="667" t="str">
        <f>Máximo!B488:E488</f>
        <v>9.4.4.1.        A homologação da solução de A.D será feita através da execução de um total de 2 (duas) operações bem sucedidas de ativação da A.D e de retorno à operação normal, por módulo da aplicação e por camada.</v>
      </c>
      <c r="C488" s="668"/>
      <c r="D488" s="668"/>
      <c r="E488" s="669"/>
      <c r="F488" s="68" t="str">
        <f>IF(Máximo!F488:I488="","",Máximo!F488:I488)</f>
        <v/>
      </c>
      <c r="G488" s="72">
        <f>Máximo!G488:J488</f>
        <v>2.1459227E-4</v>
      </c>
      <c r="H488" s="70" t="str">
        <f>IF(Máximo!H488="","",Máximo!H488)</f>
        <v>Obrigatório</v>
      </c>
      <c r="I488" s="37" t="s">
        <v>4</v>
      </c>
      <c r="J488" s="73">
        <f>IF($K$13="Não Atende",0,IF(I488="","",IF(H488="",VLOOKUP(I488,Parâmetros!$B$3:$C$6,2,0),VLOOKUP(I488,Parâmetros!$B$3:$C$6,2,0)*VLOOKUP(H488,Parâmetros!$E$3:$G$5,2,0))))</f>
        <v>0</v>
      </c>
      <c r="K488" s="74">
        <f t="shared" si="273"/>
        <v>0</v>
      </c>
      <c r="L488" s="3"/>
      <c r="M488" s="38"/>
    </row>
    <row r="489" spans="1:13" ht="45.75" customHeight="1" outlineLevel="1" x14ac:dyDescent="0.2">
      <c r="A489" s="170" t="str">
        <f>Máximo!A489</f>
        <v>3.452</v>
      </c>
      <c r="B489" s="667" t="str">
        <f>Máximo!B489:E489</f>
        <v>9.4.4.2.        As 2 (duas) operações deverão ser realizadas antes da entrada em produção da solução.</v>
      </c>
      <c r="C489" s="668"/>
      <c r="D489" s="668"/>
      <c r="E489" s="669"/>
      <c r="F489" s="68" t="str">
        <f>IF(Máximo!F489:I489="","",Máximo!F489:I489)</f>
        <v/>
      </c>
      <c r="G489" s="72">
        <f>Máximo!G489:J489</f>
        <v>2.1459227E-4</v>
      </c>
      <c r="H489" s="70" t="str">
        <f>IF(Máximo!H489="","",Máximo!H489)</f>
        <v>Obrigatório</v>
      </c>
      <c r="I489" s="37" t="s">
        <v>4</v>
      </c>
      <c r="J489" s="73">
        <f>IF($K$13="Não Atende",0,IF(I489="","",IF(H489="",VLOOKUP(I489,Parâmetros!$B$3:$C$6,2,0),VLOOKUP(I489,Parâmetros!$B$3:$C$6,2,0)*VLOOKUP(H489,Parâmetros!$E$3:$G$5,2,0))))</f>
        <v>0</v>
      </c>
      <c r="K489" s="74">
        <f t="shared" si="273"/>
        <v>0</v>
      </c>
      <c r="L489" s="3"/>
      <c r="M489" s="38"/>
    </row>
    <row r="490" spans="1:13" ht="45.75" customHeight="1" outlineLevel="1" x14ac:dyDescent="0.2">
      <c r="A490" s="170" t="str">
        <f>Máximo!A490</f>
        <v>3.453</v>
      </c>
      <c r="B490" s="667" t="str">
        <f>Máximo!B490:E490</f>
        <v>9.4.4.3.        As 2 (duas) operações serão executadas pela equipe da CONTRATANTE e acompanhadas pela PROPONENTE dentro das dependências da CONTRATANTE. A CONTRATANTE utilizará o Plano de Testes entregue pelo PROPONENTE para ativar a aplicação em modo A.D e retornar à sua operação normal.</v>
      </c>
      <c r="C490" s="668"/>
      <c r="D490" s="668"/>
      <c r="E490" s="669"/>
      <c r="F490" s="68" t="str">
        <f>IF(Máximo!F490:I490="","",Máximo!F490:I490)</f>
        <v/>
      </c>
      <c r="G490" s="72">
        <f>Máximo!G490:J490</f>
        <v>2.1459227E-4</v>
      </c>
      <c r="H490" s="70" t="str">
        <f>IF(Máximo!H490="","",Máximo!H490)</f>
        <v>Obrigatório</v>
      </c>
      <c r="I490" s="37" t="s">
        <v>4</v>
      </c>
      <c r="J490" s="73">
        <f>IF($K$13="Não Atende",0,IF(I490="","",IF(H490="",VLOOKUP(I490,Parâmetros!$B$3:$C$6,2,0),VLOOKUP(I490,Parâmetros!$B$3:$C$6,2,0)*VLOOKUP(H490,Parâmetros!$E$3:$G$5,2,0))))</f>
        <v>0</v>
      </c>
      <c r="K490" s="74">
        <f t="shared" si="273"/>
        <v>0</v>
      </c>
      <c r="L490" s="3"/>
      <c r="M490" s="38"/>
    </row>
    <row r="491" spans="1:13" ht="45.75" customHeight="1" outlineLevel="1" x14ac:dyDescent="0.2">
      <c r="A491" s="170" t="str">
        <f>Máximo!A491</f>
        <v>3.454</v>
      </c>
      <c r="B491" s="667" t="str">
        <f>Máximo!B491:E491</f>
        <v>9.4.4.4.        Não serão contabilizadas, no total de 2 (duas) operações, as tentativas em que ocorrerem falhas, quer sejam decorrentes da documentação apresentada, quer sejam nos scripts criados e documentados. Para esses casos, caberá à PROPONENTE prover as devidas correções e ajustes no Plano de Testes antes de nova tentativa ser feita.</v>
      </c>
      <c r="C491" s="668"/>
      <c r="D491" s="668"/>
      <c r="E491" s="669"/>
      <c r="F491" s="68" t="str">
        <f>IF(Máximo!F491:I491="","",Máximo!F491:I491)</f>
        <v/>
      </c>
      <c r="G491" s="72">
        <f>Máximo!G491:J491</f>
        <v>2.1459227E-4</v>
      </c>
      <c r="H491" s="70" t="str">
        <f>IF(Máximo!H491="","",Máximo!H491)</f>
        <v>Obrigatório</v>
      </c>
      <c r="I491" s="37" t="s">
        <v>4</v>
      </c>
      <c r="J491" s="73">
        <f>IF($K$13="Não Atende",0,IF(I491="","",IF(H491="",VLOOKUP(I491,Parâmetros!$B$3:$C$6,2,0),VLOOKUP(I491,Parâmetros!$B$3:$C$6,2,0)*VLOOKUP(H491,Parâmetros!$E$3:$G$5,2,0))))</f>
        <v>0</v>
      </c>
      <c r="K491" s="74">
        <f t="shared" si="273"/>
        <v>0</v>
      </c>
      <c r="L491" s="3"/>
      <c r="M491" s="38"/>
    </row>
    <row r="492" spans="1:13" ht="45.75" customHeight="1" outlineLevel="1" x14ac:dyDescent="0.2">
      <c r="A492" s="170" t="str">
        <f>Máximo!A492</f>
        <v>3.455</v>
      </c>
      <c r="B492" s="667" t="str">
        <f>Máximo!B492:E492</f>
        <v>9.4.5.        Entrega da documentação</v>
      </c>
      <c r="C492" s="668"/>
      <c r="D492" s="668"/>
      <c r="E492" s="669"/>
      <c r="F492" s="68" t="str">
        <f>IF(Máximo!F492:I492="","",Máximo!F492:I492)</f>
        <v/>
      </c>
      <c r="G492" s="72">
        <f>Máximo!G492:J492</f>
        <v>2.1459227E-4</v>
      </c>
      <c r="H492" s="70" t="str">
        <f>IF(Máximo!H492="","",Máximo!H492)</f>
        <v>Obrigatório</v>
      </c>
      <c r="I492" s="37" t="s">
        <v>4</v>
      </c>
      <c r="J492" s="73">
        <f>IF($K$13="Não Atende",0,IF(I492="","",IF(H492="",VLOOKUP(I492,Parâmetros!$B$3:$C$6,2,0),VLOOKUP(I492,Parâmetros!$B$3:$C$6,2,0)*VLOOKUP(H492,Parâmetros!$E$3:$G$5,2,0))))</f>
        <v>0</v>
      </c>
      <c r="K492" s="74">
        <f t="shared" si="273"/>
        <v>0</v>
      </c>
      <c r="L492" s="3"/>
      <c r="M492" s="38"/>
    </row>
    <row r="493" spans="1:13" ht="45.75" customHeight="1" outlineLevel="1" x14ac:dyDescent="0.2">
      <c r="A493" s="170" t="str">
        <f>Máximo!A493</f>
        <v>3.456</v>
      </c>
      <c r="B493" s="667" t="str">
        <f>Máximo!B493:E493</f>
        <v>9.4.5.1.        A documentação completa da solução de A.D. deverá ser entregue através de meio eletrônico e em formato que possa ser posteriormente editado pela Oi, a exemplo de, mas não limitado a, .DOC, .XLS, .VSD.</v>
      </c>
      <c r="C493" s="668"/>
      <c r="D493" s="668"/>
      <c r="E493" s="669"/>
      <c r="F493" s="68" t="str">
        <f>IF(Máximo!F493:I493="","",Máximo!F493:I493)</f>
        <v/>
      </c>
      <c r="G493" s="72">
        <f>Máximo!G493:J493</f>
        <v>2.1459227E-4</v>
      </c>
      <c r="H493" s="70" t="str">
        <f>IF(Máximo!H493="","",Máximo!H493)</f>
        <v>Obrigatório</v>
      </c>
      <c r="I493" s="37" t="s">
        <v>4</v>
      </c>
      <c r="J493" s="73">
        <f>IF($K$13="Não Atende",0,IF(I493="","",IF(H493="",VLOOKUP(I493,Parâmetros!$B$3:$C$6,2,0),VLOOKUP(I493,Parâmetros!$B$3:$C$6,2,0)*VLOOKUP(H493,Parâmetros!$E$3:$G$5,2,0))))</f>
        <v>0</v>
      </c>
      <c r="K493" s="74">
        <f t="shared" si="273"/>
        <v>0</v>
      </c>
      <c r="L493" s="3"/>
      <c r="M493" s="38"/>
    </row>
    <row r="494" spans="1:13" ht="45.75" customHeight="1" outlineLevel="1" x14ac:dyDescent="0.2">
      <c r="A494" s="170" t="str">
        <f>Máximo!A494</f>
        <v>3.457</v>
      </c>
      <c r="B494" s="667" t="str">
        <f>Máximo!B494:E494</f>
        <v>9.5.          Modelo de Contratações:</v>
      </c>
      <c r="C494" s="668"/>
      <c r="D494" s="668"/>
      <c r="E494" s="669"/>
      <c r="F494" s="68" t="str">
        <f>IF(Máximo!F494:I494="","",Máximo!F494:I494)</f>
        <v/>
      </c>
      <c r="G494" s="72">
        <f>Máximo!G494:J494</f>
        <v>2.1459227E-4</v>
      </c>
      <c r="H494" s="70" t="str">
        <f>IF(Máximo!H494="","",Máximo!H494)</f>
        <v>Obrigatório</v>
      </c>
      <c r="I494" s="37" t="s">
        <v>4</v>
      </c>
      <c r="J494" s="73">
        <f>IF($K$13="Não Atende",0,IF(I494="","",IF(H494="",VLOOKUP(I494,Parâmetros!$B$3:$C$6,2,0),VLOOKUP(I494,Parâmetros!$B$3:$C$6,2,0)*VLOOKUP(H494,Parâmetros!$E$3:$G$5,2,0))))</f>
        <v>0</v>
      </c>
      <c r="K494" s="74">
        <f t="shared" si="273"/>
        <v>0</v>
      </c>
      <c r="L494" s="3"/>
      <c r="M494" s="38"/>
    </row>
    <row r="495" spans="1:13" ht="45.75" customHeight="1" outlineLevel="1" x14ac:dyDescent="0.2">
      <c r="A495" s="170" t="str">
        <f>Máximo!A495</f>
        <v>3.458</v>
      </c>
      <c r="B495" s="667" t="str">
        <f>Máximo!B495:E495</f>
        <v>9.5.1. O modelo de contratação da implementação da A.D. é o de “Escopo Fechado” onde todo o escopo dos serviços descritos deverá ser efetuado integralmente pela PROPONENTE sem a cobrança unitária nem definição de limites de horas.</v>
      </c>
      <c r="C495" s="668"/>
      <c r="D495" s="668"/>
      <c r="E495" s="669"/>
      <c r="F495" s="68" t="str">
        <f>IF(Máximo!F495:I495="","",Máximo!F495:I495)</f>
        <v/>
      </c>
      <c r="G495" s="72">
        <f>Máximo!G495:J495</f>
        <v>2.1459227E-4</v>
      </c>
      <c r="H495" s="70" t="str">
        <f>IF(Máximo!H495="","",Máximo!H495)</f>
        <v>Obrigatório</v>
      </c>
      <c r="I495" s="37" t="s">
        <v>4</v>
      </c>
      <c r="J495" s="73">
        <f>IF($K$13="Não Atende",0,IF(I495="","",IF(H495="",VLOOKUP(I495,Parâmetros!$B$3:$C$6,2,0),VLOOKUP(I495,Parâmetros!$B$3:$C$6,2,0)*VLOOKUP(H495,Parâmetros!$E$3:$G$5,2,0))))</f>
        <v>0</v>
      </c>
      <c r="K495" s="74">
        <f t="shared" si="273"/>
        <v>0</v>
      </c>
      <c r="L495" s="3"/>
      <c r="M495" s="38"/>
    </row>
    <row r="496" spans="1:13" ht="45.75" customHeight="1" outlineLevel="1" x14ac:dyDescent="0.2">
      <c r="A496" s="170" t="str">
        <f>Máximo!A496</f>
        <v>3.459</v>
      </c>
      <c r="B496" s="667" t="str">
        <f>Máximo!B496:E496</f>
        <v>9.6.          Requisitos da PROPONENTE: os itens a seguir serão avaliados pela CONTRATANTE para pontuar a PROPONENTE quanto à sua experiência na implementação de solução A.D. bem como ao grau de atendimento aos requisitos apresentados:</v>
      </c>
      <c r="C496" s="668"/>
      <c r="D496" s="668"/>
      <c r="E496" s="669"/>
      <c r="F496" s="68" t="str">
        <f>IF(Máximo!F496:I496="","",Máximo!F496:I496)</f>
        <v/>
      </c>
      <c r="G496" s="72">
        <f>Máximo!G496:J496</f>
        <v>2.1459227E-4</v>
      </c>
      <c r="H496" s="70" t="str">
        <f>IF(Máximo!H496="","",Máximo!H496)</f>
        <v>Obrigatório</v>
      </c>
      <c r="I496" s="37" t="s">
        <v>4</v>
      </c>
      <c r="J496" s="73">
        <f>IF($K$13="Não Atende",0,IF(I496="","",IF(H496="",VLOOKUP(I496,Parâmetros!$B$3:$C$6,2,0),VLOOKUP(I496,Parâmetros!$B$3:$C$6,2,0)*VLOOKUP(H496,Parâmetros!$E$3:$G$5,2,0))))</f>
        <v>0</v>
      </c>
      <c r="K496" s="74">
        <f t="shared" si="273"/>
        <v>0</v>
      </c>
      <c r="L496" s="3"/>
      <c r="M496" s="38"/>
    </row>
    <row r="497" spans="1:13" ht="45.75" customHeight="1" outlineLevel="1" x14ac:dyDescent="0.2">
      <c r="A497" s="170" t="str">
        <f>Máximo!A497</f>
        <v>3.460</v>
      </c>
      <c r="B497" s="667" t="str">
        <f>Máximo!B497:E497</f>
        <v>9.6.1.        Certificações: a PROPONENTE deverá informar quantos profissionais certificados serão utilizados durante a execução dos serviços, assim como as certificações dos mesmos. E desejável que os recursos possuam algumas das seguintes certificações:</v>
      </c>
      <c r="C497" s="668"/>
      <c r="D497" s="668"/>
      <c r="E497" s="669"/>
      <c r="F497" s="68" t="str">
        <f>IF(Máximo!F497:I497="","",Máximo!F497:I497)</f>
        <v/>
      </c>
      <c r="G497" s="72">
        <f>Máximo!G497:J497</f>
        <v>2.1459227E-4</v>
      </c>
      <c r="H497" s="70" t="str">
        <f>IF(Máximo!H497="","",Máximo!H497)</f>
        <v>Obrigatório</v>
      </c>
      <c r="I497" s="37" t="s">
        <v>4</v>
      </c>
      <c r="J497" s="73">
        <f>IF($K$13="Não Atende",0,IF(I497="","",IF(H497="",VLOOKUP(I497,Parâmetros!$B$3:$C$6,2,0),VLOOKUP(I497,Parâmetros!$B$3:$C$6,2,0)*VLOOKUP(H497,Parâmetros!$E$3:$G$5,2,0))))</f>
        <v>0</v>
      </c>
      <c r="K497" s="74">
        <f t="shared" si="273"/>
        <v>0</v>
      </c>
      <c r="L497" s="3"/>
      <c r="M497" s="38"/>
    </row>
    <row r="498" spans="1:13" ht="45.75" customHeight="1" outlineLevel="1" x14ac:dyDescent="0.2">
      <c r="A498" s="170" t="str">
        <f>Máximo!A498</f>
        <v>3.461</v>
      </c>
      <c r="B498" s="667" t="str">
        <f>Máximo!B498:E498</f>
        <v>9.6.1.1.        Foundation Certificate in IT Service Management - IT Infrastructure Library (ITIL);</v>
      </c>
      <c r="C498" s="668"/>
      <c r="D498" s="668"/>
      <c r="E498" s="669"/>
      <c r="F498" s="68" t="str">
        <f>IF(Máximo!F498:I498="","",Máximo!F498:I498)</f>
        <v/>
      </c>
      <c r="G498" s="72">
        <f>Máximo!G498:J498</f>
        <v>2.1459227E-4</v>
      </c>
      <c r="H498" s="70" t="str">
        <f>IF(Máximo!H498="","",Máximo!H498)</f>
        <v>Obrigatório</v>
      </c>
      <c r="I498" s="37" t="s">
        <v>4</v>
      </c>
      <c r="J498" s="73">
        <f>IF($K$13="Não Atende",0,IF(I498="","",IF(H498="",VLOOKUP(I498,Parâmetros!$B$3:$C$6,2,0),VLOOKUP(I498,Parâmetros!$B$3:$C$6,2,0)*VLOOKUP(H498,Parâmetros!$E$3:$G$5,2,0))))</f>
        <v>0</v>
      </c>
      <c r="K498" s="74">
        <f t="shared" si="273"/>
        <v>0</v>
      </c>
      <c r="L498" s="3"/>
      <c r="M498" s="38"/>
    </row>
    <row r="499" spans="1:13" ht="45.75" customHeight="1" outlineLevel="1" x14ac:dyDescent="0.2">
      <c r="A499" s="170" t="str">
        <f>Máximo!A499</f>
        <v>3.462</v>
      </c>
      <c r="B499" s="667" t="str">
        <f>Máximo!B499:E499</f>
        <v>9.6.1.2.        Project Manager Professional (PMP).</v>
      </c>
      <c r="C499" s="668"/>
      <c r="D499" s="668"/>
      <c r="E499" s="669"/>
      <c r="F499" s="68" t="str">
        <f>IF(Máximo!F499:I499="","",Máximo!F499:I499)</f>
        <v/>
      </c>
      <c r="G499" s="72">
        <f>Máximo!G499:J499</f>
        <v>2.1459227E-4</v>
      </c>
      <c r="H499" s="70" t="str">
        <f>IF(Máximo!H499="","",Máximo!H499)</f>
        <v>Obrigatório</v>
      </c>
      <c r="I499" s="37" t="s">
        <v>4</v>
      </c>
      <c r="J499" s="73">
        <f>IF($K$13="Não Atende",0,IF(I499="","",IF(H499="",VLOOKUP(I499,Parâmetros!$B$3:$C$6,2,0),VLOOKUP(I499,Parâmetros!$B$3:$C$6,2,0)*VLOOKUP(H499,Parâmetros!$E$3:$G$5,2,0))))</f>
        <v>0</v>
      </c>
      <c r="K499" s="74">
        <f t="shared" si="273"/>
        <v>0</v>
      </c>
      <c r="L499" s="3"/>
      <c r="M499" s="38"/>
    </row>
    <row r="500" spans="1:13" ht="45.75" customHeight="1" outlineLevel="1" x14ac:dyDescent="0.2">
      <c r="A500" s="170" t="str">
        <f>Máximo!A500</f>
        <v>3.463</v>
      </c>
      <c r="B500" s="667" t="str">
        <f>Máximo!B500:E500</f>
        <v>9.6.2.        Experiência: a PROPONENTE deverá detalhar experiências que permita avaliar seus conhecimentos e experiências adquiridos em implementação de A.D. através de:</v>
      </c>
      <c r="C500" s="668"/>
      <c r="D500" s="668"/>
      <c r="E500" s="669"/>
      <c r="F500" s="68" t="str">
        <f>IF(Máximo!F500:I500="","",Máximo!F500:I500)</f>
        <v/>
      </c>
      <c r="G500" s="72">
        <f>Máximo!G500:J500</f>
        <v>2.1459227E-4</v>
      </c>
      <c r="H500" s="70" t="str">
        <f>IF(Máximo!H500="","",Máximo!H500)</f>
        <v>Obrigatório</v>
      </c>
      <c r="I500" s="37" t="s">
        <v>4</v>
      </c>
      <c r="J500" s="73">
        <f>IF($K$13="Não Atende",0,IF(I500="","",IF(H500="",VLOOKUP(I500,Parâmetros!$B$3:$C$6,2,0),VLOOKUP(I500,Parâmetros!$B$3:$C$6,2,0)*VLOOKUP(H500,Parâmetros!$E$3:$G$5,2,0))))</f>
        <v>0</v>
      </c>
      <c r="K500" s="74">
        <f t="shared" si="273"/>
        <v>0</v>
      </c>
      <c r="L500" s="3"/>
      <c r="M500" s="38"/>
    </row>
    <row r="501" spans="1:13" ht="45.75" customHeight="1" outlineLevel="1" x14ac:dyDescent="0.2">
      <c r="A501" s="170" t="str">
        <f>Máximo!A501</f>
        <v>3.464</v>
      </c>
      <c r="B501" s="667" t="str">
        <f>Máximo!B501:E501</f>
        <v>9.6.2.1.        Serviços realizados em grandes empresas de Telecomunicações (Internacional / Nacional);</v>
      </c>
      <c r="C501" s="668"/>
      <c r="D501" s="668"/>
      <c r="E501" s="669"/>
      <c r="F501" s="68" t="str">
        <f>IF(Máximo!F501:I501="","",Máximo!F501:I501)</f>
        <v/>
      </c>
      <c r="G501" s="72">
        <f>Máximo!G501:J501</f>
        <v>2.1459227E-4</v>
      </c>
      <c r="H501" s="70" t="str">
        <f>IF(Máximo!H501="","",Máximo!H501)</f>
        <v>Obrigatório</v>
      </c>
      <c r="I501" s="37" t="s">
        <v>4</v>
      </c>
      <c r="J501" s="73">
        <f>IF($K$13="Não Atende",0,IF(I501="","",IF(H501="",VLOOKUP(I501,Parâmetros!$B$3:$C$6,2,0),VLOOKUP(I501,Parâmetros!$B$3:$C$6,2,0)*VLOOKUP(H501,Parâmetros!$E$3:$G$5,2,0))))</f>
        <v>0</v>
      </c>
      <c r="K501" s="74">
        <f t="shared" si="273"/>
        <v>0</v>
      </c>
      <c r="L501" s="3"/>
      <c r="M501" s="38"/>
    </row>
    <row r="502" spans="1:13" ht="45.75" customHeight="1" outlineLevel="1" x14ac:dyDescent="0.2">
      <c r="A502" s="170" t="str">
        <f>Máximo!A502</f>
        <v>3.465</v>
      </c>
      <c r="B502" s="667" t="str">
        <f>Máximo!B502:E502</f>
        <v>9.6.2.2.        Serviços relativos a soluções de Business Continuity Management (BCM) em grandes empresas (Internacional / Nacional);</v>
      </c>
      <c r="C502" s="668"/>
      <c r="D502" s="668"/>
      <c r="E502" s="669"/>
      <c r="F502" s="68" t="str">
        <f>IF(Máximo!F502:I502="","",Máximo!F502:I502)</f>
        <v/>
      </c>
      <c r="G502" s="72">
        <f>Máximo!G502:J502</f>
        <v>2.1459227E-4</v>
      </c>
      <c r="H502" s="70" t="str">
        <f>IF(Máximo!H502="","",Máximo!H502)</f>
        <v>Obrigatório</v>
      </c>
      <c r="I502" s="37" t="s">
        <v>4</v>
      </c>
      <c r="J502" s="73">
        <f>IF($K$13="Não Atende",0,IF(I502="","",IF(H502="",VLOOKUP(I502,Parâmetros!$B$3:$C$6,2,0),VLOOKUP(I502,Parâmetros!$B$3:$C$6,2,0)*VLOOKUP(H502,Parâmetros!$E$3:$G$5,2,0))))</f>
        <v>0</v>
      </c>
      <c r="K502" s="74">
        <f t="shared" si="273"/>
        <v>0</v>
      </c>
      <c r="L502" s="3"/>
      <c r="M502" s="38"/>
    </row>
    <row r="503" spans="1:13" ht="45.75" customHeight="1" outlineLevel="1" x14ac:dyDescent="0.2">
      <c r="A503" s="170" t="str">
        <f>Máximo!A503</f>
        <v>3.466</v>
      </c>
      <c r="B503" s="667" t="str">
        <f>Máximo!B503:E503</f>
        <v>10.      Requisitos de Monitoração, Automação e Gerenciamento</v>
      </c>
      <c r="C503" s="668"/>
      <c r="D503" s="668"/>
      <c r="E503" s="669"/>
      <c r="F503" s="68" t="str">
        <f>IF(Máximo!F503:I503="","",Máximo!F503:I503)</f>
        <v/>
      </c>
      <c r="G503" s="72">
        <f>Máximo!G503:J503</f>
        <v>2.1459227E-4</v>
      </c>
      <c r="H503" s="70" t="str">
        <f>IF(Máximo!H503="","",Máximo!H503)</f>
        <v>Obrigatório</v>
      </c>
      <c r="I503" s="37" t="s">
        <v>4</v>
      </c>
      <c r="J503" s="73">
        <f>IF($K$13="Não Atende",0,IF(I503="","",IF(H503="",VLOOKUP(I503,Parâmetros!$B$3:$C$6,2,0),VLOOKUP(I503,Parâmetros!$B$3:$C$6,2,0)*VLOOKUP(H503,Parâmetros!$E$3:$G$5,2,0))))</f>
        <v>0</v>
      </c>
      <c r="K503" s="74">
        <f t="shared" si="273"/>
        <v>0</v>
      </c>
      <c r="L503" s="3"/>
      <c r="M503" s="38"/>
    </row>
    <row r="504" spans="1:13" ht="45.75" customHeight="1" outlineLevel="1" x14ac:dyDescent="0.2">
      <c r="A504" s="170" t="str">
        <f>Máximo!A504</f>
        <v>3.467</v>
      </c>
      <c r="B504" s="667" t="str">
        <f>Máximo!B504:E504</f>
        <v>10.1.A Oi utiliza diversas ferramentas para as atividades de gerenciamento da infraestrutura e de serviços de TI, sendo estas integradas com base no Framework de Gerenciamento da Oi, o que possibilita a gestão e operação de componentes, recursos e serviços de TI de forma estruturada e de acordo com as boas práticas de Gestão de TI como ITIL e COBIT;</v>
      </c>
      <c r="C504" s="668"/>
      <c r="D504" s="668"/>
      <c r="E504" s="669"/>
      <c r="F504" s="68" t="str">
        <f>IF(Máximo!F504:I504="","",Máximo!F504:I504)</f>
        <v/>
      </c>
      <c r="G504" s="72">
        <f>Máximo!G504:J504</f>
        <v>2.1459227E-4</v>
      </c>
      <c r="H504" s="70" t="str">
        <f>IF(Máximo!H504="","",Máximo!H504)</f>
        <v>Obrigatório</v>
      </c>
      <c r="I504" s="37" t="s">
        <v>4</v>
      </c>
      <c r="J504" s="73">
        <f>IF($K$13="Não Atende",0,IF(I504="","",IF(H504="",VLOOKUP(I504,Parâmetros!$B$3:$C$6,2,0),VLOOKUP(I504,Parâmetros!$B$3:$C$6,2,0)*VLOOKUP(H504,Parâmetros!$E$3:$G$5,2,0))))</f>
        <v>0</v>
      </c>
      <c r="K504" s="74">
        <f t="shared" si="273"/>
        <v>0</v>
      </c>
      <c r="L504" s="3"/>
      <c r="M504" s="38"/>
    </row>
    <row r="505" spans="1:13" ht="45.75" customHeight="1" outlineLevel="1" x14ac:dyDescent="0.2">
      <c r="A505" s="170" t="str">
        <f>Máximo!A505</f>
        <v>3.468</v>
      </c>
      <c r="B505" s="667" t="str">
        <f>Máximo!B505:E505</f>
        <v>10.2.O PROPONENTE deverá avaliar a relação de ferramentas da tabela abaixo verificando a compatibilidade das ferramentas utilizadas pela Oi com a solução proposta na RFP. Caso uma ou mais ferramenta(s) não seja(m) adequada(s) para a monitoração, automação e gerenciamento da solução proposta, ou ainda, caso seja necessária a complementação através de outras ferramentas, deverá ser considerada na Proposta Técnica quais seriam as ferramentas adicionais e/ou as ferramentas incompatíveis justificando os motivos. Caberá a CONTRATANTE avaliar a real necessidade de uso e aplicabilidade de novas ferramentas no framework de Gerenciamento da Oi. As ferramentas homologadas e utilizadas pela Oi para as respectivas finalidades são:</v>
      </c>
      <c r="C505" s="668"/>
      <c r="D505" s="668"/>
      <c r="E505" s="669"/>
      <c r="F505" s="68" t="str">
        <f>IF(Máximo!F505:I505="","",Máximo!F505:I505)</f>
        <v/>
      </c>
      <c r="G505" s="72">
        <f>Máximo!G505:J505</f>
        <v>2.1459227E-4</v>
      </c>
      <c r="H505" s="70" t="str">
        <f>IF(Máximo!H505="","",Máximo!H505)</f>
        <v>Obrigatório</v>
      </c>
      <c r="I505" s="37" t="s">
        <v>4</v>
      </c>
      <c r="J505" s="73">
        <f>IF($K$13="Não Atende",0,IF(I505="","",IF(H505="",VLOOKUP(I505,Parâmetros!$B$3:$C$6,2,0),VLOOKUP(I505,Parâmetros!$B$3:$C$6,2,0)*VLOOKUP(H505,Parâmetros!$E$3:$G$5,2,0))))</f>
        <v>0</v>
      </c>
      <c r="K505" s="74">
        <f t="shared" ref="K505:K568" si="274">IF(J505="",0,((G505*J505)*$F$30)*0.9*100)</f>
        <v>0</v>
      </c>
      <c r="L505" s="3"/>
      <c r="M505" s="38"/>
    </row>
    <row r="506" spans="1:13" ht="45.75" customHeight="1" outlineLevel="1" x14ac:dyDescent="0.2">
      <c r="A506" s="170" t="str">
        <f>Máximo!A506</f>
        <v>3.469</v>
      </c>
      <c r="B506" s="667" t="str">
        <f>Máximo!B506:E506</f>
        <v>10.2.1.     Nagios Monitoração de Redes – Disponibilidade e Performance</v>
      </c>
      <c r="C506" s="668"/>
      <c r="D506" s="668"/>
      <c r="E506" s="669"/>
      <c r="F506" s="68" t="str">
        <f>IF(Máximo!F506:I506="","",Máximo!F506:I506)</f>
        <v/>
      </c>
      <c r="G506" s="72">
        <f>Máximo!G506:J506</f>
        <v>2.1459227E-4</v>
      </c>
      <c r="H506" s="70" t="str">
        <f>IF(Máximo!H506="","",Máximo!H506)</f>
        <v>Obrigatório</v>
      </c>
      <c r="I506" s="37" t="s">
        <v>4</v>
      </c>
      <c r="J506" s="73">
        <f>IF($K$13="Não Atende",0,IF(I506="","",IF(H506="",VLOOKUP(I506,Parâmetros!$B$3:$C$6,2,0),VLOOKUP(I506,Parâmetros!$B$3:$C$6,2,0)*VLOOKUP(H506,Parâmetros!$E$3:$G$5,2,0))))</f>
        <v>0</v>
      </c>
      <c r="K506" s="74">
        <f t="shared" si="274"/>
        <v>0</v>
      </c>
      <c r="L506" s="3"/>
      <c r="M506" s="38"/>
    </row>
    <row r="507" spans="1:13" ht="45.75" customHeight="1" outlineLevel="1" x14ac:dyDescent="0.2">
      <c r="A507" s="170" t="str">
        <f>Máximo!A507</f>
        <v>3.470</v>
      </c>
      <c r="B507" s="667" t="str">
        <f>Máximo!B507:E507</f>
        <v>10.2.2.     BMC Patrol Agent Monitoração de Redes – Disponibilidade e Performance</v>
      </c>
      <c r="C507" s="668"/>
      <c r="D507" s="668"/>
      <c r="E507" s="669"/>
      <c r="F507" s="68" t="str">
        <f>IF(Máximo!F507:I507="","",Máximo!F507:I507)</f>
        <v/>
      </c>
      <c r="G507" s="72">
        <f>Máximo!G507:J507</f>
        <v>2.1459227E-4</v>
      </c>
      <c r="H507" s="70" t="str">
        <f>IF(Máximo!H507="","",Máximo!H507)</f>
        <v>Obrigatório</v>
      </c>
      <c r="I507" s="37" t="s">
        <v>4</v>
      </c>
      <c r="J507" s="73">
        <f>IF($K$13="Não Atende",0,IF(I507="","",IF(H507="",VLOOKUP(I507,Parâmetros!$B$3:$C$6,2,0),VLOOKUP(I507,Parâmetros!$B$3:$C$6,2,0)*VLOOKUP(H507,Parâmetros!$E$3:$G$5,2,0))))</f>
        <v>0</v>
      </c>
      <c r="K507" s="74">
        <f t="shared" si="274"/>
        <v>0</v>
      </c>
      <c r="L507" s="3"/>
      <c r="M507" s="38"/>
    </row>
    <row r="508" spans="1:13" ht="45.75" customHeight="1" outlineLevel="1" x14ac:dyDescent="0.2">
      <c r="A508" s="170" t="str">
        <f>Máximo!A508</f>
        <v>3.471</v>
      </c>
      <c r="B508" s="667" t="str">
        <f>Máximo!B508:E508</f>
        <v>10.2.3.     BMC Performance Assurance Agent Monitoração de Servidores, Serviços, Logs e Workloads – Disponibilidade e Performance</v>
      </c>
      <c r="C508" s="668"/>
      <c r="D508" s="668"/>
      <c r="E508" s="669"/>
      <c r="F508" s="68" t="str">
        <f>IF(Máximo!F508:I508="","",Máximo!F508:I508)</f>
        <v/>
      </c>
      <c r="G508" s="72">
        <f>Máximo!G508:J508</f>
        <v>2.1459227E-4</v>
      </c>
      <c r="H508" s="70" t="str">
        <f>IF(Máximo!H508="","",Máximo!H508)</f>
        <v>Obrigatório</v>
      </c>
      <c r="I508" s="37" t="s">
        <v>4</v>
      </c>
      <c r="J508" s="73">
        <f>IF($K$13="Não Atende",0,IF(I508="","",IF(H508="",VLOOKUP(I508,Parâmetros!$B$3:$C$6,2,0),VLOOKUP(I508,Parâmetros!$B$3:$C$6,2,0)*VLOOKUP(H508,Parâmetros!$E$3:$G$5,2,0))))</f>
        <v>0</v>
      </c>
      <c r="K508" s="74">
        <f t="shared" si="274"/>
        <v>0</v>
      </c>
      <c r="L508" s="3"/>
      <c r="M508" s="38"/>
    </row>
    <row r="509" spans="1:13" ht="45.75" customHeight="1" outlineLevel="1" x14ac:dyDescent="0.2">
      <c r="A509" s="170" t="str">
        <f>Máximo!A509</f>
        <v>3.472</v>
      </c>
      <c r="B509" s="667" t="str">
        <f>Máximo!B509:E509</f>
        <v>10.2.4.     BMC Portal Agentless (ProactiveNet) Monitoração de Servidores, Serviços, Logs e Workloads – Disponibilidade e Performance</v>
      </c>
      <c r="C509" s="668"/>
      <c r="D509" s="668"/>
      <c r="E509" s="669"/>
      <c r="F509" s="68" t="str">
        <f>IF(Máximo!F509:I509="","",Máximo!F509:I509)</f>
        <v/>
      </c>
      <c r="G509" s="72">
        <f>Máximo!G509:J509</f>
        <v>2.1459227E-4</v>
      </c>
      <c r="H509" s="70" t="str">
        <f>IF(Máximo!H509="","",Máximo!H509)</f>
        <v>Obrigatório</v>
      </c>
      <c r="I509" s="37" t="s">
        <v>4</v>
      </c>
      <c r="J509" s="73">
        <f>IF($K$13="Não Atende",0,IF(I509="","",IF(H509="",VLOOKUP(I509,Parâmetros!$B$3:$C$6,2,0),VLOOKUP(I509,Parâmetros!$B$3:$C$6,2,0)*VLOOKUP(H509,Parâmetros!$E$3:$G$5,2,0))))</f>
        <v>0</v>
      </c>
      <c r="K509" s="74">
        <f t="shared" si="274"/>
        <v>0</v>
      </c>
      <c r="L509" s="3"/>
      <c r="M509" s="38"/>
    </row>
    <row r="510" spans="1:13" ht="45.75" customHeight="1" outlineLevel="1" x14ac:dyDescent="0.2">
      <c r="A510" s="170" t="str">
        <f>Máximo!A510</f>
        <v>3.473</v>
      </c>
      <c r="B510" s="667" t="str">
        <f>Máximo!B510:E510</f>
        <v>10.2.5.     BMC Performance Management for Applications Monitoração de Aplicações e Middlewares – Disponibilidade e Peformance</v>
      </c>
      <c r="C510" s="668"/>
      <c r="D510" s="668"/>
      <c r="E510" s="669"/>
      <c r="F510" s="68" t="str">
        <f>IF(Máximo!F510:I510="","",Máximo!F510:I510)</f>
        <v/>
      </c>
      <c r="G510" s="72">
        <f>Máximo!G510:J510</f>
        <v>2.1459227E-4</v>
      </c>
      <c r="H510" s="70" t="str">
        <f>IF(Máximo!H510="","",Máximo!H510)</f>
        <v>Obrigatório</v>
      </c>
      <c r="I510" s="37" t="s">
        <v>4</v>
      </c>
      <c r="J510" s="73">
        <f>IF($K$13="Não Atende",0,IF(I510="","",IF(H510="",VLOOKUP(I510,Parâmetros!$B$3:$C$6,2,0),VLOOKUP(I510,Parâmetros!$B$3:$C$6,2,0)*VLOOKUP(H510,Parâmetros!$E$3:$G$5,2,0))))</f>
        <v>0</v>
      </c>
      <c r="K510" s="74">
        <f t="shared" si="274"/>
        <v>0</v>
      </c>
      <c r="L510" s="3"/>
      <c r="M510" s="38"/>
    </row>
    <row r="511" spans="1:13" ht="45.75" customHeight="1" outlineLevel="1" x14ac:dyDescent="0.2">
      <c r="A511" s="170" t="str">
        <f>Máximo!A511</f>
        <v>3.474</v>
      </c>
      <c r="B511" s="667" t="str">
        <f>Máximo!B511:E511</f>
        <v>10.2.6.     BMC Performance Management Knowledge Modules Monitoração de Aplicações e Middlewares – Disponibilidade e Peformance</v>
      </c>
      <c r="C511" s="668"/>
      <c r="D511" s="668"/>
      <c r="E511" s="669"/>
      <c r="F511" s="68" t="str">
        <f>IF(Máximo!F511:I511="","",Máximo!F511:I511)</f>
        <v/>
      </c>
      <c r="G511" s="72">
        <f>Máximo!G511:J511</f>
        <v>2.1459227E-4</v>
      </c>
      <c r="H511" s="70" t="str">
        <f>IF(Máximo!H511="","",Máximo!H511)</f>
        <v>Obrigatório</v>
      </c>
      <c r="I511" s="37" t="s">
        <v>4</v>
      </c>
      <c r="J511" s="73">
        <f>IF($K$13="Não Atende",0,IF(I511="","",IF(H511="",VLOOKUP(I511,Parâmetros!$B$3:$C$6,2,0),VLOOKUP(I511,Parâmetros!$B$3:$C$6,2,0)*VLOOKUP(H511,Parâmetros!$E$3:$G$5,2,0))))</f>
        <v>0</v>
      </c>
      <c r="K511" s="74">
        <f t="shared" si="274"/>
        <v>0</v>
      </c>
      <c r="L511" s="3"/>
      <c r="M511" s="38"/>
    </row>
    <row r="512" spans="1:13" ht="45.75" customHeight="1" outlineLevel="1" x14ac:dyDescent="0.2">
      <c r="A512" s="170" t="str">
        <f>Máximo!A512</f>
        <v>3.475</v>
      </c>
      <c r="B512" s="667" t="str">
        <f>Máximo!B512:E512</f>
        <v>10.2.7.     BMC T-MART / Silk Performer Monitoração da Experiência do Usuário Final - Peformance</v>
      </c>
      <c r="C512" s="668"/>
      <c r="D512" s="668"/>
      <c r="E512" s="669"/>
      <c r="F512" s="68" t="str">
        <f>IF(Máximo!F512:I512="","",Máximo!F512:I512)</f>
        <v/>
      </c>
      <c r="G512" s="72">
        <f>Máximo!G512:J512</f>
        <v>2.1459227E-4</v>
      </c>
      <c r="H512" s="70" t="str">
        <f>IF(Máximo!H512="","",Máximo!H512)</f>
        <v>Obrigatório</v>
      </c>
      <c r="I512" s="37" t="s">
        <v>4</v>
      </c>
      <c r="J512" s="73">
        <f>IF($K$13="Não Atende",0,IF(I512="","",IF(H512="",VLOOKUP(I512,Parâmetros!$B$3:$C$6,2,0),VLOOKUP(I512,Parâmetros!$B$3:$C$6,2,0)*VLOOKUP(H512,Parâmetros!$E$3:$G$5,2,0))))</f>
        <v>0</v>
      </c>
      <c r="K512" s="74">
        <f t="shared" si="274"/>
        <v>0</v>
      </c>
      <c r="L512" s="3"/>
      <c r="M512" s="38"/>
    </row>
    <row r="513" spans="1:13" ht="45.75" customHeight="1" outlineLevel="1" x14ac:dyDescent="0.2">
      <c r="A513" s="170" t="str">
        <f>Máximo!A513</f>
        <v>3.476</v>
      </c>
      <c r="B513" s="667" t="str">
        <f>Máximo!B513:E513</f>
        <v>10.2.8.     BMC End User Experience Management Monitoração da Experiência do Usuário Final - Peformance</v>
      </c>
      <c r="C513" s="668"/>
      <c r="D513" s="668"/>
      <c r="E513" s="669"/>
      <c r="F513" s="68" t="str">
        <f>IF(Máximo!F513:I513="","",Máximo!F513:I513)</f>
        <v/>
      </c>
      <c r="G513" s="72">
        <f>Máximo!G513:J513</f>
        <v>2.1459227E-4</v>
      </c>
      <c r="H513" s="70" t="str">
        <f>IF(Máximo!H513="","",Máximo!H513)</f>
        <v>Obrigatório</v>
      </c>
      <c r="I513" s="37" t="s">
        <v>4</v>
      </c>
      <c r="J513" s="73">
        <f>IF($K$13="Não Atende",0,IF(I513="","",IF(H513="",VLOOKUP(I513,Parâmetros!$B$3:$C$6,2,0),VLOOKUP(I513,Parâmetros!$B$3:$C$6,2,0)*VLOOKUP(H513,Parâmetros!$E$3:$G$5,2,0))))</f>
        <v>0</v>
      </c>
      <c r="K513" s="74">
        <f t="shared" si="274"/>
        <v>0</v>
      </c>
      <c r="L513" s="3"/>
      <c r="M513" s="38"/>
    </row>
    <row r="514" spans="1:13" ht="45.75" customHeight="1" outlineLevel="1" x14ac:dyDescent="0.2">
      <c r="A514" s="170" t="str">
        <f>Máximo!A514</f>
        <v>3.477</v>
      </c>
      <c r="B514" s="667" t="str">
        <f>Máximo!B514:E514</f>
        <v>10.2.9.     BMC ProactiveNet 9.0 Gerenciamento de Eventos</v>
      </c>
      <c r="C514" s="668"/>
      <c r="D514" s="668"/>
      <c r="E514" s="669"/>
      <c r="F514" s="68" t="str">
        <f>IF(Máximo!F514:I514="","",Máximo!F514:I514)</f>
        <v/>
      </c>
      <c r="G514" s="72">
        <f>Máximo!G514:J514</f>
        <v>2.1459227E-4</v>
      </c>
      <c r="H514" s="70" t="str">
        <f>IF(Máximo!H514="","",Máximo!H514)</f>
        <v>Obrigatório</v>
      </c>
      <c r="I514" s="37" t="s">
        <v>4</v>
      </c>
      <c r="J514" s="73">
        <f>IF($K$13="Não Atende",0,IF(I514="","",IF(H514="",VLOOKUP(I514,Parâmetros!$B$3:$C$6,2,0),VLOOKUP(I514,Parâmetros!$B$3:$C$6,2,0)*VLOOKUP(H514,Parâmetros!$E$3:$G$5,2,0))))</f>
        <v>0</v>
      </c>
      <c r="K514" s="74">
        <f t="shared" si="274"/>
        <v>0</v>
      </c>
      <c r="L514" s="3"/>
      <c r="M514" s="38"/>
    </row>
    <row r="515" spans="1:13" ht="45.75" customHeight="1" outlineLevel="1" x14ac:dyDescent="0.2">
      <c r="A515" s="170" t="str">
        <f>Máximo!A515</f>
        <v>3.478</v>
      </c>
      <c r="B515" s="667" t="str">
        <f>Máximo!B515:E515</f>
        <v>10.2.10.   BMC ARS Remedy 8.1 Gerenciamento de Requisições, Incidentes, Problemas e Mudanças</v>
      </c>
      <c r="C515" s="668"/>
      <c r="D515" s="668"/>
      <c r="E515" s="669"/>
      <c r="F515" s="68" t="str">
        <f>IF(Máximo!F515:I515="","",Máximo!F515:I515)</f>
        <v/>
      </c>
      <c r="G515" s="72">
        <f>Máximo!G515:J515</f>
        <v>2.1459227E-4</v>
      </c>
      <c r="H515" s="70" t="str">
        <f>IF(Máximo!H515="","",Máximo!H515)</f>
        <v>Obrigatório</v>
      </c>
      <c r="I515" s="37" t="s">
        <v>4</v>
      </c>
      <c r="J515" s="73">
        <f>IF($K$13="Não Atende",0,IF(I515="","",IF(H515="",VLOOKUP(I515,Parâmetros!$B$3:$C$6,2,0),VLOOKUP(I515,Parâmetros!$B$3:$C$6,2,0)*VLOOKUP(H515,Parâmetros!$E$3:$G$5,2,0))))</f>
        <v>0</v>
      </c>
      <c r="K515" s="74">
        <f t="shared" si="274"/>
        <v>0</v>
      </c>
      <c r="L515" s="3"/>
      <c r="M515" s="38"/>
    </row>
    <row r="516" spans="1:13" ht="45.75" customHeight="1" outlineLevel="1" x14ac:dyDescent="0.2">
      <c r="A516" s="170" t="str">
        <f>Máximo!A516</f>
        <v>3.479</v>
      </c>
      <c r="B516" s="667" t="str">
        <f>Máximo!B516:E516</f>
        <v>10.2.11.   BMC Atrium CMDB 8.1 Gerenciamento de Configurações e Ativos de TI</v>
      </c>
      <c r="C516" s="668"/>
      <c r="D516" s="668"/>
      <c r="E516" s="669"/>
      <c r="F516" s="68" t="str">
        <f>IF(Máximo!F516:I516="","",Máximo!F516:I516)</f>
        <v/>
      </c>
      <c r="G516" s="72">
        <f>Máximo!G516:J516</f>
        <v>2.1459227E-4</v>
      </c>
      <c r="H516" s="70" t="str">
        <f>IF(Máximo!H516="","",Máximo!H516)</f>
        <v>Obrigatório</v>
      </c>
      <c r="I516" s="37" t="s">
        <v>4</v>
      </c>
      <c r="J516" s="73">
        <f>IF($K$13="Não Atende",0,IF(I516="","",IF(H516="",VLOOKUP(I516,Parâmetros!$B$3:$C$6,2,0),VLOOKUP(I516,Parâmetros!$B$3:$C$6,2,0)*VLOOKUP(H516,Parâmetros!$E$3:$G$5,2,0))))</f>
        <v>0</v>
      </c>
      <c r="K516" s="74">
        <f t="shared" si="274"/>
        <v>0</v>
      </c>
      <c r="L516" s="3"/>
      <c r="M516" s="38"/>
    </row>
    <row r="517" spans="1:13" ht="45.75" customHeight="1" outlineLevel="1" x14ac:dyDescent="0.2">
      <c r="A517" s="170" t="str">
        <f>Máximo!A517</f>
        <v>3.480</v>
      </c>
      <c r="B517" s="667" t="str">
        <f>Máximo!B517:E517</f>
        <v>10.2.12.   BMC Atrium Discovery and Dependency Mapping 10.0 Gerenciamento de Configurações e Ativos de TI</v>
      </c>
      <c r="C517" s="668"/>
      <c r="D517" s="668"/>
      <c r="E517" s="669"/>
      <c r="F517" s="68" t="str">
        <f>IF(Máximo!F517:I517="","",Máximo!F517:I517)</f>
        <v/>
      </c>
      <c r="G517" s="72">
        <f>Máximo!G517:J517</f>
        <v>2.1459227E-4</v>
      </c>
      <c r="H517" s="70" t="str">
        <f>IF(Máximo!H517="","",Máximo!H517)</f>
        <v>Obrigatório</v>
      </c>
      <c r="I517" s="37" t="s">
        <v>4</v>
      </c>
      <c r="J517" s="73">
        <f>IF($K$13="Não Atende",0,IF(I517="","",IF(H517="",VLOOKUP(I517,Parâmetros!$B$3:$C$6,2,0),VLOOKUP(I517,Parâmetros!$B$3:$C$6,2,0)*VLOOKUP(H517,Parâmetros!$E$3:$G$5,2,0))))</f>
        <v>0</v>
      </c>
      <c r="K517" s="74">
        <f t="shared" si="274"/>
        <v>0</v>
      </c>
      <c r="L517" s="3"/>
      <c r="M517" s="38"/>
    </row>
    <row r="518" spans="1:13" ht="45.75" customHeight="1" outlineLevel="1" x14ac:dyDescent="0.2">
      <c r="A518" s="170" t="str">
        <f>Máximo!A518</f>
        <v>3.481</v>
      </c>
      <c r="B518" s="667" t="str">
        <f>Máximo!B518:E518</f>
        <v>10.2.13.   BMC Service Impact Management Gerenciamento do Impacto nos Serviços de TI e Negócio</v>
      </c>
      <c r="C518" s="668"/>
      <c r="D518" s="668"/>
      <c r="E518" s="669"/>
      <c r="F518" s="68" t="str">
        <f>IF(Máximo!F518:I518="","",Máximo!F518:I518)</f>
        <v/>
      </c>
      <c r="G518" s="72">
        <f>Máximo!G518:J518</f>
        <v>2.1459227E-4</v>
      </c>
      <c r="H518" s="70" t="str">
        <f>IF(Máximo!H518="","",Máximo!H518)</f>
        <v>Obrigatório</v>
      </c>
      <c r="I518" s="37" t="s">
        <v>4</v>
      </c>
      <c r="J518" s="73">
        <f>IF($K$13="Não Atende",0,IF(I518="","",IF(H518="",VLOOKUP(I518,Parâmetros!$B$3:$C$6,2,0),VLOOKUP(I518,Parâmetros!$B$3:$C$6,2,0)*VLOOKUP(H518,Parâmetros!$E$3:$G$5,2,0))))</f>
        <v>0</v>
      </c>
      <c r="K518" s="74">
        <f t="shared" si="274"/>
        <v>0</v>
      </c>
      <c r="L518" s="3"/>
      <c r="M518" s="38"/>
    </row>
    <row r="519" spans="1:13" ht="45.75" customHeight="1" outlineLevel="1" x14ac:dyDescent="0.2">
      <c r="A519" s="170" t="str">
        <f>Máximo!A519</f>
        <v>3.482</v>
      </c>
      <c r="B519" s="667" t="str">
        <f>Máximo!B519:E519</f>
        <v>10.2.14.   BMC Capacity Optimization 9.5 Gerenciamento de Capacidade</v>
      </c>
      <c r="C519" s="668"/>
      <c r="D519" s="668"/>
      <c r="E519" s="669"/>
      <c r="F519" s="68" t="str">
        <f>IF(Máximo!F519:I519="","",Máximo!F519:I519)</f>
        <v/>
      </c>
      <c r="G519" s="72">
        <f>Máximo!G519:J519</f>
        <v>2.1459227E-4</v>
      </c>
      <c r="H519" s="70" t="str">
        <f>IF(Máximo!H519="","",Máximo!H519)</f>
        <v>Obrigatório</v>
      </c>
      <c r="I519" s="37" t="s">
        <v>4</v>
      </c>
      <c r="J519" s="73">
        <f>IF($K$13="Não Atende",0,IF(I519="","",IF(H519="",VLOOKUP(I519,Parâmetros!$B$3:$C$6,2,0),VLOOKUP(I519,Parâmetros!$B$3:$C$6,2,0)*VLOOKUP(H519,Parâmetros!$E$3:$G$5,2,0))))</f>
        <v>0</v>
      </c>
      <c r="K519" s="74">
        <f t="shared" si="274"/>
        <v>0</v>
      </c>
      <c r="L519" s="3"/>
      <c r="M519" s="38"/>
    </row>
    <row r="520" spans="1:13" ht="45.75" customHeight="1" outlineLevel="1" x14ac:dyDescent="0.2">
      <c r="A520" s="170" t="str">
        <f>Máximo!A520</f>
        <v>3.483</v>
      </c>
      <c r="B520" s="667" t="str">
        <f>Máximo!B520:E520</f>
        <v>10.2.15.   Symantec Netbackup Gerenciamento de Backups</v>
      </c>
      <c r="C520" s="668"/>
      <c r="D520" s="668"/>
      <c r="E520" s="669"/>
      <c r="F520" s="68" t="str">
        <f>IF(Máximo!F520:I520="","",Máximo!F520:I520)</f>
        <v/>
      </c>
      <c r="G520" s="72">
        <f>Máximo!G520:J520</f>
        <v>2.1459227E-4</v>
      </c>
      <c r="H520" s="70" t="str">
        <f>IF(Máximo!H520="","",Máximo!H520)</f>
        <v>Obrigatório</v>
      </c>
      <c r="I520" s="37" t="s">
        <v>4</v>
      </c>
      <c r="J520" s="73">
        <f>IF($K$13="Não Atende",0,IF(I520="","",IF(H520="",VLOOKUP(I520,Parâmetros!$B$3:$C$6,2,0),VLOOKUP(I520,Parâmetros!$B$3:$C$6,2,0)*VLOOKUP(H520,Parâmetros!$E$3:$G$5,2,0))))</f>
        <v>0</v>
      </c>
      <c r="K520" s="74">
        <f t="shared" si="274"/>
        <v>0</v>
      </c>
      <c r="L520" s="3"/>
      <c r="M520" s="38"/>
    </row>
    <row r="521" spans="1:13" ht="45.75" customHeight="1" outlineLevel="1" x14ac:dyDescent="0.2">
      <c r="A521" s="170" t="str">
        <f>Máximo!A521</f>
        <v>3.484</v>
      </c>
      <c r="B521" s="667" t="str">
        <f>Máximo!B521:E521</f>
        <v>10.2.16.   IBM Tivoli Storage Manager Gerenciamento de Backups</v>
      </c>
      <c r="C521" s="668"/>
      <c r="D521" s="668"/>
      <c r="E521" s="669"/>
      <c r="F521" s="68" t="str">
        <f>IF(Máximo!F521:I521="","",Máximo!F521:I521)</f>
        <v/>
      </c>
      <c r="G521" s="72">
        <f>Máximo!G521:J521</f>
        <v>2.1459227E-4</v>
      </c>
      <c r="H521" s="70" t="str">
        <f>IF(Máximo!H521="","",Máximo!H521)</f>
        <v>Obrigatório</v>
      </c>
      <c r="I521" s="37" t="s">
        <v>4</v>
      </c>
      <c r="J521" s="73">
        <f>IF($K$13="Não Atende",0,IF(I521="","",IF(H521="",VLOOKUP(I521,Parâmetros!$B$3:$C$6,2,0),VLOOKUP(I521,Parâmetros!$B$3:$C$6,2,0)*VLOOKUP(H521,Parâmetros!$E$3:$G$5,2,0))))</f>
        <v>0</v>
      </c>
      <c r="K521" s="74">
        <f t="shared" si="274"/>
        <v>0</v>
      </c>
      <c r="L521" s="3"/>
      <c r="M521" s="38"/>
    </row>
    <row r="522" spans="1:13" ht="45.75" customHeight="1" outlineLevel="1" x14ac:dyDescent="0.2">
      <c r="A522" s="170" t="str">
        <f>Máximo!A522</f>
        <v>3.485</v>
      </c>
      <c r="B522" s="667" t="str">
        <f>Máximo!B522:E522</f>
        <v>10.2.17.   BMC Control-M/D/O Gerenciamento de Jobs (Automação e Scheduling)</v>
      </c>
      <c r="C522" s="668"/>
      <c r="D522" s="668"/>
      <c r="E522" s="669"/>
      <c r="F522" s="68" t="str">
        <f>IF(Máximo!F522:I522="","",Máximo!F522:I522)</f>
        <v/>
      </c>
      <c r="G522" s="72">
        <f>Máximo!G522:J522</f>
        <v>2.1459227E-4</v>
      </c>
      <c r="H522" s="70" t="str">
        <f>IF(Máximo!H522="","",Máximo!H522)</f>
        <v>Obrigatório</v>
      </c>
      <c r="I522" s="37" t="s">
        <v>4</v>
      </c>
      <c r="J522" s="73">
        <f>IF($K$13="Não Atende",0,IF(I522="","",IF(H522="",VLOOKUP(I522,Parâmetros!$B$3:$C$6,2,0),VLOOKUP(I522,Parâmetros!$B$3:$C$6,2,0)*VLOOKUP(H522,Parâmetros!$E$3:$G$5,2,0))))</f>
        <v>0</v>
      </c>
      <c r="K522" s="74">
        <f t="shared" si="274"/>
        <v>0</v>
      </c>
      <c r="L522" s="3"/>
      <c r="M522" s="38"/>
    </row>
    <row r="523" spans="1:13" ht="45.75" customHeight="1" outlineLevel="1" x14ac:dyDescent="0.2">
      <c r="A523" s="170" t="str">
        <f>Máximo!A523</f>
        <v>3.486</v>
      </c>
      <c r="B523" s="667" t="str">
        <f>Máximo!B523:E523</f>
        <v>10.2.18.   IBM Sterling Connect Direct Gerenciamento de Transferências de Arquivos</v>
      </c>
      <c r="C523" s="668"/>
      <c r="D523" s="668"/>
      <c r="E523" s="669"/>
      <c r="F523" s="68" t="str">
        <f>IF(Máximo!F523:I523="","",Máximo!F523:I523)</f>
        <v/>
      </c>
      <c r="G523" s="72">
        <f>Máximo!G523:J523</f>
        <v>2.1459227E-4</v>
      </c>
      <c r="H523" s="70" t="str">
        <f>IF(Máximo!H523="","",Máximo!H523)</f>
        <v>Obrigatório</v>
      </c>
      <c r="I523" s="37" t="s">
        <v>4</v>
      </c>
      <c r="J523" s="73">
        <f>IF($K$13="Não Atende",0,IF(I523="","",IF(H523="",VLOOKUP(I523,Parâmetros!$B$3:$C$6,2,0),VLOOKUP(I523,Parâmetros!$B$3:$C$6,2,0)*VLOOKUP(H523,Parâmetros!$E$3:$G$5,2,0))))</f>
        <v>0</v>
      </c>
      <c r="K523" s="74">
        <f t="shared" si="274"/>
        <v>0</v>
      </c>
      <c r="L523" s="3"/>
      <c r="M523" s="38"/>
    </row>
    <row r="524" spans="1:13" ht="45.75" customHeight="1" outlineLevel="1" x14ac:dyDescent="0.2">
      <c r="A524" s="170" t="str">
        <f>Máximo!A524</f>
        <v>3.487</v>
      </c>
      <c r="B524" s="667" t="str">
        <f>Máximo!B524:E524</f>
        <v>10.2.19.   XFB (Pelican) Gerenciamento de Transferências de Arquivos</v>
      </c>
      <c r="C524" s="668"/>
      <c r="D524" s="668"/>
      <c r="E524" s="669"/>
      <c r="F524" s="68" t="str">
        <f>IF(Máximo!F524:I524="","",Máximo!F524:I524)</f>
        <v/>
      </c>
      <c r="G524" s="72">
        <f>Máximo!G524:J524</f>
        <v>2.1459227E-4</v>
      </c>
      <c r="H524" s="70" t="str">
        <f>IF(Máximo!H524="","",Máximo!H524)</f>
        <v>Obrigatório</v>
      </c>
      <c r="I524" s="37" t="s">
        <v>4</v>
      </c>
      <c r="J524" s="73">
        <f>IF($K$13="Não Atende",0,IF(I524="","",IF(H524="",VLOOKUP(I524,Parâmetros!$B$3:$C$6,2,0),VLOOKUP(I524,Parâmetros!$B$3:$C$6,2,0)*VLOOKUP(H524,Parâmetros!$E$3:$G$5,2,0))))</f>
        <v>0</v>
      </c>
      <c r="K524" s="74">
        <f t="shared" si="274"/>
        <v>0</v>
      </c>
      <c r="L524" s="3"/>
      <c r="M524" s="38"/>
    </row>
    <row r="525" spans="1:13" ht="45.75" customHeight="1" outlineLevel="1" x14ac:dyDescent="0.2">
      <c r="A525" s="170" t="str">
        <f>Máximo!A525</f>
        <v>3.488</v>
      </c>
      <c r="B525" s="667" t="str">
        <f>Máximo!B525:E525</f>
        <v>10.3.O PROPONENTE deve relacionar quais ferramentas da Oi serão utilizadas para monitoração, automação e gerenciamento da Solução Proposta. Caso exista a necessidade de uso de outras ferramentas, o PROPONENTE deverá apresentar na proposta técnica a justificativa de necessidade, os custos de aquisição, manutenção e implementação da ferramenta proposta, especificando a integração da mesma no Framework de Gerenciamento da Oi, a saber:</v>
      </c>
      <c r="C525" s="668"/>
      <c r="D525" s="668"/>
      <c r="E525" s="669"/>
      <c r="F525" s="68" t="str">
        <f>IF(Máximo!F525:I525="","",Máximo!F525:I525)</f>
        <v/>
      </c>
      <c r="G525" s="72">
        <f>Máximo!G525:J525</f>
        <v>2.1459227E-4</v>
      </c>
      <c r="H525" s="70" t="str">
        <f>IF(Máximo!H525="","",Máximo!H525)</f>
        <v>Obrigatório</v>
      </c>
      <c r="I525" s="37" t="s">
        <v>4</v>
      </c>
      <c r="J525" s="73">
        <f>IF($K$13="Não Atende",0,IF(I525="","",IF(H525="",VLOOKUP(I525,Parâmetros!$B$3:$C$6,2,0),VLOOKUP(I525,Parâmetros!$B$3:$C$6,2,0)*VLOOKUP(H525,Parâmetros!$E$3:$G$5,2,0))))</f>
        <v>0</v>
      </c>
      <c r="K525" s="74">
        <f t="shared" si="274"/>
        <v>0</v>
      </c>
      <c r="L525" s="3"/>
      <c r="M525" s="38"/>
    </row>
    <row r="526" spans="1:13" ht="45.75" customHeight="1" outlineLevel="1" x14ac:dyDescent="0.2">
      <c r="A526" s="170" t="str">
        <f>Máximo!A526</f>
        <v>3.489</v>
      </c>
      <c r="B526" s="667" t="str">
        <f>Máximo!B526:E526</f>
        <v>10.4.O uso de novas ferramentas de monitoração serão permitidas apenas na camada de “Monitoring Tools” do Framework de Gerenciamento de TI, devendo ser garantida a integração com a ferramenta de gerenciamento de eventos BMC ProactiveNet através de web services ou pelo protocolo SNMP;</v>
      </c>
      <c r="C526" s="668"/>
      <c r="D526" s="668"/>
      <c r="E526" s="669"/>
      <c r="F526" s="68" t="str">
        <f>IF(Máximo!F526:I526="","",Máximo!F526:I526)</f>
        <v/>
      </c>
      <c r="G526" s="72">
        <f>Máximo!G526:J526</f>
        <v>2.1459227E-4</v>
      </c>
      <c r="H526" s="70" t="str">
        <f>IF(Máximo!H526="","",Máximo!H526)</f>
        <v>Obrigatório</v>
      </c>
      <c r="I526" s="37" t="s">
        <v>4</v>
      </c>
      <c r="J526" s="73">
        <f>IF($K$13="Não Atende",0,IF(I526="","",IF(H526="",VLOOKUP(I526,Parâmetros!$B$3:$C$6,2,0),VLOOKUP(I526,Parâmetros!$B$3:$C$6,2,0)*VLOOKUP(H526,Parâmetros!$E$3:$G$5,2,0))))</f>
        <v>0</v>
      </c>
      <c r="K526" s="74">
        <f t="shared" si="274"/>
        <v>0</v>
      </c>
      <c r="L526" s="3"/>
      <c r="M526" s="38"/>
    </row>
    <row r="527" spans="1:13" ht="45.75" customHeight="1" outlineLevel="1" x14ac:dyDescent="0.2">
      <c r="A527" s="170" t="str">
        <f>Máximo!A527</f>
        <v>3.490</v>
      </c>
      <c r="B527" s="667" t="str">
        <f>Máximo!B527:E527</f>
        <v>10.5.É desejável que a solução proposta possua recursos de auto-monitoração de seus serviços, processos e componentes. Caso exista, deve ser detalhado na proposta o método de monitoração, os recursos monitorados e a forma de obtenção de dados.</v>
      </c>
      <c r="C527" s="668"/>
      <c r="D527" s="668"/>
      <c r="E527" s="669"/>
      <c r="F527" s="68" t="str">
        <f>IF(Máximo!F527:I527="","",Máximo!F527:I527)</f>
        <v/>
      </c>
      <c r="G527" s="72">
        <f>Máximo!G527:J527</f>
        <v>2.1459227E-4</v>
      </c>
      <c r="H527" s="70" t="str">
        <f>IF(Máximo!H527="","",Máximo!H527)</f>
        <v>Obrigatório</v>
      </c>
      <c r="I527" s="37" t="s">
        <v>4</v>
      </c>
      <c r="J527" s="73">
        <f>IF($K$13="Não Atende",0,IF(I527="","",IF(H527="",VLOOKUP(I527,Parâmetros!$B$3:$C$6,2,0),VLOOKUP(I527,Parâmetros!$B$3:$C$6,2,0)*VLOOKUP(H527,Parâmetros!$E$3:$G$5,2,0))))</f>
        <v>0</v>
      </c>
      <c r="K527" s="74">
        <f t="shared" si="274"/>
        <v>0</v>
      </c>
      <c r="L527" s="3"/>
      <c r="M527" s="38"/>
    </row>
    <row r="528" spans="1:13" ht="45.75" customHeight="1" outlineLevel="1" x14ac:dyDescent="0.2">
      <c r="A528" s="170" t="str">
        <f>Máximo!A528</f>
        <v>3.491</v>
      </c>
      <c r="B528" s="667" t="str">
        <f>Máximo!B528:E528</f>
        <v>10.6.A PROPONENTE será responsável por identificar os recursos, funcionalidades, componentes, logs e transações da aplicação para que seja possível implementar as devidas configurações de monitoração durante o projeto.</v>
      </c>
      <c r="C528" s="668"/>
      <c r="D528" s="668"/>
      <c r="E528" s="669"/>
      <c r="F528" s="68" t="str">
        <f>IF(Máximo!F528:I528="","",Máximo!F528:I528)</f>
        <v/>
      </c>
      <c r="G528" s="72">
        <f>Máximo!G528:J528</f>
        <v>2.1459227E-4</v>
      </c>
      <c r="H528" s="70" t="str">
        <f>IF(Máximo!H528="","",Máximo!H528)</f>
        <v>Obrigatório</v>
      </c>
      <c r="I528" s="37" t="s">
        <v>4</v>
      </c>
      <c r="J528" s="73">
        <f>IF($K$13="Não Atende",0,IF(I528="","",IF(H528="",VLOOKUP(I528,Parâmetros!$B$3:$C$6,2,0),VLOOKUP(I528,Parâmetros!$B$3:$C$6,2,0)*VLOOKUP(H528,Parâmetros!$E$3:$G$5,2,0))))</f>
        <v>0</v>
      </c>
      <c r="K528" s="74">
        <f t="shared" si="274"/>
        <v>0</v>
      </c>
      <c r="L528" s="3"/>
      <c r="M528" s="38"/>
    </row>
    <row r="529" spans="1:13" ht="45.75" customHeight="1" outlineLevel="1" x14ac:dyDescent="0.2">
      <c r="A529" s="170" t="str">
        <f>Máximo!A529</f>
        <v>3.492</v>
      </c>
      <c r="B529" s="667" t="str">
        <f>Máximo!B529:E529</f>
        <v>10.7.A funcionalidade de auto-monitoração da solução proposta deve ser integrada com a ferramenta de gerenciamento de eventos BMC ProactiveNet através de web services ou pelo protocolo SMNP, sendo esta atividade de responsabilidade do PROPONENTE. Em caso de impossibilidade, deve-se indicar os registros de LOG que devem ser monitorados, indicando as codificações de erro a serem monitoradas no arquivo de LOG em padrão aberto para leitura;</v>
      </c>
      <c r="C529" s="668"/>
      <c r="D529" s="668"/>
      <c r="E529" s="669"/>
      <c r="F529" s="68" t="str">
        <f>IF(Máximo!F529:I529="","",Máximo!F529:I529)</f>
        <v/>
      </c>
      <c r="G529" s="72">
        <f>Máximo!G529:J529</f>
        <v>2.1459227E-4</v>
      </c>
      <c r="H529" s="70" t="str">
        <f>IF(Máximo!H529="","",Máximo!H529)</f>
        <v>Obrigatório</v>
      </c>
      <c r="I529" s="37" t="s">
        <v>4</v>
      </c>
      <c r="J529" s="73">
        <f>IF($K$13="Não Atende",0,IF(I529="","",IF(H529="",VLOOKUP(I529,Parâmetros!$B$3:$C$6,2,0),VLOOKUP(I529,Parâmetros!$B$3:$C$6,2,0)*VLOOKUP(H529,Parâmetros!$E$3:$G$5,2,0))))</f>
        <v>0</v>
      </c>
      <c r="K529" s="74">
        <f t="shared" si="274"/>
        <v>0</v>
      </c>
      <c r="L529" s="3"/>
      <c r="M529" s="38"/>
    </row>
    <row r="530" spans="1:13" ht="45.75" customHeight="1" outlineLevel="1" x14ac:dyDescent="0.2">
      <c r="A530" s="170" t="str">
        <f>Máximo!A530</f>
        <v>3.493</v>
      </c>
      <c r="B530" s="667" t="str">
        <f>Máximo!B530:E530</f>
        <v>10.8.Para atender às necessidades de gerenciamento da experiência do usuário final e também possibilitar a identificação o impacto nos serviços de negócio da Oi, o PROPONENTE informar se a solução proposta atende os seguintes requisitos, garantindo o atendimento na fase de implantação da solução:</v>
      </c>
      <c r="C530" s="668"/>
      <c r="D530" s="668"/>
      <c r="E530" s="669"/>
      <c r="F530" s="68" t="str">
        <f>IF(Máximo!F530:I530="","",Máximo!F530:I530)</f>
        <v/>
      </c>
      <c r="G530" s="72">
        <f>Máximo!G530:J530</f>
        <v>2.1459227E-4</v>
      </c>
      <c r="H530" s="70" t="str">
        <f>IF(Máximo!H530="","",Máximo!H530)</f>
        <v>Obrigatório</v>
      </c>
      <c r="I530" s="37" t="s">
        <v>4</v>
      </c>
      <c r="J530" s="73">
        <f>IF($K$13="Não Atende",0,IF(I530="","",IF(H530="",VLOOKUP(I530,Parâmetros!$B$3:$C$6,2,0),VLOOKUP(I530,Parâmetros!$B$3:$C$6,2,0)*VLOOKUP(H530,Parâmetros!$E$3:$G$5,2,0))))</f>
        <v>0</v>
      </c>
      <c r="K530" s="74">
        <f t="shared" si="274"/>
        <v>0</v>
      </c>
      <c r="L530" s="3"/>
      <c r="M530" s="38"/>
    </row>
    <row r="531" spans="1:13" ht="45.75" customHeight="1" outlineLevel="1" x14ac:dyDescent="0.2">
      <c r="A531" s="170" t="str">
        <f>Máximo!A531</f>
        <v>3.494</v>
      </c>
      <c r="B531" s="667" t="str">
        <f>Máximo!B531:E531</f>
        <v>10.8.1.               Deverão ser informados quais processos em execução na plataforma do sistema operacional deverão ser monitorados, a fim de identificar a disponibilidade da aplicação e mensurar a performance das transações e cargas de trabalho. Essa informação deve constar na proposta técnica;</v>
      </c>
      <c r="C531" s="668"/>
      <c r="D531" s="668"/>
      <c r="E531" s="669"/>
      <c r="F531" s="68" t="str">
        <f>IF(Máximo!F531:I531="","",Máximo!F531:I531)</f>
        <v/>
      </c>
      <c r="G531" s="72">
        <f>Máximo!G531:J531</f>
        <v>2.1459227E-4</v>
      </c>
      <c r="H531" s="70" t="str">
        <f>IF(Máximo!H531="","",Máximo!H531)</f>
        <v>Obrigatório</v>
      </c>
      <c r="I531" s="37" t="s">
        <v>4</v>
      </c>
      <c r="J531" s="73">
        <f>IF($K$13="Não Atende",0,IF(I531="","",IF(H531="",VLOOKUP(I531,Parâmetros!$B$3:$C$6,2,0),VLOOKUP(I531,Parâmetros!$B$3:$C$6,2,0)*VLOOKUP(H531,Parâmetros!$E$3:$G$5,2,0))))</f>
        <v>0</v>
      </c>
      <c r="K531" s="74">
        <f t="shared" si="274"/>
        <v>0</v>
      </c>
      <c r="L531" s="3"/>
      <c r="M531" s="38"/>
    </row>
    <row r="532" spans="1:13" ht="45.75" customHeight="1" outlineLevel="1" x14ac:dyDescent="0.2">
      <c r="A532" s="170" t="str">
        <f>Máximo!A532</f>
        <v>3.495</v>
      </c>
      <c r="B532" s="667" t="str">
        <f>Máximo!B532:E532</f>
        <v>10.8.2.               A solução a ser ofertada deve possuir recursos que permitam identificar o início, o processamento e o fim de uma transação, indicando por intermédio de API’s informações que permitam identificar a aplicação, a transação sistêmica executada, o status da transação e o nível de criticidade da transação quanto a disponibilidade, performance e conformidade. Essas informações devem ser detalhadas e exemplificadas na proposta técnica;</v>
      </c>
      <c r="C532" s="668"/>
      <c r="D532" s="668"/>
      <c r="E532" s="669"/>
      <c r="F532" s="68" t="str">
        <f>IF(Máximo!F532:I532="","",Máximo!F532:I532)</f>
        <v/>
      </c>
      <c r="G532" s="72">
        <f>Máximo!G532:J532</f>
        <v>2.1459227E-4</v>
      </c>
      <c r="H532" s="70" t="str">
        <f>IF(Máximo!H532="","",Máximo!H532)</f>
        <v>Obrigatório</v>
      </c>
      <c r="I532" s="37" t="s">
        <v>4</v>
      </c>
      <c r="J532" s="73">
        <f>IF($K$13="Não Atende",0,IF(I532="","",IF(H532="",VLOOKUP(I532,Parâmetros!$B$3:$C$6,2,0),VLOOKUP(I532,Parâmetros!$B$3:$C$6,2,0)*VLOOKUP(H532,Parâmetros!$E$3:$G$5,2,0))))</f>
        <v>0</v>
      </c>
      <c r="K532" s="74">
        <f t="shared" si="274"/>
        <v>0</v>
      </c>
      <c r="L532" s="3"/>
      <c r="M532" s="38"/>
    </row>
    <row r="533" spans="1:13" ht="45.75" customHeight="1" outlineLevel="1" x14ac:dyDescent="0.2">
      <c r="A533" s="170" t="str">
        <f>Máximo!A533</f>
        <v>3.496</v>
      </c>
      <c r="B533" s="667" t="str">
        <f>Máximo!B533:E533</f>
        <v>10.8.3.               A solução a ser ofertada deve permitir que as ferramentas de gerenciamento de performance das aplicações utilizadas pela Oi possam rastrear em tempo real a execução dos seus algoritmos / transações sistêmicas e identificar se as mesmas foram executadas com sucesso;</v>
      </c>
      <c r="C533" s="668"/>
      <c r="D533" s="668"/>
      <c r="E533" s="669"/>
      <c r="F533" s="68" t="str">
        <f>IF(Máximo!F533:I533="","",Máximo!F533:I533)</f>
        <v/>
      </c>
      <c r="G533" s="72">
        <f>Máximo!G533:J533</f>
        <v>2.1459227E-4</v>
      </c>
      <c r="H533" s="70" t="str">
        <f>IF(Máximo!H533="","",Máximo!H533)</f>
        <v>Obrigatório</v>
      </c>
      <c r="I533" s="37" t="s">
        <v>4</v>
      </c>
      <c r="J533" s="73">
        <f>IF($K$13="Não Atende",0,IF(I533="","",IF(H533="",VLOOKUP(I533,Parâmetros!$B$3:$C$6,2,0),VLOOKUP(I533,Parâmetros!$B$3:$C$6,2,0)*VLOOKUP(H533,Parâmetros!$E$3:$G$5,2,0))))</f>
        <v>0</v>
      </c>
      <c r="K533" s="74">
        <f t="shared" si="274"/>
        <v>0</v>
      </c>
      <c r="L533" s="3"/>
      <c r="M533" s="38"/>
    </row>
    <row r="534" spans="1:13" ht="45.75" customHeight="1" outlineLevel="1" x14ac:dyDescent="0.2">
      <c r="A534" s="170" t="str">
        <f>Máximo!A534</f>
        <v>3.497</v>
      </c>
      <c r="B534" s="667" t="str">
        <f>Máximo!B534:E534</f>
        <v>10.8.4.               A solução a ser ofertada deve permitir que as ferramentas de Gerenciamento e de Discovery da Oi possam descobrir os componentes de software envolvidos na execução da aplicação. O PROPONENTE deve indicar na proposta técnica quais são as características que permitam a descoberta da aplicação na Rede. Por exemplo, processos, serviços, local de instalação e outras informações que permitam reconhecer a aplicação sem a necessidade de indicar a infraestrutura onde o mesmo encontra-se instalado;</v>
      </c>
      <c r="C534" s="668"/>
      <c r="D534" s="668"/>
      <c r="E534" s="669"/>
      <c r="F534" s="68" t="str">
        <f>IF(Máximo!F534:I534="","",Máximo!F534:I534)</f>
        <v/>
      </c>
      <c r="G534" s="72">
        <f>Máximo!G534:J534</f>
        <v>2.1459227E-4</v>
      </c>
      <c r="H534" s="70" t="str">
        <f>IF(Máximo!H534="","",Máximo!H534)</f>
        <v>Obrigatório</v>
      </c>
      <c r="I534" s="37" t="s">
        <v>4</v>
      </c>
      <c r="J534" s="73">
        <f>IF($K$13="Não Atende",0,IF(I534="","",IF(H534="",VLOOKUP(I534,Parâmetros!$B$3:$C$6,2,0),VLOOKUP(I534,Parâmetros!$B$3:$C$6,2,0)*VLOOKUP(H534,Parâmetros!$E$3:$G$5,2,0))))</f>
        <v>0</v>
      </c>
      <c r="K534" s="74">
        <f t="shared" si="274"/>
        <v>0</v>
      </c>
      <c r="L534" s="3"/>
      <c r="M534" s="38"/>
    </row>
    <row r="535" spans="1:13" ht="45.75" customHeight="1" outlineLevel="1" x14ac:dyDescent="0.2">
      <c r="A535" s="170" t="str">
        <f>Máximo!A535</f>
        <v>3.498</v>
      </c>
      <c r="B535" s="667" t="str">
        <f>Máximo!B535:E535</f>
        <v>10.8.5.               Deve ser confirmada a possibilidade de monitorar e medir o desempenho e disponibilidade de aplicações de missão-crítica, com granularidade suficiente para prover visão detalhada dos programas e subprogramas que compõem o sistema (Deep Dive);</v>
      </c>
      <c r="C535" s="668"/>
      <c r="D535" s="668"/>
      <c r="E535" s="669"/>
      <c r="F535" s="68" t="str">
        <f>IF(Máximo!F535:I535="","",Máximo!F535:I535)</f>
        <v/>
      </c>
      <c r="G535" s="72">
        <f>Máximo!G535:J535</f>
        <v>2.1459227E-4</v>
      </c>
      <c r="H535" s="70" t="str">
        <f>IF(Máximo!H535="","",Máximo!H535)</f>
        <v>Obrigatório</v>
      </c>
      <c r="I535" s="37" t="s">
        <v>4</v>
      </c>
      <c r="J535" s="73">
        <f>IF($K$13="Não Atende",0,IF(I535="","",IF(H535="",VLOOKUP(I535,Parâmetros!$B$3:$C$6,2,0),VLOOKUP(I535,Parâmetros!$B$3:$C$6,2,0)*VLOOKUP(H535,Parâmetros!$E$3:$G$5,2,0))))</f>
        <v>0</v>
      </c>
      <c r="K535" s="74">
        <f t="shared" si="274"/>
        <v>0</v>
      </c>
      <c r="L535" s="3"/>
      <c r="M535" s="38"/>
    </row>
    <row r="536" spans="1:13" ht="45.75" customHeight="1" outlineLevel="1" x14ac:dyDescent="0.2">
      <c r="A536" s="170" t="str">
        <f>Máximo!A536</f>
        <v>3.499</v>
      </c>
      <c r="B536" s="667" t="str">
        <f>Máximo!B536:E536</f>
        <v>10.8.6.               Deve ser confirmada a possibilidade de detectar desvios do padrão de comportamento da aplicação e emitir alertas proativos (exemplo: volume de eventos online em fila de execução). Estas informações sobre desvios do padrão de comportamento devem ser fornecidas pela solução e garantida a possibilidade de extração dos dados para a ferramenta de gerenciamento de eventos;</v>
      </c>
      <c r="C536" s="668"/>
      <c r="D536" s="668"/>
      <c r="E536" s="669"/>
      <c r="F536" s="68" t="str">
        <f>IF(Máximo!F536:I536="","",Máximo!F536:I536)</f>
        <v/>
      </c>
      <c r="G536" s="72">
        <f>Máximo!G536:J536</f>
        <v>2.1459227E-4</v>
      </c>
      <c r="H536" s="70" t="str">
        <f>IF(Máximo!H536="","",Máximo!H536)</f>
        <v>Obrigatório</v>
      </c>
      <c r="I536" s="37" t="s">
        <v>4</v>
      </c>
      <c r="J536" s="73">
        <f>IF($K$13="Não Atende",0,IF(I536="","",IF(H536="",VLOOKUP(I536,Parâmetros!$B$3:$C$6,2,0),VLOOKUP(I536,Parâmetros!$B$3:$C$6,2,0)*VLOOKUP(H536,Parâmetros!$E$3:$G$5,2,0))))</f>
        <v>0</v>
      </c>
      <c r="K536" s="74">
        <f t="shared" si="274"/>
        <v>0</v>
      </c>
      <c r="L536" s="3"/>
      <c r="M536" s="38"/>
    </row>
    <row r="537" spans="1:13" ht="45.75" customHeight="1" outlineLevel="1" x14ac:dyDescent="0.2">
      <c r="A537" s="170" t="str">
        <f>Máximo!A537</f>
        <v>3.500</v>
      </c>
      <c r="B537" s="667" t="str">
        <f>Máximo!B537:E537</f>
        <v>10.8.7.               A solução deve permitir que interrupções indevidas da aplicação/solução sejam registradas automaticamente pelas ferramentas de alarmes/incidentes da Oi;</v>
      </c>
      <c r="C537" s="668"/>
      <c r="D537" s="668"/>
      <c r="E537" s="669"/>
      <c r="F537" s="68" t="str">
        <f>IF(Máximo!F537:I537="","",Máximo!F537:I537)</f>
        <v/>
      </c>
      <c r="G537" s="72">
        <f>Máximo!G537:J537</f>
        <v>2.1459227E-4</v>
      </c>
      <c r="H537" s="70" t="str">
        <f>IF(Máximo!H537="","",Máximo!H537)</f>
        <v>Obrigatório</v>
      </c>
      <c r="I537" s="37" t="s">
        <v>4</v>
      </c>
      <c r="J537" s="73">
        <f>IF($K$13="Não Atende",0,IF(I537="","",IF(H537="",VLOOKUP(I537,Parâmetros!$B$3:$C$6,2,0),VLOOKUP(I537,Parâmetros!$B$3:$C$6,2,0)*VLOOKUP(H537,Parâmetros!$E$3:$G$5,2,0))))</f>
        <v>0</v>
      </c>
      <c r="K537" s="74">
        <f t="shared" si="274"/>
        <v>0</v>
      </c>
      <c r="L537" s="3"/>
      <c r="M537" s="38"/>
    </row>
    <row r="538" spans="1:13" ht="45.75" customHeight="1" outlineLevel="1" x14ac:dyDescent="0.2">
      <c r="A538" s="170" t="str">
        <f>Máximo!A538</f>
        <v>3.501</v>
      </c>
      <c r="B538" s="667" t="str">
        <f>Máximo!B538:E538</f>
        <v>10.8.8.               A solução a ser ofertada deve possuir recursos que permitam visualizar o comportamento da demanda aplicada, transacional ou batch, informando volumetrias associadas aos processos de negócio;</v>
      </c>
      <c r="C538" s="668"/>
      <c r="D538" s="668"/>
      <c r="E538" s="669"/>
      <c r="F538" s="68" t="str">
        <f>IF(Máximo!F538:I538="","",Máximo!F538:I538)</f>
        <v/>
      </c>
      <c r="G538" s="72">
        <f>Máximo!G538:J538</f>
        <v>2.1459227E-4</v>
      </c>
      <c r="H538" s="70" t="str">
        <f>IF(Máximo!H538="","",Máximo!H538)</f>
        <v>Obrigatório</v>
      </c>
      <c r="I538" s="37" t="s">
        <v>4</v>
      </c>
      <c r="J538" s="73">
        <f>IF($K$13="Não Atende",0,IF(I538="","",IF(H538="",VLOOKUP(I538,Parâmetros!$B$3:$C$6,2,0),VLOOKUP(I538,Parâmetros!$B$3:$C$6,2,0)*VLOOKUP(H538,Parâmetros!$E$3:$G$5,2,0))))</f>
        <v>0</v>
      </c>
      <c r="K538" s="74">
        <f t="shared" si="274"/>
        <v>0</v>
      </c>
      <c r="L538" s="3"/>
      <c r="M538" s="38"/>
    </row>
    <row r="539" spans="1:13" ht="45.75" customHeight="1" outlineLevel="1" x14ac:dyDescent="0.2">
      <c r="A539" s="170" t="str">
        <f>Máximo!A539</f>
        <v>3.502</v>
      </c>
      <c r="B539" s="667" t="str">
        <f>Máximo!B539:E539</f>
        <v>10.8.9.               Definir em tempo de estudo e em conjunto com a Oi os roteiros para elaboração de robôs que simulem a experiência dos usuários nas transações onde estas simulações sejam relevantes;</v>
      </c>
      <c r="C539" s="668"/>
      <c r="D539" s="668"/>
      <c r="E539" s="669"/>
      <c r="F539" s="68" t="str">
        <f>IF(Máximo!F539:I539="","",Máximo!F539:I539)</f>
        <v/>
      </c>
      <c r="G539" s="72">
        <f>Máximo!G539:J539</f>
        <v>2.1459227E-4</v>
      </c>
      <c r="H539" s="70" t="str">
        <f>IF(Máximo!H539="","",Máximo!H539)</f>
        <v>Obrigatório</v>
      </c>
      <c r="I539" s="37" t="s">
        <v>4</v>
      </c>
      <c r="J539" s="73">
        <f>IF($K$13="Não Atende",0,IF(I539="","",IF(H539="",VLOOKUP(I539,Parâmetros!$B$3:$C$6,2,0),VLOOKUP(I539,Parâmetros!$B$3:$C$6,2,0)*VLOOKUP(H539,Parâmetros!$E$3:$G$5,2,0))))</f>
        <v>0</v>
      </c>
      <c r="K539" s="74">
        <f t="shared" si="274"/>
        <v>0</v>
      </c>
      <c r="L539" s="3"/>
      <c r="M539" s="38"/>
    </row>
    <row r="540" spans="1:13" ht="45.75" customHeight="1" outlineLevel="1" x14ac:dyDescent="0.2">
      <c r="A540" s="170" t="str">
        <f>Máximo!A540</f>
        <v>3.503</v>
      </c>
      <c r="B540" s="667" t="str">
        <f>Máximo!B540:E540</f>
        <v>10.8.10.             A solução deverá estar perfeitamente integrada às ferramentas de automação e agendamento de processos da Oi, possibilitando uma visão continua dos fluxos de processamento interplataformas.</v>
      </c>
      <c r="C540" s="668"/>
      <c r="D540" s="668"/>
      <c r="E540" s="669"/>
      <c r="F540" s="68" t="str">
        <f>IF(Máximo!F540:I540="","",Máximo!F540:I540)</f>
        <v/>
      </c>
      <c r="G540" s="72">
        <f>Máximo!G540:J540</f>
        <v>2.1459227E-4</v>
      </c>
      <c r="H540" s="70" t="str">
        <f>IF(Máximo!H540="","",Máximo!H540)</f>
        <v>Obrigatório</v>
      </c>
      <c r="I540" s="37" t="s">
        <v>4</v>
      </c>
      <c r="J540" s="73">
        <f>IF($K$13="Não Atende",0,IF(I540="","",IF(H540="",VLOOKUP(I540,Parâmetros!$B$3:$C$6,2,0),VLOOKUP(I540,Parâmetros!$B$3:$C$6,2,0)*VLOOKUP(H540,Parâmetros!$E$3:$G$5,2,0))))</f>
        <v>0</v>
      </c>
      <c r="K540" s="74">
        <f t="shared" si="274"/>
        <v>0</v>
      </c>
      <c r="L540" s="3"/>
      <c r="M540" s="38"/>
    </row>
    <row r="541" spans="1:13" ht="45.75" customHeight="1" outlineLevel="1" x14ac:dyDescent="0.2">
      <c r="A541" s="170" t="str">
        <f>Máximo!A541</f>
        <v>3.504</v>
      </c>
      <c r="B541" s="667" t="str">
        <f>Máximo!B541:E541</f>
        <v>11.      Requisitos de Disaster Recovery (D.R.)</v>
      </c>
      <c r="C541" s="668"/>
      <c r="D541" s="668"/>
      <c r="E541" s="669"/>
      <c r="F541" s="68" t="str">
        <f>IF(Máximo!F541:I541="","",Máximo!F541:I541)</f>
        <v/>
      </c>
      <c r="G541" s="72">
        <f>Máximo!G541:J541</f>
        <v>2.1459227E-4</v>
      </c>
      <c r="H541" s="70" t="str">
        <f>IF(Máximo!H541="","",Máximo!H541)</f>
        <v>Obrigatório</v>
      </c>
      <c r="I541" s="37" t="s">
        <v>4</v>
      </c>
      <c r="J541" s="73">
        <f>IF($K$13="Não Atende",0,IF(I541="","",IF(H541="",VLOOKUP(I541,Parâmetros!$B$3:$C$6,2,0),VLOOKUP(I541,Parâmetros!$B$3:$C$6,2,0)*VLOOKUP(H541,Parâmetros!$E$3:$G$5,2,0))))</f>
        <v>0</v>
      </c>
      <c r="K541" s="74">
        <f t="shared" si="274"/>
        <v>0</v>
      </c>
      <c r="L541" s="3"/>
      <c r="M541" s="38"/>
    </row>
    <row r="542" spans="1:13" ht="45.75" customHeight="1" outlineLevel="1" x14ac:dyDescent="0.2">
      <c r="A542" s="170" t="str">
        <f>Máximo!A542</f>
        <v>3.505</v>
      </c>
      <c r="B542" s="667" t="str">
        <f>Máximo!B542:E542</f>
        <v>11.1.        O PROPONENTE deverá ofertar, implementar e documentar a solução de D.R conforme diretrizes a seguir:</v>
      </c>
      <c r="C542" s="668"/>
      <c r="D542" s="668"/>
      <c r="E542" s="669"/>
      <c r="F542" s="68" t="str">
        <f>IF(Máximo!F542:I542="","",Máximo!F542:I542)</f>
        <v/>
      </c>
      <c r="G542" s="72">
        <f>Máximo!G542:J542</f>
        <v>2.1459227E-4</v>
      </c>
      <c r="H542" s="70" t="str">
        <f>IF(Máximo!H542="","",Máximo!H542)</f>
        <v>Obrigatório</v>
      </c>
      <c r="I542" s="37" t="s">
        <v>4</v>
      </c>
      <c r="J542" s="73">
        <f>IF($K$13="Não Atende",0,IF(I542="","",IF(H542="",VLOOKUP(I542,Parâmetros!$B$3:$C$6,2,0),VLOOKUP(I542,Parâmetros!$B$3:$C$6,2,0)*VLOOKUP(H542,Parâmetros!$E$3:$G$5,2,0))))</f>
        <v>0</v>
      </c>
      <c r="K542" s="74">
        <f t="shared" si="274"/>
        <v>0</v>
      </c>
      <c r="L542" s="3"/>
      <c r="M542" s="38"/>
    </row>
    <row r="543" spans="1:13" ht="45.75" customHeight="1" outlineLevel="1" x14ac:dyDescent="0.2">
      <c r="A543" s="170" t="str">
        <f>Máximo!A543</f>
        <v>3.506</v>
      </c>
      <c r="B543" s="667" t="str">
        <f>Máximo!B543:E543</f>
        <v>11.2.        A CONTRATANTE proverá os Datacenters (DC) para implantação da solução de D.R.:</v>
      </c>
      <c r="C543" s="668"/>
      <c r="D543" s="668"/>
      <c r="E543" s="669"/>
      <c r="F543" s="68" t="str">
        <f>IF(Máximo!F543:I543="","",Máximo!F543:I543)</f>
        <v/>
      </c>
      <c r="G543" s="72">
        <f>Máximo!G543:J543</f>
        <v>2.1459227E-4</v>
      </c>
      <c r="H543" s="70" t="str">
        <f>IF(Máximo!H543="","",Máximo!H543)</f>
        <v>Obrigatório</v>
      </c>
      <c r="I543" s="37" t="s">
        <v>4</v>
      </c>
      <c r="J543" s="73">
        <f>IF($K$13="Não Atende",0,IF(I543="","",IF(H543="",VLOOKUP(I543,Parâmetros!$B$3:$C$6,2,0),VLOOKUP(I543,Parâmetros!$B$3:$C$6,2,0)*VLOOKUP(H543,Parâmetros!$E$3:$G$5,2,0))))</f>
        <v>0</v>
      </c>
      <c r="K543" s="74">
        <f t="shared" si="274"/>
        <v>0</v>
      </c>
      <c r="L543" s="3"/>
      <c r="M543" s="38"/>
    </row>
    <row r="544" spans="1:13" ht="45.75" customHeight="1" outlineLevel="1" x14ac:dyDescent="0.2">
      <c r="A544" s="170" t="str">
        <f>Máximo!A544</f>
        <v>3.507</v>
      </c>
      <c r="B544" s="667" t="str">
        <f>Máximo!B544:E544</f>
        <v>11.2.1.      O DC SIG (DC Primário) hospedará o ambiente de produção.</v>
      </c>
      <c r="C544" s="668"/>
      <c r="D544" s="668"/>
      <c r="E544" s="669"/>
      <c r="F544" s="68" t="str">
        <f>IF(Máximo!F544:I544="","",Máximo!F544:I544)</f>
        <v/>
      </c>
      <c r="G544" s="72">
        <f>Máximo!G544:J544</f>
        <v>2.1459227E-4</v>
      </c>
      <c r="H544" s="70" t="str">
        <f>IF(Máximo!H544="","",Máximo!H544)</f>
        <v>Obrigatório</v>
      </c>
      <c r="I544" s="37" t="s">
        <v>4</v>
      </c>
      <c r="J544" s="73">
        <f>IF($K$13="Não Atende",0,IF(I544="","",IF(H544="",VLOOKUP(I544,Parâmetros!$B$3:$C$6,2,0),VLOOKUP(I544,Parâmetros!$B$3:$C$6,2,0)*VLOOKUP(H544,Parâmetros!$E$3:$G$5,2,0))))</f>
        <v>0</v>
      </c>
      <c r="K544" s="74">
        <f t="shared" si="274"/>
        <v>0</v>
      </c>
      <c r="L544" s="3"/>
      <c r="M544" s="38"/>
    </row>
    <row r="545" spans="1:13" ht="45.75" customHeight="1" outlineLevel="1" x14ac:dyDescent="0.2">
      <c r="A545" s="170" t="str">
        <f>Máximo!A545</f>
        <v>3.508</v>
      </c>
      <c r="B545" s="667" t="str">
        <f>Máximo!B545:E545</f>
        <v>11.2.2.      O DC SCN (DC Secundário) hospedará o ambiente de Disaster Recovery.</v>
      </c>
      <c r="C545" s="668"/>
      <c r="D545" s="668"/>
      <c r="E545" s="669"/>
      <c r="F545" s="68" t="str">
        <f>IF(Máximo!F545:I545="","",Máximo!F545:I545)</f>
        <v/>
      </c>
      <c r="G545" s="72">
        <f>Máximo!G545:J545</f>
        <v>2.1459227E-4</v>
      </c>
      <c r="H545" s="70" t="str">
        <f>IF(Máximo!H545="","",Máximo!H545)</f>
        <v>Obrigatório</v>
      </c>
      <c r="I545" s="37" t="s">
        <v>4</v>
      </c>
      <c r="J545" s="73">
        <f>IF($K$13="Não Atende",0,IF(I545="","",IF(H545="",VLOOKUP(I545,Parâmetros!$B$3:$C$6,2,0),VLOOKUP(I545,Parâmetros!$B$3:$C$6,2,0)*VLOOKUP(H545,Parâmetros!$E$3:$G$5,2,0))))</f>
        <v>0</v>
      </c>
      <c r="K545" s="74">
        <f t="shared" si="274"/>
        <v>0</v>
      </c>
      <c r="L545" s="3"/>
      <c r="M545" s="38"/>
    </row>
    <row r="546" spans="1:13" ht="45.75" customHeight="1" outlineLevel="1" x14ac:dyDescent="0.2">
      <c r="A546" s="170" t="str">
        <f>Máximo!A546</f>
        <v>3.509</v>
      </c>
      <c r="B546" s="667" t="str">
        <f>Máximo!B546:E546</f>
        <v xml:space="preserve">11.3.        Para a solução de D.R a ser ofertada, o PROPONENTE deverá atender aos requisitos detalhados no anexo Arquitetura de H.A. e D.R deste documento. </v>
      </c>
      <c r="C546" s="668"/>
      <c r="D546" s="668"/>
      <c r="E546" s="669"/>
      <c r="F546" s="68" t="str">
        <f>IF(Máximo!F546:I546="","",Máximo!F546:I546)</f>
        <v/>
      </c>
      <c r="G546" s="72">
        <f>Máximo!G546:J546</f>
        <v>2.1459227E-4</v>
      </c>
      <c r="H546" s="70" t="str">
        <f>IF(Máximo!H546="","",Máximo!H546)</f>
        <v>Obrigatório</v>
      </c>
      <c r="I546" s="37" t="s">
        <v>4</v>
      </c>
      <c r="J546" s="73">
        <f>IF($K$13="Não Atende",0,IF(I546="","",IF(H546="",VLOOKUP(I546,Parâmetros!$B$3:$C$6,2,0),VLOOKUP(I546,Parâmetros!$B$3:$C$6,2,0)*VLOOKUP(H546,Parâmetros!$E$3:$G$5,2,0))))</f>
        <v>0</v>
      </c>
      <c r="K546" s="74">
        <f t="shared" si="274"/>
        <v>0</v>
      </c>
      <c r="L546" s="3"/>
      <c r="M546" s="38"/>
    </row>
    <row r="547" spans="1:13" ht="45.75" customHeight="1" outlineLevel="1" x14ac:dyDescent="0.2">
      <c r="A547" s="170" t="str">
        <f>Máximo!A547</f>
        <v>3.510</v>
      </c>
      <c r="B547" s="667" t="str">
        <f>Máximo!B547:E547</f>
        <v>11.3.1.      A Tabela de Classificação de Disponibilidade nele contida relaciona o SLA (Service Level Agreement) a ser atingido por cada modelo de D.R conforme o tempo de interrupção e a perda de dados suportados por uma aplicação. Tomando como referência a tabela, o modelo de D.R a ser implementado para esta aplicação deverá atender aos seguintes requisitos de negócios:</v>
      </c>
      <c r="C547" s="668"/>
      <c r="D547" s="668"/>
      <c r="E547" s="669"/>
      <c r="F547" s="68" t="str">
        <f>IF(Máximo!F547:I547="","",Máximo!F547:I547)</f>
        <v/>
      </c>
      <c r="G547" s="72">
        <f>Máximo!G547:J547</f>
        <v>2.1459227E-4</v>
      </c>
      <c r="H547" s="70" t="str">
        <f>IF(Máximo!H547="","",Máximo!H547)</f>
        <v>Obrigatório</v>
      </c>
      <c r="I547" s="37" t="s">
        <v>4</v>
      </c>
      <c r="J547" s="73">
        <f>IF($K$13="Não Atende",0,IF(I547="","",IF(H547="",VLOOKUP(I547,Parâmetros!$B$3:$C$6,2,0),VLOOKUP(I547,Parâmetros!$B$3:$C$6,2,0)*VLOOKUP(H547,Parâmetros!$E$3:$G$5,2,0))))</f>
        <v>0</v>
      </c>
      <c r="K547" s="74">
        <f t="shared" si="274"/>
        <v>0</v>
      </c>
      <c r="L547" s="3"/>
      <c r="M547" s="38"/>
    </row>
    <row r="548" spans="1:13" ht="45.75" customHeight="1" outlineLevel="1" x14ac:dyDescent="0.2">
      <c r="A548" s="170" t="str">
        <f>Máximo!A548</f>
        <v>3.511</v>
      </c>
      <c r="B548" s="667" t="str">
        <f>Máximo!B548:E548</f>
        <v>11.3.2.        Único 4</v>
      </c>
      <c r="C548" s="668"/>
      <c r="D548" s="668"/>
      <c r="E548" s="669"/>
      <c r="F548" s="68" t="str">
        <f>IF(Máximo!F548:I548="","",Máximo!F548:I548)</f>
        <v/>
      </c>
      <c r="G548" s="72">
        <f>Máximo!G548:J548</f>
        <v>2.1459227E-4</v>
      </c>
      <c r="H548" s="70" t="str">
        <f>IF(Máximo!H548="","",Máximo!H548)</f>
        <v>Obrigatório</v>
      </c>
      <c r="I548" s="37" t="s">
        <v>4</v>
      </c>
      <c r="J548" s="73">
        <f>IF($K$13="Não Atende",0,IF(I548="","",IF(H548="",VLOOKUP(I548,Parâmetros!$B$3:$C$6,2,0),VLOOKUP(I548,Parâmetros!$B$3:$C$6,2,0)*VLOOKUP(H548,Parâmetros!$E$3:$G$5,2,0))))</f>
        <v>0</v>
      </c>
      <c r="K548" s="74">
        <f t="shared" si="274"/>
        <v>0</v>
      </c>
      <c r="L548" s="3"/>
      <c r="M548" s="38"/>
    </row>
    <row r="549" spans="1:13" ht="45.75" customHeight="1" outlineLevel="1" x14ac:dyDescent="0.2">
      <c r="A549" s="170" t="str">
        <f>Máximo!A549</f>
        <v>3.512</v>
      </c>
      <c r="B549" s="667" t="str">
        <f>Máximo!B549:E549</f>
        <v xml:space="preserve">11.3.3.       </v>
      </c>
      <c r="C549" s="668"/>
      <c r="D549" s="668"/>
      <c r="E549" s="669"/>
      <c r="F549" s="68" t="str">
        <f>IF(Máximo!F549:I549="","",Máximo!F549:I549)</f>
        <v/>
      </c>
      <c r="G549" s="72">
        <f>Máximo!G549:J549</f>
        <v>2.1459227E-4</v>
      </c>
      <c r="H549" s="70" t="str">
        <f>IF(Máximo!H549="","",Máximo!H549)</f>
        <v>Obrigatório</v>
      </c>
      <c r="I549" s="37" t="s">
        <v>4</v>
      </c>
      <c r="J549" s="73">
        <f>IF($K$13="Não Atende",0,IF(I549="","",IF(H549="",VLOOKUP(I549,Parâmetros!$B$3:$C$6,2,0),VLOOKUP(I549,Parâmetros!$B$3:$C$6,2,0)*VLOOKUP(H549,Parâmetros!$E$3:$G$5,2,0))))</f>
        <v>0</v>
      </c>
      <c r="K549" s="74">
        <f t="shared" si="274"/>
        <v>0</v>
      </c>
      <c r="L549" s="3"/>
      <c r="M549" s="38"/>
    </row>
    <row r="550" spans="1:13" ht="45.75" customHeight="1" outlineLevel="1" x14ac:dyDescent="0.2">
      <c r="A550" s="170" t="str">
        <f>Máximo!A550</f>
        <v>3.513</v>
      </c>
      <c r="B550" s="667" t="str">
        <f>Máximo!B550:E550</f>
        <v xml:space="preserve">11.3.4.       </v>
      </c>
      <c r="C550" s="668"/>
      <c r="D550" s="668"/>
      <c r="E550" s="669"/>
      <c r="F550" s="68" t="str">
        <f>IF(Máximo!F550:I550="","",Máximo!F550:I550)</f>
        <v/>
      </c>
      <c r="G550" s="72">
        <f>Máximo!G550:J550</f>
        <v>2.1459227E-4</v>
      </c>
      <c r="H550" s="70" t="str">
        <f>IF(Máximo!H550="","",Máximo!H550)</f>
        <v>Obrigatório</v>
      </c>
      <c r="I550" s="37" t="s">
        <v>4</v>
      </c>
      <c r="J550" s="73">
        <f>IF($K$13="Não Atende",0,IF(I550="","",IF(H550="",VLOOKUP(I550,Parâmetros!$B$3:$C$6,2,0),VLOOKUP(I550,Parâmetros!$B$3:$C$6,2,0)*VLOOKUP(H550,Parâmetros!$E$3:$G$5,2,0))))</f>
        <v>0</v>
      </c>
      <c r="K550" s="74">
        <f t="shared" si="274"/>
        <v>0</v>
      </c>
      <c r="L550" s="3"/>
      <c r="M550" s="38"/>
    </row>
    <row r="551" spans="1:13" ht="45.75" customHeight="1" outlineLevel="1" x14ac:dyDescent="0.2">
      <c r="A551" s="170" t="str">
        <f>Máximo!A551</f>
        <v>3.514</v>
      </c>
      <c r="B551" s="667" t="str">
        <f>Máximo!B551:E551</f>
        <v>11.4.        O PROPONENTE deverá apresentar, na proposta técnica, o detalhamento do D.R. que será implementado:</v>
      </c>
      <c r="C551" s="668"/>
      <c r="D551" s="668"/>
      <c r="E551" s="669"/>
      <c r="F551" s="68" t="str">
        <f>IF(Máximo!F551:I551="","",Máximo!F551:I551)</f>
        <v/>
      </c>
      <c r="G551" s="72">
        <f>Máximo!G551:J551</f>
        <v>2.1459227E-4</v>
      </c>
      <c r="H551" s="70" t="str">
        <f>IF(Máximo!H551="","",Máximo!H551)</f>
        <v>Obrigatório</v>
      </c>
      <c r="I551" s="37" t="s">
        <v>4</v>
      </c>
      <c r="J551" s="73">
        <f>IF($K$13="Não Atende",0,IF(I551="","",IF(H551="",VLOOKUP(I551,Parâmetros!$B$3:$C$6,2,0),VLOOKUP(I551,Parâmetros!$B$3:$C$6,2,0)*VLOOKUP(H551,Parâmetros!$E$3:$G$5,2,0))))</f>
        <v>0</v>
      </c>
      <c r="K551" s="74">
        <f t="shared" si="274"/>
        <v>0</v>
      </c>
      <c r="L551" s="3"/>
      <c r="M551" s="38"/>
    </row>
    <row r="552" spans="1:13" ht="45.75" customHeight="1" outlineLevel="1" x14ac:dyDescent="0.2">
      <c r="A552" s="170" t="str">
        <f>Máximo!A552</f>
        <v>3.515</v>
      </c>
      <c r="B552" s="667" t="str">
        <f>Máximo!B552:E552</f>
        <v>11.4.1.      Deverá ser fornecida a topologia lógica do D.R. em separado para todas as camadas e módulos da aplicação.</v>
      </c>
      <c r="C552" s="668"/>
      <c r="D552" s="668"/>
      <c r="E552" s="669"/>
      <c r="F552" s="68" t="str">
        <f>IF(Máximo!F552:I552="","",Máximo!F552:I552)</f>
        <v/>
      </c>
      <c r="G552" s="72">
        <f>Máximo!G552:J552</f>
        <v>2.1459227E-4</v>
      </c>
      <c r="H552" s="70" t="str">
        <f>IF(Máximo!H552="","",Máximo!H552)</f>
        <v>Obrigatório</v>
      </c>
      <c r="I552" s="37" t="s">
        <v>4</v>
      </c>
      <c r="J552" s="73">
        <f>IF($K$13="Não Atende",0,IF(I552="","",IF(H552="",VLOOKUP(I552,Parâmetros!$B$3:$C$6,2,0),VLOOKUP(I552,Parâmetros!$B$3:$C$6,2,0)*VLOOKUP(H552,Parâmetros!$E$3:$G$5,2,0))))</f>
        <v>0</v>
      </c>
      <c r="K552" s="74">
        <f t="shared" si="274"/>
        <v>0</v>
      </c>
      <c r="L552" s="3"/>
      <c r="M552" s="38"/>
    </row>
    <row r="553" spans="1:13" ht="45.75" customHeight="1" outlineLevel="1" x14ac:dyDescent="0.2">
      <c r="A553" s="170" t="str">
        <f>Máximo!A553</f>
        <v>3.516</v>
      </c>
      <c r="B553" s="667" t="str">
        <f>Máximo!B553:E553</f>
        <v>11.4.2.      Deverá ser fornecida a relação e detalhamento do hardware, software e mecanismos de replicação requeridos para a replicação de dados entre os DC Primário e DC Secundário, em separado para todas as camadas e módulo da aplicação.</v>
      </c>
      <c r="C553" s="668"/>
      <c r="D553" s="668"/>
      <c r="E553" s="669"/>
      <c r="F553" s="68" t="str">
        <f>IF(Máximo!F553:I553="","",Máximo!F553:I553)</f>
        <v/>
      </c>
      <c r="G553" s="72">
        <f>Máximo!G553:J553</f>
        <v>2.1459227E-4</v>
      </c>
      <c r="H553" s="70" t="str">
        <f>IF(Máximo!H553="","",Máximo!H553)</f>
        <v>Obrigatório</v>
      </c>
      <c r="I553" s="37" t="s">
        <v>4</v>
      </c>
      <c r="J553" s="73">
        <f>IF($K$13="Não Atende",0,IF(I553="","",IF(H553="",VLOOKUP(I553,Parâmetros!$B$3:$C$6,2,0),VLOOKUP(I553,Parâmetros!$B$3:$C$6,2,0)*VLOOKUP(H553,Parâmetros!$E$3:$G$5,2,0))))</f>
        <v>0</v>
      </c>
      <c r="K553" s="74">
        <f t="shared" si="274"/>
        <v>0</v>
      </c>
      <c r="L553" s="3"/>
      <c r="M553" s="38"/>
    </row>
    <row r="554" spans="1:13" ht="45.75" customHeight="1" outlineLevel="1" x14ac:dyDescent="0.2">
      <c r="A554" s="170" t="str">
        <f>Máximo!A554</f>
        <v>3.517</v>
      </c>
      <c r="B554" s="667" t="str">
        <f>Máximo!B554:E554</f>
        <v>11.4.3.      Deverá ser fornecida a velocidade de link (conexão) necessária para a replicação de dados entre o DC Primário e o DC Secundário.</v>
      </c>
      <c r="C554" s="668"/>
      <c r="D554" s="668"/>
      <c r="E554" s="669"/>
      <c r="F554" s="68" t="str">
        <f>IF(Máximo!F554:I554="","",Máximo!F554:I554)</f>
        <v/>
      </c>
      <c r="G554" s="72">
        <f>Máximo!G554:J554</f>
        <v>2.1459227E-4</v>
      </c>
      <c r="H554" s="70" t="str">
        <f>IF(Máximo!H554="","",Máximo!H554)</f>
        <v>Obrigatório</v>
      </c>
      <c r="I554" s="37" t="s">
        <v>4</v>
      </c>
      <c r="J554" s="73">
        <f>IF($K$13="Não Atende",0,IF(I554="","",IF(H554="",VLOOKUP(I554,Parâmetros!$B$3:$C$6,2,0),VLOOKUP(I554,Parâmetros!$B$3:$C$6,2,0)*VLOOKUP(H554,Parâmetros!$E$3:$G$5,2,0))))</f>
        <v>0</v>
      </c>
      <c r="K554" s="74">
        <f t="shared" si="274"/>
        <v>0</v>
      </c>
      <c r="L554" s="3"/>
      <c r="M554" s="38"/>
    </row>
    <row r="555" spans="1:13" ht="45.75" customHeight="1" outlineLevel="1" x14ac:dyDescent="0.2">
      <c r="A555" s="170" t="str">
        <f>Máximo!A555</f>
        <v>3.518</v>
      </c>
      <c r="B555" s="667" t="str">
        <f>Máximo!B555:E555</f>
        <v>11.5.        O PROPONENTE deverá ofertar os seguintes serviços e entregáveis:</v>
      </c>
      <c r="C555" s="668"/>
      <c r="D555" s="668"/>
      <c r="E555" s="669"/>
      <c r="F555" s="68" t="str">
        <f>IF(Máximo!F555:I555="","",Máximo!F555:I555)</f>
        <v/>
      </c>
      <c r="G555" s="72">
        <f>Máximo!G555:J555</f>
        <v>2.1459227E-4</v>
      </c>
      <c r="H555" s="70" t="str">
        <f>IF(Máximo!H555="","",Máximo!H555)</f>
        <v>Obrigatório</v>
      </c>
      <c r="I555" s="37" t="s">
        <v>4</v>
      </c>
      <c r="J555" s="73">
        <f>IF($K$13="Não Atende",0,IF(I555="","",IF(H555="",VLOOKUP(I555,Parâmetros!$B$3:$C$6,2,0),VLOOKUP(I555,Parâmetros!$B$3:$C$6,2,0)*VLOOKUP(H555,Parâmetros!$E$3:$G$5,2,0))))</f>
        <v>0</v>
      </c>
      <c r="K555" s="74">
        <f t="shared" si="274"/>
        <v>0</v>
      </c>
      <c r="L555" s="3"/>
      <c r="M555" s="38"/>
    </row>
    <row r="556" spans="1:13" ht="45.75" customHeight="1" outlineLevel="1" x14ac:dyDescent="0.2">
      <c r="A556" s="170" t="str">
        <f>Máximo!A556</f>
        <v>3.519</v>
      </c>
      <c r="B556" s="667" t="str">
        <f>Máximo!B556:E556</f>
        <v>11.5.1.      Configuração e documentação dos softwares necessários para replicar arquivos e bases de dados.</v>
      </c>
      <c r="C556" s="668"/>
      <c r="D556" s="668"/>
      <c r="E556" s="669"/>
      <c r="F556" s="68" t="str">
        <f>IF(Máximo!F556:I556="","",Máximo!F556:I556)</f>
        <v/>
      </c>
      <c r="G556" s="72">
        <f>Máximo!G556:J556</f>
        <v>2.1459227E-4</v>
      </c>
      <c r="H556" s="70" t="str">
        <f>IF(Máximo!H556="","",Máximo!H556)</f>
        <v>Obrigatório</v>
      </c>
      <c r="I556" s="37" t="s">
        <v>4</v>
      </c>
      <c r="J556" s="73">
        <f>IF($K$13="Não Atende",0,IF(I556="","",IF(H556="",VLOOKUP(I556,Parâmetros!$B$3:$C$6,2,0),VLOOKUP(I556,Parâmetros!$B$3:$C$6,2,0)*VLOOKUP(H556,Parâmetros!$E$3:$G$5,2,0))))</f>
        <v>0</v>
      </c>
      <c r="K556" s="74">
        <f t="shared" si="274"/>
        <v>0</v>
      </c>
      <c r="L556" s="3"/>
      <c r="M556" s="38"/>
    </row>
    <row r="557" spans="1:13" ht="45.75" customHeight="1" outlineLevel="1" x14ac:dyDescent="0.2">
      <c r="A557" s="170" t="str">
        <f>Máximo!A557</f>
        <v>3.520</v>
      </c>
      <c r="B557" s="667" t="str">
        <f>Máximo!B557:E557</f>
        <v>11.5.2.      Desenvolvimento, customização, implantação e documentação de scripts interpretados, ou executados em nível de sistema operacional, necessários identificar a correta subida dos módulos de aplicação e do banco de dados em contexto de ativação da aplicação no DC Secundário.</v>
      </c>
      <c r="C557" s="668"/>
      <c r="D557" s="668"/>
      <c r="E557" s="669"/>
      <c r="F557" s="68" t="str">
        <f>IF(Máximo!F557:I557="","",Máximo!F557:I557)</f>
        <v/>
      </c>
      <c r="G557" s="72">
        <f>Máximo!G557:J557</f>
        <v>2.1459227E-4</v>
      </c>
      <c r="H557" s="70" t="str">
        <f>IF(Máximo!H557="","",Máximo!H557)</f>
        <v>Obrigatório</v>
      </c>
      <c r="I557" s="37" t="s">
        <v>4</v>
      </c>
      <c r="J557" s="73">
        <f>IF($K$13="Não Atende",0,IF(I557="","",IF(H557="",VLOOKUP(I557,Parâmetros!$B$3:$C$6,2,0),VLOOKUP(I557,Parâmetros!$B$3:$C$6,2,0)*VLOOKUP(H557,Parâmetros!$E$3:$G$5,2,0))))</f>
        <v>0</v>
      </c>
      <c r="K557" s="74">
        <f t="shared" si="274"/>
        <v>0</v>
      </c>
      <c r="L557" s="3"/>
      <c r="M557" s="38"/>
    </row>
    <row r="558" spans="1:13" ht="45.75" customHeight="1" outlineLevel="1" x14ac:dyDescent="0.2">
      <c r="A558" s="170" t="str">
        <f>Máximo!A558</f>
        <v>3.521</v>
      </c>
      <c r="B558" s="667" t="str">
        <f>Máximo!B558:E558</f>
        <v>11.5.3.      Desenvolvimento, customização, implantação e documentação de scripts interpretados, ou executados em nível de sistema operacional, necessários identificar a correta subida dos módulos de aplicação e do banco de dados em contexto de reativação da aplicação no DC Primário.</v>
      </c>
      <c r="C558" s="668"/>
      <c r="D558" s="668"/>
      <c r="E558" s="669"/>
      <c r="F558" s="68" t="str">
        <f>IF(Máximo!F558:I558="","",Máximo!F558:I558)</f>
        <v/>
      </c>
      <c r="G558" s="72">
        <f>Máximo!G558:J558</f>
        <v>2.1459227E-4</v>
      </c>
      <c r="H558" s="70" t="str">
        <f>IF(Máximo!H558="","",Máximo!H558)</f>
        <v>Obrigatório</v>
      </c>
      <c r="I558" s="37" t="s">
        <v>4</v>
      </c>
      <c r="J558" s="73">
        <f>IF($K$13="Não Atende",0,IF(I558="","",IF(H558="",VLOOKUP(I558,Parâmetros!$B$3:$C$6,2,0),VLOOKUP(I558,Parâmetros!$B$3:$C$6,2,0)*VLOOKUP(H558,Parâmetros!$E$3:$G$5,2,0))))</f>
        <v>0</v>
      </c>
      <c r="K558" s="74">
        <f t="shared" si="274"/>
        <v>0</v>
      </c>
      <c r="L558" s="3"/>
      <c r="M558" s="38"/>
    </row>
    <row r="559" spans="1:13" ht="45.75" customHeight="1" outlineLevel="1" x14ac:dyDescent="0.2">
      <c r="A559" s="170" t="str">
        <f>Máximo!A559</f>
        <v>3.522</v>
      </c>
      <c r="B559" s="667" t="str">
        <f>Máximo!B559:E559</f>
        <v>11.5.4.      Desenvolvimento e documentação do Plano de Continuidade de Sistema (PCS) deste sistema. Essa documentação deverá seguir o padrão da CONTRATANTE, cujo template será fornecido na etapa de planejamento. Nesta documentação, minimamente, o PROPONENTE será responsável por:</v>
      </c>
      <c r="C559" s="668"/>
      <c r="D559" s="668"/>
      <c r="E559" s="669"/>
      <c r="F559" s="68" t="str">
        <f>IF(Máximo!F559:I559="","",Máximo!F559:I559)</f>
        <v/>
      </c>
      <c r="G559" s="72">
        <f>Máximo!G559:J559</f>
        <v>2.1459227E-4</v>
      </c>
      <c r="H559" s="70" t="str">
        <f>IF(Máximo!H559="","",Máximo!H559)</f>
        <v>Obrigatório</v>
      </c>
      <c r="I559" s="37" t="s">
        <v>4</v>
      </c>
      <c r="J559" s="73">
        <f>IF($K$13="Não Atende",0,IF(I559="","",IF(H559="",VLOOKUP(I559,Parâmetros!$B$3:$C$6,2,0),VLOOKUP(I559,Parâmetros!$B$3:$C$6,2,0)*VLOOKUP(H559,Parâmetros!$E$3:$G$5,2,0))))</f>
        <v>0</v>
      </c>
      <c r="K559" s="74">
        <f t="shared" si="274"/>
        <v>0</v>
      </c>
      <c r="L559" s="3"/>
      <c r="M559" s="38"/>
    </row>
    <row r="560" spans="1:13" ht="45.75" customHeight="1" outlineLevel="1" x14ac:dyDescent="0.2">
      <c r="A560" s="170" t="str">
        <f>Máximo!A560</f>
        <v>3.523</v>
      </c>
      <c r="B560" s="667" t="str">
        <f>Máximo!B560:E560</f>
        <v>11.5.4.1.     Coletar toda e qualquer informação técnica ou de procedimento, necessária à produção do PCS, independentemente da participação ou não da CONTRATANTE.</v>
      </c>
      <c r="C560" s="668"/>
      <c r="D560" s="668"/>
      <c r="E560" s="669"/>
      <c r="F560" s="68" t="str">
        <f>IF(Máximo!F560:I560="","",Máximo!F560:I560)</f>
        <v/>
      </c>
      <c r="G560" s="72">
        <f>Máximo!G560:J560</f>
        <v>2.1459227E-4</v>
      </c>
      <c r="H560" s="70" t="str">
        <f>IF(Máximo!H560="","",Máximo!H560)</f>
        <v>Obrigatório</v>
      </c>
      <c r="I560" s="37" t="s">
        <v>4</v>
      </c>
      <c r="J560" s="73">
        <f>IF($K$13="Não Atende",0,IF(I560="","",IF(H560="",VLOOKUP(I560,Parâmetros!$B$3:$C$6,2,0),VLOOKUP(I560,Parâmetros!$B$3:$C$6,2,0)*VLOOKUP(H560,Parâmetros!$E$3:$G$5,2,0))))</f>
        <v>0</v>
      </c>
      <c r="K560" s="74">
        <f t="shared" si="274"/>
        <v>0</v>
      </c>
      <c r="L560" s="3"/>
      <c r="M560" s="38"/>
    </row>
    <row r="561" spans="1:13" ht="45.75" customHeight="1" outlineLevel="1" x14ac:dyDescent="0.2">
      <c r="A561" s="170" t="str">
        <f>Máximo!A561</f>
        <v>3.524</v>
      </c>
      <c r="B561" s="667" t="str">
        <f>Máximo!B561:E561</f>
        <v>11.5.4.1.1.         A CONTRATANTE se compromete a fornecer toda a informação técnica ou de procedimento de sua autoria, sempre que solicitada.</v>
      </c>
      <c r="C561" s="668"/>
      <c r="D561" s="668"/>
      <c r="E561" s="669"/>
      <c r="F561" s="68" t="str">
        <f>IF(Máximo!F561:I561="","",Máximo!F561:I561)</f>
        <v/>
      </c>
      <c r="G561" s="72">
        <f>Máximo!G561:J561</f>
        <v>2.1459227E-4</v>
      </c>
      <c r="H561" s="70" t="str">
        <f>IF(Máximo!H561="","",Máximo!H561)</f>
        <v>Obrigatório</v>
      </c>
      <c r="I561" s="37" t="s">
        <v>4</v>
      </c>
      <c r="J561" s="73">
        <f>IF($K$13="Não Atende",0,IF(I561="","",IF(H561="",VLOOKUP(I561,Parâmetros!$B$3:$C$6,2,0),VLOOKUP(I561,Parâmetros!$B$3:$C$6,2,0)*VLOOKUP(H561,Parâmetros!$E$3:$G$5,2,0))))</f>
        <v>0</v>
      </c>
      <c r="K561" s="74">
        <f t="shared" si="274"/>
        <v>0</v>
      </c>
      <c r="L561" s="3"/>
      <c r="M561" s="38"/>
    </row>
    <row r="562" spans="1:13" ht="45.75" customHeight="1" outlineLevel="1" x14ac:dyDescent="0.2">
      <c r="A562" s="170" t="str">
        <f>Máximo!A562</f>
        <v>3.525</v>
      </c>
      <c r="B562" s="667" t="str">
        <f>Máximo!B562:E562</f>
        <v xml:space="preserve">11.5.4.2.     Detalhar a topologia lógica da solução, segregada por zona (intranet, internet, DMZ), camada (apresentação, aplicação e banco de dados) e módulo da solução, e com identificação dos recursos de infraestrutura envolvidos: servidores, tipos de clusters, modos de balanceamento de carga e mecanismos de replicação de dados entre os DC Primário e DC Secundário. </v>
      </c>
      <c r="C562" s="668"/>
      <c r="D562" s="668"/>
      <c r="E562" s="669"/>
      <c r="F562" s="68" t="str">
        <f>IF(Máximo!F562:I562="","",Máximo!F562:I562)</f>
        <v/>
      </c>
      <c r="G562" s="72">
        <f>Máximo!G562:J562</f>
        <v>2.1459227E-4</v>
      </c>
      <c r="H562" s="70" t="str">
        <f>IF(Máximo!H562="","",Máximo!H562)</f>
        <v>Obrigatório</v>
      </c>
      <c r="I562" s="37" t="s">
        <v>4</v>
      </c>
      <c r="J562" s="73">
        <f>IF($K$13="Não Atende",0,IF(I562="","",IF(H562="",VLOOKUP(I562,Parâmetros!$B$3:$C$6,2,0),VLOOKUP(I562,Parâmetros!$B$3:$C$6,2,0)*VLOOKUP(H562,Parâmetros!$E$3:$G$5,2,0))))</f>
        <v>0</v>
      </c>
      <c r="K562" s="74">
        <f t="shared" si="274"/>
        <v>0</v>
      </c>
      <c r="L562" s="3"/>
      <c r="M562" s="38"/>
    </row>
    <row r="563" spans="1:13" ht="45.75" customHeight="1" outlineLevel="1" x14ac:dyDescent="0.2">
      <c r="A563" s="170" t="str">
        <f>Máximo!A563</f>
        <v>3.526</v>
      </c>
      <c r="B563" s="667" t="str">
        <f>Máximo!B563:E563</f>
        <v>11.5.4.3.     Descrever os mecanismos de clusters, balanceamento de carga e replicação de dados entre os DC Primário e DC Secundário, incluindo discos internos e replicação via procedimento.</v>
      </c>
      <c r="C563" s="668"/>
      <c r="D563" s="668"/>
      <c r="E563" s="669"/>
      <c r="F563" s="68" t="str">
        <f>IF(Máximo!F563:I563="","",Máximo!F563:I563)</f>
        <v/>
      </c>
      <c r="G563" s="72">
        <f>Máximo!G563:J563</f>
        <v>2.1459227E-4</v>
      </c>
      <c r="H563" s="70" t="str">
        <f>IF(Máximo!H563="","",Máximo!H563)</f>
        <v>Obrigatório</v>
      </c>
      <c r="I563" s="37" t="s">
        <v>4</v>
      </c>
      <c r="J563" s="73">
        <f>IF($K$13="Não Atende",0,IF(I563="","",IF(H563="",VLOOKUP(I563,Parâmetros!$B$3:$C$6,2,0),VLOOKUP(I563,Parâmetros!$B$3:$C$6,2,0)*VLOOKUP(H563,Parâmetros!$E$3:$G$5,2,0))))</f>
        <v>0</v>
      </c>
      <c r="K563" s="74">
        <f t="shared" si="274"/>
        <v>0</v>
      </c>
      <c r="L563" s="3"/>
      <c r="M563" s="38"/>
    </row>
    <row r="564" spans="1:13" ht="45.75" customHeight="1" outlineLevel="1" x14ac:dyDescent="0.2">
      <c r="A564" s="170" t="str">
        <f>Máximo!A564</f>
        <v>3.527</v>
      </c>
      <c r="B564" s="667" t="str">
        <f>Máximo!B564:E564</f>
        <v>11.5.4.4.     Descrever a sequência cronológica para a ativação do DC Secundário através de fluxograma que demonstre os blocos de atividades e de procedimentos necessários ao processo de ativação do DC Secundário, em tempo de desastre.</v>
      </c>
      <c r="C564" s="668"/>
      <c r="D564" s="668"/>
      <c r="E564" s="669"/>
      <c r="F564" s="68" t="str">
        <f>IF(Máximo!F564:I564="","",Máximo!F564:I564)</f>
        <v/>
      </c>
      <c r="G564" s="72">
        <f>Máximo!G564:J564</f>
        <v>2.1459227E-4</v>
      </c>
      <c r="H564" s="70" t="str">
        <f>IF(Máximo!H564="","",Máximo!H564)</f>
        <v>Obrigatório</v>
      </c>
      <c r="I564" s="37" t="s">
        <v>4</v>
      </c>
      <c r="J564" s="73">
        <f>IF($K$13="Não Atende",0,IF(I564="","",IF(H564="",VLOOKUP(I564,Parâmetros!$B$3:$C$6,2,0),VLOOKUP(I564,Parâmetros!$B$3:$C$6,2,0)*VLOOKUP(H564,Parâmetros!$E$3:$G$5,2,0))))</f>
        <v>0</v>
      </c>
      <c r="K564" s="74">
        <f t="shared" si="274"/>
        <v>0</v>
      </c>
      <c r="L564" s="3"/>
      <c r="M564" s="38"/>
    </row>
    <row r="565" spans="1:13" ht="45.75" customHeight="1" outlineLevel="1" x14ac:dyDescent="0.2">
      <c r="A565" s="170" t="str">
        <f>Máximo!A565</f>
        <v>3.528</v>
      </c>
      <c r="B565" s="667" t="str">
        <f>Máximo!B565:E565</f>
        <v>11.5.4.5.     Descrever a sequência cronológica para o retorno ao DC Primário através de fluxograma que demonstre os blocos de atividades e de procedimentos necessários ao retorno ao DC Primário, após um desastre.</v>
      </c>
      <c r="C565" s="668"/>
      <c r="D565" s="668"/>
      <c r="E565" s="669"/>
      <c r="F565" s="68" t="str">
        <f>IF(Máximo!F565:I565="","",Máximo!F565:I565)</f>
        <v/>
      </c>
      <c r="G565" s="72">
        <f>Máximo!G565:J565</f>
        <v>2.1459227E-4</v>
      </c>
      <c r="H565" s="70" t="str">
        <f>IF(Máximo!H565="","",Máximo!H565)</f>
        <v>Obrigatório</v>
      </c>
      <c r="I565" s="37" t="s">
        <v>4</v>
      </c>
      <c r="J565" s="73">
        <f>IF($K$13="Não Atende",0,IF(I565="","",IF(H565="",VLOOKUP(I565,Parâmetros!$B$3:$C$6,2,0),VLOOKUP(I565,Parâmetros!$B$3:$C$6,2,0)*VLOOKUP(H565,Parâmetros!$E$3:$G$5,2,0))))</f>
        <v>0</v>
      </c>
      <c r="K565" s="74">
        <f t="shared" si="274"/>
        <v>0</v>
      </c>
      <c r="L565" s="3"/>
      <c r="M565" s="38"/>
    </row>
    <row r="566" spans="1:13" ht="45.75" customHeight="1" outlineLevel="1" x14ac:dyDescent="0.2">
      <c r="A566" s="170" t="str">
        <f>Máximo!A566</f>
        <v>3.529</v>
      </c>
      <c r="B566" s="667" t="str">
        <f>Máximo!B566:E566</f>
        <v>11.5.4.6.     Descrever sequência cronológica do PCS através de fluxograma demonstrando os blocos de atividades e procedimentos necessários ao processo de ativação do DC Secundário e retorno ao DC Primário em tempo de homologação.</v>
      </c>
      <c r="C566" s="668"/>
      <c r="D566" s="668"/>
      <c r="E566" s="669"/>
      <c r="F566" s="68" t="str">
        <f>IF(Máximo!F566:I566="","",Máximo!F566:I566)</f>
        <v/>
      </c>
      <c r="G566" s="72">
        <f>Máximo!G566:J566</f>
        <v>2.1459227E-4</v>
      </c>
      <c r="H566" s="70" t="str">
        <f>IF(Máximo!H566="","",Máximo!H566)</f>
        <v>Obrigatório</v>
      </c>
      <c r="I566" s="37" t="s">
        <v>4</v>
      </c>
      <c r="J566" s="73">
        <f>IF($K$13="Não Atende",0,IF(I566="","",IF(H566="",VLOOKUP(I566,Parâmetros!$B$3:$C$6,2,0),VLOOKUP(I566,Parâmetros!$B$3:$C$6,2,0)*VLOOKUP(H566,Parâmetros!$E$3:$G$5,2,0))))</f>
        <v>0</v>
      </c>
      <c r="K566" s="74">
        <f t="shared" si="274"/>
        <v>0</v>
      </c>
      <c r="L566" s="3"/>
      <c r="M566" s="38"/>
    </row>
    <row r="567" spans="1:13" ht="45.75" customHeight="1" outlineLevel="1" x14ac:dyDescent="0.2">
      <c r="A567" s="170" t="str">
        <f>Máximo!A567</f>
        <v>3.530</v>
      </c>
      <c r="B567" s="667" t="str">
        <f>Máximo!B567:E567</f>
        <v>11.5.4.7.     Criar um documento para cada equipe técnica que tenha papel ativo no PCS, contendo a descrição detalhada da ação a ser executada:</v>
      </c>
      <c r="C567" s="668"/>
      <c r="D567" s="668"/>
      <c r="E567" s="669"/>
      <c r="F567" s="68" t="str">
        <f>IF(Máximo!F567:I567="","",Máximo!F567:I567)</f>
        <v/>
      </c>
      <c r="G567" s="72">
        <f>Máximo!G567:J567</f>
        <v>2.1459227E-4</v>
      </c>
      <c r="H567" s="70" t="str">
        <f>IF(Máximo!H567="","",Máximo!H567)</f>
        <v>Obrigatório</v>
      </c>
      <c r="I567" s="37" t="s">
        <v>4</v>
      </c>
      <c r="J567" s="73">
        <f>IF($K$13="Não Atende",0,IF(I567="","",IF(H567="",VLOOKUP(I567,Parâmetros!$B$3:$C$6,2,0),VLOOKUP(I567,Parâmetros!$B$3:$C$6,2,0)*VLOOKUP(H567,Parâmetros!$E$3:$G$5,2,0))))</f>
        <v>0</v>
      </c>
      <c r="K567" s="74">
        <f t="shared" si="274"/>
        <v>0</v>
      </c>
      <c r="L567" s="3"/>
      <c r="M567" s="38"/>
    </row>
    <row r="568" spans="1:13" ht="45.75" customHeight="1" outlineLevel="1" x14ac:dyDescent="0.2">
      <c r="A568" s="170" t="str">
        <f>Máximo!A568</f>
        <v>3.531</v>
      </c>
      <c r="B568" s="667" t="str">
        <f>Máximo!B568:E568</f>
        <v>11.5.4.7.1.         Identificação do bloco de atividade ao qual a ação pertence, com a mesma nomenclatura que aparece nas sequências cronológicas.</v>
      </c>
      <c r="C568" s="668"/>
      <c r="D568" s="668"/>
      <c r="E568" s="669"/>
      <c r="F568" s="68" t="str">
        <f>IF(Máximo!F568:I568="","",Máximo!F568:I568)</f>
        <v/>
      </c>
      <c r="G568" s="72">
        <f>Máximo!G568:J568</f>
        <v>2.1459227E-4</v>
      </c>
      <c r="H568" s="70" t="str">
        <f>IF(Máximo!H568="","",Máximo!H568)</f>
        <v>Obrigatório</v>
      </c>
      <c r="I568" s="37" t="s">
        <v>4</v>
      </c>
      <c r="J568" s="73">
        <f>IF($K$13="Não Atende",0,IF(I568="","",IF(H568="",VLOOKUP(I568,Parâmetros!$B$3:$C$6,2,0),VLOOKUP(I568,Parâmetros!$B$3:$C$6,2,0)*VLOOKUP(H568,Parâmetros!$E$3:$G$5,2,0))))</f>
        <v>0</v>
      </c>
      <c r="K568" s="74">
        <f t="shared" si="274"/>
        <v>0</v>
      </c>
      <c r="L568" s="3"/>
      <c r="M568" s="38"/>
    </row>
    <row r="569" spans="1:13" ht="45.75" customHeight="1" outlineLevel="1" x14ac:dyDescent="0.2">
      <c r="A569" s="170" t="str">
        <f>Máximo!A569</f>
        <v>3.532</v>
      </c>
      <c r="B569" s="667" t="str">
        <f>Máximo!B569:E569</f>
        <v>11.5.4.7.2.         Nome da ação, conforme aparece nas sequências cronológicas.</v>
      </c>
      <c r="C569" s="668"/>
      <c r="D569" s="668"/>
      <c r="E569" s="669"/>
      <c r="F569" s="68" t="str">
        <f>IF(Máximo!F569:I569="","",Máximo!F569:I569)</f>
        <v/>
      </c>
      <c r="G569" s="72">
        <f>Máximo!G569:J569</f>
        <v>2.1459227E-4</v>
      </c>
      <c r="H569" s="70" t="str">
        <f>IF(Máximo!H569="","",Máximo!H569)</f>
        <v>Obrigatório</v>
      </c>
      <c r="I569" s="37" t="s">
        <v>4</v>
      </c>
      <c r="J569" s="73">
        <f>IF($K$13="Não Atende",0,IF(I569="","",IF(H569="",VLOOKUP(I569,Parâmetros!$B$3:$C$6,2,0),VLOOKUP(I569,Parâmetros!$B$3:$C$6,2,0)*VLOOKUP(H569,Parâmetros!$E$3:$G$5,2,0))))</f>
        <v>0</v>
      </c>
      <c r="K569" s="74">
        <f t="shared" ref="K569:K632" si="275">IF(J569="",0,((G569*J569)*$F$30)*0.9*100)</f>
        <v>0</v>
      </c>
      <c r="L569" s="3"/>
      <c r="M569" s="38"/>
    </row>
    <row r="570" spans="1:13" ht="45.75" customHeight="1" outlineLevel="1" x14ac:dyDescent="0.2">
      <c r="A570" s="170" t="str">
        <f>Máximo!A570</f>
        <v>3.533</v>
      </c>
      <c r="B570" s="667" t="str">
        <f>Máximo!B570:E570</f>
        <v>11.5.4.7.3.         Descrição da ação a ser tomada:</v>
      </c>
      <c r="C570" s="668"/>
      <c r="D570" s="668"/>
      <c r="E570" s="669"/>
      <c r="F570" s="68" t="str">
        <f>IF(Máximo!F570:I570="","",Máximo!F570:I570)</f>
        <v/>
      </c>
      <c r="G570" s="72">
        <f>Máximo!G570:J570</f>
        <v>2.1459227E-4</v>
      </c>
      <c r="H570" s="70" t="str">
        <f>IF(Máximo!H570="","",Máximo!H570)</f>
        <v>Obrigatório</v>
      </c>
      <c r="I570" s="37" t="s">
        <v>4</v>
      </c>
      <c r="J570" s="73">
        <f>IF($K$13="Não Atende",0,IF(I570="","",IF(H570="",VLOOKUP(I570,Parâmetros!$B$3:$C$6,2,0),VLOOKUP(I570,Parâmetros!$B$3:$C$6,2,0)*VLOOKUP(H570,Parâmetros!$E$3:$G$5,2,0))))</f>
        <v>0</v>
      </c>
      <c r="K570" s="74">
        <f t="shared" si="275"/>
        <v>0</v>
      </c>
      <c r="L570" s="3"/>
      <c r="M570" s="38"/>
    </row>
    <row r="571" spans="1:13" ht="45.75" customHeight="1" outlineLevel="1" x14ac:dyDescent="0.2">
      <c r="A571" s="170" t="str">
        <f>Máximo!A571</f>
        <v>3.534</v>
      </c>
      <c r="B571" s="667" t="str">
        <f>Máximo!B571:E571</f>
        <v>11.5.4.7.3.1.        Comandos a serem executados e/ou referência aos procedimentos operacionais padrões (POP) a serem seguidos.</v>
      </c>
      <c r="C571" s="668"/>
      <c r="D571" s="668"/>
      <c r="E571" s="669"/>
      <c r="F571" s="68" t="str">
        <f>IF(Máximo!F571:I571="","",Máximo!F571:I571)</f>
        <v/>
      </c>
      <c r="G571" s="72">
        <f>Máximo!G571:J571</f>
        <v>2.1459227E-4</v>
      </c>
      <c r="H571" s="70" t="str">
        <f>IF(Máximo!H571="","",Máximo!H571)</f>
        <v>Obrigatório</v>
      </c>
      <c r="I571" s="37" t="s">
        <v>4</v>
      </c>
      <c r="J571" s="73">
        <f>IF($K$13="Não Atende",0,IF(I571="","",IF(H571="",VLOOKUP(I571,Parâmetros!$B$3:$C$6,2,0),VLOOKUP(I571,Parâmetros!$B$3:$C$6,2,0)*VLOOKUP(H571,Parâmetros!$E$3:$G$5,2,0))))</f>
        <v>0</v>
      </c>
      <c r="K571" s="74">
        <f t="shared" si="275"/>
        <v>0</v>
      </c>
      <c r="L571" s="3"/>
      <c r="M571" s="38"/>
    </row>
    <row r="572" spans="1:13" ht="45.75" customHeight="1" outlineLevel="1" x14ac:dyDescent="0.2">
      <c r="A572" s="170" t="str">
        <f>Máximo!A572</f>
        <v>3.535</v>
      </c>
      <c r="B572" s="667" t="str">
        <f>Máximo!B572:E572</f>
        <v>11.5.4.7.3.2.        Nome dos ativos envolvidos no procedimento, com a mesma nomenclatura que aparece nas topologias lógicas.</v>
      </c>
      <c r="C572" s="668"/>
      <c r="D572" s="668"/>
      <c r="E572" s="669"/>
      <c r="F572" s="68" t="str">
        <f>IF(Máximo!F572:I572="","",Máximo!F572:I572)</f>
        <v/>
      </c>
      <c r="G572" s="72">
        <f>Máximo!G572:J572</f>
        <v>2.1459227E-4</v>
      </c>
      <c r="H572" s="70" t="str">
        <f>IF(Máximo!H572="","",Máximo!H572)</f>
        <v>Obrigatório</v>
      </c>
      <c r="I572" s="37" t="s">
        <v>4</v>
      </c>
      <c r="J572" s="73">
        <f>IF($K$13="Não Atende",0,IF(I572="","",IF(H572="",VLOOKUP(I572,Parâmetros!$B$3:$C$6,2,0),VLOOKUP(I572,Parâmetros!$B$3:$C$6,2,0)*VLOOKUP(H572,Parâmetros!$E$3:$G$5,2,0))))</f>
        <v>0</v>
      </c>
      <c r="K572" s="74">
        <f t="shared" si="275"/>
        <v>0</v>
      </c>
      <c r="L572" s="3"/>
      <c r="M572" s="38"/>
    </row>
    <row r="573" spans="1:13" ht="45.75" customHeight="1" outlineLevel="1" x14ac:dyDescent="0.2">
      <c r="A573" s="170" t="str">
        <f>Máximo!A573</f>
        <v>3.536</v>
      </c>
      <c r="B573" s="667" t="str">
        <f>Máximo!B573:E573</f>
        <v>11.5.4.7.3.3.        Saída esperada do comando/procedimento.</v>
      </c>
      <c r="C573" s="668"/>
      <c r="D573" s="668"/>
      <c r="E573" s="669"/>
      <c r="F573" s="68" t="str">
        <f>IF(Máximo!F573:I573="","",Máximo!F573:I573)</f>
        <v/>
      </c>
      <c r="G573" s="72">
        <f>Máximo!G573:J573</f>
        <v>2.1459227E-4</v>
      </c>
      <c r="H573" s="70" t="str">
        <f>IF(Máximo!H573="","",Máximo!H573)</f>
        <v>Obrigatório</v>
      </c>
      <c r="I573" s="37" t="s">
        <v>4</v>
      </c>
      <c r="J573" s="73">
        <f>IF($K$13="Não Atende",0,IF(I573="","",IF(H573="",VLOOKUP(I573,Parâmetros!$B$3:$C$6,2,0),VLOOKUP(I573,Parâmetros!$B$3:$C$6,2,0)*VLOOKUP(H573,Parâmetros!$E$3:$G$5,2,0))))</f>
        <v>0</v>
      </c>
      <c r="K573" s="74">
        <f t="shared" si="275"/>
        <v>0</v>
      </c>
      <c r="L573" s="3"/>
      <c r="M573" s="38"/>
    </row>
    <row r="574" spans="1:13" ht="45.75" customHeight="1" outlineLevel="1" x14ac:dyDescent="0.2">
      <c r="A574" s="170" t="str">
        <f>Máximo!A574</f>
        <v>3.537</v>
      </c>
      <c r="B574" s="667" t="str">
        <f>Máximo!B574:E574</f>
        <v>11.5.4.7.3.4.        Comentário e observações necessários ao pleno entendimento da funcionalidade do procedimento.</v>
      </c>
      <c r="C574" s="668"/>
      <c r="D574" s="668"/>
      <c r="E574" s="669"/>
      <c r="F574" s="68" t="str">
        <f>IF(Máximo!F574:I574="","",Máximo!F574:I574)</f>
        <v/>
      </c>
      <c r="G574" s="72">
        <f>Máximo!G574:J574</f>
        <v>2.1459227E-4</v>
      </c>
      <c r="H574" s="70" t="str">
        <f>IF(Máximo!H574="","",Máximo!H574)</f>
        <v>Obrigatório</v>
      </c>
      <c r="I574" s="37" t="s">
        <v>4</v>
      </c>
      <c r="J574" s="73">
        <f>IF($K$13="Não Atende",0,IF(I574="","",IF(H574="",VLOOKUP(I574,Parâmetros!$B$3:$C$6,2,0),VLOOKUP(I574,Parâmetros!$B$3:$C$6,2,0)*VLOOKUP(H574,Parâmetros!$E$3:$G$5,2,0))))</f>
        <v>0</v>
      </c>
      <c r="K574" s="74">
        <f t="shared" si="275"/>
        <v>0</v>
      </c>
      <c r="L574" s="3"/>
      <c r="M574" s="38"/>
    </row>
    <row r="575" spans="1:13" ht="45.75" customHeight="1" outlineLevel="1" x14ac:dyDescent="0.2">
      <c r="A575" s="170" t="str">
        <f>Máximo!A575</f>
        <v>3.538</v>
      </c>
      <c r="B575" s="667" t="str">
        <f>Máximo!B575:E575</f>
        <v>11.5.5.      Homologação do PCS:</v>
      </c>
      <c r="C575" s="668"/>
      <c r="D575" s="668"/>
      <c r="E575" s="669"/>
      <c r="F575" s="68" t="str">
        <f>IF(Máximo!F575:I575="","",Máximo!F575:I575)</f>
        <v/>
      </c>
      <c r="G575" s="72">
        <f>Máximo!G575:J575</f>
        <v>2.1459227E-4</v>
      </c>
      <c r="H575" s="70" t="str">
        <f>IF(Máximo!H575="","",Máximo!H575)</f>
        <v>Obrigatório</v>
      </c>
      <c r="I575" s="37" t="s">
        <v>4</v>
      </c>
      <c r="J575" s="73">
        <f>IF($K$13="Não Atende",0,IF(I575="","",IF(H575="",VLOOKUP(I575,Parâmetros!$B$3:$C$6,2,0),VLOOKUP(I575,Parâmetros!$B$3:$C$6,2,0)*VLOOKUP(H575,Parâmetros!$E$3:$G$5,2,0))))</f>
        <v>0</v>
      </c>
      <c r="K575" s="74">
        <f t="shared" si="275"/>
        <v>0</v>
      </c>
      <c r="L575" s="3"/>
      <c r="M575" s="38"/>
    </row>
    <row r="576" spans="1:13" ht="45.75" customHeight="1" outlineLevel="1" x14ac:dyDescent="0.2">
      <c r="A576" s="170" t="str">
        <f>Máximo!A576</f>
        <v>3.539</v>
      </c>
      <c r="B576" s="667" t="str">
        <f>Máximo!B576:E576</f>
        <v xml:space="preserve">11.5.5.1.     A homologação do PCS será feita através da execução de um total de 3 (três) operações bem sucedidas de ativação da aplicação no DC Secundário e seu retorno para o DC Primário, por módulo da aplicação e por camada. </v>
      </c>
      <c r="C576" s="668"/>
      <c r="D576" s="668"/>
      <c r="E576" s="669"/>
      <c r="F576" s="68" t="str">
        <f>IF(Máximo!F576:I576="","",Máximo!F576:I576)</f>
        <v/>
      </c>
      <c r="G576" s="72">
        <f>Máximo!G576:J576</f>
        <v>2.1459227E-4</v>
      </c>
      <c r="H576" s="70" t="str">
        <f>IF(Máximo!H576="","",Máximo!H576)</f>
        <v>Obrigatório</v>
      </c>
      <c r="I576" s="37" t="s">
        <v>4</v>
      </c>
      <c r="J576" s="73">
        <f>IF($K$13="Não Atende",0,IF(I576="","",IF(H576="",VLOOKUP(I576,Parâmetros!$B$3:$C$6,2,0),VLOOKUP(I576,Parâmetros!$B$3:$C$6,2,0)*VLOOKUP(H576,Parâmetros!$E$3:$G$5,2,0))))</f>
        <v>0</v>
      </c>
      <c r="K576" s="74">
        <f t="shared" si="275"/>
        <v>0</v>
      </c>
      <c r="L576" s="3"/>
      <c r="M576" s="38"/>
    </row>
    <row r="577" spans="1:13" ht="45.75" customHeight="1" outlineLevel="1" x14ac:dyDescent="0.2">
      <c r="A577" s="170" t="str">
        <f>Máximo!A577</f>
        <v>3.540</v>
      </c>
      <c r="B577" s="667" t="str">
        <f>Máximo!B577:E577</f>
        <v xml:space="preserve">11.5.5.2.     As 2 (duas) primeiras operações deverão ser realizadas antes da entrada em produção da solução. </v>
      </c>
      <c r="C577" s="668"/>
      <c r="D577" s="668"/>
      <c r="E577" s="669"/>
      <c r="F577" s="68" t="str">
        <f>IF(Máximo!F577:I577="","",Máximo!F577:I577)</f>
        <v/>
      </c>
      <c r="G577" s="72">
        <f>Máximo!G577:J577</f>
        <v>2.1459227E-4</v>
      </c>
      <c r="H577" s="70" t="str">
        <f>IF(Máximo!H577="","",Máximo!H577)</f>
        <v>Obrigatório</v>
      </c>
      <c r="I577" s="37" t="s">
        <v>4</v>
      </c>
      <c r="J577" s="73">
        <f>IF($K$13="Não Atende",0,IF(I577="","",IF(H577="",VLOOKUP(I577,Parâmetros!$B$3:$C$6,2,0),VLOOKUP(I577,Parâmetros!$B$3:$C$6,2,0)*VLOOKUP(H577,Parâmetros!$E$3:$G$5,2,0))))</f>
        <v>0</v>
      </c>
      <c r="K577" s="74">
        <f t="shared" si="275"/>
        <v>0</v>
      </c>
      <c r="L577" s="3"/>
      <c r="M577" s="38"/>
    </row>
    <row r="578" spans="1:13" ht="45.75" customHeight="1" outlineLevel="1" x14ac:dyDescent="0.2">
      <c r="A578" s="170" t="str">
        <f>Máximo!A578</f>
        <v>3.541</v>
      </c>
      <c r="B578" s="667" t="str">
        <f>Máximo!B578:E578</f>
        <v>11.5.5.3.     A 3ª será executada em até 2 (dois) meses após o aceite da 2ª (segunda) operação.</v>
      </c>
      <c r="C578" s="668"/>
      <c r="D578" s="668"/>
      <c r="E578" s="669"/>
      <c r="F578" s="68" t="str">
        <f>IF(Máximo!F578:I578="","",Máximo!F578:I578)</f>
        <v/>
      </c>
      <c r="G578" s="72">
        <f>Máximo!G578:J578</f>
        <v>2.1459227E-4</v>
      </c>
      <c r="H578" s="70" t="str">
        <f>IF(Máximo!H578="","",Máximo!H578)</f>
        <v>Obrigatório</v>
      </c>
      <c r="I578" s="37" t="s">
        <v>4</v>
      </c>
      <c r="J578" s="73">
        <f>IF($K$13="Não Atende",0,IF(I578="","",IF(H578="",VLOOKUP(I578,Parâmetros!$B$3:$C$6,2,0),VLOOKUP(I578,Parâmetros!$B$3:$C$6,2,0)*VLOOKUP(H578,Parâmetros!$E$3:$G$5,2,0))))</f>
        <v>0</v>
      </c>
      <c r="K578" s="74">
        <f t="shared" si="275"/>
        <v>0</v>
      </c>
      <c r="L578" s="3"/>
      <c r="M578" s="38"/>
    </row>
    <row r="579" spans="1:13" ht="45.75" customHeight="1" outlineLevel="1" x14ac:dyDescent="0.2">
      <c r="A579" s="170" t="str">
        <f>Máximo!A579</f>
        <v>3.542</v>
      </c>
      <c r="B579" s="667" t="str">
        <f>Máximo!B579:E579</f>
        <v>11.5.5.4.     As 3 (três) operações serão executadas pela equipe da CONTRATANTE e acompanhadas pelo PROPONENTE dentro das dependências da CONTRATANTE. A CONTRATANTE utilizará o PCS entregue pelo PROPONENTE para ativar a aplicação no DC Secundário e retorná-la para o DC Primário.</v>
      </c>
      <c r="C579" s="668"/>
      <c r="D579" s="668"/>
      <c r="E579" s="669"/>
      <c r="F579" s="68" t="str">
        <f>IF(Máximo!F579:I579="","",Máximo!F579:I579)</f>
        <v/>
      </c>
      <c r="G579" s="72">
        <f>Máximo!G579:J579</f>
        <v>2.1459227E-4</v>
      </c>
      <c r="H579" s="70" t="str">
        <f>IF(Máximo!H579="","",Máximo!H579)</f>
        <v>Obrigatório</v>
      </c>
      <c r="I579" s="37" t="s">
        <v>4</v>
      </c>
      <c r="J579" s="73">
        <f>IF($K$13="Não Atende",0,IF(I579="","",IF(H579="",VLOOKUP(I579,Parâmetros!$B$3:$C$6,2,0),VLOOKUP(I579,Parâmetros!$B$3:$C$6,2,0)*VLOOKUP(H579,Parâmetros!$E$3:$G$5,2,0))))</f>
        <v>0</v>
      </c>
      <c r="K579" s="74">
        <f t="shared" si="275"/>
        <v>0</v>
      </c>
      <c r="L579" s="3"/>
      <c r="M579" s="38"/>
    </row>
    <row r="580" spans="1:13" ht="45.75" customHeight="1" outlineLevel="1" x14ac:dyDescent="0.2">
      <c r="A580" s="170" t="str">
        <f>Máximo!A580</f>
        <v>3.543</v>
      </c>
      <c r="B580" s="667" t="str">
        <f>Máximo!B580:E580</f>
        <v>11.5.5.5.     Não serão contabilizadas, no total de 3 (três) operações, as tentativas em que ocorrerem falhas, quer sejam decorrentes da documentação apresentada, quer sejam nos scripts criados e documentados. Para esses casos, caberá ao PROPONENTE prover as devidas correções e ajustes no PCS antes de nova tentativa ser feita.</v>
      </c>
      <c r="C580" s="668"/>
      <c r="D580" s="668"/>
      <c r="E580" s="669"/>
      <c r="F580" s="68" t="str">
        <f>IF(Máximo!F580:I580="","",Máximo!F580:I580)</f>
        <v/>
      </c>
      <c r="G580" s="72">
        <f>Máximo!G580:J580</f>
        <v>2.1459227E-4</v>
      </c>
      <c r="H580" s="70" t="str">
        <f>IF(Máximo!H580="","",Máximo!H580)</f>
        <v>Obrigatório</v>
      </c>
      <c r="I580" s="37" t="s">
        <v>4</v>
      </c>
      <c r="J580" s="73">
        <f>IF($K$13="Não Atende",0,IF(I580="","",IF(H580="",VLOOKUP(I580,Parâmetros!$B$3:$C$6,2,0),VLOOKUP(I580,Parâmetros!$B$3:$C$6,2,0)*VLOOKUP(H580,Parâmetros!$E$3:$G$5,2,0))))</f>
        <v>0</v>
      </c>
      <c r="K580" s="74">
        <f t="shared" si="275"/>
        <v>0</v>
      </c>
      <c r="L580" s="3"/>
      <c r="M580" s="38"/>
    </row>
    <row r="581" spans="1:13" ht="45.75" customHeight="1" outlineLevel="1" x14ac:dyDescent="0.2">
      <c r="A581" s="170" t="str">
        <f>Máximo!A581</f>
        <v>3.544</v>
      </c>
      <c r="B581" s="667" t="str">
        <f>Máximo!B581:E581</f>
        <v xml:space="preserve">11.5.6.      Entrega da documentação </v>
      </c>
      <c r="C581" s="668"/>
      <c r="D581" s="668"/>
      <c r="E581" s="669"/>
      <c r="F581" s="68" t="str">
        <f>IF(Máximo!F581:I581="","",Máximo!F581:I581)</f>
        <v/>
      </c>
      <c r="G581" s="72">
        <f>Máximo!G581:J581</f>
        <v>2.1459227E-4</v>
      </c>
      <c r="H581" s="70" t="str">
        <f>IF(Máximo!H581="","",Máximo!H581)</f>
        <v>Obrigatório</v>
      </c>
      <c r="I581" s="37" t="s">
        <v>4</v>
      </c>
      <c r="J581" s="73">
        <f>IF($K$13="Não Atende",0,IF(I581="","",IF(H581="",VLOOKUP(I581,Parâmetros!$B$3:$C$6,2,0),VLOOKUP(I581,Parâmetros!$B$3:$C$6,2,0)*VLOOKUP(H581,Parâmetros!$E$3:$G$5,2,0))))</f>
        <v>0</v>
      </c>
      <c r="K581" s="74">
        <f t="shared" si="275"/>
        <v>0</v>
      </c>
      <c r="L581" s="3"/>
      <c r="M581" s="38"/>
    </row>
    <row r="582" spans="1:13" ht="45.75" customHeight="1" outlineLevel="1" x14ac:dyDescent="0.2">
      <c r="A582" s="170" t="str">
        <f>Máximo!A582</f>
        <v>3.545</v>
      </c>
      <c r="B582" s="667" t="str">
        <f>Máximo!B582:E582</f>
        <v>11.5.6.1.     A documentação completa da solução de D.R deverá ser entregue através de meio eletrônico e em formato que possa ser posteriormente editado pela Oi, a exemplo de, mas não limitado a .DOC, .XLS, .VSD.</v>
      </c>
      <c r="C582" s="668"/>
      <c r="D582" s="668"/>
      <c r="E582" s="669"/>
      <c r="F582" s="68" t="str">
        <f>IF(Máximo!F582:I582="","",Máximo!F582:I582)</f>
        <v/>
      </c>
      <c r="G582" s="72">
        <f>Máximo!G582:J582</f>
        <v>2.1459227E-4</v>
      </c>
      <c r="H582" s="70" t="str">
        <f>IF(Máximo!H582="","",Máximo!H582)</f>
        <v>Obrigatório</v>
      </c>
      <c r="I582" s="37" t="s">
        <v>4</v>
      </c>
      <c r="J582" s="73">
        <f>IF($K$13="Não Atende",0,IF(I582="","",IF(H582="",VLOOKUP(I582,Parâmetros!$B$3:$C$6,2,0),VLOOKUP(I582,Parâmetros!$B$3:$C$6,2,0)*VLOOKUP(H582,Parâmetros!$E$3:$G$5,2,0))))</f>
        <v>0</v>
      </c>
      <c r="K582" s="74">
        <f t="shared" si="275"/>
        <v>0</v>
      </c>
      <c r="L582" s="3"/>
      <c r="M582" s="38"/>
    </row>
    <row r="583" spans="1:13" ht="45.75" customHeight="1" outlineLevel="1" x14ac:dyDescent="0.2">
      <c r="A583" s="170" t="str">
        <f>Máximo!A583</f>
        <v>3.546</v>
      </c>
      <c r="B583" s="667" t="str">
        <f>Máximo!B583:E583</f>
        <v xml:space="preserve">11.6.        Modelo de Contratações: </v>
      </c>
      <c r="C583" s="668"/>
      <c r="D583" s="668"/>
      <c r="E583" s="669"/>
      <c r="F583" s="68" t="str">
        <f>IF(Máximo!F583:I583="","",Máximo!F583:I583)</f>
        <v/>
      </c>
      <c r="G583" s="72">
        <f>Máximo!G583:J583</f>
        <v>2.1459227E-4</v>
      </c>
      <c r="H583" s="70" t="str">
        <f>IF(Máximo!H583="","",Máximo!H583)</f>
        <v>Obrigatório</v>
      </c>
      <c r="I583" s="37" t="s">
        <v>4</v>
      </c>
      <c r="J583" s="73">
        <f>IF($K$13="Não Atende",0,IF(I583="","",IF(H583="",VLOOKUP(I583,Parâmetros!$B$3:$C$6,2,0),VLOOKUP(I583,Parâmetros!$B$3:$C$6,2,0)*VLOOKUP(H583,Parâmetros!$E$3:$G$5,2,0))))</f>
        <v>0</v>
      </c>
      <c r="K583" s="74">
        <f t="shared" si="275"/>
        <v>0</v>
      </c>
      <c r="L583" s="3"/>
      <c r="M583" s="38"/>
    </row>
    <row r="584" spans="1:13" ht="45.75" customHeight="1" outlineLevel="1" x14ac:dyDescent="0.2">
      <c r="A584" s="170" t="str">
        <f>Máximo!A584</f>
        <v>3.547</v>
      </c>
      <c r="B584" s="667" t="str">
        <f>Máximo!B584:E584</f>
        <v>11.6.1.      O modelo de contratação da implementação do D.R é o de “Escopo Fechado” onde todo o escopo dos serviços descritos deverá ser efetuado integralmente pelo PROPONENTE sem a cobrança unitária nem definição de limites de horas.</v>
      </c>
      <c r="C584" s="668"/>
      <c r="D584" s="668"/>
      <c r="E584" s="669"/>
      <c r="F584" s="68" t="str">
        <f>IF(Máximo!F584:I584="","",Máximo!F584:I584)</f>
        <v/>
      </c>
      <c r="G584" s="72">
        <f>Máximo!G584:J584</f>
        <v>2.1459227E-4</v>
      </c>
      <c r="H584" s="70" t="str">
        <f>IF(Máximo!H584="","",Máximo!H584)</f>
        <v>Obrigatório</v>
      </c>
      <c r="I584" s="37" t="s">
        <v>4</v>
      </c>
      <c r="J584" s="73">
        <f>IF($K$13="Não Atende",0,IF(I584="","",IF(H584="",VLOOKUP(I584,Parâmetros!$B$3:$C$6,2,0),VLOOKUP(I584,Parâmetros!$B$3:$C$6,2,0)*VLOOKUP(H584,Parâmetros!$E$3:$G$5,2,0))))</f>
        <v>0</v>
      </c>
      <c r="K584" s="74">
        <f t="shared" si="275"/>
        <v>0</v>
      </c>
      <c r="L584" s="3"/>
      <c r="M584" s="38"/>
    </row>
    <row r="585" spans="1:13" ht="45.75" customHeight="1" outlineLevel="1" x14ac:dyDescent="0.2">
      <c r="A585" s="170" t="str">
        <f>Máximo!A585</f>
        <v>3.548</v>
      </c>
      <c r="B585" s="667" t="str">
        <f>Máximo!B585:E585</f>
        <v>11.7.        Requisitos do PROPONENTE: os itens a seguir serão avaliados pela CONTRATANTE para pontuar o PROPONENTE quanto à sua experiência na implementação de D.R. bem como ao grau de atendimento aos requisitos apresentados:</v>
      </c>
      <c r="C585" s="668"/>
      <c r="D585" s="668"/>
      <c r="E585" s="669"/>
      <c r="F585" s="68" t="str">
        <f>IF(Máximo!F585:I585="","",Máximo!F585:I585)</f>
        <v/>
      </c>
      <c r="G585" s="72">
        <f>Máximo!G585:J585</f>
        <v>2.1459227E-4</v>
      </c>
      <c r="H585" s="70" t="str">
        <f>IF(Máximo!H585="","",Máximo!H585)</f>
        <v>Obrigatório</v>
      </c>
      <c r="I585" s="37" t="s">
        <v>4</v>
      </c>
      <c r="J585" s="73">
        <f>IF($K$13="Não Atende",0,IF(I585="","",IF(H585="",VLOOKUP(I585,Parâmetros!$B$3:$C$6,2,0),VLOOKUP(I585,Parâmetros!$B$3:$C$6,2,0)*VLOOKUP(H585,Parâmetros!$E$3:$G$5,2,0))))</f>
        <v>0</v>
      </c>
      <c r="K585" s="74">
        <f t="shared" si="275"/>
        <v>0</v>
      </c>
      <c r="L585" s="3"/>
      <c r="M585" s="38"/>
    </row>
    <row r="586" spans="1:13" ht="45.75" customHeight="1" outlineLevel="1" x14ac:dyDescent="0.2">
      <c r="A586" s="170" t="str">
        <f>Máximo!A586</f>
        <v>3.549</v>
      </c>
      <c r="B586" s="667" t="str">
        <f>Máximo!B586:E586</f>
        <v>11.7.1.      Certificações: o PROPONENTE deverá informar quantos profissionais certificados serão utilizados durante a execução dos serviços, assim como as certificações dos mesmos. E desejável que os recursos possuam algumas das seguintes certificações:</v>
      </c>
      <c r="C586" s="668"/>
      <c r="D586" s="668"/>
      <c r="E586" s="669"/>
      <c r="F586" s="68" t="str">
        <f>IF(Máximo!F586:I586="","",Máximo!F586:I586)</f>
        <v/>
      </c>
      <c r="G586" s="72">
        <f>Máximo!G586:J586</f>
        <v>2.1459227E-4</v>
      </c>
      <c r="H586" s="70" t="str">
        <f>IF(Máximo!H586="","",Máximo!H586)</f>
        <v>Obrigatório</v>
      </c>
      <c r="I586" s="37" t="s">
        <v>4</v>
      </c>
      <c r="J586" s="73">
        <f>IF($K$13="Não Atende",0,IF(I586="","",IF(H586="",VLOOKUP(I586,Parâmetros!$B$3:$C$6,2,0),VLOOKUP(I586,Parâmetros!$B$3:$C$6,2,0)*VLOOKUP(H586,Parâmetros!$E$3:$G$5,2,0))))</f>
        <v>0</v>
      </c>
      <c r="K586" s="74">
        <f t="shared" si="275"/>
        <v>0</v>
      </c>
      <c r="L586" s="3"/>
      <c r="M586" s="38"/>
    </row>
    <row r="587" spans="1:13" ht="45.75" customHeight="1" outlineLevel="1" x14ac:dyDescent="0.2">
      <c r="A587" s="170" t="str">
        <f>Máximo!A587</f>
        <v>3.550</v>
      </c>
      <c r="B587" s="667" t="str">
        <f>Máximo!B587:E587</f>
        <v>11.7.1.1.     Master Business Continuity Planner – MBCP (Disaster Recovery Institute – DRI);</v>
      </c>
      <c r="C587" s="668"/>
      <c r="D587" s="668"/>
      <c r="E587" s="669"/>
      <c r="F587" s="68" t="str">
        <f>IF(Máximo!F587:I587="","",Máximo!F587:I587)</f>
        <v/>
      </c>
      <c r="G587" s="72">
        <f>Máximo!G587:J587</f>
        <v>2.1459227E-4</v>
      </c>
      <c r="H587" s="70" t="str">
        <f>IF(Máximo!H587="","",Máximo!H587)</f>
        <v>Obrigatório</v>
      </c>
      <c r="I587" s="37" t="s">
        <v>4</v>
      </c>
      <c r="J587" s="73">
        <f>IF($K$13="Não Atende",0,IF(I587="","",IF(H587="",VLOOKUP(I587,Parâmetros!$B$3:$C$6,2,0),VLOOKUP(I587,Parâmetros!$B$3:$C$6,2,0)*VLOOKUP(H587,Parâmetros!$E$3:$G$5,2,0))))</f>
        <v>0</v>
      </c>
      <c r="K587" s="74">
        <f t="shared" si="275"/>
        <v>0</v>
      </c>
      <c r="L587" s="3"/>
      <c r="M587" s="38"/>
    </row>
    <row r="588" spans="1:13" ht="45.75" customHeight="1" outlineLevel="1" x14ac:dyDescent="0.2">
      <c r="A588" s="170" t="str">
        <f>Máximo!A588</f>
        <v>3.551</v>
      </c>
      <c r="B588" s="667" t="str">
        <f>Máximo!B588:E588</f>
        <v>11.7.1.2.     Certified Business Continuity Coordinator;</v>
      </c>
      <c r="C588" s="668"/>
      <c r="D588" s="668"/>
      <c r="E588" s="669"/>
      <c r="F588" s="68" t="str">
        <f>IF(Máximo!F588:I588="","",Máximo!F588:I588)</f>
        <v/>
      </c>
      <c r="G588" s="72">
        <f>Máximo!G588:J588</f>
        <v>2.1459227E-4</v>
      </c>
      <c r="H588" s="70" t="str">
        <f>IF(Máximo!H588="","",Máximo!H588)</f>
        <v>Obrigatório</v>
      </c>
      <c r="I588" s="37" t="s">
        <v>4</v>
      </c>
      <c r="J588" s="73">
        <f>IF($K$13="Não Atende",0,IF(I588="","",IF(H588="",VLOOKUP(I588,Parâmetros!$B$3:$C$6,2,0),VLOOKUP(I588,Parâmetros!$B$3:$C$6,2,0)*VLOOKUP(H588,Parâmetros!$E$3:$G$5,2,0))))</f>
        <v>0</v>
      </c>
      <c r="K588" s="74">
        <f t="shared" si="275"/>
        <v>0</v>
      </c>
      <c r="L588" s="3"/>
      <c r="M588" s="38"/>
    </row>
    <row r="589" spans="1:13" ht="45.75" customHeight="1" outlineLevel="1" x14ac:dyDescent="0.2">
      <c r="A589" s="170" t="str">
        <f>Máximo!A589</f>
        <v>3.552</v>
      </c>
      <c r="B589" s="667" t="str">
        <f>Máximo!B589:E589</f>
        <v xml:space="preserve">11.7.2.      Experiência: o PROPONENTE deverá detalhar experiências que permita avaliar seus conhecimentos e experiências adquiridos em implementação de D.R. através de: </v>
      </c>
      <c r="C589" s="668"/>
      <c r="D589" s="668"/>
      <c r="E589" s="669"/>
      <c r="F589" s="68" t="str">
        <f>IF(Máximo!F589:I589="","",Máximo!F589:I589)</f>
        <v/>
      </c>
      <c r="G589" s="72">
        <f>Máximo!G589:J589</f>
        <v>2.1459227E-4</v>
      </c>
      <c r="H589" s="70" t="str">
        <f>IF(Máximo!H589="","",Máximo!H589)</f>
        <v>Obrigatório</v>
      </c>
      <c r="I589" s="37" t="s">
        <v>4</v>
      </c>
      <c r="J589" s="73">
        <f>IF($K$13="Não Atende",0,IF(I589="","",IF(H589="",VLOOKUP(I589,Parâmetros!$B$3:$C$6,2,0),VLOOKUP(I589,Parâmetros!$B$3:$C$6,2,0)*VLOOKUP(H589,Parâmetros!$E$3:$G$5,2,0))))</f>
        <v>0</v>
      </c>
      <c r="K589" s="74">
        <f t="shared" si="275"/>
        <v>0</v>
      </c>
      <c r="L589" s="3"/>
      <c r="M589" s="38"/>
    </row>
    <row r="590" spans="1:13" ht="45.75" customHeight="1" outlineLevel="1" x14ac:dyDescent="0.2">
      <c r="A590" s="170" t="str">
        <f>Máximo!A590</f>
        <v>3.553</v>
      </c>
      <c r="B590" s="667" t="str">
        <f>Máximo!B590:E590</f>
        <v>11.7.2.1.     Serviços realizados em grandes empresas de Telecomunicações (Internacional / Nacional);</v>
      </c>
      <c r="C590" s="668"/>
      <c r="D590" s="668"/>
      <c r="E590" s="669"/>
      <c r="F590" s="68" t="str">
        <f>IF(Máximo!F590:I590="","",Máximo!F590:I590)</f>
        <v/>
      </c>
      <c r="G590" s="72">
        <f>Máximo!G590:J590</f>
        <v>2.1459227E-4</v>
      </c>
      <c r="H590" s="70" t="str">
        <f>IF(Máximo!H590="","",Máximo!H590)</f>
        <v>Obrigatório</v>
      </c>
      <c r="I590" s="37" t="s">
        <v>4</v>
      </c>
      <c r="J590" s="73">
        <f>IF($K$13="Não Atende",0,IF(I590="","",IF(H590="",VLOOKUP(I590,Parâmetros!$B$3:$C$6,2,0),VLOOKUP(I590,Parâmetros!$B$3:$C$6,2,0)*VLOOKUP(H590,Parâmetros!$E$3:$G$5,2,0))))</f>
        <v>0</v>
      </c>
      <c r="K590" s="74">
        <f t="shared" si="275"/>
        <v>0</v>
      </c>
      <c r="L590" s="3"/>
      <c r="M590" s="38"/>
    </row>
    <row r="591" spans="1:13" ht="45.75" customHeight="1" outlineLevel="1" x14ac:dyDescent="0.2">
      <c r="A591" s="170" t="str">
        <f>Máximo!A591</f>
        <v>3.554</v>
      </c>
      <c r="B591" s="667" t="str">
        <f>Máximo!B591:E591</f>
        <v>11.7.2.2.     Serviços relativos a soluções de Business Continuity Management (BCM) em grandes empresas (Internacional / Nacional);</v>
      </c>
      <c r="C591" s="668"/>
      <c r="D591" s="668"/>
      <c r="E591" s="669"/>
      <c r="F591" s="68" t="str">
        <f>IF(Máximo!F591:I591="","",Máximo!F591:I591)</f>
        <v/>
      </c>
      <c r="G591" s="72">
        <f>Máximo!G591:J591</f>
        <v>2.1459227E-4</v>
      </c>
      <c r="H591" s="70" t="str">
        <f>IF(Máximo!H591="","",Máximo!H591)</f>
        <v>Obrigatório</v>
      </c>
      <c r="I591" s="37" t="s">
        <v>4</v>
      </c>
      <c r="J591" s="73">
        <f>IF($K$13="Não Atende",0,IF(I591="","",IF(H591="",VLOOKUP(I591,Parâmetros!$B$3:$C$6,2,0),VLOOKUP(I591,Parâmetros!$B$3:$C$6,2,0)*VLOOKUP(H591,Parâmetros!$E$3:$G$5,2,0))))</f>
        <v>0</v>
      </c>
      <c r="K591" s="74">
        <f t="shared" si="275"/>
        <v>0</v>
      </c>
      <c r="L591" s="3"/>
      <c r="M591" s="38"/>
    </row>
    <row r="592" spans="1:13" ht="45.75" customHeight="1" outlineLevel="1" x14ac:dyDescent="0.2">
      <c r="A592" s="170" t="str">
        <f>Máximo!A592</f>
        <v>3.555</v>
      </c>
      <c r="B592" s="667" t="str">
        <f>Máximo!B592:E592</f>
        <v>12.      Requisitos de Operação, Produção e Ambientes</v>
      </c>
      <c r="C592" s="668"/>
      <c r="D592" s="668"/>
      <c r="E592" s="669"/>
      <c r="F592" s="68" t="str">
        <f>IF(Máximo!F592:I592="","",Máximo!F592:I592)</f>
        <v/>
      </c>
      <c r="G592" s="72">
        <f>Máximo!G592:J592</f>
        <v>2.1459227E-4</v>
      </c>
      <c r="H592" s="70" t="str">
        <f>IF(Máximo!H592="","",Máximo!H592)</f>
        <v>Obrigatório</v>
      </c>
      <c r="I592" s="37" t="s">
        <v>4</v>
      </c>
      <c r="J592" s="73">
        <f>IF($K$13="Não Atende",0,IF(I592="","",IF(H592="",VLOOKUP(I592,Parâmetros!$B$3:$C$6,2,0),VLOOKUP(I592,Parâmetros!$B$3:$C$6,2,0)*VLOOKUP(H592,Parâmetros!$E$3:$G$5,2,0))))</f>
        <v>0</v>
      </c>
      <c r="K592" s="74">
        <f t="shared" si="275"/>
        <v>0</v>
      </c>
      <c r="L592" s="3"/>
      <c r="M592" s="38"/>
    </row>
    <row r="593" spans="1:13" ht="45.75" customHeight="1" outlineLevel="1" x14ac:dyDescent="0.2">
      <c r="A593" s="170" t="str">
        <f>Máximo!A593</f>
        <v>3.556</v>
      </c>
      <c r="B593" s="667" t="str">
        <f>Máximo!B593:E593</f>
        <v>12.1.        O PROPONENTE deve fornecer todas as condições necessárias para a implantação e operação da solução de TI. Em razão disto são exigidos padrões, procedimentos, facilidades e documentação, de forma que a Diretoria de Infraestrutura e Operações possa realizar as atividades de Primeiro e Segundo Níveis da solução no tocante ao tratamento de incidentes, à administração, manutenção, automação e monitoração.</v>
      </c>
      <c r="C593" s="668"/>
      <c r="D593" s="668"/>
      <c r="E593" s="669"/>
      <c r="F593" s="68" t="str">
        <f>IF(Máximo!F593:I593="","",Máximo!F593:I593)</f>
        <v/>
      </c>
      <c r="G593" s="72">
        <f>Máximo!G593:J593</f>
        <v>2.1459227E-4</v>
      </c>
      <c r="H593" s="70" t="str">
        <f>IF(Máximo!H593="","",Máximo!H593)</f>
        <v>Obrigatório</v>
      </c>
      <c r="I593" s="37" t="s">
        <v>4</v>
      </c>
      <c r="J593" s="73">
        <f>IF($K$13="Não Atende",0,IF(I593="","",IF(H593="",VLOOKUP(I593,Parâmetros!$B$3:$C$6,2,0),VLOOKUP(I593,Parâmetros!$B$3:$C$6,2,0)*VLOOKUP(H593,Parâmetros!$E$3:$G$5,2,0))))</f>
        <v>0</v>
      </c>
      <c r="K593" s="74">
        <f t="shared" si="275"/>
        <v>0</v>
      </c>
      <c r="L593" s="3"/>
      <c r="M593" s="38"/>
    </row>
    <row r="594" spans="1:13" ht="45.75" customHeight="1" outlineLevel="1" x14ac:dyDescent="0.2">
      <c r="A594" s="170" t="str">
        <f>Máximo!A594</f>
        <v>3.557</v>
      </c>
      <c r="B594" s="667" t="str">
        <f>Máximo!B594:E594</f>
        <v>12.1.1.      Entende-se por atividades de Primeiro Nível (N1) aquelas repetitivas e procedimentadas, automatizadas ou não, e que buscam precisão e tempestividade de execução. Este nível está comprometido com a máxima disponibilidade dos ambientes de serviços e a comunicação precisa dos status dos mesmos;</v>
      </c>
      <c r="C594" s="668"/>
      <c r="D594" s="668"/>
      <c r="E594" s="669"/>
      <c r="F594" s="68" t="str">
        <f>IF(Máximo!F594:I594="","",Máximo!F594:I594)</f>
        <v/>
      </c>
      <c r="G594" s="72">
        <f>Máximo!G594:J594</f>
        <v>2.1459227E-4</v>
      </c>
      <c r="H594" s="70" t="str">
        <f>IF(Máximo!H594="","",Máximo!H594)</f>
        <v>Obrigatório</v>
      </c>
      <c r="I594" s="37" t="s">
        <v>4</v>
      </c>
      <c r="J594" s="73">
        <f>IF($K$13="Não Atende",0,IF(I594="","",IF(H594="",VLOOKUP(I594,Parâmetros!$B$3:$C$6,2,0),VLOOKUP(I594,Parâmetros!$B$3:$C$6,2,0)*VLOOKUP(H594,Parâmetros!$E$3:$G$5,2,0))))</f>
        <v>0</v>
      </c>
      <c r="K594" s="74">
        <f t="shared" si="275"/>
        <v>0</v>
      </c>
      <c r="L594" s="3"/>
      <c r="M594" s="38"/>
    </row>
    <row r="595" spans="1:13" ht="45.75" customHeight="1" outlineLevel="1" x14ac:dyDescent="0.2">
      <c r="A595" s="170" t="str">
        <f>Máximo!A595</f>
        <v>3.558</v>
      </c>
      <c r="B595" s="667" t="str">
        <f>Máximo!B595:E595</f>
        <v>12.1.2.      Entende-se por atividades de Segundo Nível (N2) aquelas de maior complexidade que exigem conhecimento da arquitetura e funcionalidades da solução, além de suas interações com outras soluções, e a sua relação com os processos de negócio da organização. Compete a este nível parametrizar, configurar, executar procedimentos de manutenção, incluindo deploy de versões, automação, análise de comportamento da demanda e planejamento em relação aos SLA e recursos disponíveis. Entretanto não é de responsabilidade deste Nível a modificação de códigos de programação ou aplicações de patch de correção de problemas, cabendo esta tarefa ao Terceiro Nível (N3).</v>
      </c>
      <c r="C595" s="668"/>
      <c r="D595" s="668"/>
      <c r="E595" s="669"/>
      <c r="F595" s="68" t="str">
        <f>IF(Máximo!F595:I595="","",Máximo!F595:I595)</f>
        <v/>
      </c>
      <c r="G595" s="72">
        <f>Máximo!G595:J595</f>
        <v>2.1459227E-4</v>
      </c>
      <c r="H595" s="70" t="str">
        <f>IF(Máximo!H595="","",Máximo!H595)</f>
        <v>Obrigatório</v>
      </c>
      <c r="I595" s="37" t="s">
        <v>4</v>
      </c>
      <c r="J595" s="73">
        <f>IF($K$13="Não Atende",0,IF(I595="","",IF(H595="",VLOOKUP(I595,Parâmetros!$B$3:$C$6,2,0),VLOOKUP(I595,Parâmetros!$B$3:$C$6,2,0)*VLOOKUP(H595,Parâmetros!$E$3:$G$5,2,0))))</f>
        <v>0</v>
      </c>
      <c r="K595" s="74">
        <f t="shared" si="275"/>
        <v>0</v>
      </c>
      <c r="L595" s="3"/>
      <c r="M595" s="38"/>
    </row>
    <row r="596" spans="1:13" ht="45.75" customHeight="1" outlineLevel="1" x14ac:dyDescent="0.2">
      <c r="A596" s="170" t="str">
        <f>Máximo!A596</f>
        <v>3.559</v>
      </c>
      <c r="B596" s="667" t="str">
        <f>Máximo!B596:E596</f>
        <v>12.2.        Os requisitos de padrões e procedimentos deverão ser atendidos em três fases durante o desenvolvimento do projeto:</v>
      </c>
      <c r="C596" s="668"/>
      <c r="D596" s="668"/>
      <c r="E596" s="669"/>
      <c r="F596" s="68" t="str">
        <f>IF(Máximo!F596:I596="","",Máximo!F596:I596)</f>
        <v/>
      </c>
      <c r="G596" s="72">
        <f>Máximo!G596:J596</f>
        <v>2.1459227E-4</v>
      </c>
      <c r="H596" s="70" t="str">
        <f>IF(Máximo!H596="","",Máximo!H596)</f>
        <v>Obrigatório</v>
      </c>
      <c r="I596" s="37" t="s">
        <v>4</v>
      </c>
      <c r="J596" s="73">
        <f>IF($K$13="Não Atende",0,IF(I596="","",IF(H596="",VLOOKUP(I596,Parâmetros!$B$3:$C$6,2,0),VLOOKUP(I596,Parâmetros!$B$3:$C$6,2,0)*VLOOKUP(H596,Parâmetros!$E$3:$G$5,2,0))))</f>
        <v>0</v>
      </c>
      <c r="K596" s="74">
        <f t="shared" si="275"/>
        <v>0</v>
      </c>
      <c r="L596" s="3"/>
      <c r="M596" s="38"/>
    </row>
    <row r="597" spans="1:13" ht="45.75" customHeight="1" outlineLevel="1" x14ac:dyDescent="0.2">
      <c r="A597" s="170" t="str">
        <f>Máximo!A597</f>
        <v>3.560</v>
      </c>
      <c r="B597" s="667" t="str">
        <f>Máximo!B597:E597</f>
        <v>12.2.1.      Fase de Desenvolvimento e/ou localização da solução;</v>
      </c>
      <c r="C597" s="668"/>
      <c r="D597" s="668"/>
      <c r="E597" s="669"/>
      <c r="F597" s="68" t="str">
        <f>IF(Máximo!F597:I597="","",Máximo!F597:I597)</f>
        <v/>
      </c>
      <c r="G597" s="72">
        <f>Máximo!G597:J597</f>
        <v>2.1459227E-4</v>
      </c>
      <c r="H597" s="70" t="str">
        <f>IF(Máximo!H597="","",Máximo!H597)</f>
        <v>Obrigatório</v>
      </c>
      <c r="I597" s="37" t="s">
        <v>4</v>
      </c>
      <c r="J597" s="73">
        <f>IF($K$13="Não Atende",0,IF(I597="","",IF(H597="",VLOOKUP(I597,Parâmetros!$B$3:$C$6,2,0),VLOOKUP(I597,Parâmetros!$B$3:$C$6,2,0)*VLOOKUP(H597,Parâmetros!$E$3:$G$5,2,0))))</f>
        <v>0</v>
      </c>
      <c r="K597" s="74">
        <f t="shared" si="275"/>
        <v>0</v>
      </c>
      <c r="L597" s="3"/>
      <c r="M597" s="38"/>
    </row>
    <row r="598" spans="1:13" ht="45.75" customHeight="1" outlineLevel="1" x14ac:dyDescent="0.2">
      <c r="A598" s="170" t="str">
        <f>Máximo!A598</f>
        <v>3.561</v>
      </c>
      <c r="B598" s="667" t="str">
        <f>Máximo!B598:E598</f>
        <v>12.2.2.      Fase de Transição para Operação e Produção;</v>
      </c>
      <c r="C598" s="668"/>
      <c r="D598" s="668"/>
      <c r="E598" s="669"/>
      <c r="F598" s="68" t="str">
        <f>IF(Máximo!F598:I598="","",Máximo!F598:I598)</f>
        <v/>
      </c>
      <c r="G598" s="72">
        <f>Máximo!G598:J598</f>
        <v>2.1459227E-4</v>
      </c>
      <c r="H598" s="70" t="str">
        <f>IF(Máximo!H598="","",Máximo!H598)</f>
        <v>Obrigatório</v>
      </c>
      <c r="I598" s="37" t="s">
        <v>4</v>
      </c>
      <c r="J598" s="73">
        <f>IF($K$13="Não Atende",0,IF(I598="","",IF(H598="",VLOOKUP(I598,Parâmetros!$B$3:$C$6,2,0),VLOOKUP(I598,Parâmetros!$B$3:$C$6,2,0)*VLOOKUP(H598,Parâmetros!$E$3:$G$5,2,0))))</f>
        <v>0</v>
      </c>
      <c r="K598" s="74">
        <f t="shared" si="275"/>
        <v>0</v>
      </c>
      <c r="L598" s="3"/>
      <c r="M598" s="38"/>
    </row>
    <row r="599" spans="1:13" ht="45.75" customHeight="1" outlineLevel="1" x14ac:dyDescent="0.2">
      <c r="A599" s="170" t="str">
        <f>Máximo!A599</f>
        <v>3.562</v>
      </c>
      <c r="B599" s="667" t="str">
        <f>Máximo!B599:E599</f>
        <v>12.2.3.      Fase de Pós-implantação.</v>
      </c>
      <c r="C599" s="668"/>
      <c r="D599" s="668"/>
      <c r="E599" s="669"/>
      <c r="F599" s="68" t="str">
        <f>IF(Máximo!F599:I599="","",Máximo!F599:I599)</f>
        <v/>
      </c>
      <c r="G599" s="72">
        <f>Máximo!G599:J599</f>
        <v>2.1459227E-4</v>
      </c>
      <c r="H599" s="70" t="str">
        <f>IF(Máximo!H599="","",Máximo!H599)</f>
        <v>Obrigatório</v>
      </c>
      <c r="I599" s="37" t="s">
        <v>4</v>
      </c>
      <c r="J599" s="73">
        <f>IF($K$13="Não Atende",0,IF(I599="","",IF(H599="",VLOOKUP(I599,Parâmetros!$B$3:$C$6,2,0),VLOOKUP(I599,Parâmetros!$B$3:$C$6,2,0)*VLOOKUP(H599,Parâmetros!$E$3:$G$5,2,0))))</f>
        <v>0</v>
      </c>
      <c r="K599" s="74">
        <f t="shared" si="275"/>
        <v>0</v>
      </c>
      <c r="L599" s="3"/>
      <c r="M599" s="38"/>
    </row>
    <row r="600" spans="1:13" ht="45.75" customHeight="1" outlineLevel="1" x14ac:dyDescent="0.2">
      <c r="A600" s="170" t="str">
        <f>Máximo!A600</f>
        <v>3.563</v>
      </c>
      <c r="B600" s="667" t="str">
        <f>Máximo!B600:E600</f>
        <v>12.3.        Fase de Desenvolvimento e/ou localização da solução</v>
      </c>
      <c r="C600" s="668"/>
      <c r="D600" s="668"/>
      <c r="E600" s="669"/>
      <c r="F600" s="68" t="str">
        <f>IF(Máximo!F600:I600="","",Máximo!F600:I600)</f>
        <v/>
      </c>
      <c r="G600" s="72">
        <f>Máximo!G600:J600</f>
        <v>2.1459227E-4</v>
      </c>
      <c r="H600" s="70" t="str">
        <f>IF(Máximo!H600="","",Máximo!H600)</f>
        <v>Obrigatório</v>
      </c>
      <c r="I600" s="37" t="s">
        <v>4</v>
      </c>
      <c r="J600" s="73">
        <f>IF($K$13="Não Atende",0,IF(I600="","",IF(H600="",VLOOKUP(I600,Parâmetros!$B$3:$C$6,2,0),VLOOKUP(I600,Parâmetros!$B$3:$C$6,2,0)*VLOOKUP(H600,Parâmetros!$E$3:$G$5,2,0))))</f>
        <v>0</v>
      </c>
      <c r="K600" s="74">
        <f t="shared" si="275"/>
        <v>0</v>
      </c>
      <c r="L600" s="3"/>
      <c r="M600" s="38"/>
    </row>
    <row r="601" spans="1:13" ht="45.75" customHeight="1" outlineLevel="1" x14ac:dyDescent="0.2">
      <c r="A601" s="170" t="str">
        <f>Máximo!A601</f>
        <v>3.564</v>
      </c>
      <c r="B601" s="667" t="str">
        <f>Máximo!B601:E601</f>
        <v>12.3.1.      O PROPONENTE deverá fornecer documentação da solução atualizada, conforme padrão vigente definido pela Oi. São eles:</v>
      </c>
      <c r="C601" s="668"/>
      <c r="D601" s="668"/>
      <c r="E601" s="669"/>
      <c r="F601" s="68" t="str">
        <f>IF(Máximo!F601:I601="","",Máximo!F601:I601)</f>
        <v/>
      </c>
      <c r="G601" s="72">
        <f>Máximo!G601:J601</f>
        <v>2.1459227E-4</v>
      </c>
      <c r="H601" s="70" t="str">
        <f>IF(Máximo!H601="","",Máximo!H601)</f>
        <v>Obrigatório</v>
      </c>
      <c r="I601" s="37" t="s">
        <v>4</v>
      </c>
      <c r="J601" s="73">
        <f>IF($K$13="Não Atende",0,IF(I601="","",IF(H601="",VLOOKUP(I601,Parâmetros!$B$3:$C$6,2,0),VLOOKUP(I601,Parâmetros!$B$3:$C$6,2,0)*VLOOKUP(H601,Parâmetros!$E$3:$G$5,2,0))))</f>
        <v>0</v>
      </c>
      <c r="K601" s="74">
        <f t="shared" si="275"/>
        <v>0</v>
      </c>
      <c r="L601" s="3"/>
      <c r="M601" s="38"/>
    </row>
    <row r="602" spans="1:13" ht="45.75" customHeight="1" outlineLevel="1" x14ac:dyDescent="0.2">
      <c r="A602" s="170" t="str">
        <f>Máximo!A602</f>
        <v>3.565</v>
      </c>
      <c r="B602" s="667" t="str">
        <f>Máximo!B602:E602</f>
        <v>12.3.1.1.           Manual de Operação de Produção – Guia com definições de arquitetura, processo de instalação, configuração e procedimento operacionais. Será detalhado em fase de Desenho da Solução e deve ser entregue antes do aprovisionamento da solução. Dentre as seções do Manual de Operação e Produção estão:</v>
      </c>
      <c r="C602" s="668"/>
      <c r="D602" s="668"/>
      <c r="E602" s="669"/>
      <c r="F602" s="68" t="str">
        <f>IF(Máximo!F602:I602="","",Máximo!F602:I602)</f>
        <v/>
      </c>
      <c r="G602" s="72">
        <f>Máximo!G602:J602</f>
        <v>2.1459227E-4</v>
      </c>
      <c r="H602" s="70" t="str">
        <f>IF(Máximo!H602="","",Máximo!H602)</f>
        <v>Obrigatório</v>
      </c>
      <c r="I602" s="37" t="s">
        <v>4</v>
      </c>
      <c r="J602" s="73">
        <f>IF($K$13="Não Atende",0,IF(I602="","",IF(H602="",VLOOKUP(I602,Parâmetros!$B$3:$C$6,2,0),VLOOKUP(I602,Parâmetros!$B$3:$C$6,2,0)*VLOOKUP(H602,Parâmetros!$E$3:$G$5,2,0))))</f>
        <v>0</v>
      </c>
      <c r="K602" s="74">
        <f t="shared" si="275"/>
        <v>0</v>
      </c>
      <c r="L602" s="3"/>
      <c r="M602" s="38"/>
    </row>
    <row r="603" spans="1:13" ht="45.75" customHeight="1" outlineLevel="1" x14ac:dyDescent="0.2">
      <c r="A603" s="170" t="str">
        <f>Máximo!A603</f>
        <v>3.566</v>
      </c>
      <c r="B603" s="667" t="str">
        <f>Máximo!B603:E603</f>
        <v>12.3.1.1.1.              RUNBOOK –  detalhamento das processos batch (procedures e scripts de execução, agendamento e sequenciamento de  execuções e programação de transmissão de arquivos);</v>
      </c>
      <c r="C603" s="668"/>
      <c r="D603" s="668"/>
      <c r="E603" s="669"/>
      <c r="F603" s="68" t="str">
        <f>IF(Máximo!F603:I603="","",Máximo!F603:I603)</f>
        <v/>
      </c>
      <c r="G603" s="72">
        <f>Máximo!G603:J603</f>
        <v>2.1459227E-4</v>
      </c>
      <c r="H603" s="70" t="str">
        <f>IF(Máximo!H603="","",Máximo!H603)</f>
        <v>Obrigatório</v>
      </c>
      <c r="I603" s="37" t="s">
        <v>4</v>
      </c>
      <c r="J603" s="73">
        <f>IF($K$13="Não Atende",0,IF(I603="","",IF(H603="",VLOOKUP(I603,Parâmetros!$B$3:$C$6,2,0),VLOOKUP(I603,Parâmetros!$B$3:$C$6,2,0)*VLOOKUP(H603,Parâmetros!$E$3:$G$5,2,0))))</f>
        <v>0</v>
      </c>
      <c r="K603" s="74">
        <f t="shared" si="275"/>
        <v>0</v>
      </c>
      <c r="L603" s="3"/>
      <c r="M603" s="38"/>
    </row>
    <row r="604" spans="1:13" ht="45.75" customHeight="1" outlineLevel="1" x14ac:dyDescent="0.2">
      <c r="A604" s="170" t="str">
        <f>Máximo!A604</f>
        <v>3.567</v>
      </c>
      <c r="B604" s="667" t="str">
        <f>Máximo!B604:E604</f>
        <v>12.3.1.1.2.              Especificação de Monitoração de Serviço (EMS);</v>
      </c>
      <c r="C604" s="668"/>
      <c r="D604" s="668"/>
      <c r="E604" s="669"/>
      <c r="F604" s="68" t="str">
        <f>IF(Máximo!F604:I604="","",Máximo!F604:I604)</f>
        <v/>
      </c>
      <c r="G604" s="72">
        <f>Máximo!G604:J604</f>
        <v>2.1459227E-4</v>
      </c>
      <c r="H604" s="70" t="str">
        <f>IF(Máximo!H604="","",Máximo!H604)</f>
        <v>Obrigatório</v>
      </c>
      <c r="I604" s="37" t="s">
        <v>4</v>
      </c>
      <c r="J604" s="73">
        <f>IF($K$13="Não Atende",0,IF(I604="","",IF(H604="",VLOOKUP(I604,Parâmetros!$B$3:$C$6,2,0),VLOOKUP(I604,Parâmetros!$B$3:$C$6,2,0)*VLOOKUP(H604,Parâmetros!$E$3:$G$5,2,0))))</f>
        <v>0</v>
      </c>
      <c r="K604" s="74">
        <f t="shared" si="275"/>
        <v>0</v>
      </c>
      <c r="L604" s="3"/>
      <c r="M604" s="38"/>
    </row>
    <row r="605" spans="1:13" ht="45.75" customHeight="1" outlineLevel="1" x14ac:dyDescent="0.2">
      <c r="A605" s="170" t="str">
        <f>Máximo!A605</f>
        <v>3.568</v>
      </c>
      <c r="B605" s="667" t="str">
        <f>Máximo!B605:E605</f>
        <v>12.3.1.1.3.              Desenho da Arquitetura da Solução (sistemas integrados e impactos pela demanda);</v>
      </c>
      <c r="C605" s="668"/>
      <c r="D605" s="668"/>
      <c r="E605" s="669"/>
      <c r="F605" s="68" t="str">
        <f>IF(Máximo!F605:I605="","",Máximo!F605:I605)</f>
        <v/>
      </c>
      <c r="G605" s="72">
        <f>Máximo!G605:J605</f>
        <v>2.1459227E-4</v>
      </c>
      <c r="H605" s="70" t="str">
        <f>IF(Máximo!H605="","",Máximo!H605)</f>
        <v>Obrigatório</v>
      </c>
      <c r="I605" s="37" t="s">
        <v>4</v>
      </c>
      <c r="J605" s="73">
        <f>IF($K$13="Não Atende",0,IF(I605="","",IF(H605="",VLOOKUP(I605,Parâmetros!$B$3:$C$6,2,0),VLOOKUP(I605,Parâmetros!$B$3:$C$6,2,0)*VLOOKUP(H605,Parâmetros!$E$3:$G$5,2,0))))</f>
        <v>0</v>
      </c>
      <c r="K605" s="74">
        <f t="shared" si="275"/>
        <v>0</v>
      </c>
      <c r="L605" s="3"/>
      <c r="M605" s="38"/>
    </row>
    <row r="606" spans="1:13" ht="45.75" customHeight="1" outlineLevel="1" x14ac:dyDescent="0.2">
      <c r="A606" s="170" t="str">
        <f>Máximo!A606</f>
        <v>3.569</v>
      </c>
      <c r="B606" s="667" t="str">
        <f>Máximo!B606:E606</f>
        <v>12.3.1.1.4.              Desenho do modelo físico (detalhamento da tecnologia empregada em cada camada da solução, servidores, clusters, componentes de rede, etc);</v>
      </c>
      <c r="C606" s="668"/>
      <c r="D606" s="668"/>
      <c r="E606" s="669"/>
      <c r="F606" s="68" t="str">
        <f>IF(Máximo!F606:I606="","",Máximo!F606:I606)</f>
        <v/>
      </c>
      <c r="G606" s="72">
        <f>Máximo!G606:J606</f>
        <v>2.1459227E-4</v>
      </c>
      <c r="H606" s="70" t="str">
        <f>IF(Máximo!H606="","",Máximo!H606)</f>
        <v>Obrigatório</v>
      </c>
      <c r="I606" s="37" t="s">
        <v>4</v>
      </c>
      <c r="J606" s="73">
        <f>IF($K$13="Não Atende",0,IF(I606="","",IF(H606="",VLOOKUP(I606,Parâmetros!$B$3:$C$6,2,0),VLOOKUP(I606,Parâmetros!$B$3:$C$6,2,0)*VLOOKUP(H606,Parâmetros!$E$3:$G$5,2,0))))</f>
        <v>0</v>
      </c>
      <c r="K606" s="74">
        <f t="shared" si="275"/>
        <v>0</v>
      </c>
      <c r="L606" s="3"/>
      <c r="M606" s="38"/>
    </row>
    <row r="607" spans="1:13" ht="45.75" customHeight="1" outlineLevel="1" x14ac:dyDescent="0.2">
      <c r="A607" s="170" t="str">
        <f>Máximo!A607</f>
        <v>3.570</v>
      </c>
      <c r="B607" s="667" t="str">
        <f>Máximo!B607:E607</f>
        <v>12.3.1.1.5.              Procedimento das interfaces (WebServices, DataSource, Transferência de arquivos, Fila de Mensagem e Socket)</v>
      </c>
      <c r="C607" s="668"/>
      <c r="D607" s="668"/>
      <c r="E607" s="669"/>
      <c r="F607" s="68" t="str">
        <f>IF(Máximo!F607:I607="","",Máximo!F607:I607)</f>
        <v/>
      </c>
      <c r="G607" s="72">
        <f>Máximo!G607:J607</f>
        <v>2.1459227E-4</v>
      </c>
      <c r="H607" s="70" t="str">
        <f>IF(Máximo!H607="","",Máximo!H607)</f>
        <v>Obrigatório</v>
      </c>
      <c r="I607" s="37" t="s">
        <v>4</v>
      </c>
      <c r="J607" s="73">
        <f>IF($K$13="Não Atende",0,IF(I607="","",IF(H607="",VLOOKUP(I607,Parâmetros!$B$3:$C$6,2,0),VLOOKUP(I607,Parâmetros!$B$3:$C$6,2,0)*VLOOKUP(H607,Parâmetros!$E$3:$G$5,2,0))))</f>
        <v>0</v>
      </c>
      <c r="K607" s="74">
        <f t="shared" si="275"/>
        <v>0</v>
      </c>
      <c r="L607" s="3"/>
      <c r="M607" s="38"/>
    </row>
    <row r="608" spans="1:13" ht="45.75" customHeight="1" outlineLevel="1" x14ac:dyDescent="0.2">
      <c r="A608" s="170" t="str">
        <f>Máximo!A608</f>
        <v>3.571</v>
      </c>
      <c r="B608" s="667" t="str">
        <f>Máximo!B608:E608</f>
        <v>12.3.1.1.6.              Preenchimento da planilha de integrações contendo origem, destino, protocolo, tecnologia e meio de acesso.</v>
      </c>
      <c r="C608" s="668"/>
      <c r="D608" s="668"/>
      <c r="E608" s="669"/>
      <c r="F608" s="68" t="str">
        <f>IF(Máximo!F608:I608="","",Máximo!F608:I608)</f>
        <v/>
      </c>
      <c r="G608" s="72">
        <f>Máximo!G608:J608</f>
        <v>2.1459227E-4</v>
      </c>
      <c r="H608" s="70" t="str">
        <f>IF(Máximo!H608="","",Máximo!H608)</f>
        <v>Obrigatório</v>
      </c>
      <c r="I608" s="37" t="s">
        <v>4</v>
      </c>
      <c r="J608" s="73">
        <f>IF($K$13="Não Atende",0,IF(I608="","",IF(H608="",VLOOKUP(I608,Parâmetros!$B$3:$C$6,2,0),VLOOKUP(I608,Parâmetros!$B$3:$C$6,2,0)*VLOOKUP(H608,Parâmetros!$E$3:$G$5,2,0))))</f>
        <v>0</v>
      </c>
      <c r="K608" s="74">
        <f t="shared" si="275"/>
        <v>0</v>
      </c>
      <c r="L608" s="3"/>
      <c r="M608" s="38"/>
    </row>
    <row r="609" spans="1:13" ht="45.75" customHeight="1" outlineLevel="1" x14ac:dyDescent="0.2">
      <c r="A609" s="170" t="str">
        <f>Máximo!A609</f>
        <v>3.572</v>
      </c>
      <c r="B609" s="667" t="str">
        <f>Máximo!B609:E609</f>
        <v>12.3.1.1.7.              Controle do envio dos arquivos (evitar envio de arquivo duplicado)</v>
      </c>
      <c r="C609" s="668"/>
      <c r="D609" s="668"/>
      <c r="E609" s="669"/>
      <c r="F609" s="68" t="str">
        <f>IF(Máximo!F609:I609="","",Máximo!F609:I609)</f>
        <v/>
      </c>
      <c r="G609" s="72">
        <f>Máximo!G609:J609</f>
        <v>2.1459227E-4</v>
      </c>
      <c r="H609" s="70" t="str">
        <f>IF(Máximo!H609="","",Máximo!H609)</f>
        <v>Obrigatório</v>
      </c>
      <c r="I609" s="37" t="s">
        <v>4</v>
      </c>
      <c r="J609" s="73">
        <f>IF($K$13="Não Atende",0,IF(I609="","",IF(H609="",VLOOKUP(I609,Parâmetros!$B$3:$C$6,2,0),VLOOKUP(I609,Parâmetros!$B$3:$C$6,2,0)*VLOOKUP(H609,Parâmetros!$E$3:$G$5,2,0))))</f>
        <v>0</v>
      </c>
      <c r="K609" s="74">
        <f t="shared" si="275"/>
        <v>0</v>
      </c>
      <c r="L609" s="3"/>
      <c r="M609" s="38"/>
    </row>
    <row r="610" spans="1:13" ht="45.75" customHeight="1" outlineLevel="1" x14ac:dyDescent="0.2">
      <c r="A610" s="170" t="str">
        <f>Máximo!A610</f>
        <v>3.573</v>
      </c>
      <c r="B610" s="667" t="str">
        <f>Máximo!B610:E610</f>
        <v>12.3.1.1.8.              Descrição detalhada de cada interface.</v>
      </c>
      <c r="C610" s="668"/>
      <c r="D610" s="668"/>
      <c r="E610" s="669"/>
      <c r="F610" s="68" t="str">
        <f>IF(Máximo!F610:I610="","",Máximo!F610:I610)</f>
        <v/>
      </c>
      <c r="G610" s="72">
        <f>Máximo!G610:J610</f>
        <v>2.1459227E-4</v>
      </c>
      <c r="H610" s="70" t="str">
        <f>IF(Máximo!H610="","",Máximo!H610)</f>
        <v>Obrigatório</v>
      </c>
      <c r="I610" s="37" t="s">
        <v>4</v>
      </c>
      <c r="J610" s="73">
        <f>IF($K$13="Não Atende",0,IF(I610="","",IF(H610="",VLOOKUP(I610,Parâmetros!$B$3:$C$6,2,0),VLOOKUP(I610,Parâmetros!$B$3:$C$6,2,0)*VLOOKUP(H610,Parâmetros!$E$3:$G$5,2,0))))</f>
        <v>0</v>
      </c>
      <c r="K610" s="74">
        <f t="shared" si="275"/>
        <v>0</v>
      </c>
      <c r="L610" s="3"/>
      <c r="M610" s="38"/>
    </row>
    <row r="611" spans="1:13" ht="45.75" customHeight="1" outlineLevel="1" x14ac:dyDescent="0.2">
      <c r="A611" s="170" t="str">
        <f>Máximo!A611</f>
        <v>3.574</v>
      </c>
      <c r="B611" s="667" t="str">
        <f>Máximo!B611:E611</f>
        <v>12.3.1.1.9.              Teste de conectividade de cada interface a exemplo de mas não limitado a:</v>
      </c>
      <c r="C611" s="668"/>
      <c r="D611" s="668"/>
      <c r="E611" s="669"/>
      <c r="F611" s="68" t="str">
        <f>IF(Máximo!F611:I611="","",Máximo!F611:I611)</f>
        <v/>
      </c>
      <c r="G611" s="72">
        <f>Máximo!G611:J611</f>
        <v>2.1459227E-4</v>
      </c>
      <c r="H611" s="70" t="str">
        <f>IF(Máximo!H611="","",Máximo!H611)</f>
        <v>Obrigatório</v>
      </c>
      <c r="I611" s="37" t="s">
        <v>4</v>
      </c>
      <c r="J611" s="73">
        <f>IF($K$13="Não Atende",0,IF(I611="","",IF(H611="",VLOOKUP(I611,Parâmetros!$B$3:$C$6,2,0),VLOOKUP(I611,Parâmetros!$B$3:$C$6,2,0)*VLOOKUP(H611,Parâmetros!$E$3:$G$5,2,0))))</f>
        <v>0</v>
      </c>
      <c r="K611" s="74">
        <f t="shared" si="275"/>
        <v>0</v>
      </c>
      <c r="L611" s="3"/>
      <c r="M611" s="38"/>
    </row>
    <row r="612" spans="1:13" ht="45.75" customHeight="1" outlineLevel="1" x14ac:dyDescent="0.2">
      <c r="A612" s="170" t="str">
        <f>Máximo!A612</f>
        <v>3.575</v>
      </c>
      <c r="B612" s="667" t="str">
        <f>Máximo!B612:E612</f>
        <v>12.3.1.1.9.1.             Teste dos WebServices SOA e HTPP.</v>
      </c>
      <c r="C612" s="668"/>
      <c r="D612" s="668"/>
      <c r="E612" s="669"/>
      <c r="F612" s="68" t="str">
        <f>IF(Máximo!F612:I612="","",Máximo!F612:I612)</f>
        <v/>
      </c>
      <c r="G612" s="72">
        <f>Máximo!G612:J612</f>
        <v>2.1459227E-4</v>
      </c>
      <c r="H612" s="70" t="str">
        <f>IF(Máximo!H612="","",Máximo!H612)</f>
        <v>Obrigatório</v>
      </c>
      <c r="I612" s="37" t="s">
        <v>4</v>
      </c>
      <c r="J612" s="73">
        <f>IF($K$13="Não Atende",0,IF(I612="","",IF(H612="",VLOOKUP(I612,Parâmetros!$B$3:$C$6,2,0),VLOOKUP(I612,Parâmetros!$B$3:$C$6,2,0)*VLOOKUP(H612,Parâmetros!$E$3:$G$5,2,0))))</f>
        <v>0</v>
      </c>
      <c r="K612" s="74">
        <f t="shared" si="275"/>
        <v>0</v>
      </c>
      <c r="L612" s="3"/>
      <c r="M612" s="38"/>
    </row>
    <row r="613" spans="1:13" ht="45.75" customHeight="1" outlineLevel="1" x14ac:dyDescent="0.2">
      <c r="A613" s="170" t="str">
        <f>Máximo!A613</f>
        <v>3.576</v>
      </c>
      <c r="B613" s="667" t="str">
        <f>Máximo!B613:E613</f>
        <v>12.3.1.1.9.2.             Teste dos DataSource com Select básico.</v>
      </c>
      <c r="C613" s="668"/>
      <c r="D613" s="668"/>
      <c r="E613" s="669"/>
      <c r="F613" s="68" t="str">
        <f>IF(Máximo!F613:I613="","",Máximo!F613:I613)</f>
        <v/>
      </c>
      <c r="G613" s="72">
        <f>Máximo!G613:J613</f>
        <v>2.1459227E-4</v>
      </c>
      <c r="H613" s="70" t="str">
        <f>IF(Máximo!H613="","",Máximo!H613)</f>
        <v>Obrigatório</v>
      </c>
      <c r="I613" s="37" t="s">
        <v>4</v>
      </c>
      <c r="J613" s="73">
        <f>IF($K$13="Não Atende",0,IF(I613="","",IF(H613="",VLOOKUP(I613,Parâmetros!$B$3:$C$6,2,0),VLOOKUP(I613,Parâmetros!$B$3:$C$6,2,0)*VLOOKUP(H613,Parâmetros!$E$3:$G$5,2,0))))</f>
        <v>0</v>
      </c>
      <c r="K613" s="74">
        <f t="shared" si="275"/>
        <v>0</v>
      </c>
      <c r="L613" s="3"/>
      <c r="M613" s="38"/>
    </row>
    <row r="614" spans="1:13" ht="45.75" customHeight="1" outlineLevel="1" x14ac:dyDescent="0.2">
      <c r="A614" s="170" t="str">
        <f>Máximo!A614</f>
        <v>3.577</v>
      </c>
      <c r="B614" s="667" t="str">
        <f>Máximo!B614:E614</f>
        <v>12.3.1.1.9.3.             Teste do processo de transferência de arquivo: FTP, SFTP, Connect, Pelican entre outros.</v>
      </c>
      <c r="C614" s="668"/>
      <c r="D614" s="668"/>
      <c r="E614" s="669"/>
      <c r="F614" s="68" t="str">
        <f>IF(Máximo!F614:I614="","",Máximo!F614:I614)</f>
        <v/>
      </c>
      <c r="G614" s="72">
        <f>Máximo!G614:J614</f>
        <v>2.1459227E-4</v>
      </c>
      <c r="H614" s="70" t="str">
        <f>IF(Máximo!H614="","",Máximo!H614)</f>
        <v>Obrigatório</v>
      </c>
      <c r="I614" s="37" t="s">
        <v>4</v>
      </c>
      <c r="J614" s="73">
        <f>IF($K$13="Não Atende",0,IF(I614="","",IF(H614="",VLOOKUP(I614,Parâmetros!$B$3:$C$6,2,0),VLOOKUP(I614,Parâmetros!$B$3:$C$6,2,0)*VLOOKUP(H614,Parâmetros!$E$3:$G$5,2,0))))</f>
        <v>0</v>
      </c>
      <c r="K614" s="74">
        <f t="shared" si="275"/>
        <v>0</v>
      </c>
      <c r="L614" s="3"/>
      <c r="M614" s="38"/>
    </row>
    <row r="615" spans="1:13" ht="45.75" customHeight="1" outlineLevel="1" x14ac:dyDescent="0.2">
      <c r="A615" s="170" t="str">
        <f>Máximo!A615</f>
        <v>3.578</v>
      </c>
      <c r="B615" s="667" t="str">
        <f>Máximo!B615:E615</f>
        <v>12.3.1.1.9.4.             Teste das Filas de Mensagem consumindo mensagem: JMS e Message Queue.</v>
      </c>
      <c r="C615" s="668"/>
      <c r="D615" s="668"/>
      <c r="E615" s="669"/>
      <c r="F615" s="68" t="str">
        <f>IF(Máximo!F615:I615="","",Máximo!F615:I615)</f>
        <v/>
      </c>
      <c r="G615" s="72">
        <f>Máximo!G615:J615</f>
        <v>2.1459227E-4</v>
      </c>
      <c r="H615" s="70" t="str">
        <f>IF(Máximo!H615="","",Máximo!H615)</f>
        <v>Obrigatório</v>
      </c>
      <c r="I615" s="37" t="s">
        <v>4</v>
      </c>
      <c r="J615" s="73">
        <f>IF($K$13="Não Atende",0,IF(I615="","",IF(H615="",VLOOKUP(I615,Parâmetros!$B$3:$C$6,2,0),VLOOKUP(I615,Parâmetros!$B$3:$C$6,2,0)*VLOOKUP(H615,Parâmetros!$E$3:$G$5,2,0))))</f>
        <v>0</v>
      </c>
      <c r="K615" s="74">
        <f t="shared" si="275"/>
        <v>0</v>
      </c>
      <c r="L615" s="3"/>
      <c r="M615" s="38"/>
    </row>
    <row r="616" spans="1:13" ht="45.75" customHeight="1" outlineLevel="1" x14ac:dyDescent="0.2">
      <c r="A616" s="170" t="str">
        <f>Máximo!A616</f>
        <v>3.579</v>
      </c>
      <c r="B616" s="667" t="str">
        <f>Máximo!B616:E616</f>
        <v>12.3.1.1.9.5.             Teste das interfaces Socket utilizando comandos básicos do sistema operacional.</v>
      </c>
      <c r="C616" s="668"/>
      <c r="D616" s="668"/>
      <c r="E616" s="669"/>
      <c r="F616" s="68" t="str">
        <f>IF(Máximo!F616:I616="","",Máximo!F616:I616)</f>
        <v/>
      </c>
      <c r="G616" s="72">
        <f>Máximo!G616:J616</f>
        <v>2.1459227E-4</v>
      </c>
      <c r="H616" s="70" t="str">
        <f>IF(Máximo!H616="","",Máximo!H616)</f>
        <v>Obrigatório</v>
      </c>
      <c r="I616" s="37" t="s">
        <v>4</v>
      </c>
      <c r="J616" s="73">
        <f>IF($K$13="Não Atende",0,IF(I616="","",IF(H616="",VLOOKUP(I616,Parâmetros!$B$3:$C$6,2,0),VLOOKUP(I616,Parâmetros!$B$3:$C$6,2,0)*VLOOKUP(H616,Parâmetros!$E$3:$G$5,2,0))))</f>
        <v>0</v>
      </c>
      <c r="K616" s="74">
        <f t="shared" si="275"/>
        <v>0</v>
      </c>
      <c r="L616" s="3"/>
      <c r="M616" s="38"/>
    </row>
    <row r="617" spans="1:13" ht="45.75" customHeight="1" outlineLevel="1" x14ac:dyDescent="0.2">
      <c r="A617" s="170" t="str">
        <f>Máximo!A617</f>
        <v>3.580</v>
      </c>
      <c r="B617" s="667" t="str">
        <f>Máximo!B617:E617</f>
        <v>12.3.1.1.10.            Documentar os casos de uso relacionado a cada interface utilizando como modelo o formulário abaixo:</v>
      </c>
      <c r="C617" s="668"/>
      <c r="D617" s="668"/>
      <c r="E617" s="669"/>
      <c r="F617" s="68" t="str">
        <f>IF(Máximo!F617:I617="","",Máximo!F617:I617)</f>
        <v/>
      </c>
      <c r="G617" s="72">
        <f>Máximo!G617:J617</f>
        <v>2.1459227E-4</v>
      </c>
      <c r="H617" s="70" t="str">
        <f>IF(Máximo!H617="","",Máximo!H617)</f>
        <v>Obrigatório</v>
      </c>
      <c r="I617" s="37" t="s">
        <v>4</v>
      </c>
      <c r="J617" s="73">
        <f>IF($K$13="Não Atende",0,IF(I617="","",IF(H617="",VLOOKUP(I617,Parâmetros!$B$3:$C$6,2,0),VLOOKUP(I617,Parâmetros!$B$3:$C$6,2,0)*VLOOKUP(H617,Parâmetros!$E$3:$G$5,2,0))))</f>
        <v>0</v>
      </c>
      <c r="K617" s="74">
        <f t="shared" si="275"/>
        <v>0</v>
      </c>
      <c r="L617" s="3"/>
      <c r="M617" s="38"/>
    </row>
    <row r="618" spans="1:13" ht="45.75" customHeight="1" outlineLevel="1" x14ac:dyDescent="0.2">
      <c r="A618" s="170" t="str">
        <f>Máximo!A618</f>
        <v>3.581</v>
      </c>
      <c r="B618" s="667" t="str">
        <f>Máximo!B618:E618</f>
        <v>12.3.1.1.11.   Documentar os casos de teste das configurações de acesso relacionado a cada padrão de interfaces utilizando como modelo o formulário a seguir:</v>
      </c>
      <c r="C618" s="668"/>
      <c r="D618" s="668"/>
      <c r="E618" s="669"/>
      <c r="F618" s="68" t="str">
        <f>IF(Máximo!F618:I618="","",Máximo!F618:I618)</f>
        <v/>
      </c>
      <c r="G618" s="72">
        <f>Máximo!G618:J618</f>
        <v>2.1459227E-4</v>
      </c>
      <c r="H618" s="70" t="str">
        <f>IF(Máximo!H618="","",Máximo!H618)</f>
        <v>Obrigatório</v>
      </c>
      <c r="I618" s="37" t="s">
        <v>4</v>
      </c>
      <c r="J618" s="73">
        <f>IF($K$13="Não Atende",0,IF(I618="","",IF(H618="",VLOOKUP(I618,Parâmetros!$B$3:$C$6,2,0),VLOOKUP(I618,Parâmetros!$B$3:$C$6,2,0)*VLOOKUP(H618,Parâmetros!$E$3:$G$5,2,0))))</f>
        <v>0</v>
      </c>
      <c r="K618" s="74">
        <f t="shared" si="275"/>
        <v>0</v>
      </c>
      <c r="L618" s="3"/>
      <c r="M618" s="38"/>
    </row>
    <row r="619" spans="1:13" ht="45.75" customHeight="1" outlineLevel="1" x14ac:dyDescent="0.2">
      <c r="A619" s="170" t="str">
        <f>Máximo!A619</f>
        <v>3.582</v>
      </c>
      <c r="B619" s="667" t="str">
        <f>Máximo!B619:E619</f>
        <v>12.3.1.1.12.            Procedimento Operacional Padrão das aplicações (POP):</v>
      </c>
      <c r="C619" s="668"/>
      <c r="D619" s="668"/>
      <c r="E619" s="669"/>
      <c r="F619" s="68" t="str">
        <f>IF(Máximo!F619:I619="","",Máximo!F619:I619)</f>
        <v/>
      </c>
      <c r="G619" s="72">
        <f>Máximo!G619:J619</f>
        <v>2.1459227E-4</v>
      </c>
      <c r="H619" s="70" t="str">
        <f>IF(Máximo!H619="","",Máximo!H619)</f>
        <v>Obrigatório</v>
      </c>
      <c r="I619" s="37" t="s">
        <v>4</v>
      </c>
      <c r="J619" s="73">
        <f>IF($K$13="Não Atende",0,IF(I619="","",IF(H619="",VLOOKUP(I619,Parâmetros!$B$3:$C$6,2,0),VLOOKUP(I619,Parâmetros!$B$3:$C$6,2,0)*VLOOKUP(H619,Parâmetros!$E$3:$G$5,2,0))))</f>
        <v>0</v>
      </c>
      <c r="K619" s="74">
        <f t="shared" si="275"/>
        <v>0</v>
      </c>
      <c r="L619" s="3"/>
      <c r="M619" s="38"/>
    </row>
    <row r="620" spans="1:13" ht="45.75" customHeight="1" outlineLevel="1" x14ac:dyDescent="0.2">
      <c r="A620" s="170" t="str">
        <f>Máximo!A620</f>
        <v>3.583</v>
      </c>
      <c r="B620" s="667" t="str">
        <f>Máximo!B620:E620</f>
        <v>12.3.1.1.12.1.          Stop/Start, Dump, Deploy e verificação de log;</v>
      </c>
      <c r="C620" s="668"/>
      <c r="D620" s="668"/>
      <c r="E620" s="669"/>
      <c r="F620" s="68" t="str">
        <f>IF(Máximo!F620:I620="","",Máximo!F620:I620)</f>
        <v/>
      </c>
      <c r="G620" s="72">
        <f>Máximo!G620:J620</f>
        <v>2.1459227E-4</v>
      </c>
      <c r="H620" s="70" t="str">
        <f>IF(Máximo!H620="","",Máximo!H620)</f>
        <v>Obrigatório</v>
      </c>
      <c r="I620" s="37" t="s">
        <v>4</v>
      </c>
      <c r="J620" s="73">
        <f>IF($K$13="Não Atende",0,IF(I620="","",IF(H620="",VLOOKUP(I620,Parâmetros!$B$3:$C$6,2,0),VLOOKUP(I620,Parâmetros!$B$3:$C$6,2,0)*VLOOKUP(H620,Parâmetros!$E$3:$G$5,2,0))))</f>
        <v>0</v>
      </c>
      <c r="K620" s="74">
        <f t="shared" si="275"/>
        <v>0</v>
      </c>
      <c r="L620" s="3"/>
      <c r="M620" s="38"/>
    </row>
    <row r="621" spans="1:13" ht="45.75" customHeight="1" outlineLevel="1" x14ac:dyDescent="0.2">
      <c r="A621" s="170" t="str">
        <f>Máximo!A621</f>
        <v>3.584</v>
      </c>
      <c r="B621" s="667" t="str">
        <f>Máximo!B621:E621</f>
        <v>12.3.1.1.12.2.          Tratamento de primeiro e segundo nível tickets de incidentes (reestabelecimento do sistema e seus serviços).</v>
      </c>
      <c r="C621" s="668"/>
      <c r="D621" s="668"/>
      <c r="E621" s="669"/>
      <c r="F621" s="68" t="str">
        <f>IF(Máximo!F621:I621="","",Máximo!F621:I621)</f>
        <v/>
      </c>
      <c r="G621" s="72">
        <f>Máximo!G621:J621</f>
        <v>2.1459227E-4</v>
      </c>
      <c r="H621" s="70" t="str">
        <f>IF(Máximo!H621="","",Máximo!H621)</f>
        <v>Obrigatório</v>
      </c>
      <c r="I621" s="37" t="s">
        <v>4</v>
      </c>
      <c r="J621" s="73">
        <f>IF($K$13="Não Atende",0,IF(I621="","",IF(H621="",VLOOKUP(I621,Parâmetros!$B$3:$C$6,2,0),VLOOKUP(I621,Parâmetros!$B$3:$C$6,2,0)*VLOOKUP(H621,Parâmetros!$E$3:$G$5,2,0))))</f>
        <v>0</v>
      </c>
      <c r="K621" s="74">
        <f t="shared" si="275"/>
        <v>0</v>
      </c>
      <c r="L621" s="3"/>
      <c r="M621" s="38"/>
    </row>
    <row r="622" spans="1:13" ht="45.75" customHeight="1" outlineLevel="1" x14ac:dyDescent="0.2">
      <c r="A622" s="170" t="str">
        <f>Máximo!A622</f>
        <v>3.585</v>
      </c>
      <c r="B622" s="667" t="str">
        <f>Máximo!B622:E622</f>
        <v>12.3.2.               Caso o PROPONENTE entenda haver outros documentos indispensáveis ao entendimento da solução ou de suporte às atividades operacionais, estes deverão ser incluídos e suas atualizações contínuas devem ser garantidas;</v>
      </c>
      <c r="C622" s="668"/>
      <c r="D622" s="668"/>
      <c r="E622" s="669"/>
      <c r="F622" s="68" t="str">
        <f>IF(Máximo!F622:I622="","",Máximo!F622:I622)</f>
        <v/>
      </c>
      <c r="G622" s="72">
        <f>Máximo!G622:J622</f>
        <v>2.1459227E-4</v>
      </c>
      <c r="H622" s="70" t="str">
        <f>IF(Máximo!H622="","",Máximo!H622)</f>
        <v>Obrigatório</v>
      </c>
      <c r="I622" s="37" t="s">
        <v>4</v>
      </c>
      <c r="J622" s="73">
        <f>IF($K$13="Não Atende",0,IF(I622="","",IF(H622="",VLOOKUP(I622,Parâmetros!$B$3:$C$6,2,0),VLOOKUP(I622,Parâmetros!$B$3:$C$6,2,0)*VLOOKUP(H622,Parâmetros!$E$3:$G$5,2,0))))</f>
        <v>0</v>
      </c>
      <c r="K622" s="74">
        <f t="shared" si="275"/>
        <v>0</v>
      </c>
      <c r="L622" s="3"/>
      <c r="M622" s="38"/>
    </row>
    <row r="623" spans="1:13" ht="45.75" customHeight="1" outlineLevel="1" x14ac:dyDescent="0.2">
      <c r="A623" s="170" t="str">
        <f>Máximo!A623</f>
        <v>3.586</v>
      </c>
      <c r="B623" s="667" t="str">
        <f>Máximo!B623:E623</f>
        <v>12.3.3.               Requisitos de Atendimento de primeiro nível aos usuários da solução</v>
      </c>
      <c r="C623" s="668"/>
      <c r="D623" s="668"/>
      <c r="E623" s="669"/>
      <c r="F623" s="68" t="str">
        <f>IF(Máximo!F623:I623="","",Máximo!F623:I623)</f>
        <v/>
      </c>
      <c r="G623" s="72">
        <f>Máximo!G623:J623</f>
        <v>2.1459227E-4</v>
      </c>
      <c r="H623" s="70" t="str">
        <f>IF(Máximo!H623="","",Máximo!H623)</f>
        <v>Obrigatório</v>
      </c>
      <c r="I623" s="37" t="s">
        <v>4</v>
      </c>
      <c r="J623" s="73">
        <f>IF($K$13="Não Atende",0,IF(I623="","",IF(H623="",VLOOKUP(I623,Parâmetros!$B$3:$C$6,2,0),VLOOKUP(I623,Parâmetros!$B$3:$C$6,2,0)*VLOOKUP(H623,Parâmetros!$E$3:$G$5,2,0))))</f>
        <v>0</v>
      </c>
      <c r="K623" s="74">
        <f t="shared" si="275"/>
        <v>0</v>
      </c>
      <c r="L623" s="3"/>
      <c r="M623" s="38"/>
    </row>
    <row r="624" spans="1:13" ht="45.75" customHeight="1" outlineLevel="1" x14ac:dyDescent="0.2">
      <c r="A624" s="170" t="str">
        <f>Máximo!A624</f>
        <v>3.587</v>
      </c>
      <c r="B624" s="667" t="str">
        <f>Máximo!B624:E624</f>
        <v>12.3.3.1.           O PROPONENTE será responsável pela confecção dos procedimentos de atendimento para o primeiro nível da OI, de acordo com o padrão adotado pela Cia.</v>
      </c>
      <c r="C624" s="668"/>
      <c r="D624" s="668"/>
      <c r="E624" s="669"/>
      <c r="F624" s="68" t="str">
        <f>IF(Máximo!F624:I624="","",Máximo!F624:I624)</f>
        <v/>
      </c>
      <c r="G624" s="72">
        <f>Máximo!G624:J624</f>
        <v>2.1459227E-4</v>
      </c>
      <c r="H624" s="70" t="str">
        <f>IF(Máximo!H624="","",Máximo!H624)</f>
        <v>Obrigatório</v>
      </c>
      <c r="I624" s="37" t="s">
        <v>4</v>
      </c>
      <c r="J624" s="73">
        <f>IF($K$13="Não Atende",0,IF(I624="","",IF(H624="",VLOOKUP(I624,Parâmetros!$B$3:$C$6,2,0),VLOOKUP(I624,Parâmetros!$B$3:$C$6,2,0)*VLOOKUP(H624,Parâmetros!$E$3:$G$5,2,0))))</f>
        <v>0</v>
      </c>
      <c r="K624" s="74">
        <f t="shared" si="275"/>
        <v>0</v>
      </c>
      <c r="L624" s="3"/>
      <c r="M624" s="38"/>
    </row>
    <row r="625" spans="1:13" ht="45.75" customHeight="1" outlineLevel="1" x14ac:dyDescent="0.2">
      <c r="A625" s="170" t="str">
        <f>Máximo!A625</f>
        <v>3.588</v>
      </c>
      <c r="B625" s="667" t="str">
        <f>Máximo!B625:E625</f>
        <v>12.3.3.2.           O PROPONENTE será responsável por fornecimento do manual do usuário que deve ser entregue em formato de mídia.</v>
      </c>
      <c r="C625" s="668"/>
      <c r="D625" s="668"/>
      <c r="E625" s="669"/>
      <c r="F625" s="68" t="str">
        <f>IF(Máximo!F625:I625="","",Máximo!F625:I625)</f>
        <v/>
      </c>
      <c r="G625" s="72">
        <f>Máximo!G625:J625</f>
        <v>2.1459227E-4</v>
      </c>
      <c r="H625" s="70" t="str">
        <f>IF(Máximo!H625="","",Máximo!H625)</f>
        <v>Obrigatório</v>
      </c>
      <c r="I625" s="37" t="s">
        <v>4</v>
      </c>
      <c r="J625" s="73">
        <f>IF($K$13="Não Atende",0,IF(I625="","",IF(H625="",VLOOKUP(I625,Parâmetros!$B$3:$C$6,2,0),VLOOKUP(I625,Parâmetros!$B$3:$C$6,2,0)*VLOOKUP(H625,Parâmetros!$E$3:$G$5,2,0))))</f>
        <v>0</v>
      </c>
      <c r="K625" s="74">
        <f t="shared" si="275"/>
        <v>0</v>
      </c>
      <c r="L625" s="3"/>
      <c r="M625" s="38"/>
    </row>
    <row r="626" spans="1:13" ht="45.75" customHeight="1" outlineLevel="1" x14ac:dyDescent="0.2">
      <c r="A626" s="170" t="str">
        <f>Máximo!A626</f>
        <v>3.589</v>
      </c>
      <c r="B626" s="667" t="str">
        <f>Máximo!B626:E626</f>
        <v>12.3.4.               Requisitos Gestão de Ambientes</v>
      </c>
      <c r="C626" s="668"/>
      <c r="D626" s="668"/>
      <c r="E626" s="669"/>
      <c r="F626" s="68" t="str">
        <f>IF(Máximo!F626:I626="","",Máximo!F626:I626)</f>
        <v/>
      </c>
      <c r="G626" s="72">
        <f>Máximo!G626:J626</f>
        <v>2.1459227E-4</v>
      </c>
      <c r="H626" s="70" t="str">
        <f>IF(Máximo!H626="","",Máximo!H626)</f>
        <v>Obrigatório</v>
      </c>
      <c r="I626" s="37" t="s">
        <v>4</v>
      </c>
      <c r="J626" s="73">
        <f>IF($K$13="Não Atende",0,IF(I626="","",IF(H626="",VLOOKUP(I626,Parâmetros!$B$3:$C$6,2,0),VLOOKUP(I626,Parâmetros!$B$3:$C$6,2,0)*VLOOKUP(H626,Parâmetros!$E$3:$G$5,2,0))))</f>
        <v>0</v>
      </c>
      <c r="K626" s="74">
        <f t="shared" si="275"/>
        <v>0</v>
      </c>
      <c r="L626" s="3"/>
      <c r="M626" s="38"/>
    </row>
    <row r="627" spans="1:13" ht="45.75" customHeight="1" outlineLevel="1" x14ac:dyDescent="0.2">
      <c r="A627" s="170" t="str">
        <f>Máximo!A627</f>
        <v>3.590</v>
      </c>
      <c r="B627" s="667" t="str">
        <f>Máximo!B627:E627</f>
        <v>12.3.4.1.           Instalação, configuração e gestão do ambiente:</v>
      </c>
      <c r="C627" s="668"/>
      <c r="D627" s="668"/>
      <c r="E627" s="669"/>
      <c r="F627" s="68" t="str">
        <f>IF(Máximo!F627:I627="","",Máximo!F627:I627)</f>
        <v/>
      </c>
      <c r="G627" s="72">
        <f>Máximo!G627:J627</f>
        <v>2.1459227E-4</v>
      </c>
      <c r="H627" s="70" t="str">
        <f>IF(Máximo!H627="","",Máximo!H627)</f>
        <v>Obrigatório</v>
      </c>
      <c r="I627" s="37" t="s">
        <v>4</v>
      </c>
      <c r="J627" s="73">
        <f>IF($K$13="Não Atende",0,IF(I627="","",IF(H627="",VLOOKUP(I627,Parâmetros!$B$3:$C$6,2,0),VLOOKUP(I627,Parâmetros!$B$3:$C$6,2,0)*VLOOKUP(H627,Parâmetros!$E$3:$G$5,2,0))))</f>
        <v>0</v>
      </c>
      <c r="K627" s="74">
        <f t="shared" si="275"/>
        <v>0</v>
      </c>
      <c r="L627" s="3"/>
      <c r="M627" s="38"/>
    </row>
    <row r="628" spans="1:13" ht="45.75" customHeight="1" outlineLevel="1" x14ac:dyDescent="0.2">
      <c r="A628" s="170" t="str">
        <f>Máximo!A628</f>
        <v>3.591</v>
      </c>
      <c r="B628" s="667" t="str">
        <f>Máximo!B628:E628</f>
        <v>12.3.4.1.1.        A instalação, configuração das diversas camadas da aplicação e a gestão dos ambientes da Oi é realizada pela Equipe de Gestão de Ambientes como:</v>
      </c>
      <c r="C628" s="668"/>
      <c r="D628" s="668"/>
      <c r="E628" s="669"/>
      <c r="F628" s="68" t="str">
        <f>IF(Máximo!F628:I628="","",Máximo!F628:I628)</f>
        <v/>
      </c>
      <c r="G628" s="72">
        <f>Máximo!G628:J628</f>
        <v>2.1459227E-4</v>
      </c>
      <c r="H628" s="70" t="str">
        <f>IF(Máximo!H628="","",Máximo!H628)</f>
        <v>Obrigatório</v>
      </c>
      <c r="I628" s="37" t="s">
        <v>4</v>
      </c>
      <c r="J628" s="73">
        <f>IF($K$13="Não Atende",0,IF(I628="","",IF(H628="",VLOOKUP(I628,Parâmetros!$B$3:$C$6,2,0),VLOOKUP(I628,Parâmetros!$B$3:$C$6,2,0)*VLOOKUP(H628,Parâmetros!$E$3:$G$5,2,0))))</f>
        <v>0</v>
      </c>
      <c r="K628" s="74">
        <f t="shared" si="275"/>
        <v>0</v>
      </c>
      <c r="L628" s="3"/>
      <c r="M628" s="38"/>
    </row>
    <row r="629" spans="1:13" ht="45.75" customHeight="1" outlineLevel="1" x14ac:dyDescent="0.2">
      <c r="A629" s="170" t="str">
        <f>Máximo!A629</f>
        <v>3.592</v>
      </c>
      <c r="B629" s="667" t="str">
        <f>Máximo!B629:E629</f>
        <v>12.3.4.1.1.1.          Camada Web, Camada de Aplicação, Aplicação na camada Batch, Camada de Apresentação. Exemplo: Serviço no sistema operacional, IIS, WebLogic, dentre outros.</v>
      </c>
      <c r="C629" s="668"/>
      <c r="D629" s="668"/>
      <c r="E629" s="669"/>
      <c r="F629" s="68" t="str">
        <f>IF(Máximo!F629:I629="","",Máximo!F629:I629)</f>
        <v/>
      </c>
      <c r="G629" s="72">
        <f>Máximo!G629:J629</f>
        <v>2.1459227E-4</v>
      </c>
      <c r="H629" s="70" t="str">
        <f>IF(Máximo!H629="","",Máximo!H629)</f>
        <v>Obrigatório</v>
      </c>
      <c r="I629" s="37" t="s">
        <v>4</v>
      </c>
      <c r="J629" s="73">
        <f>IF($K$13="Não Atende",0,IF(I629="","",IF(H629="",VLOOKUP(I629,Parâmetros!$B$3:$C$6,2,0),VLOOKUP(I629,Parâmetros!$B$3:$C$6,2,0)*VLOOKUP(H629,Parâmetros!$E$3:$G$5,2,0))))</f>
        <v>0</v>
      </c>
      <c r="K629" s="74">
        <f t="shared" si="275"/>
        <v>0</v>
      </c>
      <c r="L629" s="3"/>
      <c r="M629" s="38"/>
    </row>
    <row r="630" spans="1:13" ht="45.75" customHeight="1" outlineLevel="1" x14ac:dyDescent="0.2">
      <c r="A630" s="170" t="str">
        <f>Máximo!A630</f>
        <v>3.593</v>
      </c>
      <c r="B630" s="667" t="str">
        <f>Máximo!B630:E630</f>
        <v>12.3.4.1.2.        A equipe de Gestão de Ambiente deve acompanhar todas as atividades das equipes de Suporte Técnico como:</v>
      </c>
      <c r="C630" s="668"/>
      <c r="D630" s="668"/>
      <c r="E630" s="669"/>
      <c r="F630" s="68" t="str">
        <f>IF(Máximo!F630:I630="","",Máximo!F630:I630)</f>
        <v/>
      </c>
      <c r="G630" s="72">
        <f>Máximo!G630:J630</f>
        <v>2.1459227E-4</v>
      </c>
      <c r="H630" s="70" t="str">
        <f>IF(Máximo!H630="","",Máximo!H630)</f>
        <v>Obrigatório</v>
      </c>
      <c r="I630" s="37" t="s">
        <v>4</v>
      </c>
      <c r="J630" s="73">
        <f>IF($K$13="Não Atende",0,IF(I630="","",IF(H630="",VLOOKUP(I630,Parâmetros!$B$3:$C$6,2,0),VLOOKUP(I630,Parâmetros!$B$3:$C$6,2,0)*VLOOKUP(H630,Parâmetros!$E$3:$G$5,2,0))))</f>
        <v>0</v>
      </c>
      <c r="K630" s="74">
        <f t="shared" si="275"/>
        <v>0</v>
      </c>
      <c r="L630" s="3"/>
      <c r="M630" s="38"/>
    </row>
    <row r="631" spans="1:13" ht="45.75" customHeight="1" outlineLevel="1" x14ac:dyDescent="0.2">
      <c r="A631" s="170" t="str">
        <f>Máximo!A631</f>
        <v>3.594</v>
      </c>
      <c r="B631" s="667" t="str">
        <f>Máximo!B631:E631</f>
        <v>12.3.4.1.2.1.          Instalação e configuração do Banco de Dados. Exemplo: Instância, Schema etc.</v>
      </c>
      <c r="C631" s="668"/>
      <c r="D631" s="668"/>
      <c r="E631" s="669"/>
      <c r="F631" s="68" t="str">
        <f>IF(Máximo!F631:I631="","",Máximo!F631:I631)</f>
        <v/>
      </c>
      <c r="G631" s="72">
        <f>Máximo!G631:J631</f>
        <v>2.1459227E-4</v>
      </c>
      <c r="H631" s="70" t="str">
        <f>IF(Máximo!H631="","",Máximo!H631)</f>
        <v>Obrigatório</v>
      </c>
      <c r="I631" s="37" t="s">
        <v>4</v>
      </c>
      <c r="J631" s="73">
        <f>IF($K$13="Não Atende",0,IF(I631="","",IF(H631="",VLOOKUP(I631,Parâmetros!$B$3:$C$6,2,0),VLOOKUP(I631,Parâmetros!$B$3:$C$6,2,0)*VLOOKUP(H631,Parâmetros!$E$3:$G$5,2,0))))</f>
        <v>0</v>
      </c>
      <c r="K631" s="74">
        <f t="shared" si="275"/>
        <v>0</v>
      </c>
      <c r="L631" s="3"/>
      <c r="M631" s="38"/>
    </row>
    <row r="632" spans="1:13" ht="45.75" customHeight="1" outlineLevel="1" x14ac:dyDescent="0.2">
      <c r="A632" s="170" t="str">
        <f>Máximo!A632</f>
        <v>3.595</v>
      </c>
      <c r="B632" s="667" t="str">
        <f>Máximo!B632:E632</f>
        <v>12.3.4.1.2.2.          Configuração de rede e balanceamento de carga. Exemplo: Métrica etc.</v>
      </c>
      <c r="C632" s="668"/>
      <c r="D632" s="668"/>
      <c r="E632" s="669"/>
      <c r="F632" s="68" t="str">
        <f>IF(Máximo!F632:I632="","",Máximo!F632:I632)</f>
        <v/>
      </c>
      <c r="G632" s="72">
        <f>Máximo!G632:J632</f>
        <v>2.1459227E-4</v>
      </c>
      <c r="H632" s="70" t="str">
        <f>IF(Máximo!H632="","",Máximo!H632)</f>
        <v>Obrigatório</v>
      </c>
      <c r="I632" s="37" t="s">
        <v>4</v>
      </c>
      <c r="J632" s="73">
        <f>IF($K$13="Não Atende",0,IF(I632="","",IF(H632="",VLOOKUP(I632,Parâmetros!$B$3:$C$6,2,0),VLOOKUP(I632,Parâmetros!$B$3:$C$6,2,0)*VLOOKUP(H632,Parâmetros!$E$3:$G$5,2,0))))</f>
        <v>0</v>
      </c>
      <c r="K632" s="74">
        <f t="shared" si="275"/>
        <v>0</v>
      </c>
      <c r="L632" s="3"/>
      <c r="M632" s="38"/>
    </row>
    <row r="633" spans="1:13" ht="45.75" customHeight="1" outlineLevel="1" x14ac:dyDescent="0.2">
      <c r="A633" s="170" t="str">
        <f>Máximo!A633</f>
        <v>3.596</v>
      </c>
      <c r="B633" s="667" t="str">
        <f>Máximo!B633:E633</f>
        <v>12.3.4.1.2.3.          Configuração do sistema operacional. Exemplo: NFS, Cluster etc.</v>
      </c>
      <c r="C633" s="668"/>
      <c r="D633" s="668"/>
      <c r="E633" s="669"/>
      <c r="F633" s="68" t="str">
        <f>IF(Máximo!F633:I633="","",Máximo!F633:I633)</f>
        <v/>
      </c>
      <c r="G633" s="72">
        <f>Máximo!G633:J633</f>
        <v>2.1459227E-4</v>
      </c>
      <c r="H633" s="70" t="str">
        <f>IF(Máximo!H633="","",Máximo!H633)</f>
        <v>Obrigatório</v>
      </c>
      <c r="I633" s="37" t="s">
        <v>4</v>
      </c>
      <c r="J633" s="73">
        <f>IF($K$13="Não Atende",0,IF(I633="","",IF(H633="",VLOOKUP(I633,Parâmetros!$B$3:$C$6,2,0),VLOOKUP(I633,Parâmetros!$B$3:$C$6,2,0)*VLOOKUP(H633,Parâmetros!$E$3:$G$5,2,0))))</f>
        <v>0</v>
      </c>
      <c r="K633" s="74">
        <f t="shared" ref="K633:K696" si="276">IF(J633="",0,((G633*J633)*$F$30)*0.9*100)</f>
        <v>0</v>
      </c>
      <c r="L633" s="3"/>
      <c r="M633" s="38"/>
    </row>
    <row r="634" spans="1:13" ht="45.75" customHeight="1" outlineLevel="1" x14ac:dyDescent="0.2">
      <c r="A634" s="170" t="str">
        <f>Máximo!A634</f>
        <v>3.597</v>
      </c>
      <c r="B634" s="667" t="str">
        <f>Máximo!B634:E634</f>
        <v>12.3.4.1.3.        A equipe de Gestão de Ambientes deve acompanhar os testes de stress e performance da solução;</v>
      </c>
      <c r="C634" s="668"/>
      <c r="D634" s="668"/>
      <c r="E634" s="669"/>
      <c r="F634" s="68" t="str">
        <f>IF(Máximo!F634:I634="","",Máximo!F634:I634)</f>
        <v/>
      </c>
      <c r="G634" s="72">
        <f>Máximo!G634:J634</f>
        <v>2.1459227E-4</v>
      </c>
      <c r="H634" s="70" t="str">
        <f>IF(Máximo!H634="","",Máximo!H634)</f>
        <v>Obrigatório</v>
      </c>
      <c r="I634" s="37" t="s">
        <v>4</v>
      </c>
      <c r="J634" s="73">
        <f>IF($K$13="Não Atende",0,IF(I634="","",IF(H634="",VLOOKUP(I634,Parâmetros!$B$3:$C$6,2,0),VLOOKUP(I634,Parâmetros!$B$3:$C$6,2,0)*VLOOKUP(H634,Parâmetros!$E$3:$G$5,2,0))))</f>
        <v>0</v>
      </c>
      <c r="K634" s="74">
        <f t="shared" si="276"/>
        <v>0</v>
      </c>
      <c r="L634" s="3"/>
      <c r="M634" s="38"/>
    </row>
    <row r="635" spans="1:13" ht="45.75" customHeight="1" outlineLevel="1" x14ac:dyDescent="0.2">
      <c r="A635" s="170" t="str">
        <f>Máximo!A635</f>
        <v>3.598</v>
      </c>
      <c r="B635" s="667" t="str">
        <f>Máximo!B635:E635</f>
        <v>12.3.4.1.4.        Como premissa para iniciar a instalação do ambiente, o PROPONENTE deverá entregar todos os artefatos (documentos) necessários para que o time de Gestão de Ambiente realize os procedimentos de instalação/configuração do ambiente/solução como o Manual de Operação e Produção (citado no item 13.1.1 deste documento);</v>
      </c>
      <c r="C635" s="668"/>
      <c r="D635" s="668"/>
      <c r="E635" s="669"/>
      <c r="F635" s="68" t="str">
        <f>IF(Máximo!F635:I635="","",Máximo!F635:I635)</f>
        <v/>
      </c>
      <c r="G635" s="72">
        <f>Máximo!G635:J635</f>
        <v>2.1459227E-4</v>
      </c>
      <c r="H635" s="70" t="str">
        <f>IF(Máximo!H635="","",Máximo!H635)</f>
        <v>Obrigatório</v>
      </c>
      <c r="I635" s="37" t="s">
        <v>4</v>
      </c>
      <c r="J635" s="73">
        <f>IF($K$13="Não Atende",0,IF(I635="","",IF(H635="",VLOOKUP(I635,Parâmetros!$B$3:$C$6,2,0),VLOOKUP(I635,Parâmetros!$B$3:$C$6,2,0)*VLOOKUP(H635,Parâmetros!$E$3:$G$5,2,0))))</f>
        <v>0</v>
      </c>
      <c r="K635" s="74">
        <f t="shared" si="276"/>
        <v>0</v>
      </c>
      <c r="L635" s="3"/>
      <c r="M635" s="38"/>
    </row>
    <row r="636" spans="1:13" ht="45.75" customHeight="1" outlineLevel="1" x14ac:dyDescent="0.2">
      <c r="A636" s="170" t="str">
        <f>Máximo!A636</f>
        <v>3.599</v>
      </c>
      <c r="B636" s="667" t="str">
        <f>Máximo!B636:E636</f>
        <v>12.3.4.1.5.        A instalação e configuração dos Ambientes devem seguir as premissas abaixo:</v>
      </c>
      <c r="C636" s="668"/>
      <c r="D636" s="668"/>
      <c r="E636" s="669"/>
      <c r="F636" s="68" t="str">
        <f>IF(Máximo!F636:I636="","",Máximo!F636:I636)</f>
        <v/>
      </c>
      <c r="G636" s="72">
        <f>Máximo!G636:J636</f>
        <v>2.1459227E-4</v>
      </c>
      <c r="H636" s="70" t="str">
        <f>IF(Máximo!H636="","",Máximo!H636)</f>
        <v>Obrigatório</v>
      </c>
      <c r="I636" s="37" t="s">
        <v>4</v>
      </c>
      <c r="J636" s="73">
        <f>IF($K$13="Não Atende",0,IF(I636="","",IF(H636="",VLOOKUP(I636,Parâmetros!$B$3:$C$6,2,0),VLOOKUP(I636,Parâmetros!$B$3:$C$6,2,0)*VLOOKUP(H636,Parâmetros!$E$3:$G$5,2,0))))</f>
        <v>0</v>
      </c>
      <c r="K636" s="74">
        <f t="shared" si="276"/>
        <v>0</v>
      </c>
      <c r="L636" s="3"/>
      <c r="M636" s="38"/>
    </row>
    <row r="637" spans="1:13" ht="45.75" customHeight="1" outlineLevel="1" x14ac:dyDescent="0.2">
      <c r="A637" s="170" t="str">
        <f>Máximo!A637</f>
        <v>3.600</v>
      </c>
      <c r="B637" s="667" t="str">
        <f>Máximo!B637:E637</f>
        <v>12.3.4.1.5.1.          A instalação/configuração do ambiente de Desenvolvimento e/ou Teste:</v>
      </c>
      <c r="C637" s="668"/>
      <c r="D637" s="668"/>
      <c r="E637" s="669"/>
      <c r="F637" s="68" t="str">
        <f>IF(Máximo!F637:I637="","",Máximo!F637:I637)</f>
        <v/>
      </c>
      <c r="G637" s="72">
        <f>Máximo!G637:J637</f>
        <v>2.1459227E-4</v>
      </c>
      <c r="H637" s="70" t="str">
        <f>IF(Máximo!H637="","",Máximo!H637)</f>
        <v>Obrigatório</v>
      </c>
      <c r="I637" s="37" t="s">
        <v>4</v>
      </c>
      <c r="J637" s="73">
        <f>IF($K$13="Não Atende",0,IF(I637="","",IF(H637="",VLOOKUP(I637,Parâmetros!$B$3:$C$6,2,0),VLOOKUP(I637,Parâmetros!$B$3:$C$6,2,0)*VLOOKUP(H637,Parâmetros!$E$3:$G$5,2,0))))</f>
        <v>0</v>
      </c>
      <c r="K637" s="74">
        <f t="shared" si="276"/>
        <v>0</v>
      </c>
      <c r="L637" s="3"/>
      <c r="M637" s="38"/>
    </row>
    <row r="638" spans="1:13" ht="45.75" customHeight="1" outlineLevel="1" x14ac:dyDescent="0.2">
      <c r="A638" s="170" t="str">
        <f>Máximo!A638</f>
        <v>3.601</v>
      </c>
      <c r="B638" s="667" t="str">
        <f>Máximo!B638:E638</f>
        <v>12.3.4.1.5.1.1.   Deve ser realizada pelo PROPONENTE.</v>
      </c>
      <c r="C638" s="668"/>
      <c r="D638" s="668"/>
      <c r="E638" s="669"/>
      <c r="F638" s="68" t="str">
        <f>IF(Máximo!F638:I638="","",Máximo!F638:I638)</f>
        <v/>
      </c>
      <c r="G638" s="72">
        <f>Máximo!G638:J638</f>
        <v>2.1459227E-4</v>
      </c>
      <c r="H638" s="70" t="str">
        <f>IF(Máximo!H638="","",Máximo!H638)</f>
        <v>Obrigatório</v>
      </c>
      <c r="I638" s="37" t="s">
        <v>4</v>
      </c>
      <c r="J638" s="73">
        <f>IF($K$13="Não Atende",0,IF(I638="","",IF(H638="",VLOOKUP(I638,Parâmetros!$B$3:$C$6,2,0),VLOOKUP(I638,Parâmetros!$B$3:$C$6,2,0)*VLOOKUP(H638,Parâmetros!$E$3:$G$5,2,0))))</f>
        <v>0</v>
      </c>
      <c r="K638" s="74">
        <f t="shared" si="276"/>
        <v>0</v>
      </c>
      <c r="L638" s="3"/>
      <c r="M638" s="38"/>
    </row>
    <row r="639" spans="1:13" ht="45.75" customHeight="1" outlineLevel="1" x14ac:dyDescent="0.2">
      <c r="A639" s="170" t="str">
        <f>Máximo!A639</f>
        <v>3.602</v>
      </c>
      <c r="B639" s="667" t="str">
        <f>Máximo!B639:E639</f>
        <v>12.3.4.1.5.1.2.   Deve ser realizada on-site.</v>
      </c>
      <c r="C639" s="668"/>
      <c r="D639" s="668"/>
      <c r="E639" s="669"/>
      <c r="F639" s="68" t="str">
        <f>IF(Máximo!F639:I639="","",Máximo!F639:I639)</f>
        <v/>
      </c>
      <c r="G639" s="72">
        <f>Máximo!G639:J639</f>
        <v>2.1459227E-4</v>
      </c>
      <c r="H639" s="70" t="str">
        <f>IF(Máximo!H639="","",Máximo!H639)</f>
        <v>Obrigatório</v>
      </c>
      <c r="I639" s="37" t="s">
        <v>4</v>
      </c>
      <c r="J639" s="73">
        <f>IF($K$13="Não Atende",0,IF(I639="","",IF(H639="",VLOOKUP(I639,Parâmetros!$B$3:$C$6,2,0),VLOOKUP(I639,Parâmetros!$B$3:$C$6,2,0)*VLOOKUP(H639,Parâmetros!$E$3:$G$5,2,0))))</f>
        <v>0</v>
      </c>
      <c r="K639" s="74">
        <f t="shared" si="276"/>
        <v>0</v>
      </c>
      <c r="L639" s="3"/>
      <c r="M639" s="38"/>
    </row>
    <row r="640" spans="1:13" ht="45.75" customHeight="1" outlineLevel="1" x14ac:dyDescent="0.2">
      <c r="A640" s="170" t="str">
        <f>Máximo!A640</f>
        <v>3.603</v>
      </c>
      <c r="B640" s="667" t="str">
        <f>Máximo!B640:E640</f>
        <v>12.3.4.1.5.1.3.   Deve ser acompanhada pela equipe de Gestão de Ambientes.</v>
      </c>
      <c r="C640" s="668"/>
      <c r="D640" s="668"/>
      <c r="E640" s="669"/>
      <c r="F640" s="68" t="str">
        <f>IF(Máximo!F640:I640="","",Máximo!F640:I640)</f>
        <v/>
      </c>
      <c r="G640" s="72">
        <f>Máximo!G640:J640</f>
        <v>2.1459227E-4</v>
      </c>
      <c r="H640" s="70" t="str">
        <f>IF(Máximo!H640="","",Máximo!H640)</f>
        <v>Obrigatório</v>
      </c>
      <c r="I640" s="37" t="s">
        <v>4</v>
      </c>
      <c r="J640" s="73">
        <f>IF($K$13="Não Atende",0,IF(I640="","",IF(H640="",VLOOKUP(I640,Parâmetros!$B$3:$C$6,2,0),VLOOKUP(I640,Parâmetros!$B$3:$C$6,2,0)*VLOOKUP(H640,Parâmetros!$E$3:$G$5,2,0))))</f>
        <v>0</v>
      </c>
      <c r="K640" s="74">
        <f t="shared" si="276"/>
        <v>0</v>
      </c>
      <c r="L640" s="3"/>
      <c r="M640" s="38"/>
    </row>
    <row r="641" spans="1:13" ht="45.75" customHeight="1" outlineLevel="1" x14ac:dyDescent="0.2">
      <c r="A641" s="170" t="str">
        <f>Máximo!A641</f>
        <v>3.604</v>
      </c>
      <c r="B641" s="667" t="str">
        <f>Máximo!B641:E641</f>
        <v>12.3.4.1.5.2.          Ambiente de Quality Assurance e/ou Homologação(UAT) e/ou Pré-produção:</v>
      </c>
      <c r="C641" s="668"/>
      <c r="D641" s="668"/>
      <c r="E641" s="669"/>
      <c r="F641" s="68" t="str">
        <f>IF(Máximo!F641:I641="","",Máximo!F641:I641)</f>
        <v/>
      </c>
      <c r="G641" s="72">
        <f>Máximo!G641:J641</f>
        <v>2.1459227E-4</v>
      </c>
      <c r="H641" s="70" t="str">
        <f>IF(Máximo!H641="","",Máximo!H641)</f>
        <v>Obrigatório</v>
      </c>
      <c r="I641" s="37" t="s">
        <v>4</v>
      </c>
      <c r="J641" s="73">
        <f>IF($K$13="Não Atende",0,IF(I641="","",IF(H641="",VLOOKUP(I641,Parâmetros!$B$3:$C$6,2,0),VLOOKUP(I641,Parâmetros!$B$3:$C$6,2,0)*VLOOKUP(H641,Parâmetros!$E$3:$G$5,2,0))))</f>
        <v>0</v>
      </c>
      <c r="K641" s="74">
        <f t="shared" si="276"/>
        <v>0</v>
      </c>
      <c r="L641" s="3"/>
      <c r="M641" s="38"/>
    </row>
    <row r="642" spans="1:13" ht="45.75" customHeight="1" outlineLevel="1" x14ac:dyDescent="0.2">
      <c r="A642" s="170" t="str">
        <f>Máximo!A642</f>
        <v>3.605</v>
      </c>
      <c r="B642" s="667" t="str">
        <f>Máximo!B642:E642</f>
        <v>12.3.4.1.5.2.1.   A instalação/configuração deve ser realizada, obrigatoriamente, pela equipe de Gestão de Ambiente e acompanhada pelo PROPONENTE. O acompanhamento pode ser presencial ou remoto, desde que, seja utilizada ferramenta de compartilhamento de tela (a ser definida pela Oi em tempo de Projeto).</v>
      </c>
      <c r="C642" s="668"/>
      <c r="D642" s="668"/>
      <c r="E642" s="669"/>
      <c r="F642" s="68" t="str">
        <f>IF(Máximo!F642:I642="","",Máximo!F642:I642)</f>
        <v/>
      </c>
      <c r="G642" s="72">
        <f>Máximo!G642:J642</f>
        <v>2.1459227E-4</v>
      </c>
      <c r="H642" s="70" t="str">
        <f>IF(Máximo!H642="","",Máximo!H642)</f>
        <v>Obrigatório</v>
      </c>
      <c r="I642" s="37" t="s">
        <v>4</v>
      </c>
      <c r="J642" s="73">
        <f>IF($K$13="Não Atende",0,IF(I642="","",IF(H642="",VLOOKUP(I642,Parâmetros!$B$3:$C$6,2,0),VLOOKUP(I642,Parâmetros!$B$3:$C$6,2,0)*VLOOKUP(H642,Parâmetros!$E$3:$G$5,2,0))))</f>
        <v>0</v>
      </c>
      <c r="K642" s="74">
        <f t="shared" si="276"/>
        <v>0</v>
      </c>
      <c r="L642" s="3"/>
      <c r="M642" s="38"/>
    </row>
    <row r="643" spans="1:13" ht="45.75" customHeight="1" outlineLevel="1" x14ac:dyDescent="0.2">
      <c r="A643" s="170" t="str">
        <f>Máximo!A643</f>
        <v>3.606</v>
      </c>
      <c r="B643" s="667" t="str">
        <f>Máximo!B643:E643</f>
        <v>12.3.4.1.5.2.2.   O PROPONENTE deverá validar o processo realizado pela equipe de Gestão de Ambiente e o resultado da instalação/configuração;</v>
      </c>
      <c r="C643" s="668"/>
      <c r="D643" s="668"/>
      <c r="E643" s="669"/>
      <c r="F643" s="68" t="str">
        <f>IF(Máximo!F643:I643="","",Máximo!F643:I643)</f>
        <v/>
      </c>
      <c r="G643" s="72">
        <f>Máximo!G643:J643</f>
        <v>2.1459227E-4</v>
      </c>
      <c r="H643" s="70" t="str">
        <f>IF(Máximo!H643="","",Máximo!H643)</f>
        <v>Obrigatório</v>
      </c>
      <c r="I643" s="37" t="s">
        <v>4</v>
      </c>
      <c r="J643" s="73">
        <f>IF($K$13="Não Atende",0,IF(I643="","",IF(H643="",VLOOKUP(I643,Parâmetros!$B$3:$C$6,2,0),VLOOKUP(I643,Parâmetros!$B$3:$C$6,2,0)*VLOOKUP(H643,Parâmetros!$E$3:$G$5,2,0))))</f>
        <v>0</v>
      </c>
      <c r="K643" s="74">
        <f t="shared" si="276"/>
        <v>0</v>
      </c>
      <c r="L643" s="3"/>
      <c r="M643" s="38"/>
    </row>
    <row r="644" spans="1:13" ht="45.75" customHeight="1" outlineLevel="1" x14ac:dyDescent="0.2">
      <c r="A644" s="170" t="str">
        <f>Máximo!A644</f>
        <v>3.607</v>
      </c>
      <c r="B644" s="667" t="str">
        <f>Máximo!B644:E644</f>
        <v>12.3.4.1.5.3.          Ambiente de Produção:</v>
      </c>
      <c r="C644" s="668"/>
      <c r="D644" s="668"/>
      <c r="E644" s="669"/>
      <c r="F644" s="68" t="str">
        <f>IF(Máximo!F644:I644="","",Máximo!F644:I644)</f>
        <v/>
      </c>
      <c r="G644" s="72">
        <f>Máximo!G644:J644</f>
        <v>2.1459227E-4</v>
      </c>
      <c r="H644" s="70" t="str">
        <f>IF(Máximo!H644="","",Máximo!H644)</f>
        <v>Obrigatório</v>
      </c>
      <c r="I644" s="37" t="s">
        <v>4</v>
      </c>
      <c r="J644" s="73">
        <f>IF($K$13="Não Atende",0,IF(I644="","",IF(H644="",VLOOKUP(I644,Parâmetros!$B$3:$C$6,2,0),VLOOKUP(I644,Parâmetros!$B$3:$C$6,2,0)*VLOOKUP(H644,Parâmetros!$E$3:$G$5,2,0))))</f>
        <v>0</v>
      </c>
      <c r="K644" s="74">
        <f t="shared" si="276"/>
        <v>0</v>
      </c>
      <c r="L644" s="3"/>
      <c r="M644" s="38"/>
    </row>
    <row r="645" spans="1:13" ht="45.75" customHeight="1" outlineLevel="1" x14ac:dyDescent="0.2">
      <c r="A645" s="170" t="str">
        <f>Máximo!A645</f>
        <v>3.608</v>
      </c>
      <c r="B645" s="667" t="str">
        <f>Máximo!B645:E645</f>
        <v>12.3.4.1.5.3.1.   A instalação/configuração deve ser realizada, obrigatoriamente, pela equipe de Gestão de Ambiente e acompanhada presencialmente pelo PROPONENTE. Esta atividade será realizada na localidade definida pela equipe de Gestão de Ambientes em tempo de projeto.</v>
      </c>
      <c r="C645" s="668"/>
      <c r="D645" s="668"/>
      <c r="E645" s="669"/>
      <c r="F645" s="68" t="str">
        <f>IF(Máximo!F645:I645="","",Máximo!F645:I645)</f>
        <v/>
      </c>
      <c r="G645" s="72">
        <f>Máximo!G645:J645</f>
        <v>2.1459227E-4</v>
      </c>
      <c r="H645" s="70" t="str">
        <f>IF(Máximo!H645="","",Máximo!H645)</f>
        <v>Obrigatório</v>
      </c>
      <c r="I645" s="37" t="s">
        <v>4</v>
      </c>
      <c r="J645" s="73">
        <f>IF($K$13="Não Atende",0,IF(I645="","",IF(H645="",VLOOKUP(I645,Parâmetros!$B$3:$C$6,2,0),VLOOKUP(I645,Parâmetros!$B$3:$C$6,2,0)*VLOOKUP(H645,Parâmetros!$E$3:$G$5,2,0))))</f>
        <v>0</v>
      </c>
      <c r="K645" s="74">
        <f t="shared" si="276"/>
        <v>0</v>
      </c>
      <c r="L645" s="3"/>
      <c r="M645" s="38"/>
    </row>
    <row r="646" spans="1:13" ht="45.75" customHeight="1" outlineLevel="1" x14ac:dyDescent="0.2">
      <c r="A646" s="170" t="str">
        <f>Máximo!A646</f>
        <v>3.609</v>
      </c>
      <c r="B646" s="667" t="str">
        <f>Máximo!B646:E646</f>
        <v>12.3.4.1.5.3.2.   O PROPONENTE deverá validar o processo realizado pela equipe de Gestão de Ambiente e o resultado da instalação/configuração;</v>
      </c>
      <c r="C646" s="668"/>
      <c r="D646" s="668"/>
      <c r="E646" s="669"/>
      <c r="F646" s="68" t="str">
        <f>IF(Máximo!F646:I646="","",Máximo!F646:I646)</f>
        <v/>
      </c>
      <c r="G646" s="72">
        <f>Máximo!G646:J646</f>
        <v>2.1459227E-4</v>
      </c>
      <c r="H646" s="70" t="str">
        <f>IF(Máximo!H646="","",Máximo!H646)</f>
        <v>Obrigatório</v>
      </c>
      <c r="I646" s="37" t="s">
        <v>4</v>
      </c>
      <c r="J646" s="73">
        <f>IF($K$13="Não Atende",0,IF(I646="","",IF(H646="",VLOOKUP(I646,Parâmetros!$B$3:$C$6,2,0),VLOOKUP(I646,Parâmetros!$B$3:$C$6,2,0)*VLOOKUP(H646,Parâmetros!$E$3:$G$5,2,0))))</f>
        <v>0</v>
      </c>
      <c r="K646" s="74">
        <f t="shared" si="276"/>
        <v>0</v>
      </c>
      <c r="L646" s="3"/>
      <c r="M646" s="38"/>
    </row>
    <row r="647" spans="1:13" ht="45.75" customHeight="1" outlineLevel="1" x14ac:dyDescent="0.2">
      <c r="A647" s="170" t="str">
        <f>Máximo!A647</f>
        <v>3.610</v>
      </c>
      <c r="B647" s="667" t="str">
        <f>Máximo!B647:E647</f>
        <v>12.3.4.1.6.        É de responsabilidade do PROPONENTE atualizar quaisquer documentos referentes ao ambiente e o processo de instalação/configuração caso ocorra alguma alteração nos processos descritos nos manuais do ambiente;</v>
      </c>
      <c r="C647" s="668"/>
      <c r="D647" s="668"/>
      <c r="E647" s="669"/>
      <c r="F647" s="68" t="str">
        <f>IF(Máximo!F647:I647="","",Máximo!F647:I647)</f>
        <v/>
      </c>
      <c r="G647" s="72">
        <f>Máximo!G647:J647</f>
        <v>2.1459227E-4</v>
      </c>
      <c r="H647" s="70" t="str">
        <f>IF(Máximo!H647="","",Máximo!H647)</f>
        <v>Obrigatório</v>
      </c>
      <c r="I647" s="37" t="s">
        <v>4</v>
      </c>
      <c r="J647" s="73">
        <f>IF($K$13="Não Atende",0,IF(I647="","",IF(H647="",VLOOKUP(I647,Parâmetros!$B$3:$C$6,2,0),VLOOKUP(I647,Parâmetros!$B$3:$C$6,2,0)*VLOOKUP(H647,Parâmetros!$E$3:$G$5,2,0))))</f>
        <v>0</v>
      </c>
      <c r="K647" s="74">
        <f t="shared" si="276"/>
        <v>0</v>
      </c>
      <c r="L647" s="3"/>
      <c r="M647" s="38"/>
    </row>
    <row r="648" spans="1:13" ht="45.75" customHeight="1" outlineLevel="1" x14ac:dyDescent="0.2">
      <c r="A648" s="170" t="str">
        <f>Máximo!A648</f>
        <v>3.611</v>
      </c>
      <c r="B648" s="667" t="str">
        <f>Máximo!B648:E648</f>
        <v>12.3.4.1.7.        O PROPONENTE deve armazenar os prints de todas as telas contidas no processo de instalação/configuração do ambiente.</v>
      </c>
      <c r="C648" s="668"/>
      <c r="D648" s="668"/>
      <c r="E648" s="669"/>
      <c r="F648" s="68" t="str">
        <f>IF(Máximo!F648:I648="","",Máximo!F648:I648)</f>
        <v/>
      </c>
      <c r="G648" s="72">
        <f>Máximo!G648:J648</f>
        <v>2.1459227E-4</v>
      </c>
      <c r="H648" s="70" t="str">
        <f>IF(Máximo!H648="","",Máximo!H648)</f>
        <v>Obrigatório</v>
      </c>
      <c r="I648" s="37" t="s">
        <v>4</v>
      </c>
      <c r="J648" s="73">
        <f>IF($K$13="Não Atende",0,IF(I648="","",IF(H648="",VLOOKUP(I648,Parâmetros!$B$3:$C$6,2,0),VLOOKUP(I648,Parâmetros!$B$3:$C$6,2,0)*VLOOKUP(H648,Parâmetros!$E$3:$G$5,2,0))))</f>
        <v>0</v>
      </c>
      <c r="K648" s="74">
        <f t="shared" si="276"/>
        <v>0</v>
      </c>
      <c r="L648" s="3"/>
      <c r="M648" s="38"/>
    </row>
    <row r="649" spans="1:13" ht="45.75" customHeight="1" outlineLevel="1" x14ac:dyDescent="0.2">
      <c r="A649" s="170" t="str">
        <f>Máximo!A649</f>
        <v>3.612</v>
      </c>
      <c r="B649" s="667" t="str">
        <f>Máximo!B649:E649</f>
        <v>12.3.4.2.           Acompanhamento da Instalação e Configuração do Ambiente de Homologação e Produção:</v>
      </c>
      <c r="C649" s="668"/>
      <c r="D649" s="668"/>
      <c r="E649" s="669"/>
      <c r="F649" s="68" t="str">
        <f>IF(Máximo!F649:I649="","",Máximo!F649:I649)</f>
        <v/>
      </c>
      <c r="G649" s="72">
        <f>Máximo!G649:J649</f>
        <v>2.1459227E-4</v>
      </c>
      <c r="H649" s="70" t="str">
        <f>IF(Máximo!H649="","",Máximo!H649)</f>
        <v>Obrigatório</v>
      </c>
      <c r="I649" s="37" t="s">
        <v>4</v>
      </c>
      <c r="J649" s="73">
        <f>IF($K$13="Não Atende",0,IF(I649="","",IF(H649="",VLOOKUP(I649,Parâmetros!$B$3:$C$6,2,0),VLOOKUP(I649,Parâmetros!$B$3:$C$6,2,0)*VLOOKUP(H649,Parâmetros!$E$3:$G$5,2,0))))</f>
        <v>0</v>
      </c>
      <c r="K649" s="74">
        <f t="shared" si="276"/>
        <v>0</v>
      </c>
      <c r="L649" s="3"/>
      <c r="M649" s="38"/>
    </row>
    <row r="650" spans="1:13" ht="45.75" customHeight="1" outlineLevel="1" x14ac:dyDescent="0.2">
      <c r="A650" s="170" t="str">
        <f>Máximo!A650</f>
        <v>3.613</v>
      </c>
      <c r="B650" s="667" t="str">
        <f>Máximo!B650:E650</f>
        <v>12.3.4.2.1. O processo de instalação da aplicação e configuração do ambiente será acompanhado pelas equipes de Gestão de Ambiente a fim de amadurecer o conhecimento para que seja aplicado na configuração de produção;</v>
      </c>
      <c r="C650" s="668"/>
      <c r="D650" s="668"/>
      <c r="E650" s="669"/>
      <c r="F650" s="68" t="str">
        <f>IF(Máximo!F650:I650="","",Máximo!F650:I650)</f>
        <v/>
      </c>
      <c r="G650" s="72">
        <f>Máximo!G650:J650</f>
        <v>2.1459227E-4</v>
      </c>
      <c r="H650" s="70" t="str">
        <f>IF(Máximo!H650="","",Máximo!H650)</f>
        <v>Obrigatório</v>
      </c>
      <c r="I650" s="37" t="s">
        <v>4</v>
      </c>
      <c r="J650" s="73">
        <f>IF($K$13="Não Atende",0,IF(I650="","",IF(H650="",VLOOKUP(I650,Parâmetros!$B$3:$C$6,2,0),VLOOKUP(I650,Parâmetros!$B$3:$C$6,2,0)*VLOOKUP(H650,Parâmetros!$E$3:$G$5,2,0))))</f>
        <v>0</v>
      </c>
      <c r="K650" s="74">
        <f t="shared" si="276"/>
        <v>0</v>
      </c>
      <c r="L650" s="3"/>
      <c r="M650" s="38"/>
    </row>
    <row r="651" spans="1:13" ht="45.75" customHeight="1" outlineLevel="1" x14ac:dyDescent="0.2">
      <c r="A651" s="170" t="str">
        <f>Máximo!A651</f>
        <v>3.614</v>
      </c>
      <c r="B651" s="667" t="str">
        <f>Máximo!B651:E651</f>
        <v>12.3.4.2.2. Caso ocorra qualquer alteração no ambiente o PROPONENTE deverá providenciar a atualização dos artefatos/documentos como os citados no item 13.3.1 deste documento.</v>
      </c>
      <c r="C651" s="668"/>
      <c r="D651" s="668"/>
      <c r="E651" s="669"/>
      <c r="F651" s="68" t="str">
        <f>IF(Máximo!F651:I651="","",Máximo!F651:I651)</f>
        <v/>
      </c>
      <c r="G651" s="72">
        <f>Máximo!G651:J651</f>
        <v>2.1459227E-4</v>
      </c>
      <c r="H651" s="70" t="str">
        <f>IF(Máximo!H651="","",Máximo!H651)</f>
        <v>Obrigatório</v>
      </c>
      <c r="I651" s="37" t="s">
        <v>4</v>
      </c>
      <c r="J651" s="73">
        <f>IF($K$13="Não Atende",0,IF(I651="","",IF(H651="",VLOOKUP(I651,Parâmetros!$B$3:$C$6,2,0),VLOOKUP(I651,Parâmetros!$B$3:$C$6,2,0)*VLOOKUP(H651,Parâmetros!$E$3:$G$5,2,0))))</f>
        <v>0</v>
      </c>
      <c r="K651" s="74">
        <f t="shared" si="276"/>
        <v>0</v>
      </c>
      <c r="L651" s="3"/>
      <c r="M651" s="38"/>
    </row>
    <row r="652" spans="1:13" ht="45.75" customHeight="1" outlineLevel="1" x14ac:dyDescent="0.2">
      <c r="A652" s="170" t="str">
        <f>Máximo!A652</f>
        <v>3.615</v>
      </c>
      <c r="B652" s="667" t="str">
        <f>Máximo!B652:E652</f>
        <v>12.3.4.3.           Padrões e regras de segurança para Gestão de Ambientes</v>
      </c>
      <c r="C652" s="668"/>
      <c r="D652" s="668"/>
      <c r="E652" s="669"/>
      <c r="F652" s="68" t="str">
        <f>IF(Máximo!F652:I652="","",Máximo!F652:I652)</f>
        <v/>
      </c>
      <c r="G652" s="72">
        <f>Máximo!G652:J652</f>
        <v>2.1459227E-4</v>
      </c>
      <c r="H652" s="70" t="str">
        <f>IF(Máximo!H652="","",Máximo!H652)</f>
        <v>Obrigatório</v>
      </c>
      <c r="I652" s="37" t="s">
        <v>4</v>
      </c>
      <c r="J652" s="73">
        <f>IF($K$13="Não Atende",0,IF(I652="","",IF(H652="",VLOOKUP(I652,Parâmetros!$B$3:$C$6,2,0),VLOOKUP(I652,Parâmetros!$B$3:$C$6,2,0)*VLOOKUP(H652,Parâmetros!$E$3:$G$5,2,0))))</f>
        <v>0</v>
      </c>
      <c r="K652" s="74">
        <f t="shared" si="276"/>
        <v>0</v>
      </c>
      <c r="L652" s="3"/>
      <c r="M652" s="38"/>
    </row>
    <row r="653" spans="1:13" ht="45.75" customHeight="1" outlineLevel="1" x14ac:dyDescent="0.2">
      <c r="A653" s="170" t="str">
        <f>Máximo!A653</f>
        <v>3.616</v>
      </c>
      <c r="B653" s="667" t="str">
        <f>Máximo!B653:E653</f>
        <v>12.3.4.3.1.        Toda aplicação que disponibilize serviço batch ou online deve, obrigatoriamente, possuir uma Console de Administração centralizada que permita:</v>
      </c>
      <c r="C653" s="668"/>
      <c r="D653" s="668"/>
      <c r="E653" s="669"/>
      <c r="F653" s="68" t="str">
        <f>IF(Máximo!F653:I653="","",Máximo!F653:I653)</f>
        <v/>
      </c>
      <c r="G653" s="72">
        <f>Máximo!G653:J653</f>
        <v>2.1459227E-4</v>
      </c>
      <c r="H653" s="70" t="str">
        <f>IF(Máximo!H653="","",Máximo!H653)</f>
        <v>Obrigatório</v>
      </c>
      <c r="I653" s="37" t="s">
        <v>4</v>
      </c>
      <c r="J653" s="73">
        <f>IF($K$13="Não Atende",0,IF(I653="","",IF(H653="",VLOOKUP(I653,Parâmetros!$B$3:$C$6,2,0),VLOOKUP(I653,Parâmetros!$B$3:$C$6,2,0)*VLOOKUP(H653,Parâmetros!$E$3:$G$5,2,0))))</f>
        <v>0</v>
      </c>
      <c r="K653" s="74">
        <f t="shared" si="276"/>
        <v>0</v>
      </c>
      <c r="L653" s="3"/>
      <c r="M653" s="38"/>
    </row>
    <row r="654" spans="1:13" ht="45.75" customHeight="1" outlineLevel="1" x14ac:dyDescent="0.2">
      <c r="A654" s="170" t="str">
        <f>Máximo!A654</f>
        <v>3.617</v>
      </c>
      <c r="B654" s="667" t="str">
        <f>Máximo!B654:E654</f>
        <v>12.3.4.3.1.1.          Verificar o status dos serviços. Exemplo: Ativo, Inativo, Em pausa, etc.);</v>
      </c>
      <c r="C654" s="668"/>
      <c r="D654" s="668"/>
      <c r="E654" s="669"/>
      <c r="F654" s="68" t="str">
        <f>IF(Máximo!F654:I654="","",Máximo!F654:I654)</f>
        <v/>
      </c>
      <c r="G654" s="72">
        <f>Máximo!G654:J654</f>
        <v>2.1459227E-4</v>
      </c>
      <c r="H654" s="70" t="str">
        <f>IF(Máximo!H654="","",Máximo!H654)</f>
        <v>Obrigatório</v>
      </c>
      <c r="I654" s="37" t="s">
        <v>4</v>
      </c>
      <c r="J654" s="73">
        <f>IF($K$13="Não Atende",0,IF(I654="","",IF(H654="",VLOOKUP(I654,Parâmetros!$B$3:$C$6,2,0),VLOOKUP(I654,Parâmetros!$B$3:$C$6,2,0)*VLOOKUP(H654,Parâmetros!$E$3:$G$5,2,0))))</f>
        <v>0</v>
      </c>
      <c r="K654" s="74">
        <f t="shared" si="276"/>
        <v>0</v>
      </c>
      <c r="L654" s="3"/>
      <c r="M654" s="38"/>
    </row>
    <row r="655" spans="1:13" ht="45.75" customHeight="1" outlineLevel="1" x14ac:dyDescent="0.2">
      <c r="A655" s="170" t="str">
        <f>Máximo!A655</f>
        <v>3.618</v>
      </c>
      <c r="B655" s="667" t="str">
        <f>Máximo!B655:E655</f>
        <v>12.3.4.3.1.2.          Para e subir serviços da aplicação;</v>
      </c>
      <c r="C655" s="668"/>
      <c r="D655" s="668"/>
      <c r="E655" s="669"/>
      <c r="F655" s="68" t="str">
        <f>IF(Máximo!F655:I655="","",Máximo!F655:I655)</f>
        <v/>
      </c>
      <c r="G655" s="72">
        <f>Máximo!G655:J655</f>
        <v>2.1459227E-4</v>
      </c>
      <c r="H655" s="70" t="str">
        <f>IF(Máximo!H655="","",Máximo!H655)</f>
        <v>Obrigatório</v>
      </c>
      <c r="I655" s="37" t="s">
        <v>4</v>
      </c>
      <c r="J655" s="73">
        <f>IF($K$13="Não Atende",0,IF(I655="","",IF(H655="",VLOOKUP(I655,Parâmetros!$B$3:$C$6,2,0),VLOOKUP(I655,Parâmetros!$B$3:$C$6,2,0)*VLOOKUP(H655,Parâmetros!$E$3:$G$5,2,0))))</f>
        <v>0</v>
      </c>
      <c r="K655" s="74">
        <f t="shared" si="276"/>
        <v>0</v>
      </c>
      <c r="L655" s="3"/>
      <c r="M655" s="38"/>
    </row>
    <row r="656" spans="1:13" ht="45.75" customHeight="1" outlineLevel="1" x14ac:dyDescent="0.2">
      <c r="A656" s="170" t="str">
        <f>Máximo!A656</f>
        <v>3.619</v>
      </c>
      <c r="B656" s="667" t="str">
        <f>Máximo!B656:E656</f>
        <v>12.3.4.3.1.3.          Verificar o volume de requisições na fila do serviço (tempo real);</v>
      </c>
      <c r="C656" s="668"/>
      <c r="D656" s="668"/>
      <c r="E656" s="669"/>
      <c r="F656" s="68" t="str">
        <f>IF(Máximo!F656:I656="","",Máximo!F656:I656)</f>
        <v/>
      </c>
      <c r="G656" s="72">
        <f>Máximo!G656:J656</f>
        <v>2.1459227E-4</v>
      </c>
      <c r="H656" s="70" t="str">
        <f>IF(Máximo!H656="","",Máximo!H656)</f>
        <v>Obrigatório</v>
      </c>
      <c r="I656" s="37" t="s">
        <v>4</v>
      </c>
      <c r="J656" s="73">
        <f>IF($K$13="Não Atende",0,IF(I656="","",IF(H656="",VLOOKUP(I656,Parâmetros!$B$3:$C$6,2,0),VLOOKUP(I656,Parâmetros!$B$3:$C$6,2,0)*VLOOKUP(H656,Parâmetros!$E$3:$G$5,2,0))))</f>
        <v>0</v>
      </c>
      <c r="K656" s="74">
        <f t="shared" si="276"/>
        <v>0</v>
      </c>
      <c r="L656" s="3"/>
      <c r="M656" s="38"/>
    </row>
    <row r="657" spans="1:13" ht="45.75" customHeight="1" outlineLevel="1" x14ac:dyDescent="0.2">
      <c r="A657" s="170" t="str">
        <f>Máximo!A657</f>
        <v>3.620</v>
      </c>
      <c r="B657" s="667" t="str">
        <f>Máximo!B657:E657</f>
        <v>12.3.4.3.1.4.          Verificar o histórico de requisição do serviço (histórico);</v>
      </c>
      <c r="C657" s="668"/>
      <c r="D657" s="668"/>
      <c r="E657" s="669"/>
      <c r="F657" s="68" t="str">
        <f>IF(Máximo!F657:I657="","",Máximo!F657:I657)</f>
        <v/>
      </c>
      <c r="G657" s="72">
        <f>Máximo!G657:J657</f>
        <v>2.1459227E-4</v>
      </c>
      <c r="H657" s="70" t="str">
        <f>IF(Máximo!H657="","",Máximo!H657)</f>
        <v>Obrigatório</v>
      </c>
      <c r="I657" s="37" t="s">
        <v>4</v>
      </c>
      <c r="J657" s="73">
        <f>IF($K$13="Não Atende",0,IF(I657="","",IF(H657="",VLOOKUP(I657,Parâmetros!$B$3:$C$6,2,0),VLOOKUP(I657,Parâmetros!$B$3:$C$6,2,0)*VLOOKUP(H657,Parâmetros!$E$3:$G$5,2,0))))</f>
        <v>0</v>
      </c>
      <c r="K657" s="74">
        <f t="shared" si="276"/>
        <v>0</v>
      </c>
      <c r="L657" s="3"/>
      <c r="M657" s="38"/>
    </row>
    <row r="658" spans="1:13" ht="45.75" customHeight="1" outlineLevel="1" x14ac:dyDescent="0.2">
      <c r="A658" s="170" t="str">
        <f>Máximo!A658</f>
        <v>3.621</v>
      </c>
      <c r="B658" s="667" t="str">
        <f>Máximo!B658:E658</f>
        <v>12.3.4.3.1.5.          Verificar as configurações de cada serviço;</v>
      </c>
      <c r="C658" s="668"/>
      <c r="D658" s="668"/>
      <c r="E658" s="669"/>
      <c r="F658" s="68" t="str">
        <f>IF(Máximo!F658:I658="","",Máximo!F658:I658)</f>
        <v/>
      </c>
      <c r="G658" s="72">
        <f>Máximo!G658:J658</f>
        <v>2.1459227E-4</v>
      </c>
      <c r="H658" s="70" t="str">
        <f>IF(Máximo!H658="","",Máximo!H658)</f>
        <v>Obrigatório</v>
      </c>
      <c r="I658" s="37" t="s">
        <v>4</v>
      </c>
      <c r="J658" s="73">
        <f>IF($K$13="Não Atende",0,IF(I658="","",IF(H658="",VLOOKUP(I658,Parâmetros!$B$3:$C$6,2,0),VLOOKUP(I658,Parâmetros!$B$3:$C$6,2,0)*VLOOKUP(H658,Parâmetros!$E$3:$G$5,2,0))))</f>
        <v>0</v>
      </c>
      <c r="K658" s="74">
        <f t="shared" si="276"/>
        <v>0</v>
      </c>
      <c r="L658" s="3"/>
      <c r="M658" s="38"/>
    </row>
    <row r="659" spans="1:13" ht="45.75" customHeight="1" outlineLevel="1" x14ac:dyDescent="0.2">
      <c r="A659" s="170" t="str">
        <f>Máximo!A659</f>
        <v>3.622</v>
      </c>
      <c r="B659" s="667" t="str">
        <f>Máximo!B659:E659</f>
        <v>12.3.4.3.1.6.          Verificar os erros que estão ocorrendo por serviço;</v>
      </c>
      <c r="C659" s="668"/>
      <c r="D659" s="668"/>
      <c r="E659" s="669"/>
      <c r="F659" s="68" t="str">
        <f>IF(Máximo!F659:I659="","",Máximo!F659:I659)</f>
        <v/>
      </c>
      <c r="G659" s="72">
        <f>Máximo!G659:J659</f>
        <v>2.1459227E-4</v>
      </c>
      <c r="H659" s="70" t="str">
        <f>IF(Máximo!H659="","",Máximo!H659)</f>
        <v>Obrigatório</v>
      </c>
      <c r="I659" s="37" t="s">
        <v>4</v>
      </c>
      <c r="J659" s="73">
        <f>IF($K$13="Não Atende",0,IF(I659="","",IF(H659="",VLOOKUP(I659,Parâmetros!$B$3:$C$6,2,0),VLOOKUP(I659,Parâmetros!$B$3:$C$6,2,0)*VLOOKUP(H659,Parâmetros!$E$3:$G$5,2,0))))</f>
        <v>0</v>
      </c>
      <c r="K659" s="74">
        <f t="shared" si="276"/>
        <v>0</v>
      </c>
      <c r="L659" s="3"/>
      <c r="M659" s="38"/>
    </row>
    <row r="660" spans="1:13" ht="45.75" customHeight="1" outlineLevel="1" x14ac:dyDescent="0.2">
      <c r="A660" s="170" t="str">
        <f>Máximo!A660</f>
        <v>3.623</v>
      </c>
      <c r="B660" s="667" t="str">
        <f>Máximo!B660:E660</f>
        <v>12.3.4.3.1.7.          Possibilidade de deploy de código centralizada.</v>
      </c>
      <c r="C660" s="668"/>
      <c r="D660" s="668"/>
      <c r="E660" s="669"/>
      <c r="F660" s="68" t="str">
        <f>IF(Máximo!F660:I660="","",Máximo!F660:I660)</f>
        <v/>
      </c>
      <c r="G660" s="72">
        <f>Máximo!G660:J660</f>
        <v>2.1459227E-4</v>
      </c>
      <c r="H660" s="70" t="str">
        <f>IF(Máximo!H660="","",Máximo!H660)</f>
        <v>Obrigatório</v>
      </c>
      <c r="I660" s="37" t="s">
        <v>4</v>
      </c>
      <c r="J660" s="73">
        <f>IF($K$13="Não Atende",0,IF(I660="","",IF(H660="",VLOOKUP(I660,Parâmetros!$B$3:$C$6,2,0),VLOOKUP(I660,Parâmetros!$B$3:$C$6,2,0)*VLOOKUP(H660,Parâmetros!$E$3:$G$5,2,0))))</f>
        <v>0</v>
      </c>
      <c r="K660" s="74">
        <f t="shared" si="276"/>
        <v>0</v>
      </c>
      <c r="L660" s="3"/>
      <c r="M660" s="38"/>
    </row>
    <row r="661" spans="1:13" ht="45.75" customHeight="1" outlineLevel="1" x14ac:dyDescent="0.2">
      <c r="A661" s="170" t="str">
        <f>Máximo!A661</f>
        <v>3.624</v>
      </c>
      <c r="B661" s="667" t="str">
        <f>Máximo!B661:E661</f>
        <v>12.3.4.3.2.        A aplicação deve suportar nome de DNS da aplicação no domínio intranet;</v>
      </c>
      <c r="C661" s="668"/>
      <c r="D661" s="668"/>
      <c r="E661" s="669"/>
      <c r="F661" s="68" t="str">
        <f>IF(Máximo!F661:I661="","",Máximo!F661:I661)</f>
        <v/>
      </c>
      <c r="G661" s="72">
        <f>Máximo!G661:J661</f>
        <v>2.1459227E-4</v>
      </c>
      <c r="H661" s="70" t="str">
        <f>IF(Máximo!H661="","",Máximo!H661)</f>
        <v>Obrigatório</v>
      </c>
      <c r="I661" s="37" t="s">
        <v>4</v>
      </c>
      <c r="J661" s="73">
        <f>IF($K$13="Não Atende",0,IF(I661="","",IF(H661="",VLOOKUP(I661,Parâmetros!$B$3:$C$6,2,0),VLOOKUP(I661,Parâmetros!$B$3:$C$6,2,0)*VLOOKUP(H661,Parâmetros!$E$3:$G$5,2,0))))</f>
        <v>0</v>
      </c>
      <c r="K661" s="74">
        <f t="shared" si="276"/>
        <v>0</v>
      </c>
      <c r="L661" s="3"/>
      <c r="M661" s="38"/>
    </row>
    <row r="662" spans="1:13" ht="45.75" customHeight="1" outlineLevel="1" x14ac:dyDescent="0.2">
      <c r="A662" s="170" t="str">
        <f>Máximo!A662</f>
        <v>3.625</v>
      </c>
      <c r="B662" s="667" t="str">
        <f>Máximo!B662:E662</f>
        <v>12.3.4.3.3.        A solução deve atender todos os baselines de segurança de application server da Oi;</v>
      </c>
      <c r="C662" s="668"/>
      <c r="D662" s="668"/>
      <c r="E662" s="669"/>
      <c r="F662" s="68" t="str">
        <f>IF(Máximo!F662:I662="","",Máximo!F662:I662)</f>
        <v/>
      </c>
      <c r="G662" s="72">
        <f>Máximo!G662:J662</f>
        <v>2.1459227E-4</v>
      </c>
      <c r="H662" s="70" t="str">
        <f>IF(Máximo!H662="","",Máximo!H662)</f>
        <v>Obrigatório</v>
      </c>
      <c r="I662" s="37" t="s">
        <v>4</v>
      </c>
      <c r="J662" s="73">
        <f>IF($K$13="Não Atende",0,IF(I662="","",IF(H662="",VLOOKUP(I662,Parâmetros!$B$3:$C$6,2,0),VLOOKUP(I662,Parâmetros!$B$3:$C$6,2,0)*VLOOKUP(H662,Parâmetros!$E$3:$G$5,2,0))))</f>
        <v>0</v>
      </c>
      <c r="K662" s="74">
        <f t="shared" si="276"/>
        <v>0</v>
      </c>
      <c r="L662" s="3"/>
      <c r="M662" s="38"/>
    </row>
    <row r="663" spans="1:13" ht="45.75" customHeight="1" outlineLevel="1" x14ac:dyDescent="0.2">
      <c r="A663" s="170" t="str">
        <f>Máximo!A663</f>
        <v>3.626</v>
      </c>
      <c r="B663" s="667" t="str">
        <f>Máximo!B663:E663</f>
        <v>12.3.4.3.4.        A solução deve permitir backup on-line de todas as suas camadas e componentes;</v>
      </c>
      <c r="C663" s="668"/>
      <c r="D663" s="668"/>
      <c r="E663" s="669"/>
      <c r="F663" s="68" t="str">
        <f>IF(Máximo!F663:I663="","",Máximo!F663:I663)</f>
        <v/>
      </c>
      <c r="G663" s="72">
        <f>Máximo!G663:J663</f>
        <v>2.1459227E-4</v>
      </c>
      <c r="H663" s="70" t="str">
        <f>IF(Máximo!H663="","",Máximo!H663)</f>
        <v>Obrigatório</v>
      </c>
      <c r="I663" s="37" t="s">
        <v>4</v>
      </c>
      <c r="J663" s="73">
        <f>IF($K$13="Não Atende",0,IF(I663="","",IF(H663="",VLOOKUP(I663,Parâmetros!$B$3:$C$6,2,0),VLOOKUP(I663,Parâmetros!$B$3:$C$6,2,0)*VLOOKUP(H663,Parâmetros!$E$3:$G$5,2,0))))</f>
        <v>0</v>
      </c>
      <c r="K663" s="74">
        <f t="shared" si="276"/>
        <v>0</v>
      </c>
      <c r="L663" s="3"/>
      <c r="M663" s="38"/>
    </row>
    <row r="664" spans="1:13" ht="45.75" customHeight="1" outlineLevel="1" x14ac:dyDescent="0.2">
      <c r="A664" s="170" t="str">
        <f>Máximo!A664</f>
        <v>3.627</v>
      </c>
      <c r="B664" s="667" t="str">
        <f>Máximo!B664:E664</f>
        <v>12.3.4.3.5.         A solução deve contemplar rotacionamento de log e a depuração em níveis de log sem a necessidade de interrupção do serviço, conforme políticas da Oi;</v>
      </c>
      <c r="C664" s="668"/>
      <c r="D664" s="668"/>
      <c r="E664" s="669"/>
      <c r="F664" s="68" t="str">
        <f>IF(Máximo!F664:I664="","",Máximo!F664:I664)</f>
        <v/>
      </c>
      <c r="G664" s="72">
        <f>Máximo!G664:J664</f>
        <v>2.1459227E-4</v>
      </c>
      <c r="H664" s="70" t="str">
        <f>IF(Máximo!H664="","",Máximo!H664)</f>
        <v>Obrigatório</v>
      </c>
      <c r="I664" s="37" t="s">
        <v>4</v>
      </c>
      <c r="J664" s="73">
        <f>IF($K$13="Não Atende",0,IF(I664="","",IF(H664="",VLOOKUP(I664,Parâmetros!$B$3:$C$6,2,0),VLOOKUP(I664,Parâmetros!$B$3:$C$6,2,0)*VLOOKUP(H664,Parâmetros!$E$3:$G$5,2,0))))</f>
        <v>0</v>
      </c>
      <c r="K664" s="74">
        <f t="shared" si="276"/>
        <v>0</v>
      </c>
      <c r="L664" s="3"/>
      <c r="M664" s="38"/>
    </row>
    <row r="665" spans="1:13" ht="45.75" customHeight="1" outlineLevel="1" x14ac:dyDescent="0.2">
      <c r="A665" s="170" t="str">
        <f>Máximo!A665</f>
        <v>3.628</v>
      </c>
      <c r="B665" s="667" t="str">
        <f>Máximo!B665:E665</f>
        <v>12.3.4.3.6.        A solução deve possuir mecanismos de gerenciamento de filas/processamento de eventos síncronos e assíncronos. Ex.: JMS;</v>
      </c>
      <c r="C665" s="668"/>
      <c r="D665" s="668"/>
      <c r="E665" s="669"/>
      <c r="F665" s="68" t="str">
        <f>IF(Máximo!F665:I665="","",Máximo!F665:I665)</f>
        <v/>
      </c>
      <c r="G665" s="72">
        <f>Máximo!G665:J665</f>
        <v>2.1459227E-4</v>
      </c>
      <c r="H665" s="70" t="str">
        <f>IF(Máximo!H665="","",Máximo!H665)</f>
        <v>Obrigatório</v>
      </c>
      <c r="I665" s="37" t="s">
        <v>4</v>
      </c>
      <c r="J665" s="73">
        <f>IF($K$13="Não Atende",0,IF(I665="","",IF(H665="",VLOOKUP(I665,Parâmetros!$B$3:$C$6,2,0),VLOOKUP(I665,Parâmetros!$B$3:$C$6,2,0)*VLOOKUP(H665,Parâmetros!$E$3:$G$5,2,0))))</f>
        <v>0</v>
      </c>
      <c r="K665" s="74">
        <f t="shared" si="276"/>
        <v>0</v>
      </c>
      <c r="L665" s="3"/>
      <c r="M665" s="38"/>
    </row>
    <row r="666" spans="1:13" ht="45.75" customHeight="1" outlineLevel="1" x14ac:dyDescent="0.2">
      <c r="A666" s="170" t="str">
        <f>Máximo!A666</f>
        <v>3.629</v>
      </c>
      <c r="B666" s="667" t="str">
        <f>Máximo!B666:E666</f>
        <v>12.3.4.3.7.        A solução deve possuir mecanismos de gerenciamento de pool de threads permitindo segregação por funcionalidade.</v>
      </c>
      <c r="C666" s="668"/>
      <c r="D666" s="668"/>
      <c r="E666" s="669"/>
      <c r="F666" s="68" t="str">
        <f>IF(Máximo!F666:I666="","",Máximo!F666:I666)</f>
        <v/>
      </c>
      <c r="G666" s="72">
        <f>Máximo!G666:J666</f>
        <v>2.1459227E-4</v>
      </c>
      <c r="H666" s="70" t="str">
        <f>IF(Máximo!H666="","",Máximo!H666)</f>
        <v>Obrigatório</v>
      </c>
      <c r="I666" s="37" t="s">
        <v>4</v>
      </c>
      <c r="J666" s="73">
        <f>IF($K$13="Não Atende",0,IF(I666="","",IF(H666="",VLOOKUP(I666,Parâmetros!$B$3:$C$6,2,0),VLOOKUP(I666,Parâmetros!$B$3:$C$6,2,0)*VLOOKUP(H666,Parâmetros!$E$3:$G$5,2,0))))</f>
        <v>0</v>
      </c>
      <c r="K666" s="74">
        <f t="shared" si="276"/>
        <v>0</v>
      </c>
      <c r="L666" s="3"/>
      <c r="M666" s="38"/>
    </row>
    <row r="667" spans="1:13" ht="45.75" customHeight="1" outlineLevel="1" x14ac:dyDescent="0.2">
      <c r="A667" s="170" t="str">
        <f>Máximo!A667</f>
        <v>3.630</v>
      </c>
      <c r="B667" s="667" t="str">
        <f>Máximo!B667:E667</f>
        <v>12.3.4.3.8.        A solução deve atender aos padrões de file system/pastas de Gestão de Ambientes;</v>
      </c>
      <c r="C667" s="668"/>
      <c r="D667" s="668"/>
      <c r="E667" s="669"/>
      <c r="F667" s="68" t="str">
        <f>IF(Máximo!F667:I667="","",Máximo!F667:I667)</f>
        <v/>
      </c>
      <c r="G667" s="72">
        <f>Máximo!G667:J667</f>
        <v>2.1459227E-4</v>
      </c>
      <c r="H667" s="70" t="str">
        <f>IF(Máximo!H667="","",Máximo!H667)</f>
        <v>Obrigatório</v>
      </c>
      <c r="I667" s="37" t="s">
        <v>4</v>
      </c>
      <c r="J667" s="73">
        <f>IF($K$13="Não Atende",0,IF(I667="","",IF(H667="",VLOOKUP(I667,Parâmetros!$B$3:$C$6,2,0),VLOOKUP(I667,Parâmetros!$B$3:$C$6,2,0)*VLOOKUP(H667,Parâmetros!$E$3:$G$5,2,0))))</f>
        <v>0</v>
      </c>
      <c r="K667" s="74">
        <f t="shared" si="276"/>
        <v>0</v>
      </c>
      <c r="L667" s="3"/>
      <c r="M667" s="38"/>
    </row>
    <row r="668" spans="1:13" ht="45.75" customHeight="1" outlineLevel="1" x14ac:dyDescent="0.2">
      <c r="A668" s="170" t="str">
        <f>Máximo!A668</f>
        <v>3.631</v>
      </c>
      <c r="B668" s="667" t="str">
        <f>Máximo!B668:E668</f>
        <v>12.3.4.3.9.        A solução deve atender aos padrões de usuários e grupos de Gestão de Ambientes;</v>
      </c>
      <c r="C668" s="668"/>
      <c r="D668" s="668"/>
      <c r="E668" s="669"/>
      <c r="F668" s="68" t="str">
        <f>IF(Máximo!F668:I668="","",Máximo!F668:I668)</f>
        <v/>
      </c>
      <c r="G668" s="72">
        <f>Máximo!G668:J668</f>
        <v>2.1459227E-4</v>
      </c>
      <c r="H668" s="70" t="str">
        <f>IF(Máximo!H668="","",Máximo!H668)</f>
        <v>Obrigatório</v>
      </c>
      <c r="I668" s="37" t="s">
        <v>4</v>
      </c>
      <c r="J668" s="73">
        <f>IF($K$13="Não Atende",0,IF(I668="","",IF(H668="",VLOOKUP(I668,Parâmetros!$B$3:$C$6,2,0),VLOOKUP(I668,Parâmetros!$B$3:$C$6,2,0)*VLOOKUP(H668,Parâmetros!$E$3:$G$5,2,0))))</f>
        <v>0</v>
      </c>
      <c r="K668" s="74">
        <f t="shared" si="276"/>
        <v>0</v>
      </c>
      <c r="L668" s="3"/>
      <c r="M668" s="38"/>
    </row>
    <row r="669" spans="1:13" ht="45.75" customHeight="1" outlineLevel="1" x14ac:dyDescent="0.2">
      <c r="A669" s="170" t="str">
        <f>Máximo!A669</f>
        <v>3.632</v>
      </c>
      <c r="B669" s="667" t="str">
        <f>Máximo!B669:E669</f>
        <v>12.3.4.3.10.      A solução deve atender aos padrões de regras de segurança de acesso e permissão de Gestão de Ambientes;</v>
      </c>
      <c r="C669" s="668"/>
      <c r="D669" s="668"/>
      <c r="E669" s="669"/>
      <c r="F669" s="68" t="str">
        <f>IF(Máximo!F669:I669="","",Máximo!F669:I669)</f>
        <v/>
      </c>
      <c r="G669" s="72">
        <f>Máximo!G669:J669</f>
        <v>2.1459227E-4</v>
      </c>
      <c r="H669" s="70" t="str">
        <f>IF(Máximo!H669="","",Máximo!H669)</f>
        <v>Obrigatório</v>
      </c>
      <c r="I669" s="37" t="s">
        <v>4</v>
      </c>
      <c r="J669" s="73">
        <f>IF($K$13="Não Atende",0,IF(I669="","",IF(H669="",VLOOKUP(I669,Parâmetros!$B$3:$C$6,2,0),VLOOKUP(I669,Parâmetros!$B$3:$C$6,2,0)*VLOOKUP(H669,Parâmetros!$E$3:$G$5,2,0))))</f>
        <v>0</v>
      </c>
      <c r="K669" s="74">
        <f t="shared" si="276"/>
        <v>0</v>
      </c>
      <c r="L669" s="3"/>
      <c r="M669" s="38"/>
    </row>
    <row r="670" spans="1:13" ht="45.75" customHeight="1" outlineLevel="1" x14ac:dyDescent="0.2">
      <c r="A670" s="170" t="str">
        <f>Máximo!A670</f>
        <v>3.633</v>
      </c>
      <c r="B670" s="667" t="str">
        <f>Máximo!B670:E670</f>
        <v>12.3.4.3.11.      A solução deve atender aos padrões de script de administração e gestão de ambientes;</v>
      </c>
      <c r="C670" s="668"/>
      <c r="D670" s="668"/>
      <c r="E670" s="669"/>
      <c r="F670" s="68" t="str">
        <f>IF(Máximo!F670:I670="","",Máximo!F670:I670)</f>
        <v/>
      </c>
      <c r="G670" s="72">
        <f>Máximo!G670:J670</f>
        <v>2.1459227E-4</v>
      </c>
      <c r="H670" s="70" t="str">
        <f>IF(Máximo!H670="","",Máximo!H670)</f>
        <v>Obrigatório</v>
      </c>
      <c r="I670" s="37" t="s">
        <v>4</v>
      </c>
      <c r="J670" s="73">
        <f>IF($K$13="Não Atende",0,IF(I670="","",IF(H670="",VLOOKUP(I670,Parâmetros!$B$3:$C$6,2,0),VLOOKUP(I670,Parâmetros!$B$3:$C$6,2,0)*VLOOKUP(H670,Parâmetros!$E$3:$G$5,2,0))))</f>
        <v>0</v>
      </c>
      <c r="K670" s="74">
        <f t="shared" si="276"/>
        <v>0</v>
      </c>
      <c r="L670" s="3"/>
      <c r="M670" s="38"/>
    </row>
    <row r="671" spans="1:13" ht="45.75" customHeight="1" outlineLevel="1" x14ac:dyDescent="0.2">
      <c r="A671" s="170" t="str">
        <f>Máximo!A671</f>
        <v>3.634</v>
      </c>
      <c r="B671" s="667" t="str">
        <f>Máximo!B671:E671</f>
        <v>12.3.4.3.12.      A solução deve contemplar ferramenta ou script que permita realizar a leitura dos logs das camadas de web, e aplication, e posteriormente realizem input em um banco de dados.</v>
      </c>
      <c r="C671" s="668"/>
      <c r="D671" s="668"/>
      <c r="E671" s="669"/>
      <c r="F671" s="68" t="str">
        <f>IF(Máximo!F671:I671="","",Máximo!F671:I671)</f>
        <v/>
      </c>
      <c r="G671" s="72">
        <f>Máximo!G671:J671</f>
        <v>2.1459227E-4</v>
      </c>
      <c r="H671" s="70" t="str">
        <f>IF(Máximo!H671="","",Máximo!H671)</f>
        <v>Obrigatório</v>
      </c>
      <c r="I671" s="37" t="s">
        <v>4</v>
      </c>
      <c r="J671" s="73">
        <f>IF($K$13="Não Atende",0,IF(I671="","",IF(H671="",VLOOKUP(I671,Parâmetros!$B$3:$C$6,2,0),VLOOKUP(I671,Parâmetros!$B$3:$C$6,2,0)*VLOOKUP(H671,Parâmetros!$E$3:$G$5,2,0))))</f>
        <v>0</v>
      </c>
      <c r="K671" s="74">
        <f t="shared" si="276"/>
        <v>0</v>
      </c>
      <c r="L671" s="3"/>
      <c r="M671" s="38"/>
    </row>
    <row r="672" spans="1:13" ht="45.75" customHeight="1" outlineLevel="1" x14ac:dyDescent="0.2">
      <c r="A672" s="170" t="str">
        <f>Máximo!A672</f>
        <v>3.635</v>
      </c>
      <c r="B672" s="667" t="str">
        <f>Máximo!B672:E672</f>
        <v>12.3.4.3.13.      Todo usuário de serviço deve ser solicitado exclusivamente pela equipe de Gestão de Ambiente;</v>
      </c>
      <c r="C672" s="668"/>
      <c r="D672" s="668"/>
      <c r="E672" s="669"/>
      <c r="F672" s="68" t="str">
        <f>IF(Máximo!F672:I672="","",Máximo!F672:I672)</f>
        <v/>
      </c>
      <c r="G672" s="72">
        <f>Máximo!G672:J672</f>
        <v>2.1459227E-4</v>
      </c>
      <c r="H672" s="70" t="str">
        <f>IF(Máximo!H672="","",Máximo!H672)</f>
        <v>Obrigatório</v>
      </c>
      <c r="I672" s="37" t="s">
        <v>4</v>
      </c>
      <c r="J672" s="73">
        <f>IF($K$13="Não Atende",0,IF(I672="","",IF(H672="",VLOOKUP(I672,Parâmetros!$B$3:$C$6,2,0),VLOOKUP(I672,Parâmetros!$B$3:$C$6,2,0)*VLOOKUP(H672,Parâmetros!$E$3:$G$5,2,0))))</f>
        <v>0</v>
      </c>
      <c r="K672" s="74">
        <f t="shared" si="276"/>
        <v>0</v>
      </c>
      <c r="L672" s="3"/>
      <c r="M672" s="38"/>
    </row>
    <row r="673" spans="1:13" ht="45.75" customHeight="1" outlineLevel="1" x14ac:dyDescent="0.2">
      <c r="A673" s="170" t="str">
        <f>Máximo!A673</f>
        <v>3.636</v>
      </c>
      <c r="B673" s="667" t="str">
        <f>Máximo!B673:E673</f>
        <v>12.3.4.3.14.      Deve ser criado um usuário dentro do sistema para operação do ambiente;</v>
      </c>
      <c r="C673" s="668"/>
      <c r="D673" s="668"/>
      <c r="E673" s="669"/>
      <c r="F673" s="68" t="str">
        <f>IF(Máximo!F673:I673="","",Máximo!F673:I673)</f>
        <v/>
      </c>
      <c r="G673" s="72">
        <f>Máximo!G673:J673</f>
        <v>2.1459227E-4</v>
      </c>
      <c r="H673" s="70" t="str">
        <f>IF(Máximo!H673="","",Máximo!H673)</f>
        <v>Obrigatório</v>
      </c>
      <c r="I673" s="37" t="s">
        <v>4</v>
      </c>
      <c r="J673" s="73">
        <f>IF($K$13="Não Atende",0,IF(I673="","",IF(H673="",VLOOKUP(I673,Parâmetros!$B$3:$C$6,2,0),VLOOKUP(I673,Parâmetros!$B$3:$C$6,2,0)*VLOOKUP(H673,Parâmetros!$E$3:$G$5,2,0))))</f>
        <v>0</v>
      </c>
      <c r="K673" s="74">
        <f t="shared" si="276"/>
        <v>0</v>
      </c>
      <c r="L673" s="3"/>
      <c r="M673" s="38"/>
    </row>
    <row r="674" spans="1:13" ht="45.75" customHeight="1" outlineLevel="1" x14ac:dyDescent="0.2">
      <c r="A674" s="170" t="str">
        <f>Máximo!A674</f>
        <v>3.637</v>
      </c>
      <c r="B674" s="667" t="str">
        <f>Máximo!B674:E674</f>
        <v>12.3.4.3.15.      Deve ser criado um usuário dentro do sistema para atividades com permissões adequadas para o desenvolvimento das atividades pertinentes a deploy, release etc, evitando o uso de usuários administrativos da aplicação.</v>
      </c>
      <c r="C674" s="668"/>
      <c r="D674" s="668"/>
      <c r="E674" s="669"/>
      <c r="F674" s="68" t="str">
        <f>IF(Máximo!F674:I674="","",Máximo!F674:I674)</f>
        <v/>
      </c>
      <c r="G674" s="72">
        <f>Máximo!G674:J674</f>
        <v>2.1459227E-4</v>
      </c>
      <c r="H674" s="70" t="str">
        <f>IF(Máximo!H674="","",Máximo!H674)</f>
        <v>Obrigatório</v>
      </c>
      <c r="I674" s="37" t="s">
        <v>4</v>
      </c>
      <c r="J674" s="73">
        <f>IF($K$13="Não Atende",0,IF(I674="","",IF(H674="",VLOOKUP(I674,Parâmetros!$B$3:$C$6,2,0),VLOOKUP(I674,Parâmetros!$B$3:$C$6,2,0)*VLOOKUP(H674,Parâmetros!$E$3:$G$5,2,0))))</f>
        <v>0</v>
      </c>
      <c r="K674" s="74">
        <f t="shared" si="276"/>
        <v>0</v>
      </c>
      <c r="L674" s="3"/>
      <c r="M674" s="38"/>
    </row>
    <row r="675" spans="1:13" ht="45.75" customHeight="1" outlineLevel="1" x14ac:dyDescent="0.2">
      <c r="A675" s="170" t="str">
        <f>Máximo!A675</f>
        <v>3.638</v>
      </c>
      <c r="B675" s="667" t="str">
        <f>Máximo!B675:E675</f>
        <v>12.3.4.3.16.      Deve ser criado um usuário dentro do sistema para monitoração;</v>
      </c>
      <c r="C675" s="668"/>
      <c r="D675" s="668"/>
      <c r="E675" s="669"/>
      <c r="F675" s="68" t="str">
        <f>IF(Máximo!F675:I675="","",Máximo!F675:I675)</f>
        <v/>
      </c>
      <c r="G675" s="72">
        <f>Máximo!G675:J675</f>
        <v>2.1459227E-4</v>
      </c>
      <c r="H675" s="70" t="str">
        <f>IF(Máximo!H675="","",Máximo!H675)</f>
        <v>Obrigatório</v>
      </c>
      <c r="I675" s="37" t="s">
        <v>4</v>
      </c>
      <c r="J675" s="73">
        <f>IF($K$13="Não Atende",0,IF(I675="","",IF(H675="",VLOOKUP(I675,Parâmetros!$B$3:$C$6,2,0),VLOOKUP(I675,Parâmetros!$B$3:$C$6,2,0)*VLOOKUP(H675,Parâmetros!$E$3:$G$5,2,0))))</f>
        <v>0</v>
      </c>
      <c r="K675" s="74">
        <f t="shared" si="276"/>
        <v>0</v>
      </c>
      <c r="L675" s="3"/>
      <c r="M675" s="38"/>
    </row>
    <row r="676" spans="1:13" ht="45.75" customHeight="1" outlineLevel="1" x14ac:dyDescent="0.2">
      <c r="A676" s="170" t="str">
        <f>Máximo!A676</f>
        <v>3.639</v>
      </c>
      <c r="B676" s="667" t="str">
        <f>Máximo!B676:E676</f>
        <v>12.3.4.3.17.      A solução deve possuir grupos de acesso distintos de forma a permitir a segregação de privilégios de usuários da aplicação, equipes de desenvolvimento e administração do sistema / ambiente. Os privilégios administrativos devem ser exclusivos das equipes de infraestrutura de TI.</v>
      </c>
      <c r="C676" s="668"/>
      <c r="D676" s="668"/>
      <c r="E676" s="669"/>
      <c r="F676" s="68" t="str">
        <f>IF(Máximo!F676:I676="","",Máximo!F676:I676)</f>
        <v/>
      </c>
      <c r="G676" s="72">
        <f>Máximo!G676:J676</f>
        <v>2.1459227E-4</v>
      </c>
      <c r="H676" s="70" t="str">
        <f>IF(Máximo!H676="","",Máximo!H676)</f>
        <v>Obrigatório</v>
      </c>
      <c r="I676" s="37" t="s">
        <v>4</v>
      </c>
      <c r="J676" s="73">
        <f>IF($K$13="Não Atende",0,IF(I676="","",IF(H676="",VLOOKUP(I676,Parâmetros!$B$3:$C$6,2,0),VLOOKUP(I676,Parâmetros!$B$3:$C$6,2,0)*VLOOKUP(H676,Parâmetros!$E$3:$G$5,2,0))))</f>
        <v>0</v>
      </c>
      <c r="K676" s="74">
        <f t="shared" si="276"/>
        <v>0</v>
      </c>
      <c r="L676" s="3"/>
      <c r="M676" s="38"/>
    </row>
    <row r="677" spans="1:13" ht="45.75" customHeight="1" outlineLevel="1" x14ac:dyDescent="0.2">
      <c r="A677" s="170" t="str">
        <f>Máximo!A677</f>
        <v>3.640</v>
      </c>
      <c r="B677" s="667" t="str">
        <f>Máximo!B677:E677</f>
        <v>12.3.4.3.18.      Toda solução de midleware deve possuir controle de transações (garantia de entrega de evento)</v>
      </c>
      <c r="C677" s="668"/>
      <c r="D677" s="668"/>
      <c r="E677" s="669"/>
      <c r="F677" s="68" t="str">
        <f>IF(Máximo!F677:I677="","",Máximo!F677:I677)</f>
        <v/>
      </c>
      <c r="G677" s="72">
        <f>Máximo!G677:J677</f>
        <v>2.1459227E-4</v>
      </c>
      <c r="H677" s="70" t="str">
        <f>IF(Máximo!H677="","",Máximo!H677)</f>
        <v>Obrigatório</v>
      </c>
      <c r="I677" s="37" t="s">
        <v>4</v>
      </c>
      <c r="J677" s="73">
        <f>IF($K$13="Não Atende",0,IF(I677="","",IF(H677="",VLOOKUP(I677,Parâmetros!$B$3:$C$6,2,0),VLOOKUP(I677,Parâmetros!$B$3:$C$6,2,0)*VLOOKUP(H677,Parâmetros!$E$3:$G$5,2,0))))</f>
        <v>0</v>
      </c>
      <c r="K677" s="74">
        <f t="shared" si="276"/>
        <v>0</v>
      </c>
      <c r="L677" s="3"/>
      <c r="M677" s="38"/>
    </row>
    <row r="678" spans="1:13" ht="45.75" customHeight="1" outlineLevel="1" x14ac:dyDescent="0.2">
      <c r="A678" s="170" t="str">
        <f>Máximo!A678</f>
        <v>3.641</v>
      </c>
      <c r="B678" s="667" t="str">
        <f>Máximo!B678:E678</f>
        <v>12.3.4.3.19.       A solução deve disponibilizar diferentes níveis de log que possam ser configurados pela equipe de Operação de Sistemas</v>
      </c>
      <c r="C678" s="668"/>
      <c r="D678" s="668"/>
      <c r="E678" s="669"/>
      <c r="F678" s="68" t="str">
        <f>IF(Máximo!F678:I678="","",Máximo!F678:I678)</f>
        <v/>
      </c>
      <c r="G678" s="72">
        <f>Máximo!G678:J678</f>
        <v>2.1459227E-4</v>
      </c>
      <c r="H678" s="70" t="str">
        <f>IF(Máximo!H678="","",Máximo!H678)</f>
        <v>Obrigatório</v>
      </c>
      <c r="I678" s="37" t="s">
        <v>4</v>
      </c>
      <c r="J678" s="73">
        <f>IF($K$13="Não Atende",0,IF(I678="","",IF(H678="",VLOOKUP(I678,Parâmetros!$B$3:$C$6,2,0),VLOOKUP(I678,Parâmetros!$B$3:$C$6,2,0)*VLOOKUP(H678,Parâmetros!$E$3:$G$5,2,0))))</f>
        <v>0</v>
      </c>
      <c r="K678" s="74">
        <f t="shared" si="276"/>
        <v>0</v>
      </c>
      <c r="L678" s="3"/>
      <c r="M678" s="38"/>
    </row>
    <row r="679" spans="1:13" ht="45.75" customHeight="1" outlineLevel="1" x14ac:dyDescent="0.2">
      <c r="A679" s="170" t="str">
        <f>Máximo!A679</f>
        <v>3.642</v>
      </c>
      <c r="B679" s="667" t="str">
        <f>Máximo!B679:E679</f>
        <v>12.3.4.3.20.      A solução deve possuir trilhas de auditoria que permitam rastreabilidade do fluxo de negócio. Sejam de suas funções / módulos internos, sejam das suas interfaces / integrações</v>
      </c>
      <c r="C679" s="668"/>
      <c r="D679" s="668"/>
      <c r="E679" s="669"/>
      <c r="F679" s="68" t="str">
        <f>IF(Máximo!F679:I679="","",Máximo!F679:I679)</f>
        <v/>
      </c>
      <c r="G679" s="72">
        <f>Máximo!G679:J679</f>
        <v>2.1459227E-4</v>
      </c>
      <c r="H679" s="70" t="str">
        <f>IF(Máximo!H679="","",Máximo!H679)</f>
        <v>Obrigatório</v>
      </c>
      <c r="I679" s="37" t="s">
        <v>4</v>
      </c>
      <c r="J679" s="73">
        <f>IF($K$13="Não Atende",0,IF(I679="","",IF(H679="",VLOOKUP(I679,Parâmetros!$B$3:$C$6,2,0),VLOOKUP(I679,Parâmetros!$B$3:$C$6,2,0)*VLOOKUP(H679,Parâmetros!$E$3:$G$5,2,0))))</f>
        <v>0</v>
      </c>
      <c r="K679" s="74">
        <f t="shared" si="276"/>
        <v>0</v>
      </c>
      <c r="L679" s="3"/>
      <c r="M679" s="38"/>
    </row>
    <row r="680" spans="1:13" ht="45.75" customHeight="1" outlineLevel="1" x14ac:dyDescent="0.2">
      <c r="A680" s="170" t="str">
        <f>Máximo!A680</f>
        <v>3.643</v>
      </c>
      <c r="B680" s="667" t="str">
        <f>Máximo!B680:E680</f>
        <v>12.3.4.3.21.      A solução deve possuir mecanismo de expurgo\archive de dados históricos</v>
      </c>
      <c r="C680" s="668"/>
      <c r="D680" s="668"/>
      <c r="E680" s="669"/>
      <c r="F680" s="68" t="str">
        <f>IF(Máximo!F680:I680="","",Máximo!F680:I680)</f>
        <v/>
      </c>
      <c r="G680" s="72">
        <f>Máximo!G680:J680</f>
        <v>2.1459227E-4</v>
      </c>
      <c r="H680" s="70" t="str">
        <f>IF(Máximo!H680="","",Máximo!H680)</f>
        <v>Obrigatório</v>
      </c>
      <c r="I680" s="37" t="s">
        <v>4</v>
      </c>
      <c r="J680" s="73">
        <f>IF($K$13="Não Atende",0,IF(I680="","",IF(H680="",VLOOKUP(I680,Parâmetros!$B$3:$C$6,2,0),VLOOKUP(I680,Parâmetros!$B$3:$C$6,2,0)*VLOOKUP(H680,Parâmetros!$E$3:$G$5,2,0))))</f>
        <v>0</v>
      </c>
      <c r="K680" s="74">
        <f t="shared" si="276"/>
        <v>0</v>
      </c>
      <c r="L680" s="3"/>
      <c r="M680" s="38"/>
    </row>
    <row r="681" spans="1:13" ht="45.75" customHeight="1" outlineLevel="1" x14ac:dyDescent="0.2">
      <c r="A681" s="170" t="str">
        <f>Máximo!A681</f>
        <v>3.644</v>
      </c>
      <c r="B681" s="667" t="str">
        <f>Máximo!B681:E681</f>
        <v>12.3.5.               Requisitos de Planejamento, Controle e Backup da Produção</v>
      </c>
      <c r="C681" s="668"/>
      <c r="D681" s="668"/>
      <c r="E681" s="669"/>
      <c r="F681" s="68" t="str">
        <f>IF(Máximo!F681:I681="","",Máximo!F681:I681)</f>
        <v/>
      </c>
      <c r="G681" s="72">
        <f>Máximo!G681:J681</f>
        <v>2.1459227E-4</v>
      </c>
      <c r="H681" s="70" t="str">
        <f>IF(Máximo!H681="","",Máximo!H681)</f>
        <v>Obrigatório</v>
      </c>
      <c r="I681" s="37" t="s">
        <v>4</v>
      </c>
      <c r="J681" s="73">
        <f>IF($K$13="Não Atende",0,IF(I681="","",IF(H681="",VLOOKUP(I681,Parâmetros!$B$3:$C$6,2,0),VLOOKUP(I681,Parâmetros!$B$3:$C$6,2,0)*VLOOKUP(H681,Parâmetros!$E$3:$G$5,2,0))))</f>
        <v>0</v>
      </c>
      <c r="K681" s="74">
        <f t="shared" si="276"/>
        <v>0</v>
      </c>
      <c r="L681" s="3"/>
      <c r="M681" s="38"/>
    </row>
    <row r="682" spans="1:13" ht="45.75" customHeight="1" outlineLevel="1" x14ac:dyDescent="0.2">
      <c r="A682" s="170" t="str">
        <f>Máximo!A682</f>
        <v>3.645</v>
      </c>
      <c r="B682" s="667" t="str">
        <f>Máximo!B682:E682</f>
        <v>12.3.5.1.   Estes artefatos serão executados durante o período de transição para produção e a aprovação de toda sequência é condição para obtenção do TAP - Termo de Aceite em Produção;</v>
      </c>
      <c r="C682" s="668"/>
      <c r="D682" s="668"/>
      <c r="E682" s="669"/>
      <c r="F682" s="68" t="str">
        <f>IF(Máximo!F682:I682="","",Máximo!F682:I682)</f>
        <v/>
      </c>
      <c r="G682" s="72">
        <f>Máximo!G682:J682</f>
        <v>2.1459227E-4</v>
      </c>
      <c r="H682" s="70" t="str">
        <f>IF(Máximo!H682="","",Máximo!H682)</f>
        <v>Obrigatório</v>
      </c>
      <c r="I682" s="37" t="s">
        <v>4</v>
      </c>
      <c r="J682" s="73">
        <f>IF($K$13="Não Atende",0,IF(I682="","",IF(H682="",VLOOKUP(I682,Parâmetros!$B$3:$C$6,2,0),VLOOKUP(I682,Parâmetros!$B$3:$C$6,2,0)*VLOOKUP(H682,Parâmetros!$E$3:$G$5,2,0))))</f>
        <v>0</v>
      </c>
      <c r="K682" s="74">
        <f t="shared" si="276"/>
        <v>0</v>
      </c>
      <c r="L682" s="3"/>
      <c r="M682" s="38"/>
    </row>
    <row r="683" spans="1:13" ht="45.75" customHeight="1" outlineLevel="1" x14ac:dyDescent="0.2">
      <c r="A683" s="170" t="str">
        <f>Máximo!A683</f>
        <v>3.646</v>
      </c>
      <c r="B683" s="667" t="str">
        <f>Máximo!B683:E683</f>
        <v>12.3.5.2.   Todos os padrões detalhados de produção serão informados durante o tempo de estudo e desenvolvimento da solução (job names, procedures names, file names, diretórios, backup names etc);</v>
      </c>
      <c r="C683" s="668"/>
      <c r="D683" s="668"/>
      <c r="E683" s="669"/>
      <c r="F683" s="68" t="str">
        <f>IF(Máximo!F683:I683="","",Máximo!F683:I683)</f>
        <v/>
      </c>
      <c r="G683" s="72">
        <f>Máximo!G683:J683</f>
        <v>2.1459227E-4</v>
      </c>
      <c r="H683" s="70" t="str">
        <f>IF(Máximo!H683="","",Máximo!H683)</f>
        <v>Obrigatório</v>
      </c>
      <c r="I683" s="37" t="s">
        <v>4</v>
      </c>
      <c r="J683" s="73">
        <f>IF($K$13="Não Atende",0,IF(I683="","",IF(H683="",VLOOKUP(I683,Parâmetros!$B$3:$C$6,2,0),VLOOKUP(I683,Parâmetros!$B$3:$C$6,2,0)*VLOOKUP(H683,Parâmetros!$E$3:$G$5,2,0))))</f>
        <v>0</v>
      </c>
      <c r="K683" s="74">
        <f t="shared" si="276"/>
        <v>0</v>
      </c>
      <c r="L683" s="3"/>
      <c r="M683" s="38"/>
    </row>
    <row r="684" spans="1:13" ht="45.75" customHeight="1" outlineLevel="1" x14ac:dyDescent="0.2">
      <c r="A684" s="170" t="str">
        <f>Máximo!A684</f>
        <v>3.647</v>
      </c>
      <c r="B684" s="667" t="str">
        <f>Máximo!B684:E684</f>
        <v>12.3.5.3.   Deverá ser fornecido mapa de relacionamento e os entregáveis de cada cadeia ou sequência de processos inter-relacionados.</v>
      </c>
      <c r="C684" s="668"/>
      <c r="D684" s="668"/>
      <c r="E684" s="669"/>
      <c r="F684" s="68" t="str">
        <f>IF(Máximo!F684:I684="","",Máximo!F684:I684)</f>
        <v/>
      </c>
      <c r="G684" s="72">
        <f>Máximo!G684:J684</f>
        <v>2.1459227E-4</v>
      </c>
      <c r="H684" s="70" t="str">
        <f>IF(Máximo!H684="","",Máximo!H684)</f>
        <v>Obrigatório</v>
      </c>
      <c r="I684" s="37" t="s">
        <v>4</v>
      </c>
      <c r="J684" s="73">
        <f>IF($K$13="Não Atende",0,IF(I684="","",IF(H684="",VLOOKUP(I684,Parâmetros!$B$3:$C$6,2,0),VLOOKUP(I684,Parâmetros!$B$3:$C$6,2,0)*VLOOKUP(H684,Parâmetros!$E$3:$G$5,2,0))))</f>
        <v>0</v>
      </c>
      <c r="K684" s="74">
        <f t="shared" si="276"/>
        <v>0</v>
      </c>
      <c r="L684" s="3"/>
      <c r="M684" s="38"/>
    </row>
    <row r="685" spans="1:13" ht="45.75" customHeight="1" outlineLevel="1" x14ac:dyDescent="0.2">
      <c r="A685" s="170" t="str">
        <f>Máximo!A685</f>
        <v>3.648</v>
      </c>
      <c r="B685" s="667" t="str">
        <f>Máximo!B685:E685</f>
        <v>12.3.5.4.           Requisitos de Backup</v>
      </c>
      <c r="C685" s="668"/>
      <c r="D685" s="668"/>
      <c r="E685" s="669"/>
      <c r="F685" s="68" t="str">
        <f>IF(Máximo!F685:I685="","",Máximo!F685:I685)</f>
        <v/>
      </c>
      <c r="G685" s="72">
        <f>Máximo!G685:J685</f>
        <v>2.1459227E-4</v>
      </c>
      <c r="H685" s="70" t="str">
        <f>IF(Máximo!H685="","",Máximo!H685)</f>
        <v>Obrigatório</v>
      </c>
      <c r="I685" s="37" t="s">
        <v>4</v>
      </c>
      <c r="J685" s="73">
        <f>IF($K$13="Não Atende",0,IF(I685="","",IF(H685="",VLOOKUP(I685,Parâmetros!$B$3:$C$6,2,0),VLOOKUP(I685,Parâmetros!$B$3:$C$6,2,0)*VLOOKUP(H685,Parâmetros!$E$3:$G$5,2,0))))</f>
        <v>0</v>
      </c>
      <c r="K685" s="74">
        <f t="shared" si="276"/>
        <v>0</v>
      </c>
      <c r="L685" s="3"/>
      <c r="M685" s="38"/>
    </row>
    <row r="686" spans="1:13" ht="45.75" customHeight="1" outlineLevel="1" x14ac:dyDescent="0.2">
      <c r="A686" s="170" t="str">
        <f>Máximo!A686</f>
        <v>3.649</v>
      </c>
      <c r="B686" s="667" t="str">
        <f>Máximo!B686:E686</f>
        <v>12.3.5.4.1.        Devem ser especificados os procedimentos de recuperação massivo ou pontual de dados, onde as necessidades não impliquem em recuperação total (full) de dados;</v>
      </c>
      <c r="C686" s="668"/>
      <c r="D686" s="668"/>
      <c r="E686" s="669"/>
      <c r="F686" s="68" t="str">
        <f>IF(Máximo!F686:I686="","",Máximo!F686:I686)</f>
        <v/>
      </c>
      <c r="G686" s="72">
        <f>Máximo!G686:J686</f>
        <v>2.1459227E-4</v>
      </c>
      <c r="H686" s="70" t="str">
        <f>IF(Máximo!H686="","",Máximo!H686)</f>
        <v>Obrigatório</v>
      </c>
      <c r="I686" s="37" t="s">
        <v>4</v>
      </c>
      <c r="J686" s="73">
        <f>IF($K$13="Não Atende",0,IF(I686="","",IF(H686="",VLOOKUP(I686,Parâmetros!$B$3:$C$6,2,0),VLOOKUP(I686,Parâmetros!$B$3:$C$6,2,0)*VLOOKUP(H686,Parâmetros!$E$3:$G$5,2,0))))</f>
        <v>0</v>
      </c>
      <c r="K686" s="74">
        <f t="shared" si="276"/>
        <v>0</v>
      </c>
      <c r="L686" s="3"/>
      <c r="M686" s="38"/>
    </row>
    <row r="687" spans="1:13" ht="45.75" customHeight="1" outlineLevel="1" x14ac:dyDescent="0.2">
      <c r="A687" s="170" t="str">
        <f>Máximo!A687</f>
        <v>3.650</v>
      </c>
      <c r="B687" s="667" t="str">
        <f>Máximo!B687:E687</f>
        <v>12.3.5.4.2.        Para ambos os casos devem ser apresentadas as volumetrias de área de armazenamento em fitoteca robotizada para atendimento à política de retenção de arquivos e históricos de dados definida no dimensionamento da solução proposta;</v>
      </c>
      <c r="C687" s="668"/>
      <c r="D687" s="668"/>
      <c r="E687" s="669"/>
      <c r="F687" s="68" t="str">
        <f>IF(Máximo!F687:I687="","",Máximo!F687:I687)</f>
        <v/>
      </c>
      <c r="G687" s="72">
        <f>Máximo!G687:J687</f>
        <v>2.1459227E-4</v>
      </c>
      <c r="H687" s="70" t="str">
        <f>IF(Máximo!H687="","",Máximo!H687)</f>
        <v>Obrigatório</v>
      </c>
      <c r="I687" s="37" t="s">
        <v>4</v>
      </c>
      <c r="J687" s="73">
        <f>IF($K$13="Não Atende",0,IF(I687="","",IF(H687="",VLOOKUP(I687,Parâmetros!$B$3:$C$6,2,0),VLOOKUP(I687,Parâmetros!$B$3:$C$6,2,0)*VLOOKUP(H687,Parâmetros!$E$3:$G$5,2,0))))</f>
        <v>0</v>
      </c>
      <c r="K687" s="74">
        <f t="shared" si="276"/>
        <v>0</v>
      </c>
      <c r="L687" s="3"/>
      <c r="M687" s="38"/>
    </row>
    <row r="688" spans="1:13" ht="45.75" customHeight="1" outlineLevel="1" x14ac:dyDescent="0.2">
      <c r="A688" s="170" t="str">
        <f>Máximo!A688</f>
        <v>3.651</v>
      </c>
      <c r="B688" s="667" t="str">
        <f>Máximo!B688:E688</f>
        <v>12.3.5.4.3.        Caso haja necessidade de backup em meio físico de alta performance, em razão de volumetria incompatível com janelas operacionais que a solução disponibiliza, especificar detalhadamente os requisitos técnicos e os procedimentos de recuperação;</v>
      </c>
      <c r="C688" s="668"/>
      <c r="D688" s="668"/>
      <c r="E688" s="669"/>
      <c r="F688" s="68" t="str">
        <f>IF(Máximo!F688:I688="","",Máximo!F688:I688)</f>
        <v/>
      </c>
      <c r="G688" s="72">
        <f>Máximo!G688:J688</f>
        <v>2.1459227E-4</v>
      </c>
      <c r="H688" s="70" t="str">
        <f>IF(Máximo!H688="","",Máximo!H688)</f>
        <v>Obrigatório</v>
      </c>
      <c r="I688" s="37" t="s">
        <v>4</v>
      </c>
      <c r="J688" s="73">
        <f>IF($K$13="Não Atende",0,IF(I688="","",IF(H688="",VLOOKUP(I688,Parâmetros!$B$3:$C$6,2,0),VLOOKUP(I688,Parâmetros!$B$3:$C$6,2,0)*VLOOKUP(H688,Parâmetros!$E$3:$G$5,2,0))))</f>
        <v>0</v>
      </c>
      <c r="K688" s="74">
        <f t="shared" si="276"/>
        <v>0</v>
      </c>
      <c r="L688" s="3"/>
      <c r="M688" s="38"/>
    </row>
    <row r="689" spans="1:13" ht="45.75" customHeight="1" outlineLevel="1" x14ac:dyDescent="0.2">
      <c r="A689" s="170" t="str">
        <f>Máximo!A689</f>
        <v>3.652</v>
      </c>
      <c r="B689" s="667" t="str">
        <f>Máximo!B689:E689</f>
        <v>12.3.5.4.4.        Não deve ser ofertado componente de fitoteca robotizada como parte integrante da solução. O backup de dados da solução proposta deverá utilizar solução corporativa da OI, baseada em tecnologia padrão LTO. A OI disponibilizará recursos baseados nos requisitos de dimensionamento informados pelo PROPONENTE;</v>
      </c>
      <c r="C689" s="668"/>
      <c r="D689" s="668"/>
      <c r="E689" s="669"/>
      <c r="F689" s="68" t="str">
        <f>IF(Máximo!F689:I689="","",Máximo!F689:I689)</f>
        <v/>
      </c>
      <c r="G689" s="72">
        <f>Máximo!G689:J689</f>
        <v>2.1459227E-4</v>
      </c>
      <c r="H689" s="70" t="str">
        <f>IF(Máximo!H689="","",Máximo!H689)</f>
        <v>Obrigatório</v>
      </c>
      <c r="I689" s="37" t="s">
        <v>4</v>
      </c>
      <c r="J689" s="73">
        <f>IF($K$13="Não Atende",0,IF(I689="","",IF(H689="",VLOOKUP(I689,Parâmetros!$B$3:$C$6,2,0),VLOOKUP(I689,Parâmetros!$B$3:$C$6,2,0)*VLOOKUP(H689,Parâmetros!$E$3:$G$5,2,0))))</f>
        <v>0</v>
      </c>
      <c r="K689" s="74">
        <f t="shared" si="276"/>
        <v>0</v>
      </c>
      <c r="L689" s="3"/>
      <c r="M689" s="38"/>
    </row>
    <row r="690" spans="1:13" ht="45.75" customHeight="1" outlineLevel="1" x14ac:dyDescent="0.2">
      <c r="A690" s="170" t="str">
        <f>Máximo!A690</f>
        <v>3.653</v>
      </c>
      <c r="B690" s="667" t="str">
        <f>Máximo!B690:E690</f>
        <v>12.3.5.4.5.        A solução proposta deve ser homologada para os softwares de gerenciamento de backup corporativos da OI identificados em capítulo anterior;</v>
      </c>
      <c r="C690" s="668"/>
      <c r="D690" s="668"/>
      <c r="E690" s="669"/>
      <c r="F690" s="68" t="str">
        <f>IF(Máximo!F690:I690="","",Máximo!F690:I690)</f>
        <v/>
      </c>
      <c r="G690" s="72">
        <f>Máximo!G690:J690</f>
        <v>2.1459227E-4</v>
      </c>
      <c r="H690" s="70" t="str">
        <f>IF(Máximo!H690="","",Máximo!H690)</f>
        <v>Obrigatório</v>
      </c>
      <c r="I690" s="37" t="s">
        <v>4</v>
      </c>
      <c r="J690" s="73">
        <f>IF($K$13="Não Atende",0,IF(I690="","",IF(H690="",VLOOKUP(I690,Parâmetros!$B$3:$C$6,2,0),VLOOKUP(I690,Parâmetros!$B$3:$C$6,2,0)*VLOOKUP(H690,Parâmetros!$E$3:$G$5,2,0))))</f>
        <v>0</v>
      </c>
      <c r="K690" s="74">
        <f t="shared" si="276"/>
        <v>0</v>
      </c>
      <c r="L690" s="3"/>
      <c r="M690" s="38"/>
    </row>
    <row r="691" spans="1:13" ht="45.75" customHeight="1" outlineLevel="1" x14ac:dyDescent="0.2">
      <c r="A691" s="170" t="str">
        <f>Máximo!A691</f>
        <v>3.654</v>
      </c>
      <c r="B691" s="667" t="str">
        <f>Máximo!B691:E691</f>
        <v>12.3.5.4.6.        Como pré-requisito para implantação de backup, a solução proposta deverá considerar uma infraestrutura de rede exclusiva para backup.</v>
      </c>
      <c r="C691" s="668"/>
      <c r="D691" s="668"/>
      <c r="E691" s="669"/>
      <c r="F691" s="68" t="str">
        <f>IF(Máximo!F691:I691="","",Máximo!F691:I691)</f>
        <v/>
      </c>
      <c r="G691" s="72">
        <f>Máximo!G691:J691</f>
        <v>2.1459227E-4</v>
      </c>
      <c r="H691" s="70" t="str">
        <f>IF(Máximo!H691="","",Máximo!H691)</f>
        <v>Obrigatório</v>
      </c>
      <c r="I691" s="37" t="s">
        <v>4</v>
      </c>
      <c r="J691" s="73">
        <f>IF($K$13="Não Atende",0,IF(I691="","",IF(H691="",VLOOKUP(I691,Parâmetros!$B$3:$C$6,2,0),VLOOKUP(I691,Parâmetros!$B$3:$C$6,2,0)*VLOOKUP(H691,Parâmetros!$E$3:$G$5,2,0))))</f>
        <v>0</v>
      </c>
      <c r="K691" s="74">
        <f t="shared" si="276"/>
        <v>0</v>
      </c>
      <c r="L691" s="3"/>
      <c r="M691" s="38"/>
    </row>
    <row r="692" spans="1:13" ht="45.75" customHeight="1" outlineLevel="1" x14ac:dyDescent="0.2">
      <c r="A692" s="170" t="str">
        <f>Máximo!A692</f>
        <v>3.655</v>
      </c>
      <c r="B692" s="667" t="str">
        <f>Máximo!B692:E692</f>
        <v>12.3.6.               Treinamento</v>
      </c>
      <c r="C692" s="668"/>
      <c r="D692" s="668"/>
      <c r="E692" s="669"/>
      <c r="F692" s="68" t="str">
        <f>IF(Máximo!F692:I692="","",Máximo!F692:I692)</f>
        <v/>
      </c>
      <c r="G692" s="72">
        <f>Máximo!G692:J692</f>
        <v>2.1459227E-4</v>
      </c>
      <c r="H692" s="70" t="str">
        <f>IF(Máximo!H692="","",Máximo!H692)</f>
        <v>Obrigatório</v>
      </c>
      <c r="I692" s="37" t="s">
        <v>4</v>
      </c>
      <c r="J692" s="73">
        <f>IF($K$13="Não Atende",0,IF(I692="","",IF(H692="",VLOOKUP(I692,Parâmetros!$B$3:$C$6,2,0),VLOOKUP(I692,Parâmetros!$B$3:$C$6,2,0)*VLOOKUP(H692,Parâmetros!$E$3:$G$5,2,0))))</f>
        <v>0</v>
      </c>
      <c r="K692" s="74">
        <f t="shared" si="276"/>
        <v>0</v>
      </c>
      <c r="L692" s="3"/>
      <c r="M692" s="38"/>
    </row>
    <row r="693" spans="1:13" ht="45.75" customHeight="1" outlineLevel="1" x14ac:dyDescent="0.2">
      <c r="A693" s="170" t="str">
        <f>Máximo!A693</f>
        <v>3.656</v>
      </c>
      <c r="B693" s="667" t="str">
        <f>Máximo!B693:E693</f>
        <v>12.3.6.1.             O PROPONENTE deve prover treinamento que aborde todos os quesitos tecnológicos e funcionais que envolvam a solução conforme detalhamento do item 15 deste documento.</v>
      </c>
      <c r="C693" s="668"/>
      <c r="D693" s="668"/>
      <c r="E693" s="669"/>
      <c r="F693" s="68" t="str">
        <f>IF(Máximo!F693:I693="","",Máximo!F693:I693)</f>
        <v/>
      </c>
      <c r="G693" s="72">
        <f>Máximo!G693:J693</f>
        <v>2.1459227E-4</v>
      </c>
      <c r="H693" s="70" t="str">
        <f>IF(Máximo!H693="","",Máximo!H693)</f>
        <v>Obrigatório</v>
      </c>
      <c r="I693" s="37" t="s">
        <v>4</v>
      </c>
      <c r="J693" s="73">
        <f>IF($K$13="Não Atende",0,IF(I693="","",IF(H693="",VLOOKUP(I693,Parâmetros!$B$3:$C$6,2,0),VLOOKUP(I693,Parâmetros!$B$3:$C$6,2,0)*VLOOKUP(H693,Parâmetros!$E$3:$G$5,2,0))))</f>
        <v>0</v>
      </c>
      <c r="K693" s="74">
        <f t="shared" si="276"/>
        <v>0</v>
      </c>
      <c r="L693" s="3"/>
      <c r="M693" s="38"/>
    </row>
    <row r="694" spans="1:13" ht="45.75" customHeight="1" outlineLevel="1" x14ac:dyDescent="0.2">
      <c r="A694" s="170" t="str">
        <f>Máximo!A694</f>
        <v>3.657</v>
      </c>
      <c r="B694" s="667" t="str">
        <f>Máximo!B694:E694</f>
        <v>12.4.Fase de Transição para Operação e Produção</v>
      </c>
      <c r="C694" s="668"/>
      <c r="D694" s="668"/>
      <c r="E694" s="669"/>
      <c r="F694" s="68" t="str">
        <f>IF(Máximo!F694:I694="","",Máximo!F694:I694)</f>
        <v/>
      </c>
      <c r="G694" s="72">
        <f>Máximo!G694:J694</f>
        <v>2.1459227E-4</v>
      </c>
      <c r="H694" s="70" t="str">
        <f>IF(Máximo!H694="","",Máximo!H694)</f>
        <v>Obrigatório</v>
      </c>
      <c r="I694" s="37" t="s">
        <v>4</v>
      </c>
      <c r="J694" s="73">
        <f>IF($K$13="Não Atende",0,IF(I694="","",IF(H694="",VLOOKUP(I694,Parâmetros!$B$3:$C$6,2,0),VLOOKUP(I694,Parâmetros!$B$3:$C$6,2,0)*VLOOKUP(H694,Parâmetros!$E$3:$G$5,2,0))))</f>
        <v>0</v>
      </c>
      <c r="K694" s="74">
        <f t="shared" si="276"/>
        <v>0</v>
      </c>
      <c r="L694" s="3"/>
      <c r="M694" s="38"/>
    </row>
    <row r="695" spans="1:13" ht="45.75" customHeight="1" outlineLevel="1" x14ac:dyDescent="0.2">
      <c r="A695" s="170" t="str">
        <f>Máximo!A695</f>
        <v>3.658</v>
      </c>
      <c r="B695" s="667" t="str">
        <f>Máximo!B695:E695</f>
        <v>12.4.1.               Entrega de Documentação contendo os registros dos defeitos encontrados na homologação:</v>
      </c>
      <c r="C695" s="668"/>
      <c r="D695" s="668"/>
      <c r="E695" s="669"/>
      <c r="F695" s="68" t="str">
        <f>IF(Máximo!F695:I695="","",Máximo!F695:I695)</f>
        <v/>
      </c>
      <c r="G695" s="72">
        <f>Máximo!G695:J695</f>
        <v>2.1459227E-4</v>
      </c>
      <c r="H695" s="70" t="str">
        <f>IF(Máximo!H695="","",Máximo!H695)</f>
        <v>Obrigatório</v>
      </c>
      <c r="I695" s="37" t="s">
        <v>4</v>
      </c>
      <c r="J695" s="73">
        <f>IF($K$13="Não Atende",0,IF(I695="","",IF(H695="",VLOOKUP(I695,Parâmetros!$B$3:$C$6,2,0),VLOOKUP(I695,Parâmetros!$B$3:$C$6,2,0)*VLOOKUP(H695,Parâmetros!$E$3:$G$5,2,0))))</f>
        <v>0</v>
      </c>
      <c r="K695" s="74">
        <f t="shared" si="276"/>
        <v>0</v>
      </c>
      <c r="L695" s="3"/>
      <c r="M695" s="38"/>
    </row>
    <row r="696" spans="1:13" ht="45.75" customHeight="1" outlineLevel="1" x14ac:dyDescent="0.2">
      <c r="A696" s="170" t="str">
        <f>Máximo!A696</f>
        <v>3.659</v>
      </c>
      <c r="B696" s="667" t="str">
        <f>Máximo!B696:E696</f>
        <v>12.4.1.1.  Lista de defeitos e correções realizadas em fase de homologação;</v>
      </c>
      <c r="C696" s="668"/>
      <c r="D696" s="668"/>
      <c r="E696" s="669"/>
      <c r="F696" s="68" t="str">
        <f>IF(Máximo!F696:I696="","",Máximo!F696:I696)</f>
        <v/>
      </c>
      <c r="G696" s="72">
        <f>Máximo!G696:J696</f>
        <v>2.1459227E-4</v>
      </c>
      <c r="H696" s="70" t="str">
        <f>IF(Máximo!H696="","",Máximo!H696)</f>
        <v>Obrigatório</v>
      </c>
      <c r="I696" s="37" t="s">
        <v>4</v>
      </c>
      <c r="J696" s="73">
        <f>IF($K$13="Não Atende",0,IF(I696="","",IF(H696="",VLOOKUP(I696,Parâmetros!$B$3:$C$6,2,0),VLOOKUP(I696,Parâmetros!$B$3:$C$6,2,0)*VLOOKUP(H696,Parâmetros!$E$3:$G$5,2,0))))</f>
        <v>0</v>
      </c>
      <c r="K696" s="74">
        <f t="shared" si="276"/>
        <v>0</v>
      </c>
      <c r="L696" s="3"/>
      <c r="M696" s="38"/>
    </row>
    <row r="697" spans="1:13" ht="45.75" customHeight="1" outlineLevel="1" x14ac:dyDescent="0.2">
      <c r="A697" s="170" t="str">
        <f>Máximo!A697</f>
        <v>3.660</v>
      </c>
      <c r="B697" s="667" t="str">
        <f>Máximo!B697:E697</f>
        <v>12.4.1.2.  Limitação estruturais encontradas em fase de homologação (infraestrutura, performance, disponibilidade, etc);</v>
      </c>
      <c r="C697" s="668"/>
      <c r="D697" s="668"/>
      <c r="E697" s="669"/>
      <c r="F697" s="68" t="str">
        <f>IF(Máximo!F697:I697="","",Máximo!F697:I697)</f>
        <v/>
      </c>
      <c r="G697" s="72">
        <f>Máximo!G697:J697</f>
        <v>2.1459227E-4</v>
      </c>
      <c r="H697" s="70" t="str">
        <f>IF(Máximo!H697="","",Máximo!H697)</f>
        <v>Obrigatório</v>
      </c>
      <c r="I697" s="37" t="s">
        <v>4</v>
      </c>
      <c r="J697" s="73">
        <f>IF($K$13="Não Atende",0,IF(I697="","",IF(H697="",VLOOKUP(I697,Parâmetros!$B$3:$C$6,2,0),VLOOKUP(I697,Parâmetros!$B$3:$C$6,2,0)*VLOOKUP(H697,Parâmetros!$E$3:$G$5,2,0))))</f>
        <v>0</v>
      </c>
      <c r="K697" s="74">
        <f t="shared" ref="K697:K744" si="277">IF(J697="",0,((G697*J697)*$F$30)*0.9*100)</f>
        <v>0</v>
      </c>
      <c r="L697" s="3"/>
      <c r="M697" s="38"/>
    </row>
    <row r="698" spans="1:13" ht="45.75" customHeight="1" outlineLevel="1" x14ac:dyDescent="0.2">
      <c r="A698" s="170" t="str">
        <f>Máximo!A698</f>
        <v>3.661</v>
      </c>
      <c r="B698" s="667" t="str">
        <f>Máximo!B698:E698</f>
        <v>12.4.1.3.  Avaliação do teste de carga dos sistemas (funcionalidades contempladas, definição da carga utilizada e tempos de resposta consideradas aceitáveis).</v>
      </c>
      <c r="C698" s="668"/>
      <c r="D698" s="668"/>
      <c r="E698" s="669"/>
      <c r="F698" s="68" t="str">
        <f>IF(Máximo!F698:I698="","",Máximo!F698:I698)</f>
        <v/>
      </c>
      <c r="G698" s="72">
        <f>Máximo!G698:J698</f>
        <v>2.1459227E-4</v>
      </c>
      <c r="H698" s="70" t="str">
        <f>IF(Máximo!H698="","",Máximo!H698)</f>
        <v>Obrigatório</v>
      </c>
      <c r="I698" s="37" t="s">
        <v>4</v>
      </c>
      <c r="J698" s="73">
        <f>IF($K$13="Não Atende",0,IF(I698="","",IF(H698="",VLOOKUP(I698,Parâmetros!$B$3:$C$6,2,0),VLOOKUP(I698,Parâmetros!$B$3:$C$6,2,0)*VLOOKUP(H698,Parâmetros!$E$3:$G$5,2,0))))</f>
        <v>0</v>
      </c>
      <c r="K698" s="74">
        <f t="shared" si="277"/>
        <v>0</v>
      </c>
      <c r="L698" s="3"/>
      <c r="M698" s="38"/>
    </row>
    <row r="699" spans="1:13" ht="45.75" customHeight="1" outlineLevel="1" x14ac:dyDescent="0.2">
      <c r="A699" s="170" t="str">
        <f>Máximo!A699</f>
        <v>3.662</v>
      </c>
      <c r="B699" s="667" t="str">
        <f>Máximo!B699:E699</f>
        <v>12.4.2.               Entrega de Documentação contendo os registros dos defeitos encontrados no teste e homologação e não corrigidos com objetivo de estruturação do TAP – Termo de Aceite em Produção:</v>
      </c>
      <c r="C699" s="668"/>
      <c r="D699" s="668"/>
      <c r="E699" s="669"/>
      <c r="F699" s="68" t="str">
        <f>IF(Máximo!F699:I699="","",Máximo!F699:I699)</f>
        <v/>
      </c>
      <c r="G699" s="72">
        <f>Máximo!G699:J699</f>
        <v>2.1459227E-4</v>
      </c>
      <c r="H699" s="70" t="str">
        <f>IF(Máximo!H699="","",Máximo!H699)</f>
        <v>Obrigatório</v>
      </c>
      <c r="I699" s="37" t="s">
        <v>4</v>
      </c>
      <c r="J699" s="73">
        <f>IF($K$13="Não Atende",0,IF(I699="","",IF(H699="",VLOOKUP(I699,Parâmetros!$B$3:$C$6,2,0),VLOOKUP(I699,Parâmetros!$B$3:$C$6,2,0)*VLOOKUP(H699,Parâmetros!$E$3:$G$5,2,0))))</f>
        <v>0</v>
      </c>
      <c r="K699" s="74">
        <f t="shared" si="277"/>
        <v>0</v>
      </c>
      <c r="L699" s="3"/>
      <c r="M699" s="38"/>
    </row>
    <row r="700" spans="1:13" ht="45.75" customHeight="1" outlineLevel="1" x14ac:dyDescent="0.2">
      <c r="A700" s="170" t="str">
        <f>Máximo!A700</f>
        <v>3.663</v>
      </c>
      <c r="B700" s="667" t="str">
        <f>Máximo!B700:E700</f>
        <v>12.4.2.1.  A todos problemas registrados e não sanados deverão estar documentados os procedimentos a serem adotados em caso de desvios.</v>
      </c>
      <c r="C700" s="668"/>
      <c r="D700" s="668"/>
      <c r="E700" s="669"/>
      <c r="F700" s="68" t="str">
        <f>IF(Máximo!F700:I700="","",Máximo!F700:I700)</f>
        <v/>
      </c>
      <c r="G700" s="72">
        <f>Máximo!G700:J700</f>
        <v>2.1459227E-4</v>
      </c>
      <c r="H700" s="70" t="str">
        <f>IF(Máximo!H700="","",Máximo!H700)</f>
        <v>Obrigatório</v>
      </c>
      <c r="I700" s="37" t="s">
        <v>4</v>
      </c>
      <c r="J700" s="73">
        <f>IF($K$13="Não Atende",0,IF(I700="","",IF(H700="",VLOOKUP(I700,Parâmetros!$B$3:$C$6,2,0),VLOOKUP(I700,Parâmetros!$B$3:$C$6,2,0)*VLOOKUP(H700,Parâmetros!$E$3:$G$5,2,0))))</f>
        <v>0</v>
      </c>
      <c r="K700" s="74">
        <f t="shared" si="277"/>
        <v>0</v>
      </c>
      <c r="L700" s="3"/>
      <c r="M700" s="38"/>
    </row>
    <row r="701" spans="1:13" ht="45.75" customHeight="1" outlineLevel="1" x14ac:dyDescent="0.2">
      <c r="A701" s="170" t="str">
        <f>Máximo!A701</f>
        <v>3.664</v>
      </c>
      <c r="B701" s="667" t="str">
        <f>Máximo!B701:E701</f>
        <v>12.4.3.               Operação Assistida:</v>
      </c>
      <c r="C701" s="668"/>
      <c r="D701" s="668"/>
      <c r="E701" s="669"/>
      <c r="F701" s="68" t="str">
        <f>IF(Máximo!F701:I701="","",Máximo!F701:I701)</f>
        <v/>
      </c>
      <c r="G701" s="72">
        <f>Máximo!G701:J701</f>
        <v>2.1459227E-4</v>
      </c>
      <c r="H701" s="70" t="str">
        <f>IF(Máximo!H701="","",Máximo!H701)</f>
        <v>Obrigatório</v>
      </c>
      <c r="I701" s="37" t="s">
        <v>4</v>
      </c>
      <c r="J701" s="73">
        <f>IF($K$13="Não Atende",0,IF(I701="","",IF(H701="",VLOOKUP(I701,Parâmetros!$B$3:$C$6,2,0),VLOOKUP(I701,Parâmetros!$B$3:$C$6,2,0)*VLOOKUP(H701,Parâmetros!$E$3:$G$5,2,0))))</f>
        <v>0</v>
      </c>
      <c r="K701" s="74">
        <f t="shared" si="277"/>
        <v>0</v>
      </c>
      <c r="L701" s="3"/>
      <c r="M701" s="38"/>
    </row>
    <row r="702" spans="1:13" ht="45.75" customHeight="1" outlineLevel="1" x14ac:dyDescent="0.2">
      <c r="A702" s="170" t="str">
        <f>Máximo!A702</f>
        <v>3.665</v>
      </c>
      <c r="B702" s="667" t="str">
        <f>Máximo!B702:E702</f>
        <v>12.4.3.1.   O PROPONENTE deverá suprir suporte on site para o período de transição entre desenvolvimento e produção da solução;</v>
      </c>
      <c r="C702" s="668"/>
      <c r="D702" s="668"/>
      <c r="E702" s="669"/>
      <c r="F702" s="68" t="str">
        <f>IF(Máximo!F702:I702="","",Máximo!F702:I702)</f>
        <v/>
      </c>
      <c r="G702" s="72">
        <f>Máximo!G702:J702</f>
        <v>2.1459227E-4</v>
      </c>
      <c r="H702" s="70" t="str">
        <f>IF(Máximo!H702="","",Máximo!H702)</f>
        <v>Obrigatório</v>
      </c>
      <c r="I702" s="37" t="s">
        <v>4</v>
      </c>
      <c r="J702" s="73">
        <f>IF($K$13="Não Atende",0,IF(I702="","",IF(H702="",VLOOKUP(I702,Parâmetros!$B$3:$C$6,2,0),VLOOKUP(I702,Parâmetros!$B$3:$C$6,2,0)*VLOOKUP(H702,Parâmetros!$E$3:$G$5,2,0))))</f>
        <v>0</v>
      </c>
      <c r="K702" s="74">
        <f t="shared" si="277"/>
        <v>0</v>
      </c>
      <c r="L702" s="3"/>
      <c r="M702" s="38"/>
    </row>
    <row r="703" spans="1:13" ht="45.75" customHeight="1" outlineLevel="1" x14ac:dyDescent="0.2">
      <c r="A703" s="170" t="str">
        <f>Máximo!A703</f>
        <v>3.666</v>
      </c>
      <c r="B703" s="667" t="str">
        <f>Máximo!B703:E703</f>
        <v>12.4.3.2.   No período T2R (Transition to Run) deverá ser garantida toda documentação necessária, conforme especificada nas várias seções deste documento, de forma que a área de operações possa desempenhar as atividades previstas para os níveis 1 e 2;</v>
      </c>
      <c r="C703" s="668"/>
      <c r="D703" s="668"/>
      <c r="E703" s="669"/>
      <c r="F703" s="68" t="str">
        <f>IF(Máximo!F703:I703="","",Máximo!F703:I703)</f>
        <v/>
      </c>
      <c r="G703" s="72">
        <f>Máximo!G703:J703</f>
        <v>2.1459227E-4</v>
      </c>
      <c r="H703" s="70" t="str">
        <f>IF(Máximo!H703="","",Máximo!H703)</f>
        <v>Obrigatório</v>
      </c>
      <c r="I703" s="37" t="s">
        <v>4</v>
      </c>
      <c r="J703" s="73">
        <f>IF($K$13="Não Atende",0,IF(I703="","",IF(H703="",VLOOKUP(I703,Parâmetros!$B$3:$C$6,2,0),VLOOKUP(I703,Parâmetros!$B$3:$C$6,2,0)*VLOOKUP(H703,Parâmetros!$E$3:$G$5,2,0))))</f>
        <v>0</v>
      </c>
      <c r="K703" s="74">
        <f t="shared" si="277"/>
        <v>0</v>
      </c>
      <c r="L703" s="3"/>
      <c r="M703" s="38"/>
    </row>
    <row r="704" spans="1:13" ht="45.75" customHeight="1" outlineLevel="1" x14ac:dyDescent="0.2">
      <c r="A704" s="170" t="str">
        <f>Máximo!A704</f>
        <v>3.667</v>
      </c>
      <c r="B704" s="667" t="str">
        <f>Máximo!B704:E704</f>
        <v>12.4.3.3.   A Operação assistida terá início na fase de preparação para a primeira entrega e deverá se estender até 30 dias após a finalização do projeto, contudo não podendo ser desmobilizada até que todos os problemas registrados estejam sanados e todos os processos produtivos em batch tenham sido executados em pelo menos uma oportunidade;</v>
      </c>
      <c r="C704" s="668"/>
      <c r="D704" s="668"/>
      <c r="E704" s="669"/>
      <c r="F704" s="68" t="str">
        <f>IF(Máximo!F704:I704="","",Máximo!F704:I704)</f>
        <v/>
      </c>
      <c r="G704" s="72">
        <f>Máximo!G704:J704</f>
        <v>2.1459227E-4</v>
      </c>
      <c r="H704" s="70" t="str">
        <f>IF(Máximo!H704="","",Máximo!H704)</f>
        <v>Obrigatório</v>
      </c>
      <c r="I704" s="37" t="s">
        <v>4</v>
      </c>
      <c r="J704" s="73">
        <f>IF($K$13="Não Atende",0,IF(I704="","",IF(H704="",VLOOKUP(I704,Parâmetros!$B$3:$C$6,2,0),VLOOKUP(I704,Parâmetros!$B$3:$C$6,2,0)*VLOOKUP(H704,Parâmetros!$E$3:$G$5,2,0))))</f>
        <v>0</v>
      </c>
      <c r="K704" s="74">
        <f t="shared" si="277"/>
        <v>0</v>
      </c>
      <c r="L704" s="3"/>
      <c r="M704" s="38"/>
    </row>
    <row r="705" spans="1:13" ht="45.75" customHeight="1" outlineLevel="1" x14ac:dyDescent="0.2">
      <c r="A705" s="170" t="str">
        <f>Máximo!A705</f>
        <v>3.668</v>
      </c>
      <c r="B705" s="667" t="str">
        <f>Máximo!B705:E705</f>
        <v>12.4.3.4.   O tipo e abrangência de cada operação assistida a ser prestada poderá variar de acordo com o escopo de cada entrega, sendo definida em tempo de projeto;</v>
      </c>
      <c r="C705" s="668"/>
      <c r="D705" s="668"/>
      <c r="E705" s="669"/>
      <c r="F705" s="68" t="str">
        <f>IF(Máximo!F705:I705="","",Máximo!F705:I705)</f>
        <v/>
      </c>
      <c r="G705" s="72">
        <f>Máximo!G705:J705</f>
        <v>2.1459227E-4</v>
      </c>
      <c r="H705" s="70" t="str">
        <f>IF(Máximo!H705="","",Máximo!H705)</f>
        <v>Obrigatório</v>
      </c>
      <c r="I705" s="37" t="s">
        <v>4</v>
      </c>
      <c r="J705" s="73">
        <f>IF($K$13="Não Atende",0,IF(I705="","",IF(H705="",VLOOKUP(I705,Parâmetros!$B$3:$C$6,2,0),VLOOKUP(I705,Parâmetros!$B$3:$C$6,2,0)*VLOOKUP(H705,Parâmetros!$E$3:$G$5,2,0))))</f>
        <v>0</v>
      </c>
      <c r="K705" s="74">
        <f t="shared" si="277"/>
        <v>0</v>
      </c>
      <c r="L705" s="3"/>
      <c r="M705" s="38"/>
    </row>
    <row r="706" spans="1:13" ht="45.75" customHeight="1" outlineLevel="1" x14ac:dyDescent="0.2">
      <c r="A706" s="170" t="str">
        <f>Máximo!A706</f>
        <v>3.669</v>
      </c>
      <c r="B706" s="667" t="str">
        <f>Máximo!B706:E706</f>
        <v>12.4.3.5.   O PROPONENTE deve acompanhar os indicadores do ambiente de produção em conjunto com o time de Operação de Sistemas até a implantação completa da solução prevista para a etapa (caso a solução esteja sendo implantada por etapas) e prever em sua proposta Operação Assistida para as etapas subsequentes abordando os aspectos não considerados nas etapas de implantação anteriores. Neste momento podem ser realizados Business Simulation;</v>
      </c>
      <c r="C706" s="668"/>
      <c r="D706" s="668"/>
      <c r="E706" s="669"/>
      <c r="F706" s="68" t="str">
        <f>IF(Máximo!F706:I706="","",Máximo!F706:I706)</f>
        <v/>
      </c>
      <c r="G706" s="72">
        <f>Máximo!G706:J706</f>
        <v>2.1459227E-4</v>
      </c>
      <c r="H706" s="70" t="str">
        <f>IF(Máximo!H706="","",Máximo!H706)</f>
        <v>Obrigatório</v>
      </c>
      <c r="I706" s="37" t="s">
        <v>4</v>
      </c>
      <c r="J706" s="73">
        <f>IF($K$13="Não Atende",0,IF(I706="","",IF(H706="",VLOOKUP(I706,Parâmetros!$B$3:$C$6,2,0),VLOOKUP(I706,Parâmetros!$B$3:$C$6,2,0)*VLOOKUP(H706,Parâmetros!$E$3:$G$5,2,0))))</f>
        <v>0</v>
      </c>
      <c r="K706" s="74">
        <f t="shared" si="277"/>
        <v>0</v>
      </c>
      <c r="L706" s="3"/>
      <c r="M706" s="38"/>
    </row>
    <row r="707" spans="1:13" ht="45.75" customHeight="1" outlineLevel="1" x14ac:dyDescent="0.2">
      <c r="A707" s="170" t="str">
        <f>Máximo!A707</f>
        <v>3.670</v>
      </c>
      <c r="B707" s="667" t="str">
        <f>Máximo!B707:E707</f>
        <v>12.4.3.6.   As intervenções no ambiente produtivo deverão ser realizadas exclusivamente pelas equipes de Operações, Produção e Ambientes com supervisão e validação do PROPONENTE;</v>
      </c>
      <c r="C707" s="668"/>
      <c r="D707" s="668"/>
      <c r="E707" s="669"/>
      <c r="F707" s="68" t="str">
        <f>IF(Máximo!F707:I707="","",Máximo!F707:I707)</f>
        <v/>
      </c>
      <c r="G707" s="72">
        <f>Máximo!G707:J707</f>
        <v>2.1459227E-4</v>
      </c>
      <c r="H707" s="70" t="str">
        <f>IF(Máximo!H707="","",Máximo!H707)</f>
        <v>Obrigatório</v>
      </c>
      <c r="I707" s="37" t="s">
        <v>4</v>
      </c>
      <c r="J707" s="73">
        <f>IF($K$13="Não Atende",0,IF(I707="","",IF(H707="",VLOOKUP(I707,Parâmetros!$B$3:$C$6,2,0),VLOOKUP(I707,Parâmetros!$B$3:$C$6,2,0)*VLOOKUP(H707,Parâmetros!$E$3:$G$5,2,0))))</f>
        <v>0</v>
      </c>
      <c r="K707" s="74">
        <f t="shared" si="277"/>
        <v>0</v>
      </c>
      <c r="L707" s="3"/>
      <c r="M707" s="38"/>
    </row>
    <row r="708" spans="1:13" ht="45.75" customHeight="1" outlineLevel="1" x14ac:dyDescent="0.2">
      <c r="A708" s="170" t="str">
        <f>Máximo!A708</f>
        <v>3.671</v>
      </c>
      <c r="B708" s="667" t="str">
        <f>Máximo!B708:E708</f>
        <v>12.4.3.7.   Durante a Operação Assistida, o PROPONENTE deve garantir a atualização de todas as documentações da solução já traduzindo as possíveis modificações no modus operandi da solução.</v>
      </c>
      <c r="C708" s="668"/>
      <c r="D708" s="668"/>
      <c r="E708" s="669"/>
      <c r="F708" s="68" t="str">
        <f>IF(Máximo!F708:I708="","",Máximo!F708:I708)</f>
        <v/>
      </c>
      <c r="G708" s="72">
        <f>Máximo!G708:J708</f>
        <v>2.1459227E-4</v>
      </c>
      <c r="H708" s="70" t="str">
        <f>IF(Máximo!H708="","",Máximo!H708)</f>
        <v>Obrigatório</v>
      </c>
      <c r="I708" s="37" t="s">
        <v>4</v>
      </c>
      <c r="J708" s="73">
        <f>IF($K$13="Não Atende",0,IF(I708="","",IF(H708="",VLOOKUP(I708,Parâmetros!$B$3:$C$6,2,0),VLOOKUP(I708,Parâmetros!$B$3:$C$6,2,0)*VLOOKUP(H708,Parâmetros!$E$3:$G$5,2,0))))</f>
        <v>0</v>
      </c>
      <c r="K708" s="74">
        <f t="shared" si="277"/>
        <v>0</v>
      </c>
      <c r="L708" s="3"/>
      <c r="M708" s="38"/>
    </row>
    <row r="709" spans="1:13" ht="45.75" customHeight="1" outlineLevel="1" x14ac:dyDescent="0.2">
      <c r="A709" s="170" t="str">
        <f>Máximo!A709</f>
        <v>3.672</v>
      </c>
      <c r="B709" s="667" t="str">
        <f>Máximo!B709:E709</f>
        <v>12.4.4.               Requisitos de Gerenciamento de Serviços</v>
      </c>
      <c r="C709" s="668"/>
      <c r="D709" s="668"/>
      <c r="E709" s="669"/>
      <c r="F709" s="68" t="str">
        <f>IF(Máximo!F709:I709="","",Máximo!F709:I709)</f>
        <v/>
      </c>
      <c r="G709" s="72">
        <f>Máximo!G709:J709</f>
        <v>2.1459227E-4</v>
      </c>
      <c r="H709" s="70" t="str">
        <f>IF(Máximo!H709="","",Máximo!H709)</f>
        <v>Obrigatório</v>
      </c>
      <c r="I709" s="37" t="s">
        <v>4</v>
      </c>
      <c r="J709" s="73">
        <f>IF($K$13="Não Atende",0,IF(I709="","",IF(H709="",VLOOKUP(I709,Parâmetros!$B$3:$C$6,2,0),VLOOKUP(I709,Parâmetros!$B$3:$C$6,2,0)*VLOOKUP(H709,Parâmetros!$E$3:$G$5,2,0))))</f>
        <v>0</v>
      </c>
      <c r="K709" s="74">
        <f t="shared" si="277"/>
        <v>0</v>
      </c>
      <c r="L709" s="3"/>
      <c r="M709" s="38"/>
    </row>
    <row r="710" spans="1:13" ht="45.75" customHeight="1" outlineLevel="1" x14ac:dyDescent="0.2">
      <c r="A710" s="170" t="str">
        <f>Máximo!A710</f>
        <v>3.673</v>
      </c>
      <c r="B710" s="667" t="str">
        <f>Máximo!B710:E710</f>
        <v>12.4.4.1.   Informar quais processos dos servidores, do sistema operacional e/ou de banco de dados deverão ser monitorados para acompanhar a disponibilidade da aplicação, performance das transações e cargas de trabalho;</v>
      </c>
      <c r="C710" s="668"/>
      <c r="D710" s="668"/>
      <c r="E710" s="669"/>
      <c r="F710" s="68" t="str">
        <f>IF(Máximo!F710:I710="","",Máximo!F710:I710)</f>
        <v/>
      </c>
      <c r="G710" s="72">
        <f>Máximo!G710:J710</f>
        <v>2.1459227E-4</v>
      </c>
      <c r="H710" s="70" t="str">
        <f>IF(Máximo!H710="","",Máximo!H710)</f>
        <v>Obrigatório</v>
      </c>
      <c r="I710" s="37" t="s">
        <v>4</v>
      </c>
      <c r="J710" s="73">
        <f>IF($K$13="Não Atende",0,IF(I710="","",IF(H710="",VLOOKUP(I710,Parâmetros!$B$3:$C$6,2,0),VLOOKUP(I710,Parâmetros!$B$3:$C$6,2,0)*VLOOKUP(H710,Parâmetros!$E$3:$G$5,2,0))))</f>
        <v>0</v>
      </c>
      <c r="K710" s="74">
        <f t="shared" si="277"/>
        <v>0</v>
      </c>
      <c r="L710" s="3"/>
      <c r="M710" s="38"/>
    </row>
    <row r="711" spans="1:13" ht="45.75" customHeight="1" outlineLevel="1" x14ac:dyDescent="0.2">
      <c r="A711" s="170" t="str">
        <f>Máximo!A711</f>
        <v>3.674</v>
      </c>
      <c r="B711" s="667" t="str">
        <f>Máximo!B711:E711</f>
        <v>12.4.4.2.   Definir em tempo de estudo e em conjunto com a Oi quais transações devem ser monitoradas e qual atuação das equipes Operacionais;</v>
      </c>
      <c r="C711" s="668"/>
      <c r="D711" s="668"/>
      <c r="E711" s="669"/>
      <c r="F711" s="68" t="str">
        <f>IF(Máximo!F711:I711="","",Máximo!F711:I711)</f>
        <v/>
      </c>
      <c r="G711" s="72">
        <f>Máximo!G711:J711</f>
        <v>2.1459227E-4</v>
      </c>
      <c r="H711" s="70" t="str">
        <f>IF(Máximo!H711="","",Máximo!H711)</f>
        <v>Obrigatório</v>
      </c>
      <c r="I711" s="37" t="s">
        <v>4</v>
      </c>
      <c r="J711" s="73">
        <f>IF($K$13="Não Atende",0,IF(I711="","",IF(H711="",VLOOKUP(I711,Parâmetros!$B$3:$C$6,2,0),VLOOKUP(I711,Parâmetros!$B$3:$C$6,2,0)*VLOOKUP(H711,Parâmetros!$E$3:$G$5,2,0))))</f>
        <v>0</v>
      </c>
      <c r="K711" s="74">
        <f t="shared" si="277"/>
        <v>0</v>
      </c>
      <c r="L711" s="3"/>
      <c r="M711" s="38"/>
    </row>
    <row r="712" spans="1:13" ht="45.75" customHeight="1" outlineLevel="1" x14ac:dyDescent="0.2">
      <c r="A712" s="170" t="str">
        <f>Máximo!A712</f>
        <v>3.675</v>
      </c>
      <c r="B712" s="667" t="str">
        <f>Máximo!B712:E712</f>
        <v>12.4.4.3.   Definir baseline de tempo de resposta da aplicação/serviços de acordo com a experiência do usuário (ex.: Login, abertura de tela, resposta de URL da aplicação);</v>
      </c>
      <c r="C712" s="668"/>
      <c r="D712" s="668"/>
      <c r="E712" s="669"/>
      <c r="F712" s="68" t="str">
        <f>IF(Máximo!F712:I712="","",Máximo!F712:I712)</f>
        <v/>
      </c>
      <c r="G712" s="72">
        <f>Máximo!G712:J712</f>
        <v>2.1459227E-4</v>
      </c>
      <c r="H712" s="70" t="str">
        <f>IF(Máximo!H712="","",Máximo!H712)</f>
        <v>Obrigatório</v>
      </c>
      <c r="I712" s="37" t="s">
        <v>4</v>
      </c>
      <c r="J712" s="73">
        <f>IF($K$13="Não Atende",0,IF(I712="","",IF(H712="",VLOOKUP(I712,Parâmetros!$B$3:$C$6,2,0),VLOOKUP(I712,Parâmetros!$B$3:$C$6,2,0)*VLOOKUP(H712,Parâmetros!$E$3:$G$5,2,0))))</f>
        <v>0</v>
      </c>
      <c r="K712" s="74">
        <f t="shared" si="277"/>
        <v>0</v>
      </c>
      <c r="L712" s="3"/>
      <c r="M712" s="38"/>
    </row>
    <row r="713" spans="1:13" ht="45.75" customHeight="1" outlineLevel="1" x14ac:dyDescent="0.2">
      <c r="A713" s="170" t="str">
        <f>Máximo!A713</f>
        <v>3.676</v>
      </c>
      <c r="B713" s="667" t="str">
        <f>Máximo!B713:E713</f>
        <v>12.4.4.4.   Definir em tempo de estudo todos os SLA dos entregáveis da produção em modalidade batch e a sua relação e impacto com os serviços de TI e processos de negócio;</v>
      </c>
      <c r="C713" s="668"/>
      <c r="D713" s="668"/>
      <c r="E713" s="669"/>
      <c r="F713" s="68" t="str">
        <f>IF(Máximo!F713:I713="","",Máximo!F713:I713)</f>
        <v/>
      </c>
      <c r="G713" s="72">
        <f>Máximo!G713:J713</f>
        <v>2.1459227E-4</v>
      </c>
      <c r="H713" s="70" t="str">
        <f>IF(Máximo!H713="","",Máximo!H713)</f>
        <v>Obrigatório</v>
      </c>
      <c r="I713" s="37" t="s">
        <v>4</v>
      </c>
      <c r="J713" s="73">
        <f>IF($K$13="Não Atende",0,IF(I713="","",IF(H713="",VLOOKUP(I713,Parâmetros!$B$3:$C$6,2,0),VLOOKUP(I713,Parâmetros!$B$3:$C$6,2,0)*VLOOKUP(H713,Parâmetros!$E$3:$G$5,2,0))))</f>
        <v>0</v>
      </c>
      <c r="K713" s="74">
        <f t="shared" si="277"/>
        <v>0</v>
      </c>
      <c r="L713" s="3"/>
      <c r="M713" s="38"/>
    </row>
    <row r="714" spans="1:13" ht="45.75" customHeight="1" outlineLevel="1" x14ac:dyDescent="0.2">
      <c r="A714" s="170" t="str">
        <f>Máximo!A714</f>
        <v>3.677</v>
      </c>
      <c r="B714" s="667" t="str">
        <f>Máximo!B714:E714</f>
        <v>12.4.4.5.   Informar toda volumetria de produção considerando as partes transacional e batch da solução, o ciclo de negócio e sazonalidades possíveis e o impacto relativo na infraestrutura tecnológica proposta;</v>
      </c>
      <c r="C714" s="668"/>
      <c r="D714" s="668"/>
      <c r="E714" s="669"/>
      <c r="F714" s="68" t="str">
        <f>IF(Máximo!F714:I714="","",Máximo!F714:I714)</f>
        <v/>
      </c>
      <c r="G714" s="72">
        <f>Máximo!G714:J714</f>
        <v>2.1459227E-4</v>
      </c>
      <c r="H714" s="70" t="str">
        <f>IF(Máximo!H714="","",Máximo!H714)</f>
        <v>Obrigatório</v>
      </c>
      <c r="I714" s="37" t="s">
        <v>4</v>
      </c>
      <c r="J714" s="73">
        <f>IF($K$13="Não Atende",0,IF(I714="","",IF(H714="",VLOOKUP(I714,Parâmetros!$B$3:$C$6,2,0),VLOOKUP(I714,Parâmetros!$B$3:$C$6,2,0)*VLOOKUP(H714,Parâmetros!$E$3:$G$5,2,0))))</f>
        <v>0</v>
      </c>
      <c r="K714" s="74">
        <f t="shared" si="277"/>
        <v>0</v>
      </c>
      <c r="L714" s="3"/>
      <c r="M714" s="38"/>
    </row>
    <row r="715" spans="1:13" ht="45.75" customHeight="1" outlineLevel="1" x14ac:dyDescent="0.2">
      <c r="A715" s="170" t="str">
        <f>Máximo!A715</f>
        <v>3.678</v>
      </c>
      <c r="B715" s="667" t="str">
        <f>Máximo!B715:E715</f>
        <v>12.4.4.6.   Definir em tempo de estudo e em conjunto com a Oi os SLA para cada processo de negócio monitorado a partir dos serviços de TI;</v>
      </c>
      <c r="C715" s="668"/>
      <c r="D715" s="668"/>
      <c r="E715" s="669"/>
      <c r="F715" s="68" t="str">
        <f>IF(Máximo!F715:I715="","",Máximo!F715:I715)</f>
        <v/>
      </c>
      <c r="G715" s="72">
        <f>Máximo!G715:J715</f>
        <v>2.1459227E-4</v>
      </c>
      <c r="H715" s="70" t="str">
        <f>IF(Máximo!H715="","",Máximo!H715)</f>
        <v>Obrigatório</v>
      </c>
      <c r="I715" s="37" t="s">
        <v>4</v>
      </c>
      <c r="J715" s="73">
        <f>IF($K$13="Não Atende",0,IF(I715="","",IF(H715="",VLOOKUP(I715,Parâmetros!$B$3:$C$6,2,0),VLOOKUP(I715,Parâmetros!$B$3:$C$6,2,0)*VLOOKUP(H715,Parâmetros!$E$3:$G$5,2,0))))</f>
        <v>0</v>
      </c>
      <c r="K715" s="74">
        <f t="shared" si="277"/>
        <v>0</v>
      </c>
      <c r="L715" s="3"/>
      <c r="M715" s="38"/>
    </row>
    <row r="716" spans="1:13" ht="45.75" customHeight="1" outlineLevel="1" x14ac:dyDescent="0.2">
      <c r="A716" s="170" t="str">
        <f>Máximo!A716</f>
        <v>3.679</v>
      </c>
      <c r="B716" s="667" t="str">
        <f>Máximo!B716:E716</f>
        <v>12.4.4.7.   Definir em tempo de estudo e em conjunto com a Oi os OLA para cada ação operacional envolvida na monitoração dos serviços de TI;</v>
      </c>
      <c r="C716" s="668"/>
      <c r="D716" s="668"/>
      <c r="E716" s="669"/>
      <c r="F716" s="68" t="str">
        <f>IF(Máximo!F716:I716="","",Máximo!F716:I716)</f>
        <v/>
      </c>
      <c r="G716" s="72">
        <f>Máximo!G716:J716</f>
        <v>2.1459227E-4</v>
      </c>
      <c r="H716" s="70" t="str">
        <f>IF(Máximo!H716="","",Máximo!H716)</f>
        <v>Obrigatório</v>
      </c>
      <c r="I716" s="37" t="s">
        <v>4</v>
      </c>
      <c r="J716" s="73">
        <f>IF($K$13="Não Atende",0,IF(I716="","",IF(H716="",VLOOKUP(I716,Parâmetros!$B$3:$C$6,2,0),VLOOKUP(I716,Parâmetros!$B$3:$C$6,2,0)*VLOOKUP(H716,Parâmetros!$E$3:$G$5,2,0))))</f>
        <v>0</v>
      </c>
      <c r="K716" s="74">
        <f t="shared" si="277"/>
        <v>0</v>
      </c>
      <c r="L716" s="3"/>
      <c r="M716" s="38"/>
    </row>
    <row r="717" spans="1:13" ht="45.75" customHeight="1" outlineLevel="1" x14ac:dyDescent="0.2">
      <c r="A717" s="170" t="str">
        <f>Máximo!A717</f>
        <v>3.680</v>
      </c>
      <c r="B717" s="667" t="str">
        <f>Máximo!B717:E717</f>
        <v>12.4.4.8.   Especificar a monitoração de serviço, através de documento próprio, contemplando visão fim a fim do processo de negócio, e correlacionando as monitorações às camadas de experiência do usuário, aplicação e infraestrutura.</v>
      </c>
      <c r="C717" s="668"/>
      <c r="D717" s="668"/>
      <c r="E717" s="669"/>
      <c r="F717" s="68" t="str">
        <f>IF(Máximo!F717:I717="","",Máximo!F717:I717)</f>
        <v/>
      </c>
      <c r="G717" s="72">
        <f>Máximo!G717:J717</f>
        <v>2.1459227E-4</v>
      </c>
      <c r="H717" s="70" t="str">
        <f>IF(Máximo!H717="","",Máximo!H717)</f>
        <v>Obrigatório</v>
      </c>
      <c r="I717" s="37" t="s">
        <v>4</v>
      </c>
      <c r="J717" s="73">
        <f>IF($K$13="Não Atende",0,IF(I717="","",IF(H717="",VLOOKUP(I717,Parâmetros!$B$3:$C$6,2,0),VLOOKUP(I717,Parâmetros!$B$3:$C$6,2,0)*VLOOKUP(H717,Parâmetros!$E$3:$G$5,2,0))))</f>
        <v>0</v>
      </c>
      <c r="K717" s="74">
        <f t="shared" si="277"/>
        <v>0</v>
      </c>
      <c r="L717" s="3"/>
      <c r="M717" s="38"/>
    </row>
    <row r="718" spans="1:13" ht="45.75" customHeight="1" outlineLevel="1" x14ac:dyDescent="0.2">
      <c r="A718" s="170" t="str">
        <f>Máximo!A718</f>
        <v>3.681</v>
      </c>
      <c r="B718" s="667" t="str">
        <f>Máximo!B718:E718</f>
        <v>12.4.4.9.   Informar todas as interfaces existentes com outros sistemas, e como as mesmas devem ser monitoradas, de modo que possamos ter uma visão fim-a-fim das integrações com os demais sistemas Oi.</v>
      </c>
      <c r="C718" s="668"/>
      <c r="D718" s="668"/>
      <c r="E718" s="669"/>
      <c r="F718" s="68" t="str">
        <f>IF(Máximo!F718:I718="","",Máximo!F718:I718)</f>
        <v/>
      </c>
      <c r="G718" s="72">
        <f>Máximo!G718:J718</f>
        <v>2.1459227E-4</v>
      </c>
      <c r="H718" s="70" t="str">
        <f>IF(Máximo!H718="","",Máximo!H718)</f>
        <v>Obrigatório</v>
      </c>
      <c r="I718" s="37" t="s">
        <v>4</v>
      </c>
      <c r="J718" s="73">
        <f>IF($K$13="Não Atende",0,IF(I718="","",IF(H718="",VLOOKUP(I718,Parâmetros!$B$3:$C$6,2,0),VLOOKUP(I718,Parâmetros!$B$3:$C$6,2,0)*VLOOKUP(H718,Parâmetros!$E$3:$G$5,2,0))))</f>
        <v>0</v>
      </c>
      <c r="K718" s="74">
        <f t="shared" si="277"/>
        <v>0</v>
      </c>
      <c r="L718" s="3"/>
      <c r="M718" s="38"/>
    </row>
    <row r="719" spans="1:13" ht="45.75" customHeight="1" outlineLevel="1" x14ac:dyDescent="0.2">
      <c r="A719" s="170" t="str">
        <f>Máximo!A719</f>
        <v>3.682</v>
      </c>
      <c r="B719" s="667" t="str">
        <f>Máximo!B719:E719</f>
        <v>12.5.Pós-Implantação (Oficialização da Operação do Sistema)</v>
      </c>
      <c r="C719" s="668"/>
      <c r="D719" s="668"/>
      <c r="E719" s="669"/>
      <c r="F719" s="68" t="str">
        <f>IF(Máximo!F719:I719="","",Máximo!F719:I719)</f>
        <v/>
      </c>
      <c r="G719" s="72">
        <f>Máximo!G719:J719</f>
        <v>2.1459227E-4</v>
      </c>
      <c r="H719" s="70" t="str">
        <f>IF(Máximo!H719="","",Máximo!H719)</f>
        <v>Obrigatório</v>
      </c>
      <c r="I719" s="37" t="s">
        <v>4</v>
      </c>
      <c r="J719" s="73">
        <f>IF($K$13="Não Atende",0,IF(I719="","",IF(H719="",VLOOKUP(I719,Parâmetros!$B$3:$C$6,2,0),VLOOKUP(I719,Parâmetros!$B$3:$C$6,2,0)*VLOOKUP(H719,Parâmetros!$E$3:$G$5,2,0))))</f>
        <v>0</v>
      </c>
      <c r="K719" s="74">
        <f t="shared" si="277"/>
        <v>0</v>
      </c>
      <c r="L719" s="3"/>
      <c r="M719" s="38"/>
    </row>
    <row r="720" spans="1:13" ht="45.75" customHeight="1" outlineLevel="1" x14ac:dyDescent="0.2">
      <c r="A720" s="170" t="str">
        <f>Máximo!A720</f>
        <v>3.683</v>
      </c>
      <c r="B720" s="667" t="str">
        <f>Máximo!B720:E720</f>
        <v>12.5.1.               O PROPONENTE conduzirá toda a transição para a equipe Operação de Sistemas incluindo:</v>
      </c>
      <c r="C720" s="668"/>
      <c r="D720" s="668"/>
      <c r="E720" s="669"/>
      <c r="F720" s="68" t="str">
        <f>IF(Máximo!F720:I720="","",Máximo!F720:I720)</f>
        <v/>
      </c>
      <c r="G720" s="72">
        <f>Máximo!G720:J720</f>
        <v>2.1459227E-4</v>
      </c>
      <c r="H720" s="70" t="str">
        <f>IF(Máximo!H720="","",Máximo!H720)</f>
        <v>Obrigatório</v>
      </c>
      <c r="I720" s="37" t="s">
        <v>4</v>
      </c>
      <c r="J720" s="73">
        <f>IF($K$13="Não Atende",0,IF(I720="","",IF(H720="",VLOOKUP(I720,Parâmetros!$B$3:$C$6,2,0),VLOOKUP(I720,Parâmetros!$B$3:$C$6,2,0)*VLOOKUP(H720,Parâmetros!$E$3:$G$5,2,0))))</f>
        <v>0</v>
      </c>
      <c r="K720" s="74">
        <f t="shared" si="277"/>
        <v>0</v>
      </c>
      <c r="L720" s="3"/>
      <c r="M720" s="38"/>
    </row>
    <row r="721" spans="1:13" ht="45.75" customHeight="1" outlineLevel="1" x14ac:dyDescent="0.2">
      <c r="A721" s="170" t="str">
        <f>Máximo!A721</f>
        <v>3.684</v>
      </c>
      <c r="B721" s="667" t="str">
        <f>Máximo!B721:E721</f>
        <v>12.5.1.1.  Alocação de recurso técnico especializado do projeto para suportar a Operação do Sistema durante o período de garantia da solução e até a estabilização completa da solução/ambiente;</v>
      </c>
      <c r="C721" s="668"/>
      <c r="D721" s="668"/>
      <c r="E721" s="669"/>
      <c r="F721" s="68" t="str">
        <f>IF(Máximo!F721:I721="","",Máximo!F721:I721)</f>
        <v/>
      </c>
      <c r="G721" s="72">
        <f>Máximo!G721:J721</f>
        <v>2.1459227E-4</v>
      </c>
      <c r="H721" s="70" t="str">
        <f>IF(Máximo!H721="","",Máximo!H721)</f>
        <v>Obrigatório</v>
      </c>
      <c r="I721" s="37" t="s">
        <v>4</v>
      </c>
      <c r="J721" s="73">
        <f>IF($K$13="Não Atende",0,IF(I721="","",IF(H721="",VLOOKUP(I721,Parâmetros!$B$3:$C$6,2,0),VLOOKUP(I721,Parâmetros!$B$3:$C$6,2,0)*VLOOKUP(H721,Parâmetros!$E$3:$G$5,2,0))))</f>
        <v>0</v>
      </c>
      <c r="K721" s="74">
        <f t="shared" si="277"/>
        <v>0</v>
      </c>
      <c r="L721" s="3"/>
      <c r="M721" s="38"/>
    </row>
    <row r="722" spans="1:13" ht="45.75" customHeight="1" outlineLevel="1" x14ac:dyDescent="0.2">
      <c r="A722" s="170" t="str">
        <f>Máximo!A722</f>
        <v>3.685</v>
      </c>
      <c r="B722" s="667" t="str">
        <f>Máximo!B722:E722</f>
        <v>12.5.1.2.  Apresentação do processo de acionamento e registro de problemas junto ao fornecedor, os documentos e informações a serem anexadas, assim como os procedimentos de escalação em caso de vencimento de SLA de atendimento;</v>
      </c>
      <c r="C722" s="668"/>
      <c r="D722" s="668"/>
      <c r="E722" s="669"/>
      <c r="F722" s="68" t="str">
        <f>IF(Máximo!F722:I722="","",Máximo!F722:I722)</f>
        <v/>
      </c>
      <c r="G722" s="72">
        <f>Máximo!G722:J722</f>
        <v>2.1459227E-4</v>
      </c>
      <c r="H722" s="70" t="str">
        <f>IF(Máximo!H722="","",Máximo!H722)</f>
        <v>Obrigatório</v>
      </c>
      <c r="I722" s="37" t="s">
        <v>4</v>
      </c>
      <c r="J722" s="73">
        <f>IF($K$13="Não Atende",0,IF(I722="","",IF(H722="",VLOOKUP(I722,Parâmetros!$B$3:$C$6,2,0),VLOOKUP(I722,Parâmetros!$B$3:$C$6,2,0)*VLOOKUP(H722,Parâmetros!$E$3:$G$5,2,0))))</f>
        <v>0</v>
      </c>
      <c r="K722" s="74">
        <f t="shared" si="277"/>
        <v>0</v>
      </c>
      <c r="L722" s="3"/>
      <c r="M722" s="38"/>
    </row>
    <row r="723" spans="1:13" ht="45.75" customHeight="1" outlineLevel="1" x14ac:dyDescent="0.2">
      <c r="A723" s="170" t="str">
        <f>Máximo!A723</f>
        <v>3.686</v>
      </c>
      <c r="B723" s="667" t="str">
        <f>Máximo!B723:E723</f>
        <v>12.5.1.3.  Apresentação dos procedimentos de blindagem do(s) ambiente(s) operacional(ais) para aprovação da Oi e realização das atividades necessárias para uma efetiva segregação de tarefas e responsabilidades entre operação, desenvolvimento e clientes/usuários;</v>
      </c>
      <c r="C723" s="668"/>
      <c r="D723" s="668"/>
      <c r="E723" s="669"/>
      <c r="F723" s="68" t="str">
        <f>IF(Máximo!F723:I723="","",Máximo!F723:I723)</f>
        <v/>
      </c>
      <c r="G723" s="72">
        <f>Máximo!G723:J723</f>
        <v>2.1459227E-4</v>
      </c>
      <c r="H723" s="70" t="str">
        <f>IF(Máximo!H723="","",Máximo!H723)</f>
        <v>Obrigatório</v>
      </c>
      <c r="I723" s="37" t="s">
        <v>4</v>
      </c>
      <c r="J723" s="73">
        <f>IF($K$13="Não Atende",0,IF(I723="","",IF(H723="",VLOOKUP(I723,Parâmetros!$B$3:$C$6,2,0),VLOOKUP(I723,Parâmetros!$B$3:$C$6,2,0)*VLOOKUP(H723,Parâmetros!$E$3:$G$5,2,0))))</f>
        <v>0</v>
      </c>
      <c r="K723" s="74">
        <f t="shared" si="277"/>
        <v>0</v>
      </c>
      <c r="L723" s="3"/>
      <c r="M723" s="38"/>
    </row>
    <row r="724" spans="1:13" ht="45.75" customHeight="1" outlineLevel="1" x14ac:dyDescent="0.2">
      <c r="A724" s="170" t="str">
        <f>Máximo!A724</f>
        <v>3.687</v>
      </c>
      <c r="B724" s="667" t="str">
        <f>Máximo!B724:E724</f>
        <v>12.5.1.4.  Criação da Matriz de responsabilidade do(s) ambiente(s) operacional(ais) da Solução levando em consideração as responsabilidades Nível 1 e 2  de Operações e Produção e as responsabilidades do Desenvolvimento e fornecedor da solução para o Nível 3.</v>
      </c>
      <c r="C724" s="668"/>
      <c r="D724" s="668"/>
      <c r="E724" s="669"/>
      <c r="F724" s="68" t="str">
        <f>IF(Máximo!F724:I724="","",Máximo!F724:I724)</f>
        <v/>
      </c>
      <c r="G724" s="72">
        <f>Máximo!G724:J724</f>
        <v>2.1459227E-4</v>
      </c>
      <c r="H724" s="70" t="str">
        <f>IF(Máximo!H724="","",Máximo!H724)</f>
        <v>Obrigatório</v>
      </c>
      <c r="I724" s="37" t="s">
        <v>4</v>
      </c>
      <c r="J724" s="73">
        <f>IF($K$13="Não Atende",0,IF(I724="","",IF(H724="",VLOOKUP(I724,Parâmetros!$B$3:$C$6,2,0),VLOOKUP(I724,Parâmetros!$B$3:$C$6,2,0)*VLOOKUP(H724,Parâmetros!$E$3:$G$5,2,0))))</f>
        <v>0</v>
      </c>
      <c r="K724" s="74">
        <f t="shared" si="277"/>
        <v>0</v>
      </c>
      <c r="L724" s="3"/>
      <c r="M724" s="38"/>
    </row>
    <row r="725" spans="1:13" ht="45.75" customHeight="1" outlineLevel="1" x14ac:dyDescent="0.2">
      <c r="A725" s="170" t="str">
        <f>Máximo!A725</f>
        <v>3.688</v>
      </c>
      <c r="B725" s="667" t="str">
        <f>Máximo!B725:E725</f>
        <v>12.5.2.               A oficialização do regime de Operação em produção ocorre após o TAP (Termo de Aceite de Produção). Neste momento são registradas as não conformidades por intermédio dos TNC (Termos de Não Conformidade), documento contendo a relação dos gaps, conflitos sistêmicos com as regras de negócio ou padrões da OI.</v>
      </c>
      <c r="C725" s="668"/>
      <c r="D725" s="668"/>
      <c r="E725" s="669"/>
      <c r="F725" s="68" t="str">
        <f>IF(Máximo!F725:I725="","",Máximo!F725:I725)</f>
        <v/>
      </c>
      <c r="G725" s="72">
        <f>Máximo!G725:J725</f>
        <v>2.1459227E-4</v>
      </c>
      <c r="H725" s="70" t="str">
        <f>IF(Máximo!H725="","",Máximo!H725)</f>
        <v>Obrigatório</v>
      </c>
      <c r="I725" s="37" t="s">
        <v>4</v>
      </c>
      <c r="J725" s="73">
        <f>IF($K$13="Não Atende",0,IF(I725="","",IF(H725="",VLOOKUP(I725,Parâmetros!$B$3:$C$6,2,0),VLOOKUP(I725,Parâmetros!$B$3:$C$6,2,0)*VLOOKUP(H725,Parâmetros!$E$3:$G$5,2,0))))</f>
        <v>0</v>
      </c>
      <c r="K725" s="74">
        <f t="shared" si="277"/>
        <v>0</v>
      </c>
      <c r="L725" s="3"/>
      <c r="M725" s="38"/>
    </row>
    <row r="726" spans="1:13" ht="45.75" customHeight="1" outlineLevel="1" x14ac:dyDescent="0.2">
      <c r="A726" s="170" t="str">
        <f>Máximo!A726</f>
        <v>3.689</v>
      </c>
      <c r="B726" s="667" t="str">
        <f>Máximo!B726:E726</f>
        <v>13.      Requisitos de Microinformática</v>
      </c>
      <c r="C726" s="668"/>
      <c r="D726" s="668"/>
      <c r="E726" s="669"/>
      <c r="F726" s="68" t="str">
        <f>IF(Máximo!F726:I726="","",Máximo!F726:I726)</f>
        <v/>
      </c>
      <c r="G726" s="72">
        <f>Máximo!G726:J726</f>
        <v>2.1459227E-4</v>
      </c>
      <c r="H726" s="70" t="str">
        <f>IF(Máximo!H726="","",Máximo!H726)</f>
        <v>Obrigatório</v>
      </c>
      <c r="I726" s="37" t="s">
        <v>4</v>
      </c>
      <c r="J726" s="73">
        <f>IF($K$13="Não Atende",0,IF(I726="","",IF(H726="",VLOOKUP(I726,Parâmetros!$B$3:$C$6,2,0),VLOOKUP(I726,Parâmetros!$B$3:$C$6,2,0)*VLOOKUP(H726,Parâmetros!$E$3:$G$5,2,0))))</f>
        <v>0</v>
      </c>
      <c r="K726" s="74">
        <f t="shared" si="277"/>
        <v>0</v>
      </c>
      <c r="L726" s="3"/>
      <c r="M726" s="38"/>
    </row>
    <row r="727" spans="1:13" ht="45.75" customHeight="1" outlineLevel="1" x14ac:dyDescent="0.2">
      <c r="A727" s="170" t="str">
        <f>Máximo!A727</f>
        <v>3.690</v>
      </c>
      <c r="B727" s="667" t="str">
        <f>Máximo!B727:E727</f>
        <v>13.1.O PROPONENTE deve obedecer os requerimentos necessários indicados pela equipe responsável pelo serviços de usuário (microinformática). Os padrões serão direcionados e disponibilizados em tempo de estudo e implementação. Podemos destacar os itens abaixo:</v>
      </c>
      <c r="C727" s="668"/>
      <c r="D727" s="668"/>
      <c r="E727" s="669"/>
      <c r="F727" s="68" t="str">
        <f>IF(Máximo!F727:I727="","",Máximo!F727:I727)</f>
        <v/>
      </c>
      <c r="G727" s="72">
        <f>Máximo!G727:J727</f>
        <v>2.1459227E-4</v>
      </c>
      <c r="H727" s="70" t="str">
        <f>IF(Máximo!H727="","",Máximo!H727)</f>
        <v>Obrigatório</v>
      </c>
      <c r="I727" s="37" t="s">
        <v>4</v>
      </c>
      <c r="J727" s="73">
        <f>IF($K$13="Não Atende",0,IF(I727="","",IF(H727="",VLOOKUP(I727,Parâmetros!$B$3:$C$6,2,0),VLOOKUP(I727,Parâmetros!$B$3:$C$6,2,0)*VLOOKUP(H727,Parâmetros!$E$3:$G$5,2,0))))</f>
        <v>0</v>
      </c>
      <c r="K727" s="74">
        <f t="shared" si="277"/>
        <v>0</v>
      </c>
      <c r="L727" s="3"/>
      <c r="M727" s="38"/>
    </row>
    <row r="728" spans="1:13" ht="45.75" customHeight="1" outlineLevel="1" x14ac:dyDescent="0.2">
      <c r="A728" s="170" t="str">
        <f>Máximo!A728</f>
        <v>3.691</v>
      </c>
      <c r="B728" s="667" t="str">
        <f>Máximo!B728:E728</f>
        <v>13.1.1.           O público alvo para uso de clientes e/ou front-ends web da solução ofertada será(ão):</v>
      </c>
      <c r="C728" s="668"/>
      <c r="D728" s="668"/>
      <c r="E728" s="669"/>
      <c r="F728" s="68" t="str">
        <f>IF(Máximo!F728:I728="","",Máximo!F728:I728)</f>
        <v/>
      </c>
      <c r="G728" s="72">
        <f>Máximo!G728:J728</f>
        <v>2.1459227E-4</v>
      </c>
      <c r="H728" s="70" t="str">
        <f>IF(Máximo!H728="","",Máximo!H728)</f>
        <v>Obrigatório</v>
      </c>
      <c r="I728" s="37" t="s">
        <v>4</v>
      </c>
      <c r="J728" s="73">
        <f>IF($K$13="Não Atende",0,IF(I728="","",IF(H728="",VLOOKUP(I728,Parâmetros!$B$3:$C$6,2,0),VLOOKUP(I728,Parâmetros!$B$3:$C$6,2,0)*VLOOKUP(H728,Parâmetros!$E$3:$G$5,2,0))))</f>
        <v>0</v>
      </c>
      <c r="K728" s="74">
        <f t="shared" si="277"/>
        <v>0</v>
      </c>
      <c r="L728" s="3"/>
      <c r="M728" s="38"/>
    </row>
    <row r="729" spans="1:13" ht="45.75" customHeight="1" outlineLevel="1" x14ac:dyDescent="0.2">
      <c r="A729" s="170" t="str">
        <f>Máximo!A729</f>
        <v>3.692</v>
      </c>
      <c r="B729" s="667" t="str">
        <f>Máximo!B729:E729</f>
        <v>13.1.1.1.           Cliente da Oi fora da companhia</v>
      </c>
      <c r="C729" s="668"/>
      <c r="D729" s="668"/>
      <c r="E729" s="669"/>
      <c r="F729" s="68" t="str">
        <f>IF(Máximo!F729:I729="","",Máximo!F729:I729)</f>
        <v/>
      </c>
      <c r="G729" s="72">
        <f>Máximo!G729:J729</f>
        <v>2.1459227E-4</v>
      </c>
      <c r="H729" s="70" t="str">
        <f>IF(Máximo!H729="","",Máximo!H729)</f>
        <v>Obrigatório</v>
      </c>
      <c r="I729" s="37" t="s">
        <v>4</v>
      </c>
      <c r="J729" s="73">
        <f>IF($K$13="Não Atende",0,IF(I729="","",IF(H729="",VLOOKUP(I729,Parâmetros!$B$3:$C$6,2,0),VLOOKUP(I729,Parâmetros!$B$3:$C$6,2,0)*VLOOKUP(H729,Parâmetros!$E$3:$G$5,2,0))))</f>
        <v>0</v>
      </c>
      <c r="K729" s="74">
        <f t="shared" si="277"/>
        <v>0</v>
      </c>
      <c r="L729" s="3"/>
      <c r="M729" s="38"/>
    </row>
    <row r="730" spans="1:13" ht="45.75" customHeight="1" outlineLevel="1" x14ac:dyDescent="0.2">
      <c r="A730" s="170" t="str">
        <f>Máximo!A730</f>
        <v>3.693</v>
      </c>
      <c r="B730" s="667" t="str">
        <f>Máximo!B730:E730</f>
        <v>13.1.1.2.           Colaborador ou parceiro da Oi dentro da companhia</v>
      </c>
      <c r="C730" s="668"/>
      <c r="D730" s="668"/>
      <c r="E730" s="669"/>
      <c r="F730" s="68" t="str">
        <f>IF(Máximo!F730:I730="","",Máximo!F730:I730)</f>
        <v/>
      </c>
      <c r="G730" s="72">
        <f>Máximo!G730:J730</f>
        <v>2.1459227E-4</v>
      </c>
      <c r="H730" s="70" t="str">
        <f>IF(Máximo!H730="","",Máximo!H730)</f>
        <v>Obrigatório</v>
      </c>
      <c r="I730" s="37" t="s">
        <v>4</v>
      </c>
      <c r="J730" s="73">
        <f>IF($K$13="Não Atende",0,IF(I730="","",IF(H730="",VLOOKUP(I730,Parâmetros!$B$3:$C$6,2,0),VLOOKUP(I730,Parâmetros!$B$3:$C$6,2,0)*VLOOKUP(H730,Parâmetros!$E$3:$G$5,2,0))))</f>
        <v>0</v>
      </c>
      <c r="K730" s="74">
        <f t="shared" si="277"/>
        <v>0</v>
      </c>
      <c r="L730" s="3"/>
      <c r="M730" s="38"/>
    </row>
    <row r="731" spans="1:13" ht="45.75" customHeight="1" outlineLevel="1" x14ac:dyDescent="0.2">
      <c r="A731" s="170" t="str">
        <f>Máximo!A731</f>
        <v>3.694</v>
      </c>
      <c r="B731" s="667" t="str">
        <f>Máximo!B731:E731</f>
        <v>13.1.1.3.           Parceiro Oi fora da companhia (através de link);</v>
      </c>
      <c r="C731" s="668"/>
      <c r="D731" s="668"/>
      <c r="E731" s="669"/>
      <c r="F731" s="68" t="str">
        <f>IF(Máximo!F731:I731="","",Máximo!F731:I731)</f>
        <v/>
      </c>
      <c r="G731" s="72">
        <f>Máximo!G731:J731</f>
        <v>2.1459227E-4</v>
      </c>
      <c r="H731" s="70" t="str">
        <f>IF(Máximo!H731="","",Máximo!H731)</f>
        <v>Obrigatório</v>
      </c>
      <c r="I731" s="37" t="s">
        <v>4</v>
      </c>
      <c r="J731" s="73">
        <f>IF($K$13="Não Atende",0,IF(I731="","",IF(H731="",VLOOKUP(I731,Parâmetros!$B$3:$C$6,2,0),VLOOKUP(I731,Parâmetros!$B$3:$C$6,2,0)*VLOOKUP(H731,Parâmetros!$E$3:$G$5,2,0))))</f>
        <v>0</v>
      </c>
      <c r="K731" s="74">
        <f t="shared" si="277"/>
        <v>0</v>
      </c>
      <c r="L731" s="3"/>
      <c r="M731" s="38"/>
    </row>
    <row r="732" spans="1:13" ht="45.75" customHeight="1" outlineLevel="1" x14ac:dyDescent="0.2">
      <c r="A732" s="170" t="str">
        <f>Máximo!A732</f>
        <v>3.695</v>
      </c>
      <c r="B732" s="667" t="str">
        <f>Máximo!B732:E732</f>
        <v>13.1.1.4.           Lojas próprias;</v>
      </c>
      <c r="C732" s="668"/>
      <c r="D732" s="668"/>
      <c r="E732" s="669"/>
      <c r="F732" s="68" t="str">
        <f>IF(Máximo!F732:I732="","",Máximo!F732:I732)</f>
        <v/>
      </c>
      <c r="G732" s="72">
        <f>Máximo!G732:J732</f>
        <v>2.1459227E-4</v>
      </c>
      <c r="H732" s="70" t="str">
        <f>IF(Máximo!H732="","",Máximo!H732)</f>
        <v>Obrigatório</v>
      </c>
      <c r="I732" s="37" t="s">
        <v>4</v>
      </c>
      <c r="J732" s="73">
        <f>IF($K$13="Não Atende",0,IF(I732="","",IF(H732="",VLOOKUP(I732,Parâmetros!$B$3:$C$6,2,0),VLOOKUP(I732,Parâmetros!$B$3:$C$6,2,0)*VLOOKUP(H732,Parâmetros!$E$3:$G$5,2,0))))</f>
        <v>0</v>
      </c>
      <c r="K732" s="74">
        <f t="shared" si="277"/>
        <v>0</v>
      </c>
      <c r="L732" s="3"/>
      <c r="M732" s="38"/>
    </row>
    <row r="733" spans="1:13" ht="45.75" customHeight="1" outlineLevel="1" x14ac:dyDescent="0.2">
      <c r="A733" s="170" t="str">
        <f>Máximo!A733</f>
        <v>3.696</v>
      </c>
      <c r="B733" s="667" t="str">
        <f>Máximo!B733:E733</f>
        <v>13.1.1.5.           Call Center</v>
      </c>
      <c r="C733" s="668"/>
      <c r="D733" s="668"/>
      <c r="E733" s="669"/>
      <c r="F733" s="68" t="str">
        <f>IF(Máximo!F733:I733="","",Máximo!F733:I733)</f>
        <v/>
      </c>
      <c r="G733" s="72">
        <f>Máximo!G733:J733</f>
        <v>2.1459227E-4</v>
      </c>
      <c r="H733" s="70" t="str">
        <f>IF(Máximo!H733="","",Máximo!H733)</f>
        <v>Obrigatório</v>
      </c>
      <c r="I733" s="37" t="s">
        <v>4</v>
      </c>
      <c r="J733" s="73">
        <f>IF($K$13="Não Atende",0,IF(I733="","",IF(H733="",VLOOKUP(I733,Parâmetros!$B$3:$C$6,2,0),VLOOKUP(I733,Parâmetros!$B$3:$C$6,2,0)*VLOOKUP(H733,Parâmetros!$E$3:$G$5,2,0))))</f>
        <v>0</v>
      </c>
      <c r="K733" s="74">
        <f t="shared" si="277"/>
        <v>0</v>
      </c>
      <c r="L733" s="3"/>
      <c r="M733" s="38"/>
    </row>
    <row r="734" spans="1:13" ht="45.75" customHeight="1" outlineLevel="1" x14ac:dyDescent="0.2">
      <c r="A734" s="170" t="str">
        <f>Máximo!A734</f>
        <v>3.697</v>
      </c>
      <c r="B734" s="667" t="str">
        <f>Máximo!B734:E734</f>
        <v>13.2.Software</v>
      </c>
      <c r="C734" s="668"/>
      <c r="D734" s="668"/>
      <c r="E734" s="669"/>
      <c r="F734" s="68" t="str">
        <f>IF(Máximo!F734:I734="","",Máximo!F734:I734)</f>
        <v/>
      </c>
      <c r="G734" s="72">
        <f>Máximo!G734:J734</f>
        <v>2.1459227E-4</v>
      </c>
      <c r="H734" s="70" t="str">
        <f>IF(Máximo!H734="","",Máximo!H734)</f>
        <v>Obrigatório</v>
      </c>
      <c r="I734" s="37" t="s">
        <v>4</v>
      </c>
      <c r="J734" s="73">
        <f>IF($K$13="Não Atende",0,IF(I734="","",IF(H734="",VLOOKUP(I734,Parâmetros!$B$3:$C$6,2,0),VLOOKUP(I734,Parâmetros!$B$3:$C$6,2,0)*VLOOKUP(H734,Parâmetros!$E$3:$G$5,2,0))))</f>
        <v>0</v>
      </c>
      <c r="K734" s="74">
        <f t="shared" si="277"/>
        <v>0</v>
      </c>
      <c r="L734" s="3"/>
      <c r="M734" s="38"/>
    </row>
    <row r="735" spans="1:13" ht="45.75" customHeight="1" outlineLevel="1" x14ac:dyDescent="0.2">
      <c r="A735" s="170" t="str">
        <f>Máximo!A735</f>
        <v>3.698</v>
      </c>
      <c r="B735" s="667" t="str">
        <f>Máximo!B735:E735</f>
        <v>13.2.1.           O PROPONENTE deverá especificar como se darão as atualizações dos clientes, bem como a instalação de fixes e patches desenvolvidos durante o ciclo de vida do produto.</v>
      </c>
      <c r="C735" s="668"/>
      <c r="D735" s="668"/>
      <c r="E735" s="669"/>
      <c r="F735" s="68" t="str">
        <f>IF(Máximo!F735:I735="","",Máximo!F735:I735)</f>
        <v/>
      </c>
      <c r="G735" s="72">
        <f>Máximo!G735:J735</f>
        <v>2.1459227E-4</v>
      </c>
      <c r="H735" s="70" t="str">
        <f>IF(Máximo!H735="","",Máximo!H735)</f>
        <v>Obrigatório</v>
      </c>
      <c r="I735" s="37" t="s">
        <v>4</v>
      </c>
      <c r="J735" s="73">
        <f>IF($K$13="Não Atende",0,IF(I735="","",IF(H735="",VLOOKUP(I735,Parâmetros!$B$3:$C$6,2,0),VLOOKUP(I735,Parâmetros!$B$3:$C$6,2,0)*VLOOKUP(H735,Parâmetros!$E$3:$G$5,2,0))))</f>
        <v>0</v>
      </c>
      <c r="K735" s="74">
        <f t="shared" si="277"/>
        <v>0</v>
      </c>
      <c r="L735" s="3"/>
      <c r="M735" s="38"/>
    </row>
    <row r="736" spans="1:13" ht="45.75" customHeight="1" outlineLevel="1" x14ac:dyDescent="0.2">
      <c r="A736" s="170" t="str">
        <f>Máximo!A736</f>
        <v>3.699</v>
      </c>
      <c r="B736" s="667" t="str">
        <f>Máximo!B736:E736</f>
        <v>13.2.2.           A solução deverá funcionar sem a necessidade de conceder privilégio administrativo a conta do usuário;</v>
      </c>
      <c r="C736" s="668"/>
      <c r="D736" s="668"/>
      <c r="E736" s="669"/>
      <c r="F736" s="68" t="str">
        <f>IF(Máximo!F736:I736="","",Máximo!F736:I736)</f>
        <v/>
      </c>
      <c r="G736" s="72">
        <f>Máximo!G736:J736</f>
        <v>2.1459227E-4</v>
      </c>
      <c r="H736" s="70" t="str">
        <f>IF(Máximo!H736="","",Máximo!H736)</f>
        <v>Obrigatório</v>
      </c>
      <c r="I736" s="37" t="s">
        <v>4</v>
      </c>
      <c r="J736" s="73">
        <f>IF($K$13="Não Atende",0,IF(I736="","",IF(H736="",VLOOKUP(I736,Parâmetros!$B$3:$C$6,2,0),VLOOKUP(I736,Parâmetros!$B$3:$C$6,2,0)*VLOOKUP(H736,Parâmetros!$E$3:$G$5,2,0))))</f>
        <v>0</v>
      </c>
      <c r="K736" s="74">
        <f t="shared" si="277"/>
        <v>0</v>
      </c>
      <c r="L736" s="3"/>
      <c r="M736" s="38"/>
    </row>
    <row r="737" spans="1:13" ht="45.75" customHeight="1" outlineLevel="1" x14ac:dyDescent="0.2">
      <c r="A737" s="170" t="str">
        <f>Máximo!A737</f>
        <v>3.700</v>
      </c>
      <c r="B737" s="667" t="str">
        <f>Máximo!B737:E737</f>
        <v>13.2.3.           A solução não poderá exigir IIS, Apache, Tomcat ou qualquer outro serviço que atue como webserver ou servidor de aplicação.</v>
      </c>
      <c r="C737" s="668"/>
      <c r="D737" s="668"/>
      <c r="E737" s="669"/>
      <c r="F737" s="68" t="str">
        <f>IF(Máximo!F737:I737="","",Máximo!F737:I737)</f>
        <v/>
      </c>
      <c r="G737" s="72">
        <f>Máximo!G737:J737</f>
        <v>2.1459227E-4</v>
      </c>
      <c r="H737" s="70" t="str">
        <f>IF(Máximo!H737="","",Máximo!H737)</f>
        <v>Obrigatório</v>
      </c>
      <c r="I737" s="37" t="s">
        <v>4</v>
      </c>
      <c r="J737" s="73">
        <f>IF($K$13="Não Atende",0,IF(I737="","",IF(H737="",VLOOKUP(I737,Parâmetros!$B$3:$C$6,2,0),VLOOKUP(I737,Parâmetros!$B$3:$C$6,2,0)*VLOOKUP(H737,Parâmetros!$E$3:$G$5,2,0))))</f>
        <v>0</v>
      </c>
      <c r="K737" s="74">
        <f t="shared" si="277"/>
        <v>0</v>
      </c>
      <c r="L737" s="3"/>
      <c r="M737" s="38"/>
    </row>
    <row r="738" spans="1:13" ht="45.75" customHeight="1" outlineLevel="1" x14ac:dyDescent="0.2">
      <c r="A738" s="170" t="str">
        <f>Máximo!A738</f>
        <v>3.701</v>
      </c>
      <c r="B738" s="667" t="str">
        <f>Máximo!B738:E738</f>
        <v>13.2.4.           A solução não poderá exigir serviços que trabalhem como servidor de banco de dados na máquina. Exemplo: MySQL e SQL Server</v>
      </c>
      <c r="C738" s="668"/>
      <c r="D738" s="668"/>
      <c r="E738" s="669"/>
      <c r="F738" s="68" t="str">
        <f>IF(Máximo!F738:I738="","",Máximo!F738:I738)</f>
        <v/>
      </c>
      <c r="G738" s="72">
        <f>Máximo!G738:J738</f>
        <v>2.1459227E-4</v>
      </c>
      <c r="H738" s="70" t="str">
        <f>IF(Máximo!H738="","",Máximo!H738)</f>
        <v>Obrigatório</v>
      </c>
      <c r="I738" s="37" t="s">
        <v>4</v>
      </c>
      <c r="J738" s="73">
        <f>IF($K$13="Não Atende",0,IF(I738="","",IF(H738="",VLOOKUP(I738,Parâmetros!$B$3:$C$6,2,0),VLOOKUP(I738,Parâmetros!$B$3:$C$6,2,0)*VLOOKUP(H738,Parâmetros!$E$3:$G$5,2,0))))</f>
        <v>0</v>
      </c>
      <c r="K738" s="74">
        <f t="shared" si="277"/>
        <v>0</v>
      </c>
      <c r="L738" s="3"/>
      <c r="M738" s="38"/>
    </row>
    <row r="739" spans="1:13" ht="45.75" customHeight="1" outlineLevel="1" x14ac:dyDescent="0.2">
      <c r="A739" s="170" t="str">
        <f>Máximo!A739</f>
        <v>3.702</v>
      </c>
      <c r="B739" s="667" t="str">
        <f>Máximo!B739:E739</f>
        <v>13.2.5.           A solução não poderá exigir máquinas virtuais para seu funcionamento. (Ex.: XP Mode)</v>
      </c>
      <c r="C739" s="668"/>
      <c r="D739" s="668"/>
      <c r="E739" s="669"/>
      <c r="F739" s="68" t="str">
        <f>IF(Máximo!F739:I739="","",Máximo!F739:I739)</f>
        <v/>
      </c>
      <c r="G739" s="72">
        <f>Máximo!G739:J739</f>
        <v>2.1459227E-4</v>
      </c>
      <c r="H739" s="70" t="str">
        <f>IF(Máximo!H739="","",Máximo!H739)</f>
        <v>Obrigatório</v>
      </c>
      <c r="I739" s="37" t="s">
        <v>4</v>
      </c>
      <c r="J739" s="73">
        <f>IF($K$13="Não Atende",0,IF(I739="","",IF(H739="",VLOOKUP(I739,Parâmetros!$B$3:$C$6,2,0),VLOOKUP(I739,Parâmetros!$B$3:$C$6,2,0)*VLOOKUP(H739,Parâmetros!$E$3:$G$5,2,0))))</f>
        <v>0</v>
      </c>
      <c r="K739" s="74">
        <f t="shared" si="277"/>
        <v>0</v>
      </c>
      <c r="L739" s="3"/>
      <c r="M739" s="38"/>
    </row>
    <row r="740" spans="1:13" ht="45.75" customHeight="1" outlineLevel="1" x14ac:dyDescent="0.2">
      <c r="A740" s="170" t="str">
        <f>Máximo!A740</f>
        <v>3.703</v>
      </c>
      <c r="B740" s="667" t="str">
        <f>Máximo!B740:E740</f>
        <v>13.2.6.           A solução deverá permitir instalação e atualização em massa através de pacotes de instalação padrão de mercado;</v>
      </c>
      <c r="C740" s="668"/>
      <c r="D740" s="668"/>
      <c r="E740" s="669"/>
      <c r="F740" s="68" t="str">
        <f>IF(Máximo!F740:I740="","",Máximo!F740:I740)</f>
        <v/>
      </c>
      <c r="G740" s="72">
        <f>Máximo!G740:J740</f>
        <v>2.1459227E-4</v>
      </c>
      <c r="H740" s="70" t="str">
        <f>IF(Máximo!H740="","",Máximo!H740)</f>
        <v>Obrigatório</v>
      </c>
      <c r="I740" s="37" t="s">
        <v>4</v>
      </c>
      <c r="J740" s="73">
        <f>IF($K$13="Não Atende",0,IF(I740="","",IF(H740="",VLOOKUP(I740,Parâmetros!$B$3:$C$6,2,0),VLOOKUP(I740,Parâmetros!$B$3:$C$6,2,0)*VLOOKUP(H740,Parâmetros!$E$3:$G$5,2,0))))</f>
        <v>0</v>
      </c>
      <c r="K740" s="74">
        <f t="shared" si="277"/>
        <v>0</v>
      </c>
      <c r="L740" s="3"/>
      <c r="M740" s="38"/>
    </row>
    <row r="741" spans="1:13" ht="45.75" customHeight="1" outlineLevel="1" x14ac:dyDescent="0.2">
      <c r="A741" s="170" t="str">
        <f>Máximo!A741</f>
        <v>3.704</v>
      </c>
      <c r="B741" s="667" t="str">
        <f>Máximo!B741:E741</f>
        <v>13.2.7.           A solução deverá utilizar como padrão de digitalização de documentos o formato PDF;</v>
      </c>
      <c r="C741" s="668"/>
      <c r="D741" s="668"/>
      <c r="E741" s="669"/>
      <c r="F741" s="68" t="str">
        <f>IF(Máximo!F741:I741="","",Máximo!F741:I741)</f>
        <v/>
      </c>
      <c r="G741" s="72">
        <f>Máximo!G741:J741</f>
        <v>2.1459227E-4</v>
      </c>
      <c r="H741" s="70" t="str">
        <f>IF(Máximo!H741="","",Máximo!H741)</f>
        <v>Obrigatório</v>
      </c>
      <c r="I741" s="37" t="s">
        <v>4</v>
      </c>
      <c r="J741" s="73">
        <f>IF($K$13="Não Atende",0,IF(I741="","",IF(H741="",VLOOKUP(I741,Parâmetros!$B$3:$C$6,2,0),VLOOKUP(I741,Parâmetros!$B$3:$C$6,2,0)*VLOOKUP(H741,Parâmetros!$E$3:$G$5,2,0))))</f>
        <v>0</v>
      </c>
      <c r="K741" s="74">
        <f t="shared" si="277"/>
        <v>0</v>
      </c>
      <c r="L741" s="3"/>
      <c r="M741" s="38"/>
    </row>
    <row r="742" spans="1:13" ht="45.75" customHeight="1" outlineLevel="1" x14ac:dyDescent="0.2">
      <c r="A742" s="170" t="str">
        <f>Máximo!A742</f>
        <v>3.705</v>
      </c>
      <c r="B742" s="667" t="str">
        <f>Máximo!B742:E742</f>
        <v>13.2.8.           A solução deverá utilizar como padrão de compactação ZIP;</v>
      </c>
      <c r="C742" s="668"/>
      <c r="D742" s="668"/>
      <c r="E742" s="669"/>
      <c r="F742" s="68" t="str">
        <f>IF(Máximo!F742:I742="","",Máximo!F742:I742)</f>
        <v/>
      </c>
      <c r="G742" s="72">
        <f>Máximo!G742:J742</f>
        <v>2.1459227E-4</v>
      </c>
      <c r="H742" s="70" t="str">
        <f>IF(Máximo!H742="","",Máximo!H742)</f>
        <v>Obrigatório</v>
      </c>
      <c r="I742" s="37" t="s">
        <v>4</v>
      </c>
      <c r="J742" s="73">
        <f>IF($K$13="Não Atende",0,IF(I742="","",IF(H742="",VLOOKUP(I742,Parâmetros!$B$3:$C$6,2,0),VLOOKUP(I742,Parâmetros!$B$3:$C$6,2,0)*VLOOKUP(H742,Parâmetros!$E$3:$G$5,2,0))))</f>
        <v>0</v>
      </c>
      <c r="K742" s="74">
        <f t="shared" si="277"/>
        <v>0</v>
      </c>
      <c r="L742" s="3"/>
      <c r="M742" s="38"/>
    </row>
    <row r="743" spans="1:13" ht="45.75" customHeight="1" outlineLevel="1" x14ac:dyDescent="0.2">
      <c r="A743" s="170" t="str">
        <f>Máximo!A743</f>
        <v>3.706</v>
      </c>
      <c r="B743" s="667" t="str">
        <f>Máximo!B743:E743</f>
        <v>13.2.9.           A solução não poderá exigir versões específicas de produtos como Java e Flash;</v>
      </c>
      <c r="C743" s="668"/>
      <c r="D743" s="668"/>
      <c r="E743" s="669"/>
      <c r="F743" s="68" t="str">
        <f>IF(Máximo!F743:I743="","",Máximo!F743:I743)</f>
        <v/>
      </c>
      <c r="G743" s="72">
        <f>Máximo!G743:J743</f>
        <v>2.1459227E-4</v>
      </c>
      <c r="H743" s="70" t="str">
        <f>IF(Máximo!H743="","",Máximo!H743)</f>
        <v>Obrigatório</v>
      </c>
      <c r="I743" s="37" t="s">
        <v>4</v>
      </c>
      <c r="J743" s="73">
        <f>IF($K$13="Não Atende",0,IF(I743="","",IF(H743="",VLOOKUP(I743,Parâmetros!$B$3:$C$6,2,0),VLOOKUP(I743,Parâmetros!$B$3:$C$6,2,0)*VLOOKUP(H743,Parâmetros!$E$3:$G$5,2,0))))</f>
        <v>0</v>
      </c>
      <c r="K743" s="74">
        <f t="shared" si="277"/>
        <v>0</v>
      </c>
      <c r="L743" s="3"/>
      <c r="M743" s="38"/>
    </row>
    <row r="744" spans="1:13" ht="45.75" customHeight="1" outlineLevel="1" x14ac:dyDescent="0.2">
      <c r="A744" s="170" t="str">
        <f>Máximo!A744</f>
        <v>3.707</v>
      </c>
      <c r="B744" s="667" t="str">
        <f>Máximo!B744:E744</f>
        <v>13.2.10.    A solução não poderá exigir o uso de produtos que requeiram aquisição de licenças sem prévio acordo.</v>
      </c>
      <c r="C744" s="668"/>
      <c r="D744" s="668"/>
      <c r="E744" s="669"/>
      <c r="F744" s="68" t="str">
        <f>IF(Máximo!F744:I744="","",Máximo!F744:I744)</f>
        <v/>
      </c>
      <c r="G744" s="72">
        <f>Máximo!G744:J744</f>
        <v>2.1459227E-4</v>
      </c>
      <c r="H744" s="70" t="str">
        <f>IF(Máximo!H744="","",Máximo!H744)</f>
        <v>Obrigatório</v>
      </c>
      <c r="I744" s="37" t="s">
        <v>4</v>
      </c>
      <c r="J744" s="73">
        <f>IF($K$13="Não Atende",0,IF(I744="","",IF(H744="",VLOOKUP(I744,Parâmetros!$B$3:$C$6,2,0),VLOOKUP(I744,Parâmetros!$B$3:$C$6,2,0)*VLOOKUP(H744,Parâmetros!$E$3:$G$5,2,0))))</f>
        <v>0</v>
      </c>
      <c r="K744" s="74">
        <f t="shared" si="277"/>
        <v>0</v>
      </c>
      <c r="L744" s="3"/>
      <c r="M744" s="38"/>
    </row>
    <row r="745" spans="1:13" ht="45.75" customHeight="1" outlineLevel="1" x14ac:dyDescent="0.2">
      <c r="A745" s="170" t="str">
        <f>Máximo!A745</f>
        <v>3.708</v>
      </c>
      <c r="B745" s="667" t="str">
        <f>Máximo!B745:E745</f>
        <v>13.3.O PROPONENTE deverá garantir que o hardware necessário para funcionamento das aplicações nas estações de trabalho esteja de acordo, no mínimo, com os seguintes processadores, memórias e HDs:</v>
      </c>
      <c r="C745" s="668"/>
      <c r="D745" s="668"/>
      <c r="E745" s="669"/>
      <c r="F745" s="68" t="str">
        <f>IF(Máximo!F745:I745="","",Máximo!F745:I745)</f>
        <v/>
      </c>
      <c r="G745" s="72">
        <f>Máximo!G745:J745</f>
        <v>2.1459227E-4</v>
      </c>
      <c r="H745" s="70" t="str">
        <f>IF(Máximo!H745="","",Máximo!H745)</f>
        <v>Obrigatório</v>
      </c>
      <c r="I745" s="37" t="s">
        <v>4</v>
      </c>
      <c r="J745" s="73">
        <f>IF($K$13="Não Atende",0,IF(I745="","",IF(H745="",VLOOKUP(I745,Parâmetros!$B$3:$C$6,2,0),VLOOKUP(I745,Parâmetros!$B$3:$C$6,2,0)*VLOOKUP(H745,Parâmetros!$E$3:$G$5,2,0))))</f>
        <v>0</v>
      </c>
      <c r="K745" s="74">
        <f t="shared" ref="K745" si="278">IF(J745="",0,((G745*J745)*$F$30)*0.9*100)</f>
        <v>0</v>
      </c>
      <c r="L745" s="3"/>
      <c r="M745" s="38"/>
    </row>
    <row r="746" spans="1:13" ht="45.75" customHeight="1" outlineLevel="1" x14ac:dyDescent="0.2">
      <c r="A746" s="170" t="str">
        <f>Máximo!A746</f>
        <v>3.709</v>
      </c>
      <c r="B746" s="667" t="str">
        <f>Máximo!B746:E746</f>
        <v>13.3.1.           Intel Core i3 ou superior</v>
      </c>
      <c r="C746" s="668"/>
      <c r="D746" s="668"/>
      <c r="E746" s="669"/>
      <c r="F746" s="68" t="str">
        <f>IF(Máximo!F746:I746="","",Máximo!F746:I746)</f>
        <v/>
      </c>
      <c r="G746" s="72">
        <f>Máximo!G746:J746</f>
        <v>2.1459227E-4</v>
      </c>
      <c r="H746" s="70" t="str">
        <f>IF(Máximo!H746="","",Máximo!H746)</f>
        <v>Obrigatório</v>
      </c>
      <c r="I746" s="37" t="s">
        <v>4</v>
      </c>
      <c r="J746" s="73">
        <f>IF($K$13="Não Atende",0,IF(I746="","",IF(H746="",VLOOKUP(I746,Parâmetros!$B$3:$C$6,2,0),VLOOKUP(I746,Parâmetros!$B$3:$C$6,2,0)*VLOOKUP(H746,Parâmetros!$E$3:$G$5,2,0))))</f>
        <v>0</v>
      </c>
      <c r="K746" s="74">
        <f t="shared" ref="K746" si="279">IF(J746="",0,((G746*J746)*$F$30)*0.9*100)</f>
        <v>0</v>
      </c>
      <c r="L746" s="3"/>
      <c r="M746" s="38"/>
    </row>
    <row r="747" spans="1:13" ht="45.75" customHeight="1" outlineLevel="1" x14ac:dyDescent="0.2">
      <c r="A747" s="170" t="str">
        <f>Máximo!A747</f>
        <v>3.710</v>
      </c>
      <c r="B747" s="667" t="str">
        <f>Máximo!B747:E747</f>
        <v>13.3.2.           2Gb RAM ou superior</v>
      </c>
      <c r="C747" s="668"/>
      <c r="D747" s="668"/>
      <c r="E747" s="669"/>
      <c r="F747" s="68" t="str">
        <f>IF(Máximo!F747:I747="","",Máximo!F747:I747)</f>
        <v/>
      </c>
      <c r="G747" s="72">
        <f>Máximo!G747:J747</f>
        <v>2.1459227E-4</v>
      </c>
      <c r="H747" s="70" t="str">
        <f>IF(Máximo!H747="","",Máximo!H747)</f>
        <v>Obrigatório</v>
      </c>
      <c r="I747" s="37" t="s">
        <v>4</v>
      </c>
      <c r="J747" s="73">
        <f>IF($K$13="Não Atende",0,IF(I747="","",IF(H747="",VLOOKUP(I747,Parâmetros!$B$3:$C$6,2,0),VLOOKUP(I747,Parâmetros!$B$3:$C$6,2,0)*VLOOKUP(H747,Parâmetros!$E$3:$G$5,2,0))))</f>
        <v>0</v>
      </c>
      <c r="K747" s="74">
        <f t="shared" ref="K747" si="280">IF(J747="",0,((G747*J747)*$F$30)*0.9*100)</f>
        <v>0</v>
      </c>
      <c r="L747" s="3"/>
      <c r="M747" s="38"/>
    </row>
    <row r="748" spans="1:13" ht="45.75" customHeight="1" outlineLevel="1" x14ac:dyDescent="0.2">
      <c r="A748" s="170" t="str">
        <f>Máximo!A748</f>
        <v>3.711</v>
      </c>
      <c r="B748" s="667" t="str">
        <f>Máximo!B748:E748</f>
        <v>13.3.3.           HD 80 Gb ou superior</v>
      </c>
      <c r="C748" s="668"/>
      <c r="D748" s="668"/>
      <c r="E748" s="669"/>
      <c r="F748" s="68" t="str">
        <f>IF(Máximo!F748:I748="","",Máximo!F748:I748)</f>
        <v/>
      </c>
      <c r="G748" s="72">
        <f>Máximo!G748:J748</f>
        <v>2.1459227E-4</v>
      </c>
      <c r="H748" s="70" t="str">
        <f>IF(Máximo!H748="","",Máximo!H748)</f>
        <v>Obrigatório</v>
      </c>
      <c r="I748" s="37" t="s">
        <v>4</v>
      </c>
      <c r="J748" s="73">
        <f>IF($K$13="Não Atende",0,IF(I748="","",IF(H748="",VLOOKUP(I748,Parâmetros!$B$3:$C$6,2,0),VLOOKUP(I748,Parâmetros!$B$3:$C$6,2,0)*VLOOKUP(H748,Parâmetros!$E$3:$G$5,2,0))))</f>
        <v>0</v>
      </c>
      <c r="K748" s="74">
        <f t="shared" ref="K748" si="281">IF(J748="",0,((G748*J748)*$F$30)*0.9*100)</f>
        <v>0</v>
      </c>
      <c r="L748" s="3"/>
      <c r="M748" s="38"/>
    </row>
    <row r="749" spans="1:13" ht="45.75" customHeight="1" outlineLevel="1" x14ac:dyDescent="0.2">
      <c r="A749" s="170" t="str">
        <f>Máximo!A749</f>
        <v>3.712</v>
      </c>
      <c r="B749" s="667" t="str">
        <f>Máximo!B749:E749</f>
        <v>13.4.O PROPONENTE deverá garantir que a solução seja compatível com o browser Microsoft Internet Explorer nas seguintes versões:</v>
      </c>
      <c r="C749" s="668"/>
      <c r="D749" s="668"/>
      <c r="E749" s="669"/>
      <c r="F749" s="68" t="str">
        <f>IF(Máximo!F749:I749="","",Máximo!F749:I749)</f>
        <v/>
      </c>
      <c r="G749" s="72">
        <f>Máximo!G749:J749</f>
        <v>2.1459227E-4</v>
      </c>
      <c r="H749" s="70" t="str">
        <f>IF(Máximo!H749="","",Máximo!H749)</f>
        <v>Obrigatório</v>
      </c>
      <c r="I749" s="37" t="s">
        <v>4</v>
      </c>
      <c r="J749" s="73">
        <f>IF($K$13="Não Atende",0,IF(I749="","",IF(H749="",VLOOKUP(I749,Parâmetros!$B$3:$C$6,2,0),VLOOKUP(I749,Parâmetros!$B$3:$C$6,2,0)*VLOOKUP(H749,Parâmetros!$E$3:$G$5,2,0))))</f>
        <v>0</v>
      </c>
      <c r="K749" s="74">
        <f t="shared" ref="K749" si="282">IF(J749="",0,((G749*J749)*$F$30)*0.9*100)</f>
        <v>0</v>
      </c>
      <c r="L749" s="3"/>
      <c r="M749" s="38"/>
    </row>
    <row r="750" spans="1:13" ht="45.75" customHeight="1" outlineLevel="1" x14ac:dyDescent="0.2">
      <c r="A750" s="170" t="str">
        <f>Máximo!A750</f>
        <v>3.713</v>
      </c>
      <c r="B750" s="667" t="str">
        <f>Máximo!B750:E750</f>
        <v>13.4.1.   Internet Explorer 9 32-bits (desejável)</v>
      </c>
      <c r="C750" s="668"/>
      <c r="D750" s="668"/>
      <c r="E750" s="669"/>
      <c r="F750" s="68" t="str">
        <f>IF(Máximo!F750:I750="","",Máximo!F750:I750)</f>
        <v/>
      </c>
      <c r="G750" s="72">
        <f>Máximo!G750:J750</f>
        <v>2.1459227E-4</v>
      </c>
      <c r="H750" s="70" t="str">
        <f>IF(Máximo!H750="","",Máximo!H750)</f>
        <v>Obrigatório</v>
      </c>
      <c r="I750" s="37" t="s">
        <v>4</v>
      </c>
      <c r="J750" s="73">
        <f>IF($K$13="Não Atende",0,IF(I750="","",IF(H750="",VLOOKUP(I750,Parâmetros!$B$3:$C$6,2,0),VLOOKUP(I750,Parâmetros!$B$3:$C$6,2,0)*VLOOKUP(H750,Parâmetros!$E$3:$G$5,2,0))))</f>
        <v>0</v>
      </c>
      <c r="K750" s="74">
        <f t="shared" ref="K750" si="283">IF(J750="",0,((G750*J750)*$F$30)*0.9*100)</f>
        <v>0</v>
      </c>
      <c r="L750" s="3"/>
      <c r="M750" s="38"/>
    </row>
    <row r="751" spans="1:13" ht="45.75" customHeight="1" outlineLevel="1" x14ac:dyDescent="0.2">
      <c r="A751" s="170" t="str">
        <f>Máximo!A751</f>
        <v>3.714</v>
      </c>
      <c r="B751" s="667" t="str">
        <f>Máximo!B751:E751</f>
        <v>13.4.2.   Internet Explorer 10 32-bits (desejável)</v>
      </c>
      <c r="C751" s="668"/>
      <c r="D751" s="668"/>
      <c r="E751" s="669"/>
      <c r="F751" s="68" t="str">
        <f>IF(Máximo!F751:I751="","",Máximo!F751:I751)</f>
        <v/>
      </c>
      <c r="G751" s="72">
        <f>Máximo!G751:J751</f>
        <v>2.1459227E-4</v>
      </c>
      <c r="H751" s="70" t="str">
        <f>IF(Máximo!H751="","",Máximo!H751)</f>
        <v>Obrigatório</v>
      </c>
      <c r="I751" s="37" t="s">
        <v>4</v>
      </c>
      <c r="J751" s="73">
        <f>IF($K$13="Não Atende",0,IF(I751="","",IF(H751="",VLOOKUP(I751,Parâmetros!$B$3:$C$6,2,0),VLOOKUP(I751,Parâmetros!$B$3:$C$6,2,0)*VLOOKUP(H751,Parâmetros!$E$3:$G$5,2,0))))</f>
        <v>0</v>
      </c>
      <c r="K751" s="74">
        <f t="shared" ref="K751" si="284">IF(J751="",0,((G751*J751)*$F$30)*0.9*100)</f>
        <v>0</v>
      </c>
      <c r="L751" s="3"/>
      <c r="M751" s="38"/>
    </row>
    <row r="752" spans="1:13" ht="45.75" customHeight="1" outlineLevel="1" x14ac:dyDescent="0.2">
      <c r="A752" s="170" t="str">
        <f>Máximo!A752</f>
        <v>3.715</v>
      </c>
      <c r="B752" s="667" t="str">
        <f>Máximo!B752:E752</f>
        <v>13.4.3.   Internet Explorer 11 32-bits (obrigatório)</v>
      </c>
      <c r="C752" s="668"/>
      <c r="D752" s="668"/>
      <c r="E752" s="669"/>
      <c r="F752" s="68" t="str">
        <f>IF(Máximo!F752:I752="","",Máximo!F752:I752)</f>
        <v/>
      </c>
      <c r="G752" s="72">
        <f>Máximo!G752:J752</f>
        <v>2.1459227E-4</v>
      </c>
      <c r="H752" s="70" t="str">
        <f>IF(Máximo!H752="","",Máximo!H752)</f>
        <v>Obrigatório</v>
      </c>
      <c r="I752" s="37" t="s">
        <v>4</v>
      </c>
      <c r="J752" s="73">
        <f>IF($K$13="Não Atende",0,IF(I752="","",IF(H752="",VLOOKUP(I752,Parâmetros!$B$3:$C$6,2,0),VLOOKUP(I752,Parâmetros!$B$3:$C$6,2,0)*VLOOKUP(H752,Parâmetros!$E$3:$G$5,2,0))))</f>
        <v>0</v>
      </c>
      <c r="K752" s="74">
        <f t="shared" ref="K752" si="285">IF(J752="",0,((G752*J752)*$F$30)*0.9*100)</f>
        <v>0</v>
      </c>
      <c r="L752" s="3"/>
      <c r="M752" s="38"/>
    </row>
    <row r="753" spans="1:13" ht="45.75" customHeight="1" outlineLevel="1" x14ac:dyDescent="0.2">
      <c r="A753" s="170" t="str">
        <f>Máximo!A753</f>
        <v>3.716</v>
      </c>
      <c r="B753" s="667" t="str">
        <f>Máximo!B753:E753</f>
        <v>13.4.4.   Nova versão do Internet Explorer (apresentar plano de update quando solicitado)</v>
      </c>
      <c r="C753" s="668"/>
      <c r="D753" s="668"/>
      <c r="E753" s="669"/>
      <c r="F753" s="68" t="str">
        <f>IF(Máximo!F753:I753="","",Máximo!F753:I753)</f>
        <v/>
      </c>
      <c r="G753" s="72">
        <f>Máximo!G753:J753</f>
        <v>2.1459227E-4</v>
      </c>
      <c r="H753" s="70" t="str">
        <f>IF(Máximo!H753="","",Máximo!H753)</f>
        <v>Obrigatório</v>
      </c>
      <c r="I753" s="37" t="s">
        <v>17</v>
      </c>
      <c r="J753" s="73">
        <f>IF($K$13="Não Atende",0,IF(I753="","",IF(H753="",VLOOKUP(I753,Parâmetros!$B$3:$C$6,2,0),VLOOKUP(I753,Parâmetros!$B$3:$C$6,2,0)*VLOOKUP(H753,Parâmetros!$E$3:$G$5,2,0))))</f>
        <v>0</v>
      </c>
      <c r="K753" s="74">
        <f t="shared" ref="K753" si="286">IF(J753="",0,((G753*J753)*$F$30)*0.9*100)</f>
        <v>0</v>
      </c>
      <c r="L753" s="3"/>
      <c r="M753" s="38"/>
    </row>
    <row r="754" spans="1:13" ht="45.75" customHeight="1" outlineLevel="1" x14ac:dyDescent="0.2">
      <c r="A754" s="170" t="str">
        <f>Máximo!A754</f>
        <v>3.717</v>
      </c>
      <c r="B754" s="667" t="str">
        <f>Máximo!B754:E754</f>
        <v>13.5.O PROPONENTE deverá garantir que a solução seja compatível com os sistemas operacionais Microsoft conforme lista a seguir:</v>
      </c>
      <c r="C754" s="668"/>
      <c r="D754" s="668"/>
      <c r="E754" s="669"/>
      <c r="F754" s="68" t="str">
        <f>IF(Máximo!F754:I754="","",Máximo!F754:I754)</f>
        <v/>
      </c>
      <c r="G754" s="72">
        <f>Máximo!G754:J754</f>
        <v>2.1459227E-4</v>
      </c>
      <c r="H754" s="70" t="str">
        <f>IF(Máximo!H754="","",Máximo!H754)</f>
        <v>Obrigatório</v>
      </c>
      <c r="I754" s="37" t="s">
        <v>4</v>
      </c>
      <c r="J754" s="73">
        <f>IF($K$13="Não Atende",0,IF(I754="","",IF(H754="",VLOOKUP(I754,Parâmetros!$B$3:$C$6,2,0),VLOOKUP(I754,Parâmetros!$B$3:$C$6,2,0)*VLOOKUP(H754,Parâmetros!$E$3:$G$5,2,0))))</f>
        <v>0</v>
      </c>
      <c r="K754" s="74">
        <f t="shared" ref="K754" si="287">IF(J754="",0,((G754*J754)*$F$30)*0.9*100)</f>
        <v>0</v>
      </c>
      <c r="L754" s="3"/>
      <c r="M754" s="38"/>
    </row>
    <row r="755" spans="1:13" ht="45.75" customHeight="1" outlineLevel="1" x14ac:dyDescent="0.2">
      <c r="A755" s="170" t="str">
        <f>Máximo!A755</f>
        <v>3.718</v>
      </c>
      <c r="B755" s="667" t="str">
        <f>Máximo!B755:E755</f>
        <v>13.5.1.   Windows 7 Enterprise 32-bits Pt-Br (obrigatório)</v>
      </c>
      <c r="C755" s="668"/>
      <c r="D755" s="668"/>
      <c r="E755" s="669"/>
      <c r="F755" s="68" t="str">
        <f>IF(Máximo!F755:I755="","",Máximo!F755:I755)</f>
        <v/>
      </c>
      <c r="G755" s="72">
        <f>Máximo!G755:J755</f>
        <v>2.1459227E-4</v>
      </c>
      <c r="H755" s="70" t="str">
        <f>IF(Máximo!H755="","",Máximo!H755)</f>
        <v>Obrigatório</v>
      </c>
      <c r="I755" s="37" t="s">
        <v>4</v>
      </c>
      <c r="J755" s="73">
        <f>IF($K$13="Não Atende",0,IF(I755="","",IF(H755="",VLOOKUP(I755,Parâmetros!$B$3:$C$6,2,0),VLOOKUP(I755,Parâmetros!$B$3:$C$6,2,0)*VLOOKUP(H755,Parâmetros!$E$3:$G$5,2,0))))</f>
        <v>0</v>
      </c>
      <c r="K755" s="74">
        <f t="shared" ref="K755" si="288">IF(J755="",0,((G755*J755)*$F$30)*0.9*100)</f>
        <v>0</v>
      </c>
      <c r="L755" s="3"/>
      <c r="M755" s="38"/>
    </row>
    <row r="756" spans="1:13" ht="45.75" customHeight="1" outlineLevel="1" x14ac:dyDescent="0.2">
      <c r="A756" s="170" t="str">
        <f>Máximo!A756</f>
        <v>3.719</v>
      </c>
      <c r="B756" s="667" t="str">
        <f>Máximo!B756:E756</f>
        <v>13.5.2.   Windows 7 Enterprise 64-bits Pt-Br (obrigatório)</v>
      </c>
      <c r="C756" s="668"/>
      <c r="D756" s="668"/>
      <c r="E756" s="669"/>
      <c r="F756" s="68" t="str">
        <f>IF(Máximo!F756:I756="","",Máximo!F756:I756)</f>
        <v/>
      </c>
      <c r="G756" s="72">
        <f>Máximo!G756:J756</f>
        <v>2.1459227E-4</v>
      </c>
      <c r="H756" s="70" t="str">
        <f>IF(Máximo!H756="","",Máximo!H756)</f>
        <v>Obrigatório</v>
      </c>
      <c r="I756" s="37" t="s">
        <v>4</v>
      </c>
      <c r="J756" s="73">
        <f>IF($K$13="Não Atende",0,IF(I756="","",IF(H756="",VLOOKUP(I756,Parâmetros!$B$3:$C$6,2,0),VLOOKUP(I756,Parâmetros!$B$3:$C$6,2,0)*VLOOKUP(H756,Parâmetros!$E$3:$G$5,2,0))))</f>
        <v>0</v>
      </c>
      <c r="K756" s="74">
        <f t="shared" ref="K756" si="289">IF(J756="",0,((G756*J756)*$F$30)*0.9*100)</f>
        <v>0</v>
      </c>
      <c r="L756" s="3"/>
      <c r="M756" s="38"/>
    </row>
    <row r="757" spans="1:13" ht="45.75" customHeight="1" outlineLevel="1" x14ac:dyDescent="0.2">
      <c r="A757" s="170" t="str">
        <f>Máximo!A757</f>
        <v>3.720</v>
      </c>
      <c r="B757" s="667" t="str">
        <f>Máximo!B757:E757</f>
        <v>13.5.3.   Windows 8.1 Enterprise 32-bits Pt-Br (obrigatório)</v>
      </c>
      <c r="C757" s="668"/>
      <c r="D757" s="668"/>
      <c r="E757" s="669"/>
      <c r="F757" s="68" t="str">
        <f>IF(Máximo!F757:I757="","",Máximo!F757:I757)</f>
        <v/>
      </c>
      <c r="G757" s="72">
        <f>Máximo!G757:J757</f>
        <v>2.1459227E-4</v>
      </c>
      <c r="H757" s="70" t="str">
        <f>IF(Máximo!H757="","",Máximo!H757)</f>
        <v>Obrigatório</v>
      </c>
      <c r="I757" s="37" t="s">
        <v>4</v>
      </c>
      <c r="J757" s="73">
        <f>IF($K$13="Não Atende",0,IF(I757="","",IF(H757="",VLOOKUP(I757,Parâmetros!$B$3:$C$6,2,0),VLOOKUP(I757,Parâmetros!$B$3:$C$6,2,0)*VLOOKUP(H757,Parâmetros!$E$3:$G$5,2,0))))</f>
        <v>0</v>
      </c>
      <c r="K757" s="74">
        <f t="shared" ref="K757" si="290">IF(J757="",0,((G757*J757)*$F$30)*0.9*100)</f>
        <v>0</v>
      </c>
      <c r="L757" s="3"/>
      <c r="M757" s="38"/>
    </row>
    <row r="758" spans="1:13" ht="45.75" customHeight="1" outlineLevel="1" x14ac:dyDescent="0.2">
      <c r="A758" s="170" t="str">
        <f>Máximo!A758</f>
        <v>3.721</v>
      </c>
      <c r="B758" s="667" t="str">
        <f>Máximo!B758:E758</f>
        <v>13.5.4.   Windows 8.1 Enterprise 64-bits Pt-Br (obrigatório)</v>
      </c>
      <c r="C758" s="668"/>
      <c r="D758" s="668"/>
      <c r="E758" s="669"/>
      <c r="F758" s="68" t="str">
        <f>IF(Máximo!F758:I758="","",Máximo!F758:I758)</f>
        <v/>
      </c>
      <c r="G758" s="72">
        <f>Máximo!G758:J758</f>
        <v>2.1459227E-4</v>
      </c>
      <c r="H758" s="70" t="str">
        <f>IF(Máximo!H758="","",Máximo!H758)</f>
        <v>Obrigatório</v>
      </c>
      <c r="I758" s="37" t="s">
        <v>4</v>
      </c>
      <c r="J758" s="73">
        <f>IF($K$13="Não Atende",0,IF(I758="","",IF(H758="",VLOOKUP(I758,Parâmetros!$B$3:$C$6,2,0),VLOOKUP(I758,Parâmetros!$B$3:$C$6,2,0)*VLOOKUP(H758,Parâmetros!$E$3:$G$5,2,0))))</f>
        <v>0</v>
      </c>
      <c r="K758" s="74">
        <f t="shared" ref="K758" si="291">IF(J758="",0,((G758*J758)*$F$30)*0.9*100)</f>
        <v>0</v>
      </c>
      <c r="L758" s="3"/>
      <c r="M758" s="38"/>
    </row>
    <row r="759" spans="1:13" ht="45.75" customHeight="1" outlineLevel="1" x14ac:dyDescent="0.2">
      <c r="A759" s="170" t="str">
        <f>Máximo!A759</f>
        <v>3.722</v>
      </c>
      <c r="B759" s="667" t="str">
        <f>Máximo!B759:E759</f>
        <v>13.5.5.   Windows 10 Enterprise 32-bits Pt-Br (obrigatório)</v>
      </c>
      <c r="C759" s="668"/>
      <c r="D759" s="668"/>
      <c r="E759" s="669"/>
      <c r="F759" s="68" t="str">
        <f>IF(Máximo!F759:I759="","",Máximo!F759:I759)</f>
        <v/>
      </c>
      <c r="G759" s="72">
        <f>Máximo!G759:J759</f>
        <v>2.1459227E-4</v>
      </c>
      <c r="H759" s="70" t="str">
        <f>IF(Máximo!H759="","",Máximo!H759)</f>
        <v>Obrigatório</v>
      </c>
      <c r="I759" s="37" t="s">
        <v>4</v>
      </c>
      <c r="J759" s="73">
        <f>IF($K$13="Não Atende",0,IF(I759="","",IF(H759="",VLOOKUP(I759,Parâmetros!$B$3:$C$6,2,0),VLOOKUP(I759,Parâmetros!$B$3:$C$6,2,0)*VLOOKUP(H759,Parâmetros!$E$3:$G$5,2,0))))</f>
        <v>0</v>
      </c>
      <c r="K759" s="74">
        <f t="shared" ref="K759" si="292">IF(J759="",0,((G759*J759)*$F$30)*0.9*100)</f>
        <v>0</v>
      </c>
      <c r="L759" s="3"/>
      <c r="M759" s="38"/>
    </row>
    <row r="760" spans="1:13" ht="45.75" customHeight="1" outlineLevel="1" x14ac:dyDescent="0.2">
      <c r="A760" s="170" t="str">
        <f>Máximo!A760</f>
        <v>3.723</v>
      </c>
      <c r="B760" s="667" t="str">
        <f>Máximo!B760:E760</f>
        <v>13.5.6.   Windows 10 Enterprise 64-bits Pt-Br (obrigatório)</v>
      </c>
      <c r="C760" s="668"/>
      <c r="D760" s="668"/>
      <c r="E760" s="669"/>
      <c r="F760" s="68" t="str">
        <f>IF(Máximo!F760:I760="","",Máximo!F760:I760)</f>
        <v/>
      </c>
      <c r="G760" s="72">
        <f>Máximo!G760:J760</f>
        <v>2.1459227E-4</v>
      </c>
      <c r="H760" s="70" t="str">
        <f>IF(Máximo!H760="","",Máximo!H760)</f>
        <v>Obrigatório</v>
      </c>
      <c r="I760" s="37" t="s">
        <v>4</v>
      </c>
      <c r="J760" s="73">
        <f>IF($K$13="Não Atende",0,IF(I760="","",IF(H760="",VLOOKUP(I760,Parâmetros!$B$3:$C$6,2,0),VLOOKUP(I760,Parâmetros!$B$3:$C$6,2,0)*VLOOKUP(H760,Parâmetros!$E$3:$G$5,2,0))))</f>
        <v>0</v>
      </c>
      <c r="K760" s="74">
        <f t="shared" ref="K760" si="293">IF(J760="",0,((G760*J760)*$F$30)*0.9*100)</f>
        <v>0</v>
      </c>
      <c r="L760" s="3"/>
      <c r="M760" s="38"/>
    </row>
    <row r="761" spans="1:13" ht="45.75" customHeight="1" outlineLevel="1" x14ac:dyDescent="0.2">
      <c r="A761" s="170" t="str">
        <f>Máximo!A761</f>
        <v>3.724</v>
      </c>
      <c r="B761" s="667" t="str">
        <f>Máximo!B761:E761</f>
        <v>13.5.7.   Nova versão do Sistema Operacional Windows (apresentar plano de update quando solicitado)</v>
      </c>
      <c r="C761" s="668"/>
      <c r="D761" s="668"/>
      <c r="E761" s="669"/>
      <c r="F761" s="68" t="str">
        <f>IF(Máximo!F761:I761="","",Máximo!F761:I761)</f>
        <v/>
      </c>
      <c r="G761" s="72">
        <f>Máximo!G761:J761</f>
        <v>2.1459227E-4</v>
      </c>
      <c r="H761" s="70" t="str">
        <f>IF(Máximo!H761="","",Máximo!H761)</f>
        <v>Obrigatório</v>
      </c>
      <c r="I761" s="37" t="s">
        <v>17</v>
      </c>
      <c r="J761" s="73">
        <f>IF($K$13="Não Atende",0,IF(I761="","",IF(H761="",VLOOKUP(I761,Parâmetros!$B$3:$C$6,2,0),VLOOKUP(I761,Parâmetros!$B$3:$C$6,2,0)*VLOOKUP(H761,Parâmetros!$E$3:$G$5,2,0))))</f>
        <v>0</v>
      </c>
      <c r="K761" s="74">
        <f t="shared" ref="K761" si="294">IF(J761="",0,((G761*J761)*$F$30)*0.9*100)</f>
        <v>0</v>
      </c>
      <c r="L761" s="3"/>
      <c r="M761" s="38"/>
    </row>
    <row r="762" spans="1:13" ht="45.75" customHeight="1" outlineLevel="1" x14ac:dyDescent="0.2">
      <c r="A762" s="170" t="str">
        <f>Máximo!A762</f>
        <v>3.725</v>
      </c>
      <c r="B762" s="667" t="str">
        <f>Máximo!B762:E762</f>
        <v>13.6.O PROPONENTE deverá garantir que a solução seja compatível com os sistemas operacionais voltados para dispositivos móveis conforme lista a seguir:</v>
      </c>
      <c r="C762" s="668"/>
      <c r="D762" s="668"/>
      <c r="E762" s="669"/>
      <c r="F762" s="68" t="str">
        <f>IF(Máximo!F762:I762="","",Máximo!F762:I762)</f>
        <v/>
      </c>
      <c r="G762" s="72">
        <f>Máximo!G762:J762</f>
        <v>2.1459227E-4</v>
      </c>
      <c r="H762" s="70" t="str">
        <f>IF(Máximo!H762="","",Máximo!H762)</f>
        <v>Obrigatório</v>
      </c>
      <c r="I762" s="37" t="s">
        <v>4</v>
      </c>
      <c r="J762" s="73">
        <f>IF($K$13="Não Atende",0,IF(I762="","",IF(H762="",VLOOKUP(I762,Parâmetros!$B$3:$C$6,2,0),VLOOKUP(I762,Parâmetros!$B$3:$C$6,2,0)*VLOOKUP(H762,Parâmetros!$E$3:$G$5,2,0))))</f>
        <v>0</v>
      </c>
      <c r="K762" s="74">
        <f t="shared" ref="K762" si="295">IF(J762="",0,((G762*J762)*$F$30)*0.9*100)</f>
        <v>0</v>
      </c>
      <c r="L762" s="3"/>
      <c r="M762" s="38"/>
    </row>
    <row r="763" spans="1:13" ht="45.75" customHeight="1" outlineLevel="1" x14ac:dyDescent="0.2">
      <c r="A763" s="170" t="str">
        <f>Máximo!A763</f>
        <v>3.726</v>
      </c>
      <c r="B763" s="667" t="str">
        <f>Máximo!B763:E763</f>
        <v>13.6.1.   Android na versão atual e duas anteriores</v>
      </c>
      <c r="C763" s="668"/>
      <c r="D763" s="668"/>
      <c r="E763" s="669"/>
      <c r="F763" s="68" t="str">
        <f>IF(Máximo!F763:I763="","",Máximo!F763:I763)</f>
        <v/>
      </c>
      <c r="G763" s="72">
        <f>Máximo!G763:J763</f>
        <v>2.1459227E-4</v>
      </c>
      <c r="H763" s="70" t="str">
        <f>IF(Máximo!H763="","",Máximo!H763)</f>
        <v>Obrigatório</v>
      </c>
      <c r="I763" s="37" t="s">
        <v>4</v>
      </c>
      <c r="J763" s="73">
        <f>IF($K$13="Não Atende",0,IF(I763="","",IF(H763="",VLOOKUP(I763,Parâmetros!$B$3:$C$6,2,0),VLOOKUP(I763,Parâmetros!$B$3:$C$6,2,0)*VLOOKUP(H763,Parâmetros!$E$3:$G$5,2,0))))</f>
        <v>0</v>
      </c>
      <c r="K763" s="74">
        <f t="shared" ref="K763" si="296">IF(J763="",0,((G763*J763)*$F$30)*0.9*100)</f>
        <v>0</v>
      </c>
      <c r="L763" s="3"/>
      <c r="M763" s="38"/>
    </row>
    <row r="764" spans="1:13" ht="45.75" customHeight="1" outlineLevel="1" x14ac:dyDescent="0.2">
      <c r="A764" s="170" t="str">
        <f>Máximo!A764</f>
        <v>3.727</v>
      </c>
      <c r="B764" s="667" t="str">
        <f>Máximo!B764:E764</f>
        <v>13.6.2.   iOS na versão atual e duas anteriores</v>
      </c>
      <c r="C764" s="668"/>
      <c r="D764" s="668"/>
      <c r="E764" s="669"/>
      <c r="F764" s="68" t="str">
        <f>IF(Máximo!F764:I764="","",Máximo!F764:I764)</f>
        <v/>
      </c>
      <c r="G764" s="72">
        <f>Máximo!G764:J764</f>
        <v>2.1459227E-4</v>
      </c>
      <c r="H764" s="70" t="str">
        <f>IF(Máximo!H764="","",Máximo!H764)</f>
        <v>Obrigatório</v>
      </c>
      <c r="I764" s="37" t="s">
        <v>4</v>
      </c>
      <c r="J764" s="73">
        <f>IF($K$13="Não Atende",0,IF(I764="","",IF(H764="",VLOOKUP(I764,Parâmetros!$B$3:$C$6,2,0),VLOOKUP(I764,Parâmetros!$B$3:$C$6,2,0)*VLOOKUP(H764,Parâmetros!$E$3:$G$5,2,0))))</f>
        <v>0</v>
      </c>
      <c r="K764" s="74">
        <f t="shared" ref="K764" si="297">IF(J764="",0,((G764*J764)*$F$30)*0.9*100)</f>
        <v>0</v>
      </c>
      <c r="L764" s="3"/>
      <c r="M764" s="38"/>
    </row>
    <row r="765" spans="1:13" ht="45.75" customHeight="1" outlineLevel="1" x14ac:dyDescent="0.2">
      <c r="A765" s="170" t="str">
        <f>Máximo!A765</f>
        <v>3.728</v>
      </c>
      <c r="B765" s="667" t="str">
        <f>Máximo!B765:E765</f>
        <v>13.6.3.   Windows Mobile na versão atual e duas anteriores</v>
      </c>
      <c r="C765" s="668"/>
      <c r="D765" s="668"/>
      <c r="E765" s="669"/>
      <c r="F765" s="68" t="str">
        <f>IF(Máximo!F765:I765="","",Máximo!F765:I765)</f>
        <v/>
      </c>
      <c r="G765" s="72">
        <f>Máximo!G765:J765</f>
        <v>2.1459227E-4</v>
      </c>
      <c r="H765" s="70" t="str">
        <f>IF(Máximo!H765="","",Máximo!H765)</f>
        <v>Obrigatório</v>
      </c>
      <c r="I765" s="37" t="s">
        <v>4</v>
      </c>
      <c r="J765" s="73">
        <f>IF($K$13="Não Atende",0,IF(I765="","",IF(H765="",VLOOKUP(I765,Parâmetros!$B$3:$C$6,2,0),VLOOKUP(I765,Parâmetros!$B$3:$C$6,2,0)*VLOOKUP(H765,Parâmetros!$E$3:$G$5,2,0))))</f>
        <v>0</v>
      </c>
      <c r="K765" s="74">
        <f t="shared" ref="K765" si="298">IF(J765="",0,((G765*J765)*$F$30)*0.9*100)</f>
        <v>0</v>
      </c>
      <c r="L765" s="3"/>
      <c r="M765" s="38"/>
    </row>
    <row r="766" spans="1:13" ht="45.75" customHeight="1" outlineLevel="1" x14ac:dyDescent="0.2">
      <c r="A766" s="170" t="str">
        <f>Máximo!A766</f>
        <v>3.729</v>
      </c>
      <c r="B766" s="667" t="str">
        <f>Máximo!B766:E766</f>
        <v>13.7.Teste de Aceite</v>
      </c>
      <c r="C766" s="668"/>
      <c r="D766" s="668"/>
      <c r="E766" s="669"/>
      <c r="F766" s="68" t="str">
        <f>IF(Máximo!F766:I766="","",Máximo!F766:I766)</f>
        <v/>
      </c>
      <c r="G766" s="72">
        <f>Máximo!G766:J766</f>
        <v>2.1459227E-4</v>
      </c>
      <c r="H766" s="70" t="str">
        <f>IF(Máximo!H766="","",Máximo!H766)</f>
        <v>Obrigatório</v>
      </c>
      <c r="I766" s="37" t="s">
        <v>4</v>
      </c>
      <c r="J766" s="73">
        <f>IF($K$13="Não Atende",0,IF(I766="","",IF(H766="",VLOOKUP(I766,Parâmetros!$B$3:$C$6,2,0),VLOOKUP(I766,Parâmetros!$B$3:$C$6,2,0)*VLOOKUP(H766,Parâmetros!$E$3:$G$5,2,0))))</f>
        <v>0</v>
      </c>
      <c r="K766" s="74">
        <f t="shared" ref="K766" si="299">IF(J766="",0,((G766*J766)*$F$30)*0.9*100)</f>
        <v>0</v>
      </c>
      <c r="L766" s="3"/>
      <c r="M766" s="38"/>
    </row>
    <row r="767" spans="1:13" ht="45.75" customHeight="1" outlineLevel="1" x14ac:dyDescent="0.2">
      <c r="A767" s="170" t="str">
        <f>Máximo!A767</f>
        <v>3.730</v>
      </c>
      <c r="B767" s="667" t="str">
        <f>Máximo!B767:E767</f>
        <v>13.7.1.           Para todos os itens descritos neste documento faz-se necessário, em tempo de UAT, validar o funcionamento dos clientes e front-ends web de acordo com as especificações mínimas divulgadas.</v>
      </c>
      <c r="C767" s="668"/>
      <c r="D767" s="668"/>
      <c r="E767" s="669"/>
      <c r="F767" s="68" t="str">
        <f>IF(Máximo!F767:I767="","",Máximo!F767:I767)</f>
        <v/>
      </c>
      <c r="G767" s="72">
        <f>Máximo!G767:J767</f>
        <v>2.1459227E-4</v>
      </c>
      <c r="H767" s="70" t="str">
        <f>IF(Máximo!H767="","",Máximo!H767)</f>
        <v>Obrigatório</v>
      </c>
      <c r="I767" s="37" t="s">
        <v>4</v>
      </c>
      <c r="J767" s="73">
        <f>IF($K$13="Não Atende",0,IF(I767="","",IF(H767="",VLOOKUP(I767,Parâmetros!$B$3:$C$6,2,0),VLOOKUP(I767,Parâmetros!$B$3:$C$6,2,0)*VLOOKUP(H767,Parâmetros!$E$3:$G$5,2,0))))</f>
        <v>0</v>
      </c>
      <c r="K767" s="74">
        <f t="shared" ref="K767" si="300">IF(J767="",0,((G767*J767)*$F$30)*0.9*100)</f>
        <v>0</v>
      </c>
      <c r="L767" s="3"/>
      <c r="M767" s="38"/>
    </row>
    <row r="768" spans="1:13" ht="45.75" customHeight="1" outlineLevel="1" x14ac:dyDescent="0.2">
      <c r="A768" s="170" t="str">
        <f>Máximo!A768</f>
        <v>3.731</v>
      </c>
      <c r="B768" s="667" t="str">
        <f>Máximo!B768:E768</f>
        <v>14.      Treinamentos</v>
      </c>
      <c r="C768" s="668"/>
      <c r="D768" s="668"/>
      <c r="E768" s="669"/>
      <c r="F768" s="68" t="str">
        <f>IF(Máximo!F768:I768="","",Máximo!F768:I768)</f>
        <v/>
      </c>
      <c r="G768" s="72">
        <f>Máximo!G768:J768</f>
        <v>2.1459227E-4</v>
      </c>
      <c r="H768" s="70" t="str">
        <f>IF(Máximo!H768="","",Máximo!H768)</f>
        <v>Obrigatório</v>
      </c>
      <c r="I768" s="37" t="s">
        <v>4</v>
      </c>
      <c r="J768" s="73">
        <f>IF($K$13="Não Atende",0,IF(I768="","",IF(H768="",VLOOKUP(I768,Parâmetros!$B$3:$C$6,2,0),VLOOKUP(I768,Parâmetros!$B$3:$C$6,2,0)*VLOOKUP(H768,Parâmetros!$E$3:$G$5,2,0))))</f>
        <v>0</v>
      </c>
      <c r="K768" s="74">
        <f t="shared" ref="K768" si="301">IF(J768="",0,((G768*J768)*$F$30)*0.9*100)</f>
        <v>0</v>
      </c>
      <c r="L768" s="3"/>
      <c r="M768" s="38"/>
    </row>
    <row r="769" spans="1:13" ht="45.75" customHeight="1" outlineLevel="1" x14ac:dyDescent="0.2">
      <c r="A769" s="170" t="str">
        <f>Máximo!A769</f>
        <v>3.732</v>
      </c>
      <c r="B769" s="667" t="str">
        <f>Máximo!B769:E769</f>
        <v>14.1.Treinamento</v>
      </c>
      <c r="C769" s="668"/>
      <c r="D769" s="668"/>
      <c r="E769" s="669"/>
      <c r="F769" s="68" t="str">
        <f>IF(Máximo!F769:I769="","",Máximo!F769:I769)</f>
        <v/>
      </c>
      <c r="G769" s="72">
        <f>Máximo!G769:J769</f>
        <v>2.1459227E-4</v>
      </c>
      <c r="H769" s="70" t="str">
        <f>IF(Máximo!H769="","",Máximo!H769)</f>
        <v>Obrigatório</v>
      </c>
      <c r="I769" s="37" t="s">
        <v>4</v>
      </c>
      <c r="J769" s="73">
        <f>IF($K$13="Não Atende",0,IF(I769="","",IF(H769="",VLOOKUP(I769,Parâmetros!$B$3:$C$6,2,0),VLOOKUP(I769,Parâmetros!$B$3:$C$6,2,0)*VLOOKUP(H769,Parâmetros!$E$3:$G$5,2,0))))</f>
        <v>0</v>
      </c>
      <c r="K769" s="74">
        <f t="shared" ref="K769" si="302">IF(J769="",0,((G769*J769)*$F$30)*0.9*100)</f>
        <v>0</v>
      </c>
      <c r="L769" s="3"/>
      <c r="M769" s="38"/>
    </row>
    <row r="770" spans="1:13" ht="45.75" customHeight="1" outlineLevel="1" x14ac:dyDescent="0.2">
      <c r="A770" s="170" t="str">
        <f>Máximo!A770</f>
        <v>3.733</v>
      </c>
      <c r="B770" s="667" t="str">
        <f>Máximo!B770:E770</f>
        <v>14.1.1.               O PROPONENTE será responsável por disponibilizar 20 vagas para qualificação da equipe na solução proposta em conteúdo oficial do fabricante do software.</v>
      </c>
      <c r="C770" s="668"/>
      <c r="D770" s="668"/>
      <c r="E770" s="669"/>
      <c r="F770" s="68" t="str">
        <f>IF(Máximo!F770:I770="","",Máximo!F770:I770)</f>
        <v/>
      </c>
      <c r="G770" s="72">
        <f>Máximo!G770:J770</f>
        <v>2.1459227E-4</v>
      </c>
      <c r="H770" s="70" t="str">
        <f>IF(Máximo!H770="","",Máximo!H770)</f>
        <v>Obrigatório</v>
      </c>
      <c r="I770" s="37" t="s">
        <v>4</v>
      </c>
      <c r="J770" s="73">
        <f>IF($K$13="Não Atende",0,IF(I770="","",IF(H770="",VLOOKUP(I770,Parâmetros!$B$3:$C$6,2,0),VLOOKUP(I770,Parâmetros!$B$3:$C$6,2,0)*VLOOKUP(H770,Parâmetros!$E$3:$G$5,2,0))))</f>
        <v>0</v>
      </c>
      <c r="K770" s="74">
        <f t="shared" ref="K770" si="303">IF(J770="",0,((G770*J770)*$F$30)*0.9*100)</f>
        <v>0</v>
      </c>
      <c r="L770" s="3"/>
      <c r="M770" s="38"/>
    </row>
    <row r="771" spans="1:13" ht="45.75" customHeight="1" outlineLevel="1" x14ac:dyDescent="0.2">
      <c r="A771" s="170" t="str">
        <f>Máximo!A771</f>
        <v>3.734</v>
      </c>
      <c r="B771" s="667" t="str">
        <f>Máximo!B771:E771</f>
        <v>14.1.2.               Essa qualificação deverá ser realizada na unidade de Brasília em data e local a ser definida pela OI.</v>
      </c>
      <c r="C771" s="668"/>
      <c r="D771" s="668"/>
      <c r="E771" s="669"/>
      <c r="F771" s="68" t="str">
        <f>IF(Máximo!F771:I771="","",Máximo!F771:I771)</f>
        <v/>
      </c>
      <c r="G771" s="72">
        <f>Máximo!G771:J771</f>
        <v>2.1459227E-4</v>
      </c>
      <c r="H771" s="70" t="str">
        <f>IF(Máximo!H771="","",Máximo!H771)</f>
        <v>Obrigatório</v>
      </c>
      <c r="I771" s="37" t="s">
        <v>4</v>
      </c>
      <c r="J771" s="73">
        <f>IF($K$13="Não Atende",0,IF(I771="","",IF(H771="",VLOOKUP(I771,Parâmetros!$B$3:$C$6,2,0),VLOOKUP(I771,Parâmetros!$B$3:$C$6,2,0)*VLOOKUP(H771,Parâmetros!$E$3:$G$5,2,0))))</f>
        <v>0</v>
      </c>
      <c r="K771" s="74">
        <f t="shared" ref="K771" si="304">IF(J771="",0,((G771*J771)*$F$30)*0.9*100)</f>
        <v>0</v>
      </c>
      <c r="L771" s="3"/>
      <c r="M771" s="38"/>
    </row>
    <row r="772" spans="1:13" ht="45.75" customHeight="1" outlineLevel="1" x14ac:dyDescent="0.2">
      <c r="A772" s="170" t="str">
        <f>Máximo!A772</f>
        <v>3.735</v>
      </c>
      <c r="B772" s="667" t="str">
        <f>Máximo!B772:E772</f>
        <v>14.1.3.               O conteúdo programático, carga horária, localização e datas dos treinamentos devem ser apresentadas pelo PROPONENTE e serão validas pela OI;</v>
      </c>
      <c r="C772" s="668"/>
      <c r="D772" s="668"/>
      <c r="E772" s="669"/>
      <c r="F772" s="68" t="str">
        <f>IF(Máximo!F772:I772="","",Máximo!F772:I772)</f>
        <v/>
      </c>
      <c r="G772" s="72">
        <f>Máximo!G772:J772</f>
        <v>2.1459227E-4</v>
      </c>
      <c r="H772" s="70" t="str">
        <f>IF(Máximo!H772="","",Máximo!H772)</f>
        <v>Obrigatório</v>
      </c>
      <c r="I772" s="37" t="s">
        <v>4</v>
      </c>
      <c r="J772" s="73">
        <f>IF($K$13="Não Atende",0,IF(I772="","",IF(H772="",VLOOKUP(I772,Parâmetros!$B$3:$C$6,2,0),VLOOKUP(I772,Parâmetros!$B$3:$C$6,2,0)*VLOOKUP(H772,Parâmetros!$E$3:$G$5,2,0))))</f>
        <v>0</v>
      </c>
      <c r="K772" s="74">
        <f t="shared" ref="K772" si="305">IF(J772="",0,((G772*J772)*$F$30)*0.9*100)</f>
        <v>0</v>
      </c>
      <c r="L772" s="3"/>
      <c r="M772" s="38"/>
    </row>
    <row r="773" spans="1:13" ht="45.75" customHeight="1" outlineLevel="1" x14ac:dyDescent="0.2">
      <c r="A773" s="170" t="str">
        <f>Máximo!A773</f>
        <v>3.736</v>
      </c>
      <c r="B773" s="667" t="str">
        <f>Máximo!B773:E773</f>
        <v>14.1.4.               Os treinamentos devem abordar itens como: instalação, configuração, customização, administração, monitoração, operação e suporte do ambiente de forma a garantir o repasse completo tecnológico e funcional da solução para as equipes definidas pela Oi;</v>
      </c>
      <c r="C773" s="668"/>
      <c r="D773" s="668"/>
      <c r="E773" s="669"/>
      <c r="F773" s="68" t="str">
        <f>IF(Máximo!F773:I773="","",Máximo!F773:I773)</f>
        <v/>
      </c>
      <c r="G773" s="72">
        <f>Máximo!G773:J773</f>
        <v>2.1459227E-4</v>
      </c>
      <c r="H773" s="70" t="str">
        <f>IF(Máximo!H773="","",Máximo!H773)</f>
        <v>Obrigatório</v>
      </c>
      <c r="I773" s="37" t="s">
        <v>4</v>
      </c>
      <c r="J773" s="73">
        <f>IF($K$13="Não Atende",0,IF(I773="","",IF(H773="",VLOOKUP(I773,Parâmetros!$B$3:$C$6,2,0),VLOOKUP(I773,Parâmetros!$B$3:$C$6,2,0)*VLOOKUP(H773,Parâmetros!$E$3:$G$5,2,0))))</f>
        <v>0</v>
      </c>
      <c r="K773" s="74">
        <f t="shared" ref="K773" si="306">IF(J773="",0,((G773*J773)*$F$30)*0.9*100)</f>
        <v>0</v>
      </c>
      <c r="L773" s="3"/>
      <c r="M773" s="38"/>
    </row>
    <row r="774" spans="1:13" ht="45.75" customHeight="1" outlineLevel="1" x14ac:dyDescent="0.2">
      <c r="A774" s="170" t="str">
        <f>Máximo!A774</f>
        <v>3.737</v>
      </c>
      <c r="B774" s="667" t="str">
        <f>Máximo!B774:E774</f>
        <v>14.1.5.               Os treinamentos devem acontecer até 30 dias antes Fase de Transição para Produção impreterivelmente.</v>
      </c>
      <c r="C774" s="668"/>
      <c r="D774" s="668"/>
      <c r="E774" s="669"/>
      <c r="F774" s="68" t="str">
        <f>IF(Máximo!F774:I774="","",Máximo!F774:I774)</f>
        <v/>
      </c>
      <c r="G774" s="72">
        <f>Máximo!G774:J774</f>
        <v>2.1459227E-4</v>
      </c>
      <c r="H774" s="70" t="str">
        <f>IF(Máximo!H774="","",Máximo!H774)</f>
        <v>Obrigatório</v>
      </c>
      <c r="I774" s="37" t="s">
        <v>4</v>
      </c>
      <c r="J774" s="73">
        <f>IF($K$13="Não Atende",0,IF(I774="","",IF(H774="",VLOOKUP(I774,Parâmetros!$B$3:$C$6,2,0),VLOOKUP(I774,Parâmetros!$B$3:$C$6,2,0)*VLOOKUP(H774,Parâmetros!$E$3:$G$5,2,0))))</f>
        <v>0</v>
      </c>
      <c r="K774" s="74">
        <f t="shared" ref="K774" si="307">IF(J774="",0,((G774*J774)*$F$30)*0.9*100)</f>
        <v>0</v>
      </c>
      <c r="L774" s="3"/>
      <c r="M774" s="38"/>
    </row>
    <row r="775" spans="1:13" ht="45.75" customHeight="1" outlineLevel="1" x14ac:dyDescent="0.2">
      <c r="A775" s="170" t="str">
        <f>Máximo!A775</f>
        <v>3.738</v>
      </c>
      <c r="B775" s="667" t="str">
        <f>Máximo!B775:E775</f>
        <v>15.      Anexos</v>
      </c>
      <c r="C775" s="668"/>
      <c r="D775" s="668"/>
      <c r="E775" s="669"/>
      <c r="F775" s="68" t="str">
        <f>IF(Máximo!F775:I775="","",Máximo!F775:I775)</f>
        <v/>
      </c>
      <c r="G775" s="72">
        <f>Máximo!G775:J775</f>
        <v>2.1459227E-4</v>
      </c>
      <c r="H775" s="70" t="str">
        <f>IF(Máximo!H775="","",Máximo!H775)</f>
        <v>Obrigatório</v>
      </c>
      <c r="I775" s="37" t="s">
        <v>4</v>
      </c>
      <c r="J775" s="73">
        <f>IF($K$13="Não Atende",0,IF(I775="","",IF(H775="",VLOOKUP(I775,Parâmetros!$B$3:$C$6,2,0),VLOOKUP(I775,Parâmetros!$B$3:$C$6,2,0)*VLOOKUP(H775,Parâmetros!$E$3:$G$5,2,0))))</f>
        <v>0</v>
      </c>
      <c r="K775" s="74">
        <f t="shared" ref="K775" si="308">IF(J775="",0,((G775*J775)*$F$30)*0.9*100)</f>
        <v>0</v>
      </c>
      <c r="L775" s="3"/>
      <c r="M775" s="38"/>
    </row>
    <row r="776" spans="1:13" ht="45.75" customHeight="1" outlineLevel="1" x14ac:dyDescent="0.2">
      <c r="A776" s="170" t="str">
        <f>Máximo!A776</f>
        <v>3.739</v>
      </c>
      <c r="B776" s="667" t="str">
        <f>Máximo!B776:E776</f>
        <v>15.1.Anexo A – Arquitetura de HA e DR</v>
      </c>
      <c r="C776" s="668"/>
      <c r="D776" s="668"/>
      <c r="E776" s="669"/>
      <c r="F776" s="68" t="str">
        <f>IF(Máximo!F776:I776="","",Máximo!F776:I776)</f>
        <v/>
      </c>
      <c r="G776" s="72">
        <f>Máximo!G776:J776</f>
        <v>2.1459227E-4</v>
      </c>
      <c r="H776" s="70" t="str">
        <f>IF(Máximo!H776="","",Máximo!H776)</f>
        <v>Obrigatório</v>
      </c>
      <c r="I776" s="37" t="s">
        <v>4</v>
      </c>
      <c r="J776" s="73">
        <f>IF($K$13="Não Atende",0,IF(I776="","",IF(H776="",VLOOKUP(I776,Parâmetros!$B$3:$C$6,2,0),VLOOKUP(I776,Parâmetros!$B$3:$C$6,2,0)*VLOOKUP(H776,Parâmetros!$E$3:$G$5,2,0))))</f>
        <v>0</v>
      </c>
      <c r="K776" s="74">
        <f t="shared" ref="K776" si="309">IF(J776="",0,((G776*J776)*$F$30)*0.9*100)</f>
        <v>0</v>
      </c>
      <c r="L776" s="3"/>
      <c r="M776" s="38"/>
    </row>
    <row r="777" spans="1:13" ht="45.75" customHeight="1" outlineLevel="1" x14ac:dyDescent="0.2">
      <c r="A777" s="170" t="str">
        <f>Máximo!A777</f>
        <v>3.740</v>
      </c>
      <c r="B777" s="667" t="str">
        <f>Máximo!B777:E777</f>
        <v>15.2.Anexo B – Métricas e Sizing de Infraestrutura de TI</v>
      </c>
      <c r="C777" s="668"/>
      <c r="D777" s="668"/>
      <c r="E777" s="669"/>
      <c r="F777" s="68" t="str">
        <f>IF(Máximo!F777:I777="","",Máximo!F777:I777)</f>
        <v/>
      </c>
      <c r="G777" s="72">
        <f>Máximo!G777:J777</f>
        <v>2.1459227E-4</v>
      </c>
      <c r="H777" s="70" t="str">
        <f>IF(Máximo!H777="","",Máximo!H777)</f>
        <v>Obrigatório</v>
      </c>
      <c r="I777" s="37" t="s">
        <v>4</v>
      </c>
      <c r="J777" s="73">
        <f>IF($K$13="Não Atende",0,IF(I777="","",IF(H777="",VLOOKUP(I777,Parâmetros!$B$3:$C$6,2,0),VLOOKUP(I777,Parâmetros!$B$3:$C$6,2,0)*VLOOKUP(H777,Parâmetros!$E$3:$G$5,2,0))))</f>
        <v>0</v>
      </c>
      <c r="K777" s="74">
        <f t="shared" ref="K777" si="310">IF(J777="",0,((G777*J777)*$F$30)*0.9*100)</f>
        <v>0</v>
      </c>
      <c r="L777" s="3"/>
      <c r="M777" s="38"/>
    </row>
    <row r="778" spans="1:13" ht="45.75" customHeight="1" outlineLevel="1" x14ac:dyDescent="0.2">
      <c r="A778" s="170" t="str">
        <f>Máximo!A778</f>
        <v>3.741</v>
      </c>
      <c r="B778" s="667" t="str">
        <f>Máximo!B778:E778</f>
        <v>15.3.Anexo C: planilha com relação dos itens da RFP a ser respondida informando a declaração de conformidade e anexada a proposta a ser enviada.</v>
      </c>
      <c r="C778" s="668"/>
      <c r="D778" s="668"/>
      <c r="E778" s="669"/>
      <c r="F778" s="68" t="str">
        <f>IF(Máximo!F778:I778="","",Máximo!F778:I778)</f>
        <v/>
      </c>
      <c r="G778" s="72">
        <f>Máximo!G778:J778</f>
        <v>2.1459227E-4</v>
      </c>
      <c r="H778" s="70" t="str">
        <f>IF(Máximo!H778="","",Máximo!H778)</f>
        <v>Obrigatório</v>
      </c>
      <c r="I778" s="37" t="s">
        <v>4</v>
      </c>
      <c r="J778" s="73">
        <f>IF($K$13="Não Atende",0,IF(I778="","",IF(H778="",VLOOKUP(I778,Parâmetros!$B$3:$C$6,2,0),VLOOKUP(I778,Parâmetros!$B$3:$C$6,2,0)*VLOOKUP(H778,Parâmetros!$E$3:$G$5,2,0))))</f>
        <v>0</v>
      </c>
      <c r="K778" s="74">
        <f t="shared" ref="K778" si="311">IF(J778="",0,((G778*J778)*$F$30)*0.9*100)</f>
        <v>0</v>
      </c>
      <c r="L778" s="3"/>
      <c r="M778" s="38"/>
    </row>
    <row r="779" spans="1:13" ht="18" x14ac:dyDescent="0.2">
      <c r="A779" s="96">
        <f>Máximo!A779</f>
        <v>4</v>
      </c>
      <c r="B779" s="249" t="str">
        <f>Máximo!B779:E779</f>
        <v>Serviço</v>
      </c>
      <c r="C779" s="250"/>
      <c r="D779" s="250"/>
      <c r="E779" s="251"/>
      <c r="F779" s="65">
        <f>IF(Máximo!F779="","",Máximo!F779)</f>
        <v>0.18</v>
      </c>
      <c r="G779" s="65">
        <f>IF(Máximo!G779="","",Máximo!G779)</f>
        <v>1</v>
      </c>
      <c r="H779" s="97" t="str">
        <f>IF(Máximo!H779="","",Máximo!H779)</f>
        <v/>
      </c>
      <c r="I779" s="63"/>
      <c r="J779" s="100"/>
      <c r="K779" s="67">
        <f>SUM(K780:K785)-K785</f>
        <v>0</v>
      </c>
      <c r="L779" s="98"/>
      <c r="M779" s="77"/>
    </row>
    <row r="780" spans="1:13" ht="45" customHeight="1" outlineLevel="1" x14ac:dyDescent="0.2">
      <c r="A780" s="170" t="str">
        <f>Máximo!A780</f>
        <v>4.1</v>
      </c>
      <c r="B780" s="667" t="str">
        <f>Máximo!B780:E780</f>
        <v>Instalação e configuração básica</v>
      </c>
      <c r="C780" s="668"/>
      <c r="D780" s="668"/>
      <c r="E780" s="669"/>
      <c r="F780" s="99" t="str">
        <f>IF(Máximo!F780:I780="","",Máximo!F780:I780)</f>
        <v/>
      </c>
      <c r="G780" s="72">
        <f>Máximo!G780:J780</f>
        <v>0.125</v>
      </c>
      <c r="H780" s="70" t="str">
        <f>IF(Máximo!H780="","",Máximo!H780)</f>
        <v>Obrigatório</v>
      </c>
      <c r="I780" s="37" t="s">
        <v>4</v>
      </c>
      <c r="J780" s="73">
        <f>IF($K$13="Não Atende",0,IF(I780="","",IF(H780="",VLOOKUP(I780,Parâmetros!$B$3:$C$6,2,0),VLOOKUP(I780,Parâmetros!$B$3:$C$6,2,0)*VLOOKUP(H780,Parâmetros!$E$3:$G$5,2,0))))</f>
        <v>0</v>
      </c>
      <c r="K780" s="74">
        <f>IF(J780="",0,((G780*J780)*$F$779)*0.9*100)</f>
        <v>0</v>
      </c>
      <c r="L780" s="268"/>
      <c r="M780" s="256"/>
    </row>
    <row r="781" spans="1:13" ht="45" customHeight="1" outlineLevel="1" x14ac:dyDescent="0.2">
      <c r="A781" s="170" t="str">
        <f>Máximo!A781</f>
        <v>4.2</v>
      </c>
      <c r="B781" s="667" t="str">
        <f>Máximo!B781:E781</f>
        <v>Execução / Suporte de testes</v>
      </c>
      <c r="C781" s="668"/>
      <c r="D781" s="668"/>
      <c r="E781" s="669"/>
      <c r="F781" s="99" t="str">
        <f>IF(Máximo!F781:I781="","",Máximo!F781:I781)</f>
        <v/>
      </c>
      <c r="G781" s="72">
        <f>Máximo!G781:J781</f>
        <v>0.125</v>
      </c>
      <c r="H781" s="70" t="str">
        <f>IF(Máximo!H781="","",Máximo!H781)</f>
        <v>Obrigatório</v>
      </c>
      <c r="I781" s="37" t="s">
        <v>4</v>
      </c>
      <c r="J781" s="73">
        <f>IF($K$13="Não Atende",0,IF(I781="","",IF(H781="",VLOOKUP(I781,Parâmetros!$B$3:$C$6,2,0),VLOOKUP(I781,Parâmetros!$B$3:$C$6,2,0)*VLOOKUP(H781,Parâmetros!$E$3:$G$5,2,0))))</f>
        <v>0</v>
      </c>
      <c r="K781" s="74">
        <f>IF(J781="",0,((G781*J781)*$F$779)*0.9*100)</f>
        <v>0</v>
      </c>
      <c r="L781" s="268"/>
      <c r="M781" s="256"/>
    </row>
    <row r="782" spans="1:13" ht="45" customHeight="1" outlineLevel="1" x14ac:dyDescent="0.2">
      <c r="A782" s="170" t="str">
        <f>Máximo!A782</f>
        <v>4.3</v>
      </c>
      <c r="B782" s="667" t="str">
        <f>Máximo!B782:E782</f>
        <v>Transferência de conhecimento</v>
      </c>
      <c r="C782" s="668"/>
      <c r="D782" s="668"/>
      <c r="E782" s="669"/>
      <c r="F782" s="99" t="str">
        <f>IF(Máximo!F782:I782="","",Máximo!F782:I782)</f>
        <v/>
      </c>
      <c r="G782" s="72">
        <f>Máximo!G782:J782</f>
        <v>0.2</v>
      </c>
      <c r="H782" s="70" t="str">
        <f>IF(Máximo!H782="","",Máximo!H782)</f>
        <v>Obrigatório</v>
      </c>
      <c r="I782" s="37" t="s">
        <v>17</v>
      </c>
      <c r="J782" s="73">
        <f>IF($K$13="Não Atende",0,IF(I782="","",IF(H782="",VLOOKUP(I782,Parâmetros!$B$3:$C$6,2,0),VLOOKUP(I782,Parâmetros!$B$3:$C$6,2,0)*VLOOKUP(H782,Parâmetros!$E$3:$G$5,2,0))))</f>
        <v>0</v>
      </c>
      <c r="K782" s="74">
        <f>IF(J782="",0,((G782*J782)*$F$779)*0.9*100)</f>
        <v>0</v>
      </c>
      <c r="L782" s="268"/>
      <c r="M782" s="256"/>
    </row>
    <row r="783" spans="1:13" ht="45" customHeight="1" outlineLevel="1" x14ac:dyDescent="0.2">
      <c r="A783" s="170" t="str">
        <f>Máximo!A783</f>
        <v>4.4</v>
      </c>
      <c r="B783" s="667" t="str">
        <f>Máximo!B783:E783</f>
        <v>Consultoria</v>
      </c>
      <c r="C783" s="668"/>
      <c r="D783" s="668"/>
      <c r="E783" s="669"/>
      <c r="F783" s="99" t="str">
        <f>IF(Máximo!F783:I783="","",Máximo!F783:I783)</f>
        <v/>
      </c>
      <c r="G783" s="72">
        <f>Máximo!G783:J783</f>
        <v>0.5</v>
      </c>
      <c r="H783" s="70" t="str">
        <f>IF(Máximo!H783="","",Máximo!H783)</f>
        <v>Obrigatório</v>
      </c>
      <c r="I783" s="37" t="s">
        <v>5</v>
      </c>
      <c r="J783" s="73">
        <f>IF($K$13="Não Atende",0,IF(I783="","",IF(H783="",VLOOKUP(I783,Parâmetros!$B$3:$C$6,2,0),VLOOKUP(I783,Parâmetros!$B$3:$C$6,2,0)*VLOOKUP(H783,Parâmetros!$E$3:$G$5,2,0))))</f>
        <v>0</v>
      </c>
      <c r="K783" s="74">
        <f>IF(J783="",0,((G783*J783)*$F$779)*0.9*100)</f>
        <v>0</v>
      </c>
      <c r="L783" s="268"/>
      <c r="M783" s="256"/>
    </row>
    <row r="784" spans="1:13" ht="45" customHeight="1" outlineLevel="1" x14ac:dyDescent="0.2">
      <c r="A784" s="170" t="str">
        <f>Máximo!A784</f>
        <v>4.5</v>
      </c>
      <c r="B784" s="667" t="str">
        <f>Máximo!B784:E784</f>
        <v>Migração de dados</v>
      </c>
      <c r="C784" s="668"/>
      <c r="D784" s="668"/>
      <c r="E784" s="669"/>
      <c r="F784" s="99" t="str">
        <f>IF(Máximo!F784:I784="","",Máximo!F784:I784)</f>
        <v/>
      </c>
      <c r="G784" s="72">
        <f>Máximo!G784:J784</f>
        <v>0.05</v>
      </c>
      <c r="H784" s="70" t="str">
        <f>IF(Máximo!H784="","",Máximo!H784)</f>
        <v>Obrigatório</v>
      </c>
      <c r="I784" s="37" t="s">
        <v>4</v>
      </c>
      <c r="J784" s="73">
        <f>IF($K$13="Não Atende",0,IF(I784="","",IF(H784="",VLOOKUP(I784,Parâmetros!$B$3:$C$6,2,0),VLOOKUP(I784,Parâmetros!$B$3:$C$6,2,0)*VLOOKUP(H784,Parâmetros!$E$3:$G$5,2,0))))</f>
        <v>0</v>
      </c>
      <c r="K784" s="74">
        <f>IF(J784="",0,((G784*J784)*$F$779)*0.9*100)</f>
        <v>0</v>
      </c>
      <c r="L784" s="268"/>
      <c r="M784" s="256"/>
    </row>
    <row r="785" spans="1:16" ht="18.75" customHeight="1" x14ac:dyDescent="0.2">
      <c r="A785" s="96">
        <f>Máximo!A785</f>
        <v>5</v>
      </c>
      <c r="B785" s="249" t="str">
        <f>Máximo!B785:E785</f>
        <v>Treinamento</v>
      </c>
      <c r="C785" s="250"/>
      <c r="D785" s="250"/>
      <c r="E785" s="251"/>
      <c r="F785" s="65">
        <f>IF(Máximo!F785="","",Máximo!F785)</f>
        <v>0.02</v>
      </c>
      <c r="G785" s="65">
        <f>IF(Máximo!G785="","",Máximo!G785)</f>
        <v>1</v>
      </c>
      <c r="H785" s="97" t="str">
        <f>IF(Máximo!H785="","",Máximo!H785)</f>
        <v/>
      </c>
      <c r="I785" s="63"/>
      <c r="J785" s="100"/>
      <c r="K785" s="67">
        <f>SUM(K786:K787)</f>
        <v>0</v>
      </c>
      <c r="L785" s="252"/>
      <c r="M785" s="253"/>
    </row>
    <row r="786" spans="1:16" ht="45" customHeight="1" outlineLevel="1" x14ac:dyDescent="0.2">
      <c r="A786" s="170" t="str">
        <f>Máximo!A786</f>
        <v>5.1</v>
      </c>
      <c r="B786" s="667" t="str">
        <f>Máximo!B786:E786</f>
        <v>Plano de Treinamento Técnico e Funcional</v>
      </c>
      <c r="C786" s="668"/>
      <c r="D786" s="668"/>
      <c r="E786" s="669"/>
      <c r="F786" s="68" t="str">
        <f>IF(Máximo!F786:I786="","",Máximo!F786:I786)</f>
        <v/>
      </c>
      <c r="G786" s="72">
        <f>Máximo!G786:J786</f>
        <v>1</v>
      </c>
      <c r="H786" s="70" t="str">
        <f>IF(Máximo!H786="","",Máximo!H786)</f>
        <v>Obrigatório</v>
      </c>
      <c r="I786" s="37" t="s">
        <v>17</v>
      </c>
      <c r="J786" s="73">
        <f>IF($K$13="Não Atende",0,IF(I786="","",IF(H786="",VLOOKUP(I786,Parâmetros!$B$3:$C$6,2,0),VLOOKUP(I786,Parâmetros!$B$3:$C$6,2,0)*VLOOKUP(H786,Parâmetros!$E$3:$G$5,2,0))))</f>
        <v>0</v>
      </c>
      <c r="K786" s="74">
        <f t="shared" ref="K786" si="312">IF(J786="",0,((G786*J786)*$F$785)*0.9*100)</f>
        <v>0</v>
      </c>
      <c r="L786" s="3"/>
      <c r="M786" s="38"/>
    </row>
    <row r="787" spans="1:16" ht="12.75" customHeight="1" outlineLevel="1" x14ac:dyDescent="0.2">
      <c r="D787" s="6"/>
      <c r="E787" s="6"/>
      <c r="H787" s="7"/>
    </row>
    <row r="788" spans="1:16" outlineLevel="1" x14ac:dyDescent="0.2"/>
    <row r="789" spans="1:16" ht="26.25" customHeight="1" outlineLevel="1" x14ac:dyDescent="0.25">
      <c r="A789" s="439" t="s">
        <v>141</v>
      </c>
      <c r="B789" s="439"/>
      <c r="C789" s="439"/>
      <c r="D789" s="439"/>
      <c r="E789" s="439"/>
      <c r="F789" s="439"/>
      <c r="G789" s="439"/>
      <c r="H789" s="439"/>
      <c r="I789" s="439"/>
      <c r="J789" s="439"/>
      <c r="K789" s="439"/>
      <c r="L789" s="439"/>
      <c r="M789" s="439"/>
      <c r="N789" s="439"/>
      <c r="O789" s="145"/>
      <c r="P789" s="145"/>
    </row>
    <row r="790" spans="1:16" outlineLevel="1" x14ac:dyDescent="0.2"/>
    <row r="791" spans="1:16" ht="25.5" outlineLevel="1" x14ac:dyDescent="0.2">
      <c r="A791" s="224" t="s">
        <v>2</v>
      </c>
      <c r="B791" s="444" t="s">
        <v>1</v>
      </c>
      <c r="C791" s="444"/>
      <c r="D791" s="444"/>
      <c r="E791" s="444"/>
      <c r="F791" s="117" t="s">
        <v>20</v>
      </c>
      <c r="G791" s="91" t="s">
        <v>21</v>
      </c>
      <c r="H791" s="92" t="s">
        <v>59</v>
      </c>
      <c r="I791" s="92" t="s">
        <v>7</v>
      </c>
      <c r="J791" s="93" t="s">
        <v>0</v>
      </c>
      <c r="K791" s="94" t="s">
        <v>10</v>
      </c>
      <c r="L791" s="89" t="s">
        <v>92</v>
      </c>
      <c r="M791" s="95" t="s">
        <v>93</v>
      </c>
    </row>
    <row r="792" spans="1:16" ht="18.75" thickBot="1" x14ac:dyDescent="0.25">
      <c r="A792" s="96">
        <v>6</v>
      </c>
      <c r="B792" s="443" t="s">
        <v>185</v>
      </c>
      <c r="C792" s="443"/>
      <c r="D792" s="443"/>
      <c r="E792" s="443"/>
      <c r="F792" s="65">
        <f>IF(Máximo!F792="","",Máximo!F792)</f>
        <v>0.02</v>
      </c>
      <c r="G792" s="65">
        <f>IF(Máximo!G792="","",Máximo!G792)</f>
        <v>1</v>
      </c>
      <c r="H792" s="97"/>
      <c r="I792" s="148" t="s">
        <v>4</v>
      </c>
      <c r="J792" s="150">
        <f>IF($K$13="Não Atende",0,IF(I792="","",IF(H792="",VLOOKUP(I792,Parâmetros!$B$3:$C$6,2,0),VLOOKUP(I792,Parâmetros!$B$3:$C$6,2,0)*VLOOKUP(H792,Parâmetros!$E$3:$G$5,2,0))))</f>
        <v>0</v>
      </c>
      <c r="K792" s="67">
        <f>IF(AND(E794="Sim",OR($K$13="",$K$13="Atende")),IF('Comparativo Analítico'!X15="",0,Máximo!K792*VLOOKUP('Comparativo Analítico'!X15,Parâmetros!$U$3:$V$12,2,0)),0)</f>
        <v>0</v>
      </c>
      <c r="L792" s="171"/>
      <c r="M792" s="172"/>
    </row>
    <row r="793" spans="1:16" outlineLevel="1" x14ac:dyDescent="0.2"/>
    <row r="794" spans="1:16" outlineLevel="1" x14ac:dyDescent="0.2">
      <c r="A794" s="5"/>
      <c r="B794" s="426" t="s">
        <v>139</v>
      </c>
      <c r="C794" s="426"/>
      <c r="D794" s="427"/>
      <c r="E794" s="177" t="s">
        <v>23</v>
      </c>
      <c r="F794"/>
      <c r="G794" s="484"/>
      <c r="H794" s="484"/>
      <c r="I794" s="484"/>
      <c r="J794" s="484"/>
      <c r="L794"/>
    </row>
    <row r="795" spans="1:16" ht="27" customHeight="1" outlineLevel="1" x14ac:dyDescent="0.2">
      <c r="A795" s="5"/>
      <c r="B795" s="219"/>
      <c r="C795" s="219"/>
      <c r="D795" s="129"/>
      <c r="E795" s="151"/>
      <c r="F795" s="101"/>
      <c r="G795" s="225"/>
      <c r="H795" s="225"/>
      <c r="I795" s="225"/>
      <c r="J795" s="225"/>
      <c r="K795" s="35"/>
      <c r="L795"/>
    </row>
    <row r="796" spans="1:16" outlineLevel="1" x14ac:dyDescent="0.2">
      <c r="A796" s="5"/>
      <c r="B796" s="426" t="s">
        <v>167</v>
      </c>
      <c r="C796" s="426"/>
      <c r="D796" s="426"/>
      <c r="E796" s="568"/>
      <c r="F796" s="569"/>
      <c r="G796" s="569"/>
      <c r="H796" s="569"/>
      <c r="I796" s="569"/>
      <c r="J796" s="570"/>
      <c r="L796"/>
    </row>
    <row r="797" spans="1:16" ht="12.75" customHeight="1" outlineLevel="1" x14ac:dyDescent="0.2">
      <c r="A797" s="5"/>
      <c r="B797" s="140"/>
      <c r="C797" s="109"/>
      <c r="D797" s="110"/>
      <c r="E797" s="571"/>
      <c r="F797" s="572"/>
      <c r="G797" s="572"/>
      <c r="H797" s="572"/>
      <c r="I797" s="572"/>
      <c r="J797" s="573"/>
      <c r="L797"/>
    </row>
    <row r="798" spans="1:16" outlineLevel="1" x14ac:dyDescent="0.2">
      <c r="A798" s="5"/>
      <c r="B798" s="5"/>
      <c r="C798" s="109"/>
      <c r="D798" s="110"/>
      <c r="E798" s="146"/>
      <c r="F798" s="146"/>
      <c r="G798" s="146"/>
      <c r="H798" s="146"/>
      <c r="I798" s="146"/>
      <c r="J798" s="146"/>
      <c r="L798"/>
    </row>
    <row r="799" spans="1:16" ht="25.5" outlineLevel="1" x14ac:dyDescent="0.2">
      <c r="A799" s="224" t="s">
        <v>2</v>
      </c>
      <c r="B799" s="444" t="s">
        <v>1</v>
      </c>
      <c r="C799" s="444"/>
      <c r="D799" s="444"/>
      <c r="E799" s="444"/>
      <c r="F799" s="117" t="s">
        <v>20</v>
      </c>
      <c r="G799" s="91" t="s">
        <v>21</v>
      </c>
      <c r="H799" s="92" t="s">
        <v>59</v>
      </c>
      <c r="I799" s="92" t="s">
        <v>7</v>
      </c>
      <c r="J799" s="93" t="s">
        <v>0</v>
      </c>
      <c r="K799" s="94" t="s">
        <v>10</v>
      </c>
      <c r="L799" s="89" t="s">
        <v>92</v>
      </c>
      <c r="M799" s="95" t="s">
        <v>93</v>
      </c>
    </row>
    <row r="800" spans="1:16" ht="18.75" thickBot="1" x14ac:dyDescent="0.25">
      <c r="A800" s="96">
        <v>7</v>
      </c>
      <c r="B800" s="443" t="s">
        <v>175</v>
      </c>
      <c r="C800" s="443"/>
      <c r="D800" s="443"/>
      <c r="E800" s="443"/>
      <c r="F800" s="65">
        <f>IF(Máximo!F800="","",Máximo!F800)</f>
        <v>0.02</v>
      </c>
      <c r="G800" s="65">
        <f>IF(Máximo!G800="","",Máximo!G800)</f>
        <v>1</v>
      </c>
      <c r="H800" s="97"/>
      <c r="I800" s="148" t="s">
        <v>4</v>
      </c>
      <c r="J800" s="150">
        <f>IF($K$13="Não Atende",0,IF(I800="","",IF(H800="",VLOOKUP(I800,Parâmetros!$B$3:$C$6,2,0),VLOOKUP(I800,Parâmetros!$B$3:$C$6,2,0)*VLOOKUP(H800,Parâmetros!$E$3:$G$5,2,0))))</f>
        <v>0</v>
      </c>
      <c r="K800" s="67">
        <f>IF(AND(E802="Sim",OR($K$13="",$K$13="Atende")),IF('Comparativo Analítico'!X33="",0,Máximo!K800*VLOOKUP('Comparativo Analítico'!X33,Parâmetros!$U$3:$V$12,2,0)),0)</f>
        <v>0</v>
      </c>
      <c r="L800" s="171"/>
      <c r="M800" s="172"/>
    </row>
    <row r="801" spans="1:13" ht="27" customHeight="1" outlineLevel="1" x14ac:dyDescent="0.2">
      <c r="A801" s="5"/>
      <c r="B801" s="5"/>
      <c r="C801" s="109"/>
      <c r="D801" s="110"/>
      <c r="E801" s="146"/>
      <c r="F801" s="146"/>
      <c r="G801" s="146"/>
      <c r="H801" s="146"/>
      <c r="I801" s="146"/>
      <c r="J801" s="146"/>
      <c r="L801"/>
    </row>
    <row r="802" spans="1:13" ht="32.25" customHeight="1" outlineLevel="1" x14ac:dyDescent="0.2">
      <c r="A802" s="484" t="s">
        <v>104</v>
      </c>
      <c r="B802" s="484"/>
      <c r="C802" s="484"/>
      <c r="D802" s="484"/>
      <c r="E802" s="176" t="s">
        <v>23</v>
      </c>
      <c r="F802"/>
      <c r="G802"/>
      <c r="H802" s="5"/>
      <c r="I802" s="5"/>
      <c r="K802"/>
      <c r="L802"/>
    </row>
    <row r="803" spans="1:13" outlineLevel="1" x14ac:dyDescent="0.2">
      <c r="A803" s="5"/>
      <c r="B803" s="5"/>
      <c r="F803"/>
      <c r="G803"/>
      <c r="H803" s="5"/>
      <c r="I803" s="5"/>
      <c r="K803"/>
      <c r="L803"/>
    </row>
    <row r="804" spans="1:13" outlineLevel="1" x14ac:dyDescent="0.2">
      <c r="A804" s="5"/>
      <c r="B804" s="484" t="s">
        <v>105</v>
      </c>
      <c r="C804" s="484"/>
      <c r="D804" s="456"/>
      <c r="E804" s="177"/>
      <c r="F804" s="101"/>
      <c r="G804" s="140"/>
      <c r="H804" s="140"/>
      <c r="I804" s="484" t="s">
        <v>106</v>
      </c>
      <c r="J804" s="484"/>
      <c r="K804" s="568"/>
      <c r="L804" s="574"/>
      <c r="M804" s="575"/>
    </row>
    <row r="805" spans="1:13" outlineLevel="1" x14ac:dyDescent="0.2">
      <c r="A805" s="5"/>
      <c r="B805" s="152"/>
      <c r="C805" s="153"/>
      <c r="D805" s="114"/>
      <c r="E805" s="178"/>
      <c r="F805" s="101"/>
      <c r="G805" s="101"/>
      <c r="H805" s="140"/>
      <c r="I805" s="140"/>
      <c r="J805" s="101"/>
      <c r="K805" s="576"/>
      <c r="L805" s="577"/>
      <c r="M805" s="578"/>
    </row>
    <row r="806" spans="1:13" outlineLevel="1" x14ac:dyDescent="0.2">
      <c r="A806" s="5"/>
      <c r="B806" s="152"/>
      <c r="C806" s="153"/>
      <c r="D806" s="114"/>
      <c r="E806" s="178"/>
      <c r="F806" s="101"/>
      <c r="G806" s="101"/>
      <c r="H806" s="140"/>
      <c r="I806" s="140"/>
      <c r="J806" s="101"/>
      <c r="K806" s="579"/>
      <c r="L806" s="580"/>
      <c r="M806" s="581"/>
    </row>
    <row r="807" spans="1:13" outlineLevel="1" x14ac:dyDescent="0.2">
      <c r="A807" s="5"/>
      <c r="B807" s="152"/>
      <c r="C807" s="153"/>
      <c r="D807" s="114"/>
      <c r="E807" s="178"/>
      <c r="F807" s="101"/>
      <c r="G807" s="101"/>
      <c r="H807" s="140"/>
      <c r="I807" s="140"/>
      <c r="J807" s="101"/>
      <c r="K807"/>
      <c r="L807"/>
    </row>
    <row r="808" spans="1:13" ht="29.25" customHeight="1" outlineLevel="1" x14ac:dyDescent="0.2">
      <c r="A808" s="5"/>
      <c r="B808" s="484" t="s">
        <v>107</v>
      </c>
      <c r="C808" s="484"/>
      <c r="D808" s="456"/>
      <c r="E808" s="177"/>
      <c r="F808" s="101"/>
      <c r="G808" s="447" t="s">
        <v>124</v>
      </c>
      <c r="H808" s="447"/>
      <c r="I808" s="447"/>
      <c r="J808" s="447"/>
      <c r="K808" s="176"/>
      <c r="L808"/>
    </row>
    <row r="809" spans="1:13" outlineLevel="1" x14ac:dyDescent="0.2">
      <c r="A809" s="5"/>
      <c r="B809" s="152"/>
      <c r="C809" s="153"/>
      <c r="D809" s="114"/>
      <c r="E809" s="178"/>
      <c r="F809" s="101"/>
      <c r="G809" s="101"/>
      <c r="H809" s="140"/>
      <c r="I809" s="140"/>
      <c r="J809" s="101"/>
      <c r="K809"/>
      <c r="L809"/>
    </row>
    <row r="810" spans="1:13" ht="12.75" customHeight="1" outlineLevel="1" x14ac:dyDescent="0.2">
      <c r="A810" s="5"/>
      <c r="B810" s="447" t="s">
        <v>108</v>
      </c>
      <c r="C810" s="447"/>
      <c r="D810" s="483"/>
      <c r="E810" s="177"/>
      <c r="F810" s="101"/>
      <c r="G810" s="447"/>
      <c r="H810" s="447"/>
      <c r="I810" s="447"/>
      <c r="J810" s="447"/>
      <c r="L810"/>
    </row>
    <row r="811" spans="1:13" ht="12.75" customHeight="1" outlineLevel="1" x14ac:dyDescent="0.2">
      <c r="A811" s="5"/>
      <c r="B811" s="222"/>
      <c r="C811" s="222"/>
      <c r="D811" s="222"/>
      <c r="E811" s="151"/>
      <c r="F811" s="101"/>
      <c r="G811" s="222"/>
      <c r="H811" s="222"/>
      <c r="I811" s="222"/>
      <c r="J811" s="222"/>
      <c r="K811" s="35"/>
      <c r="L811"/>
    </row>
    <row r="812" spans="1:13" ht="25.5" outlineLevel="1" x14ac:dyDescent="0.2">
      <c r="A812" s="224" t="s">
        <v>2</v>
      </c>
      <c r="B812" s="444" t="s">
        <v>1</v>
      </c>
      <c r="C812" s="444"/>
      <c r="D812" s="444"/>
      <c r="E812" s="444"/>
      <c r="F812" s="117" t="s">
        <v>20</v>
      </c>
      <c r="G812" s="91" t="s">
        <v>21</v>
      </c>
      <c r="H812" s="92" t="s">
        <v>59</v>
      </c>
      <c r="I812" s="92" t="s">
        <v>7</v>
      </c>
      <c r="J812" s="93" t="s">
        <v>0</v>
      </c>
      <c r="K812" s="94" t="s">
        <v>10</v>
      </c>
      <c r="L812" s="89" t="s">
        <v>92</v>
      </c>
      <c r="M812" s="95" t="s">
        <v>93</v>
      </c>
    </row>
    <row r="813" spans="1:13" ht="18.75" thickBot="1" x14ac:dyDescent="0.25">
      <c r="A813" s="96">
        <v>8</v>
      </c>
      <c r="B813" s="443" t="s">
        <v>182</v>
      </c>
      <c r="C813" s="443"/>
      <c r="D813" s="443"/>
      <c r="E813" s="443"/>
      <c r="F813" s="65">
        <f>IF(Máximo!F813="","",Máximo!F813)</f>
        <v>0.02</v>
      </c>
      <c r="G813" s="65">
        <f>IF(Máximo!G813="","",Máximo!G813)</f>
        <v>1</v>
      </c>
      <c r="H813" s="97"/>
      <c r="I813" s="148" t="s">
        <v>4</v>
      </c>
      <c r="J813" s="150">
        <f>IF($K$13="Não Atende",0,IF(I813="","",IF(H813="",VLOOKUP(I813,Parâmetros!$B$3:$C$6,2,0),VLOOKUP(I813,Parâmetros!$B$3:$C$6,2,0)*VLOOKUP(H813,Parâmetros!$E$3:$G$5,2,0))))</f>
        <v>0</v>
      </c>
      <c r="K813" s="67">
        <f>IF(AND(OR(E815="Sim",E834="Sim"),OR($K$13="",$K$13="Atende")),IF('Comparativo Analítico'!X46="",0,Máximo!K813*VLOOKUP('Comparativo Analítico'!X46,Parâmetros!$U$3:$V$12,2,0)),0)</f>
        <v>0</v>
      </c>
      <c r="L813" s="171"/>
      <c r="M813" s="172"/>
    </row>
    <row r="814" spans="1:13" outlineLevel="1" x14ac:dyDescent="0.2">
      <c r="A814" s="102"/>
      <c r="E814" s="5"/>
      <c r="G814"/>
      <c r="J814" s="5"/>
    </row>
    <row r="815" spans="1:13" ht="23.25" customHeight="1" outlineLevel="1" x14ac:dyDescent="0.2">
      <c r="A815" s="447" t="s">
        <v>120</v>
      </c>
      <c r="B815" s="447"/>
      <c r="C815" s="447"/>
      <c r="D815" s="447"/>
      <c r="E815" s="176" t="s">
        <v>23</v>
      </c>
      <c r="G815" s="447" t="s">
        <v>281</v>
      </c>
      <c r="H815" s="447"/>
      <c r="I815" s="447"/>
      <c r="J815" s="447"/>
      <c r="K815" s="371"/>
    </row>
    <row r="816" spans="1:13" ht="12.75" customHeight="1" outlineLevel="1" x14ac:dyDescent="0.2">
      <c r="A816" s="102"/>
      <c r="E816" s="5"/>
      <c r="G816"/>
      <c r="J816" s="5"/>
    </row>
    <row r="817" spans="1:10" ht="12.75" customHeight="1" outlineLevel="1" x14ac:dyDescent="0.2">
      <c r="A817" s="126"/>
      <c r="B817" s="154" t="s">
        <v>121</v>
      </c>
      <c r="C817" s="126"/>
      <c r="D817" s="126"/>
      <c r="E817" s="126"/>
      <c r="G817"/>
      <c r="J817" s="5"/>
    </row>
    <row r="818" spans="1:10" ht="12.75" customHeight="1" outlineLevel="1" x14ac:dyDescent="0.2">
      <c r="A818" s="113"/>
      <c r="B818" s="113"/>
      <c r="C818" s="113"/>
      <c r="D818" s="113"/>
      <c r="E818" s="113"/>
      <c r="G818"/>
      <c r="J818" s="5"/>
    </row>
    <row r="819" spans="1:10" ht="12.75" customHeight="1" outlineLevel="1" x14ac:dyDescent="0.2">
      <c r="A819" s="5"/>
      <c r="B819" s="102"/>
      <c r="C819" s="102"/>
      <c r="D819" s="124"/>
      <c r="E819" s="124"/>
      <c r="F819" s="112" t="s">
        <v>181</v>
      </c>
      <c r="G819" s="124"/>
      <c r="H819" s="124"/>
      <c r="I819" s="124"/>
      <c r="J819" s="5"/>
    </row>
    <row r="820" spans="1:10" ht="25.5" outlineLevel="1" x14ac:dyDescent="0.2">
      <c r="A820" s="5"/>
      <c r="B820" s="485" t="s">
        <v>109</v>
      </c>
      <c r="C820" s="485"/>
      <c r="D820" s="173" t="s">
        <v>137</v>
      </c>
      <c r="E820" s="106" t="s">
        <v>278</v>
      </c>
      <c r="F820" s="106" t="s">
        <v>279</v>
      </c>
      <c r="G820" s="106" t="s">
        <v>280</v>
      </c>
      <c r="H820" s="106" t="s">
        <v>138</v>
      </c>
      <c r="I820" s="310" t="s">
        <v>6</v>
      </c>
    </row>
    <row r="821" spans="1:10" ht="12.75" customHeight="1" outlineLevel="1" x14ac:dyDescent="0.2">
      <c r="A821" s="5"/>
      <c r="B821" s="437" t="s">
        <v>110</v>
      </c>
      <c r="C821" s="437"/>
      <c r="D821" s="174"/>
      <c r="E821" s="156"/>
      <c r="F821" s="156"/>
      <c r="G821" s="105"/>
      <c r="H821" s="105"/>
      <c r="I821" s="165" t="str">
        <f t="shared" ref="I821:I830" si="313">IF(SUM(D821:H821)=0,"",SUM(D821:H821))</f>
        <v/>
      </c>
    </row>
    <row r="822" spans="1:10" ht="12.75" customHeight="1" outlineLevel="1" x14ac:dyDescent="0.2">
      <c r="A822" s="5"/>
      <c r="B822" s="437" t="s">
        <v>111</v>
      </c>
      <c r="C822" s="437"/>
      <c r="D822" s="174"/>
      <c r="E822" s="156"/>
      <c r="F822" s="156"/>
      <c r="G822" s="105"/>
      <c r="H822" s="105"/>
      <c r="I822" s="165" t="str">
        <f t="shared" si="313"/>
        <v/>
      </c>
    </row>
    <row r="823" spans="1:10" ht="12.75" customHeight="1" outlineLevel="1" x14ac:dyDescent="0.2">
      <c r="A823" s="5"/>
      <c r="B823" s="437" t="s">
        <v>112</v>
      </c>
      <c r="C823" s="437"/>
      <c r="D823" s="174"/>
      <c r="E823" s="156"/>
      <c r="F823" s="156"/>
      <c r="G823" s="105"/>
      <c r="H823" s="105"/>
      <c r="I823" s="165" t="str">
        <f t="shared" si="313"/>
        <v/>
      </c>
    </row>
    <row r="824" spans="1:10" outlineLevel="1" x14ac:dyDescent="0.2">
      <c r="A824" s="5"/>
      <c r="B824" s="437" t="s">
        <v>113</v>
      </c>
      <c r="C824" s="437"/>
      <c r="D824" s="174"/>
      <c r="E824" s="156"/>
      <c r="F824" s="156"/>
      <c r="G824" s="105"/>
      <c r="H824" s="105"/>
      <c r="I824" s="165" t="str">
        <f t="shared" si="313"/>
        <v/>
      </c>
    </row>
    <row r="825" spans="1:10" outlineLevel="1" x14ac:dyDescent="0.2">
      <c r="A825" s="5"/>
      <c r="B825" s="437" t="s">
        <v>114</v>
      </c>
      <c r="C825" s="437"/>
      <c r="D825" s="174"/>
      <c r="E825" s="156"/>
      <c r="F825" s="156"/>
      <c r="G825" s="105"/>
      <c r="H825" s="105"/>
      <c r="I825" s="165" t="str">
        <f t="shared" si="313"/>
        <v/>
      </c>
    </row>
    <row r="826" spans="1:10" outlineLevel="1" x14ac:dyDescent="0.2">
      <c r="A826" s="5"/>
      <c r="B826" s="437" t="s">
        <v>115</v>
      </c>
      <c r="C826" s="437"/>
      <c r="D826" s="174"/>
      <c r="E826" s="156"/>
      <c r="F826" s="156"/>
      <c r="G826" s="105"/>
      <c r="H826" s="105"/>
      <c r="I826" s="165" t="str">
        <f t="shared" si="313"/>
        <v/>
      </c>
    </row>
    <row r="827" spans="1:10" outlineLevel="1" x14ac:dyDescent="0.2">
      <c r="A827" s="5"/>
      <c r="B827" s="437" t="s">
        <v>116</v>
      </c>
      <c r="C827" s="437"/>
      <c r="D827" s="174"/>
      <c r="E827" s="156"/>
      <c r="F827" s="156"/>
      <c r="G827" s="105"/>
      <c r="H827" s="105"/>
      <c r="I827" s="165" t="str">
        <f t="shared" si="313"/>
        <v/>
      </c>
    </row>
    <row r="828" spans="1:10" outlineLevel="1" x14ac:dyDescent="0.2">
      <c r="A828" s="5"/>
      <c r="B828" s="437" t="s">
        <v>117</v>
      </c>
      <c r="C828" s="437"/>
      <c r="D828" s="174"/>
      <c r="E828" s="156"/>
      <c r="F828" s="156"/>
      <c r="G828" s="105"/>
      <c r="H828" s="105"/>
      <c r="I828" s="165" t="str">
        <f t="shared" si="313"/>
        <v/>
      </c>
    </row>
    <row r="829" spans="1:10" ht="12.75" customHeight="1" outlineLevel="1" x14ac:dyDescent="0.2">
      <c r="A829" s="5"/>
      <c r="B829" s="437" t="s">
        <v>118</v>
      </c>
      <c r="C829" s="437"/>
      <c r="D829" s="174"/>
      <c r="E829" s="156"/>
      <c r="F829" s="156"/>
      <c r="G829" s="105"/>
      <c r="H829" s="105"/>
      <c r="I829" s="165" t="str">
        <f t="shared" si="313"/>
        <v/>
      </c>
    </row>
    <row r="830" spans="1:10" outlineLevel="1" x14ac:dyDescent="0.2">
      <c r="A830" s="5"/>
      <c r="B830" s="437" t="s">
        <v>119</v>
      </c>
      <c r="C830" s="437"/>
      <c r="D830" s="174"/>
      <c r="E830" s="156"/>
      <c r="F830" s="156"/>
      <c r="G830" s="105"/>
      <c r="H830" s="105"/>
      <c r="I830" s="165" t="str">
        <f t="shared" si="313"/>
        <v/>
      </c>
    </row>
    <row r="831" spans="1:10" outlineLevel="1" x14ac:dyDescent="0.2">
      <c r="A831" s="5"/>
      <c r="B831" s="438" t="s">
        <v>6</v>
      </c>
      <c r="C831" s="438"/>
      <c r="D831" s="175" t="str">
        <f>IF(SUM(D821:D830)=0,"",SUM(D821:D830))</f>
        <v/>
      </c>
      <c r="E831" s="165" t="str">
        <f t="shared" ref="E831:I831" si="314">IF(SUM(E821:E830)=0,"",SUM(E821:E830))</f>
        <v/>
      </c>
      <c r="F831" s="165" t="str">
        <f t="shared" si="314"/>
        <v/>
      </c>
      <c r="G831" s="165" t="str">
        <f t="shared" si="314"/>
        <v/>
      </c>
      <c r="H831" s="165" t="str">
        <f t="shared" si="314"/>
        <v/>
      </c>
      <c r="I831" s="165" t="str">
        <f t="shared" si="314"/>
        <v/>
      </c>
      <c r="J831" s="5"/>
    </row>
    <row r="832" spans="1:10" outlineLevel="1" x14ac:dyDescent="0.2">
      <c r="A832" s="102"/>
      <c r="E832" s="5"/>
      <c r="G832"/>
      <c r="J832" s="5"/>
    </row>
    <row r="833" spans="1:12" outlineLevel="1" x14ac:dyDescent="0.2">
      <c r="H833" s="5"/>
      <c r="I833" s="5"/>
      <c r="K833"/>
      <c r="L833"/>
    </row>
    <row r="834" spans="1:12" outlineLevel="1" x14ac:dyDescent="0.2">
      <c r="A834" s="484" t="s">
        <v>122</v>
      </c>
      <c r="B834" s="484"/>
      <c r="C834" s="484"/>
      <c r="D834" s="456"/>
      <c r="E834" s="176"/>
    </row>
    <row r="835" spans="1:12" ht="12.75" customHeight="1" outlineLevel="1" x14ac:dyDescent="0.2">
      <c r="B835" s="102"/>
    </row>
    <row r="836" spans="1:12" ht="12.75" customHeight="1" outlineLevel="1" x14ac:dyDescent="0.2">
      <c r="A836" s="5"/>
      <c r="B836" s="154" t="s">
        <v>123</v>
      </c>
      <c r="C836" s="125"/>
      <c r="D836" s="125"/>
      <c r="E836" s="125"/>
      <c r="F836" s="125"/>
      <c r="H836" s="5"/>
      <c r="K836"/>
    </row>
    <row r="837" spans="1:12" ht="12.75" customHeight="1" outlineLevel="1" x14ac:dyDescent="0.2">
      <c r="B837" s="102"/>
    </row>
    <row r="838" spans="1:12" ht="12.75" customHeight="1" outlineLevel="1" x14ac:dyDescent="0.2">
      <c r="A838" s="5"/>
      <c r="C838" s="102"/>
      <c r="D838" s="124"/>
      <c r="E838" s="124"/>
      <c r="F838" s="112" t="s">
        <v>181</v>
      </c>
      <c r="G838" s="124"/>
      <c r="H838" s="124"/>
      <c r="I838" s="124"/>
      <c r="J838" s="5"/>
    </row>
    <row r="839" spans="1:12" ht="25.5" outlineLevel="1" x14ac:dyDescent="0.2">
      <c r="A839" s="5"/>
      <c r="B839" s="485" t="s">
        <v>109</v>
      </c>
      <c r="C839" s="485"/>
      <c r="D839" s="106" t="s">
        <v>137</v>
      </c>
      <c r="E839" s="106" t="s">
        <v>278</v>
      </c>
      <c r="F839" s="106" t="s">
        <v>279</v>
      </c>
      <c r="G839" s="106" t="s">
        <v>280</v>
      </c>
      <c r="H839" s="106" t="s">
        <v>138</v>
      </c>
      <c r="I839" s="310" t="s">
        <v>6</v>
      </c>
    </row>
    <row r="840" spans="1:12" ht="12.75" customHeight="1" outlineLevel="1" x14ac:dyDescent="0.2">
      <c r="A840" s="5"/>
      <c r="B840" s="437" t="s">
        <v>110</v>
      </c>
      <c r="C840" s="437"/>
      <c r="D840" s="156"/>
      <c r="E840" s="156"/>
      <c r="F840" s="156"/>
      <c r="G840" s="105"/>
      <c r="H840" s="105"/>
      <c r="I840" s="165" t="str">
        <f t="shared" ref="I840:I849" si="315">IF(SUM(D840:H840)=0,"",SUM(D840:H840))</f>
        <v/>
      </c>
    </row>
    <row r="841" spans="1:12" ht="12.75" customHeight="1" outlineLevel="1" x14ac:dyDescent="0.2">
      <c r="A841" s="5"/>
      <c r="B841" s="437" t="s">
        <v>111</v>
      </c>
      <c r="C841" s="437"/>
      <c r="D841" s="156"/>
      <c r="E841" s="156"/>
      <c r="F841" s="156"/>
      <c r="G841" s="105"/>
      <c r="H841" s="105"/>
      <c r="I841" s="165" t="str">
        <f t="shared" si="315"/>
        <v/>
      </c>
    </row>
    <row r="842" spans="1:12" ht="12.75" customHeight="1" outlineLevel="1" x14ac:dyDescent="0.2">
      <c r="A842" s="5"/>
      <c r="B842" s="437" t="s">
        <v>112</v>
      </c>
      <c r="C842" s="437"/>
      <c r="D842" s="156"/>
      <c r="E842" s="156"/>
      <c r="F842" s="156"/>
      <c r="G842" s="105"/>
      <c r="H842" s="105"/>
      <c r="I842" s="165" t="str">
        <f t="shared" si="315"/>
        <v/>
      </c>
    </row>
    <row r="843" spans="1:12" outlineLevel="1" x14ac:dyDescent="0.2">
      <c r="A843" s="5"/>
      <c r="B843" s="437" t="s">
        <v>113</v>
      </c>
      <c r="C843" s="437"/>
      <c r="D843" s="156"/>
      <c r="E843" s="156"/>
      <c r="F843" s="156"/>
      <c r="G843" s="105"/>
      <c r="H843" s="105"/>
      <c r="I843" s="165" t="str">
        <f t="shared" si="315"/>
        <v/>
      </c>
    </row>
    <row r="844" spans="1:12" outlineLevel="1" x14ac:dyDescent="0.2">
      <c r="A844" s="5"/>
      <c r="B844" s="437" t="s">
        <v>114</v>
      </c>
      <c r="C844" s="437"/>
      <c r="D844" s="156"/>
      <c r="E844" s="156"/>
      <c r="F844" s="156"/>
      <c r="G844" s="105"/>
      <c r="H844" s="105"/>
      <c r="I844" s="165" t="str">
        <f t="shared" si="315"/>
        <v/>
      </c>
    </row>
    <row r="845" spans="1:12" outlineLevel="1" x14ac:dyDescent="0.2">
      <c r="A845" s="5"/>
      <c r="B845" s="437" t="s">
        <v>115</v>
      </c>
      <c r="C845" s="437"/>
      <c r="D845" s="156"/>
      <c r="E845" s="156"/>
      <c r="F845" s="156"/>
      <c r="G845" s="105"/>
      <c r="H845" s="105"/>
      <c r="I845" s="165" t="str">
        <f t="shared" si="315"/>
        <v/>
      </c>
    </row>
    <row r="846" spans="1:12" outlineLevel="1" x14ac:dyDescent="0.2">
      <c r="A846" s="5"/>
      <c r="B846" s="437" t="s">
        <v>116</v>
      </c>
      <c r="C846" s="437"/>
      <c r="D846" s="156"/>
      <c r="E846" s="156"/>
      <c r="F846" s="156"/>
      <c r="G846" s="105"/>
      <c r="H846" s="105"/>
      <c r="I846" s="165" t="str">
        <f t="shared" si="315"/>
        <v/>
      </c>
    </row>
    <row r="847" spans="1:12" outlineLevel="1" x14ac:dyDescent="0.2">
      <c r="A847" s="5"/>
      <c r="B847" s="437" t="s">
        <v>117</v>
      </c>
      <c r="C847" s="437"/>
      <c r="D847" s="156"/>
      <c r="E847" s="156"/>
      <c r="F847" s="156"/>
      <c r="G847" s="105"/>
      <c r="H847" s="105"/>
      <c r="I847" s="165" t="str">
        <f t="shared" si="315"/>
        <v/>
      </c>
    </row>
    <row r="848" spans="1:12" outlineLevel="1" x14ac:dyDescent="0.2">
      <c r="A848" s="5"/>
      <c r="B848" s="437" t="s">
        <v>118</v>
      </c>
      <c r="C848" s="437"/>
      <c r="D848" s="156"/>
      <c r="E848" s="156"/>
      <c r="F848" s="156"/>
      <c r="G848" s="105"/>
      <c r="H848" s="105"/>
      <c r="I848" s="165" t="str">
        <f t="shared" si="315"/>
        <v/>
      </c>
    </row>
    <row r="849" spans="1:13" ht="12.75" customHeight="1" outlineLevel="1" x14ac:dyDescent="0.2">
      <c r="A849" s="5"/>
      <c r="B849" s="437" t="s">
        <v>119</v>
      </c>
      <c r="C849" s="437"/>
      <c r="D849" s="156"/>
      <c r="E849" s="156"/>
      <c r="F849" s="156"/>
      <c r="G849" s="105"/>
      <c r="H849" s="105"/>
      <c r="I849" s="165" t="str">
        <f t="shared" si="315"/>
        <v/>
      </c>
    </row>
    <row r="850" spans="1:13" outlineLevel="1" x14ac:dyDescent="0.2">
      <c r="A850" s="5"/>
      <c r="B850" s="438" t="s">
        <v>6</v>
      </c>
      <c r="C850" s="438"/>
      <c r="D850" s="165" t="str">
        <f>IF(SUM(D840:D849)=0,"",SUM(D840:D849))</f>
        <v/>
      </c>
      <c r="E850" s="165" t="str">
        <f t="shared" ref="E850:I850" si="316">IF(SUM(E840:E849)=0,"",SUM(E840:E849))</f>
        <v/>
      </c>
      <c r="F850" s="165" t="str">
        <f t="shared" si="316"/>
        <v/>
      </c>
      <c r="G850" s="165" t="str">
        <f t="shared" si="316"/>
        <v/>
      </c>
      <c r="H850" s="165" t="str">
        <f t="shared" si="316"/>
        <v/>
      </c>
      <c r="I850" s="165" t="str">
        <f t="shared" si="316"/>
        <v/>
      </c>
      <c r="J850" s="5"/>
    </row>
    <row r="851" spans="1:13" outlineLevel="1" x14ac:dyDescent="0.2">
      <c r="A851" s="102"/>
      <c r="E851" s="5"/>
      <c r="G851"/>
      <c r="J851" s="5"/>
    </row>
    <row r="852" spans="1:13" outlineLevel="1" x14ac:dyDescent="0.2">
      <c r="B852" s="102"/>
    </row>
    <row r="853" spans="1:13" ht="25.5" outlineLevel="1" x14ac:dyDescent="0.2">
      <c r="A853" s="224" t="s">
        <v>2</v>
      </c>
      <c r="B853" s="444" t="s">
        <v>1</v>
      </c>
      <c r="C853" s="444"/>
      <c r="D853" s="444"/>
      <c r="E853" s="444"/>
      <c r="F853" s="117" t="s">
        <v>20</v>
      </c>
      <c r="G853" s="91" t="s">
        <v>21</v>
      </c>
      <c r="H853" s="92" t="s">
        <v>59</v>
      </c>
      <c r="I853" s="92" t="s">
        <v>7</v>
      </c>
      <c r="J853" s="93" t="s">
        <v>0</v>
      </c>
      <c r="K853" s="94" t="s">
        <v>10</v>
      </c>
      <c r="L853" s="89" t="s">
        <v>92</v>
      </c>
      <c r="M853" s="95" t="s">
        <v>93</v>
      </c>
    </row>
    <row r="854" spans="1:13" ht="18.75" thickBot="1" x14ac:dyDescent="0.25">
      <c r="A854" s="96">
        <v>9</v>
      </c>
      <c r="B854" s="443" t="s">
        <v>193</v>
      </c>
      <c r="C854" s="443"/>
      <c r="D854" s="443"/>
      <c r="E854" s="443"/>
      <c r="F854" s="65">
        <f>IF(Máximo!F854="","",Máximo!F854)</f>
        <v>0.02</v>
      </c>
      <c r="G854" s="65">
        <f>IF(Máximo!G854="","",Máximo!G854)</f>
        <v>1</v>
      </c>
      <c r="H854" s="97"/>
      <c r="I854" s="148" t="s">
        <v>4</v>
      </c>
      <c r="J854" s="150">
        <f>IF($K$13="Não Atende",0,IF(I854="","",IF(H854="",VLOOKUP(I854,Parâmetros!$B$3:$C$6,2,0),VLOOKUP(I854,Parâmetros!$B$3:$C$6,2,0)*VLOOKUP(H854,Parâmetros!$E$3:$G$5,2,0))))</f>
        <v>0</v>
      </c>
      <c r="K854" s="67">
        <f>IF(AND(F856="Sim",OR($K$13="",$K$13="Atende")),IF('Comparativo Analítico'!X56="",0,Máximo!K854*VLOOKUP('Comparativo Analítico'!X56,Parâmetros!$U$3:$V$12,2,0)),0)</f>
        <v>0</v>
      </c>
      <c r="L854" s="171"/>
      <c r="M854" s="172"/>
    </row>
    <row r="855" spans="1:13" outlineLevel="1" x14ac:dyDescent="0.2">
      <c r="C855" s="4"/>
    </row>
    <row r="856" spans="1:13" outlineLevel="1" x14ac:dyDescent="0.2">
      <c r="B856" s="447" t="s">
        <v>198</v>
      </c>
      <c r="C856" s="447"/>
      <c r="D856" s="447"/>
      <c r="E856" s="447"/>
      <c r="F856" s="176" t="s">
        <v>23</v>
      </c>
    </row>
    <row r="857" spans="1:13" outlineLevel="1" x14ac:dyDescent="0.2">
      <c r="C857" s="4"/>
    </row>
    <row r="858" spans="1:13" outlineLevel="1" x14ac:dyDescent="0.2">
      <c r="A858" s="445" t="s">
        <v>125</v>
      </c>
      <c r="B858" s="445"/>
      <c r="C858" s="445"/>
      <c r="D858" s="445"/>
      <c r="E858" s="445"/>
      <c r="F858" s="553"/>
      <c r="G858" s="554"/>
      <c r="H858" s="554"/>
      <c r="I858" s="554"/>
      <c r="J858" s="555"/>
    </row>
    <row r="859" spans="1:13" ht="12.75" customHeight="1" outlineLevel="1" x14ac:dyDescent="0.2">
      <c r="F859" s="556"/>
      <c r="G859" s="557"/>
      <c r="H859" s="557"/>
      <c r="I859" s="557"/>
      <c r="J859" s="558"/>
    </row>
    <row r="860" spans="1:13" outlineLevel="1" x14ac:dyDescent="0.2">
      <c r="F860" s="559"/>
      <c r="G860" s="560"/>
      <c r="H860" s="560"/>
      <c r="I860" s="560"/>
      <c r="J860" s="561"/>
    </row>
    <row r="861" spans="1:13" outlineLevel="1" x14ac:dyDescent="0.2"/>
    <row r="862" spans="1:13" outlineLevel="1" x14ac:dyDescent="0.2"/>
    <row r="863" spans="1:13" ht="25.5" outlineLevel="1" x14ac:dyDescent="0.2">
      <c r="A863" s="224" t="s">
        <v>2</v>
      </c>
      <c r="B863" s="444" t="s">
        <v>1</v>
      </c>
      <c r="C863" s="444"/>
      <c r="D863" s="444"/>
      <c r="E863" s="444"/>
      <c r="F863" s="117" t="s">
        <v>20</v>
      </c>
      <c r="G863" s="91" t="s">
        <v>21</v>
      </c>
      <c r="H863" s="92" t="s">
        <v>59</v>
      </c>
      <c r="I863" s="92" t="s">
        <v>7</v>
      </c>
      <c r="J863" s="93" t="s">
        <v>0</v>
      </c>
      <c r="K863" s="94" t="s">
        <v>10</v>
      </c>
      <c r="L863" s="89" t="s">
        <v>92</v>
      </c>
      <c r="M863" s="95" t="s">
        <v>93</v>
      </c>
    </row>
    <row r="864" spans="1:13" ht="18.75" thickBot="1" x14ac:dyDescent="0.25">
      <c r="A864" s="96">
        <v>10</v>
      </c>
      <c r="B864" s="443" t="s">
        <v>282</v>
      </c>
      <c r="C864" s="443"/>
      <c r="D864" s="443"/>
      <c r="E864" s="443"/>
      <c r="F864" s="65">
        <f>IF(Máximo!F864="","",Máximo!F864)</f>
        <v>0.02</v>
      </c>
      <c r="G864" s="65">
        <f>IF(Máximo!G864="","",Máximo!G864)</f>
        <v>1</v>
      </c>
      <c r="H864" s="97"/>
      <c r="I864" s="148" t="s">
        <v>4</v>
      </c>
      <c r="J864" s="150">
        <f>IF($K$13="Não Atende",0,IF(I864="","",IF(H864="",VLOOKUP(I864,Parâmetros!$B$3:$C$6,2,0),VLOOKUP(I864,Parâmetros!$B$3:$C$6,2,0)*VLOOKUP(H864,Parâmetros!$E$3:$G$5,2,0))))</f>
        <v>0</v>
      </c>
      <c r="K864" s="67">
        <f>IF(AND(D866="Sim",OR($K$13="",$K$13="Atende")),IF('Comparativo Analítico'!X93="",0,Máximo!K864*VLOOKUP('Comparativo Analítico'!X93,Parâmetros!$U$3:$V$12,2,0)),0)</f>
        <v>0</v>
      </c>
      <c r="L864" s="171"/>
      <c r="M864" s="172"/>
    </row>
    <row r="865" spans="1:13" ht="12.75" customHeight="1" outlineLevel="1" x14ac:dyDescent="0.2">
      <c r="E865" s="5"/>
      <c r="G865"/>
      <c r="J865" s="5"/>
    </row>
    <row r="866" spans="1:13" outlineLevel="1" x14ac:dyDescent="0.2">
      <c r="A866" s="426" t="s">
        <v>199</v>
      </c>
      <c r="B866" s="426"/>
      <c r="C866" s="427"/>
      <c r="D866" s="179" t="s">
        <v>23</v>
      </c>
      <c r="E866" s="5"/>
    </row>
    <row r="867" spans="1:13" outlineLevel="1" x14ac:dyDescent="0.2">
      <c r="E867" s="5"/>
    </row>
    <row r="868" spans="1:13" outlineLevel="1" x14ac:dyDescent="0.2">
      <c r="A868" s="440" t="s">
        <v>126</v>
      </c>
      <c r="B868" s="440"/>
      <c r="C868" s="511"/>
      <c r="D868" s="201"/>
      <c r="E868" s="101"/>
      <c r="F868" s="140"/>
      <c r="G868" s="140"/>
      <c r="H868" s="200"/>
      <c r="I868" s="200"/>
      <c r="J868" s="284" t="s">
        <v>127</v>
      </c>
      <c r="K868" s="591"/>
      <c r="L868" s="592"/>
      <c r="M868" s="593"/>
    </row>
    <row r="869" spans="1:13" outlineLevel="1" x14ac:dyDescent="0.2">
      <c r="A869" s="101"/>
      <c r="B869" s="101"/>
      <c r="C869" s="101"/>
      <c r="D869" s="101"/>
      <c r="E869" s="101"/>
      <c r="F869" s="140"/>
      <c r="G869" s="140"/>
      <c r="H869" s="101"/>
      <c r="I869" s="101"/>
      <c r="J869" s="101"/>
    </row>
    <row r="870" spans="1:13" outlineLevel="1" x14ac:dyDescent="0.2">
      <c r="A870" s="101"/>
      <c r="B870" s="440" t="s">
        <v>128</v>
      </c>
      <c r="C870" s="440"/>
      <c r="D870" s="201"/>
      <c r="E870" s="101"/>
      <c r="F870" s="140"/>
      <c r="G870" s="140"/>
      <c r="H870" s="200"/>
      <c r="I870" s="200"/>
      <c r="J870" s="284" t="s">
        <v>129</v>
      </c>
      <c r="K870" s="594"/>
      <c r="L870" s="595"/>
      <c r="M870" s="596"/>
    </row>
    <row r="871" spans="1:13" ht="12.75" customHeight="1" outlineLevel="1" x14ac:dyDescent="0.2">
      <c r="A871" s="101"/>
      <c r="B871" s="101"/>
      <c r="C871" s="101"/>
      <c r="D871" s="101"/>
      <c r="E871" s="101"/>
      <c r="F871" s="140"/>
      <c r="G871" s="140"/>
      <c r="H871" s="101"/>
      <c r="I871" s="101"/>
      <c r="J871" s="101"/>
    </row>
    <row r="872" spans="1:13" outlineLevel="1" x14ac:dyDescent="0.2">
      <c r="A872" s="101"/>
      <c r="B872" s="440" t="s">
        <v>130</v>
      </c>
      <c r="C872" s="440"/>
      <c r="D872" s="568"/>
      <c r="E872" s="620"/>
      <c r="F872" s="140"/>
      <c r="G872" s="140"/>
      <c r="H872" s="140"/>
      <c r="I872" s="200"/>
      <c r="J872" s="284" t="s">
        <v>153</v>
      </c>
      <c r="K872" s="179"/>
    </row>
    <row r="873" spans="1:13" outlineLevel="1" x14ac:dyDescent="0.2">
      <c r="A873" s="101"/>
      <c r="B873" s="286"/>
      <c r="C873" s="286"/>
      <c r="D873" s="621"/>
      <c r="E873" s="622"/>
      <c r="F873" s="140"/>
      <c r="G873" s="140"/>
      <c r="H873" s="286"/>
      <c r="I873" s="286"/>
      <c r="J873" s="286"/>
      <c r="K873" s="115"/>
    </row>
    <row r="874" spans="1:13" outlineLevel="1" x14ac:dyDescent="0.2">
      <c r="A874" s="101"/>
      <c r="B874" s="286"/>
      <c r="C874" s="286"/>
      <c r="D874" s="621"/>
      <c r="E874" s="622"/>
      <c r="F874" s="140"/>
      <c r="G874" s="140"/>
      <c r="H874" s="286"/>
      <c r="I874" s="286"/>
      <c r="J874" s="285" t="s">
        <v>148</v>
      </c>
      <c r="K874" s="179"/>
    </row>
    <row r="875" spans="1:13" outlineLevel="1" x14ac:dyDescent="0.2">
      <c r="A875" s="101"/>
      <c r="B875" s="286"/>
      <c r="C875" s="286"/>
      <c r="D875" s="621"/>
      <c r="E875" s="622"/>
      <c r="F875" s="140"/>
      <c r="G875" s="140"/>
      <c r="H875" s="286"/>
      <c r="I875" s="286"/>
      <c r="J875" s="286"/>
      <c r="K875" s="115"/>
    </row>
    <row r="876" spans="1:13" outlineLevel="1" x14ac:dyDescent="0.2">
      <c r="A876" s="101"/>
      <c r="B876" s="286"/>
      <c r="C876" s="286"/>
      <c r="D876" s="623"/>
      <c r="E876" s="624"/>
      <c r="F876" s="140"/>
      <c r="G876" s="140"/>
      <c r="H876" s="101"/>
      <c r="I876" s="197"/>
      <c r="J876" s="101"/>
    </row>
    <row r="877" spans="1:13" outlineLevel="1" x14ac:dyDescent="0.2">
      <c r="A877" s="101"/>
      <c r="B877" s="286"/>
      <c r="C877" s="286"/>
      <c r="D877" s="151"/>
      <c r="E877" s="101"/>
      <c r="F877" s="140"/>
      <c r="G877" s="140"/>
      <c r="H877" s="286"/>
      <c r="I877" s="286"/>
      <c r="J877" s="286"/>
      <c r="K877" s="115"/>
    </row>
    <row r="878" spans="1:13" outlineLevel="1" x14ac:dyDescent="0.2">
      <c r="A878" s="200"/>
      <c r="B878" s="200"/>
      <c r="C878" s="286" t="s">
        <v>204</v>
      </c>
      <c r="D878" s="553"/>
      <c r="E878" s="625"/>
      <c r="F878" s="626"/>
      <c r="G878" s="287"/>
      <c r="H878" s="200"/>
      <c r="I878" s="200"/>
      <c r="J878" s="284" t="s">
        <v>147</v>
      </c>
      <c r="K878" s="553"/>
      <c r="L878" s="554"/>
      <c r="M878" s="555"/>
    </row>
    <row r="879" spans="1:13" outlineLevel="1" x14ac:dyDescent="0.2">
      <c r="A879" s="101"/>
      <c r="B879" s="286"/>
      <c r="C879" s="286"/>
      <c r="D879" s="627"/>
      <c r="E879" s="628"/>
      <c r="F879" s="629"/>
      <c r="G879" s="287"/>
      <c r="H879" s="286"/>
      <c r="I879" s="286"/>
      <c r="J879" s="286"/>
      <c r="K879" s="556"/>
      <c r="L879" s="557"/>
      <c r="M879" s="558"/>
    </row>
    <row r="880" spans="1:13" ht="28.5" customHeight="1" outlineLevel="1" x14ac:dyDescent="0.2">
      <c r="A880" s="101"/>
      <c r="B880" s="286"/>
      <c r="C880" s="286"/>
      <c r="D880" s="627"/>
      <c r="E880" s="628"/>
      <c r="F880" s="629"/>
      <c r="G880" s="287"/>
      <c r="H880" s="286"/>
      <c r="I880" s="286"/>
      <c r="J880" s="286"/>
      <c r="K880" s="556"/>
      <c r="L880" s="557"/>
      <c r="M880" s="558"/>
    </row>
    <row r="881" spans="1:15" outlineLevel="1" x14ac:dyDescent="0.2">
      <c r="A881" s="101"/>
      <c r="B881" s="286"/>
      <c r="C881" s="286"/>
      <c r="D881" s="627"/>
      <c r="E881" s="628"/>
      <c r="F881" s="629"/>
      <c r="G881" s="287"/>
      <c r="H881" s="286"/>
      <c r="I881" s="286"/>
      <c r="J881" s="286"/>
      <c r="K881" s="556"/>
      <c r="L881" s="557"/>
      <c r="M881" s="558"/>
    </row>
    <row r="882" spans="1:15" ht="21.75" customHeight="1" outlineLevel="1" x14ac:dyDescent="0.2">
      <c r="A882" s="101"/>
      <c r="B882" s="286"/>
      <c r="C882" s="286"/>
      <c r="D882" s="627"/>
      <c r="E882" s="628"/>
      <c r="F882" s="629"/>
      <c r="G882" s="287"/>
      <c r="H882" s="286"/>
      <c r="I882" s="286"/>
      <c r="J882" s="286"/>
      <c r="K882" s="556"/>
      <c r="L882" s="557"/>
      <c r="M882" s="558"/>
    </row>
    <row r="883" spans="1:15" outlineLevel="1" x14ac:dyDescent="0.2">
      <c r="A883" s="101"/>
      <c r="B883" s="286"/>
      <c r="C883" s="286"/>
      <c r="D883" s="627"/>
      <c r="E883" s="628"/>
      <c r="F883" s="629"/>
      <c r="G883" s="287"/>
      <c r="H883" s="286"/>
      <c r="I883" s="286"/>
      <c r="J883" s="286"/>
      <c r="K883" s="556"/>
      <c r="L883" s="557"/>
      <c r="M883" s="558"/>
    </row>
    <row r="884" spans="1:15" outlineLevel="1" x14ac:dyDescent="0.2">
      <c r="A884" s="101"/>
      <c r="B884" s="286"/>
      <c r="C884" s="286"/>
      <c r="D884" s="627"/>
      <c r="E884" s="628"/>
      <c r="F884" s="629"/>
      <c r="G884" s="287"/>
      <c r="H884" s="286"/>
      <c r="I884" s="286"/>
      <c r="J884" s="286"/>
      <c r="K884" s="556"/>
      <c r="L884" s="557"/>
      <c r="M884" s="558"/>
    </row>
    <row r="885" spans="1:15" outlineLevel="1" x14ac:dyDescent="0.2">
      <c r="A885" s="101"/>
      <c r="B885" s="286"/>
      <c r="C885" s="286"/>
      <c r="D885" s="630"/>
      <c r="E885" s="631"/>
      <c r="F885" s="632"/>
      <c r="G885" s="287"/>
      <c r="H885" s="286"/>
      <c r="I885" s="286"/>
      <c r="J885" s="286"/>
      <c r="K885" s="559"/>
      <c r="L885" s="560"/>
      <c r="M885" s="561"/>
    </row>
    <row r="886" spans="1:15" outlineLevel="1" x14ac:dyDescent="0.2">
      <c r="A886" s="101"/>
      <c r="B886" s="286"/>
      <c r="C886" s="286"/>
      <c r="D886" s="151"/>
      <c r="E886" s="101"/>
      <c r="F886" s="286"/>
      <c r="G886" s="286"/>
      <c r="H886" s="286"/>
      <c r="I886" s="286"/>
      <c r="J886" s="286"/>
      <c r="K886" s="226"/>
      <c r="L886" s="226"/>
      <c r="M886" s="226"/>
    </row>
    <row r="887" spans="1:15" ht="12" customHeight="1" outlineLevel="1" x14ac:dyDescent="0.2">
      <c r="A887" s="441" t="s">
        <v>203</v>
      </c>
      <c r="B887" s="441"/>
      <c r="C887" s="442"/>
      <c r="D887" s="276"/>
      <c r="E887" s="101"/>
      <c r="F887" s="140"/>
      <c r="G887" s="140"/>
      <c r="H887" s="197"/>
      <c r="I887" s="197"/>
      <c r="J887" s="285" t="s">
        <v>150</v>
      </c>
      <c r="K887" s="176"/>
      <c r="L887" s="226"/>
      <c r="M887" s="226"/>
    </row>
    <row r="888" spans="1:15" outlineLevel="1" x14ac:dyDescent="0.2">
      <c r="A888" s="101"/>
      <c r="B888" s="286"/>
      <c r="C888" s="286"/>
      <c r="D888" s="277"/>
      <c r="E888" s="101"/>
      <c r="F888" s="286"/>
      <c r="G888" s="286"/>
      <c r="H888" s="286"/>
      <c r="I888" s="286"/>
      <c r="J888" s="286"/>
      <c r="K888" s="181"/>
    </row>
    <row r="889" spans="1:15" outlineLevel="1" x14ac:dyDescent="0.2">
      <c r="A889" s="441" t="s">
        <v>151</v>
      </c>
      <c r="B889" s="441"/>
      <c r="C889" s="442"/>
      <c r="D889" s="177"/>
      <c r="E889" s="101"/>
      <c r="F889" s="140"/>
      <c r="G889" s="140"/>
      <c r="H889" s="197"/>
      <c r="I889" s="197"/>
      <c r="J889" s="284" t="s">
        <v>152</v>
      </c>
      <c r="K889" s="176"/>
    </row>
    <row r="890" spans="1:15" outlineLevel="1" x14ac:dyDescent="0.2">
      <c r="A890" s="101"/>
      <c r="B890" s="286"/>
      <c r="C890" s="286"/>
      <c r="D890" s="277"/>
      <c r="E890" s="101"/>
      <c r="F890" s="286"/>
      <c r="G890" s="286"/>
      <c r="H890" s="286"/>
      <c r="I890" s="286"/>
      <c r="J890" s="286"/>
      <c r="K890" s="115"/>
    </row>
    <row r="891" spans="1:15" outlineLevel="1" x14ac:dyDescent="0.2">
      <c r="A891" s="197"/>
      <c r="B891" s="197"/>
      <c r="C891" s="367" t="s">
        <v>146</v>
      </c>
      <c r="D891" s="598"/>
      <c r="E891" s="599"/>
      <c r="F891" s="600"/>
      <c r="G891" s="368"/>
      <c r="H891" s="369"/>
      <c r="I891" s="369"/>
      <c r="J891" s="369"/>
      <c r="K891" s="369"/>
      <c r="L891" s="369"/>
      <c r="M891" s="370"/>
    </row>
    <row r="892" spans="1:15" outlineLevel="1" x14ac:dyDescent="0.2">
      <c r="A892" s="151"/>
      <c r="B892" s="368"/>
      <c r="C892" s="368"/>
      <c r="D892" s="601"/>
      <c r="E892" s="602"/>
      <c r="F892" s="603"/>
      <c r="G892" s="368"/>
      <c r="H892" s="369"/>
      <c r="I892" s="369"/>
      <c r="J892" s="369"/>
      <c r="K892" s="369"/>
      <c r="L892" s="369"/>
      <c r="M892" s="370"/>
    </row>
    <row r="893" spans="1:15" outlineLevel="1" x14ac:dyDescent="0.2">
      <c r="A893" s="151"/>
      <c r="B893" s="368"/>
      <c r="C893" s="368"/>
      <c r="D893" s="601"/>
      <c r="E893" s="602"/>
      <c r="F893" s="603"/>
      <c r="G893" s="368"/>
      <c r="H893" s="369"/>
      <c r="I893" s="369"/>
      <c r="J893" s="369"/>
      <c r="K893" s="369"/>
      <c r="L893" s="369"/>
      <c r="M893" s="370"/>
    </row>
    <row r="894" spans="1:15" ht="12" customHeight="1" outlineLevel="1" x14ac:dyDescent="0.2">
      <c r="A894" s="35"/>
      <c r="B894" s="368"/>
      <c r="C894" s="368"/>
      <c r="D894" s="604"/>
      <c r="E894" s="605"/>
      <c r="F894" s="606"/>
      <c r="G894" s="368"/>
      <c r="H894" s="369"/>
      <c r="I894" s="369"/>
      <c r="J894" s="369"/>
      <c r="K894" s="369"/>
      <c r="L894" s="369"/>
      <c r="M894" s="370"/>
    </row>
    <row r="895" spans="1:15" outlineLevel="1" x14ac:dyDescent="0.2">
      <c r="A895" s="35"/>
      <c r="B895" s="308"/>
      <c r="C895" s="308"/>
      <c r="D895" s="35"/>
      <c r="E895" s="147"/>
      <c r="F895" s="308"/>
      <c r="G895" s="308"/>
      <c r="H895" s="308"/>
      <c r="I895" s="308"/>
      <c r="J895" s="308"/>
      <c r="K895" s="311"/>
      <c r="L895" s="311"/>
      <c r="M895" s="311"/>
    </row>
    <row r="896" spans="1:15" s="127" customFormat="1" ht="15" outlineLevel="1" x14ac:dyDescent="0.25">
      <c r="A896" s="35"/>
      <c r="B896" s="223"/>
      <c r="C896" s="223"/>
      <c r="D896" s="35"/>
      <c r="E896" s="223"/>
      <c r="F896" s="223"/>
      <c r="G896" s="223"/>
      <c r="H896" s="223"/>
      <c r="I896" s="223"/>
      <c r="J896" s="223"/>
      <c r="K896" s="226"/>
      <c r="L896" s="226"/>
      <c r="M896" s="226"/>
      <c r="N896" s="5"/>
      <c r="O896" s="5"/>
    </row>
    <row r="897" spans="1:16" customFormat="1" ht="25.5" outlineLevel="1" x14ac:dyDescent="0.2">
      <c r="A897" s="255" t="s">
        <v>2</v>
      </c>
      <c r="B897" s="444" t="s">
        <v>1</v>
      </c>
      <c r="C897" s="444"/>
      <c r="D897" s="444"/>
      <c r="E897" s="444"/>
      <c r="F897" s="117" t="s">
        <v>20</v>
      </c>
      <c r="G897" s="118" t="s">
        <v>21</v>
      </c>
      <c r="H897" s="254" t="s">
        <v>59</v>
      </c>
      <c r="I897" s="254" t="s">
        <v>7</v>
      </c>
      <c r="J897" s="119" t="s">
        <v>0</v>
      </c>
      <c r="K897" s="120" t="s">
        <v>10</v>
      </c>
      <c r="L897" s="255" t="s">
        <v>92</v>
      </c>
      <c r="M897" s="255" t="s">
        <v>93</v>
      </c>
      <c r="N897" s="5"/>
      <c r="O897" s="5"/>
    </row>
    <row r="898" spans="1:16" customFormat="1" ht="18" x14ac:dyDescent="0.2">
      <c r="A898" s="61">
        <v>11</v>
      </c>
      <c r="B898" s="443" t="s">
        <v>189</v>
      </c>
      <c r="C898" s="443"/>
      <c r="D898" s="443"/>
      <c r="E898" s="443"/>
      <c r="F898" s="65"/>
      <c r="G898" s="65"/>
      <c r="H898" s="63"/>
      <c r="I898" s="63"/>
      <c r="J898" s="66"/>
      <c r="K898" s="67">
        <f>SUM(SUMIF(I31:I313,"Supera",K31:K313),SUMIF(I786:I786,"Supera",K786:K786),SUMIF(I25:I29,"Supera",K25:K29),SUMIF(I780:I780,"Supera",K780:K780),SUMIF(K792,K792,K792),,SUMIF(K800,K800,K800),SUMIF(K813,K813,K813),SUMIF(K854,K854,K854),SUMIF(K864,K864,K864))*(0.1/0.9)</f>
        <v>0</v>
      </c>
      <c r="L898" s="252"/>
      <c r="M898" s="257"/>
      <c r="N898" s="5"/>
      <c r="O898" s="5"/>
    </row>
    <row r="899" spans="1:16" customFormat="1" ht="18" x14ac:dyDescent="0.25">
      <c r="A899" s="258"/>
      <c r="B899" s="443" t="s">
        <v>6</v>
      </c>
      <c r="C899" s="443"/>
      <c r="D899" s="443"/>
      <c r="E899" s="443"/>
      <c r="F899" s="259">
        <f>IF((F24+F785+F30+F779+F792+F800+F813+F854+F864)&lt;&gt;100%,"ERRO!",1)</f>
        <v>1</v>
      </c>
      <c r="G899" s="259" t="s">
        <v>9</v>
      </c>
      <c r="H899" s="260"/>
      <c r="I899" s="260"/>
      <c r="J899" s="257"/>
      <c r="K899" s="257"/>
      <c r="L899" s="260"/>
      <c r="M899" s="260"/>
      <c r="N899" s="5"/>
      <c r="O899" s="5"/>
    </row>
    <row r="900" spans="1:16" customFormat="1" x14ac:dyDescent="0.2">
      <c r="F900" s="5"/>
      <c r="G900" s="5"/>
      <c r="K900" s="5"/>
      <c r="L900" s="5"/>
      <c r="M900" s="5"/>
      <c r="N900" s="5"/>
      <c r="O900" s="5"/>
    </row>
    <row r="901" spans="1:16" customFormat="1" ht="18" x14ac:dyDescent="0.25">
      <c r="A901" s="439" t="s">
        <v>144</v>
      </c>
      <c r="B901" s="439"/>
      <c r="C901" s="439"/>
      <c r="D901" s="439"/>
      <c r="E901" s="439"/>
      <c r="F901" s="439"/>
      <c r="G901" s="439"/>
      <c r="H901" s="439"/>
      <c r="I901" s="439"/>
      <c r="J901" s="439"/>
      <c r="K901" s="439"/>
      <c r="L901" s="439"/>
      <c r="M901" s="439"/>
      <c r="N901" s="439"/>
      <c r="O901" s="145"/>
      <c r="P901" s="145"/>
    </row>
    <row r="902" spans="1:16" customFormat="1" x14ac:dyDescent="0.2">
      <c r="A902" s="5"/>
      <c r="G902" s="5"/>
      <c r="H902" s="5"/>
      <c r="L902" s="5"/>
      <c r="M902" s="5"/>
      <c r="N902" s="5"/>
      <c r="O902" s="5"/>
    </row>
    <row r="903" spans="1:16" customFormat="1" ht="30" x14ac:dyDescent="0.25">
      <c r="A903" s="127"/>
      <c r="B903" s="128" t="s">
        <v>156</v>
      </c>
      <c r="C903" s="128" t="s">
        <v>157</v>
      </c>
      <c r="D903" s="128" t="s">
        <v>158</v>
      </c>
      <c r="E903" s="128" t="s">
        <v>159</v>
      </c>
      <c r="F903" s="128" t="s">
        <v>160</v>
      </c>
      <c r="G903" s="128" t="s">
        <v>161</v>
      </c>
      <c r="H903" s="128" t="s">
        <v>162</v>
      </c>
      <c r="I903" s="128" t="s">
        <v>163</v>
      </c>
      <c r="J903" s="127"/>
      <c r="K903" s="127"/>
      <c r="L903" s="127"/>
      <c r="M903" s="127"/>
      <c r="N903" s="127"/>
      <c r="O903" s="127"/>
    </row>
    <row r="904" spans="1:16" customFormat="1" x14ac:dyDescent="0.2">
      <c r="B904" s="8"/>
      <c r="C904" s="8"/>
      <c r="D904" s="8"/>
      <c r="E904" s="8"/>
      <c r="F904" s="8"/>
      <c r="G904" s="8"/>
      <c r="H904" s="8"/>
      <c r="I904" s="8"/>
    </row>
    <row r="905" spans="1:16" customFormat="1" x14ac:dyDescent="0.2">
      <c r="B905" s="8"/>
      <c r="C905" s="8"/>
      <c r="D905" s="8"/>
      <c r="E905" s="8"/>
      <c r="F905" s="8"/>
      <c r="G905" s="8"/>
      <c r="H905" s="8"/>
      <c r="I905" s="8"/>
    </row>
    <row r="906" spans="1:16" customFormat="1" x14ac:dyDescent="0.2">
      <c r="B906" s="8"/>
      <c r="C906" s="8"/>
      <c r="D906" s="8"/>
      <c r="E906" s="8"/>
      <c r="F906" s="8"/>
      <c r="G906" s="8"/>
      <c r="H906" s="8"/>
      <c r="I906" s="8"/>
    </row>
    <row r="907" spans="1:16" customFormat="1" x14ac:dyDescent="0.2">
      <c r="B907" s="8"/>
      <c r="C907" s="8"/>
      <c r="D907" s="8"/>
      <c r="E907" s="8"/>
      <c r="F907" s="8"/>
      <c r="G907" s="8"/>
      <c r="H907" s="8"/>
      <c r="I907" s="8"/>
    </row>
    <row r="908" spans="1:16" x14ac:dyDescent="0.2">
      <c r="B908" s="8"/>
      <c r="C908" s="8"/>
      <c r="D908" s="8"/>
      <c r="E908" s="8"/>
      <c r="F908" s="8"/>
      <c r="G908" s="8"/>
      <c r="H908" s="8"/>
      <c r="I908" s="8"/>
      <c r="K908"/>
      <c r="L908"/>
      <c r="M908"/>
      <c r="N908"/>
      <c r="O908"/>
    </row>
    <row r="909" spans="1:16" x14ac:dyDescent="0.2">
      <c r="B909" s="8"/>
      <c r="C909" s="8"/>
      <c r="D909" s="8"/>
      <c r="E909" s="8"/>
      <c r="F909" s="8"/>
      <c r="G909" s="8"/>
      <c r="H909" s="8"/>
      <c r="I909" s="8"/>
      <c r="K909"/>
      <c r="L909"/>
      <c r="M909"/>
      <c r="N909"/>
      <c r="O909"/>
    </row>
    <row r="910" spans="1:16" x14ac:dyDescent="0.2">
      <c r="B910" s="8"/>
      <c r="C910" s="8"/>
      <c r="D910" s="8"/>
      <c r="E910" s="8"/>
      <c r="F910" s="8"/>
      <c r="G910" s="8"/>
      <c r="H910" s="8"/>
      <c r="I910" s="8"/>
      <c r="K910"/>
      <c r="L910"/>
      <c r="M910"/>
      <c r="N910"/>
      <c r="O910"/>
    </row>
    <row r="911" spans="1:16" ht="12.75" customHeight="1" x14ac:dyDescent="0.2">
      <c r="B911" s="8"/>
      <c r="C911" s="8"/>
      <c r="D911" s="8"/>
      <c r="E911" s="8"/>
      <c r="F911" s="8"/>
      <c r="G911" s="8"/>
      <c r="H911" s="8"/>
      <c r="I911" s="8"/>
      <c r="K911"/>
      <c r="L911"/>
      <c r="M911"/>
      <c r="N911"/>
      <c r="O911"/>
    </row>
    <row r="912" spans="1:16" x14ac:dyDescent="0.2">
      <c r="B912" s="8"/>
      <c r="C912" s="8"/>
      <c r="D912" s="8"/>
      <c r="E912" s="8"/>
      <c r="F912" s="8"/>
      <c r="G912" s="8"/>
      <c r="H912" s="8"/>
      <c r="I912" s="8"/>
      <c r="K912"/>
      <c r="L912"/>
      <c r="M912"/>
      <c r="N912"/>
      <c r="O912"/>
    </row>
    <row r="913" spans="1:16" x14ac:dyDescent="0.2">
      <c r="B913" s="8"/>
      <c r="C913" s="8"/>
      <c r="D913" s="8"/>
      <c r="E913" s="8"/>
      <c r="F913" s="8"/>
      <c r="G913" s="8"/>
      <c r="H913" s="8"/>
      <c r="I913" s="8"/>
      <c r="K913"/>
      <c r="L913"/>
      <c r="M913"/>
      <c r="N913"/>
      <c r="O913"/>
    </row>
    <row r="914" spans="1:16" x14ac:dyDescent="0.2">
      <c r="B914" s="8"/>
      <c r="C914" s="8"/>
      <c r="D914" s="8"/>
      <c r="E914" s="8"/>
      <c r="F914" s="8"/>
      <c r="G914" s="8"/>
      <c r="H914" s="8"/>
      <c r="I914" s="8"/>
      <c r="K914"/>
      <c r="L914"/>
      <c r="M914"/>
      <c r="N914"/>
      <c r="O914"/>
    </row>
    <row r="915" spans="1:16" x14ac:dyDescent="0.2">
      <c r="A915" s="5"/>
      <c r="F915"/>
      <c r="H915" s="5"/>
      <c r="K915"/>
    </row>
    <row r="916" spans="1:16" ht="18" x14ac:dyDescent="0.25">
      <c r="A916" s="439" t="s">
        <v>142</v>
      </c>
      <c r="B916" s="439"/>
      <c r="C916" s="439"/>
      <c r="D916" s="439"/>
      <c r="E916" s="439"/>
      <c r="F916" s="439"/>
      <c r="G916" s="439"/>
      <c r="H916" s="439"/>
      <c r="I916" s="439"/>
      <c r="J916" s="439"/>
      <c r="K916" s="439"/>
      <c r="L916" s="439"/>
      <c r="M916" s="439"/>
      <c r="N916" s="439"/>
      <c r="O916" s="145"/>
      <c r="P916" s="344">
        <f>IF(AND(TRUE,OR($K$13="",$K$13="Atende")),IF('Comparativo Analítico'!X117="",0,Máximo!O916*VLOOKUP('Comparativo Analítico'!X117,Parâmetros!$U$3:$V$12,2,0)),0)</f>
        <v>0</v>
      </c>
    </row>
    <row r="917" spans="1:16" x14ac:dyDescent="0.2">
      <c r="E917" s="5"/>
    </row>
    <row r="918" spans="1:16" ht="28.5" customHeight="1" x14ac:dyDescent="0.2">
      <c r="A918" s="426" t="s">
        <v>257</v>
      </c>
      <c r="B918" s="426"/>
      <c r="C918" s="427"/>
      <c r="D918" s="177" t="s">
        <v>23</v>
      </c>
      <c r="E918" s="5"/>
      <c r="G918" s="455" t="s">
        <v>239</v>
      </c>
      <c r="H918" s="455"/>
      <c r="I918" s="455"/>
      <c r="J918" s="456"/>
      <c r="K918" s="553"/>
      <c r="L918" s="554"/>
      <c r="M918" s="555"/>
    </row>
    <row r="919" spans="1:16" x14ac:dyDescent="0.2">
      <c r="A919" s="323"/>
      <c r="B919" s="323"/>
      <c r="C919" s="325"/>
      <c r="D919" s="277"/>
      <c r="E919" s="5"/>
      <c r="J919" s="326"/>
      <c r="K919" s="556"/>
      <c r="L919" s="557"/>
      <c r="M919" s="558"/>
    </row>
    <row r="920" spans="1:16" x14ac:dyDescent="0.2">
      <c r="A920" s="323"/>
      <c r="B920" s="323"/>
      <c r="C920" s="325"/>
      <c r="D920" s="277"/>
      <c r="E920" s="5"/>
      <c r="J920" s="326"/>
      <c r="K920" s="556"/>
      <c r="L920" s="557"/>
      <c r="M920" s="558"/>
    </row>
    <row r="921" spans="1:16" x14ac:dyDescent="0.2">
      <c r="A921" s="323"/>
      <c r="B921" s="323"/>
      <c r="C921" s="325"/>
      <c r="D921" s="277"/>
      <c r="E921" s="5"/>
      <c r="J921" s="326"/>
      <c r="K921" s="556"/>
      <c r="L921" s="557"/>
      <c r="M921" s="558"/>
    </row>
    <row r="922" spans="1:16" x14ac:dyDescent="0.2">
      <c r="A922" s="323"/>
      <c r="B922" s="323"/>
      <c r="C922" s="325"/>
      <c r="D922" s="277"/>
      <c r="E922" s="5"/>
      <c r="J922" s="326"/>
      <c r="K922" s="559"/>
      <c r="L922" s="560"/>
      <c r="M922" s="561"/>
    </row>
    <row r="923" spans="1:16" x14ac:dyDescent="0.2">
      <c r="A923" s="323"/>
      <c r="B923" s="323"/>
      <c r="C923" s="325"/>
      <c r="D923" s="277"/>
      <c r="E923" s="5"/>
    </row>
    <row r="924" spans="1:16" x14ac:dyDescent="0.2">
      <c r="B924" s="334" t="s">
        <v>258</v>
      </c>
      <c r="E924" s="5"/>
    </row>
    <row r="925" spans="1:16" ht="60" x14ac:dyDescent="0.2">
      <c r="B925" s="324" t="s">
        <v>260</v>
      </c>
      <c r="C925" s="324" t="s">
        <v>36</v>
      </c>
      <c r="D925" s="324" t="s">
        <v>231</v>
      </c>
      <c r="E925" s="324" t="s">
        <v>232</v>
      </c>
      <c r="F925" s="324" t="s">
        <v>233</v>
      </c>
      <c r="G925" s="324" t="s">
        <v>234</v>
      </c>
      <c r="H925" s="324" t="s">
        <v>240</v>
      </c>
      <c r="I925" s="324" t="s">
        <v>225</v>
      </c>
      <c r="J925" s="324" t="s">
        <v>241</v>
      </c>
      <c r="K925" s="324" t="s">
        <v>226</v>
      </c>
      <c r="L925" s="324" t="s">
        <v>235</v>
      </c>
      <c r="M925" s="324" t="s">
        <v>236</v>
      </c>
      <c r="N925" s="324" t="s">
        <v>237</v>
      </c>
      <c r="O925" s="324" t="s">
        <v>238</v>
      </c>
    </row>
    <row r="926" spans="1:16" x14ac:dyDescent="0.2">
      <c r="B926" s="338"/>
      <c r="C926" s="338"/>
      <c r="D926" s="338"/>
      <c r="E926" s="338"/>
      <c r="F926" s="338"/>
      <c r="G926" s="338"/>
      <c r="H926" s="338"/>
      <c r="I926" s="338"/>
      <c r="J926" s="338"/>
      <c r="K926" s="338"/>
      <c r="L926" s="338"/>
      <c r="M926" s="339"/>
      <c r="N926" s="339"/>
      <c r="O926" s="338"/>
    </row>
    <row r="927" spans="1:16" x14ac:dyDescent="0.2">
      <c r="B927" s="338"/>
      <c r="C927" s="338"/>
      <c r="D927" s="338"/>
      <c r="E927" s="338"/>
      <c r="F927" s="338"/>
      <c r="G927" s="338"/>
      <c r="H927" s="338"/>
      <c r="I927" s="338"/>
      <c r="J927" s="338"/>
      <c r="K927" s="338"/>
      <c r="L927" s="338"/>
      <c r="M927" s="339"/>
      <c r="N927" s="339"/>
      <c r="O927" s="338"/>
    </row>
    <row r="928" spans="1:16" x14ac:dyDescent="0.2">
      <c r="B928" s="338"/>
      <c r="C928" s="338"/>
      <c r="D928" s="338"/>
      <c r="E928" s="338"/>
      <c r="F928" s="338"/>
      <c r="G928" s="338"/>
      <c r="H928" s="338"/>
      <c r="I928" s="338"/>
      <c r="J928" s="338"/>
      <c r="K928" s="338"/>
      <c r="L928" s="338"/>
      <c r="M928" s="339"/>
      <c r="N928" s="339"/>
      <c r="O928" s="338"/>
    </row>
    <row r="929" spans="1:15" x14ac:dyDescent="0.2">
      <c r="B929" s="338"/>
      <c r="C929" s="338"/>
      <c r="D929" s="338"/>
      <c r="E929" s="338"/>
      <c r="F929" s="338"/>
      <c r="G929" s="338"/>
      <c r="H929" s="338"/>
      <c r="I929" s="338"/>
      <c r="J929" s="338"/>
      <c r="K929" s="338"/>
      <c r="L929" s="338"/>
      <c r="M929" s="339"/>
      <c r="N929" s="339"/>
      <c r="O929" s="338"/>
    </row>
    <row r="930" spans="1:15" x14ac:dyDescent="0.2">
      <c r="B930" s="338"/>
      <c r="C930" s="338"/>
      <c r="D930" s="338"/>
      <c r="E930" s="338"/>
      <c r="F930" s="338"/>
      <c r="G930" s="338"/>
      <c r="H930" s="338"/>
      <c r="I930" s="338"/>
      <c r="J930" s="338"/>
      <c r="K930" s="338"/>
      <c r="L930" s="338"/>
      <c r="M930" s="339"/>
      <c r="N930" s="339"/>
      <c r="O930" s="338"/>
    </row>
    <row r="931" spans="1:15" x14ac:dyDescent="0.2">
      <c r="B931" s="338"/>
      <c r="C931" s="338"/>
      <c r="D931" s="338"/>
      <c r="E931" s="338"/>
      <c r="F931" s="338"/>
      <c r="G931" s="338"/>
      <c r="H931" s="338"/>
      <c r="I931" s="338"/>
      <c r="J931" s="338"/>
      <c r="K931" s="338"/>
      <c r="L931" s="338"/>
      <c r="M931" s="339"/>
      <c r="N931" s="339"/>
      <c r="O931" s="338"/>
    </row>
    <row r="932" spans="1:15" x14ac:dyDescent="0.2">
      <c r="B932" s="338"/>
      <c r="C932" s="338"/>
      <c r="D932" s="338"/>
      <c r="E932" s="338"/>
      <c r="F932" s="338"/>
      <c r="G932" s="338"/>
      <c r="H932" s="338"/>
      <c r="I932" s="338"/>
      <c r="J932" s="338"/>
      <c r="K932" s="338"/>
      <c r="L932" s="338"/>
      <c r="M932" s="339"/>
      <c r="N932" s="339"/>
      <c r="O932" s="338"/>
    </row>
    <row r="933" spans="1:15" x14ac:dyDescent="0.2">
      <c r="B933" s="338"/>
      <c r="C933" s="338"/>
      <c r="D933" s="338"/>
      <c r="E933" s="338"/>
      <c r="F933" s="338"/>
      <c r="G933" s="338"/>
      <c r="H933" s="338"/>
      <c r="I933" s="338"/>
      <c r="J933" s="338"/>
      <c r="K933" s="338"/>
      <c r="L933" s="338"/>
      <c r="M933" s="339"/>
      <c r="N933" s="339"/>
      <c r="O933" s="338"/>
    </row>
    <row r="934" spans="1:15" x14ac:dyDescent="0.2">
      <c r="B934" s="338"/>
      <c r="C934" s="338"/>
      <c r="D934" s="338"/>
      <c r="E934" s="338"/>
      <c r="F934" s="338"/>
      <c r="G934" s="338"/>
      <c r="H934" s="338"/>
      <c r="I934" s="338"/>
      <c r="J934" s="338"/>
      <c r="K934" s="338"/>
      <c r="L934" s="338"/>
      <c r="M934" s="339"/>
      <c r="N934" s="339"/>
      <c r="O934" s="338"/>
    </row>
    <row r="935" spans="1:15" x14ac:dyDescent="0.2">
      <c r="B935" s="338"/>
      <c r="C935" s="338"/>
      <c r="D935" s="338"/>
      <c r="E935" s="338"/>
      <c r="F935" s="338"/>
      <c r="G935" s="338"/>
      <c r="H935" s="338"/>
      <c r="I935" s="338"/>
      <c r="J935" s="338"/>
      <c r="K935" s="338"/>
      <c r="L935" s="338"/>
      <c r="M935" s="339"/>
      <c r="N935" s="339"/>
      <c r="O935" s="338"/>
    </row>
    <row r="936" spans="1:15" x14ac:dyDescent="0.2">
      <c r="E936" s="5"/>
    </row>
    <row r="937" spans="1:15" x14ac:dyDescent="0.2">
      <c r="E937" s="5"/>
    </row>
    <row r="938" spans="1:15" ht="12.75" customHeight="1" x14ac:dyDescent="0.2">
      <c r="A938" s="457" t="s">
        <v>242</v>
      </c>
      <c r="B938" s="457"/>
      <c r="C938" s="458"/>
      <c r="D938" s="597"/>
      <c r="E938" s="554"/>
      <c r="F938" s="555"/>
      <c r="G938" s="460" t="s">
        <v>263</v>
      </c>
      <c r="H938" s="461"/>
      <c r="I938" s="461"/>
      <c r="J938" s="427"/>
      <c r="K938" s="553"/>
      <c r="L938" s="554"/>
      <c r="M938" s="555"/>
      <c r="N938" s="140"/>
    </row>
    <row r="939" spans="1:15" x14ac:dyDescent="0.2">
      <c r="A939" s="457"/>
      <c r="B939" s="457"/>
      <c r="C939" s="458"/>
      <c r="D939" s="556"/>
      <c r="E939" s="557"/>
      <c r="F939" s="558"/>
      <c r="G939" s="460"/>
      <c r="H939" s="461"/>
      <c r="I939" s="461"/>
      <c r="J939" s="427"/>
      <c r="K939" s="556"/>
      <c r="L939" s="557"/>
      <c r="M939" s="558"/>
    </row>
    <row r="940" spans="1:15" x14ac:dyDescent="0.2">
      <c r="A940" s="457"/>
      <c r="B940" s="457"/>
      <c r="C940" s="458"/>
      <c r="D940" s="556"/>
      <c r="E940" s="557"/>
      <c r="F940" s="558"/>
      <c r="G940" s="460"/>
      <c r="H940" s="461"/>
      <c r="I940" s="461"/>
      <c r="J940" s="427"/>
      <c r="K940" s="556"/>
      <c r="L940" s="557"/>
      <c r="M940" s="558"/>
    </row>
    <row r="941" spans="1:15" x14ac:dyDescent="0.2">
      <c r="A941" s="326"/>
      <c r="B941" s="326"/>
      <c r="C941" s="326"/>
      <c r="D941" s="556"/>
      <c r="E941" s="557"/>
      <c r="F941" s="558"/>
      <c r="G941" s="327"/>
      <c r="H941" s="327"/>
      <c r="I941" s="327"/>
      <c r="J941" s="327"/>
      <c r="K941" s="556"/>
      <c r="L941" s="557"/>
      <c r="M941" s="558"/>
    </row>
    <row r="942" spans="1:15" x14ac:dyDescent="0.2">
      <c r="A942" s="326"/>
      <c r="B942" s="326"/>
      <c r="C942" s="326"/>
      <c r="D942" s="559"/>
      <c r="E942" s="560"/>
      <c r="F942" s="561"/>
      <c r="G942" s="327"/>
      <c r="H942" s="327"/>
      <c r="I942" s="327"/>
      <c r="J942" s="327"/>
      <c r="K942" s="559"/>
      <c r="L942" s="560"/>
      <c r="M942" s="561"/>
    </row>
    <row r="943" spans="1:15" x14ac:dyDescent="0.2">
      <c r="D943" s="183"/>
      <c r="E943" s="5"/>
      <c r="K943" s="185"/>
    </row>
    <row r="944" spans="1:15" ht="12.75" customHeight="1" x14ac:dyDescent="0.2">
      <c r="A944" s="455" t="s">
        <v>154</v>
      </c>
      <c r="B944" s="455"/>
      <c r="C944" s="456"/>
      <c r="D944" s="553"/>
      <c r="E944" s="554"/>
      <c r="F944" s="555"/>
      <c r="G944" s="140"/>
      <c r="H944" s="197"/>
      <c r="I944" s="197"/>
      <c r="J944" s="329" t="s">
        <v>155</v>
      </c>
      <c r="K944" s="553"/>
      <c r="L944" s="554"/>
      <c r="M944" s="555"/>
      <c r="N944" s="140"/>
    </row>
    <row r="945" spans="1:16" x14ac:dyDescent="0.2">
      <c r="A945" s="455"/>
      <c r="B945" s="455"/>
      <c r="C945" s="456"/>
      <c r="D945" s="556"/>
      <c r="E945" s="557"/>
      <c r="F945" s="558"/>
      <c r="H945" s="197"/>
      <c r="I945" s="197"/>
      <c r="J945" s="326"/>
      <c r="K945" s="556"/>
      <c r="L945" s="557"/>
      <c r="M945" s="558"/>
    </row>
    <row r="946" spans="1:16" x14ac:dyDescent="0.2">
      <c r="A946" s="323"/>
      <c r="B946" s="323"/>
      <c r="C946" s="323"/>
      <c r="D946" s="556"/>
      <c r="E946" s="557"/>
      <c r="F946" s="558"/>
      <c r="H946" s="197"/>
      <c r="I946" s="197"/>
      <c r="J946" s="326"/>
      <c r="K946" s="556"/>
      <c r="L946" s="557"/>
      <c r="M946" s="558"/>
    </row>
    <row r="947" spans="1:16" x14ac:dyDescent="0.2">
      <c r="A947" s="323"/>
      <c r="B947" s="323"/>
      <c r="C947" s="323"/>
      <c r="D947" s="556"/>
      <c r="E947" s="557"/>
      <c r="F947" s="558"/>
      <c r="H947" s="197"/>
      <c r="I947" s="197"/>
      <c r="J947" s="326"/>
      <c r="K947" s="556"/>
      <c r="L947" s="557"/>
      <c r="M947" s="558"/>
    </row>
    <row r="948" spans="1:16" x14ac:dyDescent="0.2">
      <c r="A948" s="323"/>
      <c r="B948" s="323"/>
      <c r="C948" s="323"/>
      <c r="D948" s="559"/>
      <c r="E948" s="560"/>
      <c r="F948" s="561"/>
      <c r="H948" s="197"/>
      <c r="I948" s="197"/>
      <c r="J948" s="326"/>
      <c r="K948" s="559"/>
      <c r="L948" s="560"/>
      <c r="M948" s="561"/>
    </row>
    <row r="949" spans="1:16" ht="12" customHeight="1" x14ac:dyDescent="0.2">
      <c r="D949" s="183"/>
      <c r="E949" s="5"/>
      <c r="K949" s="185"/>
    </row>
    <row r="950" spans="1:16" x14ac:dyDescent="0.2">
      <c r="A950" s="101"/>
      <c r="D950" s="183"/>
      <c r="E950" s="5"/>
      <c r="K950" s="185"/>
    </row>
    <row r="951" spans="1:16" ht="18" x14ac:dyDescent="0.25">
      <c r="A951" s="439" t="s">
        <v>143</v>
      </c>
      <c r="B951" s="439"/>
      <c r="C951" s="439"/>
      <c r="D951" s="439"/>
      <c r="E951" s="439"/>
      <c r="F951" s="439"/>
      <c r="G951" s="439"/>
      <c r="H951" s="439"/>
      <c r="I951" s="439"/>
      <c r="J951" s="439"/>
      <c r="K951" s="439"/>
      <c r="L951" s="439"/>
      <c r="M951" s="439"/>
      <c r="N951" s="439"/>
      <c r="O951" s="145"/>
      <c r="P951" s="344">
        <f>IF(AND(TRUE,OR($K$13="",$K$13="Atende")),IF('Comparativo Analítico'!X150="",0,Máximo!O951*VLOOKUP('Comparativo Analítico'!X150,Parâmetros!$U$3:$V$12,2,0)),0)</f>
        <v>0</v>
      </c>
    </row>
    <row r="952" spans="1:16" x14ac:dyDescent="0.2">
      <c r="E952" s="5"/>
      <c r="G952"/>
      <c r="J952" s="5"/>
    </row>
    <row r="953" spans="1:16" ht="39.75" customHeight="1" x14ac:dyDescent="0.2">
      <c r="A953" s="426" t="s">
        <v>132</v>
      </c>
      <c r="B953" s="426"/>
      <c r="C953" s="426"/>
      <c r="D953" s="340" t="s">
        <v>23</v>
      </c>
      <c r="E953" s="180"/>
      <c r="G953" s="426" t="s">
        <v>133</v>
      </c>
      <c r="H953" s="426"/>
      <c r="I953" s="426"/>
      <c r="J953" s="427"/>
      <c r="K953" s="340"/>
    </row>
    <row r="954" spans="1:16" x14ac:dyDescent="0.2">
      <c r="D954" s="183"/>
      <c r="E954" s="183"/>
      <c r="K954" s="185"/>
    </row>
    <row r="955" spans="1:16" ht="51.75" customHeight="1" x14ac:dyDescent="0.2">
      <c r="A955" s="445" t="s">
        <v>131</v>
      </c>
      <c r="B955" s="445"/>
      <c r="C955" s="445"/>
      <c r="D955" s="553"/>
      <c r="E955" s="554"/>
      <c r="F955" s="555"/>
      <c r="H955" s="426" t="s">
        <v>212</v>
      </c>
      <c r="I955" s="426"/>
      <c r="J955" s="427"/>
      <c r="K955" s="553"/>
      <c r="L955" s="554"/>
      <c r="M955" s="555"/>
    </row>
    <row r="956" spans="1:16" x14ac:dyDescent="0.2">
      <c r="D956" s="556"/>
      <c r="E956" s="557"/>
      <c r="F956" s="558"/>
      <c r="K956" s="556"/>
      <c r="L956" s="557"/>
      <c r="M956" s="558"/>
    </row>
    <row r="957" spans="1:16" x14ac:dyDescent="0.2">
      <c r="D957" s="556"/>
      <c r="E957" s="557"/>
      <c r="F957" s="558"/>
      <c r="K957" s="556"/>
      <c r="L957" s="557"/>
      <c r="M957" s="558"/>
    </row>
    <row r="958" spans="1:16" x14ac:dyDescent="0.2">
      <c r="D958" s="556"/>
      <c r="E958" s="557"/>
      <c r="F958" s="558"/>
      <c r="K958" s="556"/>
      <c r="L958" s="557"/>
      <c r="M958" s="558"/>
    </row>
    <row r="959" spans="1:16" x14ac:dyDescent="0.2">
      <c r="D959" s="559"/>
      <c r="E959" s="560"/>
      <c r="F959" s="561"/>
      <c r="K959" s="559"/>
      <c r="L959" s="560"/>
      <c r="M959" s="561"/>
    </row>
    <row r="960" spans="1:16" x14ac:dyDescent="0.2">
      <c r="D960" s="183"/>
      <c r="E960" s="183"/>
      <c r="K960" s="185"/>
    </row>
    <row r="961" spans="1:13" ht="41.25" customHeight="1" x14ac:dyDescent="0.2">
      <c r="A961" s="426" t="s">
        <v>134</v>
      </c>
      <c r="B961" s="426"/>
      <c r="C961" s="426"/>
      <c r="D961" s="340"/>
      <c r="E961" s="180"/>
      <c r="G961" s="426" t="s">
        <v>135</v>
      </c>
      <c r="H961" s="426"/>
      <c r="I961" s="426"/>
      <c r="J961" s="426"/>
      <c r="K961" s="340"/>
    </row>
    <row r="962" spans="1:13" x14ac:dyDescent="0.2">
      <c r="D962" s="183"/>
      <c r="E962" s="183"/>
      <c r="K962" s="185"/>
    </row>
    <row r="963" spans="1:13" ht="37.5" customHeight="1" x14ac:dyDescent="0.2">
      <c r="A963" s="426" t="s">
        <v>264</v>
      </c>
      <c r="B963" s="426"/>
      <c r="C963" s="426"/>
      <c r="D963" s="340"/>
      <c r="E963" s="180"/>
      <c r="G963" s="426" t="s">
        <v>136</v>
      </c>
      <c r="H963" s="426"/>
      <c r="I963" s="426"/>
      <c r="J963" s="426"/>
      <c r="K963" s="340"/>
    </row>
    <row r="964" spans="1:13" x14ac:dyDescent="0.2">
      <c r="D964" s="183"/>
      <c r="E964" s="183"/>
      <c r="K964" s="185"/>
    </row>
    <row r="965" spans="1:13" x14ac:dyDescent="0.2">
      <c r="A965" s="426" t="s">
        <v>164</v>
      </c>
      <c r="B965" s="426"/>
      <c r="C965" s="426"/>
      <c r="D965" s="553"/>
      <c r="E965" s="554"/>
      <c r="F965" s="555"/>
      <c r="G965" s="448" t="s">
        <v>165</v>
      </c>
      <c r="H965" s="448"/>
      <c r="I965" s="448"/>
      <c r="J965" s="448"/>
      <c r="K965" s="651"/>
      <c r="L965" s="563"/>
      <c r="M965" s="564"/>
    </row>
    <row r="966" spans="1:13" x14ac:dyDescent="0.2">
      <c r="A966" s="323"/>
      <c r="B966" s="323"/>
      <c r="C966" s="323"/>
      <c r="D966" s="556"/>
      <c r="E966" s="557"/>
      <c r="F966" s="558"/>
      <c r="G966" s="329"/>
      <c r="H966" s="329"/>
      <c r="I966" s="329"/>
      <c r="J966" s="329"/>
      <c r="K966" s="181"/>
    </row>
    <row r="967" spans="1:13" x14ac:dyDescent="0.2">
      <c r="A967" s="323"/>
      <c r="B967" s="323"/>
      <c r="C967" s="323"/>
      <c r="D967" s="556"/>
      <c r="E967" s="557"/>
      <c r="F967" s="558"/>
      <c r="G967" s="329"/>
      <c r="H967" s="329"/>
      <c r="I967" s="329"/>
      <c r="J967" s="329"/>
      <c r="K967" s="181"/>
    </row>
    <row r="968" spans="1:13" x14ac:dyDescent="0.2">
      <c r="A968" s="323"/>
      <c r="B968" s="323"/>
      <c r="C968" s="323"/>
      <c r="D968" s="556"/>
      <c r="E968" s="557"/>
      <c r="F968" s="558"/>
      <c r="G968" s="329"/>
      <c r="H968" s="329"/>
      <c r="I968" s="329"/>
      <c r="J968" s="329"/>
      <c r="K968" s="181"/>
    </row>
    <row r="969" spans="1:13" x14ac:dyDescent="0.2">
      <c r="A969" s="323"/>
      <c r="B969" s="323"/>
      <c r="C969" s="323"/>
      <c r="D969" s="559"/>
      <c r="E969" s="560"/>
      <c r="F969" s="561"/>
      <c r="G969" s="329"/>
      <c r="H969" s="329"/>
      <c r="I969" s="329"/>
      <c r="J969" s="329"/>
      <c r="K969" s="181"/>
    </row>
    <row r="970" spans="1:13" x14ac:dyDescent="0.2">
      <c r="A970" s="323"/>
      <c r="B970" s="323"/>
      <c r="C970" s="323"/>
      <c r="D970" s="180"/>
      <c r="E970" s="180"/>
      <c r="G970" s="329"/>
      <c r="H970" s="329"/>
      <c r="I970" s="329"/>
      <c r="J970" s="329"/>
      <c r="K970" s="181"/>
    </row>
    <row r="971" spans="1:13" ht="29.25" customHeight="1" x14ac:dyDescent="0.2">
      <c r="A971" s="426" t="s">
        <v>166</v>
      </c>
      <c r="B971" s="426"/>
      <c r="C971" s="427"/>
      <c r="D971" s="651"/>
      <c r="E971" s="563"/>
      <c r="F971" s="564"/>
      <c r="G971" s="455" t="s">
        <v>244</v>
      </c>
      <c r="H971" s="455"/>
      <c r="I971" s="455"/>
      <c r="J971" s="455"/>
      <c r="K971" s="553"/>
      <c r="L971" s="554"/>
      <c r="M971" s="555"/>
    </row>
    <row r="972" spans="1:13" x14ac:dyDescent="0.2">
      <c r="A972" s="327"/>
      <c r="B972" s="327"/>
      <c r="C972" s="327"/>
      <c r="D972" s="180"/>
      <c r="E972" s="180"/>
      <c r="G972" s="328"/>
      <c r="H972" s="328"/>
      <c r="I972" s="328"/>
      <c r="J972" s="328"/>
      <c r="K972" s="556"/>
      <c r="L972" s="557"/>
      <c r="M972" s="558"/>
    </row>
    <row r="973" spans="1:13" x14ac:dyDescent="0.2">
      <c r="A973" s="327"/>
      <c r="B973" s="327"/>
      <c r="C973" s="327"/>
      <c r="D973" s="180"/>
      <c r="E973" s="180"/>
      <c r="G973" s="328"/>
      <c r="H973" s="328"/>
      <c r="I973" s="328"/>
      <c r="J973" s="328"/>
      <c r="K973" s="556"/>
      <c r="L973" s="557"/>
      <c r="M973" s="558"/>
    </row>
    <row r="974" spans="1:13" x14ac:dyDescent="0.2">
      <c r="A974" s="327"/>
      <c r="B974" s="327"/>
      <c r="C974" s="327"/>
      <c r="D974" s="180"/>
      <c r="E974" s="180"/>
      <c r="G974" s="328"/>
      <c r="H974" s="328"/>
      <c r="I974" s="328"/>
      <c r="J974" s="328"/>
      <c r="K974" s="556"/>
      <c r="L974" s="557"/>
      <c r="M974" s="558"/>
    </row>
    <row r="975" spans="1:13" x14ac:dyDescent="0.2">
      <c r="A975" s="327"/>
      <c r="B975" s="327"/>
      <c r="C975" s="327"/>
      <c r="D975" s="180"/>
      <c r="E975" s="180"/>
      <c r="G975" s="328"/>
      <c r="H975" s="328"/>
      <c r="I975" s="328"/>
      <c r="J975" s="328"/>
      <c r="K975" s="559"/>
      <c r="L975" s="560"/>
      <c r="M975" s="561"/>
    </row>
    <row r="976" spans="1:13" x14ac:dyDescent="0.2">
      <c r="A976" s="327"/>
      <c r="B976" s="327"/>
      <c r="C976" s="327"/>
      <c r="D976" s="180"/>
      <c r="E976" s="180"/>
      <c r="G976" s="328"/>
      <c r="H976" s="328"/>
      <c r="I976" s="328"/>
      <c r="J976" s="328"/>
      <c r="K976" s="181"/>
    </row>
    <row r="977" spans="1:16" ht="12.75" customHeight="1" x14ac:dyDescent="0.2">
      <c r="A977" s="426" t="s">
        <v>245</v>
      </c>
      <c r="B977" s="426"/>
      <c r="C977" s="427"/>
      <c r="D977" s="553"/>
      <c r="E977" s="554"/>
      <c r="F977" s="555"/>
      <c r="G977" s="460" t="s">
        <v>243</v>
      </c>
      <c r="H977" s="426"/>
      <c r="I977" s="426"/>
      <c r="J977" s="427"/>
      <c r="K977" s="553"/>
      <c r="L977" s="554"/>
      <c r="M977" s="555"/>
    </row>
    <row r="978" spans="1:16" x14ac:dyDescent="0.2">
      <c r="A978" s="426"/>
      <c r="B978" s="426"/>
      <c r="C978" s="427"/>
      <c r="D978" s="556"/>
      <c r="E978" s="557"/>
      <c r="F978" s="558"/>
      <c r="G978" s="460"/>
      <c r="H978" s="426"/>
      <c r="I978" s="426"/>
      <c r="J978" s="427"/>
      <c r="K978" s="556"/>
      <c r="L978" s="557"/>
      <c r="M978" s="558"/>
    </row>
    <row r="979" spans="1:16" x14ac:dyDescent="0.2">
      <c r="A979" s="426"/>
      <c r="B979" s="426"/>
      <c r="C979" s="427"/>
      <c r="D979" s="556"/>
      <c r="E979" s="557"/>
      <c r="F979" s="558"/>
      <c r="G979" s="460"/>
      <c r="H979" s="426"/>
      <c r="I979" s="426"/>
      <c r="J979" s="427"/>
      <c r="K979" s="556"/>
      <c r="L979" s="557"/>
      <c r="M979" s="558"/>
    </row>
    <row r="980" spans="1:16" x14ac:dyDescent="0.2">
      <c r="A980" s="426"/>
      <c r="B980" s="426"/>
      <c r="C980" s="427"/>
      <c r="D980" s="556"/>
      <c r="E980" s="557"/>
      <c r="F980" s="558"/>
      <c r="G980" s="460"/>
      <c r="H980" s="426"/>
      <c r="I980" s="426"/>
      <c r="J980" s="427"/>
      <c r="K980" s="556"/>
      <c r="L980" s="557"/>
      <c r="M980" s="558"/>
    </row>
    <row r="981" spans="1:16" x14ac:dyDescent="0.2">
      <c r="A981" s="426"/>
      <c r="B981" s="426"/>
      <c r="C981" s="427"/>
      <c r="D981" s="559"/>
      <c r="E981" s="560"/>
      <c r="F981" s="561"/>
      <c r="G981" s="460"/>
      <c r="H981" s="426"/>
      <c r="I981" s="426"/>
      <c r="J981" s="427"/>
      <c r="K981" s="559"/>
      <c r="L981" s="560"/>
      <c r="M981" s="561"/>
    </row>
    <row r="982" spans="1:16" x14ac:dyDescent="0.2">
      <c r="A982" s="327"/>
      <c r="B982" s="327"/>
      <c r="C982" s="327"/>
      <c r="D982" s="180"/>
      <c r="E982" s="180"/>
      <c r="G982" s="328"/>
      <c r="H982" s="328"/>
      <c r="I982" s="328"/>
      <c r="J982" s="328"/>
      <c r="K982" s="181"/>
    </row>
    <row r="983" spans="1:16" ht="52.5" customHeight="1" x14ac:dyDescent="0.2">
      <c r="A983" s="426" t="s">
        <v>246</v>
      </c>
      <c r="B983" s="426"/>
      <c r="C983" s="426"/>
      <c r="D983" s="340"/>
      <c r="E983" s="180"/>
      <c r="G983" s="426" t="s">
        <v>247</v>
      </c>
      <c r="H983" s="426"/>
      <c r="I983" s="426"/>
      <c r="J983" s="427"/>
      <c r="K983" s="340"/>
    </row>
    <row r="984" spans="1:16" x14ac:dyDescent="0.2">
      <c r="A984" s="327"/>
      <c r="B984" s="327"/>
      <c r="C984" s="327"/>
      <c r="D984" s="180"/>
      <c r="E984" s="180"/>
      <c r="G984" s="328"/>
      <c r="H984" s="328"/>
      <c r="I984" s="328"/>
      <c r="J984" s="328"/>
      <c r="K984" s="181"/>
    </row>
    <row r="985" spans="1:16" ht="51.75" customHeight="1" x14ac:dyDescent="0.2">
      <c r="A985" s="426" t="s">
        <v>283</v>
      </c>
      <c r="B985" s="426"/>
      <c r="C985" s="426"/>
      <c r="D985" s="340"/>
      <c r="E985" s="180"/>
      <c r="G985" s="328"/>
      <c r="H985" s="328"/>
      <c r="I985" s="328"/>
      <c r="J985" s="328"/>
      <c r="K985" s="181"/>
    </row>
    <row r="986" spans="1:16" x14ac:dyDescent="0.2">
      <c r="A986" s="327"/>
      <c r="B986" s="327"/>
      <c r="C986" s="327"/>
      <c r="D986" s="180"/>
      <c r="E986" s="180"/>
      <c r="G986" s="328"/>
      <c r="H986" s="328"/>
      <c r="I986" s="328"/>
      <c r="J986" s="328"/>
      <c r="K986" s="181"/>
    </row>
    <row r="987" spans="1:16" x14ac:dyDescent="0.2">
      <c r="A987" s="327"/>
      <c r="B987" s="327"/>
      <c r="C987" s="327"/>
      <c r="D987" s="180"/>
      <c r="E987" s="180"/>
      <c r="G987" s="328"/>
      <c r="H987" s="328"/>
      <c r="I987" s="328"/>
      <c r="J987" s="328"/>
      <c r="K987" s="181"/>
    </row>
    <row r="988" spans="1:16" ht="18" x14ac:dyDescent="0.25">
      <c r="A988" s="439" t="s">
        <v>94</v>
      </c>
      <c r="B988" s="439"/>
      <c r="C988" s="439"/>
      <c r="D988" s="439"/>
      <c r="E988" s="439"/>
      <c r="F988" s="439"/>
      <c r="G988" s="439"/>
      <c r="H988" s="439"/>
      <c r="I988" s="439"/>
      <c r="J988" s="439"/>
      <c r="K988" s="439"/>
      <c r="L988" s="439"/>
      <c r="M988" s="439"/>
      <c r="N988" s="439"/>
      <c r="O988" s="145"/>
      <c r="P988" s="145"/>
    </row>
    <row r="989" spans="1:16" x14ac:dyDescent="0.2">
      <c r="A989" s="5"/>
    </row>
    <row r="990" spans="1:16" x14ac:dyDescent="0.2">
      <c r="B990" s="446" t="s">
        <v>95</v>
      </c>
      <c r="C990" s="446"/>
      <c r="D990" s="220"/>
      <c r="E990" s="220"/>
      <c r="F990" s="220"/>
      <c r="G990" s="220"/>
      <c r="H990" s="79" t="s">
        <v>96</v>
      </c>
      <c r="I990" s="45"/>
      <c r="J990" s="45"/>
      <c r="K990"/>
    </row>
    <row r="991" spans="1:16" x14ac:dyDescent="0.2">
      <c r="B991" s="582"/>
      <c r="C991" s="583"/>
      <c r="D991" s="583"/>
      <c r="E991" s="583"/>
      <c r="F991" s="584"/>
      <c r="G991" s="4"/>
      <c r="H991" s="582"/>
      <c r="I991" s="583"/>
      <c r="J991" s="583"/>
      <c r="K991" s="583"/>
      <c r="L991" s="583"/>
      <c r="M991" s="584"/>
    </row>
    <row r="992" spans="1:16" x14ac:dyDescent="0.2">
      <c r="B992" s="585"/>
      <c r="C992" s="586"/>
      <c r="D992" s="586"/>
      <c r="E992" s="586"/>
      <c r="F992" s="587"/>
      <c r="G992" s="4"/>
      <c r="H992" s="585"/>
      <c r="I992" s="586"/>
      <c r="J992" s="586"/>
      <c r="K992" s="586"/>
      <c r="L992" s="586"/>
      <c r="M992" s="587"/>
    </row>
    <row r="993" spans="1:16" x14ac:dyDescent="0.2">
      <c r="B993" s="585"/>
      <c r="C993" s="586"/>
      <c r="D993" s="586"/>
      <c r="E993" s="586"/>
      <c r="F993" s="587"/>
      <c r="G993" s="4"/>
      <c r="H993" s="585"/>
      <c r="I993" s="586"/>
      <c r="J993" s="586"/>
      <c r="K993" s="586"/>
      <c r="L993" s="586"/>
      <c r="M993" s="587"/>
    </row>
    <row r="994" spans="1:16" x14ac:dyDescent="0.2">
      <c r="B994" s="585"/>
      <c r="C994" s="586"/>
      <c r="D994" s="586"/>
      <c r="E994" s="586"/>
      <c r="F994" s="587"/>
      <c r="G994" s="4"/>
      <c r="H994" s="585"/>
      <c r="I994" s="586"/>
      <c r="J994" s="586"/>
      <c r="K994" s="586"/>
      <c r="L994" s="586"/>
      <c r="M994" s="587"/>
    </row>
    <row r="995" spans="1:16" x14ac:dyDescent="0.2">
      <c r="B995" s="585"/>
      <c r="C995" s="586"/>
      <c r="D995" s="586"/>
      <c r="E995" s="586"/>
      <c r="F995" s="587"/>
      <c r="G995" s="4"/>
      <c r="H995" s="585"/>
      <c r="I995" s="586"/>
      <c r="J995" s="586"/>
      <c r="K995" s="586"/>
      <c r="L995" s="586"/>
      <c r="M995" s="587"/>
    </row>
    <row r="996" spans="1:16" x14ac:dyDescent="0.2">
      <c r="B996" s="585"/>
      <c r="C996" s="586"/>
      <c r="D996" s="586"/>
      <c r="E996" s="586"/>
      <c r="F996" s="587"/>
      <c r="G996" s="4"/>
      <c r="H996" s="585"/>
      <c r="I996" s="586"/>
      <c r="J996" s="586"/>
      <c r="K996" s="586"/>
      <c r="L996" s="586"/>
      <c r="M996" s="587"/>
    </row>
    <row r="997" spans="1:16" x14ac:dyDescent="0.2">
      <c r="B997" s="588"/>
      <c r="C997" s="589"/>
      <c r="D997" s="589"/>
      <c r="E997" s="589"/>
      <c r="F997" s="590"/>
      <c r="G997" s="4"/>
      <c r="H997" s="588"/>
      <c r="I997" s="589"/>
      <c r="J997" s="589"/>
      <c r="K997" s="589"/>
      <c r="L997" s="589"/>
      <c r="M997" s="590"/>
    </row>
    <row r="998" spans="1:16" x14ac:dyDescent="0.2">
      <c r="B998" s="221"/>
      <c r="C998" s="221"/>
      <c r="D998" s="221"/>
      <c r="E998" s="221"/>
      <c r="F998" s="221"/>
      <c r="G998" s="4"/>
      <c r="H998" s="221"/>
      <c r="I998" s="221"/>
      <c r="J998" s="221"/>
      <c r="K998" s="221"/>
      <c r="L998" s="221"/>
    </row>
    <row r="999" spans="1:16" x14ac:dyDescent="0.2">
      <c r="B999" s="221"/>
      <c r="C999" s="221"/>
      <c r="D999" s="4"/>
      <c r="E999" s="221"/>
      <c r="F999" s="221"/>
      <c r="G999" s="221"/>
      <c r="H999" s="221"/>
      <c r="I999" s="221"/>
      <c r="J999" s="5"/>
    </row>
    <row r="1000" spans="1:16" x14ac:dyDescent="0.2">
      <c r="C1000" s="5"/>
      <c r="D1000" s="5"/>
      <c r="F1000"/>
      <c r="G1000"/>
      <c r="H1000" s="5"/>
      <c r="I1000" s="5"/>
      <c r="J1000" s="5"/>
    </row>
    <row r="1001" spans="1:16" ht="18" x14ac:dyDescent="0.25">
      <c r="A1001" s="439" t="s">
        <v>102</v>
      </c>
      <c r="B1001" s="439"/>
      <c r="C1001" s="439"/>
      <c r="D1001" s="439"/>
      <c r="E1001" s="439"/>
      <c r="F1001" s="439"/>
      <c r="G1001" s="439"/>
      <c r="H1001" s="439"/>
      <c r="I1001" s="439"/>
      <c r="J1001" s="439"/>
      <c r="K1001" s="439"/>
      <c r="L1001" s="439"/>
      <c r="M1001" s="439"/>
      <c r="N1001" s="439"/>
      <c r="O1001" s="145"/>
      <c r="P1001" s="145"/>
    </row>
    <row r="1003" spans="1:16" x14ac:dyDescent="0.2">
      <c r="F1003"/>
      <c r="H1003" s="5"/>
      <c r="K1003"/>
    </row>
    <row r="1004" spans="1:16" ht="15" x14ac:dyDescent="0.2">
      <c r="B1004" s="466" t="s">
        <v>230</v>
      </c>
      <c r="C1004" s="467"/>
      <c r="E1004" s="464" t="s">
        <v>248</v>
      </c>
      <c r="F1004" s="464"/>
      <c r="H1004" s="318" t="s">
        <v>249</v>
      </c>
      <c r="K1004"/>
    </row>
    <row r="1005" spans="1:16" x14ac:dyDescent="0.2">
      <c r="B1005" s="613"/>
      <c r="C1005" s="614"/>
      <c r="E1005" s="619"/>
      <c r="F1005" s="619"/>
      <c r="H1005" s="341"/>
      <c r="K1005"/>
    </row>
    <row r="1006" spans="1:16" x14ac:dyDescent="0.2">
      <c r="B1006" s="615"/>
      <c r="C1006" s="616"/>
      <c r="F1006"/>
      <c r="H1006" s="5"/>
      <c r="K1006"/>
    </row>
    <row r="1007" spans="1:16" x14ac:dyDescent="0.2">
      <c r="B1007" s="615"/>
      <c r="C1007" s="616"/>
      <c r="F1007"/>
      <c r="H1007" s="5"/>
      <c r="K1007"/>
    </row>
    <row r="1008" spans="1:16" x14ac:dyDescent="0.2">
      <c r="B1008" s="617"/>
      <c r="C1008" s="618"/>
      <c r="F1008"/>
      <c r="H1008" s="5"/>
      <c r="K1008"/>
    </row>
    <row r="1009" spans="2:11" x14ac:dyDescent="0.2">
      <c r="F1009"/>
      <c r="H1009" s="5"/>
      <c r="K1009"/>
    </row>
    <row r="1010" spans="2:11" x14ac:dyDescent="0.2">
      <c r="F1010"/>
      <c r="H1010" s="5"/>
      <c r="K1010"/>
    </row>
    <row r="1011" spans="2:11" ht="30" x14ac:dyDescent="0.2">
      <c r="B1011" s="318" t="s">
        <v>250</v>
      </c>
      <c r="C1011" s="318" t="s">
        <v>251</v>
      </c>
      <c r="D1011" s="318" t="s">
        <v>252</v>
      </c>
      <c r="E1011" s="466" t="s">
        <v>253</v>
      </c>
      <c r="F1011" s="467"/>
      <c r="G1011" s="318" t="s">
        <v>254</v>
      </c>
      <c r="H1011" s="318" t="s">
        <v>255</v>
      </c>
      <c r="K1011"/>
    </row>
    <row r="1012" spans="2:11" x14ac:dyDescent="0.2">
      <c r="B1012" s="319">
        <v>1</v>
      </c>
      <c r="C1012" s="342"/>
      <c r="D1012" s="342"/>
      <c r="E1012" s="611"/>
      <c r="F1012" s="612"/>
      <c r="G1012" s="343"/>
      <c r="H1012" s="321" t="str">
        <f t="shared" ref="H1012" si="317">IF(OR(ISNUMBER(G1011),G1012=""),IF(G1012="","",1-(G1012/G1011)),"N/A")</f>
        <v/>
      </c>
      <c r="K1012"/>
    </row>
    <row r="1013" spans="2:11" x14ac:dyDescent="0.2">
      <c r="B1013" s="319">
        <v>2</v>
      </c>
      <c r="C1013" s="342"/>
      <c r="D1013" s="342"/>
      <c r="E1013" s="611"/>
      <c r="F1013" s="612"/>
      <c r="G1013" s="343"/>
      <c r="H1013" s="321" t="str">
        <f>IF(OR(ISNUMBER(G1012),G1013=""),IF(G1013="","",1-(G1013/G1012)),"N/A")</f>
        <v/>
      </c>
      <c r="K1013"/>
    </row>
    <row r="1014" spans="2:11" x14ac:dyDescent="0.2">
      <c r="B1014" s="319">
        <v>3</v>
      </c>
      <c r="C1014" s="342"/>
      <c r="D1014" s="342"/>
      <c r="E1014" s="611"/>
      <c r="F1014" s="612"/>
      <c r="G1014" s="343"/>
      <c r="H1014" s="321" t="str">
        <f t="shared" ref="H1014:H1016" si="318">IF(OR(ISNUMBER(G1013),G1014=""),IF(G1014="","",1-(G1014/G1013)),"N/A")</f>
        <v/>
      </c>
      <c r="K1014"/>
    </row>
    <row r="1015" spans="2:11" x14ac:dyDescent="0.2">
      <c r="B1015" s="319">
        <v>4</v>
      </c>
      <c r="C1015" s="342"/>
      <c r="D1015" s="342"/>
      <c r="E1015" s="611"/>
      <c r="F1015" s="612"/>
      <c r="G1015" s="343"/>
      <c r="H1015" s="321" t="str">
        <f t="shared" si="318"/>
        <v/>
      </c>
      <c r="K1015"/>
    </row>
    <row r="1016" spans="2:11" x14ac:dyDescent="0.2">
      <c r="B1016" s="319">
        <v>5</v>
      </c>
      <c r="C1016" s="342"/>
      <c r="D1016" s="342"/>
      <c r="E1016" s="611"/>
      <c r="F1016" s="612"/>
      <c r="G1016" s="343"/>
      <c r="H1016" s="321" t="str">
        <f t="shared" si="318"/>
        <v/>
      </c>
      <c r="K1016"/>
    </row>
    <row r="1017" spans="2:11" ht="12" customHeight="1" x14ac:dyDescent="0.2">
      <c r="F1017"/>
      <c r="H1017" s="5"/>
      <c r="K1017"/>
    </row>
    <row r="1018" spans="2:11" x14ac:dyDescent="0.2">
      <c r="B1018" s="322" t="s">
        <v>256</v>
      </c>
      <c r="C1018" s="322"/>
      <c r="D1018" s="317"/>
      <c r="E1018" s="317"/>
      <c r="F1018" s="317"/>
      <c r="H1018" s="5"/>
      <c r="K1018"/>
    </row>
  </sheetData>
  <mergeCells count="884">
    <mergeCell ref="B772:E772"/>
    <mergeCell ref="B773:E773"/>
    <mergeCell ref="B774:E774"/>
    <mergeCell ref="B775:E775"/>
    <mergeCell ref="B776:E776"/>
    <mergeCell ref="B777:E777"/>
    <mergeCell ref="B778:E778"/>
    <mergeCell ref="B763:E763"/>
    <mergeCell ref="B764:E764"/>
    <mergeCell ref="B765:E765"/>
    <mergeCell ref="B766:E766"/>
    <mergeCell ref="B767:E767"/>
    <mergeCell ref="B768:E768"/>
    <mergeCell ref="B769:E769"/>
    <mergeCell ref="B770:E770"/>
    <mergeCell ref="B771:E771"/>
    <mergeCell ref="B754:E754"/>
    <mergeCell ref="B755:E755"/>
    <mergeCell ref="B756:E756"/>
    <mergeCell ref="B757:E757"/>
    <mergeCell ref="B758:E758"/>
    <mergeCell ref="B759:E759"/>
    <mergeCell ref="B760:E760"/>
    <mergeCell ref="B761:E761"/>
    <mergeCell ref="B762:E762"/>
    <mergeCell ref="B745:E745"/>
    <mergeCell ref="B746:E746"/>
    <mergeCell ref="B747:E747"/>
    <mergeCell ref="B748:E748"/>
    <mergeCell ref="B749:E749"/>
    <mergeCell ref="B750:E750"/>
    <mergeCell ref="B751:E751"/>
    <mergeCell ref="B752:E752"/>
    <mergeCell ref="B753:E753"/>
    <mergeCell ref="G815:J815"/>
    <mergeCell ref="A1001:N1001"/>
    <mergeCell ref="A988:N988"/>
    <mergeCell ref="B990:C990"/>
    <mergeCell ref="B991:F997"/>
    <mergeCell ref="H991:M997"/>
    <mergeCell ref="B780:E780"/>
    <mergeCell ref="K804:M806"/>
    <mergeCell ref="E1015:F1015"/>
    <mergeCell ref="G810:J810"/>
    <mergeCell ref="B808:D808"/>
    <mergeCell ref="G808:J808"/>
    <mergeCell ref="B804:D804"/>
    <mergeCell ref="I804:J804"/>
    <mergeCell ref="B791:E791"/>
    <mergeCell ref="B794:D794"/>
    <mergeCell ref="G794:J794"/>
    <mergeCell ref="B796:D796"/>
    <mergeCell ref="E796:J797"/>
    <mergeCell ref="B799:E799"/>
    <mergeCell ref="B800:E800"/>
    <mergeCell ref="A802:D802"/>
    <mergeCell ref="B792:E792"/>
    <mergeCell ref="B844:C844"/>
    <mergeCell ref="E1016:F1016"/>
    <mergeCell ref="B1004:C1004"/>
    <mergeCell ref="E1004:F1004"/>
    <mergeCell ref="B1005:C1008"/>
    <mergeCell ref="E1005:F1005"/>
    <mergeCell ref="E1011:F1011"/>
    <mergeCell ref="E1012:F1012"/>
    <mergeCell ref="E1013:F1013"/>
    <mergeCell ref="E1014:F1014"/>
    <mergeCell ref="A2:N5"/>
    <mergeCell ref="E8:I8"/>
    <mergeCell ref="A10:N10"/>
    <mergeCell ref="B12:E12"/>
    <mergeCell ref="B14:E14"/>
    <mergeCell ref="B23:E23"/>
    <mergeCell ref="B25:E25"/>
    <mergeCell ref="B26:E26"/>
    <mergeCell ref="B27:E27"/>
    <mergeCell ref="B28:E28"/>
    <mergeCell ref="B15:E15"/>
    <mergeCell ref="B16:E16"/>
    <mergeCell ref="B17:E17"/>
    <mergeCell ref="B18:E18"/>
    <mergeCell ref="A21:M21"/>
    <mergeCell ref="B124:E124"/>
    <mergeCell ref="B153:E153"/>
    <mergeCell ref="B284:E284"/>
    <mergeCell ref="B29:E29"/>
    <mergeCell ref="B49:E49"/>
    <mergeCell ref="B50:E50"/>
    <mergeCell ref="B51:E51"/>
    <mergeCell ref="B52:E52"/>
    <mergeCell ref="B53:E53"/>
    <mergeCell ref="B54:E54"/>
    <mergeCell ref="B55:E55"/>
    <mergeCell ref="B56:E56"/>
    <mergeCell ref="B57:E57"/>
    <mergeCell ref="B58:E58"/>
    <mergeCell ref="B59:E59"/>
    <mergeCell ref="B60:E60"/>
    <mergeCell ref="B61:E61"/>
    <mergeCell ref="B62:E62"/>
    <mergeCell ref="B313:E313"/>
    <mergeCell ref="B786:E786"/>
    <mergeCell ref="A789:N789"/>
    <mergeCell ref="B34:E34"/>
    <mergeCell ref="B32:E32"/>
    <mergeCell ref="B781:E781"/>
    <mergeCell ref="B782:E782"/>
    <mergeCell ref="B783:E783"/>
    <mergeCell ref="B784:E784"/>
    <mergeCell ref="B35:E35"/>
    <mergeCell ref="B36:E36"/>
    <mergeCell ref="B37:E37"/>
    <mergeCell ref="B38:E38"/>
    <mergeCell ref="B39:E39"/>
    <mergeCell ref="B40:E40"/>
    <mergeCell ref="B41:E41"/>
    <mergeCell ref="B42:E42"/>
    <mergeCell ref="B43:E43"/>
    <mergeCell ref="B44:E44"/>
    <mergeCell ref="B45:E45"/>
    <mergeCell ref="B46:E46"/>
    <mergeCell ref="B47:E47"/>
    <mergeCell ref="B48:E48"/>
    <mergeCell ref="B63:E63"/>
    <mergeCell ref="B810:D810"/>
    <mergeCell ref="B813:E813"/>
    <mergeCell ref="B822:C822"/>
    <mergeCell ref="A834:D834"/>
    <mergeCell ref="B828:C828"/>
    <mergeCell ref="B829:C829"/>
    <mergeCell ref="B830:C830"/>
    <mergeCell ref="B831:C831"/>
    <mergeCell ref="B812:E812"/>
    <mergeCell ref="B826:C826"/>
    <mergeCell ref="B827:C827"/>
    <mergeCell ref="B823:C823"/>
    <mergeCell ref="B824:C824"/>
    <mergeCell ref="B820:C820"/>
    <mergeCell ref="B821:C821"/>
    <mergeCell ref="A815:D815"/>
    <mergeCell ref="B825:C825"/>
    <mergeCell ref="B840:C840"/>
    <mergeCell ref="B843:C843"/>
    <mergeCell ref="B839:C839"/>
    <mergeCell ref="B841:C841"/>
    <mergeCell ref="B842:C842"/>
    <mergeCell ref="K870:M870"/>
    <mergeCell ref="K868:M868"/>
    <mergeCell ref="B870:C870"/>
    <mergeCell ref="B845:C845"/>
    <mergeCell ref="B846:C846"/>
    <mergeCell ref="B847:C847"/>
    <mergeCell ref="B853:E853"/>
    <mergeCell ref="B854:E854"/>
    <mergeCell ref="A858:E858"/>
    <mergeCell ref="B850:C850"/>
    <mergeCell ref="B848:C848"/>
    <mergeCell ref="B849:C849"/>
    <mergeCell ref="B864:E864"/>
    <mergeCell ref="A866:C866"/>
    <mergeCell ref="A868:C868"/>
    <mergeCell ref="B856:E856"/>
    <mergeCell ref="B863:E863"/>
    <mergeCell ref="F858:J860"/>
    <mergeCell ref="A889:C889"/>
    <mergeCell ref="A938:C940"/>
    <mergeCell ref="D938:F942"/>
    <mergeCell ref="G938:J940"/>
    <mergeCell ref="K938:M942"/>
    <mergeCell ref="B897:E897"/>
    <mergeCell ref="B898:E898"/>
    <mergeCell ref="D891:F894"/>
    <mergeCell ref="B872:C872"/>
    <mergeCell ref="D872:E876"/>
    <mergeCell ref="D878:F885"/>
    <mergeCell ref="K878:M885"/>
    <mergeCell ref="A887:C887"/>
    <mergeCell ref="D944:F948"/>
    <mergeCell ref="K944:M948"/>
    <mergeCell ref="A951:N951"/>
    <mergeCell ref="A944:C945"/>
    <mergeCell ref="A918:C918"/>
    <mergeCell ref="G918:J918"/>
    <mergeCell ref="K918:M922"/>
    <mergeCell ref="B899:E899"/>
    <mergeCell ref="A901:N901"/>
    <mergeCell ref="A916:N916"/>
    <mergeCell ref="A953:C953"/>
    <mergeCell ref="G953:J953"/>
    <mergeCell ref="A955:C955"/>
    <mergeCell ref="D955:F959"/>
    <mergeCell ref="H955:J955"/>
    <mergeCell ref="K955:M959"/>
    <mergeCell ref="A961:C961"/>
    <mergeCell ref="G961:J961"/>
    <mergeCell ref="A977:C981"/>
    <mergeCell ref="D977:F981"/>
    <mergeCell ref="G977:J981"/>
    <mergeCell ref="K977:M981"/>
    <mergeCell ref="A983:C983"/>
    <mergeCell ref="G983:J983"/>
    <mergeCell ref="A985:C985"/>
    <mergeCell ref="A963:C963"/>
    <mergeCell ref="G963:J963"/>
    <mergeCell ref="A965:C965"/>
    <mergeCell ref="D965:F969"/>
    <mergeCell ref="G965:J965"/>
    <mergeCell ref="K965:M965"/>
    <mergeCell ref="A971:C971"/>
    <mergeCell ref="D971:F971"/>
    <mergeCell ref="G971:J971"/>
    <mergeCell ref="K971:M975"/>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B99:E99"/>
    <mergeCell ref="B100:E10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114:E114"/>
    <mergeCell ref="B115:E115"/>
    <mergeCell ref="B116:E116"/>
    <mergeCell ref="B117:E117"/>
    <mergeCell ref="B118:E118"/>
    <mergeCell ref="B119:E119"/>
    <mergeCell ref="B120:E120"/>
    <mergeCell ref="B290:E290"/>
    <mergeCell ref="B291:E291"/>
    <mergeCell ref="B292:E292"/>
    <mergeCell ref="B293:E293"/>
    <mergeCell ref="B294:E294"/>
    <mergeCell ref="B154:E154"/>
    <mergeCell ref="B155:E155"/>
    <mergeCell ref="B156:E156"/>
    <mergeCell ref="B157:E157"/>
    <mergeCell ref="B158:E158"/>
    <mergeCell ref="B159:E159"/>
    <mergeCell ref="B160:E160"/>
    <mergeCell ref="B161:E161"/>
    <mergeCell ref="B162:E162"/>
    <mergeCell ref="B163:E163"/>
    <mergeCell ref="B164:E164"/>
    <mergeCell ref="B165:E165"/>
    <mergeCell ref="B166:E166"/>
    <mergeCell ref="B167:E167"/>
    <mergeCell ref="B168:E168"/>
    <mergeCell ref="B169:E169"/>
    <mergeCell ref="B304:E304"/>
    <mergeCell ref="B305:E305"/>
    <mergeCell ref="B306:E306"/>
    <mergeCell ref="B307:E307"/>
    <mergeCell ref="B308:E308"/>
    <mergeCell ref="B309:E309"/>
    <mergeCell ref="B310:E310"/>
    <mergeCell ref="B311:E311"/>
    <mergeCell ref="B285:E285"/>
    <mergeCell ref="B286:E286"/>
    <mergeCell ref="B287:E287"/>
    <mergeCell ref="B295:E295"/>
    <mergeCell ref="B296:E296"/>
    <mergeCell ref="B297:E297"/>
    <mergeCell ref="B298:E298"/>
    <mergeCell ref="B299:E299"/>
    <mergeCell ref="B300:E300"/>
    <mergeCell ref="B301:E301"/>
    <mergeCell ref="B302:E302"/>
    <mergeCell ref="B303:E303"/>
    <mergeCell ref="B289:E289"/>
    <mergeCell ref="B170:E170"/>
    <mergeCell ref="B171:E171"/>
    <mergeCell ref="B172:E172"/>
    <mergeCell ref="B173:E173"/>
    <mergeCell ref="B174:E174"/>
    <mergeCell ref="B175:E175"/>
    <mergeCell ref="B176:E176"/>
    <mergeCell ref="B177:E177"/>
    <mergeCell ref="B178:E178"/>
    <mergeCell ref="B179:E179"/>
    <mergeCell ref="B180:E180"/>
    <mergeCell ref="B181:E181"/>
    <mergeCell ref="B182:E182"/>
    <mergeCell ref="B183:E183"/>
    <mergeCell ref="B184:E184"/>
    <mergeCell ref="B185:E185"/>
    <mergeCell ref="B186:E186"/>
    <mergeCell ref="B187:E187"/>
    <mergeCell ref="B188:E188"/>
    <mergeCell ref="B189:E189"/>
    <mergeCell ref="B190:E190"/>
    <mergeCell ref="B191:E191"/>
    <mergeCell ref="B192:E192"/>
    <mergeCell ref="B193:E193"/>
    <mergeCell ref="B194:E194"/>
    <mergeCell ref="B195:E195"/>
    <mergeCell ref="B196:E196"/>
    <mergeCell ref="B197:E197"/>
    <mergeCell ref="B198:E198"/>
    <mergeCell ref="B199:E199"/>
    <mergeCell ref="B200:E200"/>
    <mergeCell ref="B201:E201"/>
    <mergeCell ref="B202:E202"/>
    <mergeCell ref="B203:E203"/>
    <mergeCell ref="B204:E204"/>
    <mergeCell ref="B205:E205"/>
    <mergeCell ref="B206:E206"/>
    <mergeCell ref="B207:E207"/>
    <mergeCell ref="B208:E208"/>
    <mergeCell ref="B209:E209"/>
    <mergeCell ref="B210:E210"/>
    <mergeCell ref="B211:E211"/>
    <mergeCell ref="B212:E212"/>
    <mergeCell ref="B213:E213"/>
    <mergeCell ref="B214:E214"/>
    <mergeCell ref="B215:E215"/>
    <mergeCell ref="B216:E216"/>
    <mergeCell ref="B217:E217"/>
    <mergeCell ref="B218:E218"/>
    <mergeCell ref="B219:E219"/>
    <mergeCell ref="B220:E220"/>
    <mergeCell ref="B221:E221"/>
    <mergeCell ref="B222:E222"/>
    <mergeCell ref="B223:E223"/>
    <mergeCell ref="B224:E224"/>
    <mergeCell ref="B225:E225"/>
    <mergeCell ref="B226:E226"/>
    <mergeCell ref="B227:E227"/>
    <mergeCell ref="B228:E228"/>
    <mergeCell ref="B229:E229"/>
    <mergeCell ref="B230:E230"/>
    <mergeCell ref="B231:E231"/>
    <mergeCell ref="B232:E232"/>
    <mergeCell ref="B247:E247"/>
    <mergeCell ref="B248:E248"/>
    <mergeCell ref="B249:E249"/>
    <mergeCell ref="B250:E250"/>
    <mergeCell ref="B233:E233"/>
    <mergeCell ref="B234:E234"/>
    <mergeCell ref="B235:E235"/>
    <mergeCell ref="B236:E236"/>
    <mergeCell ref="B237:E237"/>
    <mergeCell ref="B238:E238"/>
    <mergeCell ref="B239:E239"/>
    <mergeCell ref="B240:E240"/>
    <mergeCell ref="B241:E241"/>
    <mergeCell ref="B270:E270"/>
    <mergeCell ref="B271:E271"/>
    <mergeCell ref="B272:E272"/>
    <mergeCell ref="B273:E273"/>
    <mergeCell ref="B274:E274"/>
    <mergeCell ref="B275:E275"/>
    <mergeCell ref="B276:E276"/>
    <mergeCell ref="B134:E134"/>
    <mergeCell ref="B135:E135"/>
    <mergeCell ref="B136:E136"/>
    <mergeCell ref="B137:E137"/>
    <mergeCell ref="B138:E138"/>
    <mergeCell ref="B139:E139"/>
    <mergeCell ref="B140:E140"/>
    <mergeCell ref="B141:E141"/>
    <mergeCell ref="B142:E142"/>
    <mergeCell ref="B260:E260"/>
    <mergeCell ref="B261:E261"/>
    <mergeCell ref="B262:E262"/>
    <mergeCell ref="B263:E263"/>
    <mergeCell ref="B264:E264"/>
    <mergeCell ref="B265:E265"/>
    <mergeCell ref="B266:E266"/>
    <mergeCell ref="B267:E267"/>
    <mergeCell ref="B126:E126"/>
    <mergeCell ref="B127:E127"/>
    <mergeCell ref="B128:E128"/>
    <mergeCell ref="B129:E129"/>
    <mergeCell ref="B130:E130"/>
    <mergeCell ref="B131:E131"/>
    <mergeCell ref="B132:E132"/>
    <mergeCell ref="B133:E133"/>
    <mergeCell ref="B269:E269"/>
    <mergeCell ref="B268:E268"/>
    <mergeCell ref="B251:E251"/>
    <mergeCell ref="B252:E252"/>
    <mergeCell ref="B253:E253"/>
    <mergeCell ref="B254:E254"/>
    <mergeCell ref="B255:E255"/>
    <mergeCell ref="B256:E256"/>
    <mergeCell ref="B257:E257"/>
    <mergeCell ref="B258:E258"/>
    <mergeCell ref="B259:E259"/>
    <mergeCell ref="B242:E242"/>
    <mergeCell ref="B243:E243"/>
    <mergeCell ref="B244:E244"/>
    <mergeCell ref="B245:E245"/>
    <mergeCell ref="B246:E246"/>
    <mergeCell ref="B121:E121"/>
    <mergeCell ref="B122:E122"/>
    <mergeCell ref="B314:E314"/>
    <mergeCell ref="B315:E315"/>
    <mergeCell ref="B316:E316"/>
    <mergeCell ref="B317:E317"/>
    <mergeCell ref="B318:E318"/>
    <mergeCell ref="B319:E319"/>
    <mergeCell ref="B143:E143"/>
    <mergeCell ref="B144:E144"/>
    <mergeCell ref="B145:E145"/>
    <mergeCell ref="B146:E146"/>
    <mergeCell ref="B147:E147"/>
    <mergeCell ref="B148:E148"/>
    <mergeCell ref="B149:E149"/>
    <mergeCell ref="B150:E150"/>
    <mergeCell ref="B151:E151"/>
    <mergeCell ref="B277:E277"/>
    <mergeCell ref="B278:E278"/>
    <mergeCell ref="B279:E279"/>
    <mergeCell ref="B280:E280"/>
    <mergeCell ref="B281:E281"/>
    <mergeCell ref="B282:E282"/>
    <mergeCell ref="B125:E125"/>
    <mergeCell ref="B320:E320"/>
    <mergeCell ref="B321:E321"/>
    <mergeCell ref="B322:E322"/>
    <mergeCell ref="B323:E323"/>
    <mergeCell ref="B324:E324"/>
    <mergeCell ref="B325:E325"/>
    <mergeCell ref="B326:E326"/>
    <mergeCell ref="B327:E327"/>
    <mergeCell ref="B328:E328"/>
    <mergeCell ref="B329:E329"/>
    <mergeCell ref="B330:E330"/>
    <mergeCell ref="B331:E331"/>
    <mergeCell ref="B332:E332"/>
    <mergeCell ref="B333:E333"/>
    <mergeCell ref="B334:E334"/>
    <mergeCell ref="B335:E335"/>
    <mergeCell ref="B336:E336"/>
    <mergeCell ref="B337:E337"/>
    <mergeCell ref="B338:E338"/>
    <mergeCell ref="B339:E339"/>
    <mergeCell ref="B340:E340"/>
    <mergeCell ref="B341:E341"/>
    <mergeCell ref="B342:E342"/>
    <mergeCell ref="B343:E343"/>
    <mergeCell ref="B344:E344"/>
    <mergeCell ref="B345:E345"/>
    <mergeCell ref="B346:E346"/>
    <mergeCell ref="B347:E347"/>
    <mergeCell ref="B348:E348"/>
    <mergeCell ref="B349:E349"/>
    <mergeCell ref="B350:E350"/>
    <mergeCell ref="B351:E351"/>
    <mergeCell ref="B352:E352"/>
    <mergeCell ref="B353:E353"/>
    <mergeCell ref="B354:E354"/>
    <mergeCell ref="B355:E355"/>
    <mergeCell ref="B356:E356"/>
    <mergeCell ref="B357:E357"/>
    <mergeCell ref="B358:E358"/>
    <mergeCell ref="B359:E359"/>
    <mergeCell ref="B360:E360"/>
    <mergeCell ref="B361:E361"/>
    <mergeCell ref="B362:E362"/>
    <mergeCell ref="B363:E363"/>
    <mergeCell ref="B364:E364"/>
    <mergeCell ref="B365:E365"/>
    <mergeCell ref="B366:E366"/>
    <mergeCell ref="B367:E367"/>
    <mergeCell ref="B368:E368"/>
    <mergeCell ref="B369:E369"/>
    <mergeCell ref="B370:E370"/>
    <mergeCell ref="B371:E371"/>
    <mergeCell ref="B372:E372"/>
    <mergeCell ref="B373:E373"/>
    <mergeCell ref="B374:E374"/>
    <mergeCell ref="B375:E375"/>
    <mergeCell ref="B376:E376"/>
    <mergeCell ref="B377:E377"/>
    <mergeCell ref="B378:E378"/>
    <mergeCell ref="B379:E379"/>
    <mergeCell ref="B380:E380"/>
    <mergeCell ref="B381:E381"/>
    <mergeCell ref="B382:E382"/>
    <mergeCell ref="B383:E383"/>
    <mergeCell ref="B384:E384"/>
    <mergeCell ref="B385:E385"/>
    <mergeCell ref="B386:E386"/>
    <mergeCell ref="B387:E387"/>
    <mergeCell ref="B388:E388"/>
    <mergeCell ref="B389:E389"/>
    <mergeCell ref="B390:E390"/>
    <mergeCell ref="B391:E391"/>
    <mergeCell ref="B392:E392"/>
    <mergeCell ref="B393:E393"/>
    <mergeCell ref="B394:E394"/>
    <mergeCell ref="B395:E395"/>
    <mergeCell ref="B396:E396"/>
    <mergeCell ref="B397:E397"/>
    <mergeCell ref="B398:E398"/>
    <mergeCell ref="B399:E399"/>
    <mergeCell ref="B400:E400"/>
    <mergeCell ref="B401:E401"/>
    <mergeCell ref="B402:E402"/>
    <mergeCell ref="B403:E403"/>
    <mergeCell ref="B404:E404"/>
    <mergeCell ref="B405:E405"/>
    <mergeCell ref="B406:E406"/>
    <mergeCell ref="B407:E407"/>
    <mergeCell ref="B408:E408"/>
    <mergeCell ref="B409:E409"/>
    <mergeCell ref="B410:E410"/>
    <mergeCell ref="B411:E411"/>
    <mergeCell ref="B412:E412"/>
    <mergeCell ref="B413:E413"/>
    <mergeCell ref="B414:E414"/>
    <mergeCell ref="B415:E415"/>
    <mergeCell ref="B416:E416"/>
    <mergeCell ref="B417:E417"/>
    <mergeCell ref="B418:E418"/>
    <mergeCell ref="B419:E419"/>
    <mergeCell ref="B420:E420"/>
    <mergeCell ref="B421:E421"/>
    <mergeCell ref="B422:E422"/>
    <mergeCell ref="B423:E423"/>
    <mergeCell ref="B424:E424"/>
    <mergeCell ref="B425:E425"/>
    <mergeCell ref="B426:E426"/>
    <mergeCell ref="B427:E427"/>
    <mergeCell ref="B428:E428"/>
    <mergeCell ref="B429:E429"/>
    <mergeCell ref="B430:E430"/>
    <mergeCell ref="B431:E431"/>
    <mergeCell ref="B432:E432"/>
    <mergeCell ref="B433:E433"/>
    <mergeCell ref="B434:E434"/>
    <mergeCell ref="B435:E435"/>
    <mergeCell ref="B436:E436"/>
    <mergeCell ref="B437:E437"/>
    <mergeCell ref="B438:E438"/>
    <mergeCell ref="B439:E439"/>
    <mergeCell ref="B440:E440"/>
    <mergeCell ref="B441:E441"/>
    <mergeCell ref="B442:E442"/>
    <mergeCell ref="B443:E443"/>
    <mergeCell ref="B444:E444"/>
    <mergeCell ref="B445:E445"/>
    <mergeCell ref="B446:E446"/>
    <mergeCell ref="B447:E447"/>
    <mergeCell ref="B448:E448"/>
    <mergeCell ref="B449:E449"/>
    <mergeCell ref="B450:E450"/>
    <mergeCell ref="B451:E451"/>
    <mergeCell ref="B452:E452"/>
    <mergeCell ref="B453:E453"/>
    <mergeCell ref="B454:E454"/>
    <mergeCell ref="B455:E455"/>
    <mergeCell ref="B456:E456"/>
    <mergeCell ref="B457:E457"/>
    <mergeCell ref="B458:E458"/>
    <mergeCell ref="B459:E459"/>
    <mergeCell ref="B460:E460"/>
    <mergeCell ref="B461:E461"/>
    <mergeCell ref="B462:E462"/>
    <mergeCell ref="B463:E463"/>
    <mergeCell ref="B464:E464"/>
    <mergeCell ref="B465:E465"/>
    <mergeCell ref="B466:E466"/>
    <mergeCell ref="B467:E467"/>
    <mergeCell ref="B468:E468"/>
    <mergeCell ref="B469:E469"/>
    <mergeCell ref="B470:E470"/>
    <mergeCell ref="B471:E471"/>
    <mergeCell ref="B472:E472"/>
    <mergeCell ref="B473:E473"/>
    <mergeCell ref="B474:E474"/>
    <mergeCell ref="B475:E475"/>
    <mergeCell ref="B476:E476"/>
    <mergeCell ref="B477:E477"/>
    <mergeCell ref="B478:E478"/>
    <mergeCell ref="B479:E479"/>
    <mergeCell ref="B480:E480"/>
    <mergeCell ref="B481:E481"/>
    <mergeCell ref="B482:E482"/>
    <mergeCell ref="B483:E483"/>
    <mergeCell ref="B484:E484"/>
    <mergeCell ref="B485:E485"/>
    <mergeCell ref="B486:E486"/>
    <mergeCell ref="B487:E487"/>
    <mergeCell ref="B488:E488"/>
    <mergeCell ref="B489:E489"/>
    <mergeCell ref="B490:E490"/>
    <mergeCell ref="B491:E491"/>
    <mergeCell ref="B492:E492"/>
    <mergeCell ref="B493:E493"/>
    <mergeCell ref="B494:E494"/>
    <mergeCell ref="B495:E495"/>
    <mergeCell ref="B496:E496"/>
    <mergeCell ref="B497:E497"/>
    <mergeCell ref="B498:E498"/>
    <mergeCell ref="B499:E499"/>
    <mergeCell ref="B500:E500"/>
    <mergeCell ref="B501:E501"/>
    <mergeCell ref="B502:E502"/>
    <mergeCell ref="B503:E503"/>
    <mergeCell ref="B504:E504"/>
    <mergeCell ref="B505:E505"/>
    <mergeCell ref="B506:E506"/>
    <mergeCell ref="B507:E507"/>
    <mergeCell ref="B508:E508"/>
    <mergeCell ref="B509:E509"/>
    <mergeCell ref="B510:E510"/>
    <mergeCell ref="B511:E511"/>
    <mergeCell ref="B512:E512"/>
    <mergeCell ref="B513:E513"/>
    <mergeCell ref="B514:E514"/>
    <mergeCell ref="B515:E515"/>
    <mergeCell ref="B516:E516"/>
    <mergeCell ref="B517:E517"/>
    <mergeCell ref="B518:E518"/>
    <mergeCell ref="B519:E519"/>
    <mergeCell ref="B520:E520"/>
    <mergeCell ref="B521:E521"/>
    <mergeCell ref="B522:E522"/>
    <mergeCell ref="B523:E523"/>
    <mergeCell ref="B524:E524"/>
    <mergeCell ref="B525:E525"/>
    <mergeCell ref="B526:E526"/>
    <mergeCell ref="B527:E527"/>
    <mergeCell ref="B528:E528"/>
    <mergeCell ref="B529:E529"/>
    <mergeCell ref="B530:E530"/>
    <mergeCell ref="B531:E531"/>
    <mergeCell ref="B532:E532"/>
    <mergeCell ref="B533:E533"/>
    <mergeCell ref="B534:E534"/>
    <mergeCell ref="B535:E535"/>
    <mergeCell ref="B536:E536"/>
    <mergeCell ref="B537:E537"/>
    <mergeCell ref="B538:E538"/>
    <mergeCell ref="B539:E539"/>
    <mergeCell ref="B540:E540"/>
    <mergeCell ref="B541:E541"/>
    <mergeCell ref="B542:E542"/>
    <mergeCell ref="B543:E543"/>
    <mergeCell ref="B544:E544"/>
    <mergeCell ref="B545:E545"/>
    <mergeCell ref="B546:E546"/>
    <mergeCell ref="B547:E547"/>
    <mergeCell ref="B548:E548"/>
    <mergeCell ref="B549:E549"/>
    <mergeCell ref="B550:E550"/>
    <mergeCell ref="B551:E551"/>
    <mergeCell ref="B552:E552"/>
    <mergeCell ref="B553:E553"/>
    <mergeCell ref="B554:E554"/>
    <mergeCell ref="B555:E555"/>
    <mergeCell ref="B556:E556"/>
    <mergeCell ref="B557:E557"/>
    <mergeCell ref="B558:E558"/>
    <mergeCell ref="B559:E559"/>
    <mergeCell ref="B560:E560"/>
    <mergeCell ref="B561:E561"/>
    <mergeCell ref="B562:E562"/>
    <mergeCell ref="B563:E563"/>
    <mergeCell ref="B564:E564"/>
    <mergeCell ref="B565:E565"/>
    <mergeCell ref="B566:E566"/>
    <mergeCell ref="B567:E567"/>
    <mergeCell ref="B568:E568"/>
    <mergeCell ref="B569:E569"/>
    <mergeCell ref="B570:E570"/>
    <mergeCell ref="B571:E571"/>
    <mergeCell ref="B572:E572"/>
    <mergeCell ref="B573:E573"/>
    <mergeCell ref="B574:E574"/>
    <mergeCell ref="B575:E575"/>
    <mergeCell ref="B576:E576"/>
    <mergeCell ref="B577:E577"/>
    <mergeCell ref="B578:E578"/>
    <mergeCell ref="B579:E579"/>
    <mergeCell ref="B580:E580"/>
    <mergeCell ref="B581:E581"/>
    <mergeCell ref="B582:E582"/>
    <mergeCell ref="B583:E583"/>
    <mergeCell ref="B584:E584"/>
    <mergeCell ref="B585:E585"/>
    <mergeCell ref="B586:E586"/>
    <mergeCell ref="B587:E587"/>
    <mergeCell ref="B588:E588"/>
    <mergeCell ref="B589:E589"/>
    <mergeCell ref="B590:E590"/>
    <mergeCell ref="B591:E591"/>
    <mergeCell ref="B592:E592"/>
    <mergeCell ref="B593:E593"/>
    <mergeCell ref="B594:E594"/>
    <mergeCell ref="B595:E595"/>
    <mergeCell ref="B596:E596"/>
    <mergeCell ref="B597:E597"/>
    <mergeCell ref="B598:E598"/>
    <mergeCell ref="B599:E599"/>
    <mergeCell ref="B600:E600"/>
    <mergeCell ref="B601:E601"/>
    <mergeCell ref="B602:E602"/>
    <mergeCell ref="B603:E603"/>
    <mergeCell ref="B604:E604"/>
    <mergeCell ref="B605:E605"/>
    <mergeCell ref="B606:E606"/>
    <mergeCell ref="B607:E607"/>
    <mergeCell ref="B608:E608"/>
    <mergeCell ref="B609:E609"/>
    <mergeCell ref="B610:E610"/>
    <mergeCell ref="B611:E611"/>
    <mergeCell ref="B612:E612"/>
    <mergeCell ref="B613:E613"/>
    <mergeCell ref="B614:E614"/>
    <mergeCell ref="B615:E615"/>
    <mergeCell ref="B616:E616"/>
    <mergeCell ref="B617:E617"/>
    <mergeCell ref="B618:E618"/>
    <mergeCell ref="B619:E619"/>
    <mergeCell ref="B620:E620"/>
    <mergeCell ref="B621:E621"/>
    <mergeCell ref="B622:E622"/>
    <mergeCell ref="B623:E623"/>
    <mergeCell ref="B624:E624"/>
    <mergeCell ref="B625:E625"/>
    <mergeCell ref="B626:E626"/>
    <mergeCell ref="B627:E627"/>
    <mergeCell ref="B628:E628"/>
    <mergeCell ref="B629:E629"/>
    <mergeCell ref="B630:E630"/>
    <mergeCell ref="B631:E631"/>
    <mergeCell ref="B632:E632"/>
    <mergeCell ref="B633:E633"/>
    <mergeCell ref="B634:E634"/>
    <mergeCell ref="B635:E635"/>
    <mergeCell ref="B636:E636"/>
    <mergeCell ref="B637:E637"/>
    <mergeCell ref="B638:E638"/>
    <mergeCell ref="B639:E639"/>
    <mergeCell ref="B640:E640"/>
    <mergeCell ref="B641:E641"/>
    <mergeCell ref="B642:E642"/>
    <mergeCell ref="B643:E643"/>
    <mergeCell ref="B644:E644"/>
    <mergeCell ref="B645:E645"/>
    <mergeCell ref="B646:E646"/>
    <mergeCell ref="B647:E647"/>
    <mergeCell ref="B648:E648"/>
    <mergeCell ref="B649:E649"/>
    <mergeCell ref="B650:E650"/>
    <mergeCell ref="B651:E651"/>
    <mergeCell ref="B652:E652"/>
    <mergeCell ref="B653:E653"/>
    <mergeCell ref="B654:E654"/>
    <mergeCell ref="B655:E655"/>
    <mergeCell ref="B656:E656"/>
    <mergeCell ref="B657:E657"/>
    <mergeCell ref="B658:E658"/>
    <mergeCell ref="B659:E659"/>
    <mergeCell ref="B660:E660"/>
    <mergeCell ref="B661:E661"/>
    <mergeCell ref="B662:E662"/>
    <mergeCell ref="B663:E663"/>
    <mergeCell ref="B664:E664"/>
    <mergeCell ref="B665:E665"/>
    <mergeCell ref="B666:E666"/>
    <mergeCell ref="B667:E667"/>
    <mergeCell ref="B668:E668"/>
    <mergeCell ref="B669:E669"/>
    <mergeCell ref="B670:E670"/>
    <mergeCell ref="B671:E671"/>
    <mergeCell ref="B672:E672"/>
    <mergeCell ref="B673:E673"/>
    <mergeCell ref="B674:E674"/>
    <mergeCell ref="B675:E675"/>
    <mergeCell ref="B676:E676"/>
    <mergeCell ref="B677:E677"/>
    <mergeCell ref="B678:E678"/>
    <mergeCell ref="B679:E679"/>
    <mergeCell ref="B680:E680"/>
    <mergeCell ref="B681:E681"/>
    <mergeCell ref="B682:E682"/>
    <mergeCell ref="B683:E683"/>
    <mergeCell ref="B684:E684"/>
    <mergeCell ref="B685:E685"/>
    <mergeCell ref="B686:E686"/>
    <mergeCell ref="B687:E687"/>
    <mergeCell ref="B688:E688"/>
    <mergeCell ref="B689:E689"/>
    <mergeCell ref="B690:E690"/>
    <mergeCell ref="B691:E691"/>
    <mergeCell ref="B692:E692"/>
    <mergeCell ref="B693:E693"/>
    <mergeCell ref="B694:E694"/>
    <mergeCell ref="B695:E695"/>
    <mergeCell ref="B696:E696"/>
    <mergeCell ref="B697:E697"/>
    <mergeCell ref="B698:E698"/>
    <mergeCell ref="B699:E699"/>
    <mergeCell ref="B700:E700"/>
    <mergeCell ref="B701:E701"/>
    <mergeCell ref="B702:E702"/>
    <mergeCell ref="B703:E703"/>
    <mergeCell ref="B704:E704"/>
    <mergeCell ref="B705:E705"/>
    <mergeCell ref="B706:E706"/>
    <mergeCell ref="B707:E707"/>
    <mergeCell ref="B708:E708"/>
    <mergeCell ref="B709:E709"/>
    <mergeCell ref="B710:E710"/>
    <mergeCell ref="B711:E711"/>
    <mergeCell ref="B712:E712"/>
    <mergeCell ref="B713:E713"/>
    <mergeCell ref="B714:E714"/>
    <mergeCell ref="B715:E715"/>
    <mergeCell ref="B716:E716"/>
    <mergeCell ref="B717:E717"/>
    <mergeCell ref="B718:E718"/>
    <mergeCell ref="B719:E719"/>
    <mergeCell ref="B720:E720"/>
    <mergeCell ref="B721:E721"/>
    <mergeCell ref="B722:E722"/>
    <mergeCell ref="B723:E723"/>
    <mergeCell ref="B724:E724"/>
    <mergeCell ref="B725:E725"/>
    <mergeCell ref="B726:E726"/>
    <mergeCell ref="B727:E727"/>
    <mergeCell ref="B728:E728"/>
    <mergeCell ref="B729:E729"/>
    <mergeCell ref="B730:E730"/>
    <mergeCell ref="B731:E731"/>
    <mergeCell ref="B732:E732"/>
    <mergeCell ref="B733:E733"/>
    <mergeCell ref="B743:E743"/>
    <mergeCell ref="B744:E744"/>
    <mergeCell ref="B734:E734"/>
    <mergeCell ref="B735:E735"/>
    <mergeCell ref="B736:E736"/>
    <mergeCell ref="B737:E737"/>
    <mergeCell ref="B738:E738"/>
    <mergeCell ref="B739:E739"/>
    <mergeCell ref="B740:E740"/>
    <mergeCell ref="B741:E741"/>
    <mergeCell ref="B742:E742"/>
  </mergeCells>
  <conditionalFormatting sqref="K13">
    <cfRule type="cellIs" dxfId="121" priority="1" stopIfTrue="1" operator="equal">
      <formula>"Não Atende"</formula>
    </cfRule>
    <cfRule type="cellIs" dxfId="120" priority="2" stopIfTrue="1" operator="equal">
      <formula>"Atende"</formula>
    </cfRule>
  </conditionalFormatting>
  <dataValidations count="8">
    <dataValidation type="list" allowBlank="1" showInputMessage="1" showErrorMessage="1" sqref="E794 E802 E815 F856 E834 E810 D866 D889 K887 K889 D918:D923 K872 K874 K963 K953 D961 K961 D963 D953 D983 D985">
      <formula1>"Sim,Não"</formula1>
    </dataValidation>
    <dataValidation type="list" allowBlank="1" showInputMessage="1" showErrorMessage="1" sqref="I864 I792 I800 I813 I854 I786 I780:I784 I25:I29 I32 I34:I778">
      <formula1>requerimentos</formula1>
    </dataValidation>
    <dataValidation type="list" allowBlank="1" showInputMessage="1" showErrorMessage="1" sqref="F19:F20 F22 I14:I18">
      <formula1>Req_exclusão</formula1>
    </dataValidation>
    <dataValidation type="list" allowBlank="1" showInputMessage="1" showErrorMessage="1" sqref="WVI897:WVI907 IW897:IW907 SS897:SS907 ACO897:ACO907 AMK897:AMK907 AWG897:AWG907 BGC897:BGC907 BPY897:BPY907 BZU897:BZU907 CJQ897:CJQ907 CTM897:CTM907 DDI897:DDI907 DNE897:DNE907 DXA897:DXA907 EGW897:EGW907 EQS897:EQS907 FAO897:FAO907 FKK897:FKK907 FUG897:FUG907 GEC897:GEC907 GNY897:GNY907 GXU897:GXU907 HHQ897:HHQ907 HRM897:HRM907 IBI897:IBI907 ILE897:ILE907 IVA897:IVA907 JEW897:JEW907 JOS897:JOS907 JYO897:JYO907 KIK897:KIK907 KSG897:KSG907 LCC897:LCC907 LLY897:LLY907 LVU897:LVU907 MFQ897:MFQ907 MPM897:MPM907 MZI897:MZI907 NJE897:NJE907 NTA897:NTA907 OCW897:OCW907 OMS897:OMS907 OWO897:OWO907 PGK897:PGK907 PQG897:PQG907 QAC897:QAC907 QJY897:QJY907 QTU897:QTU907 RDQ897:RDQ907 RNM897:RNM907 RXI897:RXI907 SHE897:SHE907 SRA897:SRA907 TAW897:TAW907 TKS897:TKS907 TUO897:TUO907 UEK897:UEK907 UOG897:UOG907 UYC897:UYC907 VHY897:VHY907 VRU897:VRU907 WBQ897:WBQ907 WLM897:WLM907 E904:E914">
      <formula1>"RISC, x86"</formula1>
    </dataValidation>
    <dataValidation type="list" allowBlank="1" showInputMessage="1" showErrorMessage="1" sqref="WVG897:WVG907 IU897:IU907 SQ897:SQ907 ACM897:ACM907 AMI897:AMI907 AWE897:AWE907 BGA897:BGA907 BPW897:BPW907 BZS897:BZS907 CJO897:CJO907 CTK897:CTK907 DDG897:DDG907 DNC897:DNC907 DWY897:DWY907 EGU897:EGU907 EQQ897:EQQ907 FAM897:FAM907 FKI897:FKI907 FUE897:FUE907 GEA897:GEA907 GNW897:GNW907 GXS897:GXS907 HHO897:HHO907 HRK897:HRK907 IBG897:IBG907 ILC897:ILC907 IUY897:IUY907 JEU897:JEU907 JOQ897:JOQ907 JYM897:JYM907 KII897:KII907 KSE897:KSE907 LCA897:LCA907 LLW897:LLW907 LVS897:LVS907 MFO897:MFO907 MPK897:MPK907 MZG897:MZG907 NJC897:NJC907 NSY897:NSY907 OCU897:OCU907 OMQ897:OMQ907 OWM897:OWM907 PGI897:PGI907 PQE897:PQE907 QAA897:QAA907 QJW897:QJW907 QTS897:QTS907 RDO897:RDO907 RNK897:RNK907 RXG897:RXG907 SHC897:SHC907 SQY897:SQY907 TAU897:TAU907 TKQ897:TKQ907 TUM897:TUM907 UEI897:UEI907 UOE897:UOE907 UYA897:UYA907 VHW897:VHW907 VRS897:VRS907 WBO897:WBO907 WLK897:WLK907 C904:C914">
      <formula1>"Aplicação, Apresentação, Banco de Dados"</formula1>
    </dataValidation>
    <dataValidation type="list" allowBlank="1" showInputMessage="1" showErrorMessage="1" sqref="WVH897:WVH907 IV897:IV907 SR897:SR907 ACN897:ACN907 AMJ897:AMJ907 AWF897:AWF907 BGB897:BGB907 BPX897:BPX907 BZT897:BZT907 CJP897:CJP907 CTL897:CTL907 DDH897:DDH907 DND897:DND907 DWZ897:DWZ907 EGV897:EGV907 EQR897:EQR907 FAN897:FAN907 FKJ897:FKJ907 FUF897:FUF907 GEB897:GEB907 GNX897:GNX907 GXT897:GXT907 HHP897:HHP907 HRL897:HRL907 IBH897:IBH907 ILD897:ILD907 IUZ897:IUZ907 JEV897:JEV907 JOR897:JOR907 JYN897:JYN907 KIJ897:KIJ907 KSF897:KSF907 LCB897:LCB907 LLX897:LLX907 LVT897:LVT907 MFP897:MFP907 MPL897:MPL907 MZH897:MZH907 NJD897:NJD907 NSZ897:NSZ907 OCV897:OCV907 OMR897:OMR907 OWN897:OWN907 PGJ897:PGJ907 PQF897:PQF907 QAB897:QAB907 QJX897:QJX907 QTT897:QTT907 RDP897:RDP907 RNL897:RNL907 RXH897:RXH907 SHD897:SHD907 SQZ897:SQZ907 TAV897:TAV907 TKR897:TKR907 TUN897:TUN907 UEJ897:UEJ907 UOF897:UOF907 UYB897:UYB907 VHX897:VHX907 VRT897:VRT907 WBP897:WBP907 WLL897:WLL907 D904:D914">
      <formula1>"On Line, Batch, Misto"</formula1>
    </dataValidation>
    <dataValidation type="list" allowBlank="1" showInputMessage="1" showErrorMessage="1" sqref="WVF897:WVF907 IT897:IT907 SP897:SP907 ACL897:ACL907 AMH897:AMH907 AWD897:AWD907 BFZ897:BFZ907 BPV897:BPV907 BZR897:BZR907 CJN897:CJN907 CTJ897:CTJ907 DDF897:DDF907 DNB897:DNB907 DWX897:DWX907 EGT897:EGT907 EQP897:EQP907 FAL897:FAL907 FKH897:FKH907 FUD897:FUD907 GDZ897:GDZ907 GNV897:GNV907 GXR897:GXR907 HHN897:HHN907 HRJ897:HRJ907 IBF897:IBF907 ILB897:ILB907 IUX897:IUX907 JET897:JET907 JOP897:JOP907 JYL897:JYL907 KIH897:KIH907 KSD897:KSD907 LBZ897:LBZ907 LLV897:LLV907 LVR897:LVR907 MFN897:MFN907 MPJ897:MPJ907 MZF897:MZF907 NJB897:NJB907 NSX897:NSX907 OCT897:OCT907 OMP897:OMP907 OWL897:OWL907 PGH897:PGH907 PQD897:PQD907 PZZ897:PZZ907 QJV897:QJV907 QTR897:QTR907 RDN897:RDN907 RNJ897:RNJ907 RXF897:RXF907 SHB897:SHB907 SQX897:SQX907 TAT897:TAT907 TKP897:TKP907 TUL897:TUL907 UEH897:UEH907 UOD897:UOD907 UXZ897:UXZ907 VHV897:VHV907 VRR897:VRR907 WBN897:WBN907 WLJ897:WLJ907 B904:B914">
      <formula1>"Produção, Disaster Recovery, Desenvolvimento, Homologação, Testes"</formula1>
    </dataValidation>
    <dataValidation type="list" allowBlank="1" showInputMessage="1" showErrorMessage="1" sqref="K983">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E901 E860 F902 H25:H29 H780:H784 H786 H32 H34:H778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R293"/>
  <sheetViews>
    <sheetView showGridLines="0" zoomScale="80" zoomScaleNormal="80" workbookViewId="0"/>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78"/>
      <c r="B1" s="26"/>
      <c r="C1" s="26"/>
      <c r="D1" s="26"/>
      <c r="E1" s="26"/>
      <c r="F1" s="26"/>
      <c r="G1" s="26"/>
      <c r="H1" s="26"/>
      <c r="I1" s="26"/>
      <c r="J1" s="26"/>
      <c r="P1" s="16" t="s">
        <v>22</v>
      </c>
      <c r="R1" s="10" t="s">
        <v>48</v>
      </c>
    </row>
    <row r="2" spans="1:18" ht="15.75" thickBot="1" x14ac:dyDescent="0.25">
      <c r="A2" s="278"/>
      <c r="B2" s="279" t="s">
        <v>50</v>
      </c>
      <c r="C2" s="297"/>
      <c r="D2" s="297"/>
      <c r="E2" s="297"/>
      <c r="F2" s="642" t="s">
        <v>51</v>
      </c>
      <c r="G2" s="643"/>
      <c r="H2" s="644"/>
      <c r="I2" s="15">
        <f>IF(ISERR(SUM(G8:G97,G100:G128,G131:G261,G264:G268,G271:G294)/(SUM(K8:K97,K100:K128,K131:K261,K264:K268,K271:K294))),"N/A",SUM(G8:G97,G100:G128,G131:G261,G264:G268,G271:G294)/(SUM(K8:K97,K100:K128,K131:K261,K264:K268,K271:K294)))</f>
        <v>2.2727272727272717E-3</v>
      </c>
      <c r="J2" s="26"/>
      <c r="P2" s="8" t="s">
        <v>26</v>
      </c>
      <c r="R2" s="9" t="s">
        <v>4</v>
      </c>
    </row>
    <row r="3" spans="1:18" ht="15" x14ac:dyDescent="0.25">
      <c r="A3" s="278"/>
      <c r="B3" s="280" t="s">
        <v>276</v>
      </c>
      <c r="C3" s="298"/>
      <c r="D3" s="298"/>
      <c r="E3" s="298"/>
      <c r="F3" s="281"/>
      <c r="G3" s="281"/>
      <c r="H3" s="281" t="s">
        <v>1066</v>
      </c>
      <c r="I3" s="407">
        <f>(I5*100)/A5</f>
        <v>8.0291970802919703</v>
      </c>
      <c r="J3" s="413">
        <v>0</v>
      </c>
      <c r="P3" s="8" t="s">
        <v>27</v>
      </c>
      <c r="R3" s="9" t="s">
        <v>17</v>
      </c>
    </row>
    <row r="4" spans="1:18" ht="15" x14ac:dyDescent="0.25">
      <c r="A4" s="278"/>
      <c r="B4" s="282" t="str">
        <f>'Prop F'!$E$8</f>
        <v>Trópico/Enghouse</v>
      </c>
      <c r="C4" s="299"/>
      <c r="D4" s="299"/>
      <c r="E4" s="299"/>
      <c r="F4" s="27"/>
      <c r="G4" s="27"/>
      <c r="H4" s="27"/>
      <c r="I4" s="27"/>
      <c r="J4" s="27"/>
      <c r="P4" s="8" t="s">
        <v>28</v>
      </c>
      <c r="R4" s="8" t="s">
        <v>5</v>
      </c>
    </row>
    <row r="5" spans="1:18" ht="15" x14ac:dyDescent="0.2">
      <c r="A5" s="406">
        <f>COUNTA((A8:A293))-4</f>
        <v>274</v>
      </c>
      <c r="B5" s="26"/>
      <c r="C5" s="26"/>
      <c r="D5" s="26"/>
      <c r="E5" s="26"/>
      <c r="F5" s="27"/>
      <c r="G5" s="27"/>
      <c r="H5" s="27"/>
      <c r="I5" s="406">
        <f>COUNTA((I8:I293))-4</f>
        <v>22</v>
      </c>
      <c r="J5" s="27"/>
      <c r="P5" s="8" t="s">
        <v>29</v>
      </c>
    </row>
    <row r="6" spans="1:18" ht="13.5" thickBot="1" x14ac:dyDescent="0.25">
      <c r="A6" s="278"/>
      <c r="B6" s="28" t="s">
        <v>52</v>
      </c>
      <c r="C6" s="28"/>
      <c r="D6" s="28"/>
      <c r="E6" s="28"/>
      <c r="F6" s="28" t="s">
        <v>53</v>
      </c>
      <c r="G6" s="28"/>
      <c r="H6" s="26"/>
      <c r="I6" s="26"/>
      <c r="J6" s="26"/>
      <c r="P6" s="8" t="s">
        <v>30</v>
      </c>
    </row>
    <row r="7" spans="1:18" ht="26.25" thickBot="1" x14ac:dyDescent="0.25">
      <c r="A7" s="29" t="s">
        <v>54</v>
      </c>
      <c r="B7" s="31" t="s">
        <v>168</v>
      </c>
      <c r="C7" s="300"/>
      <c r="D7" s="300"/>
      <c r="E7" s="301"/>
      <c r="F7" s="30" t="s">
        <v>4</v>
      </c>
      <c r="G7" s="30" t="s">
        <v>57</v>
      </c>
      <c r="H7" s="30" t="s">
        <v>22</v>
      </c>
      <c r="I7" s="31" t="s">
        <v>55</v>
      </c>
      <c r="J7" s="30" t="s">
        <v>56</v>
      </c>
      <c r="K7" s="33" t="s">
        <v>58</v>
      </c>
      <c r="L7" s="364" t="s">
        <v>274</v>
      </c>
      <c r="M7" s="32" t="s">
        <v>275</v>
      </c>
      <c r="P7" s="8" t="s">
        <v>31</v>
      </c>
    </row>
    <row r="8" spans="1:18" ht="45" customHeight="1" x14ac:dyDescent="0.2">
      <c r="A8" s="307" t="str">
        <f t="shared" ref="A8:A71" si="0">IF(LEFT(A7,2)="ID",CONCATENATE(MID($A$7,SEARCH(" ",$A$7)+1,10),"001"),CONCATENATE(MID($A$7,SEARCH(" ",$A$7)+1,10),TEXT(RIGHT(A7,3)+1,"000")))</f>
        <v>RQF001</v>
      </c>
      <c r="B8" s="645" t="s">
        <v>309</v>
      </c>
      <c r="C8" s="646" t="s">
        <v>309</v>
      </c>
      <c r="D8" s="646" t="s">
        <v>309</v>
      </c>
      <c r="E8" s="647" t="s">
        <v>309</v>
      </c>
      <c r="F8" s="389" t="s">
        <v>17</v>
      </c>
      <c r="G8" s="304"/>
      <c r="H8" s="305" t="s">
        <v>27</v>
      </c>
      <c r="I8" s="306">
        <v>4.5400000000000003E-2</v>
      </c>
      <c r="J8" s="306"/>
      <c r="K8" s="34">
        <f t="shared" ref="K8:K71" si="1">IF(I8="","",I8*100)</f>
        <v>4.54</v>
      </c>
      <c r="L8" s="307"/>
      <c r="M8" s="362"/>
    </row>
    <row r="9" spans="1:18" ht="45" customHeight="1" x14ac:dyDescent="0.2">
      <c r="A9" s="307" t="str">
        <f t="shared" si="0"/>
        <v>RQF002</v>
      </c>
      <c r="B9" s="633" t="s">
        <v>310</v>
      </c>
      <c r="C9" s="634" t="s">
        <v>310</v>
      </c>
      <c r="D9" s="634" t="s">
        <v>310</v>
      </c>
      <c r="E9" s="635" t="s">
        <v>310</v>
      </c>
      <c r="F9" s="390" t="s">
        <v>17</v>
      </c>
      <c r="G9" s="304"/>
      <c r="H9" s="305" t="s">
        <v>27</v>
      </c>
      <c r="I9" s="306">
        <v>4.5400000000000003E-2</v>
      </c>
      <c r="J9" s="306"/>
      <c r="K9" s="34">
        <f t="shared" si="1"/>
        <v>4.54</v>
      </c>
      <c r="L9" s="307"/>
      <c r="M9" s="383"/>
    </row>
    <row r="10" spans="1:18" ht="45" customHeight="1" x14ac:dyDescent="0.2">
      <c r="A10" s="307" t="str">
        <f t="shared" si="0"/>
        <v>RQF003</v>
      </c>
      <c r="B10" s="648" t="s">
        <v>311</v>
      </c>
      <c r="C10" s="649" t="s">
        <v>311</v>
      </c>
      <c r="D10" s="649" t="s">
        <v>311</v>
      </c>
      <c r="E10" s="650" t="s">
        <v>311</v>
      </c>
      <c r="F10" s="389" t="s">
        <v>17</v>
      </c>
      <c r="G10" s="304"/>
      <c r="H10" s="305" t="s">
        <v>27</v>
      </c>
      <c r="I10" s="306">
        <v>4.5400000000000003E-2</v>
      </c>
      <c r="J10" s="306"/>
      <c r="K10" s="34">
        <f t="shared" si="1"/>
        <v>4.54</v>
      </c>
      <c r="L10" s="307"/>
      <c r="M10" s="383"/>
    </row>
    <row r="11" spans="1:18" ht="45" customHeight="1" x14ac:dyDescent="0.2">
      <c r="A11" s="307" t="str">
        <f t="shared" si="0"/>
        <v>RQF004</v>
      </c>
      <c r="B11" s="633" t="s">
        <v>312</v>
      </c>
      <c r="C11" s="634" t="s">
        <v>312</v>
      </c>
      <c r="D11" s="634" t="s">
        <v>312</v>
      </c>
      <c r="E11" s="635" t="s">
        <v>312</v>
      </c>
      <c r="F11" s="390" t="s">
        <v>17</v>
      </c>
      <c r="G11" s="304"/>
      <c r="H11" s="305" t="s">
        <v>27</v>
      </c>
      <c r="I11" s="306">
        <v>4.5400000000000003E-2</v>
      </c>
      <c r="J11" s="306"/>
      <c r="K11" s="34">
        <f t="shared" si="1"/>
        <v>4.54</v>
      </c>
      <c r="L11" s="307"/>
      <c r="M11" s="383"/>
    </row>
    <row r="12" spans="1:18" ht="45" customHeight="1" x14ac:dyDescent="0.2">
      <c r="A12" s="307" t="str">
        <f t="shared" si="0"/>
        <v>RQF005</v>
      </c>
      <c r="B12" s="633" t="s">
        <v>313</v>
      </c>
      <c r="C12" s="634" t="s">
        <v>313</v>
      </c>
      <c r="D12" s="634" t="s">
        <v>313</v>
      </c>
      <c r="E12" s="635" t="s">
        <v>313</v>
      </c>
      <c r="F12" s="391" t="s">
        <v>17</v>
      </c>
      <c r="G12" s="304"/>
      <c r="H12" s="305" t="s">
        <v>27</v>
      </c>
      <c r="I12" s="306">
        <v>4.5400000000000003E-2</v>
      </c>
      <c r="J12" s="306"/>
      <c r="K12" s="34">
        <f t="shared" si="1"/>
        <v>4.54</v>
      </c>
      <c r="L12" s="307"/>
      <c r="M12" s="383"/>
    </row>
    <row r="13" spans="1:18" ht="45" customHeight="1" x14ac:dyDescent="0.2">
      <c r="A13" s="307" t="str">
        <f t="shared" si="0"/>
        <v>RQF006</v>
      </c>
      <c r="B13" s="633" t="s">
        <v>314</v>
      </c>
      <c r="C13" s="634" t="s">
        <v>314</v>
      </c>
      <c r="D13" s="634" t="s">
        <v>314</v>
      </c>
      <c r="E13" s="635" t="s">
        <v>314</v>
      </c>
      <c r="F13" s="391" t="s">
        <v>17</v>
      </c>
      <c r="G13" s="304"/>
      <c r="H13" s="305" t="s">
        <v>27</v>
      </c>
      <c r="I13" s="306">
        <v>4.5400000000000003E-2</v>
      </c>
      <c r="J13" s="306"/>
      <c r="K13" s="34">
        <f t="shared" si="1"/>
        <v>4.54</v>
      </c>
      <c r="L13" s="307"/>
      <c r="M13" s="383"/>
    </row>
    <row r="14" spans="1:18" ht="45" customHeight="1" x14ac:dyDescent="0.2">
      <c r="A14" s="307" t="str">
        <f t="shared" si="0"/>
        <v>RQF007</v>
      </c>
      <c r="B14" s="633" t="s">
        <v>315</v>
      </c>
      <c r="C14" s="634" t="s">
        <v>315</v>
      </c>
      <c r="D14" s="634" t="s">
        <v>315</v>
      </c>
      <c r="E14" s="635" t="s">
        <v>315</v>
      </c>
      <c r="F14" s="391" t="s">
        <v>17</v>
      </c>
      <c r="G14" s="304"/>
      <c r="H14" s="305" t="s">
        <v>27</v>
      </c>
      <c r="I14" s="306">
        <v>4.5400000000000003E-2</v>
      </c>
      <c r="J14" s="306"/>
      <c r="K14" s="34">
        <f t="shared" si="1"/>
        <v>4.54</v>
      </c>
      <c r="L14" s="307"/>
      <c r="M14" s="383"/>
    </row>
    <row r="15" spans="1:18" ht="45" customHeight="1" x14ac:dyDescent="0.2">
      <c r="A15" s="307" t="str">
        <f t="shared" si="0"/>
        <v>RQF008</v>
      </c>
      <c r="B15" s="633" t="s">
        <v>316</v>
      </c>
      <c r="C15" s="634" t="s">
        <v>316</v>
      </c>
      <c r="D15" s="634" t="s">
        <v>316</v>
      </c>
      <c r="E15" s="635" t="s">
        <v>316</v>
      </c>
      <c r="F15" s="391" t="s">
        <v>17</v>
      </c>
      <c r="G15" s="304"/>
      <c r="H15" s="305" t="s">
        <v>27</v>
      </c>
      <c r="I15" s="306">
        <v>4.5400000000000003E-2</v>
      </c>
      <c r="J15" s="306"/>
      <c r="K15" s="34">
        <f t="shared" si="1"/>
        <v>4.54</v>
      </c>
      <c r="L15" s="307"/>
      <c r="M15" s="383"/>
    </row>
    <row r="16" spans="1:18" ht="45" customHeight="1" x14ac:dyDescent="0.2">
      <c r="A16" s="307" t="str">
        <f t="shared" si="0"/>
        <v>RQF009</v>
      </c>
      <c r="B16" s="633" t="s">
        <v>317</v>
      </c>
      <c r="C16" s="634" t="s">
        <v>317</v>
      </c>
      <c r="D16" s="634" t="s">
        <v>317</v>
      </c>
      <c r="E16" s="635" t="s">
        <v>317</v>
      </c>
      <c r="F16" s="391" t="s">
        <v>17</v>
      </c>
      <c r="G16" s="304"/>
      <c r="H16" s="305" t="s">
        <v>27</v>
      </c>
      <c r="I16" s="306">
        <v>4.5400000000000003E-2</v>
      </c>
      <c r="J16" s="306"/>
      <c r="K16" s="34">
        <f t="shared" si="1"/>
        <v>4.54</v>
      </c>
      <c r="L16" s="307"/>
      <c r="M16" s="383"/>
    </row>
    <row r="17" spans="1:13" ht="45" customHeight="1" x14ac:dyDescent="0.2">
      <c r="A17" s="307" t="str">
        <f t="shared" si="0"/>
        <v>RQF010</v>
      </c>
      <c r="B17" s="633" t="s">
        <v>318</v>
      </c>
      <c r="C17" s="634" t="s">
        <v>318</v>
      </c>
      <c r="D17" s="634" t="s">
        <v>318</v>
      </c>
      <c r="E17" s="635" t="s">
        <v>318</v>
      </c>
      <c r="F17" s="391" t="s">
        <v>17</v>
      </c>
      <c r="G17" s="304"/>
      <c r="H17" s="305" t="s">
        <v>27</v>
      </c>
      <c r="I17" s="306">
        <v>4.5400000000000003E-2</v>
      </c>
      <c r="J17" s="306"/>
      <c r="K17" s="34">
        <f t="shared" si="1"/>
        <v>4.54</v>
      </c>
      <c r="L17" s="307"/>
      <c r="M17" s="383"/>
    </row>
    <row r="18" spans="1:13" ht="45" customHeight="1" x14ac:dyDescent="0.2">
      <c r="A18" s="307" t="str">
        <f t="shared" si="0"/>
        <v>RQF011</v>
      </c>
      <c r="B18" s="633" t="s">
        <v>319</v>
      </c>
      <c r="C18" s="634" t="s">
        <v>319</v>
      </c>
      <c r="D18" s="634" t="s">
        <v>319</v>
      </c>
      <c r="E18" s="635" t="s">
        <v>319</v>
      </c>
      <c r="F18" s="391" t="s">
        <v>17</v>
      </c>
      <c r="G18" s="304"/>
      <c r="H18" s="305" t="s">
        <v>27</v>
      </c>
      <c r="I18" s="306">
        <v>4.5400000000000003E-2</v>
      </c>
      <c r="J18" s="306"/>
      <c r="K18" s="34">
        <f t="shared" si="1"/>
        <v>4.54</v>
      </c>
      <c r="L18" s="307"/>
      <c r="M18" s="383"/>
    </row>
    <row r="19" spans="1:13" ht="45" customHeight="1" x14ac:dyDescent="0.2">
      <c r="A19" s="307" t="str">
        <f t="shared" si="0"/>
        <v>RQF012</v>
      </c>
      <c r="B19" s="633" t="s">
        <v>320</v>
      </c>
      <c r="C19" s="634" t="s">
        <v>320</v>
      </c>
      <c r="D19" s="634" t="s">
        <v>320</v>
      </c>
      <c r="E19" s="635" t="s">
        <v>320</v>
      </c>
      <c r="F19" s="391" t="s">
        <v>4</v>
      </c>
      <c r="G19" s="304"/>
      <c r="H19" s="395"/>
      <c r="I19" s="306"/>
      <c r="J19" s="306"/>
      <c r="K19" s="34" t="str">
        <f t="shared" si="1"/>
        <v/>
      </c>
      <c r="L19" s="307"/>
      <c r="M19" s="383"/>
    </row>
    <row r="20" spans="1:13" ht="45" customHeight="1" x14ac:dyDescent="0.2">
      <c r="A20" s="307" t="str">
        <f t="shared" si="0"/>
        <v>RQF013</v>
      </c>
      <c r="B20" s="633" t="s">
        <v>321</v>
      </c>
      <c r="C20" s="634" t="s">
        <v>321</v>
      </c>
      <c r="D20" s="634" t="s">
        <v>321</v>
      </c>
      <c r="E20" s="635" t="s">
        <v>321</v>
      </c>
      <c r="F20" s="391" t="s">
        <v>4</v>
      </c>
      <c r="G20" s="304"/>
      <c r="H20" s="395"/>
      <c r="I20" s="306"/>
      <c r="J20" s="306"/>
      <c r="K20" s="34" t="str">
        <f t="shared" si="1"/>
        <v/>
      </c>
      <c r="L20" s="307"/>
      <c r="M20" s="383"/>
    </row>
    <row r="21" spans="1:13" ht="45" customHeight="1" x14ac:dyDescent="0.2">
      <c r="A21" s="307" t="str">
        <f t="shared" si="0"/>
        <v>RQF014</v>
      </c>
      <c r="B21" s="633" t="s">
        <v>322</v>
      </c>
      <c r="C21" s="634" t="s">
        <v>322</v>
      </c>
      <c r="D21" s="634" t="s">
        <v>322</v>
      </c>
      <c r="E21" s="635" t="s">
        <v>322</v>
      </c>
      <c r="F21" s="391" t="s">
        <v>4</v>
      </c>
      <c r="G21" s="304"/>
      <c r="H21" s="395"/>
      <c r="I21" s="306"/>
      <c r="J21" s="306"/>
      <c r="K21" s="34" t="str">
        <f t="shared" si="1"/>
        <v/>
      </c>
      <c r="L21" s="307"/>
      <c r="M21" s="383"/>
    </row>
    <row r="22" spans="1:13" ht="45" customHeight="1" x14ac:dyDescent="0.2">
      <c r="A22" s="307" t="str">
        <f t="shared" si="0"/>
        <v>RQF015</v>
      </c>
      <c r="B22" s="633" t="s">
        <v>323</v>
      </c>
      <c r="C22" s="634" t="s">
        <v>323</v>
      </c>
      <c r="D22" s="634" t="s">
        <v>323</v>
      </c>
      <c r="E22" s="635" t="s">
        <v>323</v>
      </c>
      <c r="F22" s="391" t="s">
        <v>4</v>
      </c>
      <c r="G22" s="304"/>
      <c r="H22" s="395"/>
      <c r="I22" s="306"/>
      <c r="J22" s="306"/>
      <c r="K22" s="34" t="str">
        <f t="shared" si="1"/>
        <v/>
      </c>
      <c r="L22" s="307"/>
      <c r="M22" s="383"/>
    </row>
    <row r="23" spans="1:13" ht="45" customHeight="1" x14ac:dyDescent="0.2">
      <c r="A23" s="307" t="str">
        <f t="shared" si="0"/>
        <v>RQF016</v>
      </c>
      <c r="B23" s="633" t="s">
        <v>324</v>
      </c>
      <c r="C23" s="634" t="s">
        <v>324</v>
      </c>
      <c r="D23" s="634" t="s">
        <v>324</v>
      </c>
      <c r="E23" s="635" t="s">
        <v>324</v>
      </c>
      <c r="F23" s="391" t="s">
        <v>4</v>
      </c>
      <c r="G23" s="304"/>
      <c r="H23" s="395"/>
      <c r="I23" s="306"/>
      <c r="J23" s="306"/>
      <c r="K23" s="34" t="str">
        <f t="shared" si="1"/>
        <v/>
      </c>
      <c r="L23" s="307"/>
      <c r="M23" s="383"/>
    </row>
    <row r="24" spans="1:13" ht="45" customHeight="1" x14ac:dyDescent="0.2">
      <c r="A24" s="307" t="str">
        <f t="shared" si="0"/>
        <v>RQF017</v>
      </c>
      <c r="B24" s="633" t="s">
        <v>325</v>
      </c>
      <c r="C24" s="634" t="s">
        <v>325</v>
      </c>
      <c r="D24" s="634" t="s">
        <v>325</v>
      </c>
      <c r="E24" s="635" t="s">
        <v>325</v>
      </c>
      <c r="F24" s="391" t="s">
        <v>4</v>
      </c>
      <c r="G24" s="304"/>
      <c r="H24" s="395"/>
      <c r="I24" s="306"/>
      <c r="J24" s="306"/>
      <c r="K24" s="34" t="str">
        <f t="shared" si="1"/>
        <v/>
      </c>
      <c r="L24" s="307"/>
      <c r="M24" s="383"/>
    </row>
    <row r="25" spans="1:13" ht="45" customHeight="1" x14ac:dyDescent="0.2">
      <c r="A25" s="307" t="str">
        <f t="shared" si="0"/>
        <v>RQF018</v>
      </c>
      <c r="B25" s="633" t="s">
        <v>326</v>
      </c>
      <c r="C25" s="634" t="s">
        <v>326</v>
      </c>
      <c r="D25" s="634" t="s">
        <v>326</v>
      </c>
      <c r="E25" s="635" t="s">
        <v>326</v>
      </c>
      <c r="F25" s="391" t="s">
        <v>4</v>
      </c>
      <c r="G25" s="304"/>
      <c r="H25" s="395"/>
      <c r="I25" s="306"/>
      <c r="J25" s="306"/>
      <c r="K25" s="34" t="str">
        <f t="shared" si="1"/>
        <v/>
      </c>
      <c r="L25" s="307"/>
      <c r="M25" s="383"/>
    </row>
    <row r="26" spans="1:13" ht="45" customHeight="1" x14ac:dyDescent="0.2">
      <c r="A26" s="307" t="str">
        <f t="shared" si="0"/>
        <v>RQF019</v>
      </c>
      <c r="B26" s="633" t="s">
        <v>327</v>
      </c>
      <c r="C26" s="634" t="s">
        <v>327</v>
      </c>
      <c r="D26" s="634" t="s">
        <v>327</v>
      </c>
      <c r="E26" s="635" t="s">
        <v>327</v>
      </c>
      <c r="F26" s="391" t="s">
        <v>4</v>
      </c>
      <c r="G26" s="304"/>
      <c r="H26" s="395"/>
      <c r="I26" s="306"/>
      <c r="J26" s="306"/>
      <c r="K26" s="34" t="str">
        <f t="shared" si="1"/>
        <v/>
      </c>
      <c r="L26" s="307"/>
      <c r="M26" s="383"/>
    </row>
    <row r="27" spans="1:13" ht="45" customHeight="1" x14ac:dyDescent="0.2">
      <c r="A27" s="307" t="str">
        <f t="shared" si="0"/>
        <v>RQF020</v>
      </c>
      <c r="B27" s="633" t="s">
        <v>328</v>
      </c>
      <c r="C27" s="634" t="s">
        <v>328</v>
      </c>
      <c r="D27" s="634" t="s">
        <v>328</v>
      </c>
      <c r="E27" s="635" t="s">
        <v>328</v>
      </c>
      <c r="F27" s="391" t="s">
        <v>4</v>
      </c>
      <c r="G27" s="304"/>
      <c r="H27" s="395"/>
      <c r="I27" s="306"/>
      <c r="J27" s="306"/>
      <c r="K27" s="34" t="str">
        <f t="shared" si="1"/>
        <v/>
      </c>
      <c r="L27" s="307"/>
      <c r="M27" s="383"/>
    </row>
    <row r="28" spans="1:13" ht="45" customHeight="1" x14ac:dyDescent="0.2">
      <c r="A28" s="307" t="str">
        <f t="shared" si="0"/>
        <v>RQF021</v>
      </c>
      <c r="B28" s="633" t="s">
        <v>329</v>
      </c>
      <c r="C28" s="634" t="s">
        <v>329</v>
      </c>
      <c r="D28" s="634" t="s">
        <v>329</v>
      </c>
      <c r="E28" s="635" t="s">
        <v>329</v>
      </c>
      <c r="F28" s="391" t="s">
        <v>4</v>
      </c>
      <c r="G28" s="304"/>
      <c r="H28" s="395"/>
      <c r="I28" s="306"/>
      <c r="J28" s="306"/>
      <c r="K28" s="34" t="str">
        <f t="shared" si="1"/>
        <v/>
      </c>
      <c r="L28" s="307"/>
      <c r="M28" s="383"/>
    </row>
    <row r="29" spans="1:13" ht="45" customHeight="1" x14ac:dyDescent="0.2">
      <c r="A29" s="307" t="str">
        <f t="shared" si="0"/>
        <v>RQF022</v>
      </c>
      <c r="B29" s="633" t="s">
        <v>398</v>
      </c>
      <c r="C29" s="634" t="s">
        <v>398</v>
      </c>
      <c r="D29" s="634" t="s">
        <v>398</v>
      </c>
      <c r="E29" s="635" t="s">
        <v>398</v>
      </c>
      <c r="F29" s="391" t="s">
        <v>4</v>
      </c>
      <c r="G29" s="304"/>
      <c r="H29" s="395"/>
      <c r="I29" s="306"/>
      <c r="J29" s="306"/>
      <c r="K29" s="34" t="str">
        <f t="shared" si="1"/>
        <v/>
      </c>
      <c r="L29" s="307"/>
      <c r="M29" s="383"/>
    </row>
    <row r="30" spans="1:13" ht="45" customHeight="1" x14ac:dyDescent="0.2">
      <c r="A30" s="307" t="str">
        <f t="shared" si="0"/>
        <v>RQF023</v>
      </c>
      <c r="B30" s="633" t="s">
        <v>399</v>
      </c>
      <c r="C30" s="634" t="s">
        <v>399</v>
      </c>
      <c r="D30" s="634" t="s">
        <v>399</v>
      </c>
      <c r="E30" s="635" t="s">
        <v>399</v>
      </c>
      <c r="F30" s="391" t="s">
        <v>4</v>
      </c>
      <c r="G30" s="304"/>
      <c r="H30" s="395"/>
      <c r="I30" s="306"/>
      <c r="J30" s="306"/>
      <c r="K30" s="34" t="str">
        <f t="shared" si="1"/>
        <v/>
      </c>
      <c r="L30" s="307"/>
      <c r="M30" s="383"/>
    </row>
    <row r="31" spans="1:13" ht="45" customHeight="1" x14ac:dyDescent="0.2">
      <c r="A31" s="307" t="str">
        <f t="shared" si="0"/>
        <v>RQF024</v>
      </c>
      <c r="B31" s="633" t="s">
        <v>332</v>
      </c>
      <c r="C31" s="634" t="s">
        <v>332</v>
      </c>
      <c r="D31" s="634" t="s">
        <v>332</v>
      </c>
      <c r="E31" s="635" t="s">
        <v>332</v>
      </c>
      <c r="F31" s="391" t="s">
        <v>4</v>
      </c>
      <c r="G31" s="304"/>
      <c r="H31" s="395"/>
      <c r="I31" s="306"/>
      <c r="J31" s="306"/>
      <c r="K31" s="34" t="str">
        <f t="shared" si="1"/>
        <v/>
      </c>
      <c r="L31" s="307"/>
      <c r="M31" s="383"/>
    </row>
    <row r="32" spans="1:13" ht="45" customHeight="1" x14ac:dyDescent="0.2">
      <c r="A32" s="307" t="str">
        <f t="shared" si="0"/>
        <v>RQF025</v>
      </c>
      <c r="B32" s="633" t="s">
        <v>400</v>
      </c>
      <c r="C32" s="634" t="s">
        <v>400</v>
      </c>
      <c r="D32" s="634" t="s">
        <v>400</v>
      </c>
      <c r="E32" s="635" t="s">
        <v>400</v>
      </c>
      <c r="F32" s="391" t="s">
        <v>4</v>
      </c>
      <c r="G32" s="304"/>
      <c r="H32" s="395"/>
      <c r="I32" s="306"/>
      <c r="J32" s="306"/>
      <c r="K32" s="34" t="str">
        <f t="shared" si="1"/>
        <v/>
      </c>
      <c r="L32" s="307"/>
      <c r="M32" s="383"/>
    </row>
    <row r="33" spans="1:13" ht="45" customHeight="1" x14ac:dyDescent="0.2">
      <c r="A33" s="307" t="str">
        <f t="shared" si="0"/>
        <v>RQF026</v>
      </c>
      <c r="B33" s="633" t="s">
        <v>334</v>
      </c>
      <c r="C33" s="634" t="s">
        <v>334</v>
      </c>
      <c r="D33" s="634" t="s">
        <v>334</v>
      </c>
      <c r="E33" s="635" t="s">
        <v>334</v>
      </c>
      <c r="F33" s="391" t="s">
        <v>4</v>
      </c>
      <c r="G33" s="304"/>
      <c r="H33" s="395"/>
      <c r="I33" s="306"/>
      <c r="J33" s="306"/>
      <c r="K33" s="34" t="str">
        <f t="shared" si="1"/>
        <v/>
      </c>
      <c r="L33" s="307"/>
      <c r="M33" s="383"/>
    </row>
    <row r="34" spans="1:13" ht="45" customHeight="1" x14ac:dyDescent="0.2">
      <c r="A34" s="307" t="str">
        <f t="shared" si="0"/>
        <v>RQF027</v>
      </c>
      <c r="B34" s="633" t="s">
        <v>401</v>
      </c>
      <c r="C34" s="634" t="s">
        <v>401</v>
      </c>
      <c r="D34" s="634" t="s">
        <v>401</v>
      </c>
      <c r="E34" s="635" t="s">
        <v>401</v>
      </c>
      <c r="F34" s="391" t="s">
        <v>4</v>
      </c>
      <c r="G34" s="304"/>
      <c r="H34" s="395"/>
      <c r="I34" s="306"/>
      <c r="J34" s="306"/>
      <c r="K34" s="34" t="str">
        <f t="shared" si="1"/>
        <v/>
      </c>
      <c r="L34" s="307"/>
      <c r="M34" s="383"/>
    </row>
    <row r="35" spans="1:13" ht="45" customHeight="1" x14ac:dyDescent="0.2">
      <c r="A35" s="307" t="str">
        <f t="shared" si="0"/>
        <v>RQF028</v>
      </c>
      <c r="B35" s="633" t="s">
        <v>336</v>
      </c>
      <c r="C35" s="634" t="s">
        <v>336</v>
      </c>
      <c r="D35" s="634" t="s">
        <v>336</v>
      </c>
      <c r="E35" s="635" t="s">
        <v>336</v>
      </c>
      <c r="F35" s="391" t="s">
        <v>4</v>
      </c>
      <c r="G35" s="304"/>
      <c r="H35" s="395"/>
      <c r="I35" s="306"/>
      <c r="J35" s="306"/>
      <c r="K35" s="34" t="str">
        <f t="shared" si="1"/>
        <v/>
      </c>
      <c r="L35" s="307"/>
      <c r="M35" s="383"/>
    </row>
    <row r="36" spans="1:13" ht="45" customHeight="1" x14ac:dyDescent="0.2">
      <c r="A36" s="307" t="str">
        <f t="shared" si="0"/>
        <v>RQF029</v>
      </c>
      <c r="B36" s="633" t="s">
        <v>337</v>
      </c>
      <c r="C36" s="634" t="s">
        <v>337</v>
      </c>
      <c r="D36" s="634" t="s">
        <v>337</v>
      </c>
      <c r="E36" s="635" t="s">
        <v>337</v>
      </c>
      <c r="F36" s="391" t="s">
        <v>4</v>
      </c>
      <c r="G36" s="304"/>
      <c r="H36" s="395"/>
      <c r="I36" s="306"/>
      <c r="J36" s="306"/>
      <c r="K36" s="34" t="str">
        <f t="shared" si="1"/>
        <v/>
      </c>
      <c r="L36" s="307"/>
      <c r="M36" s="383"/>
    </row>
    <row r="37" spans="1:13" ht="45" customHeight="1" x14ac:dyDescent="0.2">
      <c r="A37" s="307" t="str">
        <f t="shared" si="0"/>
        <v>RQF030</v>
      </c>
      <c r="B37" s="633" t="s">
        <v>338</v>
      </c>
      <c r="C37" s="634" t="s">
        <v>338</v>
      </c>
      <c r="D37" s="634" t="s">
        <v>338</v>
      </c>
      <c r="E37" s="635" t="s">
        <v>338</v>
      </c>
      <c r="F37" s="391" t="s">
        <v>4</v>
      </c>
      <c r="G37" s="304"/>
      <c r="H37" s="395"/>
      <c r="I37" s="306"/>
      <c r="J37" s="306"/>
      <c r="K37" s="34" t="str">
        <f t="shared" si="1"/>
        <v/>
      </c>
      <c r="L37" s="307"/>
      <c r="M37" s="383"/>
    </row>
    <row r="38" spans="1:13" ht="45" customHeight="1" x14ac:dyDescent="0.2">
      <c r="A38" s="307" t="str">
        <f t="shared" si="0"/>
        <v>RQF031</v>
      </c>
      <c r="B38" s="633" t="s">
        <v>339</v>
      </c>
      <c r="C38" s="634" t="s">
        <v>339</v>
      </c>
      <c r="D38" s="634" t="s">
        <v>339</v>
      </c>
      <c r="E38" s="635" t="s">
        <v>339</v>
      </c>
      <c r="F38" s="391" t="s">
        <v>4</v>
      </c>
      <c r="G38" s="304"/>
      <c r="H38" s="395"/>
      <c r="I38" s="306"/>
      <c r="J38" s="306"/>
      <c r="K38" s="34" t="str">
        <f t="shared" si="1"/>
        <v/>
      </c>
      <c r="L38" s="307"/>
      <c r="M38" s="383"/>
    </row>
    <row r="39" spans="1:13" ht="45" customHeight="1" x14ac:dyDescent="0.2">
      <c r="A39" s="307" t="str">
        <f t="shared" si="0"/>
        <v>RQF032</v>
      </c>
      <c r="B39" s="633" t="s">
        <v>340</v>
      </c>
      <c r="C39" s="634" t="s">
        <v>340</v>
      </c>
      <c r="D39" s="634" t="s">
        <v>340</v>
      </c>
      <c r="E39" s="635" t="s">
        <v>340</v>
      </c>
      <c r="F39" s="391" t="s">
        <v>4</v>
      </c>
      <c r="G39" s="304"/>
      <c r="H39" s="395"/>
      <c r="I39" s="306"/>
      <c r="J39" s="306"/>
      <c r="K39" s="34" t="str">
        <f t="shared" si="1"/>
        <v/>
      </c>
      <c r="L39" s="307"/>
      <c r="M39" s="383"/>
    </row>
    <row r="40" spans="1:13" ht="45" customHeight="1" x14ac:dyDescent="0.2">
      <c r="A40" s="307" t="str">
        <f t="shared" si="0"/>
        <v>RQF033</v>
      </c>
      <c r="B40" s="633" t="s">
        <v>341</v>
      </c>
      <c r="C40" s="634" t="s">
        <v>341</v>
      </c>
      <c r="D40" s="634" t="s">
        <v>341</v>
      </c>
      <c r="E40" s="635" t="s">
        <v>341</v>
      </c>
      <c r="F40" s="391" t="s">
        <v>4</v>
      </c>
      <c r="G40" s="304"/>
      <c r="H40" s="395"/>
      <c r="I40" s="306"/>
      <c r="J40" s="306"/>
      <c r="K40" s="34" t="str">
        <f t="shared" si="1"/>
        <v/>
      </c>
      <c r="L40" s="307"/>
      <c r="M40" s="383"/>
    </row>
    <row r="41" spans="1:13" ht="45" customHeight="1" x14ac:dyDescent="0.2">
      <c r="A41" s="307" t="str">
        <f t="shared" si="0"/>
        <v>RQF034</v>
      </c>
      <c r="B41" s="633" t="s">
        <v>342</v>
      </c>
      <c r="C41" s="634" t="s">
        <v>342</v>
      </c>
      <c r="D41" s="634" t="s">
        <v>342</v>
      </c>
      <c r="E41" s="635" t="s">
        <v>342</v>
      </c>
      <c r="F41" s="391" t="s">
        <v>4</v>
      </c>
      <c r="G41" s="304"/>
      <c r="H41" s="395"/>
      <c r="I41" s="306"/>
      <c r="J41" s="306"/>
      <c r="K41" s="34" t="str">
        <f t="shared" si="1"/>
        <v/>
      </c>
      <c r="L41" s="307"/>
      <c r="M41" s="383"/>
    </row>
    <row r="42" spans="1:13" ht="45" customHeight="1" x14ac:dyDescent="0.2">
      <c r="A42" s="307" t="str">
        <f t="shared" si="0"/>
        <v>RQF035</v>
      </c>
      <c r="B42" s="633" t="s">
        <v>343</v>
      </c>
      <c r="C42" s="634" t="s">
        <v>343</v>
      </c>
      <c r="D42" s="634" t="s">
        <v>343</v>
      </c>
      <c r="E42" s="635" t="s">
        <v>343</v>
      </c>
      <c r="F42" s="391" t="s">
        <v>4</v>
      </c>
      <c r="G42" s="304"/>
      <c r="H42" s="395"/>
      <c r="I42" s="306"/>
      <c r="J42" s="306"/>
      <c r="K42" s="34" t="str">
        <f t="shared" si="1"/>
        <v/>
      </c>
      <c r="L42" s="307"/>
      <c r="M42" s="383"/>
    </row>
    <row r="43" spans="1:13" ht="45" customHeight="1" x14ac:dyDescent="0.2">
      <c r="A43" s="307" t="str">
        <f t="shared" si="0"/>
        <v>RQF036</v>
      </c>
      <c r="B43" s="633" t="s">
        <v>344</v>
      </c>
      <c r="C43" s="634" t="s">
        <v>344</v>
      </c>
      <c r="D43" s="634" t="s">
        <v>344</v>
      </c>
      <c r="E43" s="635" t="s">
        <v>344</v>
      </c>
      <c r="F43" s="391" t="s">
        <v>4</v>
      </c>
      <c r="G43" s="304"/>
      <c r="H43" s="395"/>
      <c r="I43" s="306"/>
      <c r="J43" s="306"/>
      <c r="K43" s="34" t="str">
        <f t="shared" si="1"/>
        <v/>
      </c>
      <c r="L43" s="307"/>
      <c r="M43" s="383"/>
    </row>
    <row r="44" spans="1:13" ht="45" customHeight="1" x14ac:dyDescent="0.2">
      <c r="A44" s="307" t="str">
        <f t="shared" si="0"/>
        <v>RQF037</v>
      </c>
      <c r="B44" s="633" t="s">
        <v>345</v>
      </c>
      <c r="C44" s="634" t="s">
        <v>345</v>
      </c>
      <c r="D44" s="634" t="s">
        <v>345</v>
      </c>
      <c r="E44" s="635" t="s">
        <v>345</v>
      </c>
      <c r="F44" s="391" t="s">
        <v>4</v>
      </c>
      <c r="G44" s="304"/>
      <c r="H44" s="395"/>
      <c r="I44" s="306"/>
      <c r="J44" s="306"/>
      <c r="K44" s="34" t="str">
        <f t="shared" si="1"/>
        <v/>
      </c>
      <c r="L44" s="307"/>
      <c r="M44" s="383"/>
    </row>
    <row r="45" spans="1:13" ht="45" customHeight="1" x14ac:dyDescent="0.2">
      <c r="A45" s="307" t="str">
        <f t="shared" si="0"/>
        <v>RQF038</v>
      </c>
      <c r="B45" s="633" t="s">
        <v>346</v>
      </c>
      <c r="C45" s="634" t="s">
        <v>346</v>
      </c>
      <c r="D45" s="634" t="s">
        <v>346</v>
      </c>
      <c r="E45" s="635" t="s">
        <v>346</v>
      </c>
      <c r="F45" s="391" t="s">
        <v>4</v>
      </c>
      <c r="G45" s="304"/>
      <c r="H45" s="395"/>
      <c r="I45" s="306"/>
      <c r="J45" s="306"/>
      <c r="K45" s="34" t="str">
        <f t="shared" si="1"/>
        <v/>
      </c>
      <c r="L45" s="307"/>
      <c r="M45" s="383"/>
    </row>
    <row r="46" spans="1:13" ht="45" customHeight="1" x14ac:dyDescent="0.2">
      <c r="A46" s="307" t="str">
        <f t="shared" si="0"/>
        <v>RQF039</v>
      </c>
      <c r="B46" s="633" t="s">
        <v>347</v>
      </c>
      <c r="C46" s="634" t="s">
        <v>347</v>
      </c>
      <c r="D46" s="634" t="s">
        <v>347</v>
      </c>
      <c r="E46" s="635" t="s">
        <v>347</v>
      </c>
      <c r="F46" s="391" t="s">
        <v>4</v>
      </c>
      <c r="G46" s="304"/>
      <c r="H46" s="395"/>
      <c r="I46" s="306"/>
      <c r="J46" s="306"/>
      <c r="K46" s="34" t="str">
        <f t="shared" si="1"/>
        <v/>
      </c>
      <c r="L46" s="307"/>
      <c r="M46" s="383"/>
    </row>
    <row r="47" spans="1:13" ht="45" customHeight="1" x14ac:dyDescent="0.2">
      <c r="A47" s="307" t="str">
        <f t="shared" si="0"/>
        <v>RQF040</v>
      </c>
      <c r="B47" s="633" t="s">
        <v>348</v>
      </c>
      <c r="C47" s="634" t="s">
        <v>348</v>
      </c>
      <c r="D47" s="634" t="s">
        <v>348</v>
      </c>
      <c r="E47" s="635" t="s">
        <v>348</v>
      </c>
      <c r="F47" s="391" t="s">
        <v>4</v>
      </c>
      <c r="G47" s="304"/>
      <c r="H47" s="395"/>
      <c r="I47" s="306"/>
      <c r="J47" s="306"/>
      <c r="K47" s="34" t="str">
        <f t="shared" si="1"/>
        <v/>
      </c>
      <c r="L47" s="307"/>
      <c r="M47" s="383"/>
    </row>
    <row r="48" spans="1:13" ht="45" customHeight="1" x14ac:dyDescent="0.2">
      <c r="A48" s="307" t="str">
        <f t="shared" si="0"/>
        <v>RQF041</v>
      </c>
      <c r="B48" s="633" t="s">
        <v>349</v>
      </c>
      <c r="C48" s="634" t="s">
        <v>349</v>
      </c>
      <c r="D48" s="634" t="s">
        <v>349</v>
      </c>
      <c r="E48" s="635" t="s">
        <v>349</v>
      </c>
      <c r="F48" s="391" t="s">
        <v>4</v>
      </c>
      <c r="G48" s="304"/>
      <c r="H48" s="395"/>
      <c r="I48" s="306"/>
      <c r="J48" s="306"/>
      <c r="K48" s="34" t="str">
        <f t="shared" si="1"/>
        <v/>
      </c>
      <c r="L48" s="307"/>
      <c r="M48" s="383"/>
    </row>
    <row r="49" spans="1:13" ht="45" customHeight="1" x14ac:dyDescent="0.2">
      <c r="A49" s="307" t="str">
        <f t="shared" si="0"/>
        <v>RQF042</v>
      </c>
      <c r="B49" s="633" t="s">
        <v>350</v>
      </c>
      <c r="C49" s="634" t="s">
        <v>350</v>
      </c>
      <c r="D49" s="634" t="s">
        <v>350</v>
      </c>
      <c r="E49" s="635" t="s">
        <v>350</v>
      </c>
      <c r="F49" s="391" t="s">
        <v>4</v>
      </c>
      <c r="G49" s="304"/>
      <c r="H49" s="395"/>
      <c r="I49" s="306"/>
      <c r="J49" s="306"/>
      <c r="K49" s="34" t="str">
        <f t="shared" si="1"/>
        <v/>
      </c>
      <c r="L49" s="307"/>
      <c r="M49" s="383"/>
    </row>
    <row r="50" spans="1:13" ht="45" customHeight="1" x14ac:dyDescent="0.2">
      <c r="A50" s="307" t="str">
        <f t="shared" si="0"/>
        <v>RQF043</v>
      </c>
      <c r="B50" s="633" t="s">
        <v>351</v>
      </c>
      <c r="C50" s="634" t="s">
        <v>351</v>
      </c>
      <c r="D50" s="634" t="s">
        <v>351</v>
      </c>
      <c r="E50" s="635" t="s">
        <v>351</v>
      </c>
      <c r="F50" s="391" t="s">
        <v>4</v>
      </c>
      <c r="G50" s="304"/>
      <c r="H50" s="395"/>
      <c r="I50" s="306"/>
      <c r="J50" s="306"/>
      <c r="K50" s="34" t="str">
        <f t="shared" si="1"/>
        <v/>
      </c>
      <c r="L50" s="307"/>
      <c r="M50" s="383"/>
    </row>
    <row r="51" spans="1:13" ht="45" customHeight="1" x14ac:dyDescent="0.2">
      <c r="A51" s="307" t="str">
        <f t="shared" si="0"/>
        <v>RQF044</v>
      </c>
      <c r="B51" s="633" t="s">
        <v>352</v>
      </c>
      <c r="C51" s="634" t="s">
        <v>352</v>
      </c>
      <c r="D51" s="634" t="s">
        <v>352</v>
      </c>
      <c r="E51" s="635" t="s">
        <v>352</v>
      </c>
      <c r="F51" s="391" t="s">
        <v>4</v>
      </c>
      <c r="G51" s="304"/>
      <c r="H51" s="395"/>
      <c r="I51" s="306"/>
      <c r="J51" s="306"/>
      <c r="K51" s="34" t="str">
        <f t="shared" si="1"/>
        <v/>
      </c>
      <c r="L51" s="307"/>
      <c r="M51" s="383"/>
    </row>
    <row r="52" spans="1:13" ht="45" customHeight="1" x14ac:dyDescent="0.2">
      <c r="A52" s="307" t="str">
        <f t="shared" si="0"/>
        <v>RQF045</v>
      </c>
      <c r="B52" s="633" t="s">
        <v>353</v>
      </c>
      <c r="C52" s="634" t="s">
        <v>353</v>
      </c>
      <c r="D52" s="634" t="s">
        <v>353</v>
      </c>
      <c r="E52" s="635" t="s">
        <v>353</v>
      </c>
      <c r="F52" s="391" t="s">
        <v>4</v>
      </c>
      <c r="G52" s="304"/>
      <c r="H52" s="395"/>
      <c r="I52" s="306"/>
      <c r="J52" s="306"/>
      <c r="K52" s="34" t="str">
        <f t="shared" si="1"/>
        <v/>
      </c>
      <c r="L52" s="307"/>
      <c r="M52" s="383"/>
    </row>
    <row r="53" spans="1:13" ht="45" customHeight="1" x14ac:dyDescent="0.2">
      <c r="A53" s="307" t="str">
        <f t="shared" si="0"/>
        <v>RQF046</v>
      </c>
      <c r="B53" s="633" t="s">
        <v>354</v>
      </c>
      <c r="C53" s="634" t="s">
        <v>354</v>
      </c>
      <c r="D53" s="634" t="s">
        <v>354</v>
      </c>
      <c r="E53" s="635" t="s">
        <v>354</v>
      </c>
      <c r="F53" s="391" t="s">
        <v>4</v>
      </c>
      <c r="G53" s="304"/>
      <c r="H53" s="395"/>
      <c r="I53" s="306"/>
      <c r="J53" s="306"/>
      <c r="K53" s="34" t="str">
        <f t="shared" si="1"/>
        <v/>
      </c>
      <c r="L53" s="307"/>
      <c r="M53" s="383"/>
    </row>
    <row r="54" spans="1:13" ht="45" customHeight="1" x14ac:dyDescent="0.2">
      <c r="A54" s="307" t="str">
        <f t="shared" si="0"/>
        <v>RQF047</v>
      </c>
      <c r="B54" s="633" t="s">
        <v>355</v>
      </c>
      <c r="C54" s="634" t="s">
        <v>355</v>
      </c>
      <c r="D54" s="634" t="s">
        <v>355</v>
      </c>
      <c r="E54" s="635" t="s">
        <v>355</v>
      </c>
      <c r="F54" s="391" t="s">
        <v>4</v>
      </c>
      <c r="G54" s="304"/>
      <c r="H54" s="395"/>
      <c r="I54" s="306"/>
      <c r="J54" s="306"/>
      <c r="K54" s="34" t="str">
        <f t="shared" si="1"/>
        <v/>
      </c>
      <c r="L54" s="307"/>
      <c r="M54" s="383"/>
    </row>
    <row r="55" spans="1:13" ht="45" customHeight="1" x14ac:dyDescent="0.2">
      <c r="A55" s="307" t="str">
        <f t="shared" si="0"/>
        <v>RQF048</v>
      </c>
      <c r="B55" s="633" t="s">
        <v>356</v>
      </c>
      <c r="C55" s="634" t="s">
        <v>356</v>
      </c>
      <c r="D55" s="634" t="s">
        <v>356</v>
      </c>
      <c r="E55" s="635" t="s">
        <v>356</v>
      </c>
      <c r="F55" s="391" t="s">
        <v>4</v>
      </c>
      <c r="G55" s="304"/>
      <c r="H55" s="395"/>
      <c r="I55" s="306"/>
      <c r="J55" s="306"/>
      <c r="K55" s="34" t="str">
        <f t="shared" si="1"/>
        <v/>
      </c>
      <c r="L55" s="307"/>
      <c r="M55" s="383"/>
    </row>
    <row r="56" spans="1:13" ht="45" customHeight="1" x14ac:dyDescent="0.2">
      <c r="A56" s="307" t="str">
        <f t="shared" si="0"/>
        <v>RQF049</v>
      </c>
      <c r="B56" s="633" t="s">
        <v>357</v>
      </c>
      <c r="C56" s="634" t="s">
        <v>357</v>
      </c>
      <c r="D56" s="634" t="s">
        <v>357</v>
      </c>
      <c r="E56" s="635" t="s">
        <v>357</v>
      </c>
      <c r="F56" s="392" t="s">
        <v>4</v>
      </c>
      <c r="G56" s="304"/>
      <c r="H56" s="305"/>
      <c r="I56" s="306"/>
      <c r="J56" s="306"/>
      <c r="K56" s="34" t="str">
        <f t="shared" si="1"/>
        <v/>
      </c>
      <c r="L56" s="307"/>
      <c r="M56" s="383"/>
    </row>
    <row r="57" spans="1:13" ht="45" customHeight="1" x14ac:dyDescent="0.2">
      <c r="A57" s="307" t="str">
        <f t="shared" si="0"/>
        <v>RQF050</v>
      </c>
      <c r="B57" s="633" t="s">
        <v>358</v>
      </c>
      <c r="C57" s="634" t="s">
        <v>358</v>
      </c>
      <c r="D57" s="634" t="s">
        <v>358</v>
      </c>
      <c r="E57" s="635" t="s">
        <v>358</v>
      </c>
      <c r="F57" s="392" t="s">
        <v>4</v>
      </c>
      <c r="G57" s="304"/>
      <c r="H57" s="305"/>
      <c r="I57" s="306"/>
      <c r="J57" s="306"/>
      <c r="K57" s="34" t="str">
        <f t="shared" si="1"/>
        <v/>
      </c>
      <c r="L57" s="307"/>
      <c r="M57" s="383"/>
    </row>
    <row r="58" spans="1:13" ht="45" customHeight="1" x14ac:dyDescent="0.2">
      <c r="A58" s="307" t="str">
        <f t="shared" si="0"/>
        <v>RQF051</v>
      </c>
      <c r="B58" s="633" t="s">
        <v>359</v>
      </c>
      <c r="C58" s="634" t="s">
        <v>359</v>
      </c>
      <c r="D58" s="634" t="s">
        <v>359</v>
      </c>
      <c r="E58" s="635" t="s">
        <v>359</v>
      </c>
      <c r="F58" s="392" t="s">
        <v>4</v>
      </c>
      <c r="G58" s="304"/>
      <c r="H58" s="305"/>
      <c r="I58" s="306"/>
      <c r="J58" s="306"/>
      <c r="K58" s="34" t="str">
        <f t="shared" si="1"/>
        <v/>
      </c>
      <c r="L58" s="307"/>
      <c r="M58" s="383"/>
    </row>
    <row r="59" spans="1:13" ht="45" customHeight="1" x14ac:dyDescent="0.2">
      <c r="A59" s="307" t="str">
        <f t="shared" si="0"/>
        <v>RQF052</v>
      </c>
      <c r="B59" s="633" t="s">
        <v>360</v>
      </c>
      <c r="C59" s="634" t="s">
        <v>360</v>
      </c>
      <c r="D59" s="634" t="s">
        <v>360</v>
      </c>
      <c r="E59" s="635" t="s">
        <v>360</v>
      </c>
      <c r="F59" s="391" t="s">
        <v>4</v>
      </c>
      <c r="G59" s="304"/>
      <c r="H59" s="395"/>
      <c r="I59" s="306"/>
      <c r="J59" s="306"/>
      <c r="K59" s="34" t="str">
        <f t="shared" si="1"/>
        <v/>
      </c>
      <c r="L59" s="307"/>
      <c r="M59" s="383"/>
    </row>
    <row r="60" spans="1:13" ht="45" customHeight="1" x14ac:dyDescent="0.2">
      <c r="A60" s="307" t="str">
        <f t="shared" si="0"/>
        <v>RQF053</v>
      </c>
      <c r="B60" s="633" t="s">
        <v>361</v>
      </c>
      <c r="C60" s="634" t="s">
        <v>361</v>
      </c>
      <c r="D60" s="634" t="s">
        <v>361</v>
      </c>
      <c r="E60" s="635" t="s">
        <v>361</v>
      </c>
      <c r="F60" s="391" t="s">
        <v>4</v>
      </c>
      <c r="G60" s="304"/>
      <c r="H60" s="395"/>
      <c r="I60" s="306"/>
      <c r="J60" s="306"/>
      <c r="K60" s="34" t="str">
        <f t="shared" si="1"/>
        <v/>
      </c>
      <c r="L60" s="307"/>
      <c r="M60" s="383"/>
    </row>
    <row r="61" spans="1:13" ht="45" customHeight="1" x14ac:dyDescent="0.2">
      <c r="A61" s="307" t="str">
        <f t="shared" si="0"/>
        <v>RQF054</v>
      </c>
      <c r="B61" s="633" t="s">
        <v>362</v>
      </c>
      <c r="C61" s="634" t="s">
        <v>362</v>
      </c>
      <c r="D61" s="634" t="s">
        <v>362</v>
      </c>
      <c r="E61" s="635" t="s">
        <v>362</v>
      </c>
      <c r="F61" s="392" t="s">
        <v>5</v>
      </c>
      <c r="G61" s="304"/>
      <c r="H61" s="305"/>
      <c r="I61" s="306"/>
      <c r="J61" s="306"/>
      <c r="K61" s="34" t="str">
        <f t="shared" si="1"/>
        <v/>
      </c>
      <c r="L61" s="307"/>
      <c r="M61" s="383"/>
    </row>
    <row r="62" spans="1:13" ht="45" customHeight="1" x14ac:dyDescent="0.2">
      <c r="A62" s="307" t="str">
        <f t="shared" si="0"/>
        <v>RQF055</v>
      </c>
      <c r="B62" s="633" t="s">
        <v>363</v>
      </c>
      <c r="C62" s="634" t="s">
        <v>363</v>
      </c>
      <c r="D62" s="634" t="s">
        <v>363</v>
      </c>
      <c r="E62" s="635" t="s">
        <v>363</v>
      </c>
      <c r="F62" s="391" t="s">
        <v>4</v>
      </c>
      <c r="G62" s="304"/>
      <c r="H62" s="395"/>
      <c r="I62" s="306"/>
      <c r="J62" s="306"/>
      <c r="K62" s="34" t="str">
        <f t="shared" si="1"/>
        <v/>
      </c>
      <c r="L62" s="307"/>
      <c r="M62" s="383"/>
    </row>
    <row r="63" spans="1:13" ht="45" customHeight="1" x14ac:dyDescent="0.2">
      <c r="A63" s="307" t="str">
        <f t="shared" si="0"/>
        <v>RQF056</v>
      </c>
      <c r="B63" s="633" t="s">
        <v>364</v>
      </c>
      <c r="C63" s="634" t="s">
        <v>364</v>
      </c>
      <c r="D63" s="634" t="s">
        <v>364</v>
      </c>
      <c r="E63" s="635" t="s">
        <v>364</v>
      </c>
      <c r="F63" s="391" t="s">
        <v>4</v>
      </c>
      <c r="G63" s="304"/>
      <c r="H63" s="395"/>
      <c r="I63" s="306"/>
      <c r="J63" s="306"/>
      <c r="K63" s="34" t="str">
        <f t="shared" si="1"/>
        <v/>
      </c>
      <c r="L63" s="307"/>
      <c r="M63" s="383"/>
    </row>
    <row r="64" spans="1:13" ht="45" customHeight="1" x14ac:dyDescent="0.2">
      <c r="A64" s="307" t="str">
        <f t="shared" si="0"/>
        <v>RQF057</v>
      </c>
      <c r="B64" s="633" t="s">
        <v>365</v>
      </c>
      <c r="C64" s="634" t="s">
        <v>365</v>
      </c>
      <c r="D64" s="634" t="s">
        <v>365</v>
      </c>
      <c r="E64" s="635" t="s">
        <v>365</v>
      </c>
      <c r="F64" s="391" t="s">
        <v>4</v>
      </c>
      <c r="G64" s="304"/>
      <c r="H64" s="395"/>
      <c r="I64" s="306"/>
      <c r="J64" s="306"/>
      <c r="K64" s="34" t="str">
        <f t="shared" si="1"/>
        <v/>
      </c>
      <c r="L64" s="307"/>
      <c r="M64" s="383"/>
    </row>
    <row r="65" spans="1:13" ht="45" customHeight="1" x14ac:dyDescent="0.2">
      <c r="A65" s="307" t="str">
        <f t="shared" si="0"/>
        <v>RQF058</v>
      </c>
      <c r="B65" s="633" t="s">
        <v>366</v>
      </c>
      <c r="C65" s="634" t="s">
        <v>366</v>
      </c>
      <c r="D65" s="634" t="s">
        <v>366</v>
      </c>
      <c r="E65" s="635" t="s">
        <v>366</v>
      </c>
      <c r="F65" s="391" t="s">
        <v>4</v>
      </c>
      <c r="G65" s="304"/>
      <c r="H65" s="395"/>
      <c r="I65" s="306"/>
      <c r="J65" s="306"/>
      <c r="K65" s="34" t="str">
        <f t="shared" si="1"/>
        <v/>
      </c>
      <c r="L65" s="307"/>
      <c r="M65" s="383"/>
    </row>
    <row r="66" spans="1:13" ht="45" customHeight="1" x14ac:dyDescent="0.2">
      <c r="A66" s="307" t="str">
        <f t="shared" si="0"/>
        <v>RQF059</v>
      </c>
      <c r="B66" s="633" t="s">
        <v>367</v>
      </c>
      <c r="C66" s="634" t="s">
        <v>367</v>
      </c>
      <c r="D66" s="634" t="s">
        <v>367</v>
      </c>
      <c r="E66" s="635" t="s">
        <v>367</v>
      </c>
      <c r="F66" s="391" t="s">
        <v>5</v>
      </c>
      <c r="G66" s="304"/>
      <c r="H66" s="395"/>
      <c r="I66" s="306"/>
      <c r="J66" s="306"/>
      <c r="K66" s="34" t="str">
        <f t="shared" si="1"/>
        <v/>
      </c>
      <c r="L66" s="307"/>
      <c r="M66" s="383"/>
    </row>
    <row r="67" spans="1:13" ht="45" customHeight="1" x14ac:dyDescent="0.2">
      <c r="A67" s="307" t="str">
        <f t="shared" si="0"/>
        <v>RQF060</v>
      </c>
      <c r="B67" s="633" t="s">
        <v>368</v>
      </c>
      <c r="C67" s="634" t="s">
        <v>368</v>
      </c>
      <c r="D67" s="634" t="s">
        <v>368</v>
      </c>
      <c r="E67" s="635" t="s">
        <v>368</v>
      </c>
      <c r="F67" s="391" t="s">
        <v>4</v>
      </c>
      <c r="G67" s="304"/>
      <c r="H67" s="395"/>
      <c r="I67" s="306"/>
      <c r="J67" s="306"/>
      <c r="K67" s="34" t="str">
        <f t="shared" si="1"/>
        <v/>
      </c>
      <c r="L67" s="307"/>
      <c r="M67" s="383"/>
    </row>
    <row r="68" spans="1:13" ht="45" customHeight="1" x14ac:dyDescent="0.2">
      <c r="A68" s="307" t="str">
        <f t="shared" si="0"/>
        <v>RQF061</v>
      </c>
      <c r="B68" s="633" t="s">
        <v>369</v>
      </c>
      <c r="C68" s="634" t="s">
        <v>369</v>
      </c>
      <c r="D68" s="634" t="s">
        <v>369</v>
      </c>
      <c r="E68" s="635" t="s">
        <v>369</v>
      </c>
      <c r="F68" s="391" t="s">
        <v>5</v>
      </c>
      <c r="G68" s="304"/>
      <c r="H68" s="395"/>
      <c r="I68" s="306"/>
      <c r="J68" s="306"/>
      <c r="K68" s="34" t="str">
        <f t="shared" si="1"/>
        <v/>
      </c>
      <c r="L68" s="307"/>
      <c r="M68" s="383"/>
    </row>
    <row r="69" spans="1:13" ht="45" customHeight="1" x14ac:dyDescent="0.2">
      <c r="A69" s="307" t="str">
        <f t="shared" si="0"/>
        <v>RQF062</v>
      </c>
      <c r="B69" s="633" t="s">
        <v>370</v>
      </c>
      <c r="C69" s="634" t="s">
        <v>370</v>
      </c>
      <c r="D69" s="634" t="s">
        <v>370</v>
      </c>
      <c r="E69" s="635" t="s">
        <v>370</v>
      </c>
      <c r="F69" s="391" t="s">
        <v>4</v>
      </c>
      <c r="G69" s="304"/>
      <c r="H69" s="395"/>
      <c r="I69" s="306"/>
      <c r="J69" s="306"/>
      <c r="K69" s="34" t="str">
        <f t="shared" si="1"/>
        <v/>
      </c>
      <c r="L69" s="307"/>
      <c r="M69" s="383"/>
    </row>
    <row r="70" spans="1:13" ht="45" customHeight="1" x14ac:dyDescent="0.2">
      <c r="A70" s="307" t="str">
        <f t="shared" si="0"/>
        <v>RQF063</v>
      </c>
      <c r="B70" s="633" t="s">
        <v>371</v>
      </c>
      <c r="C70" s="634" t="s">
        <v>371</v>
      </c>
      <c r="D70" s="634" t="s">
        <v>371</v>
      </c>
      <c r="E70" s="635" t="s">
        <v>371</v>
      </c>
      <c r="F70" s="391" t="s">
        <v>4</v>
      </c>
      <c r="G70" s="304"/>
      <c r="H70" s="395"/>
      <c r="I70" s="306"/>
      <c r="J70" s="306"/>
      <c r="K70" s="34" t="str">
        <f t="shared" si="1"/>
        <v/>
      </c>
      <c r="L70" s="307"/>
      <c r="M70" s="383"/>
    </row>
    <row r="71" spans="1:13" ht="45" customHeight="1" x14ac:dyDescent="0.2">
      <c r="A71" s="307" t="str">
        <f t="shared" si="0"/>
        <v>RQF064</v>
      </c>
      <c r="B71" s="633" t="s">
        <v>372</v>
      </c>
      <c r="C71" s="634" t="s">
        <v>372</v>
      </c>
      <c r="D71" s="634" t="s">
        <v>372</v>
      </c>
      <c r="E71" s="635" t="s">
        <v>372</v>
      </c>
      <c r="F71" s="391" t="s">
        <v>4</v>
      </c>
      <c r="G71" s="304"/>
      <c r="H71" s="395"/>
      <c r="I71" s="306"/>
      <c r="J71" s="306"/>
      <c r="K71" s="34" t="str">
        <f t="shared" si="1"/>
        <v/>
      </c>
      <c r="L71" s="307"/>
      <c r="M71" s="383"/>
    </row>
    <row r="72" spans="1:13" ht="45" customHeight="1" x14ac:dyDescent="0.2">
      <c r="A72" s="307" t="str">
        <f t="shared" ref="A72:A96" si="2">IF(LEFT(A71,2)="ID",CONCATENATE(MID($A$7,SEARCH(" ",$A$7)+1,10),"001"),CONCATENATE(MID($A$7,SEARCH(" ",$A$7)+1,10),TEXT(RIGHT(A71,3)+1,"000")))</f>
        <v>RQF065</v>
      </c>
      <c r="B72" s="633" t="s">
        <v>373</v>
      </c>
      <c r="C72" s="634" t="s">
        <v>373</v>
      </c>
      <c r="D72" s="634" t="s">
        <v>373</v>
      </c>
      <c r="E72" s="635" t="s">
        <v>373</v>
      </c>
      <c r="F72" s="391" t="s">
        <v>4</v>
      </c>
      <c r="G72" s="304"/>
      <c r="H72" s="395"/>
      <c r="I72" s="306"/>
      <c r="J72" s="306"/>
      <c r="K72" s="34" t="str">
        <f t="shared" ref="K72:K96" si="3">IF(I72="","",I72*100)</f>
        <v/>
      </c>
      <c r="L72" s="307"/>
      <c r="M72" s="383"/>
    </row>
    <row r="73" spans="1:13" ht="45" customHeight="1" x14ac:dyDescent="0.2">
      <c r="A73" s="307" t="str">
        <f t="shared" si="2"/>
        <v>RQF066</v>
      </c>
      <c r="B73" s="633" t="s">
        <v>374</v>
      </c>
      <c r="C73" s="634" t="s">
        <v>374</v>
      </c>
      <c r="D73" s="634" t="s">
        <v>374</v>
      </c>
      <c r="E73" s="635" t="s">
        <v>374</v>
      </c>
      <c r="F73" s="391" t="s">
        <v>4</v>
      </c>
      <c r="G73" s="304"/>
      <c r="H73" s="395"/>
      <c r="I73" s="306"/>
      <c r="J73" s="306"/>
      <c r="K73" s="34" t="str">
        <f t="shared" si="3"/>
        <v/>
      </c>
      <c r="L73" s="307"/>
      <c r="M73" s="383"/>
    </row>
    <row r="74" spans="1:13" ht="45" customHeight="1" x14ac:dyDescent="0.2">
      <c r="A74" s="307" t="str">
        <f t="shared" si="2"/>
        <v>RQF067</v>
      </c>
      <c r="B74" s="633" t="s">
        <v>375</v>
      </c>
      <c r="C74" s="634" t="s">
        <v>375</v>
      </c>
      <c r="D74" s="634" t="s">
        <v>375</v>
      </c>
      <c r="E74" s="635" t="s">
        <v>375</v>
      </c>
      <c r="F74" s="391" t="s">
        <v>4</v>
      </c>
      <c r="G74" s="304"/>
      <c r="H74" s="395"/>
      <c r="I74" s="306"/>
      <c r="J74" s="306"/>
      <c r="K74" s="34" t="str">
        <f t="shared" si="3"/>
        <v/>
      </c>
      <c r="L74" s="307"/>
      <c r="M74" s="383"/>
    </row>
    <row r="75" spans="1:13" ht="45" customHeight="1" x14ac:dyDescent="0.2">
      <c r="A75" s="307" t="str">
        <f t="shared" si="2"/>
        <v>RQF068</v>
      </c>
      <c r="B75" s="633" t="s">
        <v>376</v>
      </c>
      <c r="C75" s="634" t="s">
        <v>376</v>
      </c>
      <c r="D75" s="634" t="s">
        <v>376</v>
      </c>
      <c r="E75" s="635" t="s">
        <v>376</v>
      </c>
      <c r="F75" s="391" t="s">
        <v>4</v>
      </c>
      <c r="G75" s="304"/>
      <c r="H75" s="395"/>
      <c r="I75" s="306"/>
      <c r="J75" s="306"/>
      <c r="K75" s="34" t="str">
        <f t="shared" si="3"/>
        <v/>
      </c>
      <c r="L75" s="307"/>
      <c r="M75" s="383"/>
    </row>
    <row r="76" spans="1:13" ht="45" customHeight="1" x14ac:dyDescent="0.2">
      <c r="A76" s="307" t="str">
        <f t="shared" si="2"/>
        <v>RQF069</v>
      </c>
      <c r="B76" s="633" t="s">
        <v>377</v>
      </c>
      <c r="C76" s="634" t="s">
        <v>377</v>
      </c>
      <c r="D76" s="634" t="s">
        <v>377</v>
      </c>
      <c r="E76" s="635" t="s">
        <v>377</v>
      </c>
      <c r="F76" s="391" t="s">
        <v>4</v>
      </c>
      <c r="G76" s="304"/>
      <c r="H76" s="395"/>
      <c r="I76" s="306"/>
      <c r="J76" s="306"/>
      <c r="K76" s="34" t="str">
        <f t="shared" si="3"/>
        <v/>
      </c>
      <c r="L76" s="307"/>
      <c r="M76" s="383"/>
    </row>
    <row r="77" spans="1:13" ht="45" customHeight="1" x14ac:dyDescent="0.2">
      <c r="A77" s="307" t="str">
        <f t="shared" si="2"/>
        <v>RQF070</v>
      </c>
      <c r="B77" s="633" t="s">
        <v>378</v>
      </c>
      <c r="C77" s="634" t="s">
        <v>378</v>
      </c>
      <c r="D77" s="634" t="s">
        <v>378</v>
      </c>
      <c r="E77" s="635" t="s">
        <v>378</v>
      </c>
      <c r="F77" s="391" t="s">
        <v>5</v>
      </c>
      <c r="G77" s="304"/>
      <c r="H77" s="395"/>
      <c r="I77" s="306"/>
      <c r="J77" s="306"/>
      <c r="K77" s="34" t="str">
        <f t="shared" si="3"/>
        <v/>
      </c>
      <c r="L77" s="307"/>
      <c r="M77" s="383"/>
    </row>
    <row r="78" spans="1:13" ht="45" customHeight="1" x14ac:dyDescent="0.2">
      <c r="A78" s="307" t="str">
        <f t="shared" si="2"/>
        <v>RQF071</v>
      </c>
      <c r="B78" s="633" t="s">
        <v>379</v>
      </c>
      <c r="C78" s="634" t="s">
        <v>379</v>
      </c>
      <c r="D78" s="634" t="s">
        <v>379</v>
      </c>
      <c r="E78" s="635" t="s">
        <v>379</v>
      </c>
      <c r="F78" s="391" t="s">
        <v>4</v>
      </c>
      <c r="G78" s="304"/>
      <c r="H78" s="395"/>
      <c r="I78" s="306"/>
      <c r="J78" s="306"/>
      <c r="K78" s="34" t="str">
        <f t="shared" si="3"/>
        <v/>
      </c>
      <c r="L78" s="307"/>
      <c r="M78" s="383"/>
    </row>
    <row r="79" spans="1:13" ht="45" customHeight="1" x14ac:dyDescent="0.2">
      <c r="A79" s="307" t="str">
        <f t="shared" si="2"/>
        <v>RQF072</v>
      </c>
      <c r="B79" s="633" t="s">
        <v>380</v>
      </c>
      <c r="C79" s="634" t="s">
        <v>380</v>
      </c>
      <c r="D79" s="634" t="s">
        <v>380</v>
      </c>
      <c r="E79" s="635" t="s">
        <v>380</v>
      </c>
      <c r="F79" s="392" t="s">
        <v>17</v>
      </c>
      <c r="G79" s="304"/>
      <c r="H79" s="305" t="s">
        <v>27</v>
      </c>
      <c r="I79" s="306">
        <v>4.5400000000000003E-2</v>
      </c>
      <c r="J79" s="306"/>
      <c r="K79" s="34">
        <f t="shared" si="3"/>
        <v>4.54</v>
      </c>
      <c r="L79" s="307"/>
      <c r="M79" s="383"/>
    </row>
    <row r="80" spans="1:13" ht="45" customHeight="1" x14ac:dyDescent="0.2">
      <c r="A80" s="307" t="str">
        <f t="shared" si="2"/>
        <v>RQF073</v>
      </c>
      <c r="B80" s="633" t="s">
        <v>381</v>
      </c>
      <c r="C80" s="634" t="s">
        <v>381</v>
      </c>
      <c r="D80" s="634" t="s">
        <v>381</v>
      </c>
      <c r="E80" s="635" t="s">
        <v>381</v>
      </c>
      <c r="F80" s="392" t="s">
        <v>17</v>
      </c>
      <c r="G80" s="304"/>
      <c r="H80" s="305" t="s">
        <v>27</v>
      </c>
      <c r="I80" s="306">
        <v>4.5400000000000003E-2</v>
      </c>
      <c r="J80" s="306"/>
      <c r="K80" s="34">
        <f t="shared" si="3"/>
        <v>4.54</v>
      </c>
      <c r="L80" s="307"/>
      <c r="M80" s="383"/>
    </row>
    <row r="81" spans="1:13" ht="45" customHeight="1" x14ac:dyDescent="0.2">
      <c r="A81" s="307" t="str">
        <f t="shared" si="2"/>
        <v>RQF074</v>
      </c>
      <c r="B81" s="633" t="s">
        <v>382</v>
      </c>
      <c r="C81" s="634" t="s">
        <v>382</v>
      </c>
      <c r="D81" s="634" t="s">
        <v>382</v>
      </c>
      <c r="E81" s="635" t="s">
        <v>382</v>
      </c>
      <c r="F81" s="392" t="s">
        <v>4</v>
      </c>
      <c r="G81" s="304"/>
      <c r="H81" s="305"/>
      <c r="I81" s="306"/>
      <c r="J81" s="306"/>
      <c r="K81" s="34" t="str">
        <f t="shared" si="3"/>
        <v/>
      </c>
      <c r="L81" s="307"/>
      <c r="M81" s="383"/>
    </row>
    <row r="82" spans="1:13" ht="45" customHeight="1" x14ac:dyDescent="0.2">
      <c r="A82" s="307" t="str">
        <f t="shared" si="2"/>
        <v>RQF075</v>
      </c>
      <c r="B82" s="633" t="s">
        <v>383</v>
      </c>
      <c r="C82" s="634" t="s">
        <v>383</v>
      </c>
      <c r="D82" s="634" t="s">
        <v>383</v>
      </c>
      <c r="E82" s="635" t="s">
        <v>383</v>
      </c>
      <c r="F82" s="392" t="s">
        <v>17</v>
      </c>
      <c r="G82" s="304"/>
      <c r="H82" s="305" t="s">
        <v>27</v>
      </c>
      <c r="I82" s="306">
        <v>4.5400000000000003E-2</v>
      </c>
      <c r="J82" s="306"/>
      <c r="K82" s="34">
        <f t="shared" si="3"/>
        <v>4.54</v>
      </c>
      <c r="L82" s="307"/>
      <c r="M82" s="383"/>
    </row>
    <row r="83" spans="1:13" ht="45" customHeight="1" x14ac:dyDescent="0.2">
      <c r="A83" s="307" t="str">
        <f t="shared" si="2"/>
        <v>RQF076</v>
      </c>
      <c r="B83" s="633" t="s">
        <v>384</v>
      </c>
      <c r="C83" s="634" t="s">
        <v>384</v>
      </c>
      <c r="D83" s="634" t="s">
        <v>384</v>
      </c>
      <c r="E83" s="635" t="s">
        <v>384</v>
      </c>
      <c r="F83" s="391" t="s">
        <v>5</v>
      </c>
      <c r="G83" s="304"/>
      <c r="H83" s="395"/>
      <c r="I83" s="306"/>
      <c r="J83" s="306"/>
      <c r="K83" s="34" t="str">
        <f t="shared" si="3"/>
        <v/>
      </c>
      <c r="L83" s="307"/>
      <c r="M83" s="383"/>
    </row>
    <row r="84" spans="1:13" ht="45" customHeight="1" x14ac:dyDescent="0.2">
      <c r="A84" s="307" t="str">
        <f t="shared" si="2"/>
        <v>RQF077</v>
      </c>
      <c r="B84" s="633" t="s">
        <v>385</v>
      </c>
      <c r="C84" s="634" t="s">
        <v>385</v>
      </c>
      <c r="D84" s="634" t="s">
        <v>385</v>
      </c>
      <c r="E84" s="635" t="s">
        <v>385</v>
      </c>
      <c r="F84" s="392" t="s">
        <v>5</v>
      </c>
      <c r="G84" s="304"/>
      <c r="H84" s="305"/>
      <c r="I84" s="306"/>
      <c r="J84" s="306"/>
      <c r="K84" s="34" t="str">
        <f t="shared" si="3"/>
        <v/>
      </c>
      <c r="L84" s="307"/>
      <c r="M84" s="383"/>
    </row>
    <row r="85" spans="1:13" ht="45" customHeight="1" x14ac:dyDescent="0.2">
      <c r="A85" s="307" t="str">
        <f t="shared" si="2"/>
        <v>RQF078</v>
      </c>
      <c r="B85" s="633" t="s">
        <v>386</v>
      </c>
      <c r="C85" s="634" t="s">
        <v>386</v>
      </c>
      <c r="D85" s="634" t="s">
        <v>386</v>
      </c>
      <c r="E85" s="635" t="s">
        <v>386</v>
      </c>
      <c r="F85" s="392" t="s">
        <v>5</v>
      </c>
      <c r="G85" s="304"/>
      <c r="H85" s="305"/>
      <c r="I85" s="306"/>
      <c r="J85" s="306"/>
      <c r="K85" s="34" t="str">
        <f t="shared" si="3"/>
        <v/>
      </c>
      <c r="L85" s="307"/>
      <c r="M85" s="383"/>
    </row>
    <row r="86" spans="1:13" ht="45" customHeight="1" x14ac:dyDescent="0.2">
      <c r="A86" s="307" t="str">
        <f t="shared" si="2"/>
        <v>RQF079</v>
      </c>
      <c r="B86" s="633" t="s">
        <v>387</v>
      </c>
      <c r="C86" s="634" t="s">
        <v>387</v>
      </c>
      <c r="D86" s="634" t="s">
        <v>387</v>
      </c>
      <c r="E86" s="635" t="s">
        <v>387</v>
      </c>
      <c r="F86" s="392" t="s">
        <v>5</v>
      </c>
      <c r="G86" s="304"/>
      <c r="H86" s="305"/>
      <c r="I86" s="306"/>
      <c r="J86" s="306"/>
      <c r="K86" s="34" t="str">
        <f t="shared" si="3"/>
        <v/>
      </c>
      <c r="L86" s="307"/>
      <c r="M86" s="383"/>
    </row>
    <row r="87" spans="1:13" ht="45" customHeight="1" x14ac:dyDescent="0.2">
      <c r="A87" s="307" t="str">
        <f t="shared" si="2"/>
        <v>RQF080</v>
      </c>
      <c r="B87" s="633" t="s">
        <v>388</v>
      </c>
      <c r="C87" s="634" t="s">
        <v>388</v>
      </c>
      <c r="D87" s="634" t="s">
        <v>388</v>
      </c>
      <c r="E87" s="635" t="s">
        <v>388</v>
      </c>
      <c r="F87" s="392" t="s">
        <v>17</v>
      </c>
      <c r="G87" s="304"/>
      <c r="H87" s="305" t="s">
        <v>27</v>
      </c>
      <c r="I87" s="306">
        <v>4.5400000000000003E-2</v>
      </c>
      <c r="J87" s="306"/>
      <c r="K87" s="34">
        <f t="shared" si="3"/>
        <v>4.54</v>
      </c>
      <c r="L87" s="307"/>
      <c r="M87" s="383"/>
    </row>
    <row r="88" spans="1:13" ht="45" customHeight="1" x14ac:dyDescent="0.2">
      <c r="A88" s="307" t="str">
        <f t="shared" si="2"/>
        <v>RQF081</v>
      </c>
      <c r="B88" s="633" t="s">
        <v>389</v>
      </c>
      <c r="C88" s="634" t="s">
        <v>389</v>
      </c>
      <c r="D88" s="634" t="s">
        <v>389</v>
      </c>
      <c r="E88" s="635" t="s">
        <v>389</v>
      </c>
      <c r="F88" s="392" t="s">
        <v>4</v>
      </c>
      <c r="G88" s="304"/>
      <c r="H88" s="395"/>
      <c r="I88" s="306"/>
      <c r="J88" s="306"/>
      <c r="K88" s="34" t="str">
        <f t="shared" si="3"/>
        <v/>
      </c>
      <c r="L88" s="307"/>
      <c r="M88" s="383"/>
    </row>
    <row r="89" spans="1:13" ht="45" customHeight="1" x14ac:dyDescent="0.2">
      <c r="A89" s="307" t="str">
        <f t="shared" si="2"/>
        <v>RQF082</v>
      </c>
      <c r="B89" s="633" t="s">
        <v>390</v>
      </c>
      <c r="C89" s="634" t="s">
        <v>390</v>
      </c>
      <c r="D89" s="634" t="s">
        <v>390</v>
      </c>
      <c r="E89" s="635" t="s">
        <v>390</v>
      </c>
      <c r="F89" s="391" t="s">
        <v>4</v>
      </c>
      <c r="G89" s="304"/>
      <c r="H89" s="395"/>
      <c r="I89" s="306"/>
      <c r="J89" s="306"/>
      <c r="K89" s="34" t="str">
        <f t="shared" si="3"/>
        <v/>
      </c>
      <c r="L89" s="307"/>
      <c r="M89" s="383"/>
    </row>
    <row r="90" spans="1:13" ht="45" customHeight="1" x14ac:dyDescent="0.2">
      <c r="A90" s="307" t="str">
        <f t="shared" si="2"/>
        <v>RQF083</v>
      </c>
      <c r="B90" s="633" t="s">
        <v>391</v>
      </c>
      <c r="C90" s="634" t="s">
        <v>391</v>
      </c>
      <c r="D90" s="634" t="s">
        <v>391</v>
      </c>
      <c r="E90" s="635" t="s">
        <v>391</v>
      </c>
      <c r="F90" s="391" t="s">
        <v>4</v>
      </c>
      <c r="G90" s="304"/>
      <c r="H90" s="395"/>
      <c r="I90" s="306"/>
      <c r="J90" s="306"/>
      <c r="K90" s="34" t="str">
        <f t="shared" si="3"/>
        <v/>
      </c>
      <c r="L90" s="307"/>
      <c r="M90" s="383"/>
    </row>
    <row r="91" spans="1:13" ht="45" customHeight="1" x14ac:dyDescent="0.2">
      <c r="A91" s="307" t="str">
        <f t="shared" si="2"/>
        <v>RQF084</v>
      </c>
      <c r="B91" s="633" t="s">
        <v>392</v>
      </c>
      <c r="C91" s="634" t="s">
        <v>392</v>
      </c>
      <c r="D91" s="634" t="s">
        <v>392</v>
      </c>
      <c r="E91" s="635" t="s">
        <v>392</v>
      </c>
      <c r="F91" s="391" t="s">
        <v>4</v>
      </c>
      <c r="G91" s="304"/>
      <c r="H91" s="395"/>
      <c r="I91" s="306"/>
      <c r="J91" s="306"/>
      <c r="K91" s="34" t="str">
        <f t="shared" si="3"/>
        <v/>
      </c>
      <c r="L91" s="307"/>
      <c r="M91" s="383"/>
    </row>
    <row r="92" spans="1:13" ht="45" customHeight="1" x14ac:dyDescent="0.2">
      <c r="A92" s="307" t="str">
        <f t="shared" si="2"/>
        <v>RQF085</v>
      </c>
      <c r="B92" s="633" t="s">
        <v>393</v>
      </c>
      <c r="C92" s="634" t="s">
        <v>393</v>
      </c>
      <c r="D92" s="634" t="s">
        <v>393</v>
      </c>
      <c r="E92" s="635" t="s">
        <v>393</v>
      </c>
      <c r="F92" s="391" t="s">
        <v>4</v>
      </c>
      <c r="G92" s="304"/>
      <c r="H92" s="395"/>
      <c r="I92" s="306"/>
      <c r="J92" s="306"/>
      <c r="K92" s="34" t="str">
        <f t="shared" si="3"/>
        <v/>
      </c>
      <c r="L92" s="307"/>
      <c r="M92" s="383"/>
    </row>
    <row r="93" spans="1:13" ht="45" customHeight="1" x14ac:dyDescent="0.2">
      <c r="A93" s="307" t="str">
        <f t="shared" si="2"/>
        <v>RQF086</v>
      </c>
      <c r="B93" s="633" t="s">
        <v>394</v>
      </c>
      <c r="C93" s="634" t="s">
        <v>394</v>
      </c>
      <c r="D93" s="634" t="s">
        <v>394</v>
      </c>
      <c r="E93" s="635" t="s">
        <v>394</v>
      </c>
      <c r="F93" s="392" t="s">
        <v>17</v>
      </c>
      <c r="G93" s="304"/>
      <c r="H93" s="305" t="s">
        <v>27</v>
      </c>
      <c r="I93" s="306">
        <v>4.5400000000000003E-2</v>
      </c>
      <c r="J93" s="306"/>
      <c r="K93" s="34">
        <f t="shared" si="3"/>
        <v>4.54</v>
      </c>
      <c r="L93" s="307"/>
      <c r="M93" s="383"/>
    </row>
    <row r="94" spans="1:13" ht="45" customHeight="1" x14ac:dyDescent="0.2">
      <c r="A94" s="307" t="str">
        <f t="shared" si="2"/>
        <v>RQF087</v>
      </c>
      <c r="B94" s="633" t="s">
        <v>395</v>
      </c>
      <c r="C94" s="634" t="s">
        <v>395</v>
      </c>
      <c r="D94" s="634" t="s">
        <v>395</v>
      </c>
      <c r="E94" s="635" t="s">
        <v>395</v>
      </c>
      <c r="F94" s="392" t="s">
        <v>17</v>
      </c>
      <c r="G94" s="304"/>
      <c r="H94" s="305" t="s">
        <v>27</v>
      </c>
      <c r="I94" s="306">
        <v>4.5400000000000003E-2</v>
      </c>
      <c r="J94" s="306"/>
      <c r="K94" s="34">
        <f t="shared" si="3"/>
        <v>4.54</v>
      </c>
      <c r="L94" s="307"/>
      <c r="M94" s="383"/>
    </row>
    <row r="95" spans="1:13" ht="45" customHeight="1" x14ac:dyDescent="0.2">
      <c r="A95" s="307" t="str">
        <f t="shared" si="2"/>
        <v>RQF088</v>
      </c>
      <c r="B95" s="633" t="s">
        <v>396</v>
      </c>
      <c r="C95" s="634" t="s">
        <v>396</v>
      </c>
      <c r="D95" s="634" t="s">
        <v>396</v>
      </c>
      <c r="E95" s="635" t="s">
        <v>396</v>
      </c>
      <c r="F95" s="392" t="s">
        <v>17</v>
      </c>
      <c r="G95" s="304"/>
      <c r="H95" s="305" t="s">
        <v>27</v>
      </c>
      <c r="I95" s="306">
        <v>4.5400000000000003E-2</v>
      </c>
      <c r="J95" s="306"/>
      <c r="K95" s="34">
        <f t="shared" si="3"/>
        <v>4.54</v>
      </c>
      <c r="L95" s="307"/>
      <c r="M95" s="383"/>
    </row>
    <row r="96" spans="1:13" ht="45" customHeight="1" x14ac:dyDescent="0.2">
      <c r="A96" s="307" t="str">
        <f t="shared" si="2"/>
        <v>RQF089</v>
      </c>
      <c r="B96" s="636" t="s">
        <v>397</v>
      </c>
      <c r="C96" s="637" t="s">
        <v>397</v>
      </c>
      <c r="D96" s="637" t="s">
        <v>397</v>
      </c>
      <c r="E96" s="638" t="s">
        <v>397</v>
      </c>
      <c r="F96" s="392" t="s">
        <v>17</v>
      </c>
      <c r="G96" s="304"/>
      <c r="H96" s="305" t="s">
        <v>27</v>
      </c>
      <c r="I96" s="306">
        <v>4.5400000000000003E-2</v>
      </c>
      <c r="J96" s="306"/>
      <c r="K96" s="34">
        <f t="shared" si="3"/>
        <v>4.54</v>
      </c>
      <c r="L96" s="307"/>
      <c r="M96" s="383"/>
    </row>
    <row r="97" spans="1:13" x14ac:dyDescent="0.2">
      <c r="A97" s="101"/>
    </row>
    <row r="98" spans="1:13" ht="13.5" thickBot="1" x14ac:dyDescent="0.25">
      <c r="A98" s="278"/>
      <c r="B98" s="28" t="s">
        <v>52</v>
      </c>
      <c r="C98" s="28"/>
      <c r="D98" s="28"/>
      <c r="E98" s="28"/>
      <c r="F98" s="28" t="s">
        <v>53</v>
      </c>
      <c r="G98" s="28"/>
      <c r="H98" s="26"/>
      <c r="I98" s="26"/>
      <c r="J98" s="26"/>
    </row>
    <row r="99" spans="1:13" ht="26.25" thickBot="1" x14ac:dyDescent="0.25">
      <c r="A99" s="29" t="s">
        <v>215</v>
      </c>
      <c r="B99" s="31" t="s">
        <v>169</v>
      </c>
      <c r="C99" s="300"/>
      <c r="D99" s="300"/>
      <c r="E99" s="301"/>
      <c r="F99" s="30" t="s">
        <v>4</v>
      </c>
      <c r="G99" s="30" t="s">
        <v>57</v>
      </c>
      <c r="H99" s="30" t="s">
        <v>22</v>
      </c>
      <c r="I99" s="31" t="s">
        <v>55</v>
      </c>
      <c r="J99" s="30" t="s">
        <v>56</v>
      </c>
      <c r="K99" s="33" t="s">
        <v>58</v>
      </c>
      <c r="L99" s="364" t="s">
        <v>274</v>
      </c>
      <c r="M99" s="32" t="s">
        <v>275</v>
      </c>
    </row>
    <row r="100" spans="1:13" ht="45" customHeight="1" x14ac:dyDescent="0.2">
      <c r="A100" s="307" t="str">
        <f t="shared" ref="A100:A127" si="4">IF(LEFT(A99,2)="ID",CONCATENATE(MID($A$99,SEARCH(" ",$A$99)+1,10),"001"),CONCATENATE(MID($A$99,SEARCH(" ",$A$99)+1,10),TEXT(RIGHT(A99,3)+1,"000")))</f>
        <v>RQNF001</v>
      </c>
      <c r="B100" s="423" t="s">
        <v>429</v>
      </c>
      <c r="C100" s="424" t="s">
        <v>429</v>
      </c>
      <c r="D100" s="424" t="s">
        <v>429</v>
      </c>
      <c r="E100" s="425" t="s">
        <v>429</v>
      </c>
      <c r="F100" s="391" t="s">
        <v>4</v>
      </c>
      <c r="G100" s="304"/>
      <c r="H100" s="305"/>
      <c r="I100" s="306"/>
      <c r="J100" s="306"/>
      <c r="K100" s="34" t="str">
        <f t="shared" ref="K100:K127" si="5">IF(I100="","",I100*100)</f>
        <v/>
      </c>
      <c r="L100" s="307"/>
      <c r="M100" s="383"/>
    </row>
    <row r="101" spans="1:13" ht="45" customHeight="1" x14ac:dyDescent="0.2">
      <c r="A101" s="307" t="str">
        <f t="shared" si="4"/>
        <v>RQNF002</v>
      </c>
      <c r="B101" s="423" t="s">
        <v>430</v>
      </c>
      <c r="C101" s="424" t="s">
        <v>430</v>
      </c>
      <c r="D101" s="424" t="s">
        <v>430</v>
      </c>
      <c r="E101" s="425" t="s">
        <v>430</v>
      </c>
      <c r="F101" s="391" t="s">
        <v>4</v>
      </c>
      <c r="G101" s="304"/>
      <c r="H101" s="305"/>
      <c r="I101" s="306"/>
      <c r="J101" s="306"/>
      <c r="K101" s="34" t="str">
        <f t="shared" si="5"/>
        <v/>
      </c>
      <c r="L101" s="307"/>
      <c r="M101" s="383"/>
    </row>
    <row r="102" spans="1:13" ht="45" customHeight="1" x14ac:dyDescent="0.2">
      <c r="A102" s="307" t="str">
        <f t="shared" si="4"/>
        <v>RQNF003</v>
      </c>
      <c r="B102" s="423" t="s">
        <v>431</v>
      </c>
      <c r="C102" s="424" t="s">
        <v>431</v>
      </c>
      <c r="D102" s="424" t="s">
        <v>431</v>
      </c>
      <c r="E102" s="425" t="s">
        <v>431</v>
      </c>
      <c r="F102" s="391" t="s">
        <v>4</v>
      </c>
      <c r="G102" s="304"/>
      <c r="H102" s="305"/>
      <c r="I102" s="306"/>
      <c r="J102" s="306"/>
      <c r="K102" s="34" t="str">
        <f t="shared" si="5"/>
        <v/>
      </c>
      <c r="L102" s="307"/>
      <c r="M102" s="383"/>
    </row>
    <row r="103" spans="1:13" ht="45" customHeight="1" x14ac:dyDescent="0.2">
      <c r="A103" s="307" t="str">
        <f t="shared" si="4"/>
        <v>RQNF004</v>
      </c>
      <c r="B103" s="423" t="s">
        <v>432</v>
      </c>
      <c r="C103" s="424" t="s">
        <v>432</v>
      </c>
      <c r="D103" s="424" t="s">
        <v>432</v>
      </c>
      <c r="E103" s="425" t="s">
        <v>432</v>
      </c>
      <c r="F103" s="391" t="s">
        <v>4</v>
      </c>
      <c r="G103" s="304"/>
      <c r="H103" s="305"/>
      <c r="I103" s="306"/>
      <c r="J103" s="306"/>
      <c r="K103" s="34" t="str">
        <f t="shared" si="5"/>
        <v/>
      </c>
      <c r="L103" s="307"/>
      <c r="M103" s="383"/>
    </row>
    <row r="104" spans="1:13" ht="45" customHeight="1" x14ac:dyDescent="0.2">
      <c r="A104" s="307" t="str">
        <f t="shared" si="4"/>
        <v>RQNF005</v>
      </c>
      <c r="B104" s="423" t="s">
        <v>433</v>
      </c>
      <c r="C104" s="424" t="s">
        <v>433</v>
      </c>
      <c r="D104" s="424" t="s">
        <v>433</v>
      </c>
      <c r="E104" s="425" t="s">
        <v>433</v>
      </c>
      <c r="F104" s="391" t="s">
        <v>4</v>
      </c>
      <c r="G104" s="304"/>
      <c r="H104" s="305"/>
      <c r="I104" s="306"/>
      <c r="J104" s="306"/>
      <c r="K104" s="34" t="str">
        <f t="shared" si="5"/>
        <v/>
      </c>
      <c r="L104" s="307"/>
      <c r="M104" s="383"/>
    </row>
    <row r="105" spans="1:13" ht="45" customHeight="1" x14ac:dyDescent="0.2">
      <c r="A105" s="307" t="str">
        <f t="shared" si="4"/>
        <v>RQNF006</v>
      </c>
      <c r="B105" s="423" t="s">
        <v>434</v>
      </c>
      <c r="C105" s="424" t="s">
        <v>434</v>
      </c>
      <c r="D105" s="424" t="s">
        <v>434</v>
      </c>
      <c r="E105" s="425" t="s">
        <v>434</v>
      </c>
      <c r="F105" s="391" t="s">
        <v>4</v>
      </c>
      <c r="G105" s="304"/>
      <c r="H105" s="305"/>
      <c r="I105" s="306"/>
      <c r="J105" s="306"/>
      <c r="K105" s="34" t="str">
        <f t="shared" si="5"/>
        <v/>
      </c>
      <c r="L105" s="307"/>
      <c r="M105" s="383"/>
    </row>
    <row r="106" spans="1:13" ht="45" customHeight="1" x14ac:dyDescent="0.2">
      <c r="A106" s="307" t="str">
        <f t="shared" si="4"/>
        <v>RQNF007</v>
      </c>
      <c r="B106" s="423" t="s">
        <v>435</v>
      </c>
      <c r="C106" s="424" t="s">
        <v>435</v>
      </c>
      <c r="D106" s="424" t="s">
        <v>435</v>
      </c>
      <c r="E106" s="425" t="s">
        <v>435</v>
      </c>
      <c r="F106" s="391" t="s">
        <v>4</v>
      </c>
      <c r="G106" s="304"/>
      <c r="H106" s="305"/>
      <c r="I106" s="306"/>
      <c r="J106" s="306"/>
      <c r="K106" s="34" t="str">
        <f t="shared" si="5"/>
        <v/>
      </c>
      <c r="L106" s="307"/>
      <c r="M106" s="383"/>
    </row>
    <row r="107" spans="1:13" ht="45" customHeight="1" x14ac:dyDescent="0.2">
      <c r="A107" s="307" t="str">
        <f t="shared" si="4"/>
        <v>RQNF008</v>
      </c>
      <c r="B107" s="423" t="s">
        <v>436</v>
      </c>
      <c r="C107" s="424" t="s">
        <v>436</v>
      </c>
      <c r="D107" s="424" t="s">
        <v>436</v>
      </c>
      <c r="E107" s="425" t="s">
        <v>436</v>
      </c>
      <c r="F107" s="391" t="s">
        <v>4</v>
      </c>
      <c r="G107" s="304"/>
      <c r="H107" s="305"/>
      <c r="I107" s="306"/>
      <c r="J107" s="306"/>
      <c r="K107" s="34" t="str">
        <f t="shared" si="5"/>
        <v/>
      </c>
      <c r="L107" s="307"/>
      <c r="M107" s="383"/>
    </row>
    <row r="108" spans="1:13" ht="45" customHeight="1" x14ac:dyDescent="0.2">
      <c r="A108" s="307" t="str">
        <f t="shared" si="4"/>
        <v>RQNF009</v>
      </c>
      <c r="B108" s="423" t="s">
        <v>437</v>
      </c>
      <c r="C108" s="424" t="s">
        <v>437</v>
      </c>
      <c r="D108" s="424" t="s">
        <v>437</v>
      </c>
      <c r="E108" s="425" t="s">
        <v>437</v>
      </c>
      <c r="F108" s="391" t="s">
        <v>4</v>
      </c>
      <c r="G108" s="304"/>
      <c r="H108" s="305"/>
      <c r="I108" s="306"/>
      <c r="J108" s="306"/>
      <c r="K108" s="34" t="str">
        <f t="shared" si="5"/>
        <v/>
      </c>
      <c r="L108" s="307"/>
      <c r="M108" s="383"/>
    </row>
    <row r="109" spans="1:13" ht="45" customHeight="1" x14ac:dyDescent="0.2">
      <c r="A109" s="307" t="str">
        <f t="shared" si="4"/>
        <v>RQNF010</v>
      </c>
      <c r="B109" s="423" t="s">
        <v>438</v>
      </c>
      <c r="C109" s="424" t="s">
        <v>438</v>
      </c>
      <c r="D109" s="424" t="s">
        <v>438</v>
      </c>
      <c r="E109" s="425" t="s">
        <v>438</v>
      </c>
      <c r="F109" s="391" t="s">
        <v>17</v>
      </c>
      <c r="G109" s="304"/>
      <c r="H109" s="305" t="s">
        <v>27</v>
      </c>
      <c r="I109" s="306">
        <v>4.5400000000000003E-2</v>
      </c>
      <c r="J109" s="306"/>
      <c r="K109" s="34">
        <f t="shared" si="5"/>
        <v>4.54</v>
      </c>
      <c r="L109" s="307"/>
      <c r="M109" s="383"/>
    </row>
    <row r="110" spans="1:13" ht="45" customHeight="1" x14ac:dyDescent="0.2">
      <c r="A110" s="307" t="str">
        <f t="shared" si="4"/>
        <v>RQNF011</v>
      </c>
      <c r="B110" s="423" t="s">
        <v>439</v>
      </c>
      <c r="C110" s="424" t="s">
        <v>439</v>
      </c>
      <c r="D110" s="424" t="s">
        <v>439</v>
      </c>
      <c r="E110" s="425" t="s">
        <v>439</v>
      </c>
      <c r="F110" s="391" t="s">
        <v>4</v>
      </c>
      <c r="G110" s="304"/>
      <c r="H110" s="305"/>
      <c r="I110" s="306"/>
      <c r="J110" s="306"/>
      <c r="K110" s="34" t="str">
        <f t="shared" si="5"/>
        <v/>
      </c>
      <c r="L110" s="307"/>
      <c r="M110" s="383"/>
    </row>
    <row r="111" spans="1:13" ht="45" customHeight="1" x14ac:dyDescent="0.2">
      <c r="A111" s="307" t="str">
        <f t="shared" si="4"/>
        <v>RQNF012</v>
      </c>
      <c r="B111" s="423" t="s">
        <v>440</v>
      </c>
      <c r="C111" s="424" t="s">
        <v>440</v>
      </c>
      <c r="D111" s="424" t="s">
        <v>440</v>
      </c>
      <c r="E111" s="425" t="s">
        <v>440</v>
      </c>
      <c r="F111" s="391" t="s">
        <v>4</v>
      </c>
      <c r="G111" s="304"/>
      <c r="H111" s="305"/>
      <c r="I111" s="306"/>
      <c r="J111" s="306"/>
      <c r="K111" s="34" t="str">
        <f t="shared" si="5"/>
        <v/>
      </c>
      <c r="L111" s="307"/>
      <c r="M111" s="383"/>
    </row>
    <row r="112" spans="1:13" ht="45" customHeight="1" x14ac:dyDescent="0.2">
      <c r="A112" s="307" t="str">
        <f t="shared" si="4"/>
        <v>RQNF013</v>
      </c>
      <c r="B112" s="423" t="s">
        <v>441</v>
      </c>
      <c r="C112" s="424" t="s">
        <v>441</v>
      </c>
      <c r="D112" s="424" t="s">
        <v>441</v>
      </c>
      <c r="E112" s="425" t="s">
        <v>441</v>
      </c>
      <c r="F112" s="391" t="s">
        <v>4</v>
      </c>
      <c r="G112" s="304"/>
      <c r="H112" s="305"/>
      <c r="I112" s="306"/>
      <c r="J112" s="306"/>
      <c r="K112" s="34" t="str">
        <f t="shared" si="5"/>
        <v/>
      </c>
      <c r="L112" s="307"/>
      <c r="M112" s="383"/>
    </row>
    <row r="113" spans="1:13" ht="45" customHeight="1" x14ac:dyDescent="0.2">
      <c r="A113" s="307" t="str">
        <f t="shared" si="4"/>
        <v>RQNF014</v>
      </c>
      <c r="B113" s="423" t="s">
        <v>442</v>
      </c>
      <c r="C113" s="424" t="s">
        <v>442</v>
      </c>
      <c r="D113" s="424" t="s">
        <v>442</v>
      </c>
      <c r="E113" s="425" t="s">
        <v>442</v>
      </c>
      <c r="F113" s="391" t="s">
        <v>4</v>
      </c>
      <c r="G113" s="304"/>
      <c r="H113" s="305"/>
      <c r="I113" s="306"/>
      <c r="J113" s="306"/>
      <c r="K113" s="34" t="str">
        <f t="shared" si="5"/>
        <v/>
      </c>
      <c r="L113" s="307"/>
      <c r="M113" s="383"/>
    </row>
    <row r="114" spans="1:13" ht="45" customHeight="1" x14ac:dyDescent="0.2">
      <c r="A114" s="307" t="str">
        <f t="shared" si="4"/>
        <v>RQNF015</v>
      </c>
      <c r="B114" s="423" t="s">
        <v>443</v>
      </c>
      <c r="C114" s="424" t="s">
        <v>443</v>
      </c>
      <c r="D114" s="424" t="s">
        <v>443</v>
      </c>
      <c r="E114" s="425" t="s">
        <v>443</v>
      </c>
      <c r="F114" s="391" t="s">
        <v>4</v>
      </c>
      <c r="G114" s="304"/>
      <c r="H114" s="305"/>
      <c r="I114" s="306"/>
      <c r="J114" s="306"/>
      <c r="K114" s="34" t="str">
        <f t="shared" si="5"/>
        <v/>
      </c>
      <c r="L114" s="307"/>
      <c r="M114" s="383"/>
    </row>
    <row r="115" spans="1:13" ht="45" customHeight="1" x14ac:dyDescent="0.2">
      <c r="A115" s="307" t="str">
        <f t="shared" si="4"/>
        <v>RQNF016</v>
      </c>
      <c r="B115" s="423" t="s">
        <v>444</v>
      </c>
      <c r="C115" s="424" t="s">
        <v>444</v>
      </c>
      <c r="D115" s="424" t="s">
        <v>444</v>
      </c>
      <c r="E115" s="425" t="s">
        <v>444</v>
      </c>
      <c r="F115" s="391" t="s">
        <v>4</v>
      </c>
      <c r="G115" s="304"/>
      <c r="H115" s="305"/>
      <c r="I115" s="306"/>
      <c r="J115" s="306"/>
      <c r="K115" s="34" t="str">
        <f t="shared" si="5"/>
        <v/>
      </c>
      <c r="L115" s="307"/>
      <c r="M115" s="383"/>
    </row>
    <row r="116" spans="1:13" ht="45" customHeight="1" x14ac:dyDescent="0.2">
      <c r="A116" s="307" t="str">
        <f t="shared" si="4"/>
        <v>RQNF017</v>
      </c>
      <c r="B116" s="423" t="s">
        <v>445</v>
      </c>
      <c r="C116" s="424" t="s">
        <v>445</v>
      </c>
      <c r="D116" s="424" t="s">
        <v>445</v>
      </c>
      <c r="E116" s="425" t="s">
        <v>445</v>
      </c>
      <c r="F116" s="391" t="s">
        <v>5</v>
      </c>
      <c r="G116" s="304"/>
      <c r="H116" s="305"/>
      <c r="I116" s="306"/>
      <c r="J116" s="306"/>
      <c r="K116" s="34" t="str">
        <f t="shared" si="5"/>
        <v/>
      </c>
      <c r="L116" s="307"/>
      <c r="M116" s="383"/>
    </row>
    <row r="117" spans="1:13" ht="45" customHeight="1" x14ac:dyDescent="0.2">
      <c r="A117" s="307" t="str">
        <f t="shared" si="4"/>
        <v>RQNF018</v>
      </c>
      <c r="B117" s="423" t="s">
        <v>446</v>
      </c>
      <c r="C117" s="424" t="s">
        <v>446</v>
      </c>
      <c r="D117" s="424" t="s">
        <v>446</v>
      </c>
      <c r="E117" s="425" t="s">
        <v>446</v>
      </c>
      <c r="F117" s="391" t="s">
        <v>5</v>
      </c>
      <c r="G117" s="304"/>
      <c r="H117" s="305"/>
      <c r="I117" s="306"/>
      <c r="J117" s="306"/>
      <c r="K117" s="34" t="str">
        <f t="shared" si="5"/>
        <v/>
      </c>
      <c r="L117" s="307"/>
      <c r="M117" s="383"/>
    </row>
    <row r="118" spans="1:13" ht="45" customHeight="1" x14ac:dyDescent="0.2">
      <c r="A118" s="307" t="str">
        <f t="shared" si="4"/>
        <v>RQNF019</v>
      </c>
      <c r="B118" s="423" t="s">
        <v>447</v>
      </c>
      <c r="C118" s="424" t="s">
        <v>447</v>
      </c>
      <c r="D118" s="424" t="s">
        <v>447</v>
      </c>
      <c r="E118" s="425" t="s">
        <v>447</v>
      </c>
      <c r="F118" s="391" t="s">
        <v>4</v>
      </c>
      <c r="G118" s="304"/>
      <c r="H118" s="305"/>
      <c r="I118" s="306"/>
      <c r="J118" s="306"/>
      <c r="K118" s="34" t="str">
        <f t="shared" si="5"/>
        <v/>
      </c>
      <c r="L118" s="307"/>
      <c r="M118" s="383"/>
    </row>
    <row r="119" spans="1:13" ht="45" customHeight="1" x14ac:dyDescent="0.2">
      <c r="A119" s="307" t="str">
        <f t="shared" si="4"/>
        <v>RQNF020</v>
      </c>
      <c r="B119" s="423" t="s">
        <v>448</v>
      </c>
      <c r="C119" s="424" t="s">
        <v>448</v>
      </c>
      <c r="D119" s="424" t="s">
        <v>448</v>
      </c>
      <c r="E119" s="425" t="s">
        <v>448</v>
      </c>
      <c r="F119" s="391" t="s">
        <v>4</v>
      </c>
      <c r="G119" s="304"/>
      <c r="H119" s="395"/>
      <c r="I119" s="306"/>
      <c r="J119" s="306"/>
      <c r="K119" s="34" t="str">
        <f t="shared" si="5"/>
        <v/>
      </c>
      <c r="L119" s="307"/>
      <c r="M119" s="383"/>
    </row>
    <row r="120" spans="1:13" ht="45" customHeight="1" x14ac:dyDescent="0.2">
      <c r="A120" s="307" t="str">
        <f t="shared" si="4"/>
        <v>RQNF021</v>
      </c>
      <c r="B120" s="423" t="s">
        <v>449</v>
      </c>
      <c r="C120" s="424" t="s">
        <v>449</v>
      </c>
      <c r="D120" s="424" t="s">
        <v>449</v>
      </c>
      <c r="E120" s="425" t="s">
        <v>449</v>
      </c>
      <c r="F120" s="391" t="s">
        <v>4</v>
      </c>
      <c r="G120" s="304"/>
      <c r="H120" s="305"/>
      <c r="I120" s="306"/>
      <c r="J120" s="306"/>
      <c r="K120" s="34" t="str">
        <f t="shared" si="5"/>
        <v/>
      </c>
      <c r="L120" s="307"/>
      <c r="M120" s="383"/>
    </row>
    <row r="121" spans="1:13" ht="45" customHeight="1" x14ac:dyDescent="0.2">
      <c r="A121" s="307" t="str">
        <f t="shared" si="4"/>
        <v>RQNF022</v>
      </c>
      <c r="B121" s="423" t="s">
        <v>450</v>
      </c>
      <c r="C121" s="424" t="s">
        <v>450</v>
      </c>
      <c r="D121" s="424" t="s">
        <v>450</v>
      </c>
      <c r="E121" s="425" t="s">
        <v>450</v>
      </c>
      <c r="F121" s="391" t="s">
        <v>4</v>
      </c>
      <c r="G121" s="304"/>
      <c r="H121" s="305"/>
      <c r="I121" s="306"/>
      <c r="J121" s="306"/>
      <c r="K121" s="34" t="str">
        <f t="shared" si="5"/>
        <v/>
      </c>
      <c r="L121" s="307"/>
      <c r="M121" s="383"/>
    </row>
    <row r="122" spans="1:13" ht="45" customHeight="1" x14ac:dyDescent="0.2">
      <c r="A122" s="307" t="str">
        <f t="shared" si="4"/>
        <v>RQNF023</v>
      </c>
      <c r="B122" s="423" t="s">
        <v>451</v>
      </c>
      <c r="C122" s="424" t="s">
        <v>451</v>
      </c>
      <c r="D122" s="424" t="s">
        <v>451</v>
      </c>
      <c r="E122" s="425" t="s">
        <v>451</v>
      </c>
      <c r="F122" s="391" t="s">
        <v>4</v>
      </c>
      <c r="G122" s="304"/>
      <c r="H122" s="305"/>
      <c r="I122" s="306"/>
      <c r="J122" s="306"/>
      <c r="K122" s="34" t="str">
        <f t="shared" si="5"/>
        <v/>
      </c>
      <c r="L122" s="307"/>
      <c r="M122" s="383"/>
    </row>
    <row r="123" spans="1:13" ht="45" customHeight="1" x14ac:dyDescent="0.2">
      <c r="A123" s="307" t="str">
        <f t="shared" si="4"/>
        <v>RQNF024</v>
      </c>
      <c r="B123" s="423" t="s">
        <v>452</v>
      </c>
      <c r="C123" s="424" t="s">
        <v>452</v>
      </c>
      <c r="D123" s="424" t="s">
        <v>452</v>
      </c>
      <c r="E123" s="425" t="s">
        <v>452</v>
      </c>
      <c r="F123" s="391" t="s">
        <v>4</v>
      </c>
      <c r="G123" s="304"/>
      <c r="H123" s="305"/>
      <c r="I123" s="306"/>
      <c r="J123" s="306"/>
      <c r="K123" s="34" t="str">
        <f t="shared" si="5"/>
        <v/>
      </c>
      <c r="L123" s="307"/>
      <c r="M123" s="383"/>
    </row>
    <row r="124" spans="1:13" ht="45" customHeight="1" x14ac:dyDescent="0.2">
      <c r="A124" s="307" t="str">
        <f t="shared" si="4"/>
        <v>RQNF025</v>
      </c>
      <c r="B124" s="423" t="s">
        <v>453</v>
      </c>
      <c r="C124" s="424" t="s">
        <v>453</v>
      </c>
      <c r="D124" s="424" t="s">
        <v>453</v>
      </c>
      <c r="E124" s="425" t="s">
        <v>453</v>
      </c>
      <c r="F124" s="391" t="s">
        <v>4</v>
      </c>
      <c r="G124" s="304"/>
      <c r="H124" s="305"/>
      <c r="I124" s="306"/>
      <c r="J124" s="306"/>
      <c r="K124" s="34" t="str">
        <f t="shared" si="5"/>
        <v/>
      </c>
      <c r="L124" s="307"/>
      <c r="M124" s="383"/>
    </row>
    <row r="125" spans="1:13" ht="45" customHeight="1" x14ac:dyDescent="0.2">
      <c r="A125" s="307" t="str">
        <f t="shared" si="4"/>
        <v>RQNF026</v>
      </c>
      <c r="B125" s="423" t="s">
        <v>454</v>
      </c>
      <c r="C125" s="424" t="s">
        <v>454</v>
      </c>
      <c r="D125" s="424" t="s">
        <v>454</v>
      </c>
      <c r="E125" s="425" t="s">
        <v>454</v>
      </c>
      <c r="F125" s="391" t="s">
        <v>4</v>
      </c>
      <c r="G125" s="304"/>
      <c r="H125" s="305"/>
      <c r="I125" s="306"/>
      <c r="J125" s="306"/>
      <c r="K125" s="34" t="str">
        <f t="shared" si="5"/>
        <v/>
      </c>
      <c r="L125" s="307"/>
      <c r="M125" s="383"/>
    </row>
    <row r="126" spans="1:13" ht="45" customHeight="1" x14ac:dyDescent="0.2">
      <c r="A126" s="307" t="str">
        <f t="shared" si="4"/>
        <v>RQNF027</v>
      </c>
      <c r="B126" s="423" t="s">
        <v>455</v>
      </c>
      <c r="C126" s="424" t="s">
        <v>455</v>
      </c>
      <c r="D126" s="424" t="s">
        <v>455</v>
      </c>
      <c r="E126" s="425" t="s">
        <v>455</v>
      </c>
      <c r="F126" s="391" t="s">
        <v>4</v>
      </c>
      <c r="G126" s="304"/>
      <c r="H126" s="305"/>
      <c r="I126" s="306"/>
      <c r="J126" s="306"/>
      <c r="K126" s="34" t="str">
        <f t="shared" si="5"/>
        <v/>
      </c>
      <c r="L126" s="307"/>
      <c r="M126" s="383"/>
    </row>
    <row r="127" spans="1:13" ht="45" customHeight="1" x14ac:dyDescent="0.2">
      <c r="A127" s="307" t="str">
        <f t="shared" si="4"/>
        <v>RQNF028</v>
      </c>
      <c r="B127" s="423" t="s">
        <v>456</v>
      </c>
      <c r="C127" s="424" t="s">
        <v>456</v>
      </c>
      <c r="D127" s="424" t="s">
        <v>456</v>
      </c>
      <c r="E127" s="425" t="s">
        <v>456</v>
      </c>
      <c r="F127" s="391" t="s">
        <v>4</v>
      </c>
      <c r="G127" s="304"/>
      <c r="H127" s="305"/>
      <c r="I127" s="306"/>
      <c r="J127" s="306"/>
      <c r="K127" s="34" t="str">
        <f t="shared" si="5"/>
        <v/>
      </c>
      <c r="L127" s="307"/>
      <c r="M127" s="383"/>
    </row>
    <row r="129" spans="1:13" ht="13.5" thickBot="1" x14ac:dyDescent="0.25">
      <c r="A129" s="278"/>
      <c r="B129" s="28" t="s">
        <v>52</v>
      </c>
      <c r="C129" s="28"/>
      <c r="D129" s="28"/>
      <c r="E129" s="28"/>
      <c r="F129" s="28" t="s">
        <v>53</v>
      </c>
      <c r="G129" s="28"/>
      <c r="H129" s="26"/>
      <c r="I129" s="26"/>
      <c r="J129" s="26"/>
    </row>
    <row r="130" spans="1:13" ht="26.25" thickBot="1" x14ac:dyDescent="0.25">
      <c r="A130" s="29" t="s">
        <v>216</v>
      </c>
      <c r="B130" s="31" t="s">
        <v>170</v>
      </c>
      <c r="C130" s="302"/>
      <c r="D130" s="302"/>
      <c r="E130" s="303"/>
      <c r="F130" s="30" t="s">
        <v>4</v>
      </c>
      <c r="G130" s="30" t="s">
        <v>57</v>
      </c>
      <c r="H130" s="30" t="s">
        <v>22</v>
      </c>
      <c r="I130" s="31" t="s">
        <v>55</v>
      </c>
      <c r="J130" s="30" t="s">
        <v>56</v>
      </c>
      <c r="K130" s="33" t="s">
        <v>58</v>
      </c>
      <c r="L130" s="364" t="s">
        <v>274</v>
      </c>
      <c r="M130" s="32" t="s">
        <v>275</v>
      </c>
    </row>
    <row r="131" spans="1:13" ht="45" customHeight="1" x14ac:dyDescent="0.2">
      <c r="A131" s="307" t="str">
        <f t="shared" ref="A131:A194" si="6">IF(LEFT(A130,2)="ID",CONCATENATE(MID($A$130,SEARCH(" ",$A$130)+1,10),"001"),CONCATENATE(MID($A$130,SEARCH(" ",$A$130)+1,10),TEXT(RIGHT(A130,3)+1,"000")))</f>
        <v>RQS001</v>
      </c>
      <c r="B131" s="639" t="s">
        <v>457</v>
      </c>
      <c r="C131" s="640" t="s">
        <v>457</v>
      </c>
      <c r="D131" s="640" t="s">
        <v>457</v>
      </c>
      <c r="E131" s="641" t="s">
        <v>457</v>
      </c>
      <c r="F131" s="304" t="s">
        <v>4</v>
      </c>
      <c r="G131" s="304">
        <f>IF(H131="",0,VLOOKUP(H131,Parâmetros!$N$3:$O$8,2,0)*I131)</f>
        <v>0</v>
      </c>
      <c r="H131" s="305"/>
      <c r="I131" s="306"/>
      <c r="J131" s="306"/>
      <c r="K131" s="34" t="str">
        <f t="shared" ref="K131:K194" si="7">IF(I131="","",I131*100)</f>
        <v/>
      </c>
      <c r="L131" s="363"/>
      <c r="M131" s="383"/>
    </row>
    <row r="132" spans="1:13" ht="45" customHeight="1" x14ac:dyDescent="0.2">
      <c r="A132" s="307" t="str">
        <f t="shared" si="6"/>
        <v>RQS002</v>
      </c>
      <c r="B132" s="633" t="s">
        <v>458</v>
      </c>
      <c r="C132" s="634" t="s">
        <v>458</v>
      </c>
      <c r="D132" s="634" t="s">
        <v>458</v>
      </c>
      <c r="E132" s="635" t="s">
        <v>458</v>
      </c>
      <c r="F132" s="304" t="s">
        <v>4</v>
      </c>
      <c r="G132" s="304">
        <f>IF(H132="",0,VLOOKUP(H132,Parâmetros!$N$3:$O$8,2,0)*I132)</f>
        <v>0</v>
      </c>
      <c r="H132" s="305"/>
      <c r="I132" s="306"/>
      <c r="J132" s="306"/>
      <c r="K132" s="34" t="str">
        <f t="shared" si="7"/>
        <v/>
      </c>
      <c r="L132" s="384"/>
      <c r="M132" s="383"/>
    </row>
    <row r="133" spans="1:13" ht="45" customHeight="1" x14ac:dyDescent="0.2">
      <c r="A133" s="307" t="str">
        <f t="shared" si="6"/>
        <v>RQS003</v>
      </c>
      <c r="B133" s="633" t="s">
        <v>459</v>
      </c>
      <c r="C133" s="634" t="s">
        <v>459</v>
      </c>
      <c r="D133" s="634" t="s">
        <v>459</v>
      </c>
      <c r="E133" s="635" t="s">
        <v>459</v>
      </c>
      <c r="F133" s="304" t="s">
        <v>4</v>
      </c>
      <c r="G133" s="304">
        <f>IF(H133="",0,VLOOKUP(H133,Parâmetros!$N$3:$O$8,2,0)*I133)</f>
        <v>0</v>
      </c>
      <c r="H133" s="305"/>
      <c r="I133" s="306"/>
      <c r="J133" s="306"/>
      <c r="K133" s="34" t="str">
        <f t="shared" si="7"/>
        <v/>
      </c>
      <c r="L133" s="384"/>
      <c r="M133" s="383"/>
    </row>
    <row r="134" spans="1:13" ht="45" customHeight="1" x14ac:dyDescent="0.2">
      <c r="A134" s="307" t="str">
        <f t="shared" si="6"/>
        <v>RQS004</v>
      </c>
      <c r="B134" s="633" t="s">
        <v>460</v>
      </c>
      <c r="C134" s="634" t="s">
        <v>460</v>
      </c>
      <c r="D134" s="634" t="s">
        <v>460</v>
      </c>
      <c r="E134" s="635" t="s">
        <v>460</v>
      </c>
      <c r="F134" s="304" t="s">
        <v>4</v>
      </c>
      <c r="G134" s="304">
        <f>IF(H134="",0,VLOOKUP(H134,Parâmetros!$N$3:$O$8,2,0)*I134)</f>
        <v>0</v>
      </c>
      <c r="H134" s="305"/>
      <c r="I134" s="306"/>
      <c r="J134" s="306"/>
      <c r="K134" s="34" t="str">
        <f t="shared" si="7"/>
        <v/>
      </c>
      <c r="L134" s="384"/>
      <c r="M134" s="383"/>
    </row>
    <row r="135" spans="1:13" ht="45" customHeight="1" x14ac:dyDescent="0.2">
      <c r="A135" s="307" t="str">
        <f t="shared" si="6"/>
        <v>RQS005</v>
      </c>
      <c r="B135" s="633" t="s">
        <v>461</v>
      </c>
      <c r="C135" s="634" t="s">
        <v>461</v>
      </c>
      <c r="D135" s="634" t="s">
        <v>461</v>
      </c>
      <c r="E135" s="635" t="s">
        <v>461</v>
      </c>
      <c r="F135" s="304" t="s">
        <v>4</v>
      </c>
      <c r="G135" s="304">
        <f>IF(H135="",0,VLOOKUP(H135,Parâmetros!$N$3:$O$8,2,0)*I135)</f>
        <v>0</v>
      </c>
      <c r="H135" s="305"/>
      <c r="I135" s="306"/>
      <c r="J135" s="306"/>
      <c r="K135" s="34" t="str">
        <f t="shared" si="7"/>
        <v/>
      </c>
      <c r="L135" s="384"/>
      <c r="M135" s="383"/>
    </row>
    <row r="136" spans="1:13" ht="45" customHeight="1" x14ac:dyDescent="0.2">
      <c r="A136" s="307" t="str">
        <f t="shared" si="6"/>
        <v>RQS006</v>
      </c>
      <c r="B136" s="633" t="s">
        <v>575</v>
      </c>
      <c r="C136" s="634" t="s">
        <v>575</v>
      </c>
      <c r="D136" s="634" t="s">
        <v>575</v>
      </c>
      <c r="E136" s="635" t="s">
        <v>575</v>
      </c>
      <c r="F136" s="304" t="s">
        <v>4</v>
      </c>
      <c r="G136" s="304">
        <f>IF(H136="",0,VLOOKUP(H136,Parâmetros!$N$3:$O$8,2,0)*I136)</f>
        <v>0</v>
      </c>
      <c r="H136" s="305"/>
      <c r="I136" s="306"/>
      <c r="J136" s="306"/>
      <c r="K136" s="34" t="str">
        <f t="shared" si="7"/>
        <v/>
      </c>
      <c r="L136" s="384"/>
      <c r="M136" s="383"/>
    </row>
    <row r="137" spans="1:13" ht="45" customHeight="1" x14ac:dyDescent="0.2">
      <c r="A137" s="307" t="str">
        <f t="shared" si="6"/>
        <v>RQS007</v>
      </c>
      <c r="B137" s="633" t="s">
        <v>462</v>
      </c>
      <c r="C137" s="634" t="s">
        <v>462</v>
      </c>
      <c r="D137" s="634" t="s">
        <v>462</v>
      </c>
      <c r="E137" s="635" t="s">
        <v>462</v>
      </c>
      <c r="F137" s="304" t="s">
        <v>4</v>
      </c>
      <c r="G137" s="304">
        <f>IF(H137="",0,VLOOKUP(H137,Parâmetros!$N$3:$O$8,2,0)*I137)</f>
        <v>0</v>
      </c>
      <c r="H137" s="305"/>
      <c r="I137" s="306"/>
      <c r="J137" s="306"/>
      <c r="K137" s="34" t="str">
        <f t="shared" si="7"/>
        <v/>
      </c>
      <c r="L137" s="384"/>
      <c r="M137" s="383"/>
    </row>
    <row r="138" spans="1:13" ht="45" customHeight="1" x14ac:dyDescent="0.2">
      <c r="A138" s="307" t="str">
        <f t="shared" si="6"/>
        <v>RQS008</v>
      </c>
      <c r="B138" s="633" t="s">
        <v>463</v>
      </c>
      <c r="C138" s="634" t="s">
        <v>463</v>
      </c>
      <c r="D138" s="634" t="s">
        <v>463</v>
      </c>
      <c r="E138" s="635" t="s">
        <v>463</v>
      </c>
      <c r="F138" s="304" t="s">
        <v>4</v>
      </c>
      <c r="G138" s="304">
        <f>IF(H138="",0,VLOOKUP(H138,Parâmetros!$N$3:$O$8,2,0)*I138)</f>
        <v>0</v>
      </c>
      <c r="H138" s="305"/>
      <c r="I138" s="306"/>
      <c r="J138" s="306"/>
      <c r="K138" s="34" t="str">
        <f t="shared" si="7"/>
        <v/>
      </c>
      <c r="L138" s="384"/>
      <c r="M138" s="383"/>
    </row>
    <row r="139" spans="1:13" ht="45" customHeight="1" x14ac:dyDescent="0.2">
      <c r="A139" s="307" t="str">
        <f t="shared" si="6"/>
        <v>RQS009</v>
      </c>
      <c r="B139" s="633" t="s">
        <v>464</v>
      </c>
      <c r="C139" s="634" t="s">
        <v>464</v>
      </c>
      <c r="D139" s="634" t="s">
        <v>464</v>
      </c>
      <c r="E139" s="635" t="s">
        <v>464</v>
      </c>
      <c r="F139" s="304" t="s">
        <v>4</v>
      </c>
      <c r="G139" s="304">
        <f>IF(H139="",0,VLOOKUP(H139,Parâmetros!$N$3:$O$8,2,0)*I139)</f>
        <v>0</v>
      </c>
      <c r="H139" s="305"/>
      <c r="I139" s="306"/>
      <c r="J139" s="306"/>
      <c r="K139" s="34" t="str">
        <f t="shared" si="7"/>
        <v/>
      </c>
      <c r="L139" s="384"/>
      <c r="M139" s="383"/>
    </row>
    <row r="140" spans="1:13" ht="45" customHeight="1" x14ac:dyDescent="0.2">
      <c r="A140" s="307" t="str">
        <f t="shared" si="6"/>
        <v>RQS010</v>
      </c>
      <c r="B140" s="633" t="s">
        <v>465</v>
      </c>
      <c r="C140" s="634" t="s">
        <v>465</v>
      </c>
      <c r="D140" s="634" t="s">
        <v>465</v>
      </c>
      <c r="E140" s="635" t="s">
        <v>465</v>
      </c>
      <c r="F140" s="304" t="s">
        <v>4</v>
      </c>
      <c r="G140" s="304">
        <f>IF(H140="",0,VLOOKUP(H140,Parâmetros!$N$3:$O$8,2,0)*I140)</f>
        <v>0</v>
      </c>
      <c r="H140" s="305"/>
      <c r="I140" s="306"/>
      <c r="J140" s="306"/>
      <c r="K140" s="34" t="str">
        <f t="shared" si="7"/>
        <v/>
      </c>
      <c r="L140" s="384"/>
      <c r="M140" s="383"/>
    </row>
    <row r="141" spans="1:13" ht="45" customHeight="1" x14ac:dyDescent="0.2">
      <c r="A141" s="307" t="str">
        <f t="shared" si="6"/>
        <v>RQS011</v>
      </c>
      <c r="B141" s="633" t="s">
        <v>466</v>
      </c>
      <c r="C141" s="634" t="s">
        <v>466</v>
      </c>
      <c r="D141" s="634" t="s">
        <v>466</v>
      </c>
      <c r="E141" s="635" t="s">
        <v>466</v>
      </c>
      <c r="F141" s="304" t="s">
        <v>4</v>
      </c>
      <c r="G141" s="304">
        <f>IF(H141="",0,VLOOKUP(H141,Parâmetros!$N$3:$O$8,2,0)*I141)</f>
        <v>0</v>
      </c>
      <c r="H141" s="305"/>
      <c r="I141" s="306"/>
      <c r="J141" s="306"/>
      <c r="K141" s="34" t="str">
        <f t="shared" si="7"/>
        <v/>
      </c>
      <c r="L141" s="384"/>
      <c r="M141" s="383"/>
    </row>
    <row r="142" spans="1:13" ht="45" customHeight="1" x14ac:dyDescent="0.2">
      <c r="A142" s="307" t="str">
        <f t="shared" si="6"/>
        <v>RQS012</v>
      </c>
      <c r="B142" s="633" t="s">
        <v>467</v>
      </c>
      <c r="C142" s="634" t="s">
        <v>467</v>
      </c>
      <c r="D142" s="634" t="s">
        <v>467</v>
      </c>
      <c r="E142" s="635" t="s">
        <v>467</v>
      </c>
      <c r="F142" s="304" t="s">
        <v>4</v>
      </c>
      <c r="G142" s="304">
        <f>IF(H142="",0,VLOOKUP(H142,Parâmetros!$N$3:$O$8,2,0)*I142)</f>
        <v>0</v>
      </c>
      <c r="H142" s="305"/>
      <c r="I142" s="306"/>
      <c r="J142" s="306"/>
      <c r="K142" s="34" t="str">
        <f t="shared" si="7"/>
        <v/>
      </c>
      <c r="L142" s="384"/>
      <c r="M142" s="383"/>
    </row>
    <row r="143" spans="1:13" ht="45" customHeight="1" x14ac:dyDescent="0.2">
      <c r="A143" s="307" t="str">
        <f t="shared" si="6"/>
        <v>RQS013</v>
      </c>
      <c r="B143" s="633" t="s">
        <v>468</v>
      </c>
      <c r="C143" s="634" t="s">
        <v>468</v>
      </c>
      <c r="D143" s="634" t="s">
        <v>468</v>
      </c>
      <c r="E143" s="635" t="s">
        <v>468</v>
      </c>
      <c r="F143" s="304" t="s">
        <v>4</v>
      </c>
      <c r="G143" s="304">
        <f>IF(H143="",0,VLOOKUP(H143,Parâmetros!$N$3:$O$8,2,0)*I143)</f>
        <v>0</v>
      </c>
      <c r="H143" s="305"/>
      <c r="I143" s="306"/>
      <c r="J143" s="306"/>
      <c r="K143" s="34" t="str">
        <f t="shared" si="7"/>
        <v/>
      </c>
      <c r="L143" s="384"/>
      <c r="M143" s="383"/>
    </row>
    <row r="144" spans="1:13" ht="45" customHeight="1" x14ac:dyDescent="0.2">
      <c r="A144" s="307" t="str">
        <f t="shared" si="6"/>
        <v>RQS014</v>
      </c>
      <c r="B144" s="633" t="s">
        <v>469</v>
      </c>
      <c r="C144" s="634" t="s">
        <v>469</v>
      </c>
      <c r="D144" s="634" t="s">
        <v>469</v>
      </c>
      <c r="E144" s="635" t="s">
        <v>469</v>
      </c>
      <c r="F144" s="304" t="s">
        <v>4</v>
      </c>
      <c r="G144" s="304">
        <f>IF(H144="",0,VLOOKUP(H144,Parâmetros!$N$3:$O$8,2,0)*I144)</f>
        <v>0</v>
      </c>
      <c r="H144" s="305"/>
      <c r="I144" s="306"/>
      <c r="J144" s="306"/>
      <c r="K144" s="34" t="str">
        <f t="shared" si="7"/>
        <v/>
      </c>
      <c r="L144" s="384"/>
      <c r="M144" s="383"/>
    </row>
    <row r="145" spans="1:13" ht="45" customHeight="1" x14ac:dyDescent="0.2">
      <c r="A145" s="307" t="str">
        <f t="shared" si="6"/>
        <v>RQS015</v>
      </c>
      <c r="B145" s="633" t="s">
        <v>470</v>
      </c>
      <c r="C145" s="634" t="s">
        <v>470</v>
      </c>
      <c r="D145" s="634" t="s">
        <v>470</v>
      </c>
      <c r="E145" s="635" t="s">
        <v>470</v>
      </c>
      <c r="F145" s="304" t="s">
        <v>4</v>
      </c>
      <c r="G145" s="304">
        <f>IF(H145="",0,VLOOKUP(H145,Parâmetros!$N$3:$O$8,2,0)*I145)</f>
        <v>0</v>
      </c>
      <c r="H145" s="305"/>
      <c r="I145" s="306"/>
      <c r="J145" s="306"/>
      <c r="K145" s="34" t="str">
        <f t="shared" si="7"/>
        <v/>
      </c>
      <c r="L145" s="384"/>
      <c r="M145" s="383"/>
    </row>
    <row r="146" spans="1:13" ht="45" customHeight="1" x14ac:dyDescent="0.2">
      <c r="A146" s="307" t="str">
        <f t="shared" si="6"/>
        <v>RQS016</v>
      </c>
      <c r="B146" s="633" t="s">
        <v>471</v>
      </c>
      <c r="C146" s="634" t="s">
        <v>471</v>
      </c>
      <c r="D146" s="634" t="s">
        <v>471</v>
      </c>
      <c r="E146" s="635" t="s">
        <v>471</v>
      </c>
      <c r="F146" s="304" t="s">
        <v>4</v>
      </c>
      <c r="G146" s="304">
        <f>IF(H146="",0,VLOOKUP(H146,Parâmetros!$N$3:$O$8,2,0)*I146)</f>
        <v>0</v>
      </c>
      <c r="H146" s="305"/>
      <c r="I146" s="306"/>
      <c r="J146" s="306"/>
      <c r="K146" s="34" t="str">
        <f t="shared" si="7"/>
        <v/>
      </c>
      <c r="L146" s="384"/>
      <c r="M146" s="383"/>
    </row>
    <row r="147" spans="1:13" ht="45" customHeight="1" x14ac:dyDescent="0.2">
      <c r="A147" s="307" t="str">
        <f t="shared" si="6"/>
        <v>RQS017</v>
      </c>
      <c r="B147" s="633" t="s">
        <v>576</v>
      </c>
      <c r="C147" s="634" t="s">
        <v>576</v>
      </c>
      <c r="D147" s="634" t="s">
        <v>576</v>
      </c>
      <c r="E147" s="635" t="s">
        <v>576</v>
      </c>
      <c r="F147" s="304" t="s">
        <v>4</v>
      </c>
      <c r="G147" s="304">
        <f>IF(H147="",0,VLOOKUP(H147,Parâmetros!$N$3:$O$8,2,0)*I147)</f>
        <v>0</v>
      </c>
      <c r="H147" s="305"/>
      <c r="I147" s="306"/>
      <c r="J147" s="306"/>
      <c r="K147" s="34" t="str">
        <f t="shared" si="7"/>
        <v/>
      </c>
      <c r="L147" s="384"/>
      <c r="M147" s="383"/>
    </row>
    <row r="148" spans="1:13" ht="45" customHeight="1" x14ac:dyDescent="0.2">
      <c r="A148" s="307" t="str">
        <f t="shared" si="6"/>
        <v>RQS018</v>
      </c>
      <c r="B148" s="633" t="s">
        <v>472</v>
      </c>
      <c r="C148" s="634" t="s">
        <v>472</v>
      </c>
      <c r="D148" s="634" t="s">
        <v>472</v>
      </c>
      <c r="E148" s="635" t="s">
        <v>472</v>
      </c>
      <c r="F148" s="304" t="s">
        <v>4</v>
      </c>
      <c r="G148" s="304">
        <f>IF(H148="",0,VLOOKUP(H148,Parâmetros!$N$3:$O$8,2,0)*I148)</f>
        <v>0</v>
      </c>
      <c r="H148" s="305"/>
      <c r="I148" s="306"/>
      <c r="J148" s="306"/>
      <c r="K148" s="34" t="str">
        <f t="shared" si="7"/>
        <v/>
      </c>
      <c r="L148" s="384"/>
      <c r="M148" s="383"/>
    </row>
    <row r="149" spans="1:13" ht="45" customHeight="1" x14ac:dyDescent="0.2">
      <c r="A149" s="307" t="str">
        <f t="shared" si="6"/>
        <v>RQS019</v>
      </c>
      <c r="B149" s="633" t="s">
        <v>473</v>
      </c>
      <c r="C149" s="634" t="s">
        <v>473</v>
      </c>
      <c r="D149" s="634" t="s">
        <v>473</v>
      </c>
      <c r="E149" s="635" t="s">
        <v>473</v>
      </c>
      <c r="F149" s="304" t="s">
        <v>4</v>
      </c>
      <c r="G149" s="304">
        <f>IF(H149="",0,VLOOKUP(H149,Parâmetros!$N$3:$O$8,2,0)*I149)</f>
        <v>0</v>
      </c>
      <c r="H149" s="305"/>
      <c r="I149" s="306"/>
      <c r="J149" s="306"/>
      <c r="K149" s="34" t="str">
        <f t="shared" si="7"/>
        <v/>
      </c>
      <c r="L149" s="384"/>
      <c r="M149" s="383"/>
    </row>
    <row r="150" spans="1:13" ht="45" customHeight="1" x14ac:dyDescent="0.2">
      <c r="A150" s="307" t="str">
        <f t="shared" si="6"/>
        <v>RQS020</v>
      </c>
      <c r="B150" s="633" t="s">
        <v>474</v>
      </c>
      <c r="C150" s="634" t="s">
        <v>474</v>
      </c>
      <c r="D150" s="634" t="s">
        <v>474</v>
      </c>
      <c r="E150" s="635" t="s">
        <v>474</v>
      </c>
      <c r="F150" s="304" t="s">
        <v>5</v>
      </c>
      <c r="G150" s="304">
        <f>IF(H150="",0,VLOOKUP(H150,Parâmetros!$N$3:$O$8,2,0)*I150)</f>
        <v>0</v>
      </c>
      <c r="H150" s="305"/>
      <c r="I150" s="306"/>
      <c r="J150" s="306"/>
      <c r="K150" s="34" t="str">
        <f t="shared" si="7"/>
        <v/>
      </c>
      <c r="L150" s="384"/>
      <c r="M150" s="383"/>
    </row>
    <row r="151" spans="1:13" ht="45" customHeight="1" x14ac:dyDescent="0.2">
      <c r="A151" s="307" t="str">
        <f t="shared" si="6"/>
        <v>RQS021</v>
      </c>
      <c r="B151" s="633" t="s">
        <v>475</v>
      </c>
      <c r="C151" s="634" t="s">
        <v>475</v>
      </c>
      <c r="D151" s="634" t="s">
        <v>475</v>
      </c>
      <c r="E151" s="635" t="s">
        <v>475</v>
      </c>
      <c r="F151" s="304" t="s">
        <v>4</v>
      </c>
      <c r="G151" s="304">
        <f>IF(H151="",0,VLOOKUP(H151,Parâmetros!$N$3:$O$8,2,0)*I151)</f>
        <v>0</v>
      </c>
      <c r="H151" s="305"/>
      <c r="I151" s="306"/>
      <c r="J151" s="306"/>
      <c r="K151" s="34" t="str">
        <f t="shared" si="7"/>
        <v/>
      </c>
      <c r="L151" s="384"/>
      <c r="M151" s="383"/>
    </row>
    <row r="152" spans="1:13" ht="45" customHeight="1" x14ac:dyDescent="0.2">
      <c r="A152" s="307" t="str">
        <f t="shared" si="6"/>
        <v>RQS022</v>
      </c>
      <c r="B152" s="633" t="s">
        <v>476</v>
      </c>
      <c r="C152" s="634" t="s">
        <v>476</v>
      </c>
      <c r="D152" s="634" t="s">
        <v>476</v>
      </c>
      <c r="E152" s="635" t="s">
        <v>476</v>
      </c>
      <c r="F152" s="304" t="s">
        <v>4</v>
      </c>
      <c r="G152" s="304">
        <f>IF(H152="",0,VLOOKUP(H152,Parâmetros!$N$3:$O$8,2,0)*I152)</f>
        <v>0</v>
      </c>
      <c r="H152" s="305"/>
      <c r="I152" s="306"/>
      <c r="J152" s="306"/>
      <c r="K152" s="34" t="str">
        <f t="shared" si="7"/>
        <v/>
      </c>
      <c r="L152" s="384"/>
      <c r="M152" s="383"/>
    </row>
    <row r="153" spans="1:13" ht="45" customHeight="1" x14ac:dyDescent="0.2">
      <c r="A153" s="307" t="str">
        <f t="shared" si="6"/>
        <v>RQS023</v>
      </c>
      <c r="B153" s="633" t="s">
        <v>477</v>
      </c>
      <c r="C153" s="634" t="s">
        <v>477</v>
      </c>
      <c r="D153" s="634" t="s">
        <v>477</v>
      </c>
      <c r="E153" s="635" t="s">
        <v>477</v>
      </c>
      <c r="F153" s="304" t="s">
        <v>4</v>
      </c>
      <c r="G153" s="304">
        <f>IF(H153="",0,VLOOKUP(H153,Parâmetros!$N$3:$O$8,2,0)*I153)</f>
        <v>0</v>
      </c>
      <c r="H153" s="305"/>
      <c r="I153" s="306"/>
      <c r="J153" s="306"/>
      <c r="K153" s="34" t="str">
        <f t="shared" si="7"/>
        <v/>
      </c>
      <c r="L153" s="384"/>
      <c r="M153" s="383"/>
    </row>
    <row r="154" spans="1:13" ht="45" customHeight="1" x14ac:dyDescent="0.2">
      <c r="A154" s="307" t="str">
        <f t="shared" si="6"/>
        <v>RQS024</v>
      </c>
      <c r="B154" s="633" t="s">
        <v>478</v>
      </c>
      <c r="C154" s="634" t="s">
        <v>478</v>
      </c>
      <c r="D154" s="634" t="s">
        <v>478</v>
      </c>
      <c r="E154" s="635" t="s">
        <v>478</v>
      </c>
      <c r="F154" s="304" t="s">
        <v>4</v>
      </c>
      <c r="G154" s="304">
        <f>IF(H154="",0,VLOOKUP(H154,Parâmetros!$N$3:$O$8,2,0)*I154)</f>
        <v>0</v>
      </c>
      <c r="H154" s="305"/>
      <c r="I154" s="306"/>
      <c r="J154" s="306"/>
      <c r="K154" s="34" t="str">
        <f t="shared" si="7"/>
        <v/>
      </c>
      <c r="L154" s="384"/>
      <c r="M154" s="383"/>
    </row>
    <row r="155" spans="1:13" ht="45" customHeight="1" x14ac:dyDescent="0.2">
      <c r="A155" s="307" t="str">
        <f t="shared" si="6"/>
        <v>RQS025</v>
      </c>
      <c r="B155" s="633" t="s">
        <v>479</v>
      </c>
      <c r="C155" s="634" t="s">
        <v>479</v>
      </c>
      <c r="D155" s="634" t="s">
        <v>479</v>
      </c>
      <c r="E155" s="635" t="s">
        <v>479</v>
      </c>
      <c r="F155" s="304" t="s">
        <v>4</v>
      </c>
      <c r="G155" s="304">
        <f>IF(H155="",0,VLOOKUP(H155,Parâmetros!$N$3:$O$8,2,0)*I155)</f>
        <v>0</v>
      </c>
      <c r="H155" s="305"/>
      <c r="I155" s="306"/>
      <c r="J155" s="306"/>
      <c r="K155" s="34" t="str">
        <f t="shared" si="7"/>
        <v/>
      </c>
      <c r="L155" s="384"/>
      <c r="M155" s="383"/>
    </row>
    <row r="156" spans="1:13" ht="45" customHeight="1" x14ac:dyDescent="0.2">
      <c r="A156" s="307" t="str">
        <f t="shared" si="6"/>
        <v>RQS026</v>
      </c>
      <c r="B156" s="633" t="s">
        <v>480</v>
      </c>
      <c r="C156" s="634" t="s">
        <v>480</v>
      </c>
      <c r="D156" s="634" t="s">
        <v>480</v>
      </c>
      <c r="E156" s="635" t="s">
        <v>480</v>
      </c>
      <c r="F156" s="304" t="s">
        <v>4</v>
      </c>
      <c r="G156" s="304">
        <f>IF(H156="",0,VLOOKUP(H156,Parâmetros!$N$3:$O$8,2,0)*I156)</f>
        <v>0</v>
      </c>
      <c r="H156" s="305"/>
      <c r="I156" s="306"/>
      <c r="J156" s="306"/>
      <c r="K156" s="34" t="str">
        <f t="shared" si="7"/>
        <v/>
      </c>
      <c r="L156" s="384"/>
      <c r="M156" s="383"/>
    </row>
    <row r="157" spans="1:13" ht="45" customHeight="1" x14ac:dyDescent="0.2">
      <c r="A157" s="307" t="str">
        <f t="shared" si="6"/>
        <v>RQS027</v>
      </c>
      <c r="B157" s="633" t="s">
        <v>577</v>
      </c>
      <c r="C157" s="634" t="s">
        <v>577</v>
      </c>
      <c r="D157" s="634" t="s">
        <v>577</v>
      </c>
      <c r="E157" s="635" t="s">
        <v>577</v>
      </c>
      <c r="F157" s="304" t="s">
        <v>4</v>
      </c>
      <c r="G157" s="304">
        <f>IF(H157="",0,VLOOKUP(H157,Parâmetros!$N$3:$O$8,2,0)*I157)</f>
        <v>0</v>
      </c>
      <c r="H157" s="305"/>
      <c r="I157" s="306"/>
      <c r="J157" s="306"/>
      <c r="K157" s="34" t="str">
        <f t="shared" si="7"/>
        <v/>
      </c>
      <c r="L157" s="384"/>
      <c r="M157" s="383"/>
    </row>
    <row r="158" spans="1:13" ht="45" customHeight="1" x14ac:dyDescent="0.2">
      <c r="A158" s="307" t="str">
        <f t="shared" si="6"/>
        <v>RQS028</v>
      </c>
      <c r="B158" s="633" t="s">
        <v>481</v>
      </c>
      <c r="C158" s="634" t="s">
        <v>481</v>
      </c>
      <c r="D158" s="634" t="s">
        <v>481</v>
      </c>
      <c r="E158" s="635" t="s">
        <v>481</v>
      </c>
      <c r="F158" s="304" t="s">
        <v>4</v>
      </c>
      <c r="G158" s="304">
        <f>IF(H158="",0,VLOOKUP(H158,Parâmetros!$N$3:$O$8,2,0)*I158)</f>
        <v>0</v>
      </c>
      <c r="H158" s="305"/>
      <c r="I158" s="306"/>
      <c r="J158" s="306"/>
      <c r="K158" s="34" t="str">
        <f t="shared" si="7"/>
        <v/>
      </c>
      <c r="L158" s="384"/>
      <c r="M158" s="383"/>
    </row>
    <row r="159" spans="1:13" ht="45" customHeight="1" x14ac:dyDescent="0.2">
      <c r="A159" s="307" t="str">
        <f t="shared" si="6"/>
        <v>RQS029</v>
      </c>
      <c r="B159" s="633" t="s">
        <v>482</v>
      </c>
      <c r="C159" s="634" t="s">
        <v>482</v>
      </c>
      <c r="D159" s="634" t="s">
        <v>482</v>
      </c>
      <c r="E159" s="635" t="s">
        <v>482</v>
      </c>
      <c r="F159" s="304" t="s">
        <v>4</v>
      </c>
      <c r="G159" s="304">
        <f>IF(H159="",0,VLOOKUP(H159,Parâmetros!$N$3:$O$8,2,0)*I159)</f>
        <v>0</v>
      </c>
      <c r="H159" s="305"/>
      <c r="I159" s="306"/>
      <c r="J159" s="306"/>
      <c r="K159" s="34" t="str">
        <f t="shared" si="7"/>
        <v/>
      </c>
      <c r="L159" s="384"/>
      <c r="M159" s="383"/>
    </row>
    <row r="160" spans="1:13" ht="45" customHeight="1" x14ac:dyDescent="0.2">
      <c r="A160" s="307" t="str">
        <f t="shared" si="6"/>
        <v>RQS030</v>
      </c>
      <c r="B160" s="633" t="s">
        <v>483</v>
      </c>
      <c r="C160" s="634" t="s">
        <v>483</v>
      </c>
      <c r="D160" s="634" t="s">
        <v>483</v>
      </c>
      <c r="E160" s="635" t="s">
        <v>483</v>
      </c>
      <c r="F160" s="304" t="s">
        <v>4</v>
      </c>
      <c r="G160" s="304">
        <f>IF(H160="",0,VLOOKUP(H160,Parâmetros!$N$3:$O$8,2,0)*I160)</f>
        <v>0</v>
      </c>
      <c r="H160" s="305"/>
      <c r="I160" s="306"/>
      <c r="J160" s="306"/>
      <c r="K160" s="34" t="str">
        <f t="shared" si="7"/>
        <v/>
      </c>
      <c r="L160" s="384"/>
      <c r="M160" s="383"/>
    </row>
    <row r="161" spans="1:13" ht="45" customHeight="1" x14ac:dyDescent="0.2">
      <c r="A161" s="307" t="str">
        <f t="shared" si="6"/>
        <v>RQS031</v>
      </c>
      <c r="B161" s="633" t="s">
        <v>484</v>
      </c>
      <c r="C161" s="634" t="s">
        <v>484</v>
      </c>
      <c r="D161" s="634" t="s">
        <v>484</v>
      </c>
      <c r="E161" s="635" t="s">
        <v>484</v>
      </c>
      <c r="F161" s="304" t="s">
        <v>4</v>
      </c>
      <c r="G161" s="304">
        <f>IF(H161="",0,VLOOKUP(H161,Parâmetros!$N$3:$O$8,2,0)*I161)</f>
        <v>0</v>
      </c>
      <c r="H161" s="305"/>
      <c r="I161" s="306"/>
      <c r="J161" s="306"/>
      <c r="K161" s="34" t="str">
        <f t="shared" si="7"/>
        <v/>
      </c>
      <c r="L161" s="384"/>
      <c r="M161" s="383"/>
    </row>
    <row r="162" spans="1:13" ht="45" customHeight="1" x14ac:dyDescent="0.2">
      <c r="A162" s="307" t="str">
        <f t="shared" si="6"/>
        <v>RQS032</v>
      </c>
      <c r="B162" s="633" t="s">
        <v>485</v>
      </c>
      <c r="C162" s="634" t="s">
        <v>485</v>
      </c>
      <c r="D162" s="634" t="s">
        <v>485</v>
      </c>
      <c r="E162" s="635" t="s">
        <v>485</v>
      </c>
      <c r="F162" s="304" t="s">
        <v>4</v>
      </c>
      <c r="G162" s="304">
        <f>IF(H162="",0,VLOOKUP(H162,Parâmetros!$N$3:$O$8,2,0)*I162)</f>
        <v>0</v>
      </c>
      <c r="H162" s="305"/>
      <c r="I162" s="306"/>
      <c r="J162" s="306"/>
      <c r="K162" s="34" t="str">
        <f t="shared" si="7"/>
        <v/>
      </c>
      <c r="L162" s="384"/>
      <c r="M162" s="383"/>
    </row>
    <row r="163" spans="1:13" ht="45" customHeight="1" x14ac:dyDescent="0.2">
      <c r="A163" s="307" t="str">
        <f t="shared" si="6"/>
        <v>RQS033</v>
      </c>
      <c r="B163" s="633" t="s">
        <v>486</v>
      </c>
      <c r="C163" s="634" t="s">
        <v>486</v>
      </c>
      <c r="D163" s="634" t="s">
        <v>486</v>
      </c>
      <c r="E163" s="635" t="s">
        <v>486</v>
      </c>
      <c r="F163" s="304" t="s">
        <v>4</v>
      </c>
      <c r="G163" s="304">
        <f>IF(H163="",0,VLOOKUP(H163,Parâmetros!$N$3:$O$8,2,0)*I163)</f>
        <v>0</v>
      </c>
      <c r="H163" s="305"/>
      <c r="I163" s="306"/>
      <c r="J163" s="306"/>
      <c r="K163" s="34" t="str">
        <f t="shared" si="7"/>
        <v/>
      </c>
      <c r="L163" s="384"/>
      <c r="M163" s="383"/>
    </row>
    <row r="164" spans="1:13" ht="45" customHeight="1" x14ac:dyDescent="0.2">
      <c r="A164" s="307" t="str">
        <f t="shared" si="6"/>
        <v>RQS034</v>
      </c>
      <c r="B164" s="633" t="s">
        <v>487</v>
      </c>
      <c r="C164" s="634" t="s">
        <v>487</v>
      </c>
      <c r="D164" s="634" t="s">
        <v>487</v>
      </c>
      <c r="E164" s="635" t="s">
        <v>487</v>
      </c>
      <c r="F164" s="304" t="s">
        <v>4</v>
      </c>
      <c r="G164" s="304">
        <f>IF(H164="",0,VLOOKUP(H164,Parâmetros!$N$3:$O$8,2,0)*I164)</f>
        <v>0</v>
      </c>
      <c r="H164" s="305"/>
      <c r="I164" s="306"/>
      <c r="J164" s="306"/>
      <c r="K164" s="34" t="str">
        <f t="shared" si="7"/>
        <v/>
      </c>
      <c r="L164" s="384"/>
      <c r="M164" s="383"/>
    </row>
    <row r="165" spans="1:13" ht="45" customHeight="1" x14ac:dyDescent="0.2">
      <c r="A165" s="307" t="str">
        <f t="shared" si="6"/>
        <v>RQS035</v>
      </c>
      <c r="B165" s="633" t="s">
        <v>488</v>
      </c>
      <c r="C165" s="634" t="s">
        <v>488</v>
      </c>
      <c r="D165" s="634" t="s">
        <v>488</v>
      </c>
      <c r="E165" s="635" t="s">
        <v>488</v>
      </c>
      <c r="F165" s="304" t="s">
        <v>4</v>
      </c>
      <c r="G165" s="304">
        <f>IF(H165="",0,VLOOKUP(H165,Parâmetros!$N$3:$O$8,2,0)*I165)</f>
        <v>0</v>
      </c>
      <c r="H165" s="305"/>
      <c r="I165" s="306"/>
      <c r="J165" s="306"/>
      <c r="K165" s="34" t="str">
        <f t="shared" si="7"/>
        <v/>
      </c>
      <c r="L165" s="384"/>
      <c r="M165" s="383"/>
    </row>
    <row r="166" spans="1:13" ht="45" customHeight="1" x14ac:dyDescent="0.2">
      <c r="A166" s="307" t="str">
        <f t="shared" si="6"/>
        <v>RQS036</v>
      </c>
      <c r="B166" s="633" t="s">
        <v>489</v>
      </c>
      <c r="C166" s="634" t="s">
        <v>489</v>
      </c>
      <c r="D166" s="634" t="s">
        <v>489</v>
      </c>
      <c r="E166" s="635" t="s">
        <v>489</v>
      </c>
      <c r="F166" s="304" t="s">
        <v>4</v>
      </c>
      <c r="G166" s="304">
        <f>IF(H166="",0,VLOOKUP(H166,Parâmetros!$N$3:$O$8,2,0)*I166)</f>
        <v>0</v>
      </c>
      <c r="H166" s="305"/>
      <c r="I166" s="306"/>
      <c r="J166" s="306"/>
      <c r="K166" s="34" t="str">
        <f t="shared" si="7"/>
        <v/>
      </c>
      <c r="L166" s="384"/>
      <c r="M166" s="383"/>
    </row>
    <row r="167" spans="1:13" ht="45" customHeight="1" x14ac:dyDescent="0.2">
      <c r="A167" s="307" t="str">
        <f t="shared" si="6"/>
        <v>RQS037</v>
      </c>
      <c r="B167" s="633" t="s">
        <v>490</v>
      </c>
      <c r="C167" s="634" t="s">
        <v>490</v>
      </c>
      <c r="D167" s="634" t="s">
        <v>490</v>
      </c>
      <c r="E167" s="635" t="s">
        <v>490</v>
      </c>
      <c r="F167" s="304" t="s">
        <v>4</v>
      </c>
      <c r="G167" s="304">
        <f>IF(H167="",0,VLOOKUP(H167,Parâmetros!$N$3:$O$8,2,0)*I167)</f>
        <v>0</v>
      </c>
      <c r="H167" s="305"/>
      <c r="I167" s="306"/>
      <c r="J167" s="306"/>
      <c r="K167" s="34" t="str">
        <f t="shared" si="7"/>
        <v/>
      </c>
      <c r="L167" s="384"/>
      <c r="M167" s="383"/>
    </row>
    <row r="168" spans="1:13" ht="45" customHeight="1" x14ac:dyDescent="0.2">
      <c r="A168" s="307" t="str">
        <f t="shared" si="6"/>
        <v>RQS038</v>
      </c>
      <c r="B168" s="633" t="s">
        <v>491</v>
      </c>
      <c r="C168" s="634" t="s">
        <v>491</v>
      </c>
      <c r="D168" s="634" t="s">
        <v>491</v>
      </c>
      <c r="E168" s="635" t="s">
        <v>491</v>
      </c>
      <c r="F168" s="304" t="s">
        <v>4</v>
      </c>
      <c r="G168" s="304">
        <f>IF(H168="",0,VLOOKUP(H168,Parâmetros!$N$3:$O$8,2,0)*I168)</f>
        <v>0</v>
      </c>
      <c r="H168" s="305"/>
      <c r="I168" s="306"/>
      <c r="J168" s="306"/>
      <c r="K168" s="34" t="str">
        <f t="shared" si="7"/>
        <v/>
      </c>
      <c r="L168" s="384"/>
      <c r="M168" s="383"/>
    </row>
    <row r="169" spans="1:13" ht="45" customHeight="1" x14ac:dyDescent="0.2">
      <c r="A169" s="307" t="str">
        <f t="shared" si="6"/>
        <v>RQS039</v>
      </c>
      <c r="B169" s="633" t="s">
        <v>492</v>
      </c>
      <c r="C169" s="634" t="s">
        <v>492</v>
      </c>
      <c r="D169" s="634" t="s">
        <v>492</v>
      </c>
      <c r="E169" s="635" t="s">
        <v>492</v>
      </c>
      <c r="F169" s="304" t="s">
        <v>4</v>
      </c>
      <c r="G169" s="304">
        <f>IF(H169="",0,VLOOKUP(H169,Parâmetros!$N$3:$O$8,2,0)*I169)</f>
        <v>0</v>
      </c>
      <c r="H169" s="305"/>
      <c r="I169" s="306"/>
      <c r="J169" s="306"/>
      <c r="K169" s="34" t="str">
        <f t="shared" si="7"/>
        <v/>
      </c>
      <c r="L169" s="384"/>
      <c r="M169" s="383"/>
    </row>
    <row r="170" spans="1:13" ht="45" customHeight="1" x14ac:dyDescent="0.2">
      <c r="A170" s="307" t="str">
        <f t="shared" si="6"/>
        <v>RQS040</v>
      </c>
      <c r="B170" s="633" t="s">
        <v>493</v>
      </c>
      <c r="C170" s="634" t="s">
        <v>493</v>
      </c>
      <c r="D170" s="634" t="s">
        <v>493</v>
      </c>
      <c r="E170" s="635" t="s">
        <v>493</v>
      </c>
      <c r="F170" s="304" t="s">
        <v>4</v>
      </c>
      <c r="G170" s="304">
        <f>IF(H170="",0,VLOOKUP(H170,Parâmetros!$N$3:$O$8,2,0)*I170)</f>
        <v>0</v>
      </c>
      <c r="H170" s="305"/>
      <c r="I170" s="306"/>
      <c r="J170" s="306"/>
      <c r="K170" s="34" t="str">
        <f t="shared" si="7"/>
        <v/>
      </c>
      <c r="L170" s="384"/>
      <c r="M170" s="383"/>
    </row>
    <row r="171" spans="1:13" ht="45" customHeight="1" x14ac:dyDescent="0.2">
      <c r="A171" s="307" t="str">
        <f t="shared" si="6"/>
        <v>RQS041</v>
      </c>
      <c r="B171" s="633" t="s">
        <v>494</v>
      </c>
      <c r="C171" s="634" t="s">
        <v>494</v>
      </c>
      <c r="D171" s="634" t="s">
        <v>494</v>
      </c>
      <c r="E171" s="635" t="s">
        <v>494</v>
      </c>
      <c r="F171" s="304" t="s">
        <v>4</v>
      </c>
      <c r="G171" s="304">
        <f>IF(H171="",0,VLOOKUP(H171,Parâmetros!$N$3:$O$8,2,0)*I171)</f>
        <v>0</v>
      </c>
      <c r="H171" s="305"/>
      <c r="I171" s="306"/>
      <c r="J171" s="306"/>
      <c r="K171" s="34" t="str">
        <f t="shared" si="7"/>
        <v/>
      </c>
      <c r="L171" s="384"/>
      <c r="M171" s="383"/>
    </row>
    <row r="172" spans="1:13" ht="45" customHeight="1" x14ac:dyDescent="0.2">
      <c r="A172" s="307" t="str">
        <f t="shared" si="6"/>
        <v>RQS042</v>
      </c>
      <c r="B172" s="633" t="s">
        <v>495</v>
      </c>
      <c r="C172" s="634" t="s">
        <v>495</v>
      </c>
      <c r="D172" s="634" t="s">
        <v>495</v>
      </c>
      <c r="E172" s="635" t="s">
        <v>495</v>
      </c>
      <c r="F172" s="304" t="s">
        <v>4</v>
      </c>
      <c r="G172" s="304">
        <f>IF(H172="",0,VLOOKUP(H172,Parâmetros!$N$3:$O$8,2,0)*I172)</f>
        <v>0</v>
      </c>
      <c r="H172" s="305"/>
      <c r="I172" s="306"/>
      <c r="J172" s="306"/>
      <c r="K172" s="34" t="str">
        <f t="shared" si="7"/>
        <v/>
      </c>
      <c r="L172" s="384"/>
      <c r="M172" s="383"/>
    </row>
    <row r="173" spans="1:13" ht="45" customHeight="1" x14ac:dyDescent="0.2">
      <c r="A173" s="307" t="str">
        <f t="shared" si="6"/>
        <v>RQS043</v>
      </c>
      <c r="B173" s="633" t="s">
        <v>496</v>
      </c>
      <c r="C173" s="634" t="s">
        <v>496</v>
      </c>
      <c r="D173" s="634" t="s">
        <v>496</v>
      </c>
      <c r="E173" s="635" t="s">
        <v>496</v>
      </c>
      <c r="F173" s="304" t="s">
        <v>4</v>
      </c>
      <c r="G173" s="304">
        <f>IF(H173="",0,VLOOKUP(H173,Parâmetros!$N$3:$O$8,2,0)*I173)</f>
        <v>0</v>
      </c>
      <c r="H173" s="305"/>
      <c r="I173" s="306"/>
      <c r="J173" s="306"/>
      <c r="K173" s="34" t="str">
        <f t="shared" si="7"/>
        <v/>
      </c>
      <c r="L173" s="384"/>
      <c r="M173" s="383"/>
    </row>
    <row r="174" spans="1:13" ht="45" customHeight="1" x14ac:dyDescent="0.2">
      <c r="A174" s="307" t="str">
        <f t="shared" si="6"/>
        <v>RQS044</v>
      </c>
      <c r="B174" s="633" t="s">
        <v>497</v>
      </c>
      <c r="C174" s="634" t="s">
        <v>497</v>
      </c>
      <c r="D174" s="634" t="s">
        <v>497</v>
      </c>
      <c r="E174" s="635" t="s">
        <v>497</v>
      </c>
      <c r="F174" s="304" t="s">
        <v>4</v>
      </c>
      <c r="G174" s="304">
        <f>IF(H174="",0,VLOOKUP(H174,Parâmetros!$N$3:$O$8,2,0)*I174)</f>
        <v>0</v>
      </c>
      <c r="H174" s="305"/>
      <c r="I174" s="306"/>
      <c r="J174" s="306"/>
      <c r="K174" s="34" t="str">
        <f t="shared" si="7"/>
        <v/>
      </c>
      <c r="L174" s="384"/>
      <c r="M174" s="383"/>
    </row>
    <row r="175" spans="1:13" ht="45" customHeight="1" x14ac:dyDescent="0.2">
      <c r="A175" s="307" t="str">
        <f t="shared" si="6"/>
        <v>RQS045</v>
      </c>
      <c r="B175" s="633" t="s">
        <v>498</v>
      </c>
      <c r="C175" s="634" t="s">
        <v>498</v>
      </c>
      <c r="D175" s="634" t="s">
        <v>498</v>
      </c>
      <c r="E175" s="635" t="s">
        <v>498</v>
      </c>
      <c r="F175" s="304" t="s">
        <v>4</v>
      </c>
      <c r="G175" s="304">
        <f>IF(H175="",0,VLOOKUP(H175,Parâmetros!$N$3:$O$8,2,0)*I175)</f>
        <v>0</v>
      </c>
      <c r="H175" s="305"/>
      <c r="I175" s="306"/>
      <c r="J175" s="306"/>
      <c r="K175" s="34" t="str">
        <f t="shared" si="7"/>
        <v/>
      </c>
      <c r="L175" s="384"/>
      <c r="M175" s="383"/>
    </row>
    <row r="176" spans="1:13" ht="45" customHeight="1" x14ac:dyDescent="0.2">
      <c r="A176" s="307" t="str">
        <f t="shared" si="6"/>
        <v>RQS046</v>
      </c>
      <c r="B176" s="633" t="s">
        <v>499</v>
      </c>
      <c r="C176" s="634" t="s">
        <v>499</v>
      </c>
      <c r="D176" s="634" t="s">
        <v>499</v>
      </c>
      <c r="E176" s="635" t="s">
        <v>499</v>
      </c>
      <c r="F176" s="304" t="s">
        <v>4</v>
      </c>
      <c r="G176" s="304">
        <f>IF(H176="",0,VLOOKUP(H176,Parâmetros!$N$3:$O$8,2,0)*I176)</f>
        <v>0</v>
      </c>
      <c r="H176" s="305"/>
      <c r="I176" s="306"/>
      <c r="J176" s="306"/>
      <c r="K176" s="34" t="str">
        <f t="shared" si="7"/>
        <v/>
      </c>
      <c r="L176" s="384"/>
      <c r="M176" s="383"/>
    </row>
    <row r="177" spans="1:13" ht="45" customHeight="1" x14ac:dyDescent="0.2">
      <c r="A177" s="307" t="str">
        <f t="shared" si="6"/>
        <v>RQS047</v>
      </c>
      <c r="B177" s="633" t="s">
        <v>500</v>
      </c>
      <c r="C177" s="634" t="s">
        <v>500</v>
      </c>
      <c r="D177" s="634" t="s">
        <v>500</v>
      </c>
      <c r="E177" s="635" t="s">
        <v>500</v>
      </c>
      <c r="F177" s="304" t="s">
        <v>4</v>
      </c>
      <c r="G177" s="304">
        <f>IF(H177="",0,VLOOKUP(H177,Parâmetros!$N$3:$O$8,2,0)*I177)</f>
        <v>0</v>
      </c>
      <c r="H177" s="305"/>
      <c r="I177" s="306"/>
      <c r="J177" s="306"/>
      <c r="K177" s="34" t="str">
        <f t="shared" si="7"/>
        <v/>
      </c>
      <c r="L177" s="384"/>
      <c r="M177" s="383"/>
    </row>
    <row r="178" spans="1:13" ht="45" customHeight="1" x14ac:dyDescent="0.2">
      <c r="A178" s="307" t="str">
        <f t="shared" si="6"/>
        <v>RQS048</v>
      </c>
      <c r="B178" s="633" t="s">
        <v>501</v>
      </c>
      <c r="C178" s="634" t="s">
        <v>501</v>
      </c>
      <c r="D178" s="634" t="s">
        <v>501</v>
      </c>
      <c r="E178" s="635" t="s">
        <v>501</v>
      </c>
      <c r="F178" s="304" t="s">
        <v>4</v>
      </c>
      <c r="G178" s="304">
        <f>IF(H178="",0,VLOOKUP(H178,Parâmetros!$N$3:$O$8,2,0)*I178)</f>
        <v>0</v>
      </c>
      <c r="H178" s="305"/>
      <c r="I178" s="306"/>
      <c r="J178" s="306"/>
      <c r="K178" s="34" t="str">
        <f t="shared" si="7"/>
        <v/>
      </c>
      <c r="L178" s="384"/>
      <c r="M178" s="383"/>
    </row>
    <row r="179" spans="1:13" ht="45" customHeight="1" x14ac:dyDescent="0.2">
      <c r="A179" s="307" t="str">
        <f t="shared" si="6"/>
        <v>RQS049</v>
      </c>
      <c r="B179" s="633" t="s">
        <v>502</v>
      </c>
      <c r="C179" s="634" t="s">
        <v>502</v>
      </c>
      <c r="D179" s="634" t="s">
        <v>502</v>
      </c>
      <c r="E179" s="635" t="s">
        <v>502</v>
      </c>
      <c r="F179" s="304" t="s">
        <v>4</v>
      </c>
      <c r="G179" s="304">
        <f>IF(H179="",0,VLOOKUP(H179,Parâmetros!$N$3:$O$8,2,0)*I179)</f>
        <v>0</v>
      </c>
      <c r="H179" s="305"/>
      <c r="I179" s="306"/>
      <c r="J179" s="306"/>
      <c r="K179" s="34" t="str">
        <f t="shared" si="7"/>
        <v/>
      </c>
      <c r="L179" s="384"/>
      <c r="M179" s="383"/>
    </row>
    <row r="180" spans="1:13" ht="45" customHeight="1" x14ac:dyDescent="0.2">
      <c r="A180" s="307" t="str">
        <f t="shared" si="6"/>
        <v>RQS050</v>
      </c>
      <c r="B180" s="633" t="s">
        <v>503</v>
      </c>
      <c r="C180" s="634" t="s">
        <v>503</v>
      </c>
      <c r="D180" s="634" t="s">
        <v>503</v>
      </c>
      <c r="E180" s="635" t="s">
        <v>503</v>
      </c>
      <c r="F180" s="304" t="s">
        <v>4</v>
      </c>
      <c r="G180" s="304">
        <f>IF(H180="",0,VLOOKUP(H180,Parâmetros!$N$3:$O$8,2,0)*I180)</f>
        <v>0</v>
      </c>
      <c r="H180" s="305"/>
      <c r="I180" s="306"/>
      <c r="J180" s="306"/>
      <c r="K180" s="34" t="str">
        <f t="shared" si="7"/>
        <v/>
      </c>
      <c r="L180" s="384"/>
      <c r="M180" s="383"/>
    </row>
    <row r="181" spans="1:13" ht="45" customHeight="1" x14ac:dyDescent="0.2">
      <c r="A181" s="307" t="str">
        <f t="shared" si="6"/>
        <v>RQS051</v>
      </c>
      <c r="B181" s="633" t="s">
        <v>504</v>
      </c>
      <c r="C181" s="634" t="s">
        <v>504</v>
      </c>
      <c r="D181" s="634" t="s">
        <v>504</v>
      </c>
      <c r="E181" s="635" t="s">
        <v>504</v>
      </c>
      <c r="F181" s="304" t="s">
        <v>4</v>
      </c>
      <c r="G181" s="304">
        <f>IF(H181="",0,VLOOKUP(H181,Parâmetros!$N$3:$O$8,2,0)*I181)</f>
        <v>0</v>
      </c>
      <c r="H181" s="305"/>
      <c r="I181" s="306"/>
      <c r="J181" s="306"/>
      <c r="K181" s="34" t="str">
        <f t="shared" si="7"/>
        <v/>
      </c>
      <c r="L181" s="384"/>
      <c r="M181" s="383"/>
    </row>
    <row r="182" spans="1:13" ht="45" customHeight="1" x14ac:dyDescent="0.2">
      <c r="A182" s="307" t="str">
        <f t="shared" si="6"/>
        <v>RQS052</v>
      </c>
      <c r="B182" s="633" t="s">
        <v>505</v>
      </c>
      <c r="C182" s="634" t="s">
        <v>505</v>
      </c>
      <c r="D182" s="634" t="s">
        <v>505</v>
      </c>
      <c r="E182" s="635" t="s">
        <v>505</v>
      </c>
      <c r="F182" s="304" t="s">
        <v>4</v>
      </c>
      <c r="G182" s="304">
        <f>IF(H182="",0,VLOOKUP(H182,Parâmetros!$N$3:$O$8,2,0)*I182)</f>
        <v>0</v>
      </c>
      <c r="H182" s="305"/>
      <c r="I182" s="306"/>
      <c r="J182" s="306"/>
      <c r="K182" s="34" t="str">
        <f t="shared" si="7"/>
        <v/>
      </c>
      <c r="L182" s="384"/>
      <c r="M182" s="383"/>
    </row>
    <row r="183" spans="1:13" ht="45" customHeight="1" x14ac:dyDescent="0.2">
      <c r="A183" s="307" t="str">
        <f t="shared" si="6"/>
        <v>RQS053</v>
      </c>
      <c r="B183" s="633" t="s">
        <v>506</v>
      </c>
      <c r="C183" s="634" t="s">
        <v>506</v>
      </c>
      <c r="D183" s="634" t="s">
        <v>506</v>
      </c>
      <c r="E183" s="635" t="s">
        <v>506</v>
      </c>
      <c r="F183" s="304" t="s">
        <v>4</v>
      </c>
      <c r="G183" s="304">
        <f>IF(H183="",0,VLOOKUP(H183,Parâmetros!$N$3:$O$8,2,0)*I183)</f>
        <v>0</v>
      </c>
      <c r="H183" s="305"/>
      <c r="I183" s="306"/>
      <c r="J183" s="306"/>
      <c r="K183" s="34" t="str">
        <f t="shared" si="7"/>
        <v/>
      </c>
      <c r="L183" s="384"/>
      <c r="M183" s="383"/>
    </row>
    <row r="184" spans="1:13" ht="45" customHeight="1" x14ac:dyDescent="0.2">
      <c r="A184" s="307" t="str">
        <f t="shared" si="6"/>
        <v>RQS054</v>
      </c>
      <c r="B184" s="633" t="s">
        <v>507</v>
      </c>
      <c r="C184" s="634" t="s">
        <v>507</v>
      </c>
      <c r="D184" s="634" t="s">
        <v>507</v>
      </c>
      <c r="E184" s="635" t="s">
        <v>507</v>
      </c>
      <c r="F184" s="304" t="s">
        <v>4</v>
      </c>
      <c r="G184" s="304">
        <f>IF(H184="",0,VLOOKUP(H184,Parâmetros!$N$3:$O$8,2,0)*I184)</f>
        <v>0</v>
      </c>
      <c r="H184" s="305"/>
      <c r="I184" s="306"/>
      <c r="J184" s="306"/>
      <c r="K184" s="34" t="str">
        <f t="shared" si="7"/>
        <v/>
      </c>
      <c r="L184" s="384"/>
      <c r="M184" s="383"/>
    </row>
    <row r="185" spans="1:13" ht="45" customHeight="1" x14ac:dyDescent="0.2">
      <c r="A185" s="307" t="str">
        <f t="shared" si="6"/>
        <v>RQS055</v>
      </c>
      <c r="B185" s="633" t="s">
        <v>508</v>
      </c>
      <c r="C185" s="634" t="s">
        <v>508</v>
      </c>
      <c r="D185" s="634" t="s">
        <v>508</v>
      </c>
      <c r="E185" s="635" t="s">
        <v>508</v>
      </c>
      <c r="F185" s="304" t="s">
        <v>4</v>
      </c>
      <c r="G185" s="304">
        <f>IF(H185="",0,VLOOKUP(H185,Parâmetros!$N$3:$O$8,2,0)*I185)</f>
        <v>0</v>
      </c>
      <c r="H185" s="305"/>
      <c r="I185" s="306"/>
      <c r="J185" s="306"/>
      <c r="K185" s="34" t="str">
        <f t="shared" si="7"/>
        <v/>
      </c>
      <c r="L185" s="384"/>
      <c r="M185" s="383"/>
    </row>
    <row r="186" spans="1:13" ht="45" customHeight="1" x14ac:dyDescent="0.2">
      <c r="A186" s="307" t="str">
        <f t="shared" si="6"/>
        <v>RQS056</v>
      </c>
      <c r="B186" s="633" t="s">
        <v>509</v>
      </c>
      <c r="C186" s="634" t="s">
        <v>509</v>
      </c>
      <c r="D186" s="634" t="s">
        <v>509</v>
      </c>
      <c r="E186" s="635" t="s">
        <v>509</v>
      </c>
      <c r="F186" s="304" t="s">
        <v>4</v>
      </c>
      <c r="G186" s="304">
        <f>IF(H186="",0,VLOOKUP(H186,Parâmetros!$N$3:$O$8,2,0)*I186)</f>
        <v>0</v>
      </c>
      <c r="H186" s="305"/>
      <c r="I186" s="306"/>
      <c r="J186" s="306"/>
      <c r="K186" s="34" t="str">
        <f t="shared" si="7"/>
        <v/>
      </c>
      <c r="L186" s="384"/>
      <c r="M186" s="383"/>
    </row>
    <row r="187" spans="1:13" ht="45" customHeight="1" x14ac:dyDescent="0.2">
      <c r="A187" s="307" t="str">
        <f t="shared" si="6"/>
        <v>RQS057</v>
      </c>
      <c r="B187" s="633" t="s">
        <v>510</v>
      </c>
      <c r="C187" s="634" t="s">
        <v>510</v>
      </c>
      <c r="D187" s="634" t="s">
        <v>510</v>
      </c>
      <c r="E187" s="635" t="s">
        <v>510</v>
      </c>
      <c r="F187" s="304" t="s">
        <v>4</v>
      </c>
      <c r="G187" s="304">
        <f>IF(H187="",0,VLOOKUP(H187,Parâmetros!$N$3:$O$8,2,0)*I187)</f>
        <v>0</v>
      </c>
      <c r="H187" s="305"/>
      <c r="I187" s="306"/>
      <c r="J187" s="306"/>
      <c r="K187" s="34" t="str">
        <f t="shared" si="7"/>
        <v/>
      </c>
      <c r="L187" s="384"/>
      <c r="M187" s="383"/>
    </row>
    <row r="188" spans="1:13" ht="45" customHeight="1" x14ac:dyDescent="0.2">
      <c r="A188" s="307" t="str">
        <f t="shared" si="6"/>
        <v>RQS058</v>
      </c>
      <c r="B188" s="633" t="s">
        <v>511</v>
      </c>
      <c r="C188" s="634" t="s">
        <v>511</v>
      </c>
      <c r="D188" s="634" t="s">
        <v>511</v>
      </c>
      <c r="E188" s="635" t="s">
        <v>511</v>
      </c>
      <c r="F188" s="304" t="s">
        <v>4</v>
      </c>
      <c r="G188" s="304">
        <f>IF(H188="",0,VLOOKUP(H188,Parâmetros!$N$3:$O$8,2,0)*I188)</f>
        <v>0</v>
      </c>
      <c r="H188" s="305"/>
      <c r="I188" s="306"/>
      <c r="J188" s="306"/>
      <c r="K188" s="34" t="str">
        <f t="shared" si="7"/>
        <v/>
      </c>
      <c r="L188" s="384"/>
      <c r="M188" s="383"/>
    </row>
    <row r="189" spans="1:13" ht="45" customHeight="1" x14ac:dyDescent="0.2">
      <c r="A189" s="307" t="str">
        <f t="shared" si="6"/>
        <v>RQS059</v>
      </c>
      <c r="B189" s="633" t="s">
        <v>512</v>
      </c>
      <c r="C189" s="634" t="s">
        <v>512</v>
      </c>
      <c r="D189" s="634" t="s">
        <v>512</v>
      </c>
      <c r="E189" s="635" t="s">
        <v>512</v>
      </c>
      <c r="F189" s="304" t="s">
        <v>4</v>
      </c>
      <c r="G189" s="304">
        <f>IF(H189="",0,VLOOKUP(H189,Parâmetros!$N$3:$O$8,2,0)*I189)</f>
        <v>0</v>
      </c>
      <c r="H189" s="305"/>
      <c r="I189" s="306"/>
      <c r="J189" s="306"/>
      <c r="K189" s="34" t="str">
        <f t="shared" si="7"/>
        <v/>
      </c>
      <c r="L189" s="384"/>
      <c r="M189" s="383"/>
    </row>
    <row r="190" spans="1:13" ht="45" customHeight="1" x14ac:dyDescent="0.2">
      <c r="A190" s="307" t="str">
        <f t="shared" si="6"/>
        <v>RQS060</v>
      </c>
      <c r="B190" s="633" t="s">
        <v>513</v>
      </c>
      <c r="C190" s="634" t="s">
        <v>513</v>
      </c>
      <c r="D190" s="634" t="s">
        <v>513</v>
      </c>
      <c r="E190" s="635" t="s">
        <v>513</v>
      </c>
      <c r="F190" s="304" t="s">
        <v>4</v>
      </c>
      <c r="G190" s="304">
        <f>IF(H190="",0,VLOOKUP(H190,Parâmetros!$N$3:$O$8,2,0)*I190)</f>
        <v>0</v>
      </c>
      <c r="H190" s="305"/>
      <c r="I190" s="306"/>
      <c r="J190" s="306"/>
      <c r="K190" s="34" t="str">
        <f t="shared" si="7"/>
        <v/>
      </c>
      <c r="L190" s="384"/>
      <c r="M190" s="383"/>
    </row>
    <row r="191" spans="1:13" ht="45" customHeight="1" x14ac:dyDescent="0.2">
      <c r="A191" s="307" t="str">
        <f t="shared" si="6"/>
        <v>RQS061</v>
      </c>
      <c r="B191" s="633" t="s">
        <v>578</v>
      </c>
      <c r="C191" s="634" t="s">
        <v>578</v>
      </c>
      <c r="D191" s="634" t="s">
        <v>578</v>
      </c>
      <c r="E191" s="635" t="s">
        <v>578</v>
      </c>
      <c r="F191" s="304" t="s">
        <v>4</v>
      </c>
      <c r="G191" s="304">
        <f>IF(H191="",0,VLOOKUP(H191,Parâmetros!$N$3:$O$8,2,0)*I191)</f>
        <v>0</v>
      </c>
      <c r="H191" s="305"/>
      <c r="I191" s="306"/>
      <c r="J191" s="306"/>
      <c r="K191" s="34" t="str">
        <f t="shared" si="7"/>
        <v/>
      </c>
      <c r="L191" s="384"/>
      <c r="M191" s="383"/>
    </row>
    <row r="192" spans="1:13" ht="45" customHeight="1" x14ac:dyDescent="0.2">
      <c r="A192" s="307" t="str">
        <f t="shared" si="6"/>
        <v>RQS062</v>
      </c>
      <c r="B192" s="633" t="s">
        <v>514</v>
      </c>
      <c r="C192" s="634" t="s">
        <v>514</v>
      </c>
      <c r="D192" s="634" t="s">
        <v>514</v>
      </c>
      <c r="E192" s="635" t="s">
        <v>514</v>
      </c>
      <c r="F192" s="304" t="s">
        <v>4</v>
      </c>
      <c r="G192" s="304">
        <f>IF(H192="",0,VLOOKUP(H192,Parâmetros!$N$3:$O$8,2,0)*I192)</f>
        <v>0</v>
      </c>
      <c r="H192" s="305"/>
      <c r="I192" s="306"/>
      <c r="J192" s="306"/>
      <c r="K192" s="34" t="str">
        <f t="shared" si="7"/>
        <v/>
      </c>
      <c r="L192" s="384"/>
      <c r="M192" s="383"/>
    </row>
    <row r="193" spans="1:13" ht="45" customHeight="1" x14ac:dyDescent="0.2">
      <c r="A193" s="307" t="str">
        <f t="shared" si="6"/>
        <v>RQS063</v>
      </c>
      <c r="B193" s="633" t="s">
        <v>515</v>
      </c>
      <c r="C193" s="634" t="s">
        <v>515</v>
      </c>
      <c r="D193" s="634" t="s">
        <v>515</v>
      </c>
      <c r="E193" s="635" t="s">
        <v>515</v>
      </c>
      <c r="F193" s="304" t="s">
        <v>4</v>
      </c>
      <c r="G193" s="304">
        <f>IF(H193="",0,VLOOKUP(H193,Parâmetros!$N$3:$O$8,2,0)*I193)</f>
        <v>0</v>
      </c>
      <c r="H193" s="305"/>
      <c r="I193" s="306"/>
      <c r="J193" s="306"/>
      <c r="K193" s="34" t="str">
        <f t="shared" si="7"/>
        <v/>
      </c>
      <c r="L193" s="384"/>
      <c r="M193" s="383"/>
    </row>
    <row r="194" spans="1:13" ht="45" customHeight="1" x14ac:dyDescent="0.2">
      <c r="A194" s="307" t="str">
        <f t="shared" si="6"/>
        <v>RQS064</v>
      </c>
      <c r="B194" s="633" t="s">
        <v>516</v>
      </c>
      <c r="C194" s="634" t="s">
        <v>516</v>
      </c>
      <c r="D194" s="634" t="s">
        <v>516</v>
      </c>
      <c r="E194" s="635" t="s">
        <v>516</v>
      </c>
      <c r="F194" s="304" t="s">
        <v>4</v>
      </c>
      <c r="G194" s="304">
        <f>IF(H194="",0,VLOOKUP(H194,Parâmetros!$N$3:$O$8,2,0)*I194)</f>
        <v>0</v>
      </c>
      <c r="H194" s="305"/>
      <c r="I194" s="306"/>
      <c r="J194" s="306"/>
      <c r="K194" s="34" t="str">
        <f t="shared" si="7"/>
        <v/>
      </c>
      <c r="L194" s="384"/>
      <c r="M194" s="383"/>
    </row>
    <row r="195" spans="1:13" ht="45" customHeight="1" x14ac:dyDescent="0.2">
      <c r="A195" s="307" t="str">
        <f t="shared" ref="A195:A258" si="8">IF(LEFT(A194,2)="ID",CONCATENATE(MID($A$130,SEARCH(" ",$A$130)+1,10),"001"),CONCATENATE(MID($A$130,SEARCH(" ",$A$130)+1,10),TEXT(RIGHT(A194,3)+1,"000")))</f>
        <v>RQS065</v>
      </c>
      <c r="B195" s="633" t="s">
        <v>517</v>
      </c>
      <c r="C195" s="634" t="s">
        <v>517</v>
      </c>
      <c r="D195" s="634" t="s">
        <v>517</v>
      </c>
      <c r="E195" s="635" t="s">
        <v>517</v>
      </c>
      <c r="F195" s="304" t="s">
        <v>4</v>
      </c>
      <c r="G195" s="304">
        <f>IF(H195="",0,VLOOKUP(H195,Parâmetros!$N$3:$O$8,2,0)*I195)</f>
        <v>0</v>
      </c>
      <c r="H195" s="305"/>
      <c r="I195" s="306"/>
      <c r="J195" s="306"/>
      <c r="K195" s="34" t="str">
        <f t="shared" ref="K195:K258" si="9">IF(I195="","",I195*100)</f>
        <v/>
      </c>
      <c r="L195" s="384"/>
      <c r="M195" s="383"/>
    </row>
    <row r="196" spans="1:13" ht="45" customHeight="1" x14ac:dyDescent="0.2">
      <c r="A196" s="307" t="str">
        <f t="shared" si="8"/>
        <v>RQS066</v>
      </c>
      <c r="B196" s="633" t="s">
        <v>518</v>
      </c>
      <c r="C196" s="634" t="s">
        <v>518</v>
      </c>
      <c r="D196" s="634" t="s">
        <v>518</v>
      </c>
      <c r="E196" s="635" t="s">
        <v>518</v>
      </c>
      <c r="F196" s="304" t="s">
        <v>4</v>
      </c>
      <c r="G196" s="304">
        <f>IF(H196="",0,VLOOKUP(H196,Parâmetros!$N$3:$O$8,2,0)*I196)</f>
        <v>0</v>
      </c>
      <c r="H196" s="305"/>
      <c r="I196" s="306"/>
      <c r="J196" s="306"/>
      <c r="K196" s="34" t="str">
        <f t="shared" si="9"/>
        <v/>
      </c>
      <c r="L196" s="384"/>
      <c r="M196" s="383"/>
    </row>
    <row r="197" spans="1:13" ht="45" customHeight="1" x14ac:dyDescent="0.2">
      <c r="A197" s="307" t="str">
        <f t="shared" si="8"/>
        <v>RQS067</v>
      </c>
      <c r="B197" s="633" t="s">
        <v>519</v>
      </c>
      <c r="C197" s="634" t="s">
        <v>519</v>
      </c>
      <c r="D197" s="634" t="s">
        <v>519</v>
      </c>
      <c r="E197" s="635" t="s">
        <v>519</v>
      </c>
      <c r="F197" s="304" t="s">
        <v>4</v>
      </c>
      <c r="G197" s="304">
        <f>IF(H197="",0,VLOOKUP(H197,Parâmetros!$N$3:$O$8,2,0)*I197)</f>
        <v>0</v>
      </c>
      <c r="H197" s="305"/>
      <c r="I197" s="306"/>
      <c r="J197" s="306"/>
      <c r="K197" s="34" t="str">
        <f t="shared" si="9"/>
        <v/>
      </c>
      <c r="L197" s="384"/>
      <c r="M197" s="383"/>
    </row>
    <row r="198" spans="1:13" ht="45" customHeight="1" x14ac:dyDescent="0.2">
      <c r="A198" s="307" t="str">
        <f t="shared" si="8"/>
        <v>RQS068</v>
      </c>
      <c r="B198" s="633" t="s">
        <v>520</v>
      </c>
      <c r="C198" s="634" t="s">
        <v>520</v>
      </c>
      <c r="D198" s="634" t="s">
        <v>520</v>
      </c>
      <c r="E198" s="635" t="s">
        <v>520</v>
      </c>
      <c r="F198" s="304" t="s">
        <v>4</v>
      </c>
      <c r="G198" s="304">
        <f>IF(H198="",0,VLOOKUP(H198,Parâmetros!$N$3:$O$8,2,0)*I198)</f>
        <v>0</v>
      </c>
      <c r="H198" s="305"/>
      <c r="I198" s="306"/>
      <c r="J198" s="306"/>
      <c r="K198" s="34" t="str">
        <f t="shared" si="9"/>
        <v/>
      </c>
      <c r="L198" s="384"/>
      <c r="M198" s="383"/>
    </row>
    <row r="199" spans="1:13" ht="45" customHeight="1" x14ac:dyDescent="0.2">
      <c r="A199" s="307" t="str">
        <f t="shared" si="8"/>
        <v>RQS069</v>
      </c>
      <c r="B199" s="633" t="s">
        <v>521</v>
      </c>
      <c r="C199" s="634" t="s">
        <v>521</v>
      </c>
      <c r="D199" s="634" t="s">
        <v>521</v>
      </c>
      <c r="E199" s="635" t="s">
        <v>521</v>
      </c>
      <c r="F199" s="304" t="s">
        <v>4</v>
      </c>
      <c r="G199" s="304">
        <f>IF(H199="",0,VLOOKUP(H199,Parâmetros!$N$3:$O$8,2,0)*I199)</f>
        <v>0</v>
      </c>
      <c r="H199" s="305"/>
      <c r="I199" s="306"/>
      <c r="J199" s="306"/>
      <c r="K199" s="34" t="str">
        <f t="shared" si="9"/>
        <v/>
      </c>
      <c r="L199" s="384"/>
      <c r="M199" s="383"/>
    </row>
    <row r="200" spans="1:13" ht="45" customHeight="1" x14ac:dyDescent="0.2">
      <c r="A200" s="307" t="str">
        <f t="shared" si="8"/>
        <v>RQS070</v>
      </c>
      <c r="B200" s="633" t="s">
        <v>522</v>
      </c>
      <c r="C200" s="634" t="s">
        <v>522</v>
      </c>
      <c r="D200" s="634" t="s">
        <v>522</v>
      </c>
      <c r="E200" s="635" t="s">
        <v>522</v>
      </c>
      <c r="F200" s="304" t="s">
        <v>4</v>
      </c>
      <c r="G200" s="304">
        <f>IF(H200="",0,VLOOKUP(H200,Parâmetros!$N$3:$O$8,2,0)*I200)</f>
        <v>0</v>
      </c>
      <c r="H200" s="305"/>
      <c r="I200" s="306"/>
      <c r="J200" s="306"/>
      <c r="K200" s="34" t="str">
        <f t="shared" si="9"/>
        <v/>
      </c>
      <c r="L200" s="384"/>
      <c r="M200" s="383"/>
    </row>
    <row r="201" spans="1:13" ht="45" customHeight="1" x14ac:dyDescent="0.2">
      <c r="A201" s="307" t="str">
        <f t="shared" si="8"/>
        <v>RQS071</v>
      </c>
      <c r="B201" s="633" t="s">
        <v>579</v>
      </c>
      <c r="C201" s="634" t="s">
        <v>579</v>
      </c>
      <c r="D201" s="634" t="s">
        <v>579</v>
      </c>
      <c r="E201" s="635" t="s">
        <v>579</v>
      </c>
      <c r="F201" s="304" t="s">
        <v>4</v>
      </c>
      <c r="G201" s="304">
        <f>IF(H201="",0,VLOOKUP(H201,Parâmetros!$N$3:$O$8,2,0)*I201)</f>
        <v>0</v>
      </c>
      <c r="H201" s="305"/>
      <c r="I201" s="306"/>
      <c r="J201" s="306"/>
      <c r="K201" s="34" t="str">
        <f t="shared" si="9"/>
        <v/>
      </c>
      <c r="L201" s="384"/>
      <c r="M201" s="383"/>
    </row>
    <row r="202" spans="1:13" ht="45" customHeight="1" x14ac:dyDescent="0.2">
      <c r="A202" s="307" t="str">
        <f t="shared" si="8"/>
        <v>RQS072</v>
      </c>
      <c r="B202" s="633" t="s">
        <v>580</v>
      </c>
      <c r="C202" s="634" t="s">
        <v>580</v>
      </c>
      <c r="D202" s="634" t="s">
        <v>580</v>
      </c>
      <c r="E202" s="635" t="s">
        <v>580</v>
      </c>
      <c r="F202" s="304" t="s">
        <v>4</v>
      </c>
      <c r="G202" s="304">
        <f>IF(H202="",0,VLOOKUP(H202,Parâmetros!$N$3:$O$8,2,0)*I202)</f>
        <v>0</v>
      </c>
      <c r="H202" s="305"/>
      <c r="I202" s="306"/>
      <c r="J202" s="306"/>
      <c r="K202" s="34" t="str">
        <f t="shared" si="9"/>
        <v/>
      </c>
      <c r="L202" s="384"/>
      <c r="M202" s="383"/>
    </row>
    <row r="203" spans="1:13" ht="45" customHeight="1" x14ac:dyDescent="0.2">
      <c r="A203" s="307" t="str">
        <f t="shared" si="8"/>
        <v>RQS073</v>
      </c>
      <c r="B203" s="633" t="s">
        <v>523</v>
      </c>
      <c r="C203" s="634" t="s">
        <v>523</v>
      </c>
      <c r="D203" s="634" t="s">
        <v>523</v>
      </c>
      <c r="E203" s="635" t="s">
        <v>523</v>
      </c>
      <c r="F203" s="304" t="s">
        <v>4</v>
      </c>
      <c r="G203" s="304">
        <f>IF(H203="",0,VLOOKUP(H203,Parâmetros!$N$3:$O$8,2,0)*I203)</f>
        <v>0</v>
      </c>
      <c r="H203" s="305"/>
      <c r="I203" s="306"/>
      <c r="J203" s="306"/>
      <c r="K203" s="34" t="str">
        <f t="shared" si="9"/>
        <v/>
      </c>
      <c r="L203" s="384"/>
      <c r="M203" s="383"/>
    </row>
    <row r="204" spans="1:13" ht="45" customHeight="1" x14ac:dyDescent="0.2">
      <c r="A204" s="307" t="str">
        <f t="shared" si="8"/>
        <v>RQS074</v>
      </c>
      <c r="B204" s="633" t="s">
        <v>524</v>
      </c>
      <c r="C204" s="634" t="s">
        <v>524</v>
      </c>
      <c r="D204" s="634" t="s">
        <v>524</v>
      </c>
      <c r="E204" s="635" t="s">
        <v>524</v>
      </c>
      <c r="F204" s="304" t="s">
        <v>4</v>
      </c>
      <c r="G204" s="304">
        <f>IF(H204="",0,VLOOKUP(H204,Parâmetros!$N$3:$O$8,2,0)*I204)</f>
        <v>0</v>
      </c>
      <c r="H204" s="305"/>
      <c r="I204" s="306"/>
      <c r="J204" s="306"/>
      <c r="K204" s="34" t="str">
        <f t="shared" si="9"/>
        <v/>
      </c>
      <c r="L204" s="384"/>
      <c r="M204" s="383"/>
    </row>
    <row r="205" spans="1:13" ht="45" customHeight="1" x14ac:dyDescent="0.2">
      <c r="A205" s="307" t="str">
        <f t="shared" si="8"/>
        <v>RQS075</v>
      </c>
      <c r="B205" s="633" t="s">
        <v>525</v>
      </c>
      <c r="C205" s="634" t="s">
        <v>525</v>
      </c>
      <c r="D205" s="634" t="s">
        <v>525</v>
      </c>
      <c r="E205" s="635" t="s">
        <v>525</v>
      </c>
      <c r="F205" s="304" t="s">
        <v>4</v>
      </c>
      <c r="G205" s="304">
        <f>IF(H205="",0,VLOOKUP(H205,Parâmetros!$N$3:$O$8,2,0)*I205)</f>
        <v>0</v>
      </c>
      <c r="H205" s="305"/>
      <c r="I205" s="306"/>
      <c r="J205" s="306"/>
      <c r="K205" s="34" t="str">
        <f t="shared" si="9"/>
        <v/>
      </c>
      <c r="L205" s="384"/>
      <c r="M205" s="383"/>
    </row>
    <row r="206" spans="1:13" ht="45" customHeight="1" x14ac:dyDescent="0.2">
      <c r="A206" s="307" t="str">
        <f t="shared" si="8"/>
        <v>RQS076</v>
      </c>
      <c r="B206" s="633" t="s">
        <v>526</v>
      </c>
      <c r="C206" s="634" t="s">
        <v>526</v>
      </c>
      <c r="D206" s="634" t="s">
        <v>526</v>
      </c>
      <c r="E206" s="635" t="s">
        <v>526</v>
      </c>
      <c r="F206" s="304" t="s">
        <v>4</v>
      </c>
      <c r="G206" s="304">
        <f>IF(H206="",0,VLOOKUP(H206,Parâmetros!$N$3:$O$8,2,0)*I206)</f>
        <v>0</v>
      </c>
      <c r="H206" s="305"/>
      <c r="I206" s="306"/>
      <c r="J206" s="306"/>
      <c r="K206" s="34" t="str">
        <f t="shared" si="9"/>
        <v/>
      </c>
      <c r="L206" s="384"/>
      <c r="M206" s="383"/>
    </row>
    <row r="207" spans="1:13" ht="45" customHeight="1" x14ac:dyDescent="0.2">
      <c r="A207" s="307" t="str">
        <f t="shared" si="8"/>
        <v>RQS077</v>
      </c>
      <c r="B207" s="633" t="s">
        <v>527</v>
      </c>
      <c r="C207" s="634" t="s">
        <v>527</v>
      </c>
      <c r="D207" s="634" t="s">
        <v>527</v>
      </c>
      <c r="E207" s="635" t="s">
        <v>527</v>
      </c>
      <c r="F207" s="304" t="s">
        <v>4</v>
      </c>
      <c r="G207" s="304">
        <f>IF(H207="",0,VLOOKUP(H207,Parâmetros!$N$3:$O$8,2,0)*I207)</f>
        <v>0</v>
      </c>
      <c r="H207" s="305"/>
      <c r="I207" s="306"/>
      <c r="J207" s="306"/>
      <c r="K207" s="34" t="str">
        <f t="shared" si="9"/>
        <v/>
      </c>
      <c r="L207" s="384"/>
      <c r="M207" s="383"/>
    </row>
    <row r="208" spans="1:13" ht="45" customHeight="1" x14ac:dyDescent="0.2">
      <c r="A208" s="307" t="str">
        <f t="shared" si="8"/>
        <v>RQS078</v>
      </c>
      <c r="B208" s="633" t="s">
        <v>528</v>
      </c>
      <c r="C208" s="634" t="s">
        <v>528</v>
      </c>
      <c r="D208" s="634" t="s">
        <v>528</v>
      </c>
      <c r="E208" s="635" t="s">
        <v>528</v>
      </c>
      <c r="F208" s="304" t="s">
        <v>4</v>
      </c>
      <c r="G208" s="304">
        <f>IF(H208="",0,VLOOKUP(H208,Parâmetros!$N$3:$O$8,2,0)*I208)</f>
        <v>0</v>
      </c>
      <c r="H208" s="305"/>
      <c r="I208" s="306"/>
      <c r="J208" s="306"/>
      <c r="K208" s="34" t="str">
        <f t="shared" si="9"/>
        <v/>
      </c>
      <c r="L208" s="384"/>
      <c r="M208" s="383"/>
    </row>
    <row r="209" spans="1:13" ht="45" customHeight="1" x14ac:dyDescent="0.2">
      <c r="A209" s="307" t="str">
        <f t="shared" si="8"/>
        <v>RQS079</v>
      </c>
      <c r="B209" s="633" t="s">
        <v>529</v>
      </c>
      <c r="C209" s="634" t="s">
        <v>529</v>
      </c>
      <c r="D209" s="634" t="s">
        <v>529</v>
      </c>
      <c r="E209" s="635" t="s">
        <v>529</v>
      </c>
      <c r="F209" s="304" t="s">
        <v>4</v>
      </c>
      <c r="G209" s="304">
        <f>IF(H209="",0,VLOOKUP(H209,Parâmetros!$N$3:$O$8,2,0)*I209)</f>
        <v>0</v>
      </c>
      <c r="H209" s="305"/>
      <c r="I209" s="306"/>
      <c r="J209" s="306"/>
      <c r="K209" s="34" t="str">
        <f t="shared" si="9"/>
        <v/>
      </c>
      <c r="L209" s="384"/>
      <c r="M209" s="383"/>
    </row>
    <row r="210" spans="1:13" ht="45" customHeight="1" x14ac:dyDescent="0.2">
      <c r="A210" s="307" t="str">
        <f t="shared" si="8"/>
        <v>RQS080</v>
      </c>
      <c r="B210" s="633" t="s">
        <v>530</v>
      </c>
      <c r="C210" s="634" t="s">
        <v>530</v>
      </c>
      <c r="D210" s="634" t="s">
        <v>530</v>
      </c>
      <c r="E210" s="635" t="s">
        <v>530</v>
      </c>
      <c r="F210" s="304" t="s">
        <v>4</v>
      </c>
      <c r="G210" s="304">
        <f>IF(H210="",0,VLOOKUP(H210,Parâmetros!$N$3:$O$8,2,0)*I210)</f>
        <v>0</v>
      </c>
      <c r="H210" s="305"/>
      <c r="I210" s="306"/>
      <c r="J210" s="306"/>
      <c r="K210" s="34" t="str">
        <f t="shared" si="9"/>
        <v/>
      </c>
      <c r="L210" s="384"/>
      <c r="M210" s="383"/>
    </row>
    <row r="211" spans="1:13" ht="45" customHeight="1" x14ac:dyDescent="0.2">
      <c r="A211" s="307" t="str">
        <f t="shared" si="8"/>
        <v>RQS081</v>
      </c>
      <c r="B211" s="633" t="s">
        <v>581</v>
      </c>
      <c r="C211" s="634" t="s">
        <v>581</v>
      </c>
      <c r="D211" s="634" t="s">
        <v>581</v>
      </c>
      <c r="E211" s="635" t="s">
        <v>581</v>
      </c>
      <c r="F211" s="304" t="s">
        <v>4</v>
      </c>
      <c r="G211" s="304">
        <f>IF(H211="",0,VLOOKUP(H211,Parâmetros!$N$3:$O$8,2,0)*I211)</f>
        <v>0</v>
      </c>
      <c r="H211" s="305"/>
      <c r="I211" s="306"/>
      <c r="J211" s="306"/>
      <c r="K211" s="34" t="str">
        <f t="shared" si="9"/>
        <v/>
      </c>
      <c r="L211" s="384"/>
      <c r="M211" s="383"/>
    </row>
    <row r="212" spans="1:13" ht="45" customHeight="1" x14ac:dyDescent="0.2">
      <c r="A212" s="307" t="str">
        <f t="shared" si="8"/>
        <v>RQS082</v>
      </c>
      <c r="B212" s="633" t="s">
        <v>582</v>
      </c>
      <c r="C212" s="634" t="s">
        <v>582</v>
      </c>
      <c r="D212" s="634" t="s">
        <v>582</v>
      </c>
      <c r="E212" s="635" t="s">
        <v>582</v>
      </c>
      <c r="F212" s="304" t="s">
        <v>4</v>
      </c>
      <c r="G212" s="304">
        <f>IF(H212="",0,VLOOKUP(H212,Parâmetros!$N$3:$O$8,2,0)*I212)</f>
        <v>0</v>
      </c>
      <c r="H212" s="305"/>
      <c r="I212" s="306"/>
      <c r="J212" s="306"/>
      <c r="K212" s="34" t="str">
        <f t="shared" si="9"/>
        <v/>
      </c>
      <c r="L212" s="384"/>
      <c r="M212" s="383"/>
    </row>
    <row r="213" spans="1:13" ht="45" customHeight="1" x14ac:dyDescent="0.2">
      <c r="A213" s="307" t="str">
        <f t="shared" si="8"/>
        <v>RQS083</v>
      </c>
      <c r="B213" s="633" t="s">
        <v>583</v>
      </c>
      <c r="C213" s="634" t="s">
        <v>583</v>
      </c>
      <c r="D213" s="634" t="s">
        <v>583</v>
      </c>
      <c r="E213" s="635" t="s">
        <v>583</v>
      </c>
      <c r="F213" s="304" t="s">
        <v>4</v>
      </c>
      <c r="G213" s="304">
        <f>IF(H213="",0,VLOOKUP(H213,Parâmetros!$N$3:$O$8,2,0)*I213)</f>
        <v>0</v>
      </c>
      <c r="H213" s="305"/>
      <c r="I213" s="306"/>
      <c r="J213" s="306"/>
      <c r="K213" s="34" t="str">
        <f t="shared" si="9"/>
        <v/>
      </c>
      <c r="L213" s="384"/>
      <c r="M213" s="383"/>
    </row>
    <row r="214" spans="1:13" ht="45" customHeight="1" x14ac:dyDescent="0.2">
      <c r="A214" s="307" t="str">
        <f t="shared" si="8"/>
        <v>RQS084</v>
      </c>
      <c r="B214" s="633" t="s">
        <v>531</v>
      </c>
      <c r="C214" s="634" t="s">
        <v>531</v>
      </c>
      <c r="D214" s="634" t="s">
        <v>531</v>
      </c>
      <c r="E214" s="635" t="s">
        <v>531</v>
      </c>
      <c r="F214" s="304" t="s">
        <v>4</v>
      </c>
      <c r="G214" s="304">
        <f>IF(H214="",0,VLOOKUP(H214,Parâmetros!$N$3:$O$8,2,0)*I214)</f>
        <v>0</v>
      </c>
      <c r="H214" s="305"/>
      <c r="I214" s="306"/>
      <c r="J214" s="306"/>
      <c r="K214" s="34" t="str">
        <f t="shared" si="9"/>
        <v/>
      </c>
      <c r="L214" s="384"/>
      <c r="M214" s="383"/>
    </row>
    <row r="215" spans="1:13" ht="45" customHeight="1" x14ac:dyDescent="0.2">
      <c r="A215" s="307" t="str">
        <f t="shared" si="8"/>
        <v>RQS085</v>
      </c>
      <c r="B215" s="633" t="s">
        <v>532</v>
      </c>
      <c r="C215" s="634" t="s">
        <v>532</v>
      </c>
      <c r="D215" s="634" t="s">
        <v>532</v>
      </c>
      <c r="E215" s="635" t="s">
        <v>532</v>
      </c>
      <c r="F215" s="304" t="s">
        <v>4</v>
      </c>
      <c r="G215" s="304">
        <f>IF(H215="",0,VLOOKUP(H215,Parâmetros!$N$3:$O$8,2,0)*I215)</f>
        <v>0</v>
      </c>
      <c r="H215" s="305"/>
      <c r="I215" s="306"/>
      <c r="J215" s="306"/>
      <c r="K215" s="34" t="str">
        <f t="shared" si="9"/>
        <v/>
      </c>
      <c r="L215" s="384"/>
      <c r="M215" s="383"/>
    </row>
    <row r="216" spans="1:13" ht="45" customHeight="1" x14ac:dyDescent="0.2">
      <c r="A216" s="307" t="str">
        <f t="shared" si="8"/>
        <v>RQS086</v>
      </c>
      <c r="B216" s="633" t="s">
        <v>584</v>
      </c>
      <c r="C216" s="634" t="s">
        <v>584</v>
      </c>
      <c r="D216" s="634" t="s">
        <v>584</v>
      </c>
      <c r="E216" s="635" t="s">
        <v>584</v>
      </c>
      <c r="F216" s="304" t="s">
        <v>4</v>
      </c>
      <c r="G216" s="304">
        <f>IF(H216="",0,VLOOKUP(H216,Parâmetros!$N$3:$O$8,2,0)*I216)</f>
        <v>0</v>
      </c>
      <c r="H216" s="305"/>
      <c r="I216" s="306"/>
      <c r="J216" s="306"/>
      <c r="K216" s="34" t="str">
        <f t="shared" si="9"/>
        <v/>
      </c>
      <c r="L216" s="384"/>
      <c r="M216" s="383"/>
    </row>
    <row r="217" spans="1:13" ht="45" customHeight="1" x14ac:dyDescent="0.2">
      <c r="A217" s="307" t="str">
        <f t="shared" si="8"/>
        <v>RQS087</v>
      </c>
      <c r="B217" s="633" t="s">
        <v>585</v>
      </c>
      <c r="C217" s="634" t="s">
        <v>585</v>
      </c>
      <c r="D217" s="634" t="s">
        <v>585</v>
      </c>
      <c r="E217" s="635" t="s">
        <v>585</v>
      </c>
      <c r="F217" s="304" t="s">
        <v>4</v>
      </c>
      <c r="G217" s="304">
        <f>IF(H217="",0,VLOOKUP(H217,Parâmetros!$N$3:$O$8,2,0)*I217)</f>
        <v>0</v>
      </c>
      <c r="H217" s="305"/>
      <c r="I217" s="306"/>
      <c r="J217" s="306"/>
      <c r="K217" s="34" t="str">
        <f t="shared" si="9"/>
        <v/>
      </c>
      <c r="L217" s="384"/>
      <c r="M217" s="383"/>
    </row>
    <row r="218" spans="1:13" ht="45" customHeight="1" x14ac:dyDescent="0.2">
      <c r="A218" s="307" t="str">
        <f t="shared" si="8"/>
        <v>RQS088</v>
      </c>
      <c r="B218" s="633" t="s">
        <v>586</v>
      </c>
      <c r="C218" s="634" t="s">
        <v>586</v>
      </c>
      <c r="D218" s="634" t="s">
        <v>586</v>
      </c>
      <c r="E218" s="635" t="s">
        <v>586</v>
      </c>
      <c r="F218" s="304" t="s">
        <v>4</v>
      </c>
      <c r="G218" s="304">
        <f>IF(H218="",0,VLOOKUP(H218,Parâmetros!$N$3:$O$8,2,0)*I218)</f>
        <v>0</v>
      </c>
      <c r="H218" s="305"/>
      <c r="I218" s="306"/>
      <c r="J218" s="306"/>
      <c r="K218" s="34" t="str">
        <f t="shared" si="9"/>
        <v/>
      </c>
      <c r="L218" s="384"/>
      <c r="M218" s="383"/>
    </row>
    <row r="219" spans="1:13" ht="45" customHeight="1" x14ac:dyDescent="0.2">
      <c r="A219" s="307" t="str">
        <f t="shared" si="8"/>
        <v>RQS089</v>
      </c>
      <c r="B219" s="633" t="s">
        <v>533</v>
      </c>
      <c r="C219" s="634" t="s">
        <v>533</v>
      </c>
      <c r="D219" s="634" t="s">
        <v>533</v>
      </c>
      <c r="E219" s="635" t="s">
        <v>533</v>
      </c>
      <c r="F219" s="304" t="s">
        <v>4</v>
      </c>
      <c r="G219" s="304">
        <f>IF(H219="",0,VLOOKUP(H219,Parâmetros!$N$3:$O$8,2,0)*I219)</f>
        <v>0</v>
      </c>
      <c r="H219" s="305"/>
      <c r="I219" s="306"/>
      <c r="J219" s="306"/>
      <c r="K219" s="34" t="str">
        <f t="shared" si="9"/>
        <v/>
      </c>
      <c r="L219" s="384"/>
      <c r="M219" s="383"/>
    </row>
    <row r="220" spans="1:13" ht="45" customHeight="1" x14ac:dyDescent="0.2">
      <c r="A220" s="307" t="str">
        <f t="shared" si="8"/>
        <v>RQS090</v>
      </c>
      <c r="B220" s="633" t="s">
        <v>534</v>
      </c>
      <c r="C220" s="634" t="s">
        <v>534</v>
      </c>
      <c r="D220" s="634" t="s">
        <v>534</v>
      </c>
      <c r="E220" s="635" t="s">
        <v>534</v>
      </c>
      <c r="F220" s="304" t="s">
        <v>4</v>
      </c>
      <c r="G220" s="304">
        <f>IF(H220="",0,VLOOKUP(H220,Parâmetros!$N$3:$O$8,2,0)*I220)</f>
        <v>0</v>
      </c>
      <c r="H220" s="305"/>
      <c r="I220" s="306"/>
      <c r="J220" s="306"/>
      <c r="K220" s="34" t="str">
        <f t="shared" si="9"/>
        <v/>
      </c>
      <c r="L220" s="384"/>
      <c r="M220" s="383"/>
    </row>
    <row r="221" spans="1:13" ht="45" customHeight="1" x14ac:dyDescent="0.2">
      <c r="A221" s="307" t="str">
        <f t="shared" si="8"/>
        <v>RQS091</v>
      </c>
      <c r="B221" s="633" t="s">
        <v>535</v>
      </c>
      <c r="C221" s="634" t="s">
        <v>535</v>
      </c>
      <c r="D221" s="634" t="s">
        <v>535</v>
      </c>
      <c r="E221" s="635" t="s">
        <v>535</v>
      </c>
      <c r="F221" s="304" t="s">
        <v>4</v>
      </c>
      <c r="G221" s="304">
        <f>IF(H221="",0,VLOOKUP(H221,Parâmetros!$N$3:$O$8,2,0)*I221)</f>
        <v>0</v>
      </c>
      <c r="H221" s="305"/>
      <c r="I221" s="306"/>
      <c r="J221" s="306"/>
      <c r="K221" s="34" t="str">
        <f t="shared" si="9"/>
        <v/>
      </c>
      <c r="L221" s="384"/>
      <c r="M221" s="383"/>
    </row>
    <row r="222" spans="1:13" ht="45" customHeight="1" x14ac:dyDescent="0.2">
      <c r="A222" s="307" t="str">
        <f t="shared" si="8"/>
        <v>RQS092</v>
      </c>
      <c r="B222" s="633" t="s">
        <v>536</v>
      </c>
      <c r="C222" s="634" t="s">
        <v>536</v>
      </c>
      <c r="D222" s="634" t="s">
        <v>536</v>
      </c>
      <c r="E222" s="635" t="s">
        <v>536</v>
      </c>
      <c r="F222" s="304" t="s">
        <v>4</v>
      </c>
      <c r="G222" s="304">
        <f>IF(H222="",0,VLOOKUP(H222,Parâmetros!$N$3:$O$8,2,0)*I222)</f>
        <v>0</v>
      </c>
      <c r="H222" s="305"/>
      <c r="I222" s="306"/>
      <c r="J222" s="306"/>
      <c r="K222" s="34" t="str">
        <f t="shared" si="9"/>
        <v/>
      </c>
      <c r="L222" s="384"/>
      <c r="M222" s="383"/>
    </row>
    <row r="223" spans="1:13" ht="45" customHeight="1" x14ac:dyDescent="0.2">
      <c r="A223" s="307" t="str">
        <f t="shared" si="8"/>
        <v>RQS093</v>
      </c>
      <c r="B223" s="633" t="s">
        <v>537</v>
      </c>
      <c r="C223" s="634" t="s">
        <v>537</v>
      </c>
      <c r="D223" s="634" t="s">
        <v>537</v>
      </c>
      <c r="E223" s="635" t="s">
        <v>537</v>
      </c>
      <c r="F223" s="304" t="s">
        <v>4</v>
      </c>
      <c r="G223" s="304">
        <f>IF(H223="",0,VLOOKUP(H223,Parâmetros!$N$3:$O$8,2,0)*I223)</f>
        <v>0</v>
      </c>
      <c r="H223" s="305"/>
      <c r="I223" s="306"/>
      <c r="J223" s="306"/>
      <c r="K223" s="34" t="str">
        <f t="shared" si="9"/>
        <v/>
      </c>
      <c r="L223" s="384"/>
      <c r="M223" s="383"/>
    </row>
    <row r="224" spans="1:13" ht="45" customHeight="1" x14ac:dyDescent="0.2">
      <c r="A224" s="307" t="str">
        <f t="shared" si="8"/>
        <v>RQS094</v>
      </c>
      <c r="B224" s="633" t="s">
        <v>538</v>
      </c>
      <c r="C224" s="634" t="s">
        <v>538</v>
      </c>
      <c r="D224" s="634" t="s">
        <v>538</v>
      </c>
      <c r="E224" s="635" t="s">
        <v>538</v>
      </c>
      <c r="F224" s="304" t="s">
        <v>4</v>
      </c>
      <c r="G224" s="304">
        <f>IF(H224="",0,VLOOKUP(H224,Parâmetros!$N$3:$O$8,2,0)*I224)</f>
        <v>0</v>
      </c>
      <c r="H224" s="305"/>
      <c r="I224" s="306"/>
      <c r="J224" s="306"/>
      <c r="K224" s="34" t="str">
        <f t="shared" si="9"/>
        <v/>
      </c>
      <c r="L224" s="384"/>
      <c r="M224" s="383"/>
    </row>
    <row r="225" spans="1:13" ht="45" customHeight="1" x14ac:dyDescent="0.2">
      <c r="A225" s="307" t="str">
        <f t="shared" si="8"/>
        <v>RQS095</v>
      </c>
      <c r="B225" s="633" t="s">
        <v>539</v>
      </c>
      <c r="C225" s="634" t="s">
        <v>539</v>
      </c>
      <c r="D225" s="634" t="s">
        <v>539</v>
      </c>
      <c r="E225" s="635" t="s">
        <v>539</v>
      </c>
      <c r="F225" s="304" t="s">
        <v>4</v>
      </c>
      <c r="G225" s="304">
        <f>IF(H225="",0,VLOOKUP(H225,Parâmetros!$N$3:$O$8,2,0)*I225)</f>
        <v>0</v>
      </c>
      <c r="H225" s="305"/>
      <c r="I225" s="306"/>
      <c r="J225" s="306"/>
      <c r="K225" s="34" t="str">
        <f t="shared" si="9"/>
        <v/>
      </c>
      <c r="L225" s="384"/>
      <c r="M225" s="383"/>
    </row>
    <row r="226" spans="1:13" ht="45" customHeight="1" x14ac:dyDescent="0.2">
      <c r="A226" s="307" t="str">
        <f t="shared" si="8"/>
        <v>RQS096</v>
      </c>
      <c r="B226" s="633" t="s">
        <v>540</v>
      </c>
      <c r="C226" s="634" t="s">
        <v>540</v>
      </c>
      <c r="D226" s="634" t="s">
        <v>540</v>
      </c>
      <c r="E226" s="635" t="s">
        <v>540</v>
      </c>
      <c r="F226" s="304" t="s">
        <v>4</v>
      </c>
      <c r="G226" s="304">
        <f>IF(H226="",0,VLOOKUP(H226,Parâmetros!$N$3:$O$8,2,0)*I226)</f>
        <v>0</v>
      </c>
      <c r="H226" s="305"/>
      <c r="I226" s="306"/>
      <c r="J226" s="306"/>
      <c r="K226" s="34" t="str">
        <f t="shared" si="9"/>
        <v/>
      </c>
      <c r="L226" s="384"/>
      <c r="M226" s="383"/>
    </row>
    <row r="227" spans="1:13" ht="45" customHeight="1" x14ac:dyDescent="0.2">
      <c r="A227" s="307" t="str">
        <f t="shared" si="8"/>
        <v>RQS097</v>
      </c>
      <c r="B227" s="633" t="s">
        <v>541</v>
      </c>
      <c r="C227" s="634" t="s">
        <v>541</v>
      </c>
      <c r="D227" s="634" t="s">
        <v>541</v>
      </c>
      <c r="E227" s="635" t="s">
        <v>541</v>
      </c>
      <c r="F227" s="304" t="s">
        <v>4</v>
      </c>
      <c r="G227" s="304">
        <f>IF(H227="",0,VLOOKUP(H227,Parâmetros!$N$3:$O$8,2,0)*I227)</f>
        <v>0</v>
      </c>
      <c r="H227" s="305"/>
      <c r="I227" s="306"/>
      <c r="J227" s="306"/>
      <c r="K227" s="34" t="str">
        <f t="shared" si="9"/>
        <v/>
      </c>
      <c r="L227" s="384"/>
      <c r="M227" s="383"/>
    </row>
    <row r="228" spans="1:13" ht="45" customHeight="1" x14ac:dyDescent="0.2">
      <c r="A228" s="307" t="str">
        <f t="shared" si="8"/>
        <v>RQS098</v>
      </c>
      <c r="B228" s="633" t="s">
        <v>542</v>
      </c>
      <c r="C228" s="634" t="s">
        <v>542</v>
      </c>
      <c r="D228" s="634" t="s">
        <v>542</v>
      </c>
      <c r="E228" s="635" t="s">
        <v>542</v>
      </c>
      <c r="F228" s="304" t="s">
        <v>4</v>
      </c>
      <c r="G228" s="304">
        <f>IF(H228="",0,VLOOKUP(H228,Parâmetros!$N$3:$O$8,2,0)*I228)</f>
        <v>0</v>
      </c>
      <c r="H228" s="305"/>
      <c r="I228" s="306"/>
      <c r="J228" s="306"/>
      <c r="K228" s="34" t="str">
        <f t="shared" si="9"/>
        <v/>
      </c>
      <c r="L228" s="384"/>
      <c r="M228" s="383"/>
    </row>
    <row r="229" spans="1:13" ht="45" customHeight="1" x14ac:dyDescent="0.2">
      <c r="A229" s="307" t="str">
        <f t="shared" si="8"/>
        <v>RQS099</v>
      </c>
      <c r="B229" s="633" t="s">
        <v>543</v>
      </c>
      <c r="C229" s="634" t="s">
        <v>543</v>
      </c>
      <c r="D229" s="634" t="s">
        <v>543</v>
      </c>
      <c r="E229" s="635" t="s">
        <v>543</v>
      </c>
      <c r="F229" s="304" t="s">
        <v>4</v>
      </c>
      <c r="G229" s="304">
        <f>IF(H229="",0,VLOOKUP(H229,Parâmetros!$N$3:$O$8,2,0)*I229)</f>
        <v>0</v>
      </c>
      <c r="H229" s="305"/>
      <c r="I229" s="306"/>
      <c r="J229" s="306"/>
      <c r="K229" s="34" t="str">
        <f t="shared" si="9"/>
        <v/>
      </c>
      <c r="L229" s="384"/>
      <c r="M229" s="383"/>
    </row>
    <row r="230" spans="1:13" ht="45" customHeight="1" x14ac:dyDescent="0.2">
      <c r="A230" s="307" t="str">
        <f t="shared" si="8"/>
        <v>RQS100</v>
      </c>
      <c r="B230" s="633" t="s">
        <v>544</v>
      </c>
      <c r="C230" s="634" t="s">
        <v>544</v>
      </c>
      <c r="D230" s="634" t="s">
        <v>544</v>
      </c>
      <c r="E230" s="635" t="s">
        <v>544</v>
      </c>
      <c r="F230" s="304" t="s">
        <v>4</v>
      </c>
      <c r="G230" s="304">
        <f>IF(H230="",0,VLOOKUP(H230,Parâmetros!$N$3:$O$8,2,0)*I230)</f>
        <v>0</v>
      </c>
      <c r="H230" s="305"/>
      <c r="I230" s="306"/>
      <c r="J230" s="306"/>
      <c r="K230" s="34" t="str">
        <f t="shared" si="9"/>
        <v/>
      </c>
      <c r="L230" s="384"/>
      <c r="M230" s="383"/>
    </row>
    <row r="231" spans="1:13" ht="45" customHeight="1" x14ac:dyDescent="0.2">
      <c r="A231" s="307" t="str">
        <f t="shared" si="8"/>
        <v>RQS101</v>
      </c>
      <c r="B231" s="633" t="s">
        <v>545</v>
      </c>
      <c r="C231" s="634" t="s">
        <v>545</v>
      </c>
      <c r="D231" s="634" t="s">
        <v>545</v>
      </c>
      <c r="E231" s="635" t="s">
        <v>545</v>
      </c>
      <c r="F231" s="304" t="s">
        <v>4</v>
      </c>
      <c r="G231" s="304">
        <f>IF(H231="",0,VLOOKUP(H231,Parâmetros!$N$3:$O$8,2,0)*I231)</f>
        <v>0</v>
      </c>
      <c r="H231" s="305"/>
      <c r="I231" s="306"/>
      <c r="J231" s="306"/>
      <c r="K231" s="34" t="str">
        <f t="shared" si="9"/>
        <v/>
      </c>
      <c r="L231" s="384"/>
      <c r="M231" s="383"/>
    </row>
    <row r="232" spans="1:13" ht="45" customHeight="1" x14ac:dyDescent="0.2">
      <c r="A232" s="307" t="str">
        <f t="shared" si="8"/>
        <v>RQS102</v>
      </c>
      <c r="B232" s="633" t="s">
        <v>546</v>
      </c>
      <c r="C232" s="634" t="s">
        <v>546</v>
      </c>
      <c r="D232" s="634" t="s">
        <v>546</v>
      </c>
      <c r="E232" s="635" t="s">
        <v>546</v>
      </c>
      <c r="F232" s="304" t="s">
        <v>4</v>
      </c>
      <c r="G232" s="304">
        <f>IF(H232="",0,VLOOKUP(H232,Parâmetros!$N$3:$O$8,2,0)*I232)</f>
        <v>0</v>
      </c>
      <c r="H232" s="305"/>
      <c r="I232" s="306"/>
      <c r="J232" s="306"/>
      <c r="K232" s="34" t="str">
        <f t="shared" si="9"/>
        <v/>
      </c>
      <c r="L232" s="384"/>
      <c r="M232" s="383"/>
    </row>
    <row r="233" spans="1:13" ht="45" customHeight="1" x14ac:dyDescent="0.2">
      <c r="A233" s="307" t="str">
        <f t="shared" si="8"/>
        <v>RQS103</v>
      </c>
      <c r="B233" s="633" t="s">
        <v>547</v>
      </c>
      <c r="C233" s="634" t="s">
        <v>547</v>
      </c>
      <c r="D233" s="634" t="s">
        <v>547</v>
      </c>
      <c r="E233" s="635" t="s">
        <v>547</v>
      </c>
      <c r="F233" s="304" t="s">
        <v>4</v>
      </c>
      <c r="G233" s="304">
        <f>IF(H233="",0,VLOOKUP(H233,Parâmetros!$N$3:$O$8,2,0)*I233)</f>
        <v>0</v>
      </c>
      <c r="H233" s="305"/>
      <c r="I233" s="306"/>
      <c r="J233" s="306"/>
      <c r="K233" s="34" t="str">
        <f t="shared" si="9"/>
        <v/>
      </c>
      <c r="L233" s="384"/>
      <c r="M233" s="383"/>
    </row>
    <row r="234" spans="1:13" ht="45" customHeight="1" x14ac:dyDescent="0.2">
      <c r="A234" s="307" t="str">
        <f t="shared" si="8"/>
        <v>RQS104</v>
      </c>
      <c r="B234" s="633" t="s">
        <v>548</v>
      </c>
      <c r="C234" s="634" t="s">
        <v>548</v>
      </c>
      <c r="D234" s="634" t="s">
        <v>548</v>
      </c>
      <c r="E234" s="635" t="s">
        <v>548</v>
      </c>
      <c r="F234" s="304" t="s">
        <v>4</v>
      </c>
      <c r="G234" s="304">
        <f>IF(H234="",0,VLOOKUP(H234,Parâmetros!$N$3:$O$8,2,0)*I234)</f>
        <v>0</v>
      </c>
      <c r="H234" s="305"/>
      <c r="I234" s="306"/>
      <c r="J234" s="306"/>
      <c r="K234" s="34" t="str">
        <f t="shared" si="9"/>
        <v/>
      </c>
      <c r="L234" s="384"/>
      <c r="M234" s="383"/>
    </row>
    <row r="235" spans="1:13" ht="45" customHeight="1" x14ac:dyDescent="0.2">
      <c r="A235" s="307" t="str">
        <f t="shared" si="8"/>
        <v>RQS105</v>
      </c>
      <c r="B235" s="633" t="s">
        <v>549</v>
      </c>
      <c r="C235" s="634" t="s">
        <v>549</v>
      </c>
      <c r="D235" s="634" t="s">
        <v>549</v>
      </c>
      <c r="E235" s="635" t="s">
        <v>549</v>
      </c>
      <c r="F235" s="304" t="s">
        <v>4</v>
      </c>
      <c r="G235" s="304">
        <f>IF(H235="",0,VLOOKUP(H235,Parâmetros!$N$3:$O$8,2,0)*I235)</f>
        <v>0</v>
      </c>
      <c r="H235" s="305"/>
      <c r="I235" s="306"/>
      <c r="J235" s="306"/>
      <c r="K235" s="34" t="str">
        <f t="shared" si="9"/>
        <v/>
      </c>
      <c r="L235" s="384"/>
      <c r="M235" s="383"/>
    </row>
    <row r="236" spans="1:13" ht="45" customHeight="1" x14ac:dyDescent="0.2">
      <c r="A236" s="307" t="str">
        <f t="shared" si="8"/>
        <v>RQS106</v>
      </c>
      <c r="B236" s="633" t="s">
        <v>550</v>
      </c>
      <c r="C236" s="634" t="s">
        <v>550</v>
      </c>
      <c r="D236" s="634" t="s">
        <v>550</v>
      </c>
      <c r="E236" s="635" t="s">
        <v>550</v>
      </c>
      <c r="F236" s="304" t="s">
        <v>4</v>
      </c>
      <c r="G236" s="304">
        <f>IF(H236="",0,VLOOKUP(H236,Parâmetros!$N$3:$O$8,2,0)*I236)</f>
        <v>0</v>
      </c>
      <c r="H236" s="305"/>
      <c r="I236" s="306"/>
      <c r="J236" s="306"/>
      <c r="K236" s="34" t="str">
        <f t="shared" si="9"/>
        <v/>
      </c>
      <c r="L236" s="384"/>
      <c r="M236" s="383"/>
    </row>
    <row r="237" spans="1:13" ht="45" customHeight="1" x14ac:dyDescent="0.2">
      <c r="A237" s="307" t="str">
        <f t="shared" si="8"/>
        <v>RQS107</v>
      </c>
      <c r="B237" s="633" t="s">
        <v>551</v>
      </c>
      <c r="C237" s="634" t="s">
        <v>551</v>
      </c>
      <c r="D237" s="634" t="s">
        <v>551</v>
      </c>
      <c r="E237" s="635" t="s">
        <v>551</v>
      </c>
      <c r="F237" s="304" t="s">
        <v>4</v>
      </c>
      <c r="G237" s="304">
        <f>IF(H237="",0,VLOOKUP(H237,Parâmetros!$N$3:$O$8,2,0)*I237)</f>
        <v>0</v>
      </c>
      <c r="H237" s="305"/>
      <c r="I237" s="306"/>
      <c r="J237" s="306"/>
      <c r="K237" s="34" t="str">
        <f t="shared" si="9"/>
        <v/>
      </c>
      <c r="L237" s="384"/>
      <c r="M237" s="383"/>
    </row>
    <row r="238" spans="1:13" ht="45" customHeight="1" x14ac:dyDescent="0.2">
      <c r="A238" s="307" t="str">
        <f t="shared" si="8"/>
        <v>RQS108</v>
      </c>
      <c r="B238" s="633" t="s">
        <v>552</v>
      </c>
      <c r="C238" s="634" t="s">
        <v>552</v>
      </c>
      <c r="D238" s="634" t="s">
        <v>552</v>
      </c>
      <c r="E238" s="635" t="s">
        <v>552</v>
      </c>
      <c r="F238" s="304" t="s">
        <v>4</v>
      </c>
      <c r="G238" s="304">
        <f>IF(H238="",0,VLOOKUP(H238,Parâmetros!$N$3:$O$8,2,0)*I238)</f>
        <v>0</v>
      </c>
      <c r="H238" s="305"/>
      <c r="I238" s="306"/>
      <c r="J238" s="306"/>
      <c r="K238" s="34" t="str">
        <f t="shared" si="9"/>
        <v/>
      </c>
      <c r="L238" s="384"/>
      <c r="M238" s="383"/>
    </row>
    <row r="239" spans="1:13" ht="45" customHeight="1" x14ac:dyDescent="0.2">
      <c r="A239" s="307" t="str">
        <f t="shared" si="8"/>
        <v>RQS109</v>
      </c>
      <c r="B239" s="633" t="s">
        <v>553</v>
      </c>
      <c r="C239" s="634" t="s">
        <v>553</v>
      </c>
      <c r="D239" s="634" t="s">
        <v>553</v>
      </c>
      <c r="E239" s="635" t="s">
        <v>553</v>
      </c>
      <c r="F239" s="304" t="s">
        <v>4</v>
      </c>
      <c r="G239" s="304">
        <f>IF(H239="",0,VLOOKUP(H239,Parâmetros!$N$3:$O$8,2,0)*I239)</f>
        <v>0</v>
      </c>
      <c r="H239" s="305"/>
      <c r="I239" s="306"/>
      <c r="J239" s="306"/>
      <c r="K239" s="34" t="str">
        <f t="shared" si="9"/>
        <v/>
      </c>
      <c r="L239" s="384"/>
      <c r="M239" s="383"/>
    </row>
    <row r="240" spans="1:13" ht="45" customHeight="1" x14ac:dyDescent="0.2">
      <c r="A240" s="307" t="str">
        <f t="shared" si="8"/>
        <v>RQS110</v>
      </c>
      <c r="B240" s="633" t="s">
        <v>554</v>
      </c>
      <c r="C240" s="634" t="s">
        <v>554</v>
      </c>
      <c r="D240" s="634" t="s">
        <v>554</v>
      </c>
      <c r="E240" s="635" t="s">
        <v>554</v>
      </c>
      <c r="F240" s="304" t="s">
        <v>4</v>
      </c>
      <c r="G240" s="304">
        <f>IF(H240="",0,VLOOKUP(H240,Parâmetros!$N$3:$O$8,2,0)*I240)</f>
        <v>0</v>
      </c>
      <c r="H240" s="305"/>
      <c r="I240" s="306"/>
      <c r="J240" s="306"/>
      <c r="K240" s="34" t="str">
        <f t="shared" si="9"/>
        <v/>
      </c>
      <c r="L240" s="384"/>
      <c r="M240" s="383"/>
    </row>
    <row r="241" spans="1:13" ht="45" customHeight="1" x14ac:dyDescent="0.2">
      <c r="A241" s="307" t="str">
        <f t="shared" si="8"/>
        <v>RQS111</v>
      </c>
      <c r="B241" s="633" t="s">
        <v>555</v>
      </c>
      <c r="C241" s="634" t="s">
        <v>555</v>
      </c>
      <c r="D241" s="634" t="s">
        <v>555</v>
      </c>
      <c r="E241" s="635" t="s">
        <v>555</v>
      </c>
      <c r="F241" s="304" t="s">
        <v>4</v>
      </c>
      <c r="G241" s="304">
        <f>IF(H241="",0,VLOOKUP(H241,Parâmetros!$N$3:$O$8,2,0)*I241)</f>
        <v>0</v>
      </c>
      <c r="H241" s="305"/>
      <c r="I241" s="306"/>
      <c r="J241" s="306"/>
      <c r="K241" s="34" t="str">
        <f t="shared" si="9"/>
        <v/>
      </c>
      <c r="L241" s="384"/>
      <c r="M241" s="383"/>
    </row>
    <row r="242" spans="1:13" ht="45" customHeight="1" x14ac:dyDescent="0.2">
      <c r="A242" s="307" t="str">
        <f t="shared" si="8"/>
        <v>RQS112</v>
      </c>
      <c r="B242" s="633" t="s">
        <v>556</v>
      </c>
      <c r="C242" s="634" t="s">
        <v>556</v>
      </c>
      <c r="D242" s="634" t="s">
        <v>556</v>
      </c>
      <c r="E242" s="635" t="s">
        <v>556</v>
      </c>
      <c r="F242" s="304" t="s">
        <v>4</v>
      </c>
      <c r="G242" s="304">
        <f>IF(H242="",0,VLOOKUP(H242,Parâmetros!$N$3:$O$8,2,0)*I242)</f>
        <v>0</v>
      </c>
      <c r="H242" s="305"/>
      <c r="I242" s="306"/>
      <c r="J242" s="306"/>
      <c r="K242" s="34" t="str">
        <f t="shared" si="9"/>
        <v/>
      </c>
      <c r="L242" s="384"/>
      <c r="M242" s="383"/>
    </row>
    <row r="243" spans="1:13" ht="45" customHeight="1" x14ac:dyDescent="0.2">
      <c r="A243" s="307" t="str">
        <f t="shared" si="8"/>
        <v>RQS113</v>
      </c>
      <c r="B243" s="633" t="s">
        <v>557</v>
      </c>
      <c r="C243" s="634" t="s">
        <v>557</v>
      </c>
      <c r="D243" s="634" t="s">
        <v>557</v>
      </c>
      <c r="E243" s="635" t="s">
        <v>557</v>
      </c>
      <c r="F243" s="304" t="s">
        <v>17</v>
      </c>
      <c r="G243" s="304">
        <f>IF(H243="",0,VLOOKUP(H243,Parâmetros!$N$3:$O$8,2,0)*I243)</f>
        <v>0.22700000000000001</v>
      </c>
      <c r="H243" s="305" t="s">
        <v>27</v>
      </c>
      <c r="I243" s="306">
        <v>4.5400000000000003E-2</v>
      </c>
      <c r="J243" s="306"/>
      <c r="K243" s="34">
        <f t="shared" si="9"/>
        <v>4.54</v>
      </c>
      <c r="L243" s="384"/>
      <c r="M243" s="383"/>
    </row>
    <row r="244" spans="1:13" ht="45" customHeight="1" x14ac:dyDescent="0.2">
      <c r="A244" s="307" t="str">
        <f t="shared" si="8"/>
        <v>RQS114</v>
      </c>
      <c r="B244" s="633" t="s">
        <v>558</v>
      </c>
      <c r="C244" s="634" t="s">
        <v>558</v>
      </c>
      <c r="D244" s="634" t="s">
        <v>558</v>
      </c>
      <c r="E244" s="635" t="s">
        <v>558</v>
      </c>
      <c r="F244" s="304" t="s">
        <v>4</v>
      </c>
      <c r="G244" s="304">
        <f>IF(H244="",0,VLOOKUP(H244,Parâmetros!$N$3:$O$8,2,0)*I244)</f>
        <v>0</v>
      </c>
      <c r="H244" s="305"/>
      <c r="I244" s="306"/>
      <c r="J244" s="306"/>
      <c r="K244" s="34" t="str">
        <f t="shared" si="9"/>
        <v/>
      </c>
      <c r="L244" s="384"/>
      <c r="M244" s="383"/>
    </row>
    <row r="245" spans="1:13" ht="45" customHeight="1" x14ac:dyDescent="0.2">
      <c r="A245" s="307" t="str">
        <f t="shared" si="8"/>
        <v>RQS115</v>
      </c>
      <c r="B245" s="633" t="s">
        <v>559</v>
      </c>
      <c r="C245" s="634" t="s">
        <v>559</v>
      </c>
      <c r="D245" s="634" t="s">
        <v>559</v>
      </c>
      <c r="E245" s="635" t="s">
        <v>559</v>
      </c>
      <c r="F245" s="304" t="s">
        <v>4</v>
      </c>
      <c r="G245" s="304">
        <f>IF(H245="",0,VLOOKUP(H245,Parâmetros!$N$3:$O$8,2,0)*I245)</f>
        <v>0</v>
      </c>
      <c r="H245" s="305"/>
      <c r="I245" s="306"/>
      <c r="J245" s="306"/>
      <c r="K245" s="34" t="str">
        <f t="shared" si="9"/>
        <v/>
      </c>
      <c r="L245" s="384"/>
      <c r="M245" s="383"/>
    </row>
    <row r="246" spans="1:13" ht="45" customHeight="1" x14ac:dyDescent="0.2">
      <c r="A246" s="307" t="str">
        <f t="shared" si="8"/>
        <v>RQS116</v>
      </c>
      <c r="B246" s="633" t="s">
        <v>560</v>
      </c>
      <c r="C246" s="634" t="s">
        <v>560</v>
      </c>
      <c r="D246" s="634" t="s">
        <v>560</v>
      </c>
      <c r="E246" s="635" t="s">
        <v>560</v>
      </c>
      <c r="F246" s="304" t="s">
        <v>4</v>
      </c>
      <c r="G246" s="304">
        <f>IF(H246="",0,VLOOKUP(H246,Parâmetros!$N$3:$O$8,2,0)*I246)</f>
        <v>0</v>
      </c>
      <c r="H246" s="305"/>
      <c r="I246" s="306"/>
      <c r="J246" s="306"/>
      <c r="K246" s="34" t="str">
        <f t="shared" si="9"/>
        <v/>
      </c>
      <c r="L246" s="384"/>
      <c r="M246" s="383"/>
    </row>
    <row r="247" spans="1:13" ht="45" customHeight="1" x14ac:dyDescent="0.2">
      <c r="A247" s="307" t="str">
        <f t="shared" si="8"/>
        <v>RQS117</v>
      </c>
      <c r="B247" s="633" t="s">
        <v>561</v>
      </c>
      <c r="C247" s="634" t="s">
        <v>561</v>
      </c>
      <c r="D247" s="634" t="s">
        <v>561</v>
      </c>
      <c r="E247" s="635" t="s">
        <v>561</v>
      </c>
      <c r="F247" s="304" t="s">
        <v>4</v>
      </c>
      <c r="G247" s="304">
        <f>IF(H247="",0,VLOOKUP(H247,Parâmetros!$N$3:$O$8,2,0)*I247)</f>
        <v>0</v>
      </c>
      <c r="H247" s="305"/>
      <c r="I247" s="306"/>
      <c r="J247" s="306"/>
      <c r="K247" s="34" t="str">
        <f t="shared" si="9"/>
        <v/>
      </c>
      <c r="L247" s="384"/>
      <c r="M247" s="383"/>
    </row>
    <row r="248" spans="1:13" ht="45" customHeight="1" x14ac:dyDescent="0.2">
      <c r="A248" s="307" t="str">
        <f t="shared" si="8"/>
        <v>RQS118</v>
      </c>
      <c r="B248" s="633" t="s">
        <v>562</v>
      </c>
      <c r="C248" s="634" t="s">
        <v>562</v>
      </c>
      <c r="D248" s="634" t="s">
        <v>562</v>
      </c>
      <c r="E248" s="635" t="s">
        <v>562</v>
      </c>
      <c r="F248" s="304" t="s">
        <v>4</v>
      </c>
      <c r="G248" s="304">
        <f>IF(H248="",0,VLOOKUP(H248,Parâmetros!$N$3:$O$8,2,0)*I248)</f>
        <v>0</v>
      </c>
      <c r="H248" s="305"/>
      <c r="I248" s="306"/>
      <c r="J248" s="306"/>
      <c r="K248" s="34" t="str">
        <f t="shared" si="9"/>
        <v/>
      </c>
      <c r="L248" s="384"/>
      <c r="M248" s="383"/>
    </row>
    <row r="249" spans="1:13" ht="45" customHeight="1" x14ac:dyDescent="0.2">
      <c r="A249" s="307" t="str">
        <f t="shared" si="8"/>
        <v>RQS119</v>
      </c>
      <c r="B249" s="633" t="s">
        <v>563</v>
      </c>
      <c r="C249" s="634" t="s">
        <v>563</v>
      </c>
      <c r="D249" s="634" t="s">
        <v>563</v>
      </c>
      <c r="E249" s="635" t="s">
        <v>563</v>
      </c>
      <c r="F249" s="304" t="s">
        <v>4</v>
      </c>
      <c r="G249" s="304">
        <f>IF(H249="",0,VLOOKUP(H249,Parâmetros!$N$3:$O$8,2,0)*I249)</f>
        <v>0</v>
      </c>
      <c r="H249" s="305"/>
      <c r="I249" s="306"/>
      <c r="J249" s="306"/>
      <c r="K249" s="34" t="str">
        <f t="shared" si="9"/>
        <v/>
      </c>
      <c r="L249" s="384"/>
      <c r="M249" s="383"/>
    </row>
    <row r="250" spans="1:13" ht="45" customHeight="1" x14ac:dyDescent="0.2">
      <c r="A250" s="307" t="str">
        <f t="shared" si="8"/>
        <v>RQS120</v>
      </c>
      <c r="B250" s="633" t="s">
        <v>564</v>
      </c>
      <c r="C250" s="634" t="s">
        <v>564</v>
      </c>
      <c r="D250" s="634" t="s">
        <v>564</v>
      </c>
      <c r="E250" s="635" t="s">
        <v>564</v>
      </c>
      <c r="F250" s="304" t="s">
        <v>4</v>
      </c>
      <c r="G250" s="304">
        <f>IF(H250="",0,VLOOKUP(H250,Parâmetros!$N$3:$O$8,2,0)*I250)</f>
        <v>0</v>
      </c>
      <c r="H250" s="305"/>
      <c r="I250" s="306"/>
      <c r="J250" s="306"/>
      <c r="K250" s="34" t="str">
        <f t="shared" si="9"/>
        <v/>
      </c>
      <c r="L250" s="384"/>
      <c r="M250" s="383"/>
    </row>
    <row r="251" spans="1:13" ht="45" customHeight="1" x14ac:dyDescent="0.2">
      <c r="A251" s="307" t="str">
        <f t="shared" si="8"/>
        <v>RQS121</v>
      </c>
      <c r="B251" s="633" t="s">
        <v>565</v>
      </c>
      <c r="C251" s="634" t="s">
        <v>565</v>
      </c>
      <c r="D251" s="634" t="s">
        <v>565</v>
      </c>
      <c r="E251" s="635" t="s">
        <v>565</v>
      </c>
      <c r="F251" s="304" t="s">
        <v>4</v>
      </c>
      <c r="G251" s="304">
        <f>IF(H251="",0,VLOOKUP(H251,Parâmetros!$N$3:$O$8,2,0)*I251)</f>
        <v>0</v>
      </c>
      <c r="H251" s="305"/>
      <c r="I251" s="306"/>
      <c r="J251" s="306"/>
      <c r="K251" s="34" t="str">
        <f t="shared" si="9"/>
        <v/>
      </c>
      <c r="L251" s="384"/>
      <c r="M251" s="383"/>
    </row>
    <row r="252" spans="1:13" ht="45" customHeight="1" x14ac:dyDescent="0.2">
      <c r="A252" s="307" t="str">
        <f t="shared" si="8"/>
        <v>RQS122</v>
      </c>
      <c r="B252" s="633" t="s">
        <v>566</v>
      </c>
      <c r="C252" s="634" t="s">
        <v>566</v>
      </c>
      <c r="D252" s="634" t="s">
        <v>566</v>
      </c>
      <c r="E252" s="635" t="s">
        <v>566</v>
      </c>
      <c r="F252" s="304" t="s">
        <v>4</v>
      </c>
      <c r="G252" s="304">
        <f>IF(H252="",0,VLOOKUP(H252,Parâmetros!$N$3:$O$8,2,0)*I252)</f>
        <v>0</v>
      </c>
      <c r="H252" s="305"/>
      <c r="I252" s="306"/>
      <c r="J252" s="306"/>
      <c r="K252" s="34" t="str">
        <f t="shared" si="9"/>
        <v/>
      </c>
      <c r="L252" s="384"/>
      <c r="M252" s="383"/>
    </row>
    <row r="253" spans="1:13" ht="45" customHeight="1" x14ac:dyDescent="0.2">
      <c r="A253" s="307" t="str">
        <f t="shared" si="8"/>
        <v>RQS123</v>
      </c>
      <c r="B253" s="633" t="s">
        <v>567</v>
      </c>
      <c r="C253" s="634" t="s">
        <v>567</v>
      </c>
      <c r="D253" s="634" t="s">
        <v>567</v>
      </c>
      <c r="E253" s="635" t="s">
        <v>567</v>
      </c>
      <c r="F253" s="304" t="s">
        <v>4</v>
      </c>
      <c r="G253" s="304">
        <f>IF(H253="",0,VLOOKUP(H253,Parâmetros!$N$3:$O$8,2,0)*I253)</f>
        <v>0</v>
      </c>
      <c r="H253" s="305"/>
      <c r="I253" s="306"/>
      <c r="J253" s="306"/>
      <c r="K253" s="34" t="str">
        <f t="shared" si="9"/>
        <v/>
      </c>
      <c r="L253" s="384"/>
      <c r="M253" s="383"/>
    </row>
    <row r="254" spans="1:13" ht="45" customHeight="1" x14ac:dyDescent="0.2">
      <c r="A254" s="307" t="str">
        <f t="shared" si="8"/>
        <v>RQS124</v>
      </c>
      <c r="B254" s="633" t="s">
        <v>568</v>
      </c>
      <c r="C254" s="634" t="s">
        <v>568</v>
      </c>
      <c r="D254" s="634" t="s">
        <v>568</v>
      </c>
      <c r="E254" s="635" t="s">
        <v>568</v>
      </c>
      <c r="F254" s="304" t="s">
        <v>4</v>
      </c>
      <c r="G254" s="304">
        <f>IF(H254="",0,VLOOKUP(H254,Parâmetros!$N$3:$O$8,2,0)*I254)</f>
        <v>0</v>
      </c>
      <c r="H254" s="305"/>
      <c r="I254" s="306"/>
      <c r="J254" s="306"/>
      <c r="K254" s="34" t="str">
        <f t="shared" si="9"/>
        <v/>
      </c>
      <c r="L254" s="384"/>
      <c r="M254" s="383"/>
    </row>
    <row r="255" spans="1:13" ht="45" customHeight="1" x14ac:dyDescent="0.2">
      <c r="A255" s="307" t="str">
        <f t="shared" si="8"/>
        <v>RQS125</v>
      </c>
      <c r="B255" s="633" t="s">
        <v>569</v>
      </c>
      <c r="C255" s="634" t="s">
        <v>569</v>
      </c>
      <c r="D255" s="634" t="s">
        <v>569</v>
      </c>
      <c r="E255" s="635" t="s">
        <v>569</v>
      </c>
      <c r="F255" s="304" t="s">
        <v>4</v>
      </c>
      <c r="G255" s="304">
        <f>IF(H255="",0,VLOOKUP(H255,Parâmetros!$N$3:$O$8,2,0)*I255)</f>
        <v>0</v>
      </c>
      <c r="H255" s="305"/>
      <c r="I255" s="306"/>
      <c r="J255" s="306"/>
      <c r="K255" s="34" t="str">
        <f t="shared" si="9"/>
        <v/>
      </c>
      <c r="L255" s="384"/>
      <c r="M255" s="383"/>
    </row>
    <row r="256" spans="1:13" ht="45" customHeight="1" x14ac:dyDescent="0.2">
      <c r="A256" s="307" t="str">
        <f t="shared" si="8"/>
        <v>RQS126</v>
      </c>
      <c r="B256" s="633" t="s">
        <v>570</v>
      </c>
      <c r="C256" s="634" t="s">
        <v>570</v>
      </c>
      <c r="D256" s="634" t="s">
        <v>570</v>
      </c>
      <c r="E256" s="635" t="s">
        <v>570</v>
      </c>
      <c r="F256" s="304" t="s">
        <v>4</v>
      </c>
      <c r="G256" s="304">
        <f>IF(H256="",0,VLOOKUP(H256,Parâmetros!$N$3:$O$8,2,0)*I256)</f>
        <v>0</v>
      </c>
      <c r="H256" s="305"/>
      <c r="I256" s="306"/>
      <c r="J256" s="306"/>
      <c r="K256" s="34" t="str">
        <f t="shared" si="9"/>
        <v/>
      </c>
      <c r="L256" s="384"/>
      <c r="M256" s="383"/>
    </row>
    <row r="257" spans="1:13" ht="45" customHeight="1" x14ac:dyDescent="0.2">
      <c r="A257" s="307" t="str">
        <f t="shared" si="8"/>
        <v>RQS127</v>
      </c>
      <c r="B257" s="633" t="s">
        <v>571</v>
      </c>
      <c r="C257" s="634" t="s">
        <v>571</v>
      </c>
      <c r="D257" s="634" t="s">
        <v>571</v>
      </c>
      <c r="E257" s="635" t="s">
        <v>571</v>
      </c>
      <c r="F257" s="304" t="s">
        <v>4</v>
      </c>
      <c r="G257" s="304">
        <f>IF(H257="",0,VLOOKUP(H257,Parâmetros!$N$3:$O$8,2,0)*I257)</f>
        <v>0</v>
      </c>
      <c r="H257" s="305"/>
      <c r="I257" s="306"/>
      <c r="J257" s="306"/>
      <c r="K257" s="34" t="str">
        <f t="shared" si="9"/>
        <v/>
      </c>
      <c r="L257" s="384"/>
      <c r="M257" s="383"/>
    </row>
    <row r="258" spans="1:13" ht="45" customHeight="1" x14ac:dyDescent="0.2">
      <c r="A258" s="307" t="str">
        <f t="shared" si="8"/>
        <v>RQS128</v>
      </c>
      <c r="B258" s="633" t="s">
        <v>572</v>
      </c>
      <c r="C258" s="634" t="s">
        <v>572</v>
      </c>
      <c r="D258" s="634" t="s">
        <v>572</v>
      </c>
      <c r="E258" s="635" t="s">
        <v>572</v>
      </c>
      <c r="F258" s="304" t="s">
        <v>4</v>
      </c>
      <c r="G258" s="304">
        <f>IF(H258="",0,VLOOKUP(H258,Parâmetros!$N$3:$O$8,2,0)*I258)</f>
        <v>0</v>
      </c>
      <c r="H258" s="305"/>
      <c r="I258" s="306"/>
      <c r="J258" s="306"/>
      <c r="K258" s="34" t="str">
        <f t="shared" si="9"/>
        <v/>
      </c>
      <c r="L258" s="384"/>
      <c r="M258" s="383"/>
    </row>
    <row r="259" spans="1:13" ht="45" customHeight="1" x14ac:dyDescent="0.2">
      <c r="A259" s="307" t="str">
        <f t="shared" ref="A259:A260" si="10">IF(LEFT(A258,2)="ID",CONCATENATE(MID($A$130,SEARCH(" ",$A$130)+1,10),"001"),CONCATENATE(MID($A$130,SEARCH(" ",$A$130)+1,10),TEXT(RIGHT(A258,3)+1,"000")))</f>
        <v>RQS129</v>
      </c>
      <c r="B259" s="633" t="s">
        <v>573</v>
      </c>
      <c r="C259" s="634" t="s">
        <v>573</v>
      </c>
      <c r="D259" s="634" t="s">
        <v>573</v>
      </c>
      <c r="E259" s="635" t="s">
        <v>573</v>
      </c>
      <c r="F259" s="304" t="s">
        <v>4</v>
      </c>
      <c r="G259" s="304">
        <f>IF(H259="",0,VLOOKUP(H259,Parâmetros!$N$3:$O$8,2,0)*I259)</f>
        <v>0</v>
      </c>
      <c r="H259" s="305"/>
      <c r="I259" s="306"/>
      <c r="J259" s="306"/>
      <c r="K259" s="34" t="str">
        <f t="shared" ref="K259:K260" si="11">IF(I259="","",I259*100)</f>
        <v/>
      </c>
      <c r="L259" s="384"/>
      <c r="M259" s="383"/>
    </row>
    <row r="260" spans="1:13" ht="45" customHeight="1" x14ac:dyDescent="0.2">
      <c r="A260" s="307" t="str">
        <f t="shared" si="10"/>
        <v>RQS130</v>
      </c>
      <c r="B260" s="633" t="s">
        <v>574</v>
      </c>
      <c r="C260" s="634" t="s">
        <v>574</v>
      </c>
      <c r="D260" s="634" t="s">
        <v>574</v>
      </c>
      <c r="E260" s="635" t="s">
        <v>574</v>
      </c>
      <c r="F260" s="304" t="s">
        <v>4</v>
      </c>
      <c r="G260" s="304">
        <f>IF(H260="",0,VLOOKUP(H260,Parâmetros!$N$3:$O$8,2,0)*I260)</f>
        <v>0</v>
      </c>
      <c r="H260" s="305"/>
      <c r="I260" s="306"/>
      <c r="J260" s="306"/>
      <c r="K260" s="34" t="str">
        <f t="shared" si="11"/>
        <v/>
      </c>
      <c r="L260" s="384"/>
      <c r="M260" s="383"/>
    </row>
    <row r="262" spans="1:13" ht="13.5" thickBot="1" x14ac:dyDescent="0.25">
      <c r="A262" s="278"/>
      <c r="B262" s="28" t="s">
        <v>52</v>
      </c>
      <c r="C262" s="28"/>
      <c r="D262" s="28"/>
      <c r="E262" s="28"/>
      <c r="F262" s="28" t="s">
        <v>53</v>
      </c>
      <c r="G262" s="28"/>
      <c r="H262" s="26"/>
      <c r="I262" s="26"/>
      <c r="J262" s="26"/>
    </row>
    <row r="263" spans="1:13" ht="26.25" thickBot="1" x14ac:dyDescent="0.25">
      <c r="A263" s="29" t="s">
        <v>217</v>
      </c>
      <c r="B263" s="31" t="s">
        <v>171</v>
      </c>
      <c r="C263" s="302"/>
      <c r="D263" s="302"/>
      <c r="E263" s="303"/>
      <c r="F263" s="30" t="s">
        <v>4</v>
      </c>
      <c r="G263" s="30" t="s">
        <v>57</v>
      </c>
      <c r="H263" s="30" t="s">
        <v>22</v>
      </c>
      <c r="I263" s="31" t="s">
        <v>55</v>
      </c>
      <c r="J263" s="30" t="s">
        <v>56</v>
      </c>
      <c r="K263" s="33" t="s">
        <v>58</v>
      </c>
      <c r="L263" s="364" t="s">
        <v>274</v>
      </c>
      <c r="M263" s="32" t="s">
        <v>275</v>
      </c>
    </row>
    <row r="264" spans="1:13" ht="45" customHeight="1" x14ac:dyDescent="0.2">
      <c r="A264" s="307" t="str">
        <f>IF(LEFT(A263,2)="ID",CONCATENATE(MID($A$263,SEARCH(" ",$A$263)+1,10),"001"),CONCATENATE(MID($A$263,SEARCH(" ",$A$263)+1,10),TEXT(RIGHT(A263,3)+1,"000")))</f>
        <v>RQMC001</v>
      </c>
      <c r="B264" s="639" t="s">
        <v>425</v>
      </c>
      <c r="C264" s="640" t="s">
        <v>425</v>
      </c>
      <c r="D264" s="640" t="s">
        <v>425</v>
      </c>
      <c r="E264" s="641" t="s">
        <v>425</v>
      </c>
      <c r="F264" s="391" t="s">
        <v>4</v>
      </c>
      <c r="G264" s="304"/>
      <c r="H264" s="305"/>
      <c r="I264" s="306"/>
      <c r="J264" s="306"/>
      <c r="K264" s="34" t="str">
        <f t="shared" ref="K264:K267" si="12">IF(I264="","",I264*100)</f>
        <v/>
      </c>
      <c r="L264" s="384"/>
      <c r="M264" s="383"/>
    </row>
    <row r="265" spans="1:13" ht="45" customHeight="1" x14ac:dyDescent="0.2">
      <c r="A265" s="307" t="str">
        <f>IF(LEFT(A264,2)="ID",CONCATENATE(MID($A$263,SEARCH(" ",$A$263)+1,10),"001"),CONCATENATE(MID($A$263,SEARCH(" ",$A$263)+1,10),TEXT(RIGHT(A264,3)+1,"000")))</f>
        <v>RQMC002</v>
      </c>
      <c r="B265" s="633" t="s">
        <v>426</v>
      </c>
      <c r="C265" s="634" t="s">
        <v>426</v>
      </c>
      <c r="D265" s="634" t="s">
        <v>426</v>
      </c>
      <c r="E265" s="635" t="s">
        <v>426</v>
      </c>
      <c r="F265" s="391" t="s">
        <v>4</v>
      </c>
      <c r="G265" s="304"/>
      <c r="H265" s="395"/>
      <c r="I265" s="306"/>
      <c r="J265" s="306"/>
      <c r="K265" s="34" t="str">
        <f t="shared" si="12"/>
        <v/>
      </c>
      <c r="L265" s="384"/>
      <c r="M265" s="383"/>
    </row>
    <row r="266" spans="1:13" ht="45" customHeight="1" x14ac:dyDescent="0.2">
      <c r="A266" s="307" t="str">
        <f>IF(LEFT(A265,2)="ID",CONCATENATE(MID($A$263,SEARCH(" ",$A$263)+1,10),"001"),CONCATENATE(MID($A$263,SEARCH(" ",$A$263)+1,10),TEXT(RIGHT(A265,3)+1,"000")))</f>
        <v>RQMC003</v>
      </c>
      <c r="B266" s="633" t="s">
        <v>427</v>
      </c>
      <c r="C266" s="634" t="s">
        <v>427</v>
      </c>
      <c r="D266" s="634" t="s">
        <v>427</v>
      </c>
      <c r="E266" s="635" t="s">
        <v>427</v>
      </c>
      <c r="F266" s="391" t="s">
        <v>4</v>
      </c>
      <c r="G266" s="304"/>
      <c r="H266" s="305"/>
      <c r="I266" s="306"/>
      <c r="J266" s="306"/>
      <c r="K266" s="34" t="str">
        <f t="shared" si="12"/>
        <v/>
      </c>
      <c r="L266" s="384"/>
      <c r="M266" s="383"/>
    </row>
    <row r="267" spans="1:13" ht="45" customHeight="1" x14ac:dyDescent="0.2">
      <c r="A267" s="307" t="str">
        <f>IF(LEFT(A266,2)="ID",CONCATENATE(MID($A$263,SEARCH(" ",$A$263)+1,10),"001"),CONCATENATE(MID($A$263,SEARCH(" ",$A$263)+1,10),TEXT(RIGHT(A266,3)+1,"000")))</f>
        <v>RQMC004</v>
      </c>
      <c r="B267" s="633" t="s">
        <v>428</v>
      </c>
      <c r="C267" s="634" t="s">
        <v>428</v>
      </c>
      <c r="D267" s="634" t="s">
        <v>428</v>
      </c>
      <c r="E267" s="635" t="s">
        <v>428</v>
      </c>
      <c r="F267" s="391" t="s">
        <v>4</v>
      </c>
      <c r="G267" s="304"/>
      <c r="H267" s="305"/>
      <c r="I267" s="306"/>
      <c r="J267" s="306"/>
      <c r="K267" s="34" t="str">
        <f t="shared" si="12"/>
        <v/>
      </c>
      <c r="L267" s="384"/>
      <c r="M267" s="383"/>
    </row>
    <row r="269" spans="1:13" ht="13.5" thickBot="1" x14ac:dyDescent="0.25">
      <c r="A269" s="278"/>
      <c r="B269" s="28" t="s">
        <v>52</v>
      </c>
      <c r="C269" s="28"/>
      <c r="D269" s="28"/>
      <c r="E269" s="28"/>
      <c r="F269" s="28" t="s">
        <v>53</v>
      </c>
      <c r="G269" s="28"/>
      <c r="H269" s="26"/>
      <c r="I269" s="26"/>
      <c r="J269" s="26"/>
    </row>
    <row r="270" spans="1:13" ht="26.25" thickBot="1" x14ac:dyDescent="0.25">
      <c r="A270" s="29" t="s">
        <v>218</v>
      </c>
      <c r="B270" s="31" t="s">
        <v>172</v>
      </c>
      <c r="C270" s="302"/>
      <c r="D270" s="302"/>
      <c r="E270" s="303"/>
      <c r="F270" s="30" t="s">
        <v>4</v>
      </c>
      <c r="G270" s="30" t="s">
        <v>57</v>
      </c>
      <c r="H270" s="30" t="s">
        <v>22</v>
      </c>
      <c r="I270" s="31" t="s">
        <v>55</v>
      </c>
      <c r="J270" s="30" t="s">
        <v>56</v>
      </c>
      <c r="K270" s="33" t="s">
        <v>58</v>
      </c>
      <c r="L270" s="364" t="s">
        <v>274</v>
      </c>
      <c r="M270" s="32" t="s">
        <v>275</v>
      </c>
    </row>
    <row r="271" spans="1:13" ht="45" customHeight="1" x14ac:dyDescent="0.2">
      <c r="A271" s="307" t="str">
        <f t="shared" ref="A271:A293" si="13">IF(LEFT(A270,2)="ID",CONCATENATE(MID($A$270,SEARCH(" ",$A$270)+1,10),"001"),CONCATENATE(MID($A$270,SEARCH(" ",$A$270)+1,10),TEXT(RIGHT(A270,3)+1,"000")))</f>
        <v>RQI001</v>
      </c>
      <c r="B271" s="639" t="s">
        <v>402</v>
      </c>
      <c r="C271" s="640" t="s">
        <v>402</v>
      </c>
      <c r="D271" s="640" t="s">
        <v>402</v>
      </c>
      <c r="E271" s="641" t="s">
        <v>402</v>
      </c>
      <c r="F271" s="391" t="s">
        <v>4</v>
      </c>
      <c r="G271" s="304"/>
      <c r="H271" s="395"/>
      <c r="I271" s="306"/>
      <c r="J271" s="306"/>
      <c r="K271" s="34" t="str">
        <f t="shared" ref="K271:K293" si="14">IF(I271="","",I271*100)</f>
        <v/>
      </c>
      <c r="L271" s="384"/>
      <c r="M271" s="383"/>
    </row>
    <row r="272" spans="1:13" ht="45" customHeight="1" x14ac:dyDescent="0.2">
      <c r="A272" s="307" t="str">
        <f t="shared" si="13"/>
        <v>RQI002</v>
      </c>
      <c r="B272" s="633" t="s">
        <v>403</v>
      </c>
      <c r="C272" s="634" t="s">
        <v>403</v>
      </c>
      <c r="D272" s="634" t="s">
        <v>403</v>
      </c>
      <c r="E272" s="635" t="s">
        <v>403</v>
      </c>
      <c r="F272" s="391" t="s">
        <v>4</v>
      </c>
      <c r="G272" s="304"/>
      <c r="H272" s="395"/>
      <c r="I272" s="306"/>
      <c r="J272" s="306"/>
      <c r="K272" s="34" t="str">
        <f t="shared" si="14"/>
        <v/>
      </c>
      <c r="L272" s="384"/>
      <c r="M272" s="383"/>
    </row>
    <row r="273" spans="1:13" ht="45" customHeight="1" x14ac:dyDescent="0.2">
      <c r="A273" s="307" t="str">
        <f t="shared" si="13"/>
        <v>RQI003</v>
      </c>
      <c r="B273" s="633" t="s">
        <v>404</v>
      </c>
      <c r="C273" s="634" t="s">
        <v>404</v>
      </c>
      <c r="D273" s="634" t="s">
        <v>404</v>
      </c>
      <c r="E273" s="635" t="s">
        <v>404</v>
      </c>
      <c r="F273" s="391" t="s">
        <v>4</v>
      </c>
      <c r="G273" s="304"/>
      <c r="H273" s="395"/>
      <c r="I273" s="306"/>
      <c r="J273" s="306"/>
      <c r="K273" s="34" t="str">
        <f t="shared" si="14"/>
        <v/>
      </c>
      <c r="L273" s="384"/>
      <c r="M273" s="383"/>
    </row>
    <row r="274" spans="1:13" ht="45" customHeight="1" x14ac:dyDescent="0.2">
      <c r="A274" s="307" t="str">
        <f t="shared" si="13"/>
        <v>RQI004</v>
      </c>
      <c r="B274" s="633" t="s">
        <v>405</v>
      </c>
      <c r="C274" s="634" t="s">
        <v>405</v>
      </c>
      <c r="D274" s="634" t="s">
        <v>405</v>
      </c>
      <c r="E274" s="635" t="s">
        <v>405</v>
      </c>
      <c r="F274" s="391" t="s">
        <v>4</v>
      </c>
      <c r="G274" s="304"/>
      <c r="H274" s="305"/>
      <c r="I274" s="306"/>
      <c r="J274" s="306"/>
      <c r="K274" s="34" t="str">
        <f t="shared" si="14"/>
        <v/>
      </c>
      <c r="L274" s="384"/>
      <c r="M274" s="383"/>
    </row>
    <row r="275" spans="1:13" ht="45" customHeight="1" x14ac:dyDescent="0.2">
      <c r="A275" s="307" t="str">
        <f t="shared" si="13"/>
        <v>RQI005</v>
      </c>
      <c r="B275" s="633" t="s">
        <v>406</v>
      </c>
      <c r="C275" s="634" t="s">
        <v>406</v>
      </c>
      <c r="D275" s="634" t="s">
        <v>406</v>
      </c>
      <c r="E275" s="635" t="s">
        <v>406</v>
      </c>
      <c r="F275" s="391" t="s">
        <v>4</v>
      </c>
      <c r="G275" s="304"/>
      <c r="H275" s="305"/>
      <c r="I275" s="306"/>
      <c r="J275" s="306"/>
      <c r="K275" s="34" t="str">
        <f t="shared" si="14"/>
        <v/>
      </c>
      <c r="L275" s="384"/>
      <c r="M275" s="383"/>
    </row>
    <row r="276" spans="1:13" ht="45" customHeight="1" x14ac:dyDescent="0.2">
      <c r="A276" s="307" t="str">
        <f t="shared" si="13"/>
        <v>RQI006</v>
      </c>
      <c r="B276" s="633" t="s">
        <v>407</v>
      </c>
      <c r="C276" s="634" t="s">
        <v>407</v>
      </c>
      <c r="D276" s="634" t="s">
        <v>407</v>
      </c>
      <c r="E276" s="635" t="s">
        <v>407</v>
      </c>
      <c r="F276" s="391" t="s">
        <v>4</v>
      </c>
      <c r="G276" s="304"/>
      <c r="H276" s="305"/>
      <c r="I276" s="306"/>
      <c r="J276" s="306"/>
      <c r="K276" s="34" t="str">
        <f t="shared" si="14"/>
        <v/>
      </c>
      <c r="L276" s="384"/>
      <c r="M276" s="383"/>
    </row>
    <row r="277" spans="1:13" ht="45" customHeight="1" x14ac:dyDescent="0.2">
      <c r="A277" s="307" t="str">
        <f t="shared" si="13"/>
        <v>RQI007</v>
      </c>
      <c r="B277" s="633" t="s">
        <v>408</v>
      </c>
      <c r="C277" s="634" t="s">
        <v>408</v>
      </c>
      <c r="D277" s="634" t="s">
        <v>408</v>
      </c>
      <c r="E277" s="635" t="s">
        <v>408</v>
      </c>
      <c r="F277" s="391" t="s">
        <v>4</v>
      </c>
      <c r="G277" s="304"/>
      <c r="H277" s="305"/>
      <c r="I277" s="306"/>
      <c r="J277" s="306"/>
      <c r="K277" s="34" t="str">
        <f t="shared" si="14"/>
        <v/>
      </c>
      <c r="L277" s="384"/>
      <c r="M277" s="383"/>
    </row>
    <row r="278" spans="1:13" ht="45" customHeight="1" x14ac:dyDescent="0.2">
      <c r="A278" s="307" t="str">
        <f t="shared" si="13"/>
        <v>RQI008</v>
      </c>
      <c r="B278" s="633" t="s">
        <v>409</v>
      </c>
      <c r="C278" s="634" t="s">
        <v>409</v>
      </c>
      <c r="D278" s="634" t="s">
        <v>409</v>
      </c>
      <c r="E278" s="635" t="s">
        <v>409</v>
      </c>
      <c r="F278" s="391" t="s">
        <v>4</v>
      </c>
      <c r="G278" s="304"/>
      <c r="H278" s="305"/>
      <c r="I278" s="306"/>
      <c r="J278" s="306"/>
      <c r="K278" s="34" t="str">
        <f t="shared" si="14"/>
        <v/>
      </c>
      <c r="L278" s="384"/>
      <c r="M278" s="383"/>
    </row>
    <row r="279" spans="1:13" ht="45" customHeight="1" x14ac:dyDescent="0.2">
      <c r="A279" s="307" t="str">
        <f t="shared" si="13"/>
        <v>RQI009</v>
      </c>
      <c r="B279" s="633" t="s">
        <v>410</v>
      </c>
      <c r="C279" s="634" t="s">
        <v>410</v>
      </c>
      <c r="D279" s="634" t="s">
        <v>410</v>
      </c>
      <c r="E279" s="635" t="s">
        <v>410</v>
      </c>
      <c r="F279" s="391" t="s">
        <v>4</v>
      </c>
      <c r="G279" s="304"/>
      <c r="H279" s="305"/>
      <c r="I279" s="306"/>
      <c r="J279" s="306"/>
      <c r="K279" s="34" t="str">
        <f t="shared" si="14"/>
        <v/>
      </c>
      <c r="L279" s="384"/>
      <c r="M279" s="383"/>
    </row>
    <row r="280" spans="1:13" ht="45" customHeight="1" x14ac:dyDescent="0.2">
      <c r="A280" s="307" t="str">
        <f t="shared" si="13"/>
        <v>RQI010</v>
      </c>
      <c r="B280" s="633" t="s">
        <v>411</v>
      </c>
      <c r="C280" s="634" t="s">
        <v>411</v>
      </c>
      <c r="D280" s="634" t="s">
        <v>411</v>
      </c>
      <c r="E280" s="635" t="s">
        <v>411</v>
      </c>
      <c r="F280" s="391" t="s">
        <v>4</v>
      </c>
      <c r="G280" s="304"/>
      <c r="H280" s="305"/>
      <c r="I280" s="306"/>
      <c r="J280" s="306"/>
      <c r="K280" s="34" t="str">
        <f t="shared" si="14"/>
        <v/>
      </c>
      <c r="L280" s="384"/>
      <c r="M280" s="383"/>
    </row>
    <row r="281" spans="1:13" ht="45" customHeight="1" x14ac:dyDescent="0.2">
      <c r="A281" s="307" t="str">
        <f t="shared" si="13"/>
        <v>RQI011</v>
      </c>
      <c r="B281" s="633" t="s">
        <v>412</v>
      </c>
      <c r="C281" s="634" t="s">
        <v>412</v>
      </c>
      <c r="D281" s="634" t="s">
        <v>412</v>
      </c>
      <c r="E281" s="635" t="s">
        <v>412</v>
      </c>
      <c r="F281" s="391" t="s">
        <v>4</v>
      </c>
      <c r="G281" s="304"/>
      <c r="H281" s="305"/>
      <c r="I281" s="306"/>
      <c r="J281" s="306"/>
      <c r="K281" s="34" t="str">
        <f t="shared" si="14"/>
        <v/>
      </c>
      <c r="L281" s="384"/>
      <c r="M281" s="383"/>
    </row>
    <row r="282" spans="1:13" ht="45" customHeight="1" x14ac:dyDescent="0.2">
      <c r="A282" s="307" t="str">
        <f t="shared" si="13"/>
        <v>RQI012</v>
      </c>
      <c r="B282" s="633" t="s">
        <v>413</v>
      </c>
      <c r="C282" s="634" t="s">
        <v>413</v>
      </c>
      <c r="D282" s="634" t="s">
        <v>413</v>
      </c>
      <c r="E282" s="635" t="s">
        <v>413</v>
      </c>
      <c r="F282" s="391" t="s">
        <v>4</v>
      </c>
      <c r="G282" s="304"/>
      <c r="H282" s="305"/>
      <c r="I282" s="306"/>
      <c r="J282" s="306"/>
      <c r="K282" s="34" t="str">
        <f t="shared" si="14"/>
        <v/>
      </c>
      <c r="L282" s="384"/>
      <c r="M282" s="383"/>
    </row>
    <row r="283" spans="1:13" ht="45" customHeight="1" x14ac:dyDescent="0.2">
      <c r="A283" s="307" t="str">
        <f t="shared" si="13"/>
        <v>RQI013</v>
      </c>
      <c r="B283" s="633" t="s">
        <v>414</v>
      </c>
      <c r="C283" s="634" t="s">
        <v>414</v>
      </c>
      <c r="D283" s="634" t="s">
        <v>414</v>
      </c>
      <c r="E283" s="635" t="s">
        <v>414</v>
      </c>
      <c r="F283" s="391" t="s">
        <v>4</v>
      </c>
      <c r="G283" s="304"/>
      <c r="H283" s="305"/>
      <c r="I283" s="306"/>
      <c r="J283" s="306"/>
      <c r="K283" s="34" t="str">
        <f t="shared" si="14"/>
        <v/>
      </c>
      <c r="L283" s="384"/>
      <c r="M283" s="383"/>
    </row>
    <row r="284" spans="1:13" ht="45" customHeight="1" x14ac:dyDescent="0.2">
      <c r="A284" s="307" t="str">
        <f t="shared" si="13"/>
        <v>RQI014</v>
      </c>
      <c r="B284" s="633" t="s">
        <v>415</v>
      </c>
      <c r="C284" s="634" t="s">
        <v>415</v>
      </c>
      <c r="D284" s="634" t="s">
        <v>415</v>
      </c>
      <c r="E284" s="635" t="s">
        <v>415</v>
      </c>
      <c r="F284" s="391" t="s">
        <v>17</v>
      </c>
      <c r="G284" s="304"/>
      <c r="H284" s="305" t="s">
        <v>27</v>
      </c>
      <c r="I284" s="306">
        <v>4.5400000000000003E-2</v>
      </c>
      <c r="J284" s="306"/>
      <c r="K284" s="34">
        <f t="shared" si="14"/>
        <v>4.54</v>
      </c>
      <c r="L284" s="384"/>
      <c r="M284" s="383"/>
    </row>
    <row r="285" spans="1:13" ht="45" customHeight="1" x14ac:dyDescent="0.2">
      <c r="A285" s="307" t="str">
        <f t="shared" si="13"/>
        <v>RQI015</v>
      </c>
      <c r="B285" s="633" t="s">
        <v>416</v>
      </c>
      <c r="C285" s="634" t="s">
        <v>416</v>
      </c>
      <c r="D285" s="634" t="s">
        <v>416</v>
      </c>
      <c r="E285" s="635" t="s">
        <v>416</v>
      </c>
      <c r="F285" s="391" t="s">
        <v>4</v>
      </c>
      <c r="G285" s="304"/>
      <c r="H285" s="305"/>
      <c r="I285" s="306"/>
      <c r="J285" s="306"/>
      <c r="K285" s="34" t="str">
        <f t="shared" si="14"/>
        <v/>
      </c>
      <c r="L285" s="384"/>
      <c r="M285" s="383"/>
    </row>
    <row r="286" spans="1:13" ht="45" customHeight="1" x14ac:dyDescent="0.2">
      <c r="A286" s="307" t="str">
        <f t="shared" si="13"/>
        <v>RQI016</v>
      </c>
      <c r="B286" s="633" t="s">
        <v>417</v>
      </c>
      <c r="C286" s="634" t="s">
        <v>417</v>
      </c>
      <c r="D286" s="634" t="s">
        <v>417</v>
      </c>
      <c r="E286" s="635" t="s">
        <v>417</v>
      </c>
      <c r="F286" s="391" t="s">
        <v>4</v>
      </c>
      <c r="G286" s="304"/>
      <c r="H286" s="305"/>
      <c r="I286" s="306"/>
      <c r="J286" s="306"/>
      <c r="K286" s="34" t="str">
        <f t="shared" si="14"/>
        <v/>
      </c>
      <c r="L286" s="384"/>
      <c r="M286" s="383"/>
    </row>
    <row r="287" spans="1:13" ht="45" customHeight="1" x14ac:dyDescent="0.2">
      <c r="A287" s="307" t="str">
        <f t="shared" si="13"/>
        <v>RQI017</v>
      </c>
      <c r="B287" s="633" t="s">
        <v>418</v>
      </c>
      <c r="C287" s="634" t="s">
        <v>418</v>
      </c>
      <c r="D287" s="634" t="s">
        <v>418</v>
      </c>
      <c r="E287" s="635" t="s">
        <v>418</v>
      </c>
      <c r="F287" s="391" t="s">
        <v>4</v>
      </c>
      <c r="G287" s="304"/>
      <c r="H287" s="305"/>
      <c r="I287" s="306"/>
      <c r="J287" s="306"/>
      <c r="K287" s="34" t="str">
        <f t="shared" si="14"/>
        <v/>
      </c>
      <c r="L287" s="384"/>
      <c r="M287" s="383"/>
    </row>
    <row r="288" spans="1:13" ht="45" customHeight="1" x14ac:dyDescent="0.2">
      <c r="A288" s="307" t="str">
        <f t="shared" si="13"/>
        <v>RQI018</v>
      </c>
      <c r="B288" s="633" t="s">
        <v>419</v>
      </c>
      <c r="C288" s="634" t="s">
        <v>419</v>
      </c>
      <c r="D288" s="634" t="s">
        <v>419</v>
      </c>
      <c r="E288" s="635" t="s">
        <v>419</v>
      </c>
      <c r="F288" s="391" t="s">
        <v>4</v>
      </c>
      <c r="G288" s="304"/>
      <c r="H288" s="305"/>
      <c r="I288" s="306"/>
      <c r="J288" s="306"/>
      <c r="K288" s="34" t="str">
        <f t="shared" si="14"/>
        <v/>
      </c>
      <c r="L288" s="384"/>
      <c r="M288" s="383"/>
    </row>
    <row r="289" spans="1:13" ht="45" customHeight="1" x14ac:dyDescent="0.2">
      <c r="A289" s="307" t="str">
        <f t="shared" si="13"/>
        <v>RQI019</v>
      </c>
      <c r="B289" s="633" t="s">
        <v>420</v>
      </c>
      <c r="C289" s="634" t="s">
        <v>420</v>
      </c>
      <c r="D289" s="634" t="s">
        <v>420</v>
      </c>
      <c r="E289" s="635" t="s">
        <v>420</v>
      </c>
      <c r="F289" s="391" t="s">
        <v>4</v>
      </c>
      <c r="G289" s="304"/>
      <c r="H289" s="305"/>
      <c r="I289" s="306"/>
      <c r="J289" s="306"/>
      <c r="K289" s="34" t="str">
        <f t="shared" si="14"/>
        <v/>
      </c>
      <c r="L289" s="384"/>
      <c r="M289" s="383"/>
    </row>
    <row r="290" spans="1:13" ht="45" customHeight="1" x14ac:dyDescent="0.2">
      <c r="A290" s="307" t="str">
        <f t="shared" si="13"/>
        <v>RQI020</v>
      </c>
      <c r="B290" s="633" t="s">
        <v>421</v>
      </c>
      <c r="C290" s="634" t="s">
        <v>421</v>
      </c>
      <c r="D290" s="634" t="s">
        <v>421</v>
      </c>
      <c r="E290" s="635" t="s">
        <v>421</v>
      </c>
      <c r="F290" s="391" t="s">
        <v>4</v>
      </c>
      <c r="G290" s="304"/>
      <c r="H290" s="305"/>
      <c r="I290" s="306"/>
      <c r="J290" s="306"/>
      <c r="K290" s="34" t="str">
        <f t="shared" si="14"/>
        <v/>
      </c>
      <c r="L290" s="384"/>
      <c r="M290" s="383"/>
    </row>
    <row r="291" spans="1:13" ht="45" customHeight="1" x14ac:dyDescent="0.2">
      <c r="A291" s="307" t="str">
        <f t="shared" si="13"/>
        <v>RQI021</v>
      </c>
      <c r="B291" s="633" t="s">
        <v>422</v>
      </c>
      <c r="C291" s="634" t="s">
        <v>422</v>
      </c>
      <c r="D291" s="634" t="s">
        <v>422</v>
      </c>
      <c r="E291" s="635" t="s">
        <v>422</v>
      </c>
      <c r="F291" s="391" t="s">
        <v>4</v>
      </c>
      <c r="G291" s="304"/>
      <c r="H291" s="305"/>
      <c r="I291" s="306"/>
      <c r="J291" s="306"/>
      <c r="K291" s="34" t="str">
        <f t="shared" si="14"/>
        <v/>
      </c>
      <c r="L291" s="384"/>
      <c r="M291" s="383"/>
    </row>
    <row r="292" spans="1:13" ht="45" customHeight="1" x14ac:dyDescent="0.2">
      <c r="A292" s="307" t="str">
        <f t="shared" si="13"/>
        <v>RQI022</v>
      </c>
      <c r="B292" s="633" t="s">
        <v>423</v>
      </c>
      <c r="C292" s="634" t="s">
        <v>423</v>
      </c>
      <c r="D292" s="634" t="s">
        <v>423</v>
      </c>
      <c r="E292" s="635" t="s">
        <v>423</v>
      </c>
      <c r="F292" s="391" t="s">
        <v>5</v>
      </c>
      <c r="G292" s="304"/>
      <c r="H292" s="305"/>
      <c r="I292" s="306"/>
      <c r="J292" s="306"/>
      <c r="K292" s="34" t="str">
        <f t="shared" si="14"/>
        <v/>
      </c>
      <c r="L292" s="384"/>
      <c r="M292" s="383"/>
    </row>
    <row r="293" spans="1:13" ht="45" customHeight="1" x14ac:dyDescent="0.2">
      <c r="A293" s="307" t="str">
        <f t="shared" si="13"/>
        <v>RQI023</v>
      </c>
      <c r="B293" s="633" t="s">
        <v>424</v>
      </c>
      <c r="C293" s="634" t="s">
        <v>424</v>
      </c>
      <c r="D293" s="634" t="s">
        <v>424</v>
      </c>
      <c r="E293" s="635" t="s">
        <v>424</v>
      </c>
      <c r="F293" s="391" t="s">
        <v>4</v>
      </c>
      <c r="G293" s="304"/>
      <c r="H293" s="305"/>
      <c r="I293" s="306"/>
      <c r="J293" s="306"/>
      <c r="K293" s="34" t="str">
        <f t="shared" si="14"/>
        <v/>
      </c>
      <c r="L293" s="384"/>
      <c r="M293" s="383"/>
    </row>
  </sheetData>
  <mergeCells count="275">
    <mergeCell ref="B13:E13"/>
    <mergeCell ref="B14:E14"/>
    <mergeCell ref="B15:E15"/>
    <mergeCell ref="B16:E16"/>
    <mergeCell ref="B17:E17"/>
    <mergeCell ref="B18:E18"/>
    <mergeCell ref="F2:H2"/>
    <mergeCell ref="B8:E8"/>
    <mergeCell ref="B9:E9"/>
    <mergeCell ref="B10:E10"/>
    <mergeCell ref="B11:E11"/>
    <mergeCell ref="B12:E12"/>
    <mergeCell ref="B25:E25"/>
    <mergeCell ref="B26:E26"/>
    <mergeCell ref="B27:E27"/>
    <mergeCell ref="B28:E28"/>
    <mergeCell ref="B29:E29"/>
    <mergeCell ref="B30:E30"/>
    <mergeCell ref="B19:E19"/>
    <mergeCell ref="B20:E20"/>
    <mergeCell ref="B21:E21"/>
    <mergeCell ref="B22:E22"/>
    <mergeCell ref="B23:E23"/>
    <mergeCell ref="B24:E24"/>
    <mergeCell ref="B37:E37"/>
    <mergeCell ref="B38:E38"/>
    <mergeCell ref="B39:E39"/>
    <mergeCell ref="B40:E40"/>
    <mergeCell ref="B41:E41"/>
    <mergeCell ref="B42:E42"/>
    <mergeCell ref="B31:E31"/>
    <mergeCell ref="B32:E32"/>
    <mergeCell ref="B33:E33"/>
    <mergeCell ref="B34:E34"/>
    <mergeCell ref="B35:E35"/>
    <mergeCell ref="B36:E36"/>
    <mergeCell ref="B49:E49"/>
    <mergeCell ref="B50:E50"/>
    <mergeCell ref="B51:E51"/>
    <mergeCell ref="B52:E52"/>
    <mergeCell ref="B53:E53"/>
    <mergeCell ref="B54:E54"/>
    <mergeCell ref="B43:E43"/>
    <mergeCell ref="B44:E44"/>
    <mergeCell ref="B45:E45"/>
    <mergeCell ref="B46:E46"/>
    <mergeCell ref="B47:E47"/>
    <mergeCell ref="B48:E48"/>
    <mergeCell ref="B61:E61"/>
    <mergeCell ref="B62:E62"/>
    <mergeCell ref="B63:E63"/>
    <mergeCell ref="B64:E64"/>
    <mergeCell ref="B65:E65"/>
    <mergeCell ref="B66:E66"/>
    <mergeCell ref="B55:E55"/>
    <mergeCell ref="B56:E56"/>
    <mergeCell ref="B57:E57"/>
    <mergeCell ref="B58:E58"/>
    <mergeCell ref="B59:E59"/>
    <mergeCell ref="B60:E60"/>
    <mergeCell ref="B73:E73"/>
    <mergeCell ref="B74:E74"/>
    <mergeCell ref="B75:E75"/>
    <mergeCell ref="B76:E76"/>
    <mergeCell ref="B77:E77"/>
    <mergeCell ref="B78:E78"/>
    <mergeCell ref="B67:E67"/>
    <mergeCell ref="B68:E68"/>
    <mergeCell ref="B69:E69"/>
    <mergeCell ref="B70:E70"/>
    <mergeCell ref="B71:E71"/>
    <mergeCell ref="B72:E72"/>
    <mergeCell ref="B85:E85"/>
    <mergeCell ref="B86:E86"/>
    <mergeCell ref="B87:E87"/>
    <mergeCell ref="B88:E88"/>
    <mergeCell ref="B89:E89"/>
    <mergeCell ref="B90:E90"/>
    <mergeCell ref="B79:E79"/>
    <mergeCell ref="B80:E80"/>
    <mergeCell ref="B81:E81"/>
    <mergeCell ref="B82:E82"/>
    <mergeCell ref="B83:E83"/>
    <mergeCell ref="B84:E84"/>
    <mergeCell ref="B100:E100"/>
    <mergeCell ref="B101:E101"/>
    <mergeCell ref="B102:E102"/>
    <mergeCell ref="B103:E103"/>
    <mergeCell ref="B104:E104"/>
    <mergeCell ref="B105:E105"/>
    <mergeCell ref="B91:E91"/>
    <mergeCell ref="B92:E92"/>
    <mergeCell ref="B93:E93"/>
    <mergeCell ref="B94:E94"/>
    <mergeCell ref="B95:E95"/>
    <mergeCell ref="B96:E96"/>
    <mergeCell ref="B112:E112"/>
    <mergeCell ref="B113:E113"/>
    <mergeCell ref="B114:E114"/>
    <mergeCell ref="B115:E115"/>
    <mergeCell ref="B116:E116"/>
    <mergeCell ref="B117:E117"/>
    <mergeCell ref="B106:E106"/>
    <mergeCell ref="B107:E107"/>
    <mergeCell ref="B108:E108"/>
    <mergeCell ref="B109:E109"/>
    <mergeCell ref="B110:E110"/>
    <mergeCell ref="B111:E111"/>
    <mergeCell ref="B124:E124"/>
    <mergeCell ref="B125:E125"/>
    <mergeCell ref="B126:E126"/>
    <mergeCell ref="B127:E127"/>
    <mergeCell ref="B131:E131"/>
    <mergeCell ref="B132:E132"/>
    <mergeCell ref="B118:E118"/>
    <mergeCell ref="B119:E119"/>
    <mergeCell ref="B120:E120"/>
    <mergeCell ref="B121:E121"/>
    <mergeCell ref="B122:E122"/>
    <mergeCell ref="B123:E123"/>
    <mergeCell ref="B139:E139"/>
    <mergeCell ref="B140:E140"/>
    <mergeCell ref="B141:E141"/>
    <mergeCell ref="B142:E142"/>
    <mergeCell ref="B143:E143"/>
    <mergeCell ref="B144:E144"/>
    <mergeCell ref="B133:E133"/>
    <mergeCell ref="B134:E134"/>
    <mergeCell ref="B135:E135"/>
    <mergeCell ref="B136:E136"/>
    <mergeCell ref="B137:E137"/>
    <mergeCell ref="B138:E138"/>
    <mergeCell ref="B151:E151"/>
    <mergeCell ref="B152:E152"/>
    <mergeCell ref="B153:E153"/>
    <mergeCell ref="B154:E154"/>
    <mergeCell ref="B155:E155"/>
    <mergeCell ref="B156:E156"/>
    <mergeCell ref="B145:E145"/>
    <mergeCell ref="B146:E146"/>
    <mergeCell ref="B147:E147"/>
    <mergeCell ref="B148:E148"/>
    <mergeCell ref="B149:E149"/>
    <mergeCell ref="B150:E150"/>
    <mergeCell ref="B163:E163"/>
    <mergeCell ref="B164:E164"/>
    <mergeCell ref="B165:E165"/>
    <mergeCell ref="B166:E166"/>
    <mergeCell ref="B167:E167"/>
    <mergeCell ref="B168:E168"/>
    <mergeCell ref="B157:E157"/>
    <mergeCell ref="B158:E158"/>
    <mergeCell ref="B159:E159"/>
    <mergeCell ref="B160:E160"/>
    <mergeCell ref="B161:E161"/>
    <mergeCell ref="B162:E162"/>
    <mergeCell ref="B175:E175"/>
    <mergeCell ref="B176:E176"/>
    <mergeCell ref="B177:E177"/>
    <mergeCell ref="B178:E178"/>
    <mergeCell ref="B179:E179"/>
    <mergeCell ref="B180:E180"/>
    <mergeCell ref="B169:E169"/>
    <mergeCell ref="B170:E170"/>
    <mergeCell ref="B171:E171"/>
    <mergeCell ref="B172:E172"/>
    <mergeCell ref="B173:E173"/>
    <mergeCell ref="B174:E174"/>
    <mergeCell ref="B187:E187"/>
    <mergeCell ref="B188:E188"/>
    <mergeCell ref="B189:E189"/>
    <mergeCell ref="B190:E190"/>
    <mergeCell ref="B191:E191"/>
    <mergeCell ref="B192:E192"/>
    <mergeCell ref="B181:E181"/>
    <mergeCell ref="B182:E182"/>
    <mergeCell ref="B183:E183"/>
    <mergeCell ref="B184:E184"/>
    <mergeCell ref="B185:E185"/>
    <mergeCell ref="B186:E186"/>
    <mergeCell ref="B199:E199"/>
    <mergeCell ref="B200:E200"/>
    <mergeCell ref="B201:E201"/>
    <mergeCell ref="B202:E202"/>
    <mergeCell ref="B203:E203"/>
    <mergeCell ref="B204:E204"/>
    <mergeCell ref="B193:E193"/>
    <mergeCell ref="B194:E194"/>
    <mergeCell ref="B195:E195"/>
    <mergeCell ref="B196:E196"/>
    <mergeCell ref="B197:E197"/>
    <mergeCell ref="B198:E198"/>
    <mergeCell ref="B211:E211"/>
    <mergeCell ref="B212:E212"/>
    <mergeCell ref="B213:E213"/>
    <mergeCell ref="B214:E214"/>
    <mergeCell ref="B215:E215"/>
    <mergeCell ref="B216:E216"/>
    <mergeCell ref="B205:E205"/>
    <mergeCell ref="B206:E206"/>
    <mergeCell ref="B207:E207"/>
    <mergeCell ref="B208:E208"/>
    <mergeCell ref="B209:E209"/>
    <mergeCell ref="B210:E210"/>
    <mergeCell ref="B223:E223"/>
    <mergeCell ref="B224:E224"/>
    <mergeCell ref="B225:E225"/>
    <mergeCell ref="B226:E226"/>
    <mergeCell ref="B227:E227"/>
    <mergeCell ref="B228:E228"/>
    <mergeCell ref="B217:E217"/>
    <mergeCell ref="B218:E218"/>
    <mergeCell ref="B219:E219"/>
    <mergeCell ref="B220:E220"/>
    <mergeCell ref="B221:E221"/>
    <mergeCell ref="B222:E222"/>
    <mergeCell ref="B235:E235"/>
    <mergeCell ref="B236:E236"/>
    <mergeCell ref="B237:E237"/>
    <mergeCell ref="B238:E238"/>
    <mergeCell ref="B239:E239"/>
    <mergeCell ref="B240:E240"/>
    <mergeCell ref="B229:E229"/>
    <mergeCell ref="B230:E230"/>
    <mergeCell ref="B231:E231"/>
    <mergeCell ref="B232:E232"/>
    <mergeCell ref="B233:E233"/>
    <mergeCell ref="B234:E234"/>
    <mergeCell ref="B247:E247"/>
    <mergeCell ref="B248:E248"/>
    <mergeCell ref="B249:E249"/>
    <mergeCell ref="B250:E250"/>
    <mergeCell ref="B251:E251"/>
    <mergeCell ref="B252:E252"/>
    <mergeCell ref="B241:E241"/>
    <mergeCell ref="B242:E242"/>
    <mergeCell ref="B243:E243"/>
    <mergeCell ref="B244:E244"/>
    <mergeCell ref="B245:E245"/>
    <mergeCell ref="B246:E246"/>
    <mergeCell ref="B259:E259"/>
    <mergeCell ref="B260:E260"/>
    <mergeCell ref="B264:E264"/>
    <mergeCell ref="B265:E265"/>
    <mergeCell ref="B266:E266"/>
    <mergeCell ref="B267:E267"/>
    <mergeCell ref="B253:E253"/>
    <mergeCell ref="B254:E254"/>
    <mergeCell ref="B255:E255"/>
    <mergeCell ref="B256:E256"/>
    <mergeCell ref="B257:E257"/>
    <mergeCell ref="B258:E258"/>
    <mergeCell ref="B277:E277"/>
    <mergeCell ref="B278:E278"/>
    <mergeCell ref="B279:E279"/>
    <mergeCell ref="B280:E280"/>
    <mergeCell ref="B281:E281"/>
    <mergeCell ref="B282:E282"/>
    <mergeCell ref="B271:E271"/>
    <mergeCell ref="B272:E272"/>
    <mergeCell ref="B273:E273"/>
    <mergeCell ref="B274:E274"/>
    <mergeCell ref="B275:E275"/>
    <mergeCell ref="B276:E276"/>
    <mergeCell ref="B289:E289"/>
    <mergeCell ref="B290:E290"/>
    <mergeCell ref="B291:E291"/>
    <mergeCell ref="B292:E292"/>
    <mergeCell ref="B293:E293"/>
    <mergeCell ref="B283:E283"/>
    <mergeCell ref="B284:E284"/>
    <mergeCell ref="B285:E285"/>
    <mergeCell ref="B286:E286"/>
    <mergeCell ref="B287:E287"/>
    <mergeCell ref="B288:E288"/>
  </mergeCells>
  <dataValidations count="4">
    <dataValidation type="list" allowBlank="1" showInputMessage="1" showErrorMessage="1" sqref="H119 H265 H271:H273 H88:H92 H83:H86 H81 H19:H78">
      <formula1>$O$2:$O$6</formula1>
    </dataValidation>
    <dataValidation type="list" allowBlank="1" showInputMessage="1" showErrorMessage="1" sqref="F8:F96 F100:F127 F271:F293 F264:F267">
      <formula1>$Q$2:$Q$5</formula1>
    </dataValidation>
    <dataValidation type="list" allowBlank="1" showInputMessage="1" showErrorMessage="1" sqref="H266:H267 H274:H293 H264 H120:H127 H100:H118 H131:H260 H93:H96 H87 H82 H79:H80 H8:H18">
      <formula1>$P$2:$P$7</formula1>
    </dataValidation>
    <dataValidation type="list" allowBlank="1" showInputMessage="1" showErrorMessage="1" sqref="F131:F260">
      <formula1>$R$2:$R$4</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3">
    <pageSetUpPr fitToPage="1"/>
  </sheetPr>
  <dimension ref="A2:P1018"/>
  <sheetViews>
    <sheetView showGridLines="0" zoomScale="80" zoomScaleNormal="80" workbookViewId="0">
      <selection activeCell="E8" sqref="E8:I8"/>
    </sheetView>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507" t="s">
        <v>91</v>
      </c>
      <c r="B2" s="507"/>
      <c r="C2" s="507"/>
      <c r="D2" s="507"/>
      <c r="E2" s="507"/>
      <c r="F2" s="507"/>
      <c r="G2" s="507"/>
      <c r="H2" s="507"/>
      <c r="I2" s="507"/>
      <c r="J2" s="507"/>
      <c r="K2" s="507"/>
      <c r="L2" s="507"/>
      <c r="M2" s="507"/>
      <c r="N2" s="507"/>
      <c r="O2" s="145"/>
      <c r="P2" s="145"/>
    </row>
    <row r="3" spans="1:16" ht="12.75" customHeight="1" x14ac:dyDescent="0.2">
      <c r="A3" s="507"/>
      <c r="B3" s="507"/>
      <c r="C3" s="507"/>
      <c r="D3" s="507"/>
      <c r="E3" s="507"/>
      <c r="F3" s="507"/>
      <c r="G3" s="507"/>
      <c r="H3" s="507"/>
      <c r="I3" s="507"/>
      <c r="J3" s="507"/>
      <c r="K3" s="507"/>
      <c r="L3" s="507"/>
      <c r="M3" s="507"/>
      <c r="N3" s="507"/>
      <c r="O3" s="145"/>
      <c r="P3" s="145"/>
    </row>
    <row r="4" spans="1:16" ht="12.75" customHeight="1" x14ac:dyDescent="0.2">
      <c r="A4" s="507"/>
      <c r="B4" s="507"/>
      <c r="C4" s="507"/>
      <c r="D4" s="507"/>
      <c r="E4" s="507"/>
      <c r="F4" s="507"/>
      <c r="G4" s="507"/>
      <c r="H4" s="507"/>
      <c r="I4" s="507"/>
      <c r="J4" s="507"/>
      <c r="K4" s="507"/>
      <c r="L4" s="507"/>
      <c r="M4" s="507"/>
      <c r="N4" s="507"/>
      <c r="O4" s="145"/>
      <c r="P4" s="145"/>
    </row>
    <row r="5" spans="1:16" ht="12.75" customHeight="1" x14ac:dyDescent="0.2">
      <c r="A5" s="507"/>
      <c r="B5" s="507"/>
      <c r="C5" s="507"/>
      <c r="D5" s="507"/>
      <c r="E5" s="507"/>
      <c r="F5" s="507"/>
      <c r="G5" s="507"/>
      <c r="H5" s="507"/>
      <c r="I5" s="507"/>
      <c r="J5" s="507"/>
      <c r="K5" s="507"/>
      <c r="L5" s="507"/>
      <c r="M5" s="507"/>
      <c r="N5" s="507"/>
      <c r="O5" s="145"/>
      <c r="P5" s="145"/>
    </row>
    <row r="7" spans="1:16" x14ac:dyDescent="0.2">
      <c r="F7"/>
      <c r="G7"/>
      <c r="K7"/>
      <c r="L7"/>
      <c r="M7"/>
      <c r="N7"/>
      <c r="O7"/>
    </row>
    <row r="8" spans="1:16" ht="15.75" x14ac:dyDescent="0.2">
      <c r="A8" s="5"/>
      <c r="B8" s="5"/>
      <c r="C8" s="5"/>
      <c r="D8" s="75" t="s">
        <v>3</v>
      </c>
      <c r="E8" s="508" t="str">
        <f>IF('Informações Gerais'!$F$23="","Prop G",'Informações Gerais'!$F$23)</f>
        <v>WeDo</v>
      </c>
      <c r="F8" s="509"/>
      <c r="G8" s="509"/>
      <c r="H8" s="509"/>
      <c r="I8" s="510"/>
      <c r="K8"/>
      <c r="L8" s="2"/>
    </row>
    <row r="9" spans="1:16" x14ac:dyDescent="0.2">
      <c r="A9" s="1"/>
      <c r="F9"/>
      <c r="G9"/>
      <c r="J9" s="1"/>
    </row>
    <row r="10" spans="1:16" ht="18" x14ac:dyDescent="0.25">
      <c r="A10" s="439" t="s">
        <v>103</v>
      </c>
      <c r="B10" s="439"/>
      <c r="C10" s="439"/>
      <c r="D10" s="439"/>
      <c r="E10" s="439"/>
      <c r="F10" s="439"/>
      <c r="G10" s="439"/>
      <c r="H10" s="439"/>
      <c r="I10" s="439"/>
      <c r="J10" s="439"/>
      <c r="K10" s="439"/>
      <c r="L10" s="439"/>
      <c r="M10" s="439"/>
      <c r="N10" s="439"/>
      <c r="O10" s="145"/>
      <c r="P10" s="145"/>
    </row>
    <row r="11" spans="1:16" x14ac:dyDescent="0.2">
      <c r="A11" s="1"/>
      <c r="F11"/>
      <c r="G11"/>
      <c r="J11" s="1"/>
    </row>
    <row r="12" spans="1:16" ht="25.5" x14ac:dyDescent="0.2">
      <c r="A12" s="224" t="s">
        <v>2</v>
      </c>
      <c r="B12" s="444" t="s">
        <v>1</v>
      </c>
      <c r="C12" s="444"/>
      <c r="D12" s="444"/>
      <c r="E12" s="444"/>
      <c r="F12" s="117" t="s">
        <v>20</v>
      </c>
      <c r="G12" s="118" t="s">
        <v>21</v>
      </c>
      <c r="H12" s="229" t="s">
        <v>59</v>
      </c>
      <c r="I12" s="229" t="s">
        <v>7</v>
      </c>
      <c r="J12" s="119" t="s">
        <v>0</v>
      </c>
      <c r="K12" s="120" t="s">
        <v>10</v>
      </c>
      <c r="L12" s="224" t="s">
        <v>92</v>
      </c>
      <c r="M12" s="224" t="s">
        <v>93</v>
      </c>
    </row>
    <row r="13" spans="1:16" ht="18" x14ac:dyDescent="0.2">
      <c r="A13" s="61">
        <f>Máximo!A13</f>
        <v>1</v>
      </c>
      <c r="B13" s="249" t="str">
        <f>Máximo!B13:E13</f>
        <v>Critérios de Inclusão</v>
      </c>
      <c r="C13" s="250"/>
      <c r="D13" s="250"/>
      <c r="E13" s="251"/>
      <c r="F13" s="62" t="s">
        <v>9</v>
      </c>
      <c r="G13" s="62" t="s">
        <v>9</v>
      </c>
      <c r="H13" s="63"/>
      <c r="I13" s="63"/>
      <c r="J13" s="63"/>
      <c r="K13" s="64" t="str">
        <f>IF(COUNTA(I14:I19)=0,"",IF(COUNTIF(I14:I19,"Não Atende")&gt;2,"Não Atende","Atende"))</f>
        <v>Atende</v>
      </c>
      <c r="L13" s="227"/>
      <c r="M13" s="228"/>
    </row>
    <row r="14" spans="1:16" ht="45.75" customHeight="1" outlineLevel="1" x14ac:dyDescent="0.2">
      <c r="A14" s="78" t="str">
        <f>Máximo!A14</f>
        <v>1.1</v>
      </c>
      <c r="B14" s="607" t="str">
        <f>Máximo!B14:E14</f>
        <v>Experiência comprovada em projetos de Telecom.</v>
      </c>
      <c r="C14" s="607"/>
      <c r="D14" s="607"/>
      <c r="E14" s="607"/>
      <c r="F14" s="68" t="s">
        <v>9</v>
      </c>
      <c r="G14" s="68" t="s">
        <v>9</v>
      </c>
      <c r="H14" s="69" t="s">
        <v>9</v>
      </c>
      <c r="I14" s="37" t="s">
        <v>4</v>
      </c>
      <c r="J14" s="69" t="s">
        <v>9</v>
      </c>
      <c r="K14" s="71" t="s">
        <v>9</v>
      </c>
      <c r="L14" s="3"/>
      <c r="M14" s="38"/>
    </row>
    <row r="15" spans="1:16" ht="45.75" customHeight="1" outlineLevel="1" x14ac:dyDescent="0.2">
      <c r="A15" s="78" t="str">
        <f>Máximo!A15</f>
        <v>1.2</v>
      </c>
      <c r="B15" s="608" t="str">
        <f>Máximo!B15:E15</f>
        <v>Demonstrar a capacidade, identificando estrutura e currículos, para projetos de grande porte.</v>
      </c>
      <c r="C15" s="609"/>
      <c r="D15" s="609"/>
      <c r="E15" s="610"/>
      <c r="F15" s="68" t="s">
        <v>9</v>
      </c>
      <c r="G15" s="68" t="s">
        <v>9</v>
      </c>
      <c r="H15" s="69" t="s">
        <v>9</v>
      </c>
      <c r="I15" s="37" t="s">
        <v>4</v>
      </c>
      <c r="J15" s="69" t="s">
        <v>9</v>
      </c>
      <c r="K15" s="71" t="s">
        <v>9</v>
      </c>
      <c r="L15" s="3"/>
      <c r="M15" s="38"/>
    </row>
    <row r="16" spans="1:16" ht="45.75" customHeight="1" outlineLevel="1" x14ac:dyDescent="0.2">
      <c r="A16" s="78" t="str">
        <f>Máximo!A16</f>
        <v>1.3</v>
      </c>
      <c r="B16" s="608" t="str">
        <f>Máximo!B16:E16</f>
        <v>A solução ofertada presente nos relatórios de mercado (Quadrante e reports Gartner ou Big Wave do Forrester, etc)</v>
      </c>
      <c r="C16" s="609"/>
      <c r="D16" s="609"/>
      <c r="E16" s="610"/>
      <c r="F16" s="68" t="s">
        <v>9</v>
      </c>
      <c r="G16" s="68" t="s">
        <v>9</v>
      </c>
      <c r="H16" s="69" t="s">
        <v>9</v>
      </c>
      <c r="I16" s="37" t="s">
        <v>4</v>
      </c>
      <c r="J16" s="69" t="s">
        <v>9</v>
      </c>
      <c r="K16" s="71" t="s">
        <v>9</v>
      </c>
      <c r="L16" s="3"/>
      <c r="M16" s="38"/>
    </row>
    <row r="17" spans="1:16" ht="45.75" customHeight="1" outlineLevel="1" x14ac:dyDescent="0.2">
      <c r="A17" s="78" t="str">
        <f>Máximo!A17</f>
        <v>1.4</v>
      </c>
      <c r="B17" s="608" t="str">
        <f>Máximo!B17:E17</f>
        <v>Proponente possui case(s) de sucesso na implementação de projetos de Gestão de Fraudes com a solução ofertada</v>
      </c>
      <c r="C17" s="609"/>
      <c r="D17" s="609"/>
      <c r="E17" s="610"/>
      <c r="F17" s="68" t="s">
        <v>9</v>
      </c>
      <c r="G17" s="68" t="s">
        <v>9</v>
      </c>
      <c r="H17" s="69" t="s">
        <v>9</v>
      </c>
      <c r="I17" s="37" t="s">
        <v>4</v>
      </c>
      <c r="J17" s="69" t="s">
        <v>9</v>
      </c>
      <c r="K17" s="71" t="s">
        <v>9</v>
      </c>
      <c r="L17" s="3"/>
      <c r="M17" s="38"/>
    </row>
    <row r="18" spans="1:16" ht="45.75" customHeight="1" outlineLevel="1" x14ac:dyDescent="0.2">
      <c r="A18" s="78" t="str">
        <f>Máximo!A18</f>
        <v>1.5</v>
      </c>
      <c r="B18" s="608" t="str">
        <f>Máximo!B18:E18</f>
        <v>Proponente deve possuir equipe com experiência comprovada na implementação de projetos de Gestão de Fraudes em Telecom no mercado nacional</v>
      </c>
      <c r="C18" s="609"/>
      <c r="D18" s="609"/>
      <c r="E18" s="610"/>
      <c r="F18" s="68" t="s">
        <v>9</v>
      </c>
      <c r="G18" s="68" t="s">
        <v>9</v>
      </c>
      <c r="H18" s="69" t="s">
        <v>9</v>
      </c>
      <c r="I18" s="37" t="s">
        <v>5</v>
      </c>
      <c r="J18" s="69" t="s">
        <v>9</v>
      </c>
      <c r="K18" s="71" t="s">
        <v>9</v>
      </c>
      <c r="L18" s="3"/>
      <c r="M18" s="38"/>
    </row>
    <row r="19" spans="1:16" outlineLevel="1" x14ac:dyDescent="0.2">
      <c r="A19" s="35"/>
      <c r="B19" s="35"/>
      <c r="C19" s="35"/>
      <c r="D19" s="35"/>
      <c r="E19" s="35"/>
      <c r="F19" s="115"/>
      <c r="G19" s="115"/>
      <c r="H19" s="35"/>
      <c r="I19" s="35"/>
      <c r="J19" s="35"/>
    </row>
    <row r="20" spans="1:16" outlineLevel="1" x14ac:dyDescent="0.2"/>
    <row r="21" spans="1:16" ht="18" outlineLevel="1" x14ac:dyDescent="0.25">
      <c r="A21" s="439" t="s">
        <v>140</v>
      </c>
      <c r="B21" s="439"/>
      <c r="C21" s="439"/>
      <c r="D21" s="439"/>
      <c r="E21" s="439"/>
      <c r="F21" s="439"/>
      <c r="G21" s="439"/>
      <c r="H21" s="439"/>
      <c r="I21" s="439"/>
      <c r="J21" s="439"/>
      <c r="K21" s="439"/>
      <c r="L21" s="439"/>
      <c r="M21" s="439"/>
      <c r="N21" s="145"/>
      <c r="O21" s="145"/>
      <c r="P21" s="145"/>
    </row>
    <row r="22" spans="1:16" outlineLevel="1" x14ac:dyDescent="0.2"/>
    <row r="23" spans="1:16" ht="25.5" outlineLevel="1" x14ac:dyDescent="0.2">
      <c r="A23" s="89" t="s">
        <v>2</v>
      </c>
      <c r="B23" s="670" t="s">
        <v>1</v>
      </c>
      <c r="C23" s="671"/>
      <c r="D23" s="671"/>
      <c r="E23" s="672"/>
      <c r="F23" s="90" t="s">
        <v>20</v>
      </c>
      <c r="G23" s="91" t="s">
        <v>21</v>
      </c>
      <c r="H23" s="92" t="s">
        <v>59</v>
      </c>
      <c r="I23" s="92" t="s">
        <v>7</v>
      </c>
      <c r="J23" s="93" t="s">
        <v>0</v>
      </c>
      <c r="K23" s="94" t="s">
        <v>10</v>
      </c>
      <c r="L23" s="89" t="s">
        <v>92</v>
      </c>
      <c r="M23" s="95" t="s">
        <v>93</v>
      </c>
    </row>
    <row r="24" spans="1:16" ht="18" customHeight="1" x14ac:dyDescent="0.2">
      <c r="A24" s="96">
        <f>Máximo!A24</f>
        <v>2</v>
      </c>
      <c r="B24" s="249" t="str">
        <f>Máximo!B24:E24</f>
        <v>Qualificação do Fornecedor</v>
      </c>
      <c r="C24" s="250"/>
      <c r="D24" s="250"/>
      <c r="E24" s="251"/>
      <c r="F24" s="65">
        <f>IF(Máximo!F24="","",Máximo!F24)</f>
        <v>0.25</v>
      </c>
      <c r="G24" s="65">
        <f>IF(Máximo!G24="","",Máximo!G24)</f>
        <v>1</v>
      </c>
      <c r="H24" s="97" t="str">
        <f>IF(Máximo!H24="","",Máximo!H24)</f>
        <v/>
      </c>
      <c r="I24" s="97"/>
      <c r="J24" s="100"/>
      <c r="K24" s="67">
        <f>SUM(K25:K30)-K30</f>
        <v>74.25</v>
      </c>
      <c r="L24" s="98"/>
      <c r="M24" s="77"/>
    </row>
    <row r="25" spans="1:16" ht="45.75" customHeight="1" outlineLevel="1" x14ac:dyDescent="0.2">
      <c r="A25" s="78" t="str">
        <f>Máximo!A25</f>
        <v>2.1</v>
      </c>
      <c r="B25" s="667" t="str">
        <f>Máximo!B25:E25</f>
        <v>Sizing (hardware) da solução otimizado</v>
      </c>
      <c r="C25" s="668"/>
      <c r="D25" s="668"/>
      <c r="E25" s="669"/>
      <c r="F25" s="99" t="str">
        <f>IF(Máximo!F25:I25="","",Máximo!F25:I25)</f>
        <v/>
      </c>
      <c r="G25" s="72">
        <f>Máximo!G25:J25</f>
        <v>0.05</v>
      </c>
      <c r="H25" s="70" t="str">
        <f>IF(Máximo!H25="","",Máximo!H25)</f>
        <v>Obrigatório</v>
      </c>
      <c r="I25" s="37" t="s">
        <v>4</v>
      </c>
      <c r="J25" s="73">
        <f>IF($K$13="Não Atende",0,IF(I25="","",IF(H25="",VLOOKUP(I25,Parâmetros!$B$3:$C$6,2,0),VLOOKUP(I25,Parâmetros!$B$3:$C$6,2,0)*VLOOKUP(H25,Parâmetros!$E$3:$G$5,2,0))))</f>
        <v>4</v>
      </c>
      <c r="K25" s="74">
        <f>IF(J25="",0,((G25*J25)*$F$24)*0.9*100)</f>
        <v>4.5000000000000009</v>
      </c>
      <c r="L25" s="3"/>
      <c r="M25" s="38"/>
    </row>
    <row r="26" spans="1:16" ht="45.75" customHeight="1" outlineLevel="1" x14ac:dyDescent="0.2">
      <c r="A26" s="170" t="str">
        <f>Máximo!A26</f>
        <v>2.2</v>
      </c>
      <c r="B26" s="667" t="str">
        <f>Máximo!B26:E26</f>
        <v>Aderência às Etapas do projeto previstas pela Oi</v>
      </c>
      <c r="C26" s="668"/>
      <c r="D26" s="668"/>
      <c r="E26" s="669"/>
      <c r="F26" s="99" t="str">
        <f>IF(Máximo!F26:I26="","",Máximo!F26:I26)</f>
        <v/>
      </c>
      <c r="G26" s="72">
        <f>Máximo!G26:J26</f>
        <v>0.05</v>
      </c>
      <c r="H26" s="70" t="str">
        <f>IF(Máximo!H26="","",Máximo!H26)</f>
        <v>Obrigatório</v>
      </c>
      <c r="I26" s="37" t="s">
        <v>4</v>
      </c>
      <c r="J26" s="73">
        <f>IF($K$13="Não Atende",0,IF(I26="","",IF(H26="",VLOOKUP(I26,Parâmetros!$B$3:$C$6,2,0),VLOOKUP(I26,Parâmetros!$B$3:$C$6,2,0)*VLOOKUP(H26,Parâmetros!$E$3:$G$5,2,0))))</f>
        <v>4</v>
      </c>
      <c r="K26" s="74">
        <f t="shared" ref="K26:K29" si="0">IF(J26="",0,((G26*J26)*$F$24)*0.9*100)</f>
        <v>4.5000000000000009</v>
      </c>
      <c r="L26" s="3"/>
      <c r="M26" s="38"/>
    </row>
    <row r="27" spans="1:16" ht="45.75" customHeight="1" outlineLevel="1" x14ac:dyDescent="0.2">
      <c r="A27" s="78" t="str">
        <f>Máximo!A27</f>
        <v>2.3</v>
      </c>
      <c r="B27" s="667" t="str">
        <f>Máximo!B27:E27</f>
        <v>Disponibilizar de local próprio na região de prestação do serviço para alocação dos seus recursos.</v>
      </c>
      <c r="C27" s="668"/>
      <c r="D27" s="668"/>
      <c r="E27" s="669"/>
      <c r="F27" s="99" t="str">
        <f>IF(Máximo!F27:I27="","",Máximo!F27:I27)</f>
        <v/>
      </c>
      <c r="G27" s="72">
        <f>Máximo!G27:J27</f>
        <v>0.05</v>
      </c>
      <c r="H27" s="70" t="str">
        <f>IF(Máximo!H27="","",Máximo!H27)</f>
        <v>Obrigatório</v>
      </c>
      <c r="I27" s="37" t="s">
        <v>4</v>
      </c>
      <c r="J27" s="73">
        <f>IF($K$13="Não Atende",0,IF(I27="","",IF(H27="",VLOOKUP(I27,Parâmetros!$B$3:$C$6,2,0),VLOOKUP(I27,Parâmetros!$B$3:$C$6,2,0)*VLOOKUP(H27,Parâmetros!$E$3:$G$5,2,0))))</f>
        <v>4</v>
      </c>
      <c r="K27" s="74">
        <f t="shared" si="0"/>
        <v>4.5000000000000009</v>
      </c>
      <c r="L27" s="3"/>
      <c r="M27" s="38"/>
    </row>
    <row r="28" spans="1:16" ht="45.75" customHeight="1" outlineLevel="1" x14ac:dyDescent="0.2">
      <c r="A28" s="170" t="str">
        <f>Máximo!A28</f>
        <v>2.4</v>
      </c>
      <c r="B28" s="667" t="str">
        <f>Máximo!B28:E28</f>
        <v>Atendimento à provas de conceito da solução proposta</v>
      </c>
      <c r="C28" s="668"/>
      <c r="D28" s="668"/>
      <c r="E28" s="669"/>
      <c r="F28" s="99" t="str">
        <f>IF(Máximo!F28:I28="","",Máximo!F28:I28)</f>
        <v/>
      </c>
      <c r="G28" s="72">
        <f>Máximo!G28:J28</f>
        <v>0.5</v>
      </c>
      <c r="H28" s="70" t="str">
        <f>IF(Máximo!H28="","",Máximo!H28)</f>
        <v>Obrigatório</v>
      </c>
      <c r="I28" s="37" t="s">
        <v>4</v>
      </c>
      <c r="J28" s="73">
        <f>IF($K$13="Não Atende",0,IF(I28="","",IF(H28="",VLOOKUP(I28,Parâmetros!$B$3:$C$6,2,0),VLOOKUP(I28,Parâmetros!$B$3:$C$6,2,0)*VLOOKUP(H28,Parâmetros!$E$3:$G$5,2,0))))</f>
        <v>4</v>
      </c>
      <c r="K28" s="74">
        <f t="shared" si="0"/>
        <v>45</v>
      </c>
      <c r="L28" s="3"/>
      <c r="M28" s="38"/>
    </row>
    <row r="29" spans="1:16" ht="45.75" customHeight="1" outlineLevel="1" x14ac:dyDescent="0.2">
      <c r="A29" s="78" t="str">
        <f>Máximo!A29</f>
        <v>2.5</v>
      </c>
      <c r="B29" s="667" t="str">
        <f>Máximo!B29:E29</f>
        <v>Especialistas da solução proposta em território nacional</v>
      </c>
      <c r="C29" s="668"/>
      <c r="D29" s="668"/>
      <c r="E29" s="669"/>
      <c r="F29" s="99" t="str">
        <f>IF(Máximo!F29:I29="","",Máximo!F29:I29)</f>
        <v/>
      </c>
      <c r="G29" s="72">
        <f>Máximo!G29:J29</f>
        <v>0.35</v>
      </c>
      <c r="H29" s="70" t="str">
        <f>IF(Máximo!H29="","",Máximo!H29)</f>
        <v>Obrigatório</v>
      </c>
      <c r="I29" s="37" t="s">
        <v>17</v>
      </c>
      <c r="J29" s="73">
        <f>IF($K$13="Não Atende",0,IF(I29="","",IF(H29="",VLOOKUP(I29,Parâmetros!$B$3:$C$6,2,0),VLOOKUP(I29,Parâmetros!$B$3:$C$6,2,0)*VLOOKUP(H29,Parâmetros!$E$3:$G$5,2,0))))</f>
        <v>2</v>
      </c>
      <c r="K29" s="74">
        <f t="shared" si="0"/>
        <v>15.75</v>
      </c>
      <c r="L29" s="3"/>
      <c r="M29" s="38"/>
    </row>
    <row r="30" spans="1:16" ht="18" x14ac:dyDescent="0.2">
      <c r="A30" s="96">
        <f>Máximo!A30</f>
        <v>3</v>
      </c>
      <c r="B30" s="249" t="str">
        <f>Máximo!B30:E30</f>
        <v>Produto</v>
      </c>
      <c r="C30" s="250"/>
      <c r="D30" s="250"/>
      <c r="E30" s="251"/>
      <c r="F30" s="65">
        <f>IF(Máximo!F30="","",Máximo!F30)</f>
        <v>0.45</v>
      </c>
      <c r="G30" s="65">
        <f>IF(Máximo!G30="","",Máximo!G30)</f>
        <v>1</v>
      </c>
      <c r="H30" s="97" t="str">
        <f>IF(Máximo!H30="","",Máximo!H30)</f>
        <v/>
      </c>
      <c r="I30" s="63"/>
      <c r="J30" s="100"/>
      <c r="K30" s="67">
        <f>SUM(K31:K779)-K779</f>
        <v>144.33434119080357</v>
      </c>
      <c r="L30" s="98"/>
      <c r="M30" s="77"/>
    </row>
    <row r="31" spans="1:16" ht="15" customHeight="1" outlineLevel="1" x14ac:dyDescent="0.2">
      <c r="A31" s="121"/>
      <c r="B31" s="236" t="s">
        <v>214</v>
      </c>
      <c r="C31" s="236"/>
      <c r="D31" s="236"/>
      <c r="E31" s="236"/>
      <c r="F31" s="122"/>
      <c r="G31" s="122"/>
      <c r="H31" s="122"/>
      <c r="I31" s="239"/>
      <c r="J31" s="122"/>
      <c r="K31" s="122"/>
      <c r="L31" s="122"/>
      <c r="M31" s="123"/>
      <c r="N31" s="168"/>
      <c r="O31" s="168"/>
    </row>
    <row r="32" spans="1:16" ht="84.95" customHeight="1" outlineLevel="1" x14ac:dyDescent="0.2">
      <c r="A32" s="170" t="str">
        <f>Máximo!A32</f>
        <v>3.1</v>
      </c>
      <c r="B32" s="667" t="str">
        <f>Máximo!B32:E32</f>
        <v>Aderência aos níveis de customização da Oi (preenchimento a partir da aba "3. Req Produto")
Faixas
de 0 a 5% - Supera
de 6 a 10% - Atende
de 11 a 15% - Atende Parcialmente
a cima de 16% - Não atende</v>
      </c>
      <c r="C32" s="668"/>
      <c r="D32" s="668"/>
      <c r="E32" s="669"/>
      <c r="F32" s="68" t="str">
        <f>IF(Máximo!F32:I32="","",Máximo!F32:I32)</f>
        <v/>
      </c>
      <c r="G32" s="72">
        <f>Máximo!G32:J32</f>
        <v>5.0000002250017002E-2</v>
      </c>
      <c r="H32" s="70" t="str">
        <f>IF(Máximo!H32="","",Máximo!H32)</f>
        <v>Obrigatório</v>
      </c>
      <c r="I32" s="37" t="s">
        <v>16</v>
      </c>
      <c r="J32" s="73">
        <f>IF($K$13="Não Atende",0,IF(I32="","",IF(H32="",VLOOKUP(I32,Parâmetros!$B$3:$C$6,2,0),VLOOKUP(I32,Parâmetros!$B$3:$C$6,2,0)*VLOOKUP(H32,Parâmetros!$E$3:$G$5,2,0))))</f>
        <v>4</v>
      </c>
      <c r="K32" s="74">
        <f>IF(J32="",0,((G32*J32)*$F$30)*0.9*100)</f>
        <v>8.1000003645027547</v>
      </c>
      <c r="L32" s="3"/>
      <c r="M32" s="38"/>
    </row>
    <row r="33" spans="1:15" ht="15" customHeight="1" outlineLevel="1" x14ac:dyDescent="0.2">
      <c r="A33" s="121"/>
      <c r="B33" s="236" t="s">
        <v>168</v>
      </c>
      <c r="C33" s="236"/>
      <c r="D33" s="236"/>
      <c r="E33" s="236"/>
      <c r="F33" s="122"/>
      <c r="G33" s="122"/>
      <c r="H33" s="122"/>
      <c r="I33" s="239"/>
      <c r="J33" s="122"/>
      <c r="K33" s="122"/>
      <c r="L33" s="122"/>
      <c r="M33" s="123"/>
      <c r="N33" s="168"/>
      <c r="O33" s="168"/>
    </row>
    <row r="34" spans="1:15" ht="45.75" customHeight="1" outlineLevel="1" x14ac:dyDescent="0.2">
      <c r="A34" s="170" t="str">
        <f>Máximo!A34</f>
        <v>3.2</v>
      </c>
      <c r="B34" s="667" t="str">
        <f>Máximo!B34:E34</f>
        <v>A ferramenta deverá ser capaz de previnir cenários de fraudes de subscrição através de ações automáticas conforme regras parametrizáveis. Por exemplo, ações automáticas contra returning fraudsters</v>
      </c>
      <c r="C34" s="668"/>
      <c r="D34" s="668"/>
      <c r="E34" s="669"/>
      <c r="F34" s="68" t="str">
        <f>IF(Máximo!F34:I34="","",Máximo!F34:I34)</f>
        <v/>
      </c>
      <c r="G34" s="72">
        <f>Máximo!G34:J34</f>
        <v>7.4999999999999997E-3</v>
      </c>
      <c r="H34" s="70" t="str">
        <f>IF(Máximo!H34="","",Máximo!H34)</f>
        <v>Obrigatório</v>
      </c>
      <c r="I34" s="37" t="s">
        <v>4</v>
      </c>
      <c r="J34" s="73">
        <f>IF($K$13="Não Atende",0,IF(I34="","",IF(H34="",VLOOKUP(I34,Parâmetros!$B$3:$C$6,2,0),VLOOKUP(I34,Parâmetros!$B$3:$C$6,2,0)*VLOOKUP(H34,Parâmetros!$E$3:$G$5,2,0))))</f>
        <v>4</v>
      </c>
      <c r="K34" s="74">
        <f t="shared" ref="K34" si="1">IF(J34="",0,((G34*J34)*$F$30)*0.9*100)</f>
        <v>1.2149999999999999</v>
      </c>
      <c r="L34" s="3"/>
      <c r="M34" s="38"/>
    </row>
    <row r="35" spans="1:15" ht="45.75" customHeight="1" outlineLevel="1" x14ac:dyDescent="0.2">
      <c r="A35" s="170" t="str">
        <f>Máximo!A35</f>
        <v>3.3</v>
      </c>
      <c r="B35" s="667" t="str">
        <f>Máximo!B35:E35</f>
        <v>A ferramenta deve identificar no momento da venda o risco de fraude para bloqueio atumotático (negação da venda), derivação para análise humanda e aprovação automática</v>
      </c>
      <c r="C35" s="668"/>
      <c r="D35" s="668"/>
      <c r="E35" s="669"/>
      <c r="F35" s="68" t="str">
        <f>IF(Máximo!F35:I35="","",Máximo!F35:I35)</f>
        <v/>
      </c>
      <c r="G35" s="72">
        <f>Máximo!G35:J35</f>
        <v>7.4999999999999997E-3</v>
      </c>
      <c r="H35" s="70" t="str">
        <f>IF(Máximo!H35="","",Máximo!H35)</f>
        <v>Obrigatório</v>
      </c>
      <c r="I35" s="37" t="s">
        <v>4</v>
      </c>
      <c r="J35" s="73">
        <f>IF($K$13="Não Atende",0,IF(I35="","",IF(H35="",VLOOKUP(I35,Parâmetros!$B$3:$C$6,2,0),VLOOKUP(I35,Parâmetros!$B$3:$C$6,2,0)*VLOOKUP(H35,Parâmetros!$E$3:$G$5,2,0))))</f>
        <v>4</v>
      </c>
      <c r="K35" s="74">
        <f t="shared" ref="K35" si="2">IF(J35="",0,((G35*J35)*$F$30)*0.9*100)</f>
        <v>1.2149999999999999</v>
      </c>
      <c r="L35" s="3"/>
      <c r="M35" s="38"/>
    </row>
    <row r="36" spans="1:15" ht="45.75" customHeight="1" outlineLevel="1" x14ac:dyDescent="0.2">
      <c r="A36" s="170" t="str">
        <f>Máximo!A36</f>
        <v>3.4</v>
      </c>
      <c r="B36" s="667" t="str">
        <f>Máximo!B36:E36</f>
        <v xml:space="preserve">A ferramenta deverá disponibilizar uma interface para consulta de dados cadastrais (telefones de contatos, endereço, etc) dos clientes para tratativa da análise de crédito. </v>
      </c>
      <c r="C36" s="668"/>
      <c r="D36" s="668"/>
      <c r="E36" s="669"/>
      <c r="F36" s="68" t="str">
        <f>IF(Máximo!F36:I36="","",Máximo!F36:I36)</f>
        <v/>
      </c>
      <c r="G36" s="72">
        <f>Máximo!G36:J36</f>
        <v>7.4999999999999997E-3</v>
      </c>
      <c r="H36" s="70" t="str">
        <f>IF(Máximo!H36="","",Máximo!H36)</f>
        <v>Obrigatório</v>
      </c>
      <c r="I36" s="37" t="s">
        <v>4</v>
      </c>
      <c r="J36" s="73">
        <f>IF($K$13="Não Atende",0,IF(I36="","",IF(H36="",VLOOKUP(I36,Parâmetros!$B$3:$C$6,2,0),VLOOKUP(I36,Parâmetros!$B$3:$C$6,2,0)*VLOOKUP(H36,Parâmetros!$E$3:$G$5,2,0))))</f>
        <v>4</v>
      </c>
      <c r="K36" s="74">
        <f t="shared" ref="K36" si="3">IF(J36="",0,((G36*J36)*$F$30)*0.9*100)</f>
        <v>1.2149999999999999</v>
      </c>
      <c r="L36" s="3"/>
      <c r="M36" s="38"/>
    </row>
    <row r="37" spans="1:15" ht="45.75" customHeight="1" outlineLevel="1" x14ac:dyDescent="0.2">
      <c r="A37" s="170" t="str">
        <f>Máximo!A37</f>
        <v>3.5</v>
      </c>
      <c r="B37" s="667" t="str">
        <f>Máximo!B37:E37</f>
        <v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v>
      </c>
      <c r="C37" s="668"/>
      <c r="D37" s="668"/>
      <c r="E37" s="669"/>
      <c r="F37" s="68" t="str">
        <f>IF(Máximo!F37:I37="","",Máximo!F37:I37)</f>
        <v/>
      </c>
      <c r="G37" s="72">
        <f>Máximo!G37:J37</f>
        <v>7.4999999999999997E-3</v>
      </c>
      <c r="H37" s="70" t="str">
        <f>IF(Máximo!H37="","",Máximo!H37)</f>
        <v>Obrigatório</v>
      </c>
      <c r="I37" s="37" t="s">
        <v>4</v>
      </c>
      <c r="J37" s="73">
        <f>IF($K$13="Não Atende",0,IF(I37="","",IF(H37="",VLOOKUP(I37,Parâmetros!$B$3:$C$6,2,0),VLOOKUP(I37,Parâmetros!$B$3:$C$6,2,0)*VLOOKUP(H37,Parâmetros!$E$3:$G$5,2,0))))</f>
        <v>4</v>
      </c>
      <c r="K37" s="74">
        <f t="shared" ref="K37" si="4">IF(J37="",0,((G37*J37)*$F$30)*0.9*100)</f>
        <v>1.2149999999999999</v>
      </c>
      <c r="L37" s="3"/>
      <c r="M37" s="38"/>
    </row>
    <row r="38" spans="1:15" ht="45.75" customHeight="1" outlineLevel="1" x14ac:dyDescent="0.2">
      <c r="A38" s="170" t="str">
        <f>Máximo!A38</f>
        <v>3.6</v>
      </c>
      <c r="B38" s="667" t="str">
        <f>Máximo!B38:E38</f>
        <v>A ferramenta deverá ser capaz de emitir parecer/laudo com o score de risco de fraude no momento da venda (validando as informações passadas pelo cliente com dos dados cadastrais e/ou fazendo score com ferramentas de terceiros - integração webservice)</v>
      </c>
      <c r="C38" s="668"/>
      <c r="D38" s="668"/>
      <c r="E38" s="669"/>
      <c r="F38" s="68" t="str">
        <f>IF(Máximo!F38:I38="","",Máximo!F38:I38)</f>
        <v/>
      </c>
      <c r="G38" s="72">
        <f>Máximo!G38:J38</f>
        <v>7.4999999999999997E-3</v>
      </c>
      <c r="H38" s="70" t="str">
        <f>IF(Máximo!H38="","",Máximo!H38)</f>
        <v>Obrigatório</v>
      </c>
      <c r="I38" s="37" t="s">
        <v>4</v>
      </c>
      <c r="J38" s="73">
        <f>IF($K$13="Não Atende",0,IF(I38="","",IF(H38="",VLOOKUP(I38,Parâmetros!$B$3:$C$6,2,0),VLOOKUP(I38,Parâmetros!$B$3:$C$6,2,0)*VLOOKUP(H38,Parâmetros!$E$3:$G$5,2,0))))</f>
        <v>4</v>
      </c>
      <c r="K38" s="74">
        <f t="shared" ref="K38" si="5">IF(J38="",0,((G38*J38)*$F$30)*0.9*100)</f>
        <v>1.2149999999999999</v>
      </c>
      <c r="L38" s="3"/>
      <c r="M38" s="38"/>
    </row>
    <row r="39" spans="1:15" ht="45.75" customHeight="1" outlineLevel="1" x14ac:dyDescent="0.2">
      <c r="A39" s="170" t="str">
        <f>Máximo!A39</f>
        <v>3.7</v>
      </c>
      <c r="B39" s="667" t="str">
        <f>Máximo!B39:E39</f>
        <v>A ferramenta deverá permitir a configuração de regras para prevenir novas ativações de clientes Oi através da análise de dados cadastrais, tais como: CPF, RG, Nome, Endereço, Cidade, UF etc.</v>
      </c>
      <c r="C39" s="668"/>
      <c r="D39" s="668"/>
      <c r="E39" s="669"/>
      <c r="F39" s="68" t="str">
        <f>IF(Máximo!F39:I39="","",Máximo!F39:I39)</f>
        <v/>
      </c>
      <c r="G39" s="72">
        <f>Máximo!G39:J39</f>
        <v>7.4999999999999997E-3</v>
      </c>
      <c r="H39" s="70" t="str">
        <f>IF(Máximo!H39="","",Máximo!H39)</f>
        <v>Obrigatório</v>
      </c>
      <c r="I39" s="37" t="s">
        <v>4</v>
      </c>
      <c r="J39" s="73">
        <f>IF($K$13="Não Atende",0,IF(I39="","",IF(H39="",VLOOKUP(I39,Parâmetros!$B$3:$C$6,2,0),VLOOKUP(I39,Parâmetros!$B$3:$C$6,2,0)*VLOOKUP(H39,Parâmetros!$E$3:$G$5,2,0))))</f>
        <v>4</v>
      </c>
      <c r="K39" s="74">
        <f t="shared" ref="K39" si="6">IF(J39="",0,((G39*J39)*$F$30)*0.9*100)</f>
        <v>1.2149999999999999</v>
      </c>
      <c r="L39" s="3"/>
      <c r="M39" s="38"/>
    </row>
    <row r="40" spans="1:15" ht="45.75" customHeight="1" outlineLevel="1" x14ac:dyDescent="0.2">
      <c r="A40" s="170" t="str">
        <f>Máximo!A40</f>
        <v>3.8</v>
      </c>
      <c r="B40" s="667" t="str">
        <f>Máximo!B40:E40</f>
        <v>A ferramenta deverá permitir a configuração de regras para prevenir novas ativações de clientes Oi através da análise de tráfego (mal uso/margem negativa/baseado em volumede  dados, voz ou sms)</v>
      </c>
      <c r="C40" s="668"/>
      <c r="D40" s="668"/>
      <c r="E40" s="669"/>
      <c r="F40" s="68" t="str">
        <f>IF(Máximo!F40:I40="","",Máximo!F40:I40)</f>
        <v/>
      </c>
      <c r="G40" s="72">
        <f>Máximo!G40:J40</f>
        <v>7.4999999999999997E-3</v>
      </c>
      <c r="H40" s="70" t="str">
        <f>IF(Máximo!H40="","",Máximo!H40)</f>
        <v>Obrigatório</v>
      </c>
      <c r="I40" s="37" t="s">
        <v>4</v>
      </c>
      <c r="J40" s="73">
        <f>IF($K$13="Não Atende",0,IF(I40="","",IF(H40="",VLOOKUP(I40,Parâmetros!$B$3:$C$6,2,0),VLOOKUP(I40,Parâmetros!$B$3:$C$6,2,0)*VLOOKUP(H40,Parâmetros!$E$3:$G$5,2,0))))</f>
        <v>4</v>
      </c>
      <c r="K40" s="74">
        <f t="shared" ref="K40" si="7">IF(J40="",0,((G40*J40)*$F$30)*0.9*100)</f>
        <v>1.2149999999999999</v>
      </c>
      <c r="L40" s="3"/>
      <c r="M40" s="38"/>
    </row>
    <row r="41" spans="1:15" ht="45.75" customHeight="1" outlineLevel="1" x14ac:dyDescent="0.2">
      <c r="A41" s="170" t="str">
        <f>Máximo!A41</f>
        <v>3.9</v>
      </c>
      <c r="B41" s="667" t="str">
        <f>Máximo!B41:E41</f>
        <v>Capacidade de adicionar informações (documentos, contatos, endereço, etc) dos assinantes e dealers em hotlists (graylists, whitelists e blacklists)</v>
      </c>
      <c r="C41" s="668"/>
      <c r="D41" s="668"/>
      <c r="E41" s="669"/>
      <c r="F41" s="68" t="str">
        <f>IF(Máximo!F41:I41="","",Máximo!F41:I41)</f>
        <v/>
      </c>
      <c r="G41" s="72">
        <f>Máximo!G41:J41</f>
        <v>7.4999999999999997E-3</v>
      </c>
      <c r="H41" s="70" t="str">
        <f>IF(Máximo!H41="","",Máximo!H41)</f>
        <v>Obrigatório</v>
      </c>
      <c r="I41" s="37" t="s">
        <v>4</v>
      </c>
      <c r="J41" s="73">
        <f>IF($K$13="Não Atende",0,IF(I41="","",IF(H41="",VLOOKUP(I41,Parâmetros!$B$3:$C$6,2,0),VLOOKUP(I41,Parâmetros!$B$3:$C$6,2,0)*VLOOKUP(H41,Parâmetros!$E$3:$G$5,2,0))))</f>
        <v>4</v>
      </c>
      <c r="K41" s="74">
        <f t="shared" ref="K41" si="8">IF(J41="",0,((G41*J41)*$F$30)*0.9*100)</f>
        <v>1.2149999999999999</v>
      </c>
      <c r="L41" s="3"/>
      <c r="M41" s="38"/>
    </row>
    <row r="42" spans="1:15" ht="45.75" customHeight="1" outlineLevel="1" x14ac:dyDescent="0.2">
      <c r="A42" s="170" t="str">
        <f>Máximo!A42</f>
        <v>3.10</v>
      </c>
      <c r="B42" s="667" t="str">
        <f>Máximo!B42:E42</f>
        <v>A ferramenta deverá ser capaz de previnir a fraude gerada pelo próprio vendedor ou dealers para ganho de comissionamento fraudulento (visando utilizar o histórico de vendas do próprio dealer/vendedor) com base em modelos estatísticos</v>
      </c>
      <c r="C42" s="668"/>
      <c r="D42" s="668"/>
      <c r="E42" s="669"/>
      <c r="F42" s="68" t="str">
        <f>IF(Máximo!F42:I42="","",Máximo!F42:I42)</f>
        <v/>
      </c>
      <c r="G42" s="72">
        <f>Máximo!G42:J42</f>
        <v>7.4999999999999997E-3</v>
      </c>
      <c r="H42" s="70" t="str">
        <f>IF(Máximo!H42="","",Máximo!H42)</f>
        <v>Obrigatório</v>
      </c>
      <c r="I42" s="37" t="s">
        <v>5</v>
      </c>
      <c r="J42" s="73">
        <f>IF($K$13="Não Atende",0,IF(I42="","",IF(H42="",VLOOKUP(I42,Parâmetros!$B$3:$C$6,2,0),VLOOKUP(I42,Parâmetros!$B$3:$C$6,2,0)*VLOOKUP(H42,Parâmetros!$E$3:$G$5,2,0))))</f>
        <v>0</v>
      </c>
      <c r="K42" s="74">
        <f t="shared" ref="K42" si="9">IF(J42="",0,((G42*J42)*$F$30)*0.9*100)</f>
        <v>0</v>
      </c>
      <c r="L42" s="3"/>
      <c r="M42" s="38"/>
    </row>
    <row r="43" spans="1:15" ht="45.75" customHeight="1" outlineLevel="1" x14ac:dyDescent="0.2">
      <c r="A43" s="170" t="str">
        <f>Máximo!A43</f>
        <v>3.11</v>
      </c>
      <c r="B43" s="667" t="str">
        <f>Máximo!B43:E43</f>
        <v>A ferramenta deverá ser capaz de identificar fraude através de controles estatisticos dos processos através dos trâmites de OS's dos sistemas legados de cadastro (ex: Migração de Plano, Troca de CHIP, Troca de Número,  ativação, etc)</v>
      </c>
      <c r="C43" s="668"/>
      <c r="D43" s="668"/>
      <c r="E43" s="669"/>
      <c r="F43" s="68" t="str">
        <f>IF(Máximo!F43:I43="","",Máximo!F43:I43)</f>
        <v/>
      </c>
      <c r="G43" s="72">
        <f>Máximo!G43:J43</f>
        <v>7.4999999999999997E-3</v>
      </c>
      <c r="H43" s="70" t="str">
        <f>IF(Máximo!H43="","",Máximo!H43)</f>
        <v>Obrigatório</v>
      </c>
      <c r="I43" s="37" t="s">
        <v>17</v>
      </c>
      <c r="J43" s="73">
        <f>IF($K$13="Não Atende",0,IF(I43="","",IF(H43="",VLOOKUP(I43,Parâmetros!$B$3:$C$6,2,0),VLOOKUP(I43,Parâmetros!$B$3:$C$6,2,0)*VLOOKUP(H43,Parâmetros!$E$3:$G$5,2,0))))</f>
        <v>2</v>
      </c>
      <c r="K43" s="74">
        <f t="shared" ref="K43" si="10">IF(J43="",0,((G43*J43)*$F$30)*0.9*100)</f>
        <v>0.60749999999999993</v>
      </c>
      <c r="L43" s="3"/>
      <c r="M43" s="38"/>
    </row>
    <row r="44" spans="1:15" ht="60" customHeight="1" outlineLevel="1" x14ac:dyDescent="0.2">
      <c r="A44" s="170" t="str">
        <f>Máximo!A44</f>
        <v>3.12</v>
      </c>
      <c r="B44" s="667" t="str">
        <f>Máximo!B44:E44</f>
        <v>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v>
      </c>
      <c r="C44" s="668"/>
      <c r="D44" s="668"/>
      <c r="E44" s="669"/>
      <c r="F44" s="68" t="str">
        <f>IF(Máximo!F44:I44="","",Máximo!F44:I44)</f>
        <v/>
      </c>
      <c r="G44" s="72">
        <f>Máximo!G44:J44</f>
        <v>7.4999999999999997E-3</v>
      </c>
      <c r="H44" s="70" t="str">
        <f>IF(Máximo!H44="","",Máximo!H44)</f>
        <v>Obrigatório</v>
      </c>
      <c r="I44" s="37" t="s">
        <v>17</v>
      </c>
      <c r="J44" s="73">
        <f>IF($K$13="Não Atende",0,IF(I44="","",IF(H44="",VLOOKUP(I44,Parâmetros!$B$3:$C$6,2,0),VLOOKUP(I44,Parâmetros!$B$3:$C$6,2,0)*VLOOKUP(H44,Parâmetros!$E$3:$G$5,2,0))))</f>
        <v>2</v>
      </c>
      <c r="K44" s="74">
        <f t="shared" ref="K44" si="11">IF(J44="",0,((G44*J44)*$F$30)*0.9*100)</f>
        <v>0.60749999999999993</v>
      </c>
      <c r="L44" s="3"/>
      <c r="M44" s="38"/>
    </row>
    <row r="45" spans="1:15" ht="45.75" customHeight="1" outlineLevel="1" x14ac:dyDescent="0.2">
      <c r="A45" s="170" t="str">
        <f>Máximo!A45</f>
        <v>3.13</v>
      </c>
      <c r="B45" s="667" t="str">
        <f>Máximo!B45:E45</f>
        <v xml:space="preserve">A ferramenta deverá ser capaz de detectar cenários de fraudes de subscrição através de regras e alertas parametrizáveis </v>
      </c>
      <c r="C45" s="668"/>
      <c r="D45" s="668"/>
      <c r="E45" s="669"/>
      <c r="F45" s="68" t="str">
        <f>IF(Máximo!F45:I45="","",Máximo!F45:I45)</f>
        <v/>
      </c>
      <c r="G45" s="72">
        <f>Máximo!G45:J45</f>
        <v>3.69318182E-3</v>
      </c>
      <c r="H45" s="70" t="str">
        <f>IF(Máximo!H45="","",Máximo!H45)</f>
        <v>Obrigatório</v>
      </c>
      <c r="I45" s="37" t="s">
        <v>4</v>
      </c>
      <c r="J45" s="73">
        <f>IF($K$13="Não Atende",0,IF(I45="","",IF(H45="",VLOOKUP(I45,Parâmetros!$B$3:$C$6,2,0),VLOOKUP(I45,Parâmetros!$B$3:$C$6,2,0)*VLOOKUP(H45,Parâmetros!$E$3:$G$5,2,0))))</f>
        <v>4</v>
      </c>
      <c r="K45" s="74">
        <f t="shared" ref="K45" si="12">IF(J45="",0,((G45*J45)*$F$30)*0.9*100)</f>
        <v>0.59829545484000002</v>
      </c>
      <c r="L45" s="3"/>
      <c r="M45" s="38"/>
    </row>
    <row r="46" spans="1:15" ht="45.75" customHeight="1" outlineLevel="1" x14ac:dyDescent="0.2">
      <c r="A46" s="170" t="str">
        <f>Máximo!A46</f>
        <v>3.14</v>
      </c>
      <c r="B46" s="667" t="str">
        <f>Máximo!B46:E46</f>
        <v>A ferramenta deverá ser capaz de detectar cenários de Spam (SMS) através de regras e alertas parametrizáveis, tais como: volumes de terminais distintos, volumes de CNs distintos, tipos de tráfego (on net ou off net), fingerprinting de tráfego, entre outros</v>
      </c>
      <c r="C46" s="668"/>
      <c r="D46" s="668"/>
      <c r="E46" s="669"/>
      <c r="F46" s="68" t="str">
        <f>IF(Máximo!F46:I46="","",Máximo!F46:I46)</f>
        <v/>
      </c>
      <c r="G46" s="72">
        <f>Máximo!G46:J46</f>
        <v>3.69318182E-3</v>
      </c>
      <c r="H46" s="70" t="str">
        <f>IF(Máximo!H46="","",Máximo!H46)</f>
        <v>Obrigatório</v>
      </c>
      <c r="I46" s="37" t="s">
        <v>4</v>
      </c>
      <c r="J46" s="73">
        <f>IF($K$13="Não Atende",0,IF(I46="","",IF(H46="",VLOOKUP(I46,Parâmetros!$B$3:$C$6,2,0),VLOOKUP(I46,Parâmetros!$B$3:$C$6,2,0)*VLOOKUP(H46,Parâmetros!$E$3:$G$5,2,0))))</f>
        <v>4</v>
      </c>
      <c r="K46" s="74">
        <f t="shared" ref="K46" si="13">IF(J46="",0,((G46*J46)*$F$30)*0.9*100)</f>
        <v>0.59829545484000002</v>
      </c>
      <c r="L46" s="3"/>
      <c r="M46" s="38"/>
    </row>
    <row r="47" spans="1:15" ht="45.75" customHeight="1" outlineLevel="1" x14ac:dyDescent="0.2">
      <c r="A47" s="170" t="str">
        <f>Máximo!A47</f>
        <v>3.15</v>
      </c>
      <c r="B47" s="667" t="str">
        <f>Máximo!B47:E47</f>
        <v>A ferramenta deverá ser capaz de detectar cenários de Tráfego Zero (assinantes que não realizam chamadas e consumo de dados) através de regras e alertas e alertas parametrizáveis</v>
      </c>
      <c r="C47" s="668"/>
      <c r="D47" s="668"/>
      <c r="E47" s="669"/>
      <c r="F47" s="68" t="str">
        <f>IF(Máximo!F47:I47="","",Máximo!F47:I47)</f>
        <v/>
      </c>
      <c r="G47" s="72">
        <f>Máximo!G47:J47</f>
        <v>3.69318182E-3</v>
      </c>
      <c r="H47" s="70" t="str">
        <f>IF(Máximo!H47="","",Máximo!H47)</f>
        <v>Obrigatório</v>
      </c>
      <c r="I47" s="37" t="s">
        <v>4</v>
      </c>
      <c r="J47" s="73">
        <f>IF($K$13="Não Atende",0,IF(I47="","",IF(H47="",VLOOKUP(I47,Parâmetros!$B$3:$C$6,2,0),VLOOKUP(I47,Parâmetros!$B$3:$C$6,2,0)*VLOOKUP(H47,Parâmetros!$E$3:$G$5,2,0))))</f>
        <v>4</v>
      </c>
      <c r="K47" s="74">
        <f t="shared" ref="K47" si="14">IF(J47="",0,((G47*J47)*$F$30)*0.9*100)</f>
        <v>0.59829545484000002</v>
      </c>
      <c r="L47" s="3"/>
      <c r="M47" s="38"/>
    </row>
    <row r="48" spans="1:15" ht="45.75" customHeight="1" outlineLevel="1" x14ac:dyDescent="0.2">
      <c r="A48" s="170" t="str">
        <f>Máximo!A48</f>
        <v>3.16</v>
      </c>
      <c r="B48" s="667" t="str">
        <f>Máximo!B48:E48</f>
        <v>A ferramenta deverá ser capaz de detectar cenários de Recargas Fraudulentas (bônus concedidos manualmente - fraude interna) através de regras e alertas e alertas parametrizáveis</v>
      </c>
      <c r="C48" s="668"/>
      <c r="D48" s="668"/>
      <c r="E48" s="669"/>
      <c r="F48" s="68" t="str">
        <f>IF(Máximo!F48:I48="","",Máximo!F48:I48)</f>
        <v/>
      </c>
      <c r="G48" s="72">
        <f>Máximo!G48:J48</f>
        <v>3.69318182E-3</v>
      </c>
      <c r="H48" s="70" t="str">
        <f>IF(Máximo!H48="","",Máximo!H48)</f>
        <v>Obrigatório</v>
      </c>
      <c r="I48" s="37" t="s">
        <v>4</v>
      </c>
      <c r="J48" s="73">
        <f>IF($K$13="Não Atende",0,IF(I48="","",IF(H48="",VLOOKUP(I48,Parâmetros!$B$3:$C$6,2,0),VLOOKUP(I48,Parâmetros!$B$3:$C$6,2,0)*VLOOKUP(H48,Parâmetros!$E$3:$G$5,2,0))))</f>
        <v>4</v>
      </c>
      <c r="K48" s="74">
        <f t="shared" ref="K48" si="15">IF(J48="",0,((G48*J48)*$F$30)*0.9*100)</f>
        <v>0.59829545484000002</v>
      </c>
      <c r="L48" s="3"/>
      <c r="M48" s="38"/>
    </row>
    <row r="49" spans="1:13" ht="45.75" customHeight="1" outlineLevel="1" x14ac:dyDescent="0.2">
      <c r="A49" s="170" t="str">
        <f>Máximo!A49</f>
        <v>3.17</v>
      </c>
      <c r="B49" s="667" t="str">
        <f>Máximo!B49:E49</f>
        <v>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v>
      </c>
      <c r="C49" s="668"/>
      <c r="D49" s="668"/>
      <c r="E49" s="669"/>
      <c r="F49" s="68" t="str">
        <f>IF(Máximo!F49:I49="","",Máximo!F49:I49)</f>
        <v/>
      </c>
      <c r="G49" s="72">
        <f>Máximo!G49:J49</f>
        <v>3.69318182E-3</v>
      </c>
      <c r="H49" s="70" t="str">
        <f>IF(Máximo!H49="","",Máximo!H49)</f>
        <v>Obrigatório</v>
      </c>
      <c r="I49" s="37" t="s">
        <v>4</v>
      </c>
      <c r="J49" s="73">
        <f>IF($K$13="Não Atende",0,IF(I49="","",IF(H49="",VLOOKUP(I49,Parâmetros!$B$3:$C$6,2,0),VLOOKUP(I49,Parâmetros!$B$3:$C$6,2,0)*VLOOKUP(H49,Parâmetros!$E$3:$G$5,2,0))))</f>
        <v>4</v>
      </c>
      <c r="K49" s="74">
        <f t="shared" ref="K49" si="16">IF(J49="",0,((G49*J49)*$F$30)*0.9*100)</f>
        <v>0.59829545484000002</v>
      </c>
      <c r="L49" s="3"/>
      <c r="M49" s="38"/>
    </row>
    <row r="50" spans="1:13" ht="45.75" customHeight="1" outlineLevel="1" x14ac:dyDescent="0.2">
      <c r="A50" s="170" t="str">
        <f>Máximo!A50</f>
        <v>3.18</v>
      </c>
      <c r="B50" s="667" t="str">
        <f>Máximo!B50:E50</f>
        <v>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v>
      </c>
      <c r="C50" s="668"/>
      <c r="D50" s="668"/>
      <c r="E50" s="669"/>
      <c r="F50" s="68" t="str">
        <f>IF(Máximo!F50:I50="","",Máximo!F50:I50)</f>
        <v/>
      </c>
      <c r="G50" s="72">
        <f>Máximo!G50:J50</f>
        <v>3.69318182E-3</v>
      </c>
      <c r="H50" s="70" t="str">
        <f>IF(Máximo!H50="","",Máximo!H50)</f>
        <v>Obrigatório</v>
      </c>
      <c r="I50" s="37" t="s">
        <v>4</v>
      </c>
      <c r="J50" s="73">
        <f>IF($K$13="Não Atende",0,IF(I50="","",IF(H50="",VLOOKUP(I50,Parâmetros!$B$3:$C$6,2,0),VLOOKUP(I50,Parâmetros!$B$3:$C$6,2,0)*VLOOKUP(H50,Parâmetros!$E$3:$G$5,2,0))))</f>
        <v>4</v>
      </c>
      <c r="K50" s="74">
        <f t="shared" ref="K50" si="17">IF(J50="",0,((G50*J50)*$F$30)*0.9*100)</f>
        <v>0.59829545484000002</v>
      </c>
      <c r="L50" s="3"/>
      <c r="M50" s="38"/>
    </row>
    <row r="51" spans="1:13" ht="45.75" customHeight="1" outlineLevel="1" x14ac:dyDescent="0.2">
      <c r="A51" s="170" t="str">
        <f>Máximo!A51</f>
        <v>3.19</v>
      </c>
      <c r="B51" s="667" t="str">
        <f>Máximo!B51:E51</f>
        <v>A ferramenta deverá ser capaz de detectar a fraude gerada pelo próprio vendedor ou dealers para ganho de comissionamento fraudulento (visando utilizar o histórico de vendas do próprio dealer/vendedor) através de regras e alertas parametrizáveis</v>
      </c>
      <c r="C51" s="668"/>
      <c r="D51" s="668"/>
      <c r="E51" s="669"/>
      <c r="F51" s="68" t="str">
        <f>IF(Máximo!F51:I51="","",Máximo!F51:I51)</f>
        <v/>
      </c>
      <c r="G51" s="72">
        <f>Máximo!G51:J51</f>
        <v>3.69318182E-3</v>
      </c>
      <c r="H51" s="70" t="str">
        <f>IF(Máximo!H51="","",Máximo!H51)</f>
        <v>Obrigatório</v>
      </c>
      <c r="I51" s="37" t="s">
        <v>4</v>
      </c>
      <c r="J51" s="73">
        <f>IF($K$13="Não Atende",0,IF(I51="","",IF(H51="",VLOOKUP(I51,Parâmetros!$B$3:$C$6,2,0),VLOOKUP(I51,Parâmetros!$B$3:$C$6,2,0)*VLOOKUP(H51,Parâmetros!$E$3:$G$5,2,0))))</f>
        <v>4</v>
      </c>
      <c r="K51" s="74">
        <f t="shared" ref="K51" si="18">IF(J51="",0,((G51*J51)*$F$30)*0.9*100)</f>
        <v>0.59829545484000002</v>
      </c>
      <c r="L51" s="3"/>
      <c r="M51" s="38"/>
    </row>
    <row r="52" spans="1:13" ht="45.75" customHeight="1" outlineLevel="1" x14ac:dyDescent="0.2">
      <c r="A52" s="170" t="str">
        <f>Máximo!A52</f>
        <v>3.20</v>
      </c>
      <c r="B52" s="667" t="str">
        <f>Máximo!B52:E52</f>
        <v>A ferramenta deverá ser capaz de detectar cenários de fraudes de Co-Billing (detectar terminais de outras operadoras utilizando CSP Oi) através de regras e alertas e alertas parametrizáveis e deverá integrar com os elementos de rede para bloqueio.</v>
      </c>
      <c r="C52" s="668"/>
      <c r="D52" s="668"/>
      <c r="E52" s="669"/>
      <c r="F52" s="68" t="str">
        <f>IF(Máximo!F52:I52="","",Máximo!F52:I52)</f>
        <v/>
      </c>
      <c r="G52" s="72">
        <f>Máximo!G52:J52</f>
        <v>3.69318182E-3</v>
      </c>
      <c r="H52" s="70" t="str">
        <f>IF(Máximo!H52="","",Máximo!H52)</f>
        <v>Obrigatório</v>
      </c>
      <c r="I52" s="37" t="s">
        <v>4</v>
      </c>
      <c r="J52" s="73">
        <f>IF($K$13="Não Atende",0,IF(I52="","",IF(H52="",VLOOKUP(I52,Parâmetros!$B$3:$C$6,2,0),VLOOKUP(I52,Parâmetros!$B$3:$C$6,2,0)*VLOOKUP(H52,Parâmetros!$E$3:$G$5,2,0))))</f>
        <v>4</v>
      </c>
      <c r="K52" s="74">
        <f t="shared" ref="K52" si="19">IF(J52="",0,((G52*J52)*$F$30)*0.9*100)</f>
        <v>0.59829545484000002</v>
      </c>
      <c r="L52" s="3"/>
      <c r="M52" s="38"/>
    </row>
    <row r="53" spans="1:13" ht="45.75" customHeight="1" outlineLevel="1" x14ac:dyDescent="0.2">
      <c r="A53" s="170" t="str">
        <f>Máximo!A53</f>
        <v>3.21</v>
      </c>
      <c r="B53" s="667" t="str">
        <f>Máximo!B53:E53</f>
        <v>A ferramenta deverá ser capaz de detectar cenários de fraudes de Sequestro/Hijacking/Bypass (Siga-me/Call Foward) através de regras e alertas parametrizáveis e executar ações de bloqueios automáticos</v>
      </c>
      <c r="C53" s="668"/>
      <c r="D53" s="668"/>
      <c r="E53" s="669"/>
      <c r="F53" s="68" t="str">
        <f>IF(Máximo!F53:I53="","",Máximo!F53:I53)</f>
        <v/>
      </c>
      <c r="G53" s="72">
        <f>Máximo!G53:J53</f>
        <v>3.69318182E-3</v>
      </c>
      <c r="H53" s="70" t="str">
        <f>IF(Máximo!H53="","",Máximo!H53)</f>
        <v>Obrigatório</v>
      </c>
      <c r="I53" s="37" t="s">
        <v>4</v>
      </c>
      <c r="J53" s="73">
        <f>IF($K$13="Não Atende",0,IF(I53="","",IF(H53="",VLOOKUP(I53,Parâmetros!$B$3:$C$6,2,0),VLOOKUP(I53,Parâmetros!$B$3:$C$6,2,0)*VLOOKUP(H53,Parâmetros!$E$3:$G$5,2,0))))</f>
        <v>4</v>
      </c>
      <c r="K53" s="74">
        <f t="shared" ref="K53" si="20">IF(J53="",0,((G53*J53)*$F$30)*0.9*100)</f>
        <v>0.59829545484000002</v>
      </c>
      <c r="L53" s="3"/>
      <c r="M53" s="38"/>
    </row>
    <row r="54" spans="1:13" ht="45.75" customHeight="1" outlineLevel="1" x14ac:dyDescent="0.2">
      <c r="A54" s="170" t="str">
        <f>Máximo!A54</f>
        <v>3.22</v>
      </c>
      <c r="B54" s="667" t="str">
        <f>Máximo!B54:E54</f>
        <v>A ferramenta deverá ser capaz de detectar cenários de fraudes de Wangiri/Fishing (chamadas "one-ring" para que o subscritor realize o retorno a números premium) através de regras e alertas parametrizáveis</v>
      </c>
      <c r="C54" s="668"/>
      <c r="D54" s="668"/>
      <c r="E54" s="669"/>
      <c r="F54" s="68" t="str">
        <f>IF(Máximo!F54:I54="","",Máximo!F54:I54)</f>
        <v/>
      </c>
      <c r="G54" s="72">
        <f>Máximo!G54:J54</f>
        <v>3.69318182E-3</v>
      </c>
      <c r="H54" s="70" t="str">
        <f>IF(Máximo!H54="","",Máximo!H54)</f>
        <v>Obrigatório</v>
      </c>
      <c r="I54" s="37" t="s">
        <v>4</v>
      </c>
      <c r="J54" s="73">
        <f>IF($K$13="Não Atende",0,IF(I54="","",IF(H54="",VLOOKUP(I54,Parâmetros!$B$3:$C$6,2,0),VLOOKUP(I54,Parâmetros!$B$3:$C$6,2,0)*VLOOKUP(H54,Parâmetros!$E$3:$G$5,2,0))))</f>
        <v>4</v>
      </c>
      <c r="K54" s="74">
        <f t="shared" ref="K54" si="21">IF(J54="",0,((G54*J54)*$F$30)*0.9*100)</f>
        <v>0.59829545484000002</v>
      </c>
      <c r="L54" s="3"/>
      <c r="M54" s="38"/>
    </row>
    <row r="55" spans="1:13" ht="45.75" customHeight="1" outlineLevel="1" x14ac:dyDescent="0.2">
      <c r="A55" s="170" t="str">
        <f>Máximo!A55</f>
        <v>3.23</v>
      </c>
      <c r="B55" s="667" t="str">
        <f>Máximo!B55:E55</f>
        <v>A ferramenta deverá ser capaz de detectar cenários de fraudes de IMSI Stuffing (quando 1 MSISDN/IMEI possui mais de 1 IMSI trafegando na rede) através de regras e alertas parametrizáveis e executar ações de bloqueios automáticos</v>
      </c>
      <c r="C55" s="668"/>
      <c r="D55" s="668"/>
      <c r="E55" s="669"/>
      <c r="F55" s="68" t="str">
        <f>IF(Máximo!F55:I55="","",Máximo!F55:I55)</f>
        <v/>
      </c>
      <c r="G55" s="72">
        <f>Máximo!G55:J55</f>
        <v>3.69318182E-3</v>
      </c>
      <c r="H55" s="70" t="str">
        <f>IF(Máximo!H55="","",Máximo!H55)</f>
        <v>Obrigatório</v>
      </c>
      <c r="I55" s="37" t="s">
        <v>4</v>
      </c>
      <c r="J55" s="73">
        <f>IF($K$13="Não Atende",0,IF(I55="","",IF(H55="",VLOOKUP(I55,Parâmetros!$B$3:$C$6,2,0),VLOOKUP(I55,Parâmetros!$B$3:$C$6,2,0)*VLOOKUP(H55,Parâmetros!$E$3:$G$5,2,0))))</f>
        <v>4</v>
      </c>
      <c r="K55" s="74">
        <f t="shared" ref="K55" si="22">IF(J55="",0,((G55*J55)*$F$30)*0.9*100)</f>
        <v>0.59829545484000002</v>
      </c>
      <c r="L55" s="3"/>
      <c r="M55" s="38"/>
    </row>
    <row r="56" spans="1:13" ht="45.75" customHeight="1" outlineLevel="1" x14ac:dyDescent="0.2">
      <c r="A56" s="170" t="str">
        <f>Máximo!A56</f>
        <v>3.24</v>
      </c>
      <c r="B56" s="667" t="str">
        <f>Máximo!B56:E56</f>
        <v>A ferramenta deverá ser capaz de detectar cenários de fraudes de Clonagem (tráfego ocorrendo em um mesmo MSIDN, IMEI, IMSI em locais diferentes e distantes ao mesmo tempo) através de regras e alertas parametrizáveis e executar ações de bloqueios automáticos</v>
      </c>
      <c r="C56" s="668"/>
      <c r="D56" s="668"/>
      <c r="E56" s="669"/>
      <c r="F56" s="68" t="str">
        <f>IF(Máximo!F56:I56="","",Máximo!F56:I56)</f>
        <v/>
      </c>
      <c r="G56" s="72">
        <f>Máximo!G56:J56</f>
        <v>3.69318182E-3</v>
      </c>
      <c r="H56" s="70" t="str">
        <f>IF(Máximo!H56="","",Máximo!H56)</f>
        <v>Obrigatório</v>
      </c>
      <c r="I56" s="37" t="s">
        <v>4</v>
      </c>
      <c r="J56" s="73">
        <f>IF($K$13="Não Atende",0,IF(I56="","",IF(H56="",VLOOKUP(I56,Parâmetros!$B$3:$C$6,2,0),VLOOKUP(I56,Parâmetros!$B$3:$C$6,2,0)*VLOOKUP(H56,Parâmetros!$E$3:$G$5,2,0))))</f>
        <v>4</v>
      </c>
      <c r="K56" s="74">
        <f t="shared" ref="K56" si="23">IF(J56="",0,((G56*J56)*$F$30)*0.9*100)</f>
        <v>0.59829545484000002</v>
      </c>
      <c r="L56" s="3"/>
      <c r="M56" s="38"/>
    </row>
    <row r="57" spans="1:13" ht="45.75" customHeight="1" outlineLevel="1" x14ac:dyDescent="0.2">
      <c r="A57" s="170" t="str">
        <f>Máximo!A57</f>
        <v>3.25</v>
      </c>
      <c r="B57" s="667" t="str">
        <f>Máximo!B57:E57</f>
        <v>A ferramenta deverá prover mecanismos para analisar cenários de fraudes de subscrição com flexibilidade de realizar cruzamento de informações pertinentes ao caso (gestão de casos) para balizar medidas de atuação</v>
      </c>
      <c r="C57" s="668"/>
      <c r="D57" s="668"/>
      <c r="E57" s="669"/>
      <c r="F57" s="68" t="str">
        <f>IF(Máximo!F57:I57="","",Máximo!F57:I57)</f>
        <v/>
      </c>
      <c r="G57" s="72">
        <f>Máximo!G57:J57</f>
        <v>3.69318182E-3</v>
      </c>
      <c r="H57" s="70" t="str">
        <f>IF(Máximo!H57="","",Máximo!H57)</f>
        <v>Obrigatório</v>
      </c>
      <c r="I57" s="37" t="s">
        <v>4</v>
      </c>
      <c r="J57" s="73">
        <f>IF($K$13="Não Atende",0,IF(I57="","",IF(H57="",VLOOKUP(I57,Parâmetros!$B$3:$C$6,2,0),VLOOKUP(I57,Parâmetros!$B$3:$C$6,2,0)*VLOOKUP(H57,Parâmetros!$E$3:$G$5,2,0))))</f>
        <v>4</v>
      </c>
      <c r="K57" s="74">
        <f t="shared" ref="K57" si="24">IF(J57="",0,((G57*J57)*$F$30)*0.9*100)</f>
        <v>0.59829545484000002</v>
      </c>
      <c r="L57" s="3"/>
      <c r="M57" s="38"/>
    </row>
    <row r="58" spans="1:13" ht="45.75" customHeight="1" outlineLevel="1" x14ac:dyDescent="0.2">
      <c r="A58" s="170" t="str">
        <f>Máximo!A58</f>
        <v>3.26</v>
      </c>
      <c r="B58" s="667" t="str">
        <f>Máximo!B58:E58</f>
        <v>A ferramenta deverá prover mecanismos para analisar cenários de Spam (SMS) com flexibilidade de realizar cruzamento de informações pertinentes ao caso (gestão de casos) para balizar medidas de atuação e executar ações de bloqueios automáticos</v>
      </c>
      <c r="C58" s="668"/>
      <c r="D58" s="668"/>
      <c r="E58" s="669"/>
      <c r="F58" s="68" t="str">
        <f>IF(Máximo!F58:I58="","",Máximo!F58:I58)</f>
        <v/>
      </c>
      <c r="G58" s="72">
        <f>Máximo!G58:J58</f>
        <v>3.69318182E-3</v>
      </c>
      <c r="H58" s="70" t="str">
        <f>IF(Máximo!H58="","",Máximo!H58)</f>
        <v>Obrigatório</v>
      </c>
      <c r="I58" s="37" t="s">
        <v>4</v>
      </c>
      <c r="J58" s="73">
        <f>IF($K$13="Não Atende",0,IF(I58="","",IF(H58="",VLOOKUP(I58,Parâmetros!$B$3:$C$6,2,0),VLOOKUP(I58,Parâmetros!$B$3:$C$6,2,0)*VLOOKUP(H58,Parâmetros!$E$3:$G$5,2,0))))</f>
        <v>4</v>
      </c>
      <c r="K58" s="74">
        <f t="shared" ref="K58" si="25">IF(J58="",0,((G58*J58)*$F$30)*0.9*100)</f>
        <v>0.59829545484000002</v>
      </c>
      <c r="L58" s="3"/>
      <c r="M58" s="38"/>
    </row>
    <row r="59" spans="1:13" ht="45.75" customHeight="1" outlineLevel="1" x14ac:dyDescent="0.2">
      <c r="A59" s="170" t="str">
        <f>Máximo!A59</f>
        <v>3.27</v>
      </c>
      <c r="B59" s="667" t="str">
        <f>Máximo!B59:E59</f>
        <v>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v>
      </c>
      <c r="C59" s="668"/>
      <c r="D59" s="668"/>
      <c r="E59" s="669"/>
      <c r="F59" s="68" t="str">
        <f>IF(Máximo!F59:I59="","",Máximo!F59:I59)</f>
        <v/>
      </c>
      <c r="G59" s="72">
        <f>Máximo!G59:J59</f>
        <v>3.69318182E-3</v>
      </c>
      <c r="H59" s="70" t="str">
        <f>IF(Máximo!H59="","",Máximo!H59)</f>
        <v>Obrigatório</v>
      </c>
      <c r="I59" s="37" t="s">
        <v>4</v>
      </c>
      <c r="J59" s="73">
        <f>IF($K$13="Não Atende",0,IF(I59="","",IF(H59="",VLOOKUP(I59,Parâmetros!$B$3:$C$6,2,0),VLOOKUP(I59,Parâmetros!$B$3:$C$6,2,0)*VLOOKUP(H59,Parâmetros!$E$3:$G$5,2,0))))</f>
        <v>4</v>
      </c>
      <c r="K59" s="74">
        <f t="shared" ref="K59" si="26">IF(J59="",0,((G59*J59)*$F$30)*0.9*100)</f>
        <v>0.59829545484000002</v>
      </c>
      <c r="L59" s="3"/>
      <c r="M59" s="38"/>
    </row>
    <row r="60" spans="1:13" ht="45.75" customHeight="1" outlineLevel="1" x14ac:dyDescent="0.2">
      <c r="A60" s="170" t="str">
        <f>Máximo!A60</f>
        <v>3.28</v>
      </c>
      <c r="B60" s="667" t="str">
        <f>Máximo!B60:E60</f>
        <v>A ferramenta deverá prover mecanismos para analisar cenários de Recargas Fraudulentas (bônus concedidos manualmente - fraude interna) com flexibilidade de realizar cruzamento de informações pertinentes ao caso (gestão de casos) para balizar medidas de atuação e executar ações de bloqueios automáticos e remoção do crédito indevido</v>
      </c>
      <c r="C60" s="668"/>
      <c r="D60" s="668"/>
      <c r="E60" s="669"/>
      <c r="F60" s="68" t="str">
        <f>IF(Máximo!F60:I60="","",Máximo!F60:I60)</f>
        <v/>
      </c>
      <c r="G60" s="72">
        <f>Máximo!G60:J60</f>
        <v>3.69318182E-3</v>
      </c>
      <c r="H60" s="70" t="str">
        <f>IF(Máximo!H60="","",Máximo!H60)</f>
        <v>Obrigatório</v>
      </c>
      <c r="I60" s="37" t="s">
        <v>4</v>
      </c>
      <c r="J60" s="73">
        <f>IF($K$13="Não Atende",0,IF(I60="","",IF(H60="",VLOOKUP(I60,Parâmetros!$B$3:$C$6,2,0),VLOOKUP(I60,Parâmetros!$B$3:$C$6,2,0)*VLOOKUP(H60,Parâmetros!$E$3:$G$5,2,0))))</f>
        <v>4</v>
      </c>
      <c r="K60" s="74">
        <f t="shared" ref="K60" si="27">IF(J60="",0,((G60*J60)*$F$30)*0.9*100)</f>
        <v>0.59829545484000002</v>
      </c>
      <c r="L60" s="3"/>
      <c r="M60" s="38"/>
    </row>
    <row r="61" spans="1:13" ht="45.75" customHeight="1" outlineLevel="1" x14ac:dyDescent="0.2">
      <c r="A61" s="170" t="str">
        <f>Máximo!A61</f>
        <v>3.29</v>
      </c>
      <c r="B61" s="667" t="str">
        <f>Máximo!B61:E61</f>
        <v>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v>
      </c>
      <c r="C61" s="668"/>
      <c r="D61" s="668"/>
      <c r="E61" s="669"/>
      <c r="F61" s="68" t="str">
        <f>IF(Máximo!F61:I61="","",Máximo!F61:I61)</f>
        <v/>
      </c>
      <c r="G61" s="72">
        <f>Máximo!G61:J61</f>
        <v>3.69318182E-3</v>
      </c>
      <c r="H61" s="70" t="str">
        <f>IF(Máximo!H61="","",Máximo!H61)</f>
        <v>Obrigatório</v>
      </c>
      <c r="I61" s="37" t="s">
        <v>4</v>
      </c>
      <c r="J61" s="73">
        <f>IF($K$13="Não Atende",0,IF(I61="","",IF(H61="",VLOOKUP(I61,Parâmetros!$B$3:$C$6,2,0),VLOOKUP(I61,Parâmetros!$B$3:$C$6,2,0)*VLOOKUP(H61,Parâmetros!$E$3:$G$5,2,0))))</f>
        <v>4</v>
      </c>
      <c r="K61" s="74">
        <f t="shared" ref="K61" si="28">IF(J61="",0,((G61*J61)*$F$30)*0.9*100)</f>
        <v>0.59829545484000002</v>
      </c>
      <c r="L61" s="3"/>
      <c r="M61" s="38"/>
    </row>
    <row r="62" spans="1:13" ht="45.75" customHeight="1" outlineLevel="1" x14ac:dyDescent="0.2">
      <c r="A62" s="170" t="str">
        <f>Máximo!A62</f>
        <v>3.30</v>
      </c>
      <c r="B62" s="667" t="str">
        <f>Máximo!B62:E62</f>
        <v>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v>
      </c>
      <c r="C62" s="668"/>
      <c r="D62" s="668"/>
      <c r="E62" s="669"/>
      <c r="F62" s="68" t="str">
        <f>IF(Máximo!F62:I62="","",Máximo!F62:I62)</f>
        <v/>
      </c>
      <c r="G62" s="72">
        <f>Máximo!G62:J62</f>
        <v>3.69318182E-3</v>
      </c>
      <c r="H62" s="70" t="str">
        <f>IF(Máximo!H62="","",Máximo!H62)</f>
        <v>Obrigatório</v>
      </c>
      <c r="I62" s="37" t="s">
        <v>4</v>
      </c>
      <c r="J62" s="73">
        <f>IF($K$13="Não Atende",0,IF(I62="","",IF(H62="",VLOOKUP(I62,Parâmetros!$B$3:$C$6,2,0),VLOOKUP(I62,Parâmetros!$B$3:$C$6,2,0)*VLOOKUP(H62,Parâmetros!$E$3:$G$5,2,0))))</f>
        <v>4</v>
      </c>
      <c r="K62" s="74">
        <f t="shared" ref="K62" si="29">IF(J62="",0,((G62*J62)*$F$30)*0.9*100)</f>
        <v>0.59829545484000002</v>
      </c>
      <c r="L62" s="3"/>
      <c r="M62" s="38"/>
    </row>
    <row r="63" spans="1:13" ht="45.75" customHeight="1" outlineLevel="1" x14ac:dyDescent="0.2">
      <c r="A63" s="170" t="str">
        <f>Máximo!A63</f>
        <v>3.31</v>
      </c>
      <c r="B63" s="667" t="str">
        <f>Máximo!B63:E63</f>
        <v>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v>
      </c>
      <c r="C63" s="668"/>
      <c r="D63" s="668"/>
      <c r="E63" s="669"/>
      <c r="F63" s="68" t="str">
        <f>IF(Máximo!F63:I63="","",Máximo!F63:I63)</f>
        <v/>
      </c>
      <c r="G63" s="72">
        <f>Máximo!G63:J63</f>
        <v>3.69318182E-3</v>
      </c>
      <c r="H63" s="70" t="str">
        <f>IF(Máximo!H63="","",Máximo!H63)</f>
        <v>Obrigatório</v>
      </c>
      <c r="I63" s="37" t="s">
        <v>4</v>
      </c>
      <c r="J63" s="73">
        <f>IF($K$13="Não Atende",0,IF(I63="","",IF(H63="",VLOOKUP(I63,Parâmetros!$B$3:$C$6,2,0),VLOOKUP(I63,Parâmetros!$B$3:$C$6,2,0)*VLOOKUP(H63,Parâmetros!$E$3:$G$5,2,0))))</f>
        <v>4</v>
      </c>
      <c r="K63" s="74">
        <f t="shared" ref="K63" si="30">IF(J63="",0,((G63*J63)*$F$30)*0.9*100)</f>
        <v>0.59829545484000002</v>
      </c>
      <c r="L63" s="3"/>
      <c r="M63" s="38"/>
    </row>
    <row r="64" spans="1:13" ht="45.75" customHeight="1" outlineLevel="1" x14ac:dyDescent="0.2">
      <c r="A64" s="170" t="str">
        <f>Máximo!A64</f>
        <v>3.32</v>
      </c>
      <c r="B64" s="667" t="str">
        <f>Máximo!B64:E64</f>
        <v>A ferramenta deverá prover mecanismos para analisar cenários de fraudes de Co-Billing (detectar terminais de outras operadoras utilizando CSP Oi) com flexibilidade de realizar cruzamento de iinformações pertinentes ao caso (gestão de casos) para balizar medidas de atuação</v>
      </c>
      <c r="C64" s="668"/>
      <c r="D64" s="668"/>
      <c r="E64" s="669"/>
      <c r="F64" s="68" t="str">
        <f>IF(Máximo!F64:I64="","",Máximo!F64:I64)</f>
        <v/>
      </c>
      <c r="G64" s="72">
        <f>Máximo!G64:J64</f>
        <v>3.69318182E-3</v>
      </c>
      <c r="H64" s="70" t="str">
        <f>IF(Máximo!H64="","",Máximo!H64)</f>
        <v>Obrigatório</v>
      </c>
      <c r="I64" s="37" t="s">
        <v>4</v>
      </c>
      <c r="J64" s="73">
        <f>IF($K$13="Não Atende",0,IF(I64="","",IF(H64="",VLOOKUP(I64,Parâmetros!$B$3:$C$6,2,0),VLOOKUP(I64,Parâmetros!$B$3:$C$6,2,0)*VLOOKUP(H64,Parâmetros!$E$3:$G$5,2,0))))</f>
        <v>4</v>
      </c>
      <c r="K64" s="74">
        <f t="shared" ref="K64" si="31">IF(J64="",0,((G64*J64)*$F$30)*0.9*100)</f>
        <v>0.59829545484000002</v>
      </c>
      <c r="L64" s="3"/>
      <c r="M64" s="38"/>
    </row>
    <row r="65" spans="1:13" ht="45.75" customHeight="1" outlineLevel="1" x14ac:dyDescent="0.2">
      <c r="A65" s="170" t="str">
        <f>Máximo!A65</f>
        <v>3.33</v>
      </c>
      <c r="B65" s="667" t="str">
        <f>Máximo!B65:E65</f>
        <v>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v>
      </c>
      <c r="C65" s="668"/>
      <c r="D65" s="668"/>
      <c r="E65" s="669"/>
      <c r="F65" s="68" t="str">
        <f>IF(Máximo!F65:I65="","",Máximo!F65:I65)</f>
        <v/>
      </c>
      <c r="G65" s="72">
        <f>Máximo!G65:J65</f>
        <v>3.69318182E-3</v>
      </c>
      <c r="H65" s="70" t="str">
        <f>IF(Máximo!H65="","",Máximo!H65)</f>
        <v>Obrigatório</v>
      </c>
      <c r="I65" s="37" t="s">
        <v>4</v>
      </c>
      <c r="J65" s="73">
        <f>IF($K$13="Não Atende",0,IF(I65="","",IF(H65="",VLOOKUP(I65,Parâmetros!$B$3:$C$6,2,0),VLOOKUP(I65,Parâmetros!$B$3:$C$6,2,0)*VLOOKUP(H65,Parâmetros!$E$3:$G$5,2,0))))</f>
        <v>4</v>
      </c>
      <c r="K65" s="74">
        <f t="shared" ref="K65" si="32">IF(J65="",0,((G65*J65)*$F$30)*0.9*100)</f>
        <v>0.59829545484000002</v>
      </c>
      <c r="L65" s="3"/>
      <c r="M65" s="38"/>
    </row>
    <row r="66" spans="1:13" ht="45.75" customHeight="1" outlineLevel="1" x14ac:dyDescent="0.2">
      <c r="A66" s="170" t="str">
        <f>Máximo!A66</f>
        <v>3.34</v>
      </c>
      <c r="B66" s="667" t="str">
        <f>Máximo!B66:E66</f>
        <v>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v>
      </c>
      <c r="C66" s="668"/>
      <c r="D66" s="668"/>
      <c r="E66" s="669"/>
      <c r="F66" s="68" t="str">
        <f>IF(Máximo!F66:I66="","",Máximo!F66:I66)</f>
        <v/>
      </c>
      <c r="G66" s="72">
        <f>Máximo!G66:J66</f>
        <v>3.69318182E-3</v>
      </c>
      <c r="H66" s="70" t="str">
        <f>IF(Máximo!H66="","",Máximo!H66)</f>
        <v>Obrigatório</v>
      </c>
      <c r="I66" s="37" t="s">
        <v>4</v>
      </c>
      <c r="J66" s="73">
        <f>IF($K$13="Não Atende",0,IF(I66="","",IF(H66="",VLOOKUP(I66,Parâmetros!$B$3:$C$6,2,0),VLOOKUP(I66,Parâmetros!$B$3:$C$6,2,0)*VLOOKUP(H66,Parâmetros!$E$3:$G$5,2,0))))</f>
        <v>4</v>
      </c>
      <c r="K66" s="74">
        <f t="shared" ref="K66" si="33">IF(J66="",0,((G66*J66)*$F$30)*0.9*100)</f>
        <v>0.59829545484000002</v>
      </c>
      <c r="L66" s="3"/>
      <c r="M66" s="38"/>
    </row>
    <row r="67" spans="1:13" ht="45.75" customHeight="1" outlineLevel="1" x14ac:dyDescent="0.2">
      <c r="A67" s="170" t="str">
        <f>Máximo!A67</f>
        <v>3.35</v>
      </c>
      <c r="B67" s="667" t="str">
        <f>Máximo!B67:E67</f>
        <v>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v>
      </c>
      <c r="C67" s="668"/>
      <c r="D67" s="668"/>
      <c r="E67" s="669"/>
      <c r="F67" s="68" t="str">
        <f>IF(Máximo!F67:I67="","",Máximo!F67:I67)</f>
        <v/>
      </c>
      <c r="G67" s="72">
        <f>Máximo!G67:J67</f>
        <v>3.69318182E-3</v>
      </c>
      <c r="H67" s="70" t="str">
        <f>IF(Máximo!H67="","",Máximo!H67)</f>
        <v>Obrigatório</v>
      </c>
      <c r="I67" s="37" t="s">
        <v>4</v>
      </c>
      <c r="J67" s="73">
        <f>IF($K$13="Não Atende",0,IF(I67="","",IF(H67="",VLOOKUP(I67,Parâmetros!$B$3:$C$6,2,0),VLOOKUP(I67,Parâmetros!$B$3:$C$6,2,0)*VLOOKUP(H67,Parâmetros!$E$3:$G$5,2,0))))</f>
        <v>4</v>
      </c>
      <c r="K67" s="74">
        <f t="shared" ref="K67" si="34">IF(J67="",0,((G67*J67)*$F$30)*0.9*100)</f>
        <v>0.59829545484000002</v>
      </c>
      <c r="L67" s="3"/>
      <c r="M67" s="38"/>
    </row>
    <row r="68" spans="1:13" ht="45.75" customHeight="1" outlineLevel="1" x14ac:dyDescent="0.2">
      <c r="A68" s="170" t="str">
        <f>Máximo!A68</f>
        <v>3.36</v>
      </c>
      <c r="B68" s="667" t="str">
        <f>Máximo!B68:E68</f>
        <v>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v>
      </c>
      <c r="C68" s="668"/>
      <c r="D68" s="668"/>
      <c r="E68" s="669"/>
      <c r="F68" s="68" t="str">
        <f>IF(Máximo!F68:I68="","",Máximo!F68:I68)</f>
        <v/>
      </c>
      <c r="G68" s="72">
        <f>Máximo!G68:J68</f>
        <v>3.69318182E-3</v>
      </c>
      <c r="H68" s="70" t="str">
        <f>IF(Máximo!H68="","",Máximo!H68)</f>
        <v>Obrigatório</v>
      </c>
      <c r="I68" s="37" t="s">
        <v>4</v>
      </c>
      <c r="J68" s="73">
        <f>IF($K$13="Não Atende",0,IF(I68="","",IF(H68="",VLOOKUP(I68,Parâmetros!$B$3:$C$6,2,0),VLOOKUP(I68,Parâmetros!$B$3:$C$6,2,0)*VLOOKUP(H68,Parâmetros!$E$3:$G$5,2,0))))</f>
        <v>4</v>
      </c>
      <c r="K68" s="74">
        <f t="shared" ref="K68" si="35">IF(J68="",0,((G68*J68)*$F$30)*0.9*100)</f>
        <v>0.59829545484000002</v>
      </c>
      <c r="L68" s="3"/>
      <c r="M68" s="38"/>
    </row>
    <row r="69" spans="1:13" ht="45.75" customHeight="1" outlineLevel="1" x14ac:dyDescent="0.2">
      <c r="A69" s="170" t="str">
        <f>Máximo!A69</f>
        <v>3.37</v>
      </c>
      <c r="B69" s="667" t="str">
        <f>Máximo!B69:E69</f>
        <v>A ferramenta deverá ser capaz de estimar a perda financeira gerada pelos casos de fraude através das variáveis existentes no banco (faturamento, inadimplência, custo de Interconexão, etc)</v>
      </c>
      <c r="C69" s="668"/>
      <c r="D69" s="668"/>
      <c r="E69" s="669"/>
      <c r="F69" s="68" t="str">
        <f>IF(Máximo!F69:I69="","",Máximo!F69:I69)</f>
        <v/>
      </c>
      <c r="G69" s="72">
        <f>Máximo!G69:J69</f>
        <v>3.69318182E-3</v>
      </c>
      <c r="H69" s="70" t="str">
        <f>IF(Máximo!H69="","",Máximo!H69)</f>
        <v>Obrigatório</v>
      </c>
      <c r="I69" s="37" t="s">
        <v>4</v>
      </c>
      <c r="J69" s="73">
        <f>IF($K$13="Não Atende",0,IF(I69="","",IF(H69="",VLOOKUP(I69,Parâmetros!$B$3:$C$6,2,0),VLOOKUP(I69,Parâmetros!$B$3:$C$6,2,0)*VLOOKUP(H69,Parâmetros!$E$3:$G$5,2,0))))</f>
        <v>4</v>
      </c>
      <c r="K69" s="74">
        <f t="shared" ref="K69" si="36">IF(J69="",0,((G69*J69)*$F$30)*0.9*100)</f>
        <v>0.59829545484000002</v>
      </c>
      <c r="L69" s="3"/>
      <c r="M69" s="38"/>
    </row>
    <row r="70" spans="1:13" ht="45.75" customHeight="1" outlineLevel="1" x14ac:dyDescent="0.2">
      <c r="A70" s="170" t="str">
        <f>Máximo!A70</f>
        <v>3.38</v>
      </c>
      <c r="B70" s="667" t="str">
        <f>Máximo!B70:E70</f>
        <v>A ferramenta deverá ser capaz de reportar (emitir parecer/laudo) cenários de fraudes de subscrição por tipificações/atributos parametrizáveis</v>
      </c>
      <c r="C70" s="668"/>
      <c r="D70" s="668"/>
      <c r="E70" s="669"/>
      <c r="F70" s="68" t="str">
        <f>IF(Máximo!F70:I70="","",Máximo!F70:I70)</f>
        <v/>
      </c>
      <c r="G70" s="72">
        <f>Máximo!G70:J70</f>
        <v>3.69318182E-3</v>
      </c>
      <c r="H70" s="70" t="str">
        <f>IF(Máximo!H70="","",Máximo!H70)</f>
        <v>Obrigatório</v>
      </c>
      <c r="I70" s="37" t="s">
        <v>4</v>
      </c>
      <c r="J70" s="73">
        <f>IF($K$13="Não Atende",0,IF(I70="","",IF(H70="",VLOOKUP(I70,Parâmetros!$B$3:$C$6,2,0),VLOOKUP(I70,Parâmetros!$B$3:$C$6,2,0)*VLOOKUP(H70,Parâmetros!$E$3:$G$5,2,0))))</f>
        <v>4</v>
      </c>
      <c r="K70" s="74">
        <f t="shared" ref="K70" si="37">IF(J70="",0,((G70*J70)*$F$30)*0.9*100)</f>
        <v>0.59829545484000002</v>
      </c>
      <c r="L70" s="3"/>
      <c r="M70" s="38"/>
    </row>
    <row r="71" spans="1:13" ht="45.75" customHeight="1" outlineLevel="1" x14ac:dyDescent="0.2">
      <c r="A71" s="170" t="str">
        <f>Máximo!A71</f>
        <v>3.39</v>
      </c>
      <c r="B71" s="667" t="str">
        <f>Máximo!B71:E71</f>
        <v>A ferramenta deverá ser capaz de reportar (emitir parecer/laudo) cenários de Spam (SMS) por tipificações/atributos parametrizáveis</v>
      </c>
      <c r="C71" s="668"/>
      <c r="D71" s="668"/>
      <c r="E71" s="669"/>
      <c r="F71" s="68" t="str">
        <f>IF(Máximo!F71:I71="","",Máximo!F71:I71)</f>
        <v/>
      </c>
      <c r="G71" s="72">
        <f>Máximo!G71:J71</f>
        <v>3.69318182E-3</v>
      </c>
      <c r="H71" s="70" t="str">
        <f>IF(Máximo!H71="","",Máximo!H71)</f>
        <v>Obrigatório</v>
      </c>
      <c r="I71" s="37" t="s">
        <v>4</v>
      </c>
      <c r="J71" s="73">
        <f>IF($K$13="Não Atende",0,IF(I71="","",IF(H71="",VLOOKUP(I71,Parâmetros!$B$3:$C$6,2,0),VLOOKUP(I71,Parâmetros!$B$3:$C$6,2,0)*VLOOKUP(H71,Parâmetros!$E$3:$G$5,2,0))))</f>
        <v>4</v>
      </c>
      <c r="K71" s="74">
        <f t="shared" ref="K71" si="38">IF(J71="",0,((G71*J71)*$F$30)*0.9*100)</f>
        <v>0.59829545484000002</v>
      </c>
      <c r="L71" s="3"/>
      <c r="M71" s="38"/>
    </row>
    <row r="72" spans="1:13" ht="45.75" customHeight="1" outlineLevel="1" x14ac:dyDescent="0.2">
      <c r="A72" s="170" t="str">
        <f>Máximo!A72</f>
        <v>3.40</v>
      </c>
      <c r="B72" s="667" t="str">
        <f>Máximo!B72:E72</f>
        <v>A ferramenta deverá ser capaz de reportar (emitir parecer/laudo) cenários de Tráfego Zero (assinantes que não realizam chamadas e consumo de dados) por tipificações/atributos parametrizáveis</v>
      </c>
      <c r="C72" s="668"/>
      <c r="D72" s="668"/>
      <c r="E72" s="669"/>
      <c r="F72" s="68" t="str">
        <f>IF(Máximo!F72:I72="","",Máximo!F72:I72)</f>
        <v/>
      </c>
      <c r="G72" s="72">
        <f>Máximo!G72:J72</f>
        <v>3.69318182E-3</v>
      </c>
      <c r="H72" s="70" t="str">
        <f>IF(Máximo!H72="","",Máximo!H72)</f>
        <v>Obrigatório</v>
      </c>
      <c r="I72" s="37" t="s">
        <v>4</v>
      </c>
      <c r="J72" s="73">
        <f>IF($K$13="Não Atende",0,IF(I72="","",IF(H72="",VLOOKUP(I72,Parâmetros!$B$3:$C$6,2,0),VLOOKUP(I72,Parâmetros!$B$3:$C$6,2,0)*VLOOKUP(H72,Parâmetros!$E$3:$G$5,2,0))))</f>
        <v>4</v>
      </c>
      <c r="K72" s="74">
        <f t="shared" ref="K72" si="39">IF(J72="",0,((G72*J72)*$F$30)*0.9*100)</f>
        <v>0.59829545484000002</v>
      </c>
      <c r="L72" s="3"/>
      <c r="M72" s="38"/>
    </row>
    <row r="73" spans="1:13" ht="45.75" customHeight="1" outlineLevel="1" x14ac:dyDescent="0.2">
      <c r="A73" s="170" t="str">
        <f>Máximo!A73</f>
        <v>3.41</v>
      </c>
      <c r="B73" s="667" t="str">
        <f>Máximo!B73:E73</f>
        <v>A ferramenta deverá ser capaz de reportar (emitir parecer/laudo) cenários de Recargas Fraudulentas (bônus concedidos manualmente - fraude interna) por tipificações/atributos parametrizáveis</v>
      </c>
      <c r="C73" s="668"/>
      <c r="D73" s="668"/>
      <c r="E73" s="669"/>
      <c r="F73" s="68" t="str">
        <f>IF(Máximo!F73:I73="","",Máximo!F73:I73)</f>
        <v/>
      </c>
      <c r="G73" s="72">
        <f>Máximo!G73:J73</f>
        <v>3.69318182E-3</v>
      </c>
      <c r="H73" s="70" t="str">
        <f>IF(Máximo!H73="","",Máximo!H73)</f>
        <v>Obrigatório</v>
      </c>
      <c r="I73" s="37" t="s">
        <v>4</v>
      </c>
      <c r="J73" s="73">
        <f>IF($K$13="Não Atende",0,IF(I73="","",IF(H73="",VLOOKUP(I73,Parâmetros!$B$3:$C$6,2,0),VLOOKUP(I73,Parâmetros!$B$3:$C$6,2,0)*VLOOKUP(H73,Parâmetros!$E$3:$G$5,2,0))))</f>
        <v>4</v>
      </c>
      <c r="K73" s="74">
        <f t="shared" ref="K73" si="40">IF(J73="",0,((G73*J73)*$F$30)*0.9*100)</f>
        <v>0.59829545484000002</v>
      </c>
      <c r="L73" s="3"/>
      <c r="M73" s="38"/>
    </row>
    <row r="74" spans="1:13" ht="45.75" customHeight="1" outlineLevel="1" x14ac:dyDescent="0.2">
      <c r="A74" s="170" t="str">
        <f>Máximo!A74</f>
        <v>3.42</v>
      </c>
      <c r="B74" s="667" t="str">
        <f>Máximo!B74:E74</f>
        <v>A ferramenta deverá  ser capaz de reportar (emitir parecer/laudo) cenários de fraudes de PBX (Fraudadores invadem um sistema telefônico automatizado que lhes permite discar para o PBX e gerar tráfego de saída do PBX para qualquer número de telefone às custas das empresas) por tipificações/atributos parametrizáveis</v>
      </c>
      <c r="C74" s="668"/>
      <c r="D74" s="668"/>
      <c r="E74" s="669"/>
      <c r="F74" s="68" t="str">
        <f>IF(Máximo!F74:I74="","",Máximo!F74:I74)</f>
        <v/>
      </c>
      <c r="G74" s="72">
        <f>Máximo!G74:J74</f>
        <v>3.69318182E-3</v>
      </c>
      <c r="H74" s="70" t="str">
        <f>IF(Máximo!H74="","",Máximo!H74)</f>
        <v>Obrigatório</v>
      </c>
      <c r="I74" s="37" t="s">
        <v>4</v>
      </c>
      <c r="J74" s="73">
        <f>IF($K$13="Não Atende",0,IF(I74="","",IF(H74="",VLOOKUP(I74,Parâmetros!$B$3:$C$6,2,0),VLOOKUP(I74,Parâmetros!$B$3:$C$6,2,0)*VLOOKUP(H74,Parâmetros!$E$3:$G$5,2,0))))</f>
        <v>4</v>
      </c>
      <c r="K74" s="74">
        <f t="shared" ref="K74" si="41">IF(J74="",0,((G74*J74)*$F$30)*0.9*100)</f>
        <v>0.59829545484000002</v>
      </c>
      <c r="L74" s="3"/>
      <c r="M74" s="38"/>
    </row>
    <row r="75" spans="1:13" ht="45.75" customHeight="1" outlineLevel="1" x14ac:dyDescent="0.2">
      <c r="A75" s="170" t="str">
        <f>Máximo!A75</f>
        <v>3.43</v>
      </c>
      <c r="B75" s="667" t="str">
        <f>Máximo!B75:E75</f>
        <v>A ferramenta deverá ser capaz de reportar (emitir parecer/laudo) cenários de fraudes de LDI (Longa Distância Internacional - utilizando blacklists de países, parametrizações de minutagem por país ou por A number/B number) por tipificações/atributos parametrizáveis e executar ações de bloqueios automáticos</v>
      </c>
      <c r="C75" s="668"/>
      <c r="D75" s="668"/>
      <c r="E75" s="669"/>
      <c r="F75" s="68" t="str">
        <f>IF(Máximo!F75:I75="","",Máximo!F75:I75)</f>
        <v/>
      </c>
      <c r="G75" s="72">
        <f>Máximo!G75:J75</f>
        <v>3.69318182E-3</v>
      </c>
      <c r="H75" s="70" t="str">
        <f>IF(Máximo!H75="","",Máximo!H75)</f>
        <v>Obrigatório</v>
      </c>
      <c r="I75" s="37" t="s">
        <v>4</v>
      </c>
      <c r="J75" s="73">
        <f>IF($K$13="Não Atende",0,IF(I75="","",IF(H75="",VLOOKUP(I75,Parâmetros!$B$3:$C$6,2,0),VLOOKUP(I75,Parâmetros!$B$3:$C$6,2,0)*VLOOKUP(H75,Parâmetros!$E$3:$G$5,2,0))))</f>
        <v>4</v>
      </c>
      <c r="K75" s="74">
        <f t="shared" ref="K75" si="42">IF(J75="",0,((G75*J75)*$F$30)*0.9*100)</f>
        <v>0.59829545484000002</v>
      </c>
      <c r="L75" s="3"/>
      <c r="M75" s="38"/>
    </row>
    <row r="76" spans="1:13" ht="45.75" customHeight="1" outlineLevel="1" x14ac:dyDescent="0.2">
      <c r="A76" s="170" t="str">
        <f>Máximo!A76</f>
        <v>3.44</v>
      </c>
      <c r="B76" s="667" t="str">
        <f>Máximo!B76:E76</f>
        <v>A ferramenta deverá ser capaz de reportar (emitir parecer/laudo) a fraude gerada pelo próprio vendedor ou dealers para ganho de comissionamento fraudulento (visando utilizar o histórico de vendas do próprio dealer/vendedor) por tipificações/atributos parametrizáveis e executar ações de bloqueios automáticos</v>
      </c>
      <c r="C76" s="668"/>
      <c r="D76" s="668"/>
      <c r="E76" s="669"/>
      <c r="F76" s="68" t="str">
        <f>IF(Máximo!F76:I76="","",Máximo!F76:I76)</f>
        <v/>
      </c>
      <c r="G76" s="72">
        <f>Máximo!G76:J76</f>
        <v>3.69318182E-3</v>
      </c>
      <c r="H76" s="70" t="str">
        <f>IF(Máximo!H76="","",Máximo!H76)</f>
        <v>Obrigatório</v>
      </c>
      <c r="I76" s="37" t="s">
        <v>4</v>
      </c>
      <c r="J76" s="73">
        <f>IF($K$13="Não Atende",0,IF(I76="","",IF(H76="",VLOOKUP(I76,Parâmetros!$B$3:$C$6,2,0),VLOOKUP(I76,Parâmetros!$B$3:$C$6,2,0)*VLOOKUP(H76,Parâmetros!$E$3:$G$5,2,0))))</f>
        <v>4</v>
      </c>
      <c r="K76" s="74">
        <f t="shared" ref="K76" si="43">IF(J76="",0,((G76*J76)*$F$30)*0.9*100)</f>
        <v>0.59829545484000002</v>
      </c>
      <c r="L76" s="3"/>
      <c r="M76" s="38"/>
    </row>
    <row r="77" spans="1:13" ht="45.75" customHeight="1" outlineLevel="1" x14ac:dyDescent="0.2">
      <c r="A77" s="170" t="str">
        <f>Máximo!A77</f>
        <v>3.45</v>
      </c>
      <c r="B77" s="667" t="str">
        <f>Máximo!B77:E77</f>
        <v>A ferramenta deverá ser capaz de reportar (emitir parecer/laudo) cenários de fraudes de Co-Billing (detectar terminais de outras operadoras utilizando CSP Oi) por tipificações/atributos parametrizáveis e executar ações de bloqueios automáticos</v>
      </c>
      <c r="C77" s="668"/>
      <c r="D77" s="668"/>
      <c r="E77" s="669"/>
      <c r="F77" s="68" t="str">
        <f>IF(Máximo!F77:I77="","",Máximo!F77:I77)</f>
        <v/>
      </c>
      <c r="G77" s="72">
        <f>Máximo!G77:J77</f>
        <v>3.69318182E-3</v>
      </c>
      <c r="H77" s="70" t="str">
        <f>IF(Máximo!H77="","",Máximo!H77)</f>
        <v>Obrigatório</v>
      </c>
      <c r="I77" s="37" t="s">
        <v>4</v>
      </c>
      <c r="J77" s="73">
        <f>IF($K$13="Não Atende",0,IF(I77="","",IF(H77="",VLOOKUP(I77,Parâmetros!$B$3:$C$6,2,0),VLOOKUP(I77,Parâmetros!$B$3:$C$6,2,0)*VLOOKUP(H77,Parâmetros!$E$3:$G$5,2,0))))</f>
        <v>4</v>
      </c>
      <c r="K77" s="74">
        <f t="shared" ref="K77" si="44">IF(J77="",0,((G77*J77)*$F$30)*0.9*100)</f>
        <v>0.59829545484000002</v>
      </c>
      <c r="L77" s="3"/>
      <c r="M77" s="38"/>
    </row>
    <row r="78" spans="1:13" ht="45.75" customHeight="1" outlineLevel="1" x14ac:dyDescent="0.2">
      <c r="A78" s="170" t="str">
        <f>Máximo!A78</f>
        <v>3.46</v>
      </c>
      <c r="B78" s="667" t="str">
        <f>Máximo!B78:E78</f>
        <v>A ferramenta deverá ser capaz de reportar (emitir parecer/laudo) cenários de fraudes de Sequestro/Hijacking/Bypass (Siga-me/Call Foward) por tipificações/atributos parametrizáveis e executar ações de bloqueios automáticos</v>
      </c>
      <c r="C78" s="668"/>
      <c r="D78" s="668"/>
      <c r="E78" s="669"/>
      <c r="F78" s="68" t="str">
        <f>IF(Máximo!F78:I78="","",Máximo!F78:I78)</f>
        <v/>
      </c>
      <c r="G78" s="72">
        <f>Máximo!G78:J78</f>
        <v>3.69318182E-3</v>
      </c>
      <c r="H78" s="70" t="str">
        <f>IF(Máximo!H78="","",Máximo!H78)</f>
        <v>Obrigatório</v>
      </c>
      <c r="I78" s="37" t="s">
        <v>4</v>
      </c>
      <c r="J78" s="73">
        <f>IF($K$13="Não Atende",0,IF(I78="","",IF(H78="",VLOOKUP(I78,Parâmetros!$B$3:$C$6,2,0),VLOOKUP(I78,Parâmetros!$B$3:$C$6,2,0)*VLOOKUP(H78,Parâmetros!$E$3:$G$5,2,0))))</f>
        <v>4</v>
      </c>
      <c r="K78" s="74">
        <f t="shared" ref="K78" si="45">IF(J78="",0,((G78*J78)*$F$30)*0.9*100)</f>
        <v>0.59829545484000002</v>
      </c>
      <c r="L78" s="3"/>
      <c r="M78" s="38"/>
    </row>
    <row r="79" spans="1:13" ht="45.75" customHeight="1" outlineLevel="1" x14ac:dyDescent="0.2">
      <c r="A79" s="170" t="str">
        <f>Máximo!A79</f>
        <v>3.47</v>
      </c>
      <c r="B79" s="667" t="str">
        <f>Máximo!B79:E79</f>
        <v>A ferramenta deverá ser capaz de reportar (emitir parecer/laudo) cenários de fraudes de Wangiri/Fishing (chamadas "one-ring" para que o subscritor realize o retorno a números premium) por tipificações/atributos parametrizáveis</v>
      </c>
      <c r="C79" s="668"/>
      <c r="D79" s="668"/>
      <c r="E79" s="669"/>
      <c r="F79" s="68" t="str">
        <f>IF(Máximo!F79:I79="","",Máximo!F79:I79)</f>
        <v/>
      </c>
      <c r="G79" s="72">
        <f>Máximo!G79:J79</f>
        <v>3.69318182E-3</v>
      </c>
      <c r="H79" s="70" t="str">
        <f>IF(Máximo!H79="","",Máximo!H79)</f>
        <v>Obrigatório</v>
      </c>
      <c r="I79" s="37" t="s">
        <v>4</v>
      </c>
      <c r="J79" s="73">
        <f>IF($K$13="Não Atende",0,IF(I79="","",IF(H79="",VLOOKUP(I79,Parâmetros!$B$3:$C$6,2,0),VLOOKUP(I79,Parâmetros!$B$3:$C$6,2,0)*VLOOKUP(H79,Parâmetros!$E$3:$G$5,2,0))))</f>
        <v>4</v>
      </c>
      <c r="K79" s="74">
        <f t="shared" ref="K79" si="46">IF(J79="",0,((G79*J79)*$F$30)*0.9*100)</f>
        <v>0.59829545484000002</v>
      </c>
      <c r="L79" s="3"/>
      <c r="M79" s="38"/>
    </row>
    <row r="80" spans="1:13" ht="45.75" customHeight="1" outlineLevel="1" x14ac:dyDescent="0.2">
      <c r="A80" s="170" t="str">
        <f>Máximo!A80</f>
        <v>3.48</v>
      </c>
      <c r="B80" s="667" t="str">
        <f>Máximo!B80:E80</f>
        <v>A ferramenta deverá ser capaz de reportar (emitir parecer/laudo) cenários de fraudes de IMSI Stuffing (quando 1 MSISDN/IMEI possui mais de 1 IMSI trafegando na rede) por tipificações/atributos parametrizáveis</v>
      </c>
      <c r="C80" s="668"/>
      <c r="D80" s="668"/>
      <c r="E80" s="669"/>
      <c r="F80" s="68" t="str">
        <f>IF(Máximo!F80:I80="","",Máximo!F80:I80)</f>
        <v/>
      </c>
      <c r="G80" s="72">
        <f>Máximo!G80:J80</f>
        <v>3.69318182E-3</v>
      </c>
      <c r="H80" s="70" t="str">
        <f>IF(Máximo!H80="","",Máximo!H80)</f>
        <v>Obrigatório</v>
      </c>
      <c r="I80" s="37" t="s">
        <v>4</v>
      </c>
      <c r="J80" s="73">
        <f>IF($K$13="Não Atende",0,IF(I80="","",IF(H80="",VLOOKUP(I80,Parâmetros!$B$3:$C$6,2,0),VLOOKUP(I80,Parâmetros!$B$3:$C$6,2,0)*VLOOKUP(H80,Parâmetros!$E$3:$G$5,2,0))))</f>
        <v>4</v>
      </c>
      <c r="K80" s="74">
        <f t="shared" ref="K80" si="47">IF(J80="",0,((G80*J80)*$F$30)*0.9*100)</f>
        <v>0.59829545484000002</v>
      </c>
      <c r="L80" s="3"/>
      <c r="M80" s="38"/>
    </row>
    <row r="81" spans="1:13" ht="45.75" customHeight="1" outlineLevel="1" x14ac:dyDescent="0.2">
      <c r="A81" s="170" t="str">
        <f>Máximo!A81</f>
        <v>3.49</v>
      </c>
      <c r="B81" s="667" t="str">
        <f>Máximo!B81:E81</f>
        <v>A ferramenta deverá ser capaz de reportar (emitir parecer/laudo) cenários de fraudes de Clonagem (tráfego ocorrendo em um mesmo MSIDN, IMEI, IMSI em locais diferentes e distantes ao mesmo tempo) por tipificações/atributos parametrizáveis</v>
      </c>
      <c r="C81" s="668"/>
      <c r="D81" s="668"/>
      <c r="E81" s="669"/>
      <c r="F81" s="68" t="str">
        <f>IF(Máximo!F81:I81="","",Máximo!F81:I81)</f>
        <v/>
      </c>
      <c r="G81" s="72">
        <f>Máximo!G81:J81</f>
        <v>3.69318182E-3</v>
      </c>
      <c r="H81" s="70" t="str">
        <f>IF(Máximo!H81="","",Máximo!H81)</f>
        <v>Obrigatório</v>
      </c>
      <c r="I81" s="37" t="s">
        <v>4</v>
      </c>
      <c r="J81" s="73">
        <f>IF($K$13="Não Atende",0,IF(I81="","",IF(H81="",VLOOKUP(I81,Parâmetros!$B$3:$C$6,2,0),VLOOKUP(I81,Parâmetros!$B$3:$C$6,2,0)*VLOOKUP(H81,Parâmetros!$E$3:$G$5,2,0))))</f>
        <v>4</v>
      </c>
      <c r="K81" s="74">
        <f t="shared" ref="K81" si="48">IF(J81="",0,((G81*J81)*$F$30)*0.9*100)</f>
        <v>0.59829545484000002</v>
      </c>
      <c r="L81" s="3"/>
      <c r="M81" s="38"/>
    </row>
    <row r="82" spans="1:13" ht="45.75" customHeight="1" outlineLevel="1" x14ac:dyDescent="0.2">
      <c r="A82" s="170" t="str">
        <f>Máximo!A82</f>
        <v>3.50</v>
      </c>
      <c r="B82" s="667" t="str">
        <f>Máximo!B82:E82</f>
        <v>A ferramenta deverá ter capacidade de receber e ler (input na base de dados) os CDR's (binários) da Mediação, habilitando a detecção de fraudes de uso near real-time</v>
      </c>
      <c r="C82" s="668"/>
      <c r="D82" s="668"/>
      <c r="E82" s="669"/>
      <c r="F82" s="68" t="str">
        <f>IF(Máximo!F82:I82="","",Máximo!F82:I82)</f>
        <v/>
      </c>
      <c r="G82" s="72">
        <f>Máximo!G82:J82</f>
        <v>7.4999999999999997E-3</v>
      </c>
      <c r="H82" s="70" t="str">
        <f>IF(Máximo!H82="","",Máximo!H82)</f>
        <v>Obrigatório</v>
      </c>
      <c r="I82" s="37" t="s">
        <v>4</v>
      </c>
      <c r="J82" s="73">
        <f>IF($K$13="Não Atende",0,IF(I82="","",IF(H82="",VLOOKUP(I82,Parâmetros!$B$3:$C$6,2,0),VLOOKUP(I82,Parâmetros!$B$3:$C$6,2,0)*VLOOKUP(H82,Parâmetros!$E$3:$G$5,2,0))))</f>
        <v>4</v>
      </c>
      <c r="K82" s="74">
        <f t="shared" ref="K82" si="49">IF(J82="",0,((G82*J82)*$F$30)*0.9*100)</f>
        <v>1.2149999999999999</v>
      </c>
      <c r="L82" s="3"/>
      <c r="M82" s="38"/>
    </row>
    <row r="83" spans="1:13" ht="45.75" customHeight="1" outlineLevel="1" x14ac:dyDescent="0.2">
      <c r="A83" s="170" t="str">
        <f>Máximo!A83</f>
        <v>3.51</v>
      </c>
      <c r="B83" s="667" t="str">
        <f>Máximo!B83:E83</f>
        <v>A ferramenta deverá ter capacidade de receber periodicamente o cadastro full de clientes (e seus produtos/campanhas) dos CRM's (Siebel 6.3, Siebel 8, Oracle Service Cloud, SAC, STC e SINN) via Oracle SOA Suite, Informática Power Center ou integração ponto a ponto)</v>
      </c>
      <c r="C83" s="668"/>
      <c r="D83" s="668"/>
      <c r="E83" s="669"/>
      <c r="F83" s="68" t="str">
        <f>IF(Máximo!F83:I83="","",Máximo!F83:I83)</f>
        <v/>
      </c>
      <c r="G83" s="72">
        <f>Máximo!G83:J83</f>
        <v>7.4999999999999997E-3</v>
      </c>
      <c r="H83" s="70" t="str">
        <f>IF(Máximo!H83="","",Máximo!H83)</f>
        <v>Obrigatório</v>
      </c>
      <c r="I83" s="37" t="s">
        <v>4</v>
      </c>
      <c r="J83" s="73">
        <f>IF($K$13="Não Atende",0,IF(I83="","",IF(H83="",VLOOKUP(I83,Parâmetros!$B$3:$C$6,2,0),VLOOKUP(I83,Parâmetros!$B$3:$C$6,2,0)*VLOOKUP(H83,Parâmetros!$E$3:$G$5,2,0))))</f>
        <v>4</v>
      </c>
      <c r="K83" s="74">
        <f t="shared" ref="K83" si="50">IF(J83="",0,((G83*J83)*$F$30)*0.9*100)</f>
        <v>1.2149999999999999</v>
      </c>
      <c r="L83" s="3"/>
      <c r="M83" s="38"/>
    </row>
    <row r="84" spans="1:13" ht="45.75" customHeight="1" outlineLevel="1" x14ac:dyDescent="0.2">
      <c r="A84" s="170" t="str">
        <f>Máximo!A84</f>
        <v>3.52</v>
      </c>
      <c r="B84" s="667" t="str">
        <f>Máximo!B84:E84</f>
        <v>A ferramenta deverá ter capacidade de receber a atualização de cadastro de novos clientes (e seus produtos/campanhas) dos CRM's (Siebel 6.3, Siebel 8, Oracle Service Cloud, SAC, STC e SINN) via Oracle SOA Suite, Informática Power Center ou integração ponto a ponto)</v>
      </c>
      <c r="C84" s="668"/>
      <c r="D84" s="668"/>
      <c r="E84" s="669"/>
      <c r="F84" s="68" t="str">
        <f>IF(Máximo!F84:I84="","",Máximo!F84:I84)</f>
        <v/>
      </c>
      <c r="G84" s="72">
        <f>Máximo!G84:J84</f>
        <v>7.4999999999999997E-3</v>
      </c>
      <c r="H84" s="70" t="str">
        <f>IF(Máximo!H84="","",Máximo!H84)</f>
        <v>Obrigatório</v>
      </c>
      <c r="I84" s="37" t="s">
        <v>4</v>
      </c>
      <c r="J84" s="73">
        <f>IF($K$13="Não Atende",0,IF(I84="","",IF(H84="",VLOOKUP(I84,Parâmetros!$B$3:$C$6,2,0),VLOOKUP(I84,Parâmetros!$B$3:$C$6,2,0)*VLOOKUP(H84,Parâmetros!$E$3:$G$5,2,0))))</f>
        <v>4</v>
      </c>
      <c r="K84" s="74">
        <f t="shared" ref="K84" si="51">IF(J84="",0,((G84*J84)*$F$30)*0.9*100)</f>
        <v>1.2149999999999999</v>
      </c>
      <c r="L84" s="3"/>
      <c r="M84" s="38"/>
    </row>
    <row r="85" spans="1:13" ht="45.75" customHeight="1" outlineLevel="1" x14ac:dyDescent="0.2">
      <c r="A85" s="170" t="str">
        <f>Máximo!A85</f>
        <v>3.53</v>
      </c>
      <c r="B85" s="667" t="str">
        <f>Máximo!B85:E85</f>
        <v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v>
      </c>
      <c r="C85" s="668"/>
      <c r="D85" s="668"/>
      <c r="E85" s="669"/>
      <c r="F85" s="68" t="str">
        <f>IF(Máximo!F85:I85="","",Máximo!F85:I85)</f>
        <v/>
      </c>
      <c r="G85" s="72">
        <f>Máximo!G85:J85</f>
        <v>7.4999999999999997E-3</v>
      </c>
      <c r="H85" s="70" t="str">
        <f>IF(Máximo!H85="","",Máximo!H85)</f>
        <v>Obrigatório</v>
      </c>
      <c r="I85" s="37" t="s">
        <v>4</v>
      </c>
      <c r="J85" s="73">
        <f>IF($K$13="Não Atende",0,IF(I85="","",IF(H85="",VLOOKUP(I85,Parâmetros!$B$3:$C$6,2,0),VLOOKUP(I85,Parâmetros!$B$3:$C$6,2,0)*VLOOKUP(H85,Parâmetros!$E$3:$G$5,2,0))))</f>
        <v>4</v>
      </c>
      <c r="K85" s="74">
        <f t="shared" ref="K85" si="52">IF(J85="",0,((G85*J85)*$F$30)*0.9*100)</f>
        <v>1.2149999999999999</v>
      </c>
      <c r="L85" s="3"/>
      <c r="M85" s="38"/>
    </row>
    <row r="86" spans="1:13" ht="45.75" customHeight="1" outlineLevel="1" x14ac:dyDescent="0.2">
      <c r="A86" s="170" t="str">
        <f>Máximo!A86</f>
        <v>3.54</v>
      </c>
      <c r="B86" s="667" t="str">
        <f>Máximo!B86:E86</f>
        <v>A ferramenta deverá prever e checar padrões de análise de comportamento dos clientes na base de dados gerando alertas e relatórios com base em tráfego e informações de cadastro</v>
      </c>
      <c r="C86" s="668"/>
      <c r="D86" s="668"/>
      <c r="E86" s="669"/>
      <c r="F86" s="68" t="str">
        <f>IF(Máximo!F86:I86="","",Máximo!F86:I86)</f>
        <v/>
      </c>
      <c r="G86" s="72">
        <f>Máximo!G86:J86</f>
        <v>7.4999999999999997E-3</v>
      </c>
      <c r="H86" s="70" t="str">
        <f>IF(Máximo!H86="","",Máximo!H86)</f>
        <v>Obrigatório</v>
      </c>
      <c r="I86" s="37" t="s">
        <v>4</v>
      </c>
      <c r="J86" s="73">
        <f>IF($K$13="Não Atende",0,IF(I86="","",IF(H86="",VLOOKUP(I86,Parâmetros!$B$3:$C$6,2,0),VLOOKUP(I86,Parâmetros!$B$3:$C$6,2,0)*VLOOKUP(H86,Parâmetros!$E$3:$G$5,2,0))))</f>
        <v>4</v>
      </c>
      <c r="K86" s="74">
        <f t="shared" ref="K86" si="53">IF(J86="",0,((G86*J86)*$F$30)*0.9*100)</f>
        <v>1.2149999999999999</v>
      </c>
      <c r="L86" s="3"/>
      <c r="M86" s="38"/>
    </row>
    <row r="87" spans="1:13" ht="45.75" customHeight="1" outlineLevel="1" x14ac:dyDescent="0.2">
      <c r="A87" s="170" t="str">
        <f>Máximo!A87</f>
        <v>3.55</v>
      </c>
      <c r="B87" s="667" t="str">
        <f>Máximo!B87:E87</f>
        <v>A ferramenta deverá prever e checar padrões de comportamento dos clientes através de todos os touchpoints (loja, mobile, web, mail, etc) cruzando com os seu perfis nas redes sociais (social footprint) gerando alertas e relatórios</v>
      </c>
      <c r="C87" s="668"/>
      <c r="D87" s="668"/>
      <c r="E87" s="669"/>
      <c r="F87" s="68" t="str">
        <f>IF(Máximo!F87:I87="","",Máximo!F87:I87)</f>
        <v/>
      </c>
      <c r="G87" s="72">
        <f>Máximo!G87:J87</f>
        <v>7.4999999999999997E-3</v>
      </c>
      <c r="H87" s="70" t="str">
        <f>IF(Máximo!H87="","",Máximo!H87)</f>
        <v>Desejável</v>
      </c>
      <c r="I87" s="37" t="s">
        <v>5</v>
      </c>
      <c r="J87" s="73">
        <f>IF($K$13="Não Atende",0,IF(I87="","",IF(H87="",VLOOKUP(I87,Parâmetros!$B$3:$C$6,2,0),VLOOKUP(I87,Parâmetros!$B$3:$C$6,2,0)*VLOOKUP(H87,Parâmetros!$E$3:$G$5,2,0))))</f>
        <v>0</v>
      </c>
      <c r="K87" s="74">
        <f t="shared" ref="K87" si="54">IF(J87="",0,((G87*J87)*$F$30)*0.9*100)</f>
        <v>0</v>
      </c>
      <c r="L87" s="3"/>
      <c r="M87" s="38"/>
    </row>
    <row r="88" spans="1:13" ht="45.75" customHeight="1" outlineLevel="1" x14ac:dyDescent="0.2">
      <c r="A88" s="170" t="str">
        <f>Máximo!A88</f>
        <v>3.56</v>
      </c>
      <c r="B88" s="667" t="str">
        <f>Máximo!B88:E88</f>
        <v>Capacidade de realizar análise de causa raiz da fraude através de drill down (data mining) das análises das regras e atributos</v>
      </c>
      <c r="C88" s="668"/>
      <c r="D88" s="668"/>
      <c r="E88" s="669"/>
      <c r="F88" s="68" t="str">
        <f>IF(Máximo!F88:I88="","",Máximo!F88:I88)</f>
        <v/>
      </c>
      <c r="G88" s="72">
        <f>Máximo!G88:J88</f>
        <v>7.4999999999999997E-3</v>
      </c>
      <c r="H88" s="70" t="str">
        <f>IF(Máximo!H88="","",Máximo!H88)</f>
        <v>Obrigatório</v>
      </c>
      <c r="I88" s="37" t="s">
        <v>4</v>
      </c>
      <c r="J88" s="73">
        <f>IF($K$13="Não Atende",0,IF(I88="","",IF(H88="",VLOOKUP(I88,Parâmetros!$B$3:$C$6,2,0),VLOOKUP(I88,Parâmetros!$B$3:$C$6,2,0)*VLOOKUP(H88,Parâmetros!$E$3:$G$5,2,0))))</f>
        <v>4</v>
      </c>
      <c r="K88" s="74">
        <f t="shared" ref="K88" si="55">IF(J88="",0,((G88*J88)*$F$30)*0.9*100)</f>
        <v>1.2149999999999999</v>
      </c>
      <c r="L88" s="3"/>
      <c r="M88" s="38"/>
    </row>
    <row r="89" spans="1:13" ht="45.75" customHeight="1" outlineLevel="1" x14ac:dyDescent="0.2">
      <c r="A89" s="170" t="str">
        <f>Máximo!A89</f>
        <v>3.57</v>
      </c>
      <c r="B89" s="667" t="str">
        <f>Máximo!B89:E89</f>
        <v>Case Management colaborativo (com comentários e anexos) e adaptativo (podendo visualizar todas as informações relevantes sobre a entidade suspeita - investigation carts and workbenchs) para habilitar resoluções de casos de forma mais eficaz</v>
      </c>
      <c r="C89" s="668"/>
      <c r="D89" s="668"/>
      <c r="E89" s="669"/>
      <c r="F89" s="68" t="str">
        <f>IF(Máximo!F89:I89="","",Máximo!F89:I89)</f>
        <v/>
      </c>
      <c r="G89" s="72">
        <f>Máximo!G89:J89</f>
        <v>7.4999999999999997E-3</v>
      </c>
      <c r="H89" s="70" t="str">
        <f>IF(Máximo!H89="","",Máximo!H89)</f>
        <v>Obrigatório</v>
      </c>
      <c r="I89" s="37" t="s">
        <v>4</v>
      </c>
      <c r="J89" s="73">
        <f>IF($K$13="Não Atende",0,IF(I89="","",IF(H89="",VLOOKUP(I89,Parâmetros!$B$3:$C$6,2,0),VLOOKUP(I89,Parâmetros!$B$3:$C$6,2,0)*VLOOKUP(H89,Parâmetros!$E$3:$G$5,2,0))))</f>
        <v>4</v>
      </c>
      <c r="K89" s="74">
        <f t="shared" ref="K89" si="56">IF(J89="",0,((G89*J89)*$F$30)*0.9*100)</f>
        <v>1.2149999999999999</v>
      </c>
      <c r="L89" s="3"/>
      <c r="M89" s="38"/>
    </row>
    <row r="90" spans="1:13" ht="45.75" customHeight="1" outlineLevel="1" x14ac:dyDescent="0.2">
      <c r="A90" s="170" t="str">
        <f>Máximo!A90</f>
        <v>3.58</v>
      </c>
      <c r="B90" s="667" t="str">
        <f>Máximo!B90:E90</f>
        <v>A ferramenta deverá ser capaz de expandir a visibilidade dos dados relacionados ao caso investigado ao nível dos xDR's</v>
      </c>
      <c r="C90" s="668"/>
      <c r="D90" s="668"/>
      <c r="E90" s="669"/>
      <c r="F90" s="68" t="str">
        <f>IF(Máximo!F90:I90="","",Máximo!F90:I90)</f>
        <v/>
      </c>
      <c r="G90" s="72">
        <f>Máximo!G90:J90</f>
        <v>7.4999999999999997E-3</v>
      </c>
      <c r="H90" s="70" t="str">
        <f>IF(Máximo!H90="","",Máximo!H90)</f>
        <v>Obrigatório</v>
      </c>
      <c r="I90" s="37" t="s">
        <v>4</v>
      </c>
      <c r="J90" s="73">
        <f>IF($K$13="Não Atende",0,IF(I90="","",IF(H90="",VLOOKUP(I90,Parâmetros!$B$3:$C$6,2,0),VLOOKUP(I90,Parâmetros!$B$3:$C$6,2,0)*VLOOKUP(H90,Parâmetros!$E$3:$G$5,2,0))))</f>
        <v>4</v>
      </c>
      <c r="K90" s="74">
        <f t="shared" ref="K90" si="57">IF(J90="",0,((G90*J90)*$F$30)*0.9*100)</f>
        <v>1.2149999999999999</v>
      </c>
      <c r="L90" s="3"/>
      <c r="M90" s="38"/>
    </row>
    <row r="91" spans="1:13" ht="45.75" customHeight="1" outlineLevel="1" x14ac:dyDescent="0.2">
      <c r="A91" s="170" t="str">
        <f>Máximo!A91</f>
        <v>3.59</v>
      </c>
      <c r="B91" s="667" t="str">
        <f>Máximo!B91:E91</f>
        <v>Capacidade de adicionar subscribers em hotlists (graylists, whitelists e blacklists) de dealers e assinantes de acordo com a análise dos casos</v>
      </c>
      <c r="C91" s="668"/>
      <c r="D91" s="668"/>
      <c r="E91" s="669"/>
      <c r="F91" s="68" t="str">
        <f>IF(Máximo!F91:I91="","",Máximo!F91:I91)</f>
        <v/>
      </c>
      <c r="G91" s="72">
        <f>Máximo!G91:J91</f>
        <v>7.4999999999999997E-3</v>
      </c>
      <c r="H91" s="70" t="str">
        <f>IF(Máximo!H91="","",Máximo!H91)</f>
        <v>Obrigatório</v>
      </c>
      <c r="I91" s="37" t="s">
        <v>4</v>
      </c>
      <c r="J91" s="73">
        <f>IF($K$13="Não Atende",0,IF(I91="","",IF(H91="",VLOOKUP(I91,Parâmetros!$B$3:$C$6,2,0),VLOOKUP(I91,Parâmetros!$B$3:$C$6,2,0)*VLOOKUP(H91,Parâmetros!$E$3:$G$5,2,0))))</f>
        <v>4</v>
      </c>
      <c r="K91" s="74">
        <f t="shared" ref="K91" si="58">IF(J91="",0,((G91*J91)*$F$30)*0.9*100)</f>
        <v>1.2149999999999999</v>
      </c>
      <c r="L91" s="3"/>
      <c r="M91" s="38"/>
    </row>
    <row r="92" spans="1:13" ht="45.75" customHeight="1" outlineLevel="1" x14ac:dyDescent="0.2">
      <c r="A92" s="170" t="str">
        <f>Máximo!A92</f>
        <v>3.60</v>
      </c>
      <c r="B92" s="667" t="str">
        <f>Máximo!B92:E92</f>
        <v>A ferramenta deverá identificar padrões de novos cenários de fraude através de análise preditiva e machine learning (baseado em novas fontes de dados e base histórica)</v>
      </c>
      <c r="C92" s="668"/>
      <c r="D92" s="668"/>
      <c r="E92" s="669"/>
      <c r="F92" s="68" t="str">
        <f>IF(Máximo!F92:I92="","",Máximo!F92:I92)</f>
        <v/>
      </c>
      <c r="G92" s="72">
        <f>Máximo!G92:J92</f>
        <v>7.4999999999999997E-3</v>
      </c>
      <c r="H92" s="70" t="str">
        <f>IF(Máximo!H92="","",Máximo!H92)</f>
        <v>Obrigatório</v>
      </c>
      <c r="I92" s="37" t="s">
        <v>4</v>
      </c>
      <c r="J92" s="73">
        <f>IF($K$13="Não Atende",0,IF(I92="","",IF(H92="",VLOOKUP(I92,Parâmetros!$B$3:$C$6,2,0),VLOOKUP(I92,Parâmetros!$B$3:$C$6,2,0)*VLOOKUP(H92,Parâmetros!$E$3:$G$5,2,0))))</f>
        <v>4</v>
      </c>
      <c r="K92" s="74">
        <f t="shared" ref="K92" si="59">IF(J92="",0,((G92*J92)*$F$30)*0.9*100)</f>
        <v>1.2149999999999999</v>
      </c>
      <c r="L92" s="3"/>
      <c r="M92" s="38"/>
    </row>
    <row r="93" spans="1:13" ht="45.75" customHeight="1" outlineLevel="1" x14ac:dyDescent="0.2">
      <c r="A93" s="170" t="str">
        <f>Máximo!A93</f>
        <v>3.61</v>
      </c>
      <c r="B93" s="667" t="str">
        <f>Máximo!B93:E93</f>
        <v>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v>
      </c>
      <c r="C93" s="668"/>
      <c r="D93" s="668"/>
      <c r="E93" s="669"/>
      <c r="F93" s="68" t="str">
        <f>IF(Máximo!F93:I93="","",Máximo!F93:I93)</f>
        <v/>
      </c>
      <c r="G93" s="72">
        <f>Máximo!G93:J93</f>
        <v>7.4999999999999997E-3</v>
      </c>
      <c r="H93" s="70" t="str">
        <f>IF(Máximo!H93="","",Máximo!H93)</f>
        <v>Obrigatório</v>
      </c>
      <c r="I93" s="37" t="s">
        <v>4</v>
      </c>
      <c r="J93" s="73">
        <f>IF($K$13="Não Atende",0,IF(I93="","",IF(H93="",VLOOKUP(I93,Parâmetros!$B$3:$C$6,2,0),VLOOKUP(I93,Parâmetros!$B$3:$C$6,2,0)*VLOOKUP(H93,Parâmetros!$E$3:$G$5,2,0))))</f>
        <v>4</v>
      </c>
      <c r="K93" s="74">
        <f t="shared" ref="K93" si="60">IF(J93="",0,((G93*J93)*$F$30)*0.9*100)</f>
        <v>1.2149999999999999</v>
      </c>
      <c r="L93" s="3"/>
      <c r="M93" s="38"/>
    </row>
    <row r="94" spans="1:13" ht="45.75" customHeight="1" outlineLevel="1" x14ac:dyDescent="0.2">
      <c r="A94" s="170" t="str">
        <f>Máximo!A94</f>
        <v>3.62</v>
      </c>
      <c r="B94" s="667" t="str">
        <f>Máximo!B94:E94</f>
        <v>Durante a analise humana se o caso é fraude ou não, a ferramenta deverá ser capaz de registrar uma nota explicativa com a tomada de decisão dentro do workflow definido (ações humanas no processo prevenção da venda, detectação da fraude, desbloqueio, fraude interna, etc)</v>
      </c>
      <c r="C94" s="668"/>
      <c r="D94" s="668"/>
      <c r="E94" s="669"/>
      <c r="F94" s="68" t="str">
        <f>IF(Máximo!F94:I94="","",Máximo!F94:I94)</f>
        <v/>
      </c>
      <c r="G94" s="72">
        <f>Máximo!G94:J94</f>
        <v>7.4999999999999997E-3</v>
      </c>
      <c r="H94" s="70" t="str">
        <f>IF(Máximo!H94="","",Máximo!H94)</f>
        <v>Obrigatório</v>
      </c>
      <c r="I94" s="37" t="s">
        <v>4</v>
      </c>
      <c r="J94" s="73">
        <f>IF($K$13="Não Atende",0,IF(I94="","",IF(H94="",VLOOKUP(I94,Parâmetros!$B$3:$C$6,2,0),VLOOKUP(I94,Parâmetros!$B$3:$C$6,2,0)*VLOOKUP(H94,Parâmetros!$E$3:$G$5,2,0))))</f>
        <v>4</v>
      </c>
      <c r="K94" s="74">
        <f t="shared" ref="K94" si="61">IF(J94="",0,((G94*J94)*$F$30)*0.9*100)</f>
        <v>1.2149999999999999</v>
      </c>
      <c r="L94" s="3"/>
      <c r="M94" s="38"/>
    </row>
    <row r="95" spans="1:13" ht="45.75" customHeight="1" outlineLevel="1" x14ac:dyDescent="0.2">
      <c r="A95" s="170" t="str">
        <f>Máximo!A95</f>
        <v>3.63</v>
      </c>
      <c r="B95" s="667" t="str">
        <f>Máximo!B95:E95</f>
        <v>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v>
      </c>
      <c r="C95" s="668"/>
      <c r="D95" s="668"/>
      <c r="E95" s="669"/>
      <c r="F95" s="68" t="str">
        <f>IF(Máximo!F95:I95="","",Máximo!F95:I95)</f>
        <v/>
      </c>
      <c r="G95" s="72">
        <f>Máximo!G95:J95</f>
        <v>7.4999999999999997E-3</v>
      </c>
      <c r="H95" s="70" t="str">
        <f>IF(Máximo!H95="","",Máximo!H95)</f>
        <v>Obrigatório</v>
      </c>
      <c r="I95" s="37" t="s">
        <v>4</v>
      </c>
      <c r="J95" s="73">
        <f>IF($K$13="Não Atende",0,IF(I95="","",IF(H95="",VLOOKUP(I95,Parâmetros!$B$3:$C$6,2,0),VLOOKUP(I95,Parâmetros!$B$3:$C$6,2,0)*VLOOKUP(H95,Parâmetros!$E$3:$G$5,2,0))))</f>
        <v>4</v>
      </c>
      <c r="K95" s="74">
        <f t="shared" ref="K95" si="62">IF(J95="",0,((G95*J95)*$F$30)*0.9*100)</f>
        <v>1.2149999999999999</v>
      </c>
      <c r="L95" s="3"/>
      <c r="M95" s="38"/>
    </row>
    <row r="96" spans="1:13" ht="45.75" customHeight="1" outlineLevel="1" x14ac:dyDescent="0.2">
      <c r="A96" s="170" t="str">
        <f>Máximo!A96</f>
        <v>3.64</v>
      </c>
      <c r="B96" s="667" t="str">
        <f>Máximo!B96:E96</f>
        <v>A ferramenta deverá disponibilizar acesso a usuários com diferentes perfis parametrizáveis no módulo de admnistração da ferramenta (Equipes de Crédito, RA, SI, Anti-fraude, Auditoria, Jurídico, etc)</v>
      </c>
      <c r="C96" s="668"/>
      <c r="D96" s="668"/>
      <c r="E96" s="669"/>
      <c r="F96" s="68" t="str">
        <f>IF(Máximo!F96:I96="","",Máximo!F96:I96)</f>
        <v/>
      </c>
      <c r="G96" s="72">
        <f>Máximo!G96:J96</f>
        <v>7.4999999999999997E-3</v>
      </c>
      <c r="H96" s="70" t="str">
        <f>IF(Máximo!H96="","",Máximo!H96)</f>
        <v>Obrigatório</v>
      </c>
      <c r="I96" s="37" t="s">
        <v>4</v>
      </c>
      <c r="J96" s="73">
        <f>IF($K$13="Não Atende",0,IF(I96="","",IF(H96="",VLOOKUP(I96,Parâmetros!$B$3:$C$6,2,0),VLOOKUP(I96,Parâmetros!$B$3:$C$6,2,0)*VLOOKUP(H96,Parâmetros!$E$3:$G$5,2,0))))</f>
        <v>4</v>
      </c>
      <c r="K96" s="74">
        <f t="shared" ref="K96" si="63">IF(J96="",0,((G96*J96)*$F$30)*0.9*100)</f>
        <v>1.2149999999999999</v>
      </c>
      <c r="L96" s="3"/>
      <c r="M96" s="38"/>
    </row>
    <row r="97" spans="1:13" ht="45.75" customHeight="1" outlineLevel="1" x14ac:dyDescent="0.2">
      <c r="A97" s="170" t="str">
        <f>Máximo!A97</f>
        <v>3.65</v>
      </c>
      <c r="B97" s="667" t="str">
        <f>Máximo!B97:E97</f>
        <v>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v>
      </c>
      <c r="C97" s="668"/>
      <c r="D97" s="668"/>
      <c r="E97" s="669"/>
      <c r="F97" s="68" t="str">
        <f>IF(Máximo!F97:I97="","",Máximo!F97:I97)</f>
        <v/>
      </c>
      <c r="G97" s="72">
        <f>Máximo!G97:J97</f>
        <v>7.4999999999999997E-3</v>
      </c>
      <c r="H97" s="70" t="str">
        <f>IF(Máximo!H97="","",Máximo!H97)</f>
        <v>Obrigatório</v>
      </c>
      <c r="I97" s="37" t="s">
        <v>4</v>
      </c>
      <c r="J97" s="73">
        <f>IF($K$13="Não Atende",0,IF(I97="","",IF(H97="",VLOOKUP(I97,Parâmetros!$B$3:$C$6,2,0),VLOOKUP(I97,Parâmetros!$B$3:$C$6,2,0)*VLOOKUP(H97,Parâmetros!$E$3:$G$5,2,0))))</f>
        <v>4</v>
      </c>
      <c r="K97" s="74">
        <f t="shared" ref="K97" si="64">IF(J97="",0,((G97*J97)*$F$30)*0.9*100)</f>
        <v>1.2149999999999999</v>
      </c>
      <c r="L97" s="3"/>
      <c r="M97" s="38"/>
    </row>
    <row r="98" spans="1:13" ht="45.75" customHeight="1" outlineLevel="1" x14ac:dyDescent="0.2">
      <c r="A98" s="170" t="str">
        <f>Máximo!A98</f>
        <v>3.66</v>
      </c>
      <c r="B98" s="667" t="str">
        <f>Máximo!B98:E98</f>
        <v>A ferramenta deve permitir que o usuário crie alertas para as regras criadas (sem limites de regras). Por exemplo, alarme para uma venda efetuada para um endereço conhecido como fraude.</v>
      </c>
      <c r="C98" s="668"/>
      <c r="D98" s="668"/>
      <c r="E98" s="669"/>
      <c r="F98" s="68" t="str">
        <f>IF(Máximo!F98:I98="","",Máximo!F98:I98)</f>
        <v/>
      </c>
      <c r="G98" s="72">
        <f>Máximo!G98:J98</f>
        <v>7.4999999999999997E-3</v>
      </c>
      <c r="H98" s="70" t="str">
        <f>IF(Máximo!H98="","",Máximo!H98)</f>
        <v>Obrigatório</v>
      </c>
      <c r="I98" s="37" t="s">
        <v>4</v>
      </c>
      <c r="J98" s="73">
        <f>IF($K$13="Não Atende",0,IF(I98="","",IF(H98="",VLOOKUP(I98,Parâmetros!$B$3:$C$6,2,0),VLOOKUP(I98,Parâmetros!$B$3:$C$6,2,0)*VLOOKUP(H98,Parâmetros!$E$3:$G$5,2,0))))</f>
        <v>4</v>
      </c>
      <c r="K98" s="74">
        <f t="shared" ref="K98" si="65">IF(J98="",0,((G98*J98)*$F$30)*0.9*100)</f>
        <v>1.2149999999999999</v>
      </c>
      <c r="L98" s="3"/>
      <c r="M98" s="38"/>
    </row>
    <row r="99" spans="1:13" ht="45.75" customHeight="1" outlineLevel="1" x14ac:dyDescent="0.2">
      <c r="A99" s="170" t="str">
        <f>Máximo!A99</f>
        <v>3.67</v>
      </c>
      <c r="B99" s="667" t="str">
        <f>Máximo!B99:E99</f>
        <v>A ferramenta deve permitir que o usuário crie dashboards para exposição dos casos</v>
      </c>
      <c r="C99" s="668"/>
      <c r="D99" s="668"/>
      <c r="E99" s="669"/>
      <c r="F99" s="68" t="str">
        <f>IF(Máximo!F99:I99="","",Máximo!F99:I99)</f>
        <v/>
      </c>
      <c r="G99" s="72">
        <f>Máximo!G99:J99</f>
        <v>3.69318182E-3</v>
      </c>
      <c r="H99" s="70" t="str">
        <f>IF(Máximo!H99="","",Máximo!H99)</f>
        <v>Obrigatório</v>
      </c>
      <c r="I99" s="37" t="s">
        <v>4</v>
      </c>
      <c r="J99" s="73">
        <f>IF($K$13="Não Atende",0,IF(I99="","",IF(H99="",VLOOKUP(I99,Parâmetros!$B$3:$C$6,2,0),VLOOKUP(I99,Parâmetros!$B$3:$C$6,2,0)*VLOOKUP(H99,Parâmetros!$E$3:$G$5,2,0))))</f>
        <v>4</v>
      </c>
      <c r="K99" s="74">
        <f t="shared" ref="K99" si="66">IF(J99="",0,((G99*J99)*$F$30)*0.9*100)</f>
        <v>0.59829545484000002</v>
      </c>
      <c r="L99" s="3"/>
      <c r="M99" s="38"/>
    </row>
    <row r="100" spans="1:13" ht="45.75" customHeight="1" outlineLevel="1" x14ac:dyDescent="0.2">
      <c r="A100" s="170" t="str">
        <f>Máximo!A100</f>
        <v>3.68</v>
      </c>
      <c r="B100" s="667" t="str">
        <f>Máximo!B100:E100</f>
        <v>A ferramenta deve permitir que o usuário crie relatórios para report dos casos</v>
      </c>
      <c r="C100" s="668"/>
      <c r="D100" s="668"/>
      <c r="E100" s="669"/>
      <c r="F100" s="68" t="str">
        <f>IF(Máximo!F100:I100="","",Máximo!F100:I100)</f>
        <v/>
      </c>
      <c r="G100" s="72">
        <f>Máximo!G100:J100</f>
        <v>3.69318182E-3</v>
      </c>
      <c r="H100" s="70" t="str">
        <f>IF(Máximo!H100="","",Máximo!H100)</f>
        <v>Obrigatório</v>
      </c>
      <c r="I100" s="37" t="s">
        <v>4</v>
      </c>
      <c r="J100" s="73">
        <f>IF($K$13="Não Atende",0,IF(I100="","",IF(H100="",VLOOKUP(I100,Parâmetros!$B$3:$C$6,2,0),VLOOKUP(I100,Parâmetros!$B$3:$C$6,2,0)*VLOOKUP(H100,Parâmetros!$E$3:$G$5,2,0))))</f>
        <v>4</v>
      </c>
      <c r="K100" s="74">
        <f t="shared" ref="K100" si="67">IF(J100="",0,((G100*J100)*$F$30)*0.9*100)</f>
        <v>0.59829545484000002</v>
      </c>
      <c r="L100" s="3"/>
      <c r="M100" s="38"/>
    </row>
    <row r="101" spans="1:13" ht="45.75" customHeight="1" outlineLevel="1" x14ac:dyDescent="0.2">
      <c r="A101" s="170" t="str">
        <f>Máximo!A101</f>
        <v>3.69</v>
      </c>
      <c r="B101" s="667" t="str">
        <f>Máximo!B101:E101</f>
        <v>A ferramenta deverá de ser capaz de enviar SMS diretamente para o cliente ou analista de fraude através de alarmes pre-definidos</v>
      </c>
      <c r="C101" s="668"/>
      <c r="D101" s="668"/>
      <c r="E101" s="669"/>
      <c r="F101" s="68" t="str">
        <f>IF(Máximo!F101:I101="","",Máximo!F101:I101)</f>
        <v/>
      </c>
      <c r="G101" s="72">
        <f>Máximo!G101:J101</f>
        <v>7.4999999999999997E-3</v>
      </c>
      <c r="H101" s="70" t="str">
        <f>IF(Máximo!H101="","",Máximo!H101)</f>
        <v>Obrigatório</v>
      </c>
      <c r="I101" s="37" t="s">
        <v>4</v>
      </c>
      <c r="J101" s="73">
        <f>IF($K$13="Não Atende",0,IF(I101="","",IF(H101="",VLOOKUP(I101,Parâmetros!$B$3:$C$6,2,0),VLOOKUP(I101,Parâmetros!$B$3:$C$6,2,0)*VLOOKUP(H101,Parâmetros!$E$3:$G$5,2,0))))</f>
        <v>4</v>
      </c>
      <c r="K101" s="74">
        <f t="shared" ref="K101" si="68">IF(J101="",0,((G101*J101)*$F$30)*0.9*100)</f>
        <v>1.2149999999999999</v>
      </c>
      <c r="L101" s="3"/>
      <c r="M101" s="38"/>
    </row>
    <row r="102" spans="1:13" ht="45.75" customHeight="1" outlineLevel="1" x14ac:dyDescent="0.2">
      <c r="A102" s="170" t="str">
        <f>Máximo!A102</f>
        <v>3.70</v>
      </c>
      <c r="B102" s="667" t="str">
        <f>Máximo!B102:E102</f>
        <v>A ferramenta deverá de ser capaz de enviar email diretamente para o cliente ou analista de fraude através de alarmes pre-definidos</v>
      </c>
      <c r="C102" s="668"/>
      <c r="D102" s="668"/>
      <c r="E102" s="669"/>
      <c r="F102" s="68" t="str">
        <f>IF(Máximo!F102:I102="","",Máximo!F102:I102)</f>
        <v/>
      </c>
      <c r="G102" s="72">
        <f>Máximo!G102:J102</f>
        <v>7.4999999999999997E-3</v>
      </c>
      <c r="H102" s="70" t="str">
        <f>IF(Máximo!H102="","",Máximo!H102)</f>
        <v>Obrigatório</v>
      </c>
      <c r="I102" s="37" t="s">
        <v>4</v>
      </c>
      <c r="J102" s="73">
        <f>IF($K$13="Não Atende",0,IF(I102="","",IF(H102="",VLOOKUP(I102,Parâmetros!$B$3:$C$6,2,0),VLOOKUP(I102,Parâmetros!$B$3:$C$6,2,0)*VLOOKUP(H102,Parâmetros!$E$3:$G$5,2,0))))</f>
        <v>4</v>
      </c>
      <c r="K102" s="74">
        <f t="shared" ref="K102" si="69">IF(J102="",0,((G102*J102)*$F$30)*0.9*100)</f>
        <v>1.2149999999999999</v>
      </c>
      <c r="L102" s="3"/>
      <c r="M102" s="38"/>
    </row>
    <row r="103" spans="1:13" ht="45.75" customHeight="1" outlineLevel="1" x14ac:dyDescent="0.2">
      <c r="A103" s="170" t="str">
        <f>Máximo!A103</f>
        <v>3.71</v>
      </c>
      <c r="B103" s="667" t="str">
        <f>Máximo!B103:E103</f>
        <v>A ferramenta deve permitir que o usuário crie simuladores de regras para teste</v>
      </c>
      <c r="C103" s="668"/>
      <c r="D103" s="668"/>
      <c r="E103" s="669"/>
      <c r="F103" s="68" t="str">
        <f>IF(Máximo!F103:I103="","",Máximo!F103:I103)</f>
        <v/>
      </c>
      <c r="G103" s="72">
        <f>Máximo!G103:J103</f>
        <v>7.4999999999999997E-3</v>
      </c>
      <c r="H103" s="70" t="str">
        <f>IF(Máximo!H103="","",Máximo!H103)</f>
        <v>Obrigatório</v>
      </c>
      <c r="I103" s="37" t="s">
        <v>4</v>
      </c>
      <c r="J103" s="73">
        <f>IF($K$13="Não Atende",0,IF(I103="","",IF(H103="",VLOOKUP(I103,Parâmetros!$B$3:$C$6,2,0),VLOOKUP(I103,Parâmetros!$B$3:$C$6,2,0)*VLOOKUP(H103,Parâmetros!$E$3:$G$5,2,0))))</f>
        <v>4</v>
      </c>
      <c r="K103" s="74">
        <f t="shared" ref="K103" si="70">IF(J103="",0,((G103*J103)*$F$30)*0.9*100)</f>
        <v>1.2149999999999999</v>
      </c>
      <c r="L103" s="3"/>
      <c r="M103" s="38"/>
    </row>
    <row r="104" spans="1:13" ht="45.75" customHeight="1" outlineLevel="1" x14ac:dyDescent="0.2">
      <c r="A104" s="170" t="str">
        <f>Máximo!A104</f>
        <v>3.72</v>
      </c>
      <c r="B104" s="667" t="str">
        <f>Máximo!B104:E104</f>
        <v>A ferramenta deve permitir busca (Google-Like) de atributos e expressões na base de dados e exibí-los de acordo com a sua relevância e tipificação</v>
      </c>
      <c r="C104" s="668"/>
      <c r="D104" s="668"/>
      <c r="E104" s="669"/>
      <c r="F104" s="68" t="str">
        <f>IF(Máximo!F104:I104="","",Máximo!F104:I104)</f>
        <v/>
      </c>
      <c r="G104" s="72">
        <f>Máximo!G104:J104</f>
        <v>3.69318182E-3</v>
      </c>
      <c r="H104" s="70" t="str">
        <f>IF(Máximo!H104="","",Máximo!H104)</f>
        <v>Obrigatório</v>
      </c>
      <c r="I104" s="37" t="s">
        <v>5</v>
      </c>
      <c r="J104" s="73">
        <f>IF($K$13="Não Atende",0,IF(I104="","",IF(H104="",VLOOKUP(I104,Parâmetros!$B$3:$C$6,2,0),VLOOKUP(I104,Parâmetros!$B$3:$C$6,2,0)*VLOOKUP(H104,Parâmetros!$E$3:$G$5,2,0))))</f>
        <v>0</v>
      </c>
      <c r="K104" s="74">
        <f t="shared" ref="K104" si="71">IF(J104="",0,((G104*J104)*$F$30)*0.9*100)</f>
        <v>0</v>
      </c>
      <c r="L104" s="3"/>
      <c r="M104" s="38"/>
    </row>
    <row r="105" spans="1:13" ht="45.75" customHeight="1" outlineLevel="1" x14ac:dyDescent="0.2">
      <c r="A105" s="170" t="str">
        <f>Máximo!A105</f>
        <v>3.73</v>
      </c>
      <c r="B105" s="667" t="str">
        <f>Máximo!B105:E105</f>
        <v>Capacidade de bloquear subscribers nos CRM's via ação do analista (comunicação com Siebel 6.3, Siebel 8, Oracle Service Cloud, SAC, STC e SINN via Oracle SOA Suite ou Informática Power Center)</v>
      </c>
      <c r="C105" s="668"/>
      <c r="D105" s="668"/>
      <c r="E105" s="669"/>
      <c r="F105" s="68" t="str">
        <f>IF(Máximo!F105:I105="","",Máximo!F105:I105)</f>
        <v/>
      </c>
      <c r="G105" s="72">
        <f>Máximo!G105:J105</f>
        <v>7.4999999999999997E-3</v>
      </c>
      <c r="H105" s="70" t="str">
        <f>IF(Máximo!H105="","",Máximo!H105)</f>
        <v>Obrigatório</v>
      </c>
      <c r="I105" s="37" t="s">
        <v>4</v>
      </c>
      <c r="J105" s="73">
        <f>IF($K$13="Não Atende",0,IF(I105="","",IF(H105="",VLOOKUP(I105,Parâmetros!$B$3:$C$6,2,0),VLOOKUP(I105,Parâmetros!$B$3:$C$6,2,0)*VLOOKUP(H105,Parâmetros!$E$3:$G$5,2,0))))</f>
        <v>4</v>
      </c>
      <c r="K105" s="74">
        <f t="shared" ref="K105" si="72">IF(J105="",0,((G105*J105)*$F$30)*0.9*100)</f>
        <v>1.2149999999999999</v>
      </c>
      <c r="L105" s="3"/>
      <c r="M105" s="38"/>
    </row>
    <row r="106" spans="1:13" ht="45.75" customHeight="1" outlineLevel="1" x14ac:dyDescent="0.2">
      <c r="A106" s="170" t="str">
        <f>Máximo!A106</f>
        <v>3.74</v>
      </c>
      <c r="B106" s="667" t="str">
        <f>Máximo!B106:E106</f>
        <v>Capacidade de bloquear subscribers na Rede da Oi via ação do analista (comunicação com HLR via protocolo SSH, Telnet e comunicação com a rede fixa através do loader)</v>
      </c>
      <c r="C106" s="668"/>
      <c r="D106" s="668"/>
      <c r="E106" s="669"/>
      <c r="F106" s="68" t="str">
        <f>IF(Máximo!F106:I106="","",Máximo!F106:I106)</f>
        <v/>
      </c>
      <c r="G106" s="72">
        <f>Máximo!G106:J106</f>
        <v>7.4999999999999997E-3</v>
      </c>
      <c r="H106" s="70" t="str">
        <f>IF(Máximo!H106="","",Máximo!H106)</f>
        <v>Obrigatório</v>
      </c>
      <c r="I106" s="37" t="s">
        <v>4</v>
      </c>
      <c r="J106" s="73">
        <f>IF($K$13="Não Atende",0,IF(I106="","",IF(H106="",VLOOKUP(I106,Parâmetros!$B$3:$C$6,2,0),VLOOKUP(I106,Parâmetros!$B$3:$C$6,2,0)*VLOOKUP(H106,Parâmetros!$E$3:$G$5,2,0))))</f>
        <v>4</v>
      </c>
      <c r="K106" s="74">
        <f t="shared" ref="K106" si="73">IF(J106="",0,((G106*J106)*$F$30)*0.9*100)</f>
        <v>1.2149999999999999</v>
      </c>
      <c r="L106" s="3"/>
      <c r="M106" s="38"/>
    </row>
    <row r="107" spans="1:13" ht="45.75" customHeight="1" outlineLevel="1" x14ac:dyDescent="0.2">
      <c r="A107" s="170" t="str">
        <f>Máximo!A107</f>
        <v>3.75</v>
      </c>
      <c r="B107" s="667" t="str">
        <f>Máximo!B107:E107</f>
        <v>A ferramenta deverá reconhecer assiantes bloqueados na rede e nos CRM's para não alarmar mais as regras cujo esteja no caso</v>
      </c>
      <c r="C107" s="668"/>
      <c r="D107" s="668"/>
      <c r="E107" s="669"/>
      <c r="F107" s="68" t="str">
        <f>IF(Máximo!F107:I107="","",Máximo!F107:I107)</f>
        <v/>
      </c>
      <c r="G107" s="72">
        <f>Máximo!G107:J107</f>
        <v>7.4999999999999997E-3</v>
      </c>
      <c r="H107" s="70" t="str">
        <f>IF(Máximo!H107="","",Máximo!H107)</f>
        <v>Obrigatório</v>
      </c>
      <c r="I107" s="37" t="s">
        <v>4</v>
      </c>
      <c r="J107" s="73">
        <f>IF($K$13="Não Atende",0,IF(I107="","",IF(H107="",VLOOKUP(I107,Parâmetros!$B$3:$C$6,2,0),VLOOKUP(I107,Parâmetros!$B$3:$C$6,2,0)*VLOOKUP(H107,Parâmetros!$E$3:$G$5,2,0))))</f>
        <v>4</v>
      </c>
      <c r="K107" s="74">
        <f t="shared" ref="K107" si="74">IF(J107="",0,((G107*J107)*$F$30)*0.9*100)</f>
        <v>1.2149999999999999</v>
      </c>
      <c r="L107" s="3"/>
      <c r="M107" s="38"/>
    </row>
    <row r="108" spans="1:13" ht="45.75" customHeight="1" outlineLevel="1" x14ac:dyDescent="0.2">
      <c r="A108" s="170" t="str">
        <f>Máximo!A108</f>
        <v>3.76</v>
      </c>
      <c r="B108" s="667" t="str">
        <f>Máximo!B108:E108</f>
        <v>A ferramenta deverá ser extensível às premissas dos dealers concetando com POS's para verificar as credenciais do cliente antes da ativação do(s) produto(s)</v>
      </c>
      <c r="C108" s="668"/>
      <c r="D108" s="668"/>
      <c r="E108" s="669"/>
      <c r="F108" s="68" t="str">
        <f>IF(Máximo!F108:I108="","",Máximo!F108:I108)</f>
        <v/>
      </c>
      <c r="G108" s="72">
        <f>Máximo!G108:J108</f>
        <v>3.69318182E-3</v>
      </c>
      <c r="H108" s="70" t="str">
        <f>IF(Máximo!H108="","",Máximo!H108)</f>
        <v>Obrigatório</v>
      </c>
      <c r="I108" s="37" t="s">
        <v>5</v>
      </c>
      <c r="J108" s="73">
        <f>IF($K$13="Não Atende",0,IF(I108="","",IF(H108="",VLOOKUP(I108,Parâmetros!$B$3:$C$6,2,0),VLOOKUP(I108,Parâmetros!$B$3:$C$6,2,0)*VLOOKUP(H108,Parâmetros!$E$3:$G$5,2,0))))</f>
        <v>0</v>
      </c>
      <c r="K108" s="74">
        <f t="shared" ref="K108" si="75">IF(J108="",0,((G108*J108)*$F$30)*0.9*100)</f>
        <v>0</v>
      </c>
      <c r="L108" s="3"/>
      <c r="M108" s="38"/>
    </row>
    <row r="109" spans="1:13" ht="45.75" customHeight="1" outlineLevel="1" x14ac:dyDescent="0.2">
      <c r="A109" s="170" t="str">
        <f>Máximo!A109</f>
        <v>3.77</v>
      </c>
      <c r="B109" s="667" t="str">
        <f>Máximo!B109:E109</f>
        <v>A ferramenta deverá prover de mecanismos de georeferenciamento dos casos analisados</v>
      </c>
      <c r="C109" s="668"/>
      <c r="D109" s="668"/>
      <c r="E109" s="669"/>
      <c r="F109" s="68" t="str">
        <f>IF(Máximo!F109:I109="","",Máximo!F109:I109)</f>
        <v/>
      </c>
      <c r="G109" s="72">
        <f>Máximo!G109:J109</f>
        <v>7.4999999999999997E-3</v>
      </c>
      <c r="H109" s="70" t="str">
        <f>IF(Máximo!H109="","",Máximo!H109)</f>
        <v>Obrigatório</v>
      </c>
      <c r="I109" s="37" t="s">
        <v>4</v>
      </c>
      <c r="J109" s="73">
        <f>IF($K$13="Não Atende",0,IF(I109="","",IF(H109="",VLOOKUP(I109,Parâmetros!$B$3:$C$6,2,0),VLOOKUP(I109,Parâmetros!$B$3:$C$6,2,0)*VLOOKUP(H109,Parâmetros!$E$3:$G$5,2,0))))</f>
        <v>4</v>
      </c>
      <c r="K109" s="74">
        <f t="shared" ref="K109" si="76">IF(J109="",0,((G109*J109)*$F$30)*0.9*100)</f>
        <v>1.2149999999999999</v>
      </c>
      <c r="L109" s="3"/>
      <c r="M109" s="38"/>
    </row>
    <row r="110" spans="1:13" ht="45.75" customHeight="1" outlineLevel="1" x14ac:dyDescent="0.2">
      <c r="A110" s="170" t="str">
        <f>Máximo!A110</f>
        <v>3.78</v>
      </c>
      <c r="B110" s="667" t="str">
        <f>Máximo!B110:E110</f>
        <v>Capacidade de leitura biométrica para cruzamento de reconhecimento biométrico (facial, iris, digitais, etc) para as iniciativas de anti-fraude de frente de loja e cruzamento com perfil de mídias sociais (reconhecimento facial)</v>
      </c>
      <c r="C110" s="668"/>
      <c r="D110" s="668"/>
      <c r="E110" s="669"/>
      <c r="F110" s="68" t="str">
        <f>IF(Máximo!F110:I110="","",Máximo!F110:I110)</f>
        <v/>
      </c>
      <c r="G110" s="72">
        <f>Máximo!G110:J110</f>
        <v>3.69318182E-3</v>
      </c>
      <c r="H110" s="70" t="str">
        <f>IF(Máximo!H110="","",Máximo!H110)</f>
        <v>Obrigatório</v>
      </c>
      <c r="I110" s="37" t="s">
        <v>5</v>
      </c>
      <c r="J110" s="73">
        <f>IF($K$13="Não Atende",0,IF(I110="","",IF(H110="",VLOOKUP(I110,Parâmetros!$B$3:$C$6,2,0),VLOOKUP(I110,Parâmetros!$B$3:$C$6,2,0)*VLOOKUP(H110,Parâmetros!$E$3:$G$5,2,0))))</f>
        <v>0</v>
      </c>
      <c r="K110" s="74">
        <f t="shared" ref="K110" si="77">IF(J110="",0,((G110*J110)*$F$30)*0.9*100)</f>
        <v>0</v>
      </c>
      <c r="L110" s="3"/>
      <c r="M110" s="38"/>
    </row>
    <row r="111" spans="1:13" ht="45.75" customHeight="1" outlineLevel="1" x14ac:dyDescent="0.2">
      <c r="A111" s="170" t="str">
        <f>Máximo!A111</f>
        <v>3.79</v>
      </c>
      <c r="B111" s="667" t="str">
        <f>Máximo!B111:E111</f>
        <v>Capacidade de leitura biométrica para reconhecimento biométrico (facial, iris, digitais, etc) em documentos digitalizados.</v>
      </c>
      <c r="C111" s="668"/>
      <c r="D111" s="668"/>
      <c r="E111" s="669"/>
      <c r="F111" s="68" t="str">
        <f>IF(Máximo!F111:I111="","",Máximo!F111:I111)</f>
        <v/>
      </c>
      <c r="G111" s="72">
        <f>Máximo!G111:J111</f>
        <v>3.69318182E-3</v>
      </c>
      <c r="H111" s="70" t="str">
        <f>IF(Máximo!H111="","",Máximo!H111)</f>
        <v>Obrigatório</v>
      </c>
      <c r="I111" s="37" t="s">
        <v>5</v>
      </c>
      <c r="J111" s="73">
        <f>IF($K$13="Não Atende",0,IF(I111="","",IF(H111="",VLOOKUP(I111,Parâmetros!$B$3:$C$6,2,0),VLOOKUP(I111,Parâmetros!$B$3:$C$6,2,0)*VLOOKUP(H111,Parâmetros!$E$3:$G$5,2,0))))</f>
        <v>0</v>
      </c>
      <c r="K111" s="74">
        <f t="shared" ref="K111" si="78">IF(J111="",0,((G111*J111)*$F$30)*0.9*100)</f>
        <v>0</v>
      </c>
      <c r="L111" s="3"/>
      <c r="M111" s="38"/>
    </row>
    <row r="112" spans="1:13" ht="45.75" customHeight="1" outlineLevel="1" x14ac:dyDescent="0.2">
      <c r="A112" s="170" t="str">
        <f>Máximo!A112</f>
        <v>3.80</v>
      </c>
      <c r="B112" s="667" t="str">
        <f>Máximo!B112:E112</f>
        <v>Capacidade de leitura OCR (para habilitar checagem de assinatura e leitura de contratos)</v>
      </c>
      <c r="C112" s="668"/>
      <c r="D112" s="668"/>
      <c r="E112" s="669"/>
      <c r="F112" s="68" t="str">
        <f>IF(Máximo!F112:I112="","",Máximo!F112:I112)</f>
        <v/>
      </c>
      <c r="G112" s="72">
        <f>Máximo!G112:J112</f>
        <v>3.69318182E-3</v>
      </c>
      <c r="H112" s="70" t="str">
        <f>IF(Máximo!H112="","",Máximo!H112)</f>
        <v>Obrigatório</v>
      </c>
      <c r="I112" s="37" t="s">
        <v>5</v>
      </c>
      <c r="J112" s="73">
        <f>IF($K$13="Não Atende",0,IF(I112="","",IF(H112="",VLOOKUP(I112,Parâmetros!$B$3:$C$6,2,0),VLOOKUP(I112,Parâmetros!$B$3:$C$6,2,0)*VLOOKUP(H112,Parâmetros!$E$3:$G$5,2,0))))</f>
        <v>0</v>
      </c>
      <c r="K112" s="74">
        <f t="shared" ref="K112" si="79">IF(J112="",0,((G112*J112)*$F$30)*0.9*100)</f>
        <v>0</v>
      </c>
      <c r="L112" s="3"/>
      <c r="M112" s="38"/>
    </row>
    <row r="113" spans="1:15" ht="45.75" customHeight="1" outlineLevel="1" x14ac:dyDescent="0.2">
      <c r="A113" s="170" t="str">
        <f>Máximo!A113</f>
        <v>3.81</v>
      </c>
      <c r="B113" s="667" t="str">
        <f>Máximo!B113:E113</f>
        <v>Capacidade de conectar com scores externos (ClearSale, M4U Serasa, ABR, Receita Federal, etc) via webservices</v>
      </c>
      <c r="C113" s="668"/>
      <c r="D113" s="668"/>
      <c r="E113" s="669"/>
      <c r="F113" s="68" t="str">
        <f>IF(Máximo!F113:I113="","",Máximo!F113:I113)</f>
        <v/>
      </c>
      <c r="G113" s="72">
        <f>Máximo!G113:J113</f>
        <v>7.4999999999999997E-3</v>
      </c>
      <c r="H113" s="70" t="str">
        <f>IF(Máximo!H113="","",Máximo!H113)</f>
        <v>Obrigatório</v>
      </c>
      <c r="I113" s="37" t="s">
        <v>4</v>
      </c>
      <c r="J113" s="73">
        <f>IF($K$13="Não Atende",0,IF(I113="","",IF(H113="",VLOOKUP(I113,Parâmetros!$B$3:$C$6,2,0),VLOOKUP(I113,Parâmetros!$B$3:$C$6,2,0)*VLOOKUP(H113,Parâmetros!$E$3:$G$5,2,0))))</f>
        <v>4</v>
      </c>
      <c r="K113" s="74">
        <f t="shared" ref="K113" si="80">IF(J113="",0,((G113*J113)*$F$30)*0.9*100)</f>
        <v>1.2149999999999999</v>
      </c>
      <c r="L113" s="3"/>
      <c r="M113" s="38"/>
    </row>
    <row r="114" spans="1:15" ht="45.75" customHeight="1" outlineLevel="1" x14ac:dyDescent="0.2">
      <c r="A114" s="170" t="str">
        <f>Máximo!A114</f>
        <v>3.82</v>
      </c>
      <c r="B114" s="667" t="str">
        <f>Máximo!B114:E114</f>
        <v>A ferramenta deverá permitir ao analista e ao adminstrador do sistema a configuração e desenvolvimento de procedures para transformação dos dados (flexibilizando a criação de novas regras)</v>
      </c>
      <c r="C114" s="668"/>
      <c r="D114" s="668"/>
      <c r="E114" s="669"/>
      <c r="F114" s="68" t="str">
        <f>IF(Máximo!F114:I114="","",Máximo!F114:I114)</f>
        <v/>
      </c>
      <c r="G114" s="72">
        <f>Máximo!G114:J114</f>
        <v>7.4999999999999997E-3</v>
      </c>
      <c r="H114" s="70" t="str">
        <f>IF(Máximo!H114="","",Máximo!H114)</f>
        <v>Obrigatório</v>
      </c>
      <c r="I114" s="37" t="s">
        <v>4</v>
      </c>
      <c r="J114" s="73">
        <f>IF($K$13="Não Atende",0,IF(I114="","",IF(H114="",VLOOKUP(I114,Parâmetros!$B$3:$C$6,2,0),VLOOKUP(I114,Parâmetros!$B$3:$C$6,2,0)*VLOOKUP(H114,Parâmetros!$E$3:$G$5,2,0))))</f>
        <v>4</v>
      </c>
      <c r="K114" s="74">
        <f t="shared" ref="K114" si="81">IF(J114="",0,((G114*J114)*$F$30)*0.9*100)</f>
        <v>1.2149999999999999</v>
      </c>
      <c r="L114" s="3"/>
      <c r="M114" s="38"/>
    </row>
    <row r="115" spans="1:15" ht="45.75" customHeight="1" outlineLevel="1" x14ac:dyDescent="0.2">
      <c r="A115" s="170" t="str">
        <f>Máximo!A115</f>
        <v>3.83</v>
      </c>
      <c r="B115" s="667" t="str">
        <f>Máximo!B115:E115</f>
        <v>A ferramenta deverá permitir ao analista e ao administrador do sistema o input de dados de diversas fontes (configuração de dblink's, construção de etl's, etc)</v>
      </c>
      <c r="C115" s="668"/>
      <c r="D115" s="668"/>
      <c r="E115" s="669"/>
      <c r="F115" s="68" t="str">
        <f>IF(Máximo!F115:I115="","",Máximo!F115:I115)</f>
        <v/>
      </c>
      <c r="G115" s="72">
        <f>Máximo!G115:J115</f>
        <v>7.4999999999999997E-3</v>
      </c>
      <c r="H115" s="70" t="str">
        <f>IF(Máximo!H115="","",Máximo!H115)</f>
        <v>Obrigatório</v>
      </c>
      <c r="I115" s="37" t="s">
        <v>4</v>
      </c>
      <c r="J115" s="73">
        <f>IF($K$13="Não Atende",0,IF(I115="","",IF(H115="",VLOOKUP(I115,Parâmetros!$B$3:$C$6,2,0),VLOOKUP(I115,Parâmetros!$B$3:$C$6,2,0)*VLOOKUP(H115,Parâmetros!$E$3:$G$5,2,0))))</f>
        <v>4</v>
      </c>
      <c r="K115" s="74">
        <f t="shared" ref="K115" si="82">IF(J115="",0,((G115*J115)*$F$30)*0.9*100)</f>
        <v>1.2149999999999999</v>
      </c>
      <c r="L115" s="3"/>
      <c r="M115" s="38"/>
    </row>
    <row r="116" spans="1:15" ht="45.75" customHeight="1" outlineLevel="1" x14ac:dyDescent="0.2">
      <c r="A116" s="170" t="str">
        <f>Máximo!A116</f>
        <v>3.84</v>
      </c>
      <c r="B116" s="667" t="str">
        <f>Máximo!B116:E116</f>
        <v>A ferramenta deverá permitir ao administrador do sistema a configuração dos perfis de acesso e criação de usuários</v>
      </c>
      <c r="C116" s="668"/>
      <c r="D116" s="668"/>
      <c r="E116" s="669"/>
      <c r="F116" s="68" t="str">
        <f>IF(Máximo!F116:I116="","",Máximo!F116:I116)</f>
        <v/>
      </c>
      <c r="G116" s="72">
        <f>Máximo!G116:J116</f>
        <v>7.4999999999999997E-3</v>
      </c>
      <c r="H116" s="70" t="str">
        <f>IF(Máximo!H116="","",Máximo!H116)</f>
        <v>Obrigatório</v>
      </c>
      <c r="I116" s="37" t="s">
        <v>4</v>
      </c>
      <c r="J116" s="73">
        <f>IF($K$13="Não Atende",0,IF(I116="","",IF(H116="",VLOOKUP(I116,Parâmetros!$B$3:$C$6,2,0),VLOOKUP(I116,Parâmetros!$B$3:$C$6,2,0)*VLOOKUP(H116,Parâmetros!$E$3:$G$5,2,0))))</f>
        <v>4</v>
      </c>
      <c r="K116" s="74">
        <f t="shared" ref="K116" si="83">IF(J116="",0,((G116*J116)*$F$30)*0.9*100)</f>
        <v>1.2149999999999999</v>
      </c>
      <c r="L116" s="3"/>
      <c r="M116" s="38"/>
    </row>
    <row r="117" spans="1:15" ht="45.75" customHeight="1" outlineLevel="1" x14ac:dyDescent="0.2">
      <c r="A117" s="170" t="str">
        <f>Máximo!A117</f>
        <v>3.85</v>
      </c>
      <c r="B117" s="667" t="str">
        <f>Máximo!B117:E117</f>
        <v>A ferramenta deverá permitir ao analista e ao administrador do sistema a configuração de novas telas e fluxos de informação e aprovação dos casos (derivação, detecção e desbloqueio)</v>
      </c>
      <c r="C117" s="668"/>
      <c r="D117" s="668"/>
      <c r="E117" s="669"/>
      <c r="F117" s="68" t="str">
        <f>IF(Máximo!F117:I117="","",Máximo!F117:I117)</f>
        <v/>
      </c>
      <c r="G117" s="72">
        <f>Máximo!G117:J117</f>
        <v>7.4999999999999997E-3</v>
      </c>
      <c r="H117" s="70" t="str">
        <f>IF(Máximo!H117="","",Máximo!H117)</f>
        <v>Obrigatório</v>
      </c>
      <c r="I117" s="37" t="s">
        <v>4</v>
      </c>
      <c r="J117" s="73">
        <f>IF($K$13="Não Atende",0,IF(I117="","",IF(H117="",VLOOKUP(I117,Parâmetros!$B$3:$C$6,2,0),VLOOKUP(I117,Parâmetros!$B$3:$C$6,2,0)*VLOOKUP(H117,Parâmetros!$E$3:$G$5,2,0))))</f>
        <v>4</v>
      </c>
      <c r="K117" s="74">
        <f t="shared" ref="K117" si="84">IF(J117="",0,((G117*J117)*$F$30)*0.9*100)</f>
        <v>1.2149999999999999</v>
      </c>
      <c r="L117" s="3"/>
      <c r="M117" s="38"/>
    </row>
    <row r="118" spans="1:15" ht="45.75" customHeight="1" outlineLevel="1" x14ac:dyDescent="0.2">
      <c r="A118" s="170" t="str">
        <f>Máximo!A118</f>
        <v>3.86</v>
      </c>
      <c r="B118" s="667" t="str">
        <f>Máximo!B118:E118</f>
        <v>A ferramenta deverá permitir ao analista e ao administrador do sistema a configuração dos relatórios e suas fontes de dados</v>
      </c>
      <c r="C118" s="668"/>
      <c r="D118" s="668"/>
      <c r="E118" s="669"/>
      <c r="F118" s="68" t="str">
        <f>IF(Máximo!F118:I118="","",Máximo!F118:I118)</f>
        <v/>
      </c>
      <c r="G118" s="72">
        <f>Máximo!G118:J118</f>
        <v>7.4999999999999997E-3</v>
      </c>
      <c r="H118" s="70" t="str">
        <f>IF(Máximo!H118="","",Máximo!H118)</f>
        <v>Obrigatório</v>
      </c>
      <c r="I118" s="37" t="s">
        <v>4</v>
      </c>
      <c r="J118" s="73">
        <f>IF($K$13="Não Atende",0,IF(I118="","",IF(H118="",VLOOKUP(I118,Parâmetros!$B$3:$C$6,2,0),VLOOKUP(I118,Parâmetros!$B$3:$C$6,2,0)*VLOOKUP(H118,Parâmetros!$E$3:$G$5,2,0))))</f>
        <v>4</v>
      </c>
      <c r="K118" s="74">
        <f t="shared" ref="K118" si="85">IF(J118="",0,((G118*J118)*$F$30)*0.9*100)</f>
        <v>1.2149999999999999</v>
      </c>
      <c r="L118" s="3"/>
      <c r="M118" s="38"/>
    </row>
    <row r="119" spans="1:15" ht="45.75" customHeight="1" outlineLevel="1" x14ac:dyDescent="0.2">
      <c r="A119" s="170" t="str">
        <f>Máximo!A119</f>
        <v>3.87</v>
      </c>
      <c r="B119" s="667" t="str">
        <f>Máximo!B119:E119</f>
        <v>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v>
      </c>
      <c r="C119" s="668"/>
      <c r="D119" s="668"/>
      <c r="E119" s="669"/>
      <c r="F119" s="68" t="str">
        <f>IF(Máximo!F119:I119="","",Máximo!F119:I119)</f>
        <v/>
      </c>
      <c r="G119" s="72">
        <f>Máximo!G119:J119</f>
        <v>7.4999999999999997E-3</v>
      </c>
      <c r="H119" s="70" t="str">
        <f>IF(Máximo!H119="","",Máximo!H119)</f>
        <v>Obrigatório</v>
      </c>
      <c r="I119" s="37" t="s">
        <v>17</v>
      </c>
      <c r="J119" s="73">
        <f>IF($K$13="Não Atende",0,IF(I119="","",IF(H119="",VLOOKUP(I119,Parâmetros!$B$3:$C$6,2,0),VLOOKUP(I119,Parâmetros!$B$3:$C$6,2,0)*VLOOKUP(H119,Parâmetros!$E$3:$G$5,2,0))))</f>
        <v>2</v>
      </c>
      <c r="K119" s="74">
        <f t="shared" ref="K119" si="86">IF(J119="",0,((G119*J119)*$F$30)*0.9*100)</f>
        <v>0.60749999999999993</v>
      </c>
      <c r="L119" s="3"/>
      <c r="M119" s="38"/>
    </row>
    <row r="120" spans="1:15" ht="45.75" customHeight="1" outlineLevel="1" x14ac:dyDescent="0.2">
      <c r="A120" s="170" t="str">
        <f>Máximo!A120</f>
        <v>3.88</v>
      </c>
      <c r="B120" s="667" t="str">
        <f>Máximo!B120:E120</f>
        <v>A ferramenta deverá ser capaz de identificar cenários de suppressed usage e missing usage nos dados através dos switches/ERB's (configurações de rede fraudulentas), emitindo alertas e relatórios</v>
      </c>
      <c r="C120" s="668"/>
      <c r="D120" s="668"/>
      <c r="E120" s="669"/>
      <c r="F120" s="68" t="str">
        <f>IF(Máximo!F120:I120="","",Máximo!F120:I120)</f>
        <v/>
      </c>
      <c r="G120" s="72">
        <f>Máximo!G120:J120</f>
        <v>7.4999999999999997E-3</v>
      </c>
      <c r="H120" s="70" t="str">
        <f>IF(Máximo!H120="","",Máximo!H120)</f>
        <v>Obrigatório</v>
      </c>
      <c r="I120" s="37" t="s">
        <v>17</v>
      </c>
      <c r="J120" s="73">
        <f>IF($K$13="Não Atende",0,IF(I120="","",IF(H120="",VLOOKUP(I120,Parâmetros!$B$3:$C$6,2,0),VLOOKUP(I120,Parâmetros!$B$3:$C$6,2,0)*VLOOKUP(H120,Parâmetros!$E$3:$G$5,2,0))))</f>
        <v>2</v>
      </c>
      <c r="K120" s="74">
        <f t="shared" ref="K120" si="87">IF(J120="",0,((G120*J120)*$F$30)*0.9*100)</f>
        <v>0.60749999999999993</v>
      </c>
      <c r="L120" s="3"/>
      <c r="M120" s="38"/>
    </row>
    <row r="121" spans="1:15" ht="45.75" customHeight="1" outlineLevel="1" x14ac:dyDescent="0.2">
      <c r="A121" s="170" t="str">
        <f>Máximo!A121</f>
        <v>3.89</v>
      </c>
      <c r="B121" s="667" t="str">
        <f>Máximo!B121:E121</f>
        <v>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v>
      </c>
      <c r="C121" s="668"/>
      <c r="D121" s="668"/>
      <c r="E121" s="669"/>
      <c r="F121" s="68" t="str">
        <f>IF(Máximo!F121:I121="","",Máximo!F121:I121)</f>
        <v/>
      </c>
      <c r="G121" s="72">
        <f>Máximo!G121:J121</f>
        <v>7.4999999999999997E-3</v>
      </c>
      <c r="H121" s="70" t="str">
        <f>IF(Máximo!H121="","",Máximo!H121)</f>
        <v>Obrigatório</v>
      </c>
      <c r="I121" s="37" t="s">
        <v>5</v>
      </c>
      <c r="J121" s="73">
        <f>IF($K$13="Não Atende",0,IF(I121="","",IF(H121="",VLOOKUP(I121,Parâmetros!$B$3:$C$6,2,0),VLOOKUP(I121,Parâmetros!$B$3:$C$6,2,0)*VLOOKUP(H121,Parâmetros!$E$3:$G$5,2,0))))</f>
        <v>0</v>
      </c>
      <c r="K121" s="74">
        <f t="shared" ref="K121" si="88">IF(J121="",0,((G121*J121)*$F$30)*0.9*100)</f>
        <v>0</v>
      </c>
      <c r="L121" s="3"/>
      <c r="M121" s="38"/>
    </row>
    <row r="122" spans="1:15" ht="45.75" customHeight="1" outlineLevel="1" x14ac:dyDescent="0.2">
      <c r="A122" s="170" t="str">
        <f>Máximo!A122</f>
        <v>3.90</v>
      </c>
      <c r="B122" s="667" t="str">
        <f>Máximo!B122:E122</f>
        <v>No momento da conclusão da análise do caso (ação do analista) a ferramenta deverá possuir workflow para o sistema de tarifação e faturamento (SIN, Sisraf, SFA e Arbor) enviando comando para cancelamento da fatura e de chamadas (No Bill)</v>
      </c>
      <c r="C122" s="668"/>
      <c r="D122" s="668"/>
      <c r="E122" s="669"/>
      <c r="F122" s="68" t="str">
        <f>IF(Máximo!F122:I122="","",Máximo!F122:I122)</f>
        <v/>
      </c>
      <c r="G122" s="72">
        <f>Máximo!G122:J122</f>
        <v>7.4999999999999997E-3</v>
      </c>
      <c r="H122" s="70" t="str">
        <f>IF(Máximo!H122="","",Máximo!H122)</f>
        <v>Obrigatório</v>
      </c>
      <c r="I122" s="37" t="s">
        <v>17</v>
      </c>
      <c r="J122" s="73">
        <f>IF($K$13="Não Atende",0,IF(I122="","",IF(H122="",VLOOKUP(I122,Parâmetros!$B$3:$C$6,2,0),VLOOKUP(I122,Parâmetros!$B$3:$C$6,2,0)*VLOOKUP(H122,Parâmetros!$E$3:$G$5,2,0))))</f>
        <v>2</v>
      </c>
      <c r="K122" s="74">
        <f t="shared" ref="K122" si="89">IF(J122="",0,((G122*J122)*$F$30)*0.9*100)</f>
        <v>0.60749999999999993</v>
      </c>
      <c r="L122" s="3"/>
      <c r="M122" s="38"/>
    </row>
    <row r="123" spans="1:15" ht="15" customHeight="1" outlineLevel="1" x14ac:dyDescent="0.2">
      <c r="A123" s="121"/>
      <c r="B123" s="236" t="s">
        <v>169</v>
      </c>
      <c r="C123" s="236"/>
      <c r="D123" s="236"/>
      <c r="E123" s="236"/>
      <c r="F123" s="122"/>
      <c r="G123" s="122"/>
      <c r="H123" s="122"/>
      <c r="I123" s="239"/>
      <c r="J123" s="122"/>
      <c r="K123" s="122"/>
      <c r="L123" s="122"/>
      <c r="M123" s="123"/>
      <c r="N123" s="168"/>
      <c r="O123" s="168"/>
    </row>
    <row r="124" spans="1:15" ht="45.75" customHeight="1" outlineLevel="1" x14ac:dyDescent="0.2">
      <c r="A124" s="170" t="str">
        <f>Máximo!A124</f>
        <v>3.91</v>
      </c>
      <c r="B124" s="667" t="str">
        <f>Máximo!B124:E124</f>
        <v>A ferramenta deverá armazenar o histórico de transações de análise de crédito dos últimos 8 meses (histórico de fraude e alarmes) e de forma consolidado por 5 anos para permitir reports</v>
      </c>
      <c r="C124" s="668"/>
      <c r="D124" s="668"/>
      <c r="E124" s="669"/>
      <c r="F124" s="68" t="str">
        <f>IF(Máximo!F124:I124="","",Máximo!F124:I124)</f>
        <v/>
      </c>
      <c r="G124" s="72">
        <f>Máximo!G124:J124</f>
        <v>5.3571428599999997E-3</v>
      </c>
      <c r="H124" s="70" t="str">
        <f>IF(Máximo!H124="","",Máximo!H124)</f>
        <v>Obrigatório</v>
      </c>
      <c r="I124" s="37" t="s">
        <v>4</v>
      </c>
      <c r="J124" s="73">
        <f>IF($K$13="Não Atende",0,IF(I124="","",IF(H124="",VLOOKUP(I124,Parâmetros!$B$3:$C$6,2,0),VLOOKUP(I124,Parâmetros!$B$3:$C$6,2,0)*VLOOKUP(H124,Parâmetros!$E$3:$G$5,2,0))))</f>
        <v>4</v>
      </c>
      <c r="K124" s="74">
        <f t="shared" ref="K124" si="90">IF(J124="",0,((G124*J124)*$F$30)*0.9*100)</f>
        <v>0.86785714331999997</v>
      </c>
      <c r="L124" s="3"/>
      <c r="M124" s="38"/>
    </row>
    <row r="125" spans="1:15" ht="45.75" customHeight="1" outlineLevel="1" x14ac:dyDescent="0.2">
      <c r="A125" s="170" t="str">
        <f>Máximo!A125</f>
        <v>3.92</v>
      </c>
      <c r="B125" s="667" t="str">
        <f>Máximo!B125:E125</f>
        <v>A ferramenta deverá armazenar a base histórica de tráfego (Voz, Gprs, SMS, MMS, recarga, VOIP) detalhado CDR a CDR dos últimos 3 meses e de forma consolidado por 5 anos para permitir reports</v>
      </c>
      <c r="C125" s="668"/>
      <c r="D125" s="668"/>
      <c r="E125" s="669"/>
      <c r="F125" s="68" t="str">
        <f>IF(Máximo!F125:I125="","",Máximo!F125:I125)</f>
        <v/>
      </c>
      <c r="G125" s="72">
        <f>Máximo!G125:J125</f>
        <v>5.3571428599999997E-3</v>
      </c>
      <c r="H125" s="70" t="str">
        <f>IF(Máximo!H125="","",Máximo!H125)</f>
        <v>Obrigatório</v>
      </c>
      <c r="I125" s="37" t="s">
        <v>4</v>
      </c>
      <c r="J125" s="73">
        <f>IF($K$13="Não Atende",0,IF(I125="","",IF(H125="",VLOOKUP(I125,Parâmetros!$B$3:$C$6,2,0),VLOOKUP(I125,Parâmetros!$B$3:$C$6,2,0)*VLOOKUP(H125,Parâmetros!$E$3:$G$5,2,0))))</f>
        <v>4</v>
      </c>
      <c r="K125" s="74">
        <f t="shared" ref="K125" si="91">IF(J125="",0,((G125*J125)*$F$30)*0.9*100)</f>
        <v>0.86785714331999997</v>
      </c>
      <c r="L125" s="3"/>
      <c r="M125" s="38"/>
    </row>
    <row r="126" spans="1:15" ht="45.75" customHeight="1" outlineLevel="1" x14ac:dyDescent="0.2">
      <c r="A126" s="170" t="str">
        <f>Máximo!A126</f>
        <v>3.93</v>
      </c>
      <c r="B126" s="667" t="str">
        <f>Máximo!B126:E126</f>
        <v>A ferramenta deverá possibilitar o backup das bases históricas e acesso de consulta</v>
      </c>
      <c r="C126" s="668"/>
      <c r="D126" s="668"/>
      <c r="E126" s="669"/>
      <c r="F126" s="68" t="str">
        <f>IF(Máximo!F126:I126="","",Máximo!F126:I126)</f>
        <v/>
      </c>
      <c r="G126" s="72">
        <f>Máximo!G126:J126</f>
        <v>5.3571428599999997E-3</v>
      </c>
      <c r="H126" s="70" t="str">
        <f>IF(Máximo!H126="","",Máximo!H126)</f>
        <v>Obrigatório</v>
      </c>
      <c r="I126" s="37" t="s">
        <v>4</v>
      </c>
      <c r="J126" s="73">
        <f>IF($K$13="Não Atende",0,IF(I126="","",IF(H126="",VLOOKUP(I126,Parâmetros!$B$3:$C$6,2,0),VLOOKUP(I126,Parâmetros!$B$3:$C$6,2,0)*VLOOKUP(H126,Parâmetros!$E$3:$G$5,2,0))))</f>
        <v>4</v>
      </c>
      <c r="K126" s="74">
        <f t="shared" ref="K126" si="92">IF(J126="",0,((G126*J126)*$F$30)*0.9*100)</f>
        <v>0.86785714331999997</v>
      </c>
      <c r="L126" s="3"/>
      <c r="M126" s="38"/>
    </row>
    <row r="127" spans="1:15" ht="45.75" customHeight="1" outlineLevel="1" x14ac:dyDescent="0.2">
      <c r="A127" s="170" t="str">
        <f>Máximo!A127</f>
        <v>3.94</v>
      </c>
      <c r="B127" s="667" t="str">
        <f>Máximo!B127:E127</f>
        <v>A ferramenta deverá armazenar os dados cadastrais da base de assiantes Oi (aproximadamente 70 milhões, com estimativa de crescimento de 5 milhões nos próximos 3 anos)</v>
      </c>
      <c r="C127" s="668"/>
      <c r="D127" s="668"/>
      <c r="E127" s="669"/>
      <c r="F127" s="68" t="str">
        <f>IF(Máximo!F127:I127="","",Máximo!F127:I127)</f>
        <v/>
      </c>
      <c r="G127" s="72">
        <f>Máximo!G127:J127</f>
        <v>5.3571428599999997E-3</v>
      </c>
      <c r="H127" s="70" t="str">
        <f>IF(Máximo!H127="","",Máximo!H127)</f>
        <v>Obrigatório</v>
      </c>
      <c r="I127" s="37" t="s">
        <v>4</v>
      </c>
      <c r="J127" s="73">
        <f>IF($K$13="Não Atende",0,IF(I127="","",IF(H127="",VLOOKUP(I127,Parâmetros!$B$3:$C$6,2,0),VLOOKUP(I127,Parâmetros!$B$3:$C$6,2,0)*VLOOKUP(H127,Parâmetros!$E$3:$G$5,2,0))))</f>
        <v>4</v>
      </c>
      <c r="K127" s="74">
        <f t="shared" ref="K127" si="93">IF(J127="",0,((G127*J127)*$F$30)*0.9*100)</f>
        <v>0.86785714331999997</v>
      </c>
      <c r="L127" s="3"/>
      <c r="M127" s="38"/>
    </row>
    <row r="128" spans="1:15" ht="45.75" customHeight="1" outlineLevel="1" x14ac:dyDescent="0.2">
      <c r="A128" s="170" t="str">
        <f>Máximo!A128</f>
        <v>3.95</v>
      </c>
      <c r="B128" s="667" t="str">
        <f>Máximo!B128:E128</f>
        <v>A ferramenta deverá possuir um repositório central de fraude com todas as informações das análises de casos, com capacidade de armazenamento de histórico de 5 anos para consultas (via interface)</v>
      </c>
      <c r="C128" s="668"/>
      <c r="D128" s="668"/>
      <c r="E128" s="669"/>
      <c r="F128" s="68" t="str">
        <f>IF(Máximo!F128:I128="","",Máximo!F128:I128)</f>
        <v/>
      </c>
      <c r="G128" s="72">
        <f>Máximo!G128:J128</f>
        <v>5.3571428599999997E-3</v>
      </c>
      <c r="H128" s="70" t="str">
        <f>IF(Máximo!H128="","",Máximo!H128)</f>
        <v>Obrigatório</v>
      </c>
      <c r="I128" s="37" t="s">
        <v>4</v>
      </c>
      <c r="J128" s="73">
        <f>IF($K$13="Não Atende",0,IF(I128="","",IF(H128="",VLOOKUP(I128,Parâmetros!$B$3:$C$6,2,0),VLOOKUP(I128,Parâmetros!$B$3:$C$6,2,0)*VLOOKUP(H128,Parâmetros!$E$3:$G$5,2,0))))</f>
        <v>4</v>
      </c>
      <c r="K128" s="74">
        <f t="shared" ref="K128" si="94">IF(J128="",0,((G128*J128)*$F$30)*0.9*100)</f>
        <v>0.86785714331999997</v>
      </c>
      <c r="L128" s="3"/>
      <c r="M128" s="38"/>
    </row>
    <row r="129" spans="1:13" ht="45.75" customHeight="1" outlineLevel="1" x14ac:dyDescent="0.2">
      <c r="A129" s="170" t="str">
        <f>Máximo!A129</f>
        <v>3.96</v>
      </c>
      <c r="B129" s="667" t="str">
        <f>Máximo!B129:E129</f>
        <v>Ser compatível com ferramentas e frameworks Big Data de mercado, como Hadoop e Spark</v>
      </c>
      <c r="C129" s="668"/>
      <c r="D129" s="668"/>
      <c r="E129" s="669"/>
      <c r="F129" s="68" t="str">
        <f>IF(Máximo!F129:I129="","",Máximo!F129:I129)</f>
        <v/>
      </c>
      <c r="G129" s="72">
        <f>Máximo!G129:J129</f>
        <v>5.3571428599999997E-3</v>
      </c>
      <c r="H129" s="70" t="str">
        <f>IF(Máximo!H129="","",Máximo!H129)</f>
        <v>Obrigatório</v>
      </c>
      <c r="I129" s="37" t="s">
        <v>4</v>
      </c>
      <c r="J129" s="73">
        <f>IF($K$13="Não Atende",0,IF(I129="","",IF(H129="",VLOOKUP(I129,Parâmetros!$B$3:$C$6,2,0),VLOOKUP(I129,Parâmetros!$B$3:$C$6,2,0)*VLOOKUP(H129,Parâmetros!$E$3:$G$5,2,0))))</f>
        <v>4</v>
      </c>
      <c r="K129" s="74">
        <f t="shared" ref="K129" si="95">IF(J129="",0,((G129*J129)*$F$30)*0.9*100)</f>
        <v>0.86785714331999997</v>
      </c>
      <c r="L129" s="3"/>
      <c r="M129" s="38"/>
    </row>
    <row r="130" spans="1:13" ht="45.75" customHeight="1" outlineLevel="1" x14ac:dyDescent="0.2">
      <c r="A130" s="170" t="str">
        <f>Máximo!A130</f>
        <v>3.97</v>
      </c>
      <c r="B130" s="667" t="str">
        <f>Máximo!B130:E130</f>
        <v>Possibilitar data loading e data connection via DBLink com BDs Oracle</v>
      </c>
      <c r="C130" s="668"/>
      <c r="D130" s="668"/>
      <c r="E130" s="669"/>
      <c r="F130" s="68" t="str">
        <f>IF(Máximo!F130:I130="","",Máximo!F130:I130)</f>
        <v/>
      </c>
      <c r="G130" s="72">
        <f>Máximo!G130:J130</f>
        <v>5.3571428599999997E-3</v>
      </c>
      <c r="H130" s="70" t="str">
        <f>IF(Máximo!H130="","",Máximo!H130)</f>
        <v>Obrigatório</v>
      </c>
      <c r="I130" s="37" t="s">
        <v>4</v>
      </c>
      <c r="J130" s="73">
        <f>IF($K$13="Não Atende",0,IF(I130="","",IF(H130="",VLOOKUP(I130,Parâmetros!$B$3:$C$6,2,0),VLOOKUP(I130,Parâmetros!$B$3:$C$6,2,0)*VLOOKUP(H130,Parâmetros!$E$3:$G$5,2,0))))</f>
        <v>4</v>
      </c>
      <c r="K130" s="74">
        <f t="shared" ref="K130" si="96">IF(J130="",0,((G130*J130)*$F$30)*0.9*100)</f>
        <v>0.86785714331999997</v>
      </c>
      <c r="L130" s="3"/>
      <c r="M130" s="38"/>
    </row>
    <row r="131" spans="1:13" ht="45.75" customHeight="1" outlineLevel="1" x14ac:dyDescent="0.2">
      <c r="A131" s="170" t="str">
        <f>Máximo!A131</f>
        <v>3.98</v>
      </c>
      <c r="B131" s="667" t="str">
        <f>Máximo!B131:E131</f>
        <v>Possibilitar data loading e data connection via DBLink com BDs SQL Server</v>
      </c>
      <c r="C131" s="668"/>
      <c r="D131" s="668"/>
      <c r="E131" s="669"/>
      <c r="F131" s="68" t="str">
        <f>IF(Máximo!F131:I131="","",Máximo!F131:I131)</f>
        <v/>
      </c>
      <c r="G131" s="72">
        <f>Máximo!G131:J131</f>
        <v>5.3571428599999997E-3</v>
      </c>
      <c r="H131" s="70" t="str">
        <f>IF(Máximo!H131="","",Máximo!H131)</f>
        <v>Obrigatório</v>
      </c>
      <c r="I131" s="37" t="s">
        <v>4</v>
      </c>
      <c r="J131" s="73">
        <f>IF($K$13="Não Atende",0,IF(I131="","",IF(H131="",VLOOKUP(I131,Parâmetros!$B$3:$C$6,2,0),VLOOKUP(I131,Parâmetros!$B$3:$C$6,2,0)*VLOOKUP(H131,Parâmetros!$E$3:$G$5,2,0))))</f>
        <v>4</v>
      </c>
      <c r="K131" s="74">
        <f t="shared" ref="K131" si="97">IF(J131="",0,((G131*J131)*$F$30)*0.9*100)</f>
        <v>0.86785714331999997</v>
      </c>
      <c r="L131" s="3"/>
      <c r="M131" s="38"/>
    </row>
    <row r="132" spans="1:13" ht="45.75" customHeight="1" outlineLevel="1" x14ac:dyDescent="0.2">
      <c r="A132" s="170" t="str">
        <f>Máximo!A132</f>
        <v>3.99</v>
      </c>
      <c r="B132" s="667" t="str">
        <f>Máximo!B132:E132</f>
        <v>Possibilitar data loading e data connection via DBLink com BDs PostGree</v>
      </c>
      <c r="C132" s="668"/>
      <c r="D132" s="668"/>
      <c r="E132" s="669"/>
      <c r="F132" s="68" t="str">
        <f>IF(Máximo!F132:I132="","",Máximo!F132:I132)</f>
        <v/>
      </c>
      <c r="G132" s="72">
        <f>Máximo!G132:J132</f>
        <v>5.3571428599999997E-3</v>
      </c>
      <c r="H132" s="70" t="str">
        <f>IF(Máximo!H132="","",Máximo!H132)</f>
        <v>Obrigatório</v>
      </c>
      <c r="I132" s="37" t="s">
        <v>4</v>
      </c>
      <c r="J132" s="73">
        <f>IF($K$13="Não Atende",0,IF(I132="","",IF(H132="",VLOOKUP(I132,Parâmetros!$B$3:$C$6,2,0),VLOOKUP(I132,Parâmetros!$B$3:$C$6,2,0)*VLOOKUP(H132,Parâmetros!$E$3:$G$5,2,0))))</f>
        <v>4</v>
      </c>
      <c r="K132" s="74">
        <f t="shared" ref="K132" si="98">IF(J132="",0,((G132*J132)*$F$30)*0.9*100)</f>
        <v>0.86785714331999997</v>
      </c>
      <c r="L132" s="3"/>
      <c r="M132" s="38"/>
    </row>
    <row r="133" spans="1:13" ht="45.75" customHeight="1" outlineLevel="1" x14ac:dyDescent="0.2">
      <c r="A133" s="170" t="str">
        <f>Máximo!A133</f>
        <v>3.100</v>
      </c>
      <c r="B133" s="667" t="str">
        <f>Máximo!B133:E133</f>
        <v>Todas as funcionalidades, telas, ajuda (manual), relatório e outros deverão estar em português.</v>
      </c>
      <c r="C133" s="668"/>
      <c r="D133" s="668"/>
      <c r="E133" s="669"/>
      <c r="F133" s="68" t="str">
        <f>IF(Máximo!F133:I133="","",Máximo!F133:I133)</f>
        <v/>
      </c>
      <c r="G133" s="72">
        <f>Máximo!G133:J133</f>
        <v>5.3571428599999997E-3</v>
      </c>
      <c r="H133" s="70" t="str">
        <f>IF(Máximo!H133="","",Máximo!H133)</f>
        <v>Obrigatório</v>
      </c>
      <c r="I133" s="37" t="s">
        <v>5</v>
      </c>
      <c r="J133" s="73">
        <f>IF($K$13="Não Atende",0,IF(I133="","",IF(H133="",VLOOKUP(I133,Parâmetros!$B$3:$C$6,2,0),VLOOKUP(I133,Parâmetros!$B$3:$C$6,2,0)*VLOOKUP(H133,Parâmetros!$E$3:$G$5,2,0))))</f>
        <v>0</v>
      </c>
      <c r="K133" s="74">
        <f t="shared" ref="K133" si="99">IF(J133="",0,((G133*J133)*$F$30)*0.9*100)</f>
        <v>0</v>
      </c>
      <c r="L133" s="3"/>
      <c r="M133" s="38"/>
    </row>
    <row r="134" spans="1:13" ht="45.75" customHeight="1" outlineLevel="1" x14ac:dyDescent="0.2">
      <c r="A134" s="170" t="str">
        <f>Máximo!A134</f>
        <v>3.101</v>
      </c>
      <c r="B134" s="667" t="str">
        <f>Máximo!B134:E134</f>
        <v>Front-end (telas) com botões de help/auto-ajuda.</v>
      </c>
      <c r="C134" s="668"/>
      <c r="D134" s="668"/>
      <c r="E134" s="669"/>
      <c r="F134" s="68" t="str">
        <f>IF(Máximo!F134:I134="","",Máximo!F134:I134)</f>
        <v/>
      </c>
      <c r="G134" s="72">
        <f>Máximo!G134:J134</f>
        <v>5.3571428599999997E-3</v>
      </c>
      <c r="H134" s="70" t="str">
        <f>IF(Máximo!H134="","",Máximo!H134)</f>
        <v>Obrigatório</v>
      </c>
      <c r="I134" s="37" t="s">
        <v>4</v>
      </c>
      <c r="J134" s="73">
        <f>IF($K$13="Não Atende",0,IF(I134="","",IF(H134="",VLOOKUP(I134,Parâmetros!$B$3:$C$6,2,0),VLOOKUP(I134,Parâmetros!$B$3:$C$6,2,0)*VLOOKUP(H134,Parâmetros!$E$3:$G$5,2,0))))</f>
        <v>4</v>
      </c>
      <c r="K134" s="74">
        <f t="shared" ref="K134" si="100">IF(J134="",0,((G134*J134)*$F$30)*0.9*100)</f>
        <v>0.86785714331999997</v>
      </c>
      <c r="L134" s="3"/>
      <c r="M134" s="38"/>
    </row>
    <row r="135" spans="1:13" ht="45.75" customHeight="1" outlineLevel="1" x14ac:dyDescent="0.2">
      <c r="A135" s="170" t="str">
        <f>Máximo!A135</f>
        <v>3.102</v>
      </c>
      <c r="B135" s="667" t="str">
        <f>Máximo!B135:E135</f>
        <v>A aplicação deverá ter a identidade visual dos padrões de sistemas da Oi (logomarca, aparência, etc.)</v>
      </c>
      <c r="C135" s="668"/>
      <c r="D135" s="668"/>
      <c r="E135" s="669"/>
      <c r="F135" s="68" t="str">
        <f>IF(Máximo!F135:I135="","",Máximo!F135:I135)</f>
        <v/>
      </c>
      <c r="G135" s="72">
        <f>Máximo!G135:J135</f>
        <v>5.3571428599999997E-3</v>
      </c>
      <c r="H135" s="70" t="str">
        <f>IF(Máximo!H135="","",Máximo!H135)</f>
        <v>Obrigatório</v>
      </c>
      <c r="I135" s="37" t="s">
        <v>4</v>
      </c>
      <c r="J135" s="73">
        <f>IF($K$13="Não Atende",0,IF(I135="","",IF(H135="",VLOOKUP(I135,Parâmetros!$B$3:$C$6,2,0),VLOOKUP(I135,Parâmetros!$B$3:$C$6,2,0)*VLOOKUP(H135,Parâmetros!$E$3:$G$5,2,0))))</f>
        <v>4</v>
      </c>
      <c r="K135" s="74">
        <f t="shared" ref="K135" si="101">IF(J135="",0,((G135*J135)*$F$30)*0.9*100)</f>
        <v>0.86785714331999997</v>
      </c>
      <c r="L135" s="3"/>
      <c r="M135" s="38"/>
    </row>
    <row r="136" spans="1:13" ht="45.75" customHeight="1" outlineLevel="1" x14ac:dyDescent="0.2">
      <c r="A136" s="170" t="str">
        <f>Máximo!A136</f>
        <v>3.103</v>
      </c>
      <c r="B136" s="667" t="str">
        <f>Máximo!B136:E136</f>
        <v>A solução deverá ter front end web com design responsivo usando HTML 5 de forma que possa ser multidevices executado em Web Browser e dispositivos móveis</v>
      </c>
      <c r="C136" s="668"/>
      <c r="D136" s="668"/>
      <c r="E136" s="669"/>
      <c r="F136" s="68" t="str">
        <f>IF(Máximo!F136:I136="","",Máximo!F136:I136)</f>
        <v/>
      </c>
      <c r="G136" s="72">
        <f>Máximo!G136:J136</f>
        <v>5.3571428599999997E-3</v>
      </c>
      <c r="H136" s="70" t="str">
        <f>IF(Máximo!H136="","",Máximo!H136)</f>
        <v>Obrigatório</v>
      </c>
      <c r="I136" s="37" t="s">
        <v>4</v>
      </c>
      <c r="J136" s="73">
        <f>IF($K$13="Não Atende",0,IF(I136="","",IF(H136="",VLOOKUP(I136,Parâmetros!$B$3:$C$6,2,0),VLOOKUP(I136,Parâmetros!$B$3:$C$6,2,0)*VLOOKUP(H136,Parâmetros!$E$3:$G$5,2,0))))</f>
        <v>4</v>
      </c>
      <c r="K136" s="74">
        <f t="shared" ref="K136" si="102">IF(J136="",0,((G136*J136)*$F$30)*0.9*100)</f>
        <v>0.86785714331999997</v>
      </c>
      <c r="L136" s="3"/>
      <c r="M136" s="38"/>
    </row>
    <row r="137" spans="1:13" ht="45.75" customHeight="1" outlineLevel="1" x14ac:dyDescent="0.2">
      <c r="A137" s="170" t="str">
        <f>Máximo!A137</f>
        <v>3.104</v>
      </c>
      <c r="B137" s="667" t="str">
        <f>Máximo!B137:E137</f>
        <v>Criação/alteração de workflows e formulários deve ser possível de ser realizada sem a necessidade de conhecimento de linguagem de programação ou codificada (Ex: PHP, Java Script)</v>
      </c>
      <c r="C137" s="668"/>
      <c r="D137" s="668"/>
      <c r="E137" s="669"/>
      <c r="F137" s="68" t="str">
        <f>IF(Máximo!F137:I137="","",Máximo!F137:I137)</f>
        <v/>
      </c>
      <c r="G137" s="72">
        <f>Máximo!G137:J137</f>
        <v>5.3571428599999997E-3</v>
      </c>
      <c r="H137" s="70" t="str">
        <f>IF(Máximo!H137="","",Máximo!H137)</f>
        <v>Obrigatório</v>
      </c>
      <c r="I137" s="37" t="s">
        <v>4</v>
      </c>
      <c r="J137" s="73">
        <f>IF($K$13="Não Atende",0,IF(I137="","",IF(H137="",VLOOKUP(I137,Parâmetros!$B$3:$C$6,2,0),VLOOKUP(I137,Parâmetros!$B$3:$C$6,2,0)*VLOOKUP(H137,Parâmetros!$E$3:$G$5,2,0))))</f>
        <v>4</v>
      </c>
      <c r="K137" s="74">
        <f t="shared" ref="K137" si="103">IF(J137="",0,((G137*J137)*$F$30)*0.9*100)</f>
        <v>0.86785714331999997</v>
      </c>
      <c r="L137" s="3"/>
      <c r="M137" s="38"/>
    </row>
    <row r="138" spans="1:13" ht="45.75" customHeight="1" outlineLevel="1" x14ac:dyDescent="0.2">
      <c r="A138" s="170" t="str">
        <f>Máximo!A138</f>
        <v>3.105</v>
      </c>
      <c r="B138" s="667" t="str">
        <f>Máximo!B138:E138</f>
        <v>Demonstrar habilidade para configurar novas regras, lógicas e fluxos de negócio usando ferramentas drag and drop (interfaces de consultas, dashboards, etc.)</v>
      </c>
      <c r="C138" s="668"/>
      <c r="D138" s="668"/>
      <c r="E138" s="669"/>
      <c r="F138" s="68" t="str">
        <f>IF(Máximo!F138:I138="","",Máximo!F138:I138)</f>
        <v/>
      </c>
      <c r="G138" s="72">
        <f>Máximo!G138:J138</f>
        <v>5.3571428599999997E-3</v>
      </c>
      <c r="H138" s="70" t="str">
        <f>IF(Máximo!H138="","",Máximo!H138)</f>
        <v>Obrigatório</v>
      </c>
      <c r="I138" s="37" t="s">
        <v>4</v>
      </c>
      <c r="J138" s="73">
        <f>IF($K$13="Não Atende",0,IF(I138="","",IF(H138="",VLOOKUP(I138,Parâmetros!$B$3:$C$6,2,0),VLOOKUP(I138,Parâmetros!$B$3:$C$6,2,0)*VLOOKUP(H138,Parâmetros!$E$3:$G$5,2,0))))</f>
        <v>4</v>
      </c>
      <c r="K138" s="74">
        <f t="shared" ref="K138" si="104">IF(J138="",0,((G138*J138)*$F$30)*0.9*100)</f>
        <v>0.86785714331999997</v>
      </c>
      <c r="L138" s="3"/>
      <c r="M138" s="38"/>
    </row>
    <row r="139" spans="1:13" ht="45.75" customHeight="1" outlineLevel="1" x14ac:dyDescent="0.2">
      <c r="A139" s="170" t="str">
        <f>Máximo!A139</f>
        <v>3.106</v>
      </c>
      <c r="B139" s="667" t="str">
        <f>Máximo!B139:E139</f>
        <v xml:space="preserve">Demonstrar habilidade para trabalhar com dados estruturados e não estruturados (SQL and No-SQL)
</v>
      </c>
      <c r="C139" s="668"/>
      <c r="D139" s="668"/>
      <c r="E139" s="669"/>
      <c r="F139" s="68" t="str">
        <f>IF(Máximo!F139:I139="","",Máximo!F139:I139)</f>
        <v/>
      </c>
      <c r="G139" s="72">
        <f>Máximo!G139:J139</f>
        <v>5.3571428599999997E-3</v>
      </c>
      <c r="H139" s="70" t="str">
        <f>IF(Máximo!H139="","",Máximo!H139)</f>
        <v>Obrigatório</v>
      </c>
      <c r="I139" s="37" t="s">
        <v>4</v>
      </c>
      <c r="J139" s="73">
        <f>IF($K$13="Não Atende",0,IF(I139="","",IF(H139="",VLOOKUP(I139,Parâmetros!$B$3:$C$6,2,0),VLOOKUP(I139,Parâmetros!$B$3:$C$6,2,0)*VLOOKUP(H139,Parâmetros!$E$3:$G$5,2,0))))</f>
        <v>4</v>
      </c>
      <c r="K139" s="74">
        <f t="shared" ref="K139" si="105">IF(J139="",0,((G139*J139)*$F$30)*0.9*100)</f>
        <v>0.86785714331999997</v>
      </c>
      <c r="L139" s="3"/>
      <c r="M139" s="38"/>
    </row>
    <row r="140" spans="1:13" ht="45.75" customHeight="1" outlineLevel="1" x14ac:dyDescent="0.2">
      <c r="A140" s="170" t="str">
        <f>Máximo!A140</f>
        <v>3.107</v>
      </c>
      <c r="B140" s="667" t="str">
        <f>Máximo!B140:E140</f>
        <v>Habilitar machine learning para aplicação em métodos, algorítimos e modelos de Gestão de Fraudes</v>
      </c>
      <c r="C140" s="668"/>
      <c r="D140" s="668"/>
      <c r="E140" s="669"/>
      <c r="F140" s="68" t="str">
        <f>IF(Máximo!F140:I140="","",Máximo!F140:I140)</f>
        <v/>
      </c>
      <c r="G140" s="72">
        <f>Máximo!G140:J140</f>
        <v>5.3571428599999997E-3</v>
      </c>
      <c r="H140" s="70" t="str">
        <f>IF(Máximo!H140="","",Máximo!H140)</f>
        <v>Obrigatório</v>
      </c>
      <c r="I140" s="37" t="s">
        <v>4</v>
      </c>
      <c r="J140" s="73">
        <f>IF($K$13="Não Atende",0,IF(I140="","",IF(H140="",VLOOKUP(I140,Parâmetros!$B$3:$C$6,2,0),VLOOKUP(I140,Parâmetros!$B$3:$C$6,2,0)*VLOOKUP(H140,Parâmetros!$E$3:$G$5,2,0))))</f>
        <v>4</v>
      </c>
      <c r="K140" s="74">
        <f t="shared" ref="K140" si="106">IF(J140="",0,((G140*J140)*$F$30)*0.9*100)</f>
        <v>0.86785714331999997</v>
      </c>
      <c r="L140" s="3"/>
      <c r="M140" s="38"/>
    </row>
    <row r="141" spans="1:13" ht="45.75" customHeight="1" outlineLevel="1" x14ac:dyDescent="0.2">
      <c r="A141" s="170" t="str">
        <f>Máximo!A141</f>
        <v>3.108</v>
      </c>
      <c r="B141" s="667" t="str">
        <f>Máximo!B141:E141</f>
        <v>Habilitar análise preditiva para aplicação em métodos, algorítimos e modelos de Gestão de Fraudes</v>
      </c>
      <c r="C141" s="668"/>
      <c r="D141" s="668"/>
      <c r="E141" s="669"/>
      <c r="F141" s="68" t="str">
        <f>IF(Máximo!F141:I141="","",Máximo!F141:I141)</f>
        <v/>
      </c>
      <c r="G141" s="72">
        <f>Máximo!G141:J141</f>
        <v>5.3571428599999997E-3</v>
      </c>
      <c r="H141" s="70" t="str">
        <f>IF(Máximo!H141="","",Máximo!H141)</f>
        <v>Obrigatório</v>
      </c>
      <c r="I141" s="37" t="s">
        <v>4</v>
      </c>
      <c r="J141" s="73">
        <f>IF($K$13="Não Atende",0,IF(I141="","",IF(H141="",VLOOKUP(I141,Parâmetros!$B$3:$C$6,2,0),VLOOKUP(I141,Parâmetros!$B$3:$C$6,2,0)*VLOOKUP(H141,Parâmetros!$E$3:$G$5,2,0))))</f>
        <v>4</v>
      </c>
      <c r="K141" s="74">
        <f t="shared" ref="K141" si="107">IF(J141="",0,((G141*J141)*$F$30)*0.9*100)</f>
        <v>0.86785714331999997</v>
      </c>
      <c r="L141" s="3"/>
      <c r="M141" s="38"/>
    </row>
    <row r="142" spans="1:13" ht="45.75" customHeight="1" outlineLevel="1" x14ac:dyDescent="0.2">
      <c r="A142" s="170" t="str">
        <f>Máximo!A142</f>
        <v>3.109</v>
      </c>
      <c r="B142" s="667" t="str">
        <f>Máximo!B142:E142</f>
        <v>Criação/alteração de relatórios, dashboards e indicadores deve ser possível de ser realizada sem a necessidade de conhecimento de linguagem de programação ou codificada (Ex: PHP, Java Script</v>
      </c>
      <c r="C142" s="668"/>
      <c r="D142" s="668"/>
      <c r="E142" s="669"/>
      <c r="F142" s="68" t="str">
        <f>IF(Máximo!F142:I142="","",Máximo!F142:I142)</f>
        <v/>
      </c>
      <c r="G142" s="72">
        <f>Máximo!G142:J142</f>
        <v>5.3571428599999997E-3</v>
      </c>
      <c r="H142" s="70" t="str">
        <f>IF(Máximo!H142="","",Máximo!H142)</f>
        <v>Obrigatório</v>
      </c>
      <c r="I142" s="37" t="s">
        <v>4</v>
      </c>
      <c r="J142" s="73">
        <f>IF($K$13="Não Atende",0,IF(I142="","",IF(H142="",VLOOKUP(I142,Parâmetros!$B$3:$C$6,2,0),VLOOKUP(I142,Parâmetros!$B$3:$C$6,2,0)*VLOOKUP(H142,Parâmetros!$E$3:$G$5,2,0))))</f>
        <v>4</v>
      </c>
      <c r="K142" s="74">
        <f t="shared" ref="K142" si="108">IF(J142="",0,((G142*J142)*$F$30)*0.9*100)</f>
        <v>0.86785714331999997</v>
      </c>
      <c r="L142" s="3"/>
      <c r="M142" s="38"/>
    </row>
    <row r="143" spans="1:13" ht="45.75" customHeight="1" outlineLevel="1" x14ac:dyDescent="0.2">
      <c r="A143" s="170" t="str">
        <f>Máximo!A143</f>
        <v>3.110</v>
      </c>
      <c r="B143" s="667" t="str">
        <f>Máximo!B143:E143</f>
        <v>A análise da proposta na venda (comunicação/integração com o Transact) deverá ser near real time, com um delay máximo de 5 segundos</v>
      </c>
      <c r="C143" s="668"/>
      <c r="D143" s="668"/>
      <c r="E143" s="669"/>
      <c r="F143" s="68" t="str">
        <f>IF(Máximo!F143:I143="","",Máximo!F143:I143)</f>
        <v/>
      </c>
      <c r="G143" s="72">
        <f>Máximo!G143:J143</f>
        <v>5.3571428599999997E-3</v>
      </c>
      <c r="H143" s="70" t="str">
        <f>IF(Máximo!H143="","",Máximo!H143)</f>
        <v>Obrigatório</v>
      </c>
      <c r="I143" s="37" t="s">
        <v>4</v>
      </c>
      <c r="J143" s="73">
        <f>IF($K$13="Não Atende",0,IF(I143="","",IF(H143="",VLOOKUP(I143,Parâmetros!$B$3:$C$6,2,0),VLOOKUP(I143,Parâmetros!$B$3:$C$6,2,0)*VLOOKUP(H143,Parâmetros!$E$3:$G$5,2,0))))</f>
        <v>4</v>
      </c>
      <c r="K143" s="74">
        <f t="shared" ref="K143" si="109">IF(J143="",0,((G143*J143)*$F$30)*0.9*100)</f>
        <v>0.86785714331999997</v>
      </c>
      <c r="L143" s="3"/>
      <c r="M143" s="38"/>
    </row>
    <row r="144" spans="1:13" ht="45.75" customHeight="1" outlineLevel="1" x14ac:dyDescent="0.2">
      <c r="A144" s="170" t="str">
        <f>Máximo!A144</f>
        <v>3.111</v>
      </c>
      <c r="B144" s="667" t="str">
        <f>Máximo!B144:E144</f>
        <v>Habilidade para trabalhar com processamento de dados in-memory</v>
      </c>
      <c r="C144" s="668"/>
      <c r="D144" s="668"/>
      <c r="E144" s="669"/>
      <c r="F144" s="68" t="str">
        <f>IF(Máximo!F144:I144="","",Máximo!F144:I144)</f>
        <v/>
      </c>
      <c r="G144" s="72">
        <f>Máximo!G144:J144</f>
        <v>5.3571428599999997E-3</v>
      </c>
      <c r="H144" s="70" t="str">
        <f>IF(Máximo!H144="","",Máximo!H144)</f>
        <v>Obrigatório</v>
      </c>
      <c r="I144" s="37" t="s">
        <v>4</v>
      </c>
      <c r="J144" s="73">
        <f>IF($K$13="Não Atende",0,IF(I144="","",IF(H144="",VLOOKUP(I144,Parâmetros!$B$3:$C$6,2,0),VLOOKUP(I144,Parâmetros!$B$3:$C$6,2,0)*VLOOKUP(H144,Parâmetros!$E$3:$G$5,2,0))))</f>
        <v>4</v>
      </c>
      <c r="K144" s="74">
        <f t="shared" ref="K144" si="110">IF(J144="",0,((G144*J144)*$F$30)*0.9*100)</f>
        <v>0.86785714331999997</v>
      </c>
      <c r="L144" s="3"/>
      <c r="M144" s="38"/>
    </row>
    <row r="145" spans="1:15" ht="45.75" customHeight="1" outlineLevel="1" x14ac:dyDescent="0.2">
      <c r="A145" s="170" t="str">
        <f>Máximo!A145</f>
        <v>3.112</v>
      </c>
      <c r="B145" s="667" t="str">
        <f>Máximo!B145:E145</f>
        <v>A ferramenta deverá ser capaz de processar aproximadamente 200 mil transações/requisições de cadastro de assiantes por dia</v>
      </c>
      <c r="C145" s="668"/>
      <c r="D145" s="668"/>
      <c r="E145" s="669"/>
      <c r="F145" s="68" t="str">
        <f>IF(Máximo!F145:I145="","",Máximo!F145:I145)</f>
        <v/>
      </c>
      <c r="G145" s="72">
        <f>Máximo!G145:J145</f>
        <v>5.3571428599999997E-3</v>
      </c>
      <c r="H145" s="70" t="str">
        <f>IF(Máximo!H145="","",Máximo!H145)</f>
        <v>Obrigatório</v>
      </c>
      <c r="I145" s="37" t="s">
        <v>4</v>
      </c>
      <c r="J145" s="73">
        <f>IF($K$13="Não Atende",0,IF(I145="","",IF(H145="",VLOOKUP(I145,Parâmetros!$B$3:$C$6,2,0),VLOOKUP(I145,Parâmetros!$B$3:$C$6,2,0)*VLOOKUP(H145,Parâmetros!$E$3:$G$5,2,0))))</f>
        <v>4</v>
      </c>
      <c r="K145" s="74">
        <f t="shared" ref="K145" si="111">IF(J145="",0,((G145*J145)*$F$30)*0.9*100)</f>
        <v>0.86785714331999997</v>
      </c>
      <c r="L145" s="3"/>
      <c r="M145" s="38"/>
    </row>
    <row r="146" spans="1:15" ht="45.75" customHeight="1" outlineLevel="1" x14ac:dyDescent="0.2">
      <c r="A146" s="170" t="str">
        <f>Máximo!A146</f>
        <v>3.113</v>
      </c>
      <c r="B146" s="667" t="str">
        <f>Máximo!B146:E146</f>
        <v>A ferramenta deverá ser capaz de processar aproximadamente 500 milhões de xDR's por dia</v>
      </c>
      <c r="C146" s="668"/>
      <c r="D146" s="668"/>
      <c r="E146" s="669"/>
      <c r="F146" s="68" t="str">
        <f>IF(Máximo!F146:I146="","",Máximo!F146:I146)</f>
        <v/>
      </c>
      <c r="G146" s="72">
        <f>Máximo!G146:J146</f>
        <v>5.3571428599999997E-3</v>
      </c>
      <c r="H146" s="70" t="str">
        <f>IF(Máximo!H146="","",Máximo!H146)</f>
        <v>Obrigatório</v>
      </c>
      <c r="I146" s="37" t="s">
        <v>4</v>
      </c>
      <c r="J146" s="73">
        <f>IF($K$13="Não Atende",0,IF(I146="","",IF(H146="",VLOOKUP(I146,Parâmetros!$B$3:$C$6,2,0),VLOOKUP(I146,Parâmetros!$B$3:$C$6,2,0)*VLOOKUP(H146,Parâmetros!$E$3:$G$5,2,0))))</f>
        <v>4</v>
      </c>
      <c r="K146" s="74">
        <f t="shared" ref="K146" si="112">IF(J146="",0,((G146*J146)*$F$30)*0.9*100)</f>
        <v>0.86785714331999997</v>
      </c>
      <c r="L146" s="3"/>
      <c r="M146" s="38"/>
    </row>
    <row r="147" spans="1:15" ht="45.75" customHeight="1" outlineLevel="1" x14ac:dyDescent="0.2">
      <c r="A147" s="170" t="str">
        <f>Máximo!A147</f>
        <v>3.114</v>
      </c>
      <c r="B147" s="667" t="str">
        <f>Máximo!B147:E147</f>
        <v>A ferramenta deverá ser capaz de processar altos volumes (casa de milhões) de transações/requisições de update de dados de assinantes por dia (alterações de dados, produtos, serviços, etc) dos legados Oi por dia</v>
      </c>
      <c r="C147" s="668"/>
      <c r="D147" s="668"/>
      <c r="E147" s="669"/>
      <c r="F147" s="68" t="str">
        <f>IF(Máximo!F147:I147="","",Máximo!F147:I147)</f>
        <v/>
      </c>
      <c r="G147" s="72">
        <f>Máximo!G147:J147</f>
        <v>5.3571428599999997E-3</v>
      </c>
      <c r="H147" s="70" t="str">
        <f>IF(Máximo!H147="","",Máximo!H147)</f>
        <v>Obrigatório</v>
      </c>
      <c r="I147" s="37" t="s">
        <v>4</v>
      </c>
      <c r="J147" s="73">
        <f>IF($K$13="Não Atende",0,IF(I147="","",IF(H147="",VLOOKUP(I147,Parâmetros!$B$3:$C$6,2,0),VLOOKUP(I147,Parâmetros!$B$3:$C$6,2,0)*VLOOKUP(H147,Parâmetros!$E$3:$G$5,2,0))))</f>
        <v>4</v>
      </c>
      <c r="K147" s="74">
        <f t="shared" ref="K147" si="113">IF(J147="",0,((G147*J147)*$F$30)*0.9*100)</f>
        <v>0.86785714331999997</v>
      </c>
      <c r="L147" s="3"/>
      <c r="M147" s="38"/>
    </row>
    <row r="148" spans="1:15" ht="45.75" customHeight="1" outlineLevel="1" x14ac:dyDescent="0.2">
      <c r="A148" s="170" t="str">
        <f>Máximo!A148</f>
        <v>3.115</v>
      </c>
      <c r="B148" s="667" t="str">
        <f>Máximo!B148:E148</f>
        <v>A ferramenta deverá ser capaz de processar aproximadamente 17 mil transações de crédito (POS, M4U, Transact, etc) por dia</v>
      </c>
      <c r="C148" s="668"/>
      <c r="D148" s="668"/>
      <c r="E148" s="669"/>
      <c r="F148" s="68" t="str">
        <f>IF(Máximo!F148:I148="","",Máximo!F148:I148)</f>
        <v/>
      </c>
      <c r="G148" s="72">
        <f>Máximo!G148:J148</f>
        <v>5.3571428599999997E-3</v>
      </c>
      <c r="H148" s="70" t="str">
        <f>IF(Máximo!H148="","",Máximo!H148)</f>
        <v>Obrigatório</v>
      </c>
      <c r="I148" s="37" t="s">
        <v>4</v>
      </c>
      <c r="J148" s="73">
        <f>IF($K$13="Não Atende",0,IF(I148="","",IF(H148="",VLOOKUP(I148,Parâmetros!$B$3:$C$6,2,0),VLOOKUP(I148,Parâmetros!$B$3:$C$6,2,0)*VLOOKUP(H148,Parâmetros!$E$3:$G$5,2,0))))</f>
        <v>4</v>
      </c>
      <c r="K148" s="74">
        <f t="shared" ref="K148" si="114">IF(J148="",0,((G148*J148)*$F$30)*0.9*100)</f>
        <v>0.86785714331999997</v>
      </c>
      <c r="L148" s="3"/>
      <c r="M148" s="38"/>
    </row>
    <row r="149" spans="1:15" ht="45.75" customHeight="1" outlineLevel="1" x14ac:dyDescent="0.2">
      <c r="A149" s="170" t="str">
        <f>Máximo!A149</f>
        <v>3.116</v>
      </c>
      <c r="B149" s="667" t="str">
        <f>Máximo!B149:E149</f>
        <v>Ser possível realizar automação de rotinas como teste de performance e teste unitário</v>
      </c>
      <c r="C149" s="668"/>
      <c r="D149" s="668"/>
      <c r="E149" s="669"/>
      <c r="F149" s="68" t="str">
        <f>IF(Máximo!F149:I149="","",Máximo!F149:I149)</f>
        <v/>
      </c>
      <c r="G149" s="72">
        <f>Máximo!G149:J149</f>
        <v>5.3571428599999997E-3</v>
      </c>
      <c r="H149" s="70" t="str">
        <f>IF(Máximo!H149="","",Máximo!H149)</f>
        <v>Obrigatório</v>
      </c>
      <c r="I149" s="37" t="s">
        <v>5</v>
      </c>
      <c r="J149" s="73">
        <f>IF($K$13="Não Atende",0,IF(I149="","",IF(H149="",VLOOKUP(I149,Parâmetros!$B$3:$C$6,2,0),VLOOKUP(I149,Parâmetros!$B$3:$C$6,2,0)*VLOOKUP(H149,Parâmetros!$E$3:$G$5,2,0))))</f>
        <v>0</v>
      </c>
      <c r="K149" s="74">
        <f t="shared" ref="K149" si="115">IF(J149="",0,((G149*J149)*$F$30)*0.9*100)</f>
        <v>0</v>
      </c>
      <c r="L149" s="3"/>
      <c r="M149" s="38"/>
    </row>
    <row r="150" spans="1:15" ht="45.75" customHeight="1" outlineLevel="1" x14ac:dyDescent="0.2">
      <c r="A150" s="170" t="str">
        <f>Máximo!A150</f>
        <v>3.117</v>
      </c>
      <c r="B150" s="667" t="str">
        <f>Máximo!B150:E150</f>
        <v>Coletar, processar e disponibilizar em tempo real, os eventos e dados de uso e interação dos cenários que envolvem os requsitos de tráfego e cadastro</v>
      </c>
      <c r="C150" s="668"/>
      <c r="D150" s="668"/>
      <c r="E150" s="669"/>
      <c r="F150" s="68" t="str">
        <f>IF(Máximo!F150:I150="","",Máximo!F150:I150)</f>
        <v/>
      </c>
      <c r="G150" s="72">
        <f>Máximo!G150:J150</f>
        <v>5.3571428599999997E-3</v>
      </c>
      <c r="H150" s="70" t="str">
        <f>IF(Máximo!H150="","",Máximo!H150)</f>
        <v>Obrigatório</v>
      </c>
      <c r="I150" s="37" t="s">
        <v>4</v>
      </c>
      <c r="J150" s="73">
        <f>IF($K$13="Não Atende",0,IF(I150="","",IF(H150="",VLOOKUP(I150,Parâmetros!$B$3:$C$6,2,0),VLOOKUP(I150,Parâmetros!$B$3:$C$6,2,0)*VLOOKUP(H150,Parâmetros!$E$3:$G$5,2,0))))</f>
        <v>4</v>
      </c>
      <c r="K150" s="74">
        <f t="shared" ref="K150" si="116">IF(J150="",0,((G150*J150)*$F$30)*0.9*100)</f>
        <v>0.86785714331999997</v>
      </c>
      <c r="L150" s="3"/>
      <c r="M150" s="38"/>
    </row>
    <row r="151" spans="1:15" ht="45.75" customHeight="1" outlineLevel="1" x14ac:dyDescent="0.2">
      <c r="A151" s="170" t="str">
        <f>Máximo!A151</f>
        <v>3.118</v>
      </c>
      <c r="B151" s="667" t="str">
        <f>Máximo!B151:E151</f>
        <v>Guiar e suportar ações em tempo real para atuar nos problemas identificados na análise de alarmes, casos e tickets diversos</v>
      </c>
      <c r="C151" s="668"/>
      <c r="D151" s="668"/>
      <c r="E151" s="669"/>
      <c r="F151" s="68" t="str">
        <f>IF(Máximo!F151:I151="","",Máximo!F151:I151)</f>
        <v/>
      </c>
      <c r="G151" s="72">
        <f>Máximo!G151:J151</f>
        <v>5.3571428599999997E-3</v>
      </c>
      <c r="H151" s="70" t="str">
        <f>IF(Máximo!H151="","",Máximo!H151)</f>
        <v>Obrigatório</v>
      </c>
      <c r="I151" s="37" t="s">
        <v>4</v>
      </c>
      <c r="J151" s="73">
        <f>IF($K$13="Não Atende",0,IF(I151="","",IF(H151="",VLOOKUP(I151,Parâmetros!$B$3:$C$6,2,0),VLOOKUP(I151,Parâmetros!$B$3:$C$6,2,0)*VLOOKUP(H151,Parâmetros!$E$3:$G$5,2,0))))</f>
        <v>4</v>
      </c>
      <c r="K151" s="74">
        <f t="shared" ref="K151" si="117">IF(J151="",0,((G151*J151)*$F$30)*0.9*100)</f>
        <v>0.86785714331999997</v>
      </c>
      <c r="L151" s="3"/>
      <c r="M151" s="38"/>
    </row>
    <row r="152" spans="1:15" ht="15" customHeight="1" outlineLevel="1" x14ac:dyDescent="0.2">
      <c r="A152" s="121"/>
      <c r="B152" s="237" t="s">
        <v>170</v>
      </c>
      <c r="C152" s="237"/>
      <c r="D152" s="237"/>
      <c r="E152" s="237"/>
      <c r="F152" s="122"/>
      <c r="G152" s="122"/>
      <c r="H152" s="122"/>
      <c r="I152" s="239"/>
      <c r="J152" s="122"/>
      <c r="K152" s="122"/>
      <c r="L152" s="122"/>
      <c r="M152" s="123"/>
      <c r="N152" s="168"/>
      <c r="O152" s="168"/>
    </row>
    <row r="153" spans="1:15" ht="45.75" customHeight="1" outlineLevel="1" x14ac:dyDescent="0.2">
      <c r="A153" s="170" t="str">
        <f>Máximo!A153</f>
        <v>3.119</v>
      </c>
      <c r="B153" s="667" t="str">
        <f>Máximo!B153:E153</f>
        <v>A solução deve ser capaz de garantir o sigilo e integridade na transmissão de dados.</v>
      </c>
      <c r="C153" s="668"/>
      <c r="D153" s="668"/>
      <c r="E153" s="669"/>
      <c r="F153" s="68" t="str">
        <f>IF(Máximo!F153:I153="","",Máximo!F153:I153)</f>
        <v/>
      </c>
      <c r="G153" s="72">
        <f>Máximo!G153:J153</f>
        <v>6.9230769000000003E-4</v>
      </c>
      <c r="H153" s="70" t="str">
        <f>IF(Máximo!H153="","",Máximo!H153)</f>
        <v>Obrigatório</v>
      </c>
      <c r="I153" s="37" t="s">
        <v>4</v>
      </c>
      <c r="J153" s="73">
        <f>IF($K$13="Não Atende",0,IF(I153="","",IF(H153="",VLOOKUP(I153,Parâmetros!$B$3:$C$6,2,0),VLOOKUP(I153,Parâmetros!$B$3:$C$6,2,0)*VLOOKUP(H153,Parâmetros!$E$3:$G$5,2,0))))</f>
        <v>4</v>
      </c>
      <c r="K153" s="74">
        <f t="shared" ref="K153" si="118">IF(J153="",0,((G153*J153)*$F$30)*0.9*100)</f>
        <v>0.11215384578000002</v>
      </c>
      <c r="L153" s="3"/>
      <c r="M153" s="38"/>
    </row>
    <row r="154" spans="1:15" ht="45.75" customHeight="1" outlineLevel="1" x14ac:dyDescent="0.2">
      <c r="A154" s="170" t="str">
        <f>Máximo!A154</f>
        <v>3.120</v>
      </c>
      <c r="B154" s="667" t="str">
        <f>Máximo!B154:E154</f>
        <v xml:space="preserve">As soluções que estejam disponíveis na Internet e trafeguem informações deverão utilizar mecanismos criptográficos (TLS 1.2 OU SUPERIOR) para a proteção das mesmas. A classificação de confiabilidade das informações será definida durante o projeto (no mínimo, todas as senhas de usuários são dados confidenciais). </v>
      </c>
      <c r="C154" s="668"/>
      <c r="D154" s="668"/>
      <c r="E154" s="669"/>
      <c r="F154" s="68" t="str">
        <f>IF(Máximo!F154:I154="","",Máximo!F154:I154)</f>
        <v/>
      </c>
      <c r="G154" s="72">
        <f>Máximo!G154:J154</f>
        <v>6.9230769000000003E-4</v>
      </c>
      <c r="H154" s="70" t="str">
        <f>IF(Máximo!H154="","",Máximo!H154)</f>
        <v>Obrigatório</v>
      </c>
      <c r="I154" s="37" t="s">
        <v>4</v>
      </c>
      <c r="J154" s="73">
        <f>IF($K$13="Não Atende",0,IF(I154="","",IF(H154="",VLOOKUP(I154,Parâmetros!$B$3:$C$6,2,0),VLOOKUP(I154,Parâmetros!$B$3:$C$6,2,0)*VLOOKUP(H154,Parâmetros!$E$3:$G$5,2,0))))</f>
        <v>4</v>
      </c>
      <c r="K154" s="74">
        <f t="shared" ref="K154" si="119">IF(J154="",0,((G154*J154)*$F$30)*0.9*100)</f>
        <v>0.11215384578000002</v>
      </c>
      <c r="L154" s="3"/>
      <c r="M154" s="38"/>
    </row>
    <row r="155" spans="1:15" ht="45.75" customHeight="1" outlineLevel="1" x14ac:dyDescent="0.2">
      <c r="A155" s="170" t="str">
        <f>Máximo!A155</f>
        <v>3.121</v>
      </c>
      <c r="B155" s="667" t="str">
        <f>Máximo!B155:E155</f>
        <v>A solução deverá utilizar mecanismos criptográficos para transmissão e armazenamento de dados, baseados em padrões provados matematicamente, atualizados e reconhecidos publicamente pelo mercado. Ex.: Hash: SHA2-512, Simétrico: AES-256, Assimétrico: RSA-2048.</v>
      </c>
      <c r="C155" s="668"/>
      <c r="D155" s="668"/>
      <c r="E155" s="669"/>
      <c r="F155" s="68" t="str">
        <f>IF(Máximo!F155:I155="","",Máximo!F155:I155)</f>
        <v/>
      </c>
      <c r="G155" s="72">
        <f>Máximo!G155:J155</f>
        <v>6.9230769000000003E-4</v>
      </c>
      <c r="H155" s="70" t="str">
        <f>IF(Máximo!H155="","",Máximo!H155)</f>
        <v>Obrigatório</v>
      </c>
      <c r="I155" s="37" t="s">
        <v>4</v>
      </c>
      <c r="J155" s="73">
        <f>IF($K$13="Não Atende",0,IF(I155="","",IF(H155="",VLOOKUP(I155,Parâmetros!$B$3:$C$6,2,0),VLOOKUP(I155,Parâmetros!$B$3:$C$6,2,0)*VLOOKUP(H155,Parâmetros!$E$3:$G$5,2,0))))</f>
        <v>4</v>
      </c>
      <c r="K155" s="74">
        <f t="shared" ref="K155" si="120">IF(J155="",0,((G155*J155)*$F$30)*0.9*100)</f>
        <v>0.11215384578000002</v>
      </c>
      <c r="L155" s="3"/>
      <c r="M155" s="38"/>
    </row>
    <row r="156" spans="1:15" ht="45.75" customHeight="1" outlineLevel="1" x14ac:dyDescent="0.2">
      <c r="A156" s="170" t="str">
        <f>Máximo!A156</f>
        <v>3.122</v>
      </c>
      <c r="B156" s="667" t="str">
        <f>Máximo!B156:E156</f>
        <v>Garantir transmissão segura de dados de alta confidencialidade dos sistemas disponíveis na internet, utilizando protocolos seguros (Ex.: HTTPS, SSH, SCP, SFTP, LDAPS, POP3-SSL, SMTP-SSL, IMAP-SSL e etc.) para ações/telas de entrada e/ou saída de dados.</v>
      </c>
      <c r="C156" s="668"/>
      <c r="D156" s="668"/>
      <c r="E156" s="669"/>
      <c r="F156" s="68" t="str">
        <f>IF(Máximo!F156:I156="","",Máximo!F156:I156)</f>
        <v/>
      </c>
      <c r="G156" s="72">
        <f>Máximo!G156:J156</f>
        <v>6.9230769000000003E-4</v>
      </c>
      <c r="H156" s="70" t="str">
        <f>IF(Máximo!H156="","",Máximo!H156)</f>
        <v>Obrigatório</v>
      </c>
      <c r="I156" s="37" t="s">
        <v>4</v>
      </c>
      <c r="J156" s="73">
        <f>IF($K$13="Não Atende",0,IF(I156="","",IF(H156="",VLOOKUP(I156,Parâmetros!$B$3:$C$6,2,0),VLOOKUP(I156,Parâmetros!$B$3:$C$6,2,0)*VLOOKUP(H156,Parâmetros!$E$3:$G$5,2,0))))</f>
        <v>4</v>
      </c>
      <c r="K156" s="74">
        <f t="shared" ref="K156" si="121">IF(J156="",0,((G156*J156)*$F$30)*0.9*100)</f>
        <v>0.11215384578000002</v>
      </c>
      <c r="L156" s="3"/>
      <c r="M156" s="38"/>
    </row>
    <row r="157" spans="1:15" ht="45.75" customHeight="1" outlineLevel="1" x14ac:dyDescent="0.2">
      <c r="A157" s="170" t="str">
        <f>Máximo!A157</f>
        <v>3.123</v>
      </c>
      <c r="B157" s="667" t="str">
        <f>Máximo!B157:E157</f>
        <v>As chaves criptográficas utilizadas não devem ser armazenadas diretamente no código do aplicativo, devendo ser dada preferência ao uso de dispositivos de segurança externos (HSM) para armazenamento e gerenciamento das mesmas.</v>
      </c>
      <c r="C157" s="668"/>
      <c r="D157" s="668"/>
      <c r="E157" s="669"/>
      <c r="F157" s="68" t="str">
        <f>IF(Máximo!F157:I157="","",Máximo!F157:I157)</f>
        <v/>
      </c>
      <c r="G157" s="72">
        <f>Máximo!G157:J157</f>
        <v>6.9230769000000003E-4</v>
      </c>
      <c r="H157" s="70" t="str">
        <f>IF(Máximo!H157="","",Máximo!H157)</f>
        <v>Obrigatório</v>
      </c>
      <c r="I157" s="37" t="s">
        <v>4</v>
      </c>
      <c r="J157" s="73">
        <f>IF($K$13="Não Atende",0,IF(I157="","",IF(H157="",VLOOKUP(I157,Parâmetros!$B$3:$C$6,2,0),VLOOKUP(I157,Parâmetros!$B$3:$C$6,2,0)*VLOOKUP(H157,Parâmetros!$E$3:$G$5,2,0))))</f>
        <v>4</v>
      </c>
      <c r="K157" s="74">
        <f t="shared" ref="K157" si="122">IF(J157="",0,((G157*J157)*$F$30)*0.9*100)</f>
        <v>0.11215384578000002</v>
      </c>
      <c r="L157" s="3"/>
      <c r="M157" s="38"/>
    </row>
    <row r="158" spans="1:15" ht="45.75" customHeight="1" outlineLevel="1" x14ac:dyDescent="0.2">
      <c r="A158" s="170" t="str">
        <f>Máximo!A158</f>
        <v>3.124</v>
      </c>
      <c r="B158" s="667" t="str">
        <f>Máximo!B158:E158</f>
        <v>As senhas devem ser armazenadas sempre como hash não reversível com salt, para impedir a leitura das senhas por quem tiver acesso à base com credenciais de acesso.</v>
      </c>
      <c r="C158" s="668"/>
      <c r="D158" s="668"/>
      <c r="E158" s="669"/>
      <c r="F158" s="68" t="str">
        <f>IF(Máximo!F158:I158="","",Máximo!F158:I158)</f>
        <v/>
      </c>
      <c r="G158" s="72">
        <f>Máximo!G158:J158</f>
        <v>6.9230769000000003E-4</v>
      </c>
      <c r="H158" s="70" t="str">
        <f>IF(Máximo!H158="","",Máximo!H158)</f>
        <v>Obrigatório</v>
      </c>
      <c r="I158" s="37" t="s">
        <v>4</v>
      </c>
      <c r="J158" s="73">
        <f>IF($K$13="Não Atende",0,IF(I158="","",IF(H158="",VLOOKUP(I158,Parâmetros!$B$3:$C$6,2,0),VLOOKUP(I158,Parâmetros!$B$3:$C$6,2,0)*VLOOKUP(H158,Parâmetros!$E$3:$G$5,2,0))))</f>
        <v>4</v>
      </c>
      <c r="K158" s="74">
        <f t="shared" ref="K158" si="123">IF(J158="",0,((G158*J158)*$F$30)*0.9*100)</f>
        <v>0.11215384578000002</v>
      </c>
      <c r="L158" s="3"/>
      <c r="M158" s="38"/>
    </row>
    <row r="159" spans="1:15" ht="45.75" customHeight="1" outlineLevel="1" x14ac:dyDescent="0.2">
      <c r="A159" s="170" t="str">
        <f>Máximo!A159</f>
        <v>3.125</v>
      </c>
      <c r="B159" s="667" t="str">
        <f>Máximo!B159:E159</f>
        <v>A extração massiva de dados (Ex.: toda a base de clientes, toda a base de funcionários, todas as transações realizadas, etc.) necessita de aprovação prévia e formal pela área de Segurança da Informação.</v>
      </c>
      <c r="C159" s="668"/>
      <c r="D159" s="668"/>
      <c r="E159" s="669"/>
      <c r="F159" s="68" t="str">
        <f>IF(Máximo!F159:I159="","",Máximo!F159:I159)</f>
        <v/>
      </c>
      <c r="G159" s="72">
        <f>Máximo!G159:J159</f>
        <v>6.9230769000000003E-4</v>
      </c>
      <c r="H159" s="70" t="str">
        <f>IF(Máximo!H159="","",Máximo!H159)</f>
        <v>Obrigatório</v>
      </c>
      <c r="I159" s="37" t="s">
        <v>4</v>
      </c>
      <c r="J159" s="73">
        <f>IF($K$13="Não Atende",0,IF(I159="","",IF(H159="",VLOOKUP(I159,Parâmetros!$B$3:$C$6,2,0),VLOOKUP(I159,Parâmetros!$B$3:$C$6,2,0)*VLOOKUP(H159,Parâmetros!$E$3:$G$5,2,0))))</f>
        <v>4</v>
      </c>
      <c r="K159" s="74">
        <f t="shared" ref="K159" si="124">IF(J159="",0,((G159*J159)*$F$30)*0.9*100)</f>
        <v>0.11215384578000002</v>
      </c>
      <c r="L159" s="3"/>
      <c r="M159" s="38"/>
    </row>
    <row r="160" spans="1:15" ht="45.75" customHeight="1" outlineLevel="1" x14ac:dyDescent="0.2">
      <c r="A160" s="170" t="str">
        <f>Máximo!A160</f>
        <v>3.126</v>
      </c>
      <c r="B160" s="667" t="str">
        <f>Máximo!B160:E160</f>
        <v>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v>
      </c>
      <c r="C160" s="668"/>
      <c r="D160" s="668"/>
      <c r="E160" s="669"/>
      <c r="F160" s="68" t="str">
        <f>IF(Máximo!F160:I160="","",Máximo!F160:I160)</f>
        <v/>
      </c>
      <c r="G160" s="72">
        <f>Máximo!G160:J160</f>
        <v>6.9230769000000003E-4</v>
      </c>
      <c r="H160" s="70" t="str">
        <f>IF(Máximo!H160="","",Máximo!H160)</f>
        <v>Obrigatório</v>
      </c>
      <c r="I160" s="37" t="s">
        <v>4</v>
      </c>
      <c r="J160" s="73">
        <f>IF($K$13="Não Atende",0,IF(I160="","",IF(H160="",VLOOKUP(I160,Parâmetros!$B$3:$C$6,2,0),VLOOKUP(I160,Parâmetros!$B$3:$C$6,2,0)*VLOOKUP(H160,Parâmetros!$E$3:$G$5,2,0))))</f>
        <v>4</v>
      </c>
      <c r="K160" s="74">
        <f t="shared" ref="K160" si="125">IF(J160="",0,((G160*J160)*$F$30)*0.9*100)</f>
        <v>0.11215384578000002</v>
      </c>
      <c r="L160" s="3"/>
      <c r="M160" s="38"/>
    </row>
    <row r="161" spans="1:13" ht="45.75" customHeight="1" outlineLevel="1" x14ac:dyDescent="0.2">
      <c r="A161" s="170" t="str">
        <f>Máximo!A161</f>
        <v>3.127</v>
      </c>
      <c r="B161" s="667" t="str">
        <f>Máximo!B161:E161</f>
        <v>Caso haja necessidade de armazenamento de senhas em arquivos de sistema operacional, estes arquivos não deverão ser alocados em diretórios de servidores web, FTP e similares. O acesso a esses arquivos deve ser restrito para acesso apenas pela aplicação e pelos usuários de sistema operacional que efetivamente tenham necessidade de acessá-los para manutenção da solução, não devendo haver privilégios nem mesmo de leitura sobre eles para outros usuários.</v>
      </c>
      <c r="C161" s="668"/>
      <c r="D161" s="668"/>
      <c r="E161" s="669"/>
      <c r="F161" s="68" t="str">
        <f>IF(Máximo!F161:I161="","",Máximo!F161:I161)</f>
        <v/>
      </c>
      <c r="G161" s="72">
        <f>Máximo!G161:J161</f>
        <v>6.9230769000000003E-4</v>
      </c>
      <c r="H161" s="70" t="str">
        <f>IF(Máximo!H161="","",Máximo!H161)</f>
        <v>Obrigatório</v>
      </c>
      <c r="I161" s="37" t="s">
        <v>4</v>
      </c>
      <c r="J161" s="73">
        <f>IF($K$13="Não Atende",0,IF(I161="","",IF(H161="",VLOOKUP(I161,Parâmetros!$B$3:$C$6,2,0),VLOOKUP(I161,Parâmetros!$B$3:$C$6,2,0)*VLOOKUP(H161,Parâmetros!$E$3:$G$5,2,0))))</f>
        <v>4</v>
      </c>
      <c r="K161" s="74">
        <f t="shared" ref="K161" si="126">IF(J161="",0,((G161*J161)*$F$30)*0.9*100)</f>
        <v>0.11215384578000002</v>
      </c>
      <c r="L161" s="3"/>
      <c r="M161" s="38"/>
    </row>
    <row r="162" spans="1:13" ht="45.75" customHeight="1" outlineLevel="1" x14ac:dyDescent="0.2">
      <c r="A162" s="170" t="str">
        <f>Máximo!A162</f>
        <v>3.128</v>
      </c>
      <c r="B162" s="667" t="str">
        <f>Máximo!B162:E162</f>
        <v>Toda solução deve ser desenvolvida de forma componentizada, permitindo a distribuição destes componentes (ex.: front-end, aplicativo e banco de dados) por diferentes áreas da rede da Oi (ex.: DMZ, rede interna).</v>
      </c>
      <c r="C162" s="668"/>
      <c r="D162" s="668"/>
      <c r="E162" s="669"/>
      <c r="F162" s="68" t="str">
        <f>IF(Máximo!F162:I162="","",Máximo!F162:I162)</f>
        <v/>
      </c>
      <c r="G162" s="72">
        <f>Máximo!G162:J162</f>
        <v>6.9230769000000003E-4</v>
      </c>
      <c r="H162" s="70" t="str">
        <f>IF(Máximo!H162="","",Máximo!H162)</f>
        <v>Obrigatório</v>
      </c>
      <c r="I162" s="37" t="s">
        <v>4</v>
      </c>
      <c r="J162" s="73">
        <f>IF($K$13="Não Atende",0,IF(I162="","",IF(H162="",VLOOKUP(I162,Parâmetros!$B$3:$C$6,2,0),VLOOKUP(I162,Parâmetros!$B$3:$C$6,2,0)*VLOOKUP(H162,Parâmetros!$E$3:$G$5,2,0))))</f>
        <v>4</v>
      </c>
      <c r="K162" s="74">
        <f t="shared" ref="K162" si="127">IF(J162="",0,((G162*J162)*$F$30)*0.9*100)</f>
        <v>0.11215384578000002</v>
      </c>
      <c r="L162" s="3"/>
      <c r="M162" s="38"/>
    </row>
    <row r="163" spans="1:13" ht="45.75" customHeight="1" outlineLevel="1" x14ac:dyDescent="0.2">
      <c r="A163" s="170" t="str">
        <f>Máximo!A163</f>
        <v>3.129</v>
      </c>
      <c r="B163" s="667" t="str">
        <f>Máximo!B163:E163</f>
        <v>Nos casos em que seja obrigatória a garantia de privacidade dos dados manipulados pela solução, a mesma deve permitir que uma política de privacidade seja publicada e exibida aos usuários, devendo ser observados os aspectos legais e de negócio envolvidos.</v>
      </c>
      <c r="C163" s="668"/>
      <c r="D163" s="668"/>
      <c r="E163" s="669"/>
      <c r="F163" s="68" t="str">
        <f>IF(Máximo!F163:I163="","",Máximo!F163:I163)</f>
        <v/>
      </c>
      <c r="G163" s="72">
        <f>Máximo!G163:J163</f>
        <v>6.9230769000000003E-4</v>
      </c>
      <c r="H163" s="70" t="str">
        <f>IF(Máximo!H163="","",Máximo!H163)</f>
        <v>Obrigatório</v>
      </c>
      <c r="I163" s="37" t="s">
        <v>4</v>
      </c>
      <c r="J163" s="73">
        <f>IF($K$13="Não Atende",0,IF(I163="","",IF(H163="",VLOOKUP(I163,Parâmetros!$B$3:$C$6,2,0),VLOOKUP(I163,Parâmetros!$B$3:$C$6,2,0)*VLOOKUP(H163,Parâmetros!$E$3:$G$5,2,0))))</f>
        <v>4</v>
      </c>
      <c r="K163" s="74">
        <f t="shared" ref="K163" si="128">IF(J163="",0,((G163*J163)*$F$30)*0.9*100)</f>
        <v>0.11215384578000002</v>
      </c>
      <c r="L163" s="3"/>
      <c r="M163" s="38"/>
    </row>
    <row r="164" spans="1:13" ht="45.75" customHeight="1" outlineLevel="1" x14ac:dyDescent="0.2">
      <c r="A164" s="170" t="str">
        <f>Máximo!A164</f>
        <v>3.130</v>
      </c>
      <c r="B164" s="667" t="str">
        <f>Máximo!B164:E164</f>
        <v>Nos casos em que ocorram armazenamento de informações a respeito dos usuários (incluindo informações fornecidas por eles e dados de navegação), principalmente quando forem de clientes da Oi, a solução deve permitir que sejam incluídos avisos ao usuário a respeito desse armazenamento de informações, devendo ser observados os aspectos legais e de negócio envolvidos.</v>
      </c>
      <c r="C164" s="668"/>
      <c r="D164" s="668"/>
      <c r="E164" s="669"/>
      <c r="F164" s="68" t="str">
        <f>IF(Máximo!F164:I164="","",Máximo!F164:I164)</f>
        <v/>
      </c>
      <c r="G164" s="72">
        <f>Máximo!G164:J164</f>
        <v>6.9230769000000003E-4</v>
      </c>
      <c r="H164" s="70" t="str">
        <f>IF(Máximo!H164="","",Máximo!H164)</f>
        <v>Obrigatório</v>
      </c>
      <c r="I164" s="37" t="s">
        <v>4</v>
      </c>
      <c r="J164" s="73">
        <f>IF($K$13="Não Atende",0,IF(I164="","",IF(H164="",VLOOKUP(I164,Parâmetros!$B$3:$C$6,2,0),VLOOKUP(I164,Parâmetros!$B$3:$C$6,2,0)*VLOOKUP(H164,Parâmetros!$E$3:$G$5,2,0))))</f>
        <v>4</v>
      </c>
      <c r="K164" s="74">
        <f t="shared" ref="K164" si="129">IF(J164="",0,((G164*J164)*$F$30)*0.9*100)</f>
        <v>0.11215384578000002</v>
      </c>
      <c r="L164" s="3"/>
      <c r="M164" s="38"/>
    </row>
    <row r="165" spans="1:13" ht="45.75" customHeight="1" outlineLevel="1" x14ac:dyDescent="0.2">
      <c r="A165" s="170" t="str">
        <f>Máximo!A165</f>
        <v>3.131</v>
      </c>
      <c r="B165" s="667" t="str">
        <f>Máximo!B165:E165</f>
        <v>As mensagens para o usuário final devem restringir-se ao indispensável para a perfeita utilização do mesmo, atentando para as seguintes situações: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v>
      </c>
      <c r="C165" s="668"/>
      <c r="D165" s="668"/>
      <c r="E165" s="669"/>
      <c r="F165" s="68" t="str">
        <f>IF(Máximo!F165:I165="","",Máximo!F165:I165)</f>
        <v/>
      </c>
      <c r="G165" s="72">
        <f>Máximo!G165:J165</f>
        <v>6.9230769000000003E-4</v>
      </c>
      <c r="H165" s="70" t="str">
        <f>IF(Máximo!H165="","",Máximo!H165)</f>
        <v>Obrigatório</v>
      </c>
      <c r="I165" s="37" t="s">
        <v>4</v>
      </c>
      <c r="J165" s="73">
        <f>IF($K$13="Não Atende",0,IF(I165="","",IF(H165="",VLOOKUP(I165,Parâmetros!$B$3:$C$6,2,0),VLOOKUP(I165,Parâmetros!$B$3:$C$6,2,0)*VLOOKUP(H165,Parâmetros!$E$3:$G$5,2,0))))</f>
        <v>4</v>
      </c>
      <c r="K165" s="74">
        <f t="shared" ref="K165" si="130">IF(J165="",0,((G165*J165)*$F$30)*0.9*100)</f>
        <v>0.11215384578000002</v>
      </c>
      <c r="L165" s="3"/>
      <c r="M165" s="38"/>
    </row>
    <row r="166" spans="1:13" ht="45.75" customHeight="1" outlineLevel="1" x14ac:dyDescent="0.2">
      <c r="A166" s="170" t="str">
        <f>Máximo!A166</f>
        <v>3.132</v>
      </c>
      <c r="B166" s="667" t="str">
        <f>Máximo!B166:E166</f>
        <v>Toda transmissão de arquivos deve utilizar os softwares homologados pela Oi. A saber: ConnectDirect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da Fábrica ou do fornecedor da aplicação.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a responsabilidade será do CSOL, da Fábrica ou do fornecedor da aplicação, essa responsabilidade deve estar formalmente definida bem como os processos inerentes.</v>
      </c>
      <c r="C166" s="668"/>
      <c r="D166" s="668"/>
      <c r="E166" s="669"/>
      <c r="F166" s="68" t="str">
        <f>IF(Máximo!F166:I166="","",Máximo!F166:I166)</f>
        <v/>
      </c>
      <c r="G166" s="72">
        <f>Máximo!G166:J166</f>
        <v>6.9230769000000003E-4</v>
      </c>
      <c r="H166" s="70" t="str">
        <f>IF(Máximo!H166="","",Máximo!H166)</f>
        <v>Obrigatório</v>
      </c>
      <c r="I166" s="37" t="s">
        <v>4</v>
      </c>
      <c r="J166" s="73">
        <f>IF($K$13="Não Atende",0,IF(I166="","",IF(H166="",VLOOKUP(I166,Parâmetros!$B$3:$C$6,2,0),VLOOKUP(I166,Parâmetros!$B$3:$C$6,2,0)*VLOOKUP(H166,Parâmetros!$E$3:$G$5,2,0))))</f>
        <v>4</v>
      </c>
      <c r="K166" s="74">
        <f t="shared" ref="K166" si="131">IF(J166="",0,((G166*J166)*$F$30)*0.9*100)</f>
        <v>0.11215384578000002</v>
      </c>
      <c r="L166" s="3"/>
      <c r="M166" s="38"/>
    </row>
    <row r="167" spans="1:13" ht="45.75" customHeight="1" outlineLevel="1" x14ac:dyDescent="0.2">
      <c r="A167" s="170" t="str">
        <f>Máximo!A167</f>
        <v>3.133</v>
      </c>
      <c r="B167" s="667" t="str">
        <f>Máximo!B167:E167</f>
        <v>O envio de e-mail deve utilizar exclusivamente os relays de e-mail oficiais da empresa.</v>
      </c>
      <c r="C167" s="668"/>
      <c r="D167" s="668"/>
      <c r="E167" s="669"/>
      <c r="F167" s="68" t="str">
        <f>IF(Máximo!F167:I167="","",Máximo!F167:I167)</f>
        <v/>
      </c>
      <c r="G167" s="72">
        <f>Máximo!G167:J167</f>
        <v>6.9230769000000003E-4</v>
      </c>
      <c r="H167" s="70" t="str">
        <f>IF(Máximo!H167="","",Máximo!H167)</f>
        <v>Obrigatório</v>
      </c>
      <c r="I167" s="37" t="s">
        <v>4</v>
      </c>
      <c r="J167" s="73">
        <f>IF($K$13="Não Atende",0,IF(I167="","",IF(H167="",VLOOKUP(I167,Parâmetros!$B$3:$C$6,2,0),VLOOKUP(I167,Parâmetros!$B$3:$C$6,2,0)*VLOOKUP(H167,Parâmetros!$E$3:$G$5,2,0))))</f>
        <v>4</v>
      </c>
      <c r="K167" s="74">
        <f t="shared" ref="K167" si="132">IF(J167="",0,((G167*J167)*$F$30)*0.9*100)</f>
        <v>0.11215384578000002</v>
      </c>
      <c r="L167" s="3"/>
      <c r="M167" s="38"/>
    </row>
    <row r="168" spans="1:13" ht="45.75" customHeight="1" outlineLevel="1" x14ac:dyDescent="0.2">
      <c r="A168" s="170" t="str">
        <f>Máximo!A168</f>
        <v>3.134</v>
      </c>
      <c r="B168" s="667" t="str">
        <f>Máximo!B168:E168</f>
        <v>Toda solução desenvolvida ou adquirida pela Oi deve possuir mecanismos de validação de todas as entradas e saídas de dados (de usuários e/ou interfaces com outros sistemas) quanto ao formato dos dados e valores/caracteres esperados.</v>
      </c>
      <c r="C168" s="668"/>
      <c r="D168" s="668"/>
      <c r="E168" s="669"/>
      <c r="F168" s="68" t="str">
        <f>IF(Máximo!F168:I168="","",Máximo!F168:I168)</f>
        <v/>
      </c>
      <c r="G168" s="72">
        <f>Máximo!G168:J168</f>
        <v>6.9230769000000003E-4</v>
      </c>
      <c r="H168" s="70" t="str">
        <f>IF(Máximo!H168="","",Máximo!H168)</f>
        <v>Obrigatório</v>
      </c>
      <c r="I168" s="37" t="s">
        <v>4</v>
      </c>
      <c r="J168" s="73">
        <f>IF($K$13="Não Atende",0,IF(I168="","",IF(H168="",VLOOKUP(I168,Parâmetros!$B$3:$C$6,2,0),VLOOKUP(I168,Parâmetros!$B$3:$C$6,2,0)*VLOOKUP(H168,Parâmetros!$E$3:$G$5,2,0))))</f>
        <v>4</v>
      </c>
      <c r="K168" s="74">
        <f t="shared" ref="K168" si="133">IF(J168="",0,((G168*J168)*$F$30)*0.9*100)</f>
        <v>0.11215384578000002</v>
      </c>
      <c r="L168" s="3"/>
      <c r="M168" s="38"/>
    </row>
    <row r="169" spans="1:13" ht="45.75" customHeight="1" outlineLevel="1" x14ac:dyDescent="0.2">
      <c r="A169" s="170" t="str">
        <f>Máximo!A169</f>
        <v>3.135</v>
      </c>
      <c r="B169" s="667" t="str">
        <f>Máximo!B169:E169</f>
        <v>Em soluções que possuam múltiplas camadas, todas as validações de permissões e regras de negócio devem ser realizadas pela camada de aplicação e apresentação.</v>
      </c>
      <c r="C169" s="668"/>
      <c r="D169" s="668"/>
      <c r="E169" s="669"/>
      <c r="F169" s="68" t="str">
        <f>IF(Máximo!F169:I169="","",Máximo!F169:I169)</f>
        <v/>
      </c>
      <c r="G169" s="72">
        <f>Máximo!G169:J169</f>
        <v>6.9230769000000003E-4</v>
      </c>
      <c r="H169" s="70" t="str">
        <f>IF(Máximo!H169="","",Máximo!H169)</f>
        <v>Obrigatório</v>
      </c>
      <c r="I169" s="37" t="s">
        <v>4</v>
      </c>
      <c r="J169" s="73">
        <f>IF($K$13="Não Atende",0,IF(I169="","",IF(H169="",VLOOKUP(I169,Parâmetros!$B$3:$C$6,2,0),VLOOKUP(I169,Parâmetros!$B$3:$C$6,2,0)*VLOOKUP(H169,Parâmetros!$E$3:$G$5,2,0))))</f>
        <v>4</v>
      </c>
      <c r="K169" s="74">
        <f t="shared" ref="K169" si="134">IF(J169="",0,((G169*J169)*$F$30)*0.9*100)</f>
        <v>0.11215384578000002</v>
      </c>
      <c r="L169" s="3"/>
      <c r="M169" s="38"/>
    </row>
    <row r="170" spans="1:13" ht="45.75" customHeight="1" outlineLevel="1" x14ac:dyDescent="0.2">
      <c r="A170" s="170" t="str">
        <f>Máximo!A170</f>
        <v>3.136</v>
      </c>
      <c r="B170" s="667" t="str">
        <f>Máximo!B170:E170</f>
        <v>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e/ou falha de acesso de usuário. Em caso de falha, será necessária informação adicional de número de tentativas inválidas desde a última tentativa válida;
- Sucesso e/ou falha na alteração em dados confidenciais (vide  regulamento de Classificação da Informação) utilizados pelos sistemas;
- Sucesso e/ou falha na criação ou remoção de usuários;
- Sucesso e/ou falha na atribuição ou remoção de direitos (perfis) do usuário;
- Sucesso e/ou falha na concessão, remoção, alteração de valores financeiros (créditos, alçadas, benefícios, bônus, orçamentos, salários, etc.) relativos a clientes, colaboradores, fornecedores ou a própria Oi;
- Sucesso e/ou falha na alteração de informações de usuários, inclusive senha;
- Término da utilização do ambiente ou sistema pelo usuário.</v>
      </c>
      <c r="C170" s="668"/>
      <c r="D170" s="668"/>
      <c r="E170" s="669"/>
      <c r="F170" s="68" t="str">
        <f>IF(Máximo!F170:I170="","",Máximo!F170:I170)</f>
        <v/>
      </c>
      <c r="G170" s="72">
        <f>Máximo!G170:J170</f>
        <v>6.9230769000000003E-4</v>
      </c>
      <c r="H170" s="70" t="str">
        <f>IF(Máximo!H170="","",Máximo!H170)</f>
        <v>Obrigatório</v>
      </c>
      <c r="I170" s="37" t="s">
        <v>4</v>
      </c>
      <c r="J170" s="73">
        <f>IF($K$13="Não Atende",0,IF(I170="","",IF(H170="",VLOOKUP(I170,Parâmetros!$B$3:$C$6,2,0),VLOOKUP(I170,Parâmetros!$B$3:$C$6,2,0)*VLOOKUP(H170,Parâmetros!$E$3:$G$5,2,0))))</f>
        <v>4</v>
      </c>
      <c r="K170" s="74">
        <f t="shared" ref="K170" si="135">IF(J170="",0,((G170*J170)*$F$30)*0.9*100)</f>
        <v>0.11215384578000002</v>
      </c>
      <c r="L170" s="3"/>
      <c r="M170" s="38"/>
    </row>
    <row r="171" spans="1:13" ht="45.75" customHeight="1" outlineLevel="1" x14ac:dyDescent="0.2">
      <c r="A171" s="170" t="str">
        <f>Máximo!A171</f>
        <v>3.137</v>
      </c>
      <c r="B171" s="667" t="str">
        <f>Máximo!B171:E171</f>
        <v>Deve haver uma interface amigável para consulta dos logs e permitir consulta em tempo real. </v>
      </c>
      <c r="C171" s="668"/>
      <c r="D171" s="668"/>
      <c r="E171" s="669"/>
      <c r="F171" s="68" t="str">
        <f>IF(Máximo!F171:I171="","",Máximo!F171:I171)</f>
        <v/>
      </c>
      <c r="G171" s="72">
        <f>Máximo!G171:J171</f>
        <v>6.9230769000000003E-4</v>
      </c>
      <c r="H171" s="70" t="str">
        <f>IF(Máximo!H171="","",Máximo!H171)</f>
        <v>Obrigatório</v>
      </c>
      <c r="I171" s="37" t="s">
        <v>4</v>
      </c>
      <c r="J171" s="73">
        <f>IF($K$13="Não Atende",0,IF(I171="","",IF(H171="",VLOOKUP(I171,Parâmetros!$B$3:$C$6,2,0),VLOOKUP(I171,Parâmetros!$B$3:$C$6,2,0)*VLOOKUP(H171,Parâmetros!$E$3:$G$5,2,0))))</f>
        <v>4</v>
      </c>
      <c r="K171" s="74">
        <f t="shared" ref="K171" si="136">IF(J171="",0,((G171*J171)*$F$30)*0.9*100)</f>
        <v>0.11215384578000002</v>
      </c>
      <c r="L171" s="3"/>
      <c r="M171" s="38"/>
    </row>
    <row r="172" spans="1:13" ht="45.75" customHeight="1" outlineLevel="1" x14ac:dyDescent="0.2">
      <c r="A172" s="170" t="str">
        <f>Máximo!A172</f>
        <v>3.138</v>
      </c>
      <c r="B172" s="667" t="str">
        <f>Máximo!B172:E172</f>
        <v>Todos os logs devem ser protegidos, cabendo apenas a usuários com perfis específicos e restritos a deleção destes dados.</v>
      </c>
      <c r="C172" s="668"/>
      <c r="D172" s="668"/>
      <c r="E172" s="669"/>
      <c r="F172" s="68" t="str">
        <f>IF(Máximo!F172:I172="","",Máximo!F172:I172)</f>
        <v/>
      </c>
      <c r="G172" s="72">
        <f>Máximo!G172:J172</f>
        <v>6.9230769000000003E-4</v>
      </c>
      <c r="H172" s="70" t="str">
        <f>IF(Máximo!H172="","",Máximo!H172)</f>
        <v>Obrigatório</v>
      </c>
      <c r="I172" s="37" t="s">
        <v>4</v>
      </c>
      <c r="J172" s="73">
        <f>IF($K$13="Não Atende",0,IF(I172="","",IF(H172="",VLOOKUP(I172,Parâmetros!$B$3:$C$6,2,0),VLOOKUP(I172,Parâmetros!$B$3:$C$6,2,0)*VLOOKUP(H172,Parâmetros!$E$3:$G$5,2,0))))</f>
        <v>4</v>
      </c>
      <c r="K172" s="74">
        <f t="shared" ref="K172" si="137">IF(J172="",0,((G172*J172)*$F$30)*0.9*100)</f>
        <v>0.11215384578000002</v>
      </c>
      <c r="L172" s="3"/>
      <c r="M172" s="38"/>
    </row>
    <row r="173" spans="1:13" ht="45.75" customHeight="1" outlineLevel="1" x14ac:dyDescent="0.2">
      <c r="A173" s="170" t="str">
        <f>Máximo!A173</f>
        <v>3.139</v>
      </c>
      <c r="B173" s="667" t="str">
        <f>Máximo!B173:E173</f>
        <v>Preferencialmente, somente a solução poderá gravar informações nos registros de log. Os mesmos não podem ser alterados por usuários, independente de seu perfil.</v>
      </c>
      <c r="C173" s="668"/>
      <c r="D173" s="668"/>
      <c r="E173" s="669"/>
      <c r="F173" s="68" t="str">
        <f>IF(Máximo!F173:I173="","",Máximo!F173:I173)</f>
        <v/>
      </c>
      <c r="G173" s="72">
        <f>Máximo!G173:J173</f>
        <v>6.9230769000000003E-4</v>
      </c>
      <c r="H173" s="70" t="str">
        <f>IF(Máximo!H173="","",Máximo!H173)</f>
        <v>Obrigatório</v>
      </c>
      <c r="I173" s="37" t="s">
        <v>4</v>
      </c>
      <c r="J173" s="73">
        <f>IF($K$13="Não Atende",0,IF(I173="","",IF(H173="",VLOOKUP(I173,Parâmetros!$B$3:$C$6,2,0),VLOOKUP(I173,Parâmetros!$B$3:$C$6,2,0)*VLOOKUP(H173,Parâmetros!$E$3:$G$5,2,0))))</f>
        <v>4</v>
      </c>
      <c r="K173" s="74">
        <f t="shared" ref="K173" si="138">IF(J173="",0,((G173*J173)*$F$30)*0.9*100)</f>
        <v>0.11215384578000002</v>
      </c>
      <c r="L173" s="3"/>
      <c r="M173" s="38"/>
    </row>
    <row r="174" spans="1:13" ht="45.75" customHeight="1" outlineLevel="1" x14ac:dyDescent="0.2">
      <c r="A174" s="170" t="str">
        <f>Máximo!A174</f>
        <v>3.140</v>
      </c>
      <c r="B174" s="667" t="str">
        <f>Máximo!B174:E174</f>
        <v>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v>
      </c>
      <c r="C174" s="668"/>
      <c r="D174" s="668"/>
      <c r="E174" s="669"/>
      <c r="F174" s="68" t="str">
        <f>IF(Máximo!F174:I174="","",Máximo!F174:I174)</f>
        <v/>
      </c>
      <c r="G174" s="72">
        <f>Máximo!G174:J174</f>
        <v>6.9230769000000003E-4</v>
      </c>
      <c r="H174" s="70" t="str">
        <f>IF(Máximo!H174="","",Máximo!H174)</f>
        <v>Obrigatório</v>
      </c>
      <c r="I174" s="37" t="s">
        <v>4</v>
      </c>
      <c r="J174" s="73">
        <f>IF($K$13="Não Atende",0,IF(I174="","",IF(H174="",VLOOKUP(I174,Parâmetros!$B$3:$C$6,2,0),VLOOKUP(I174,Parâmetros!$B$3:$C$6,2,0)*VLOOKUP(H174,Parâmetros!$E$3:$G$5,2,0))))</f>
        <v>4</v>
      </c>
      <c r="K174" s="74">
        <f t="shared" ref="K174" si="139">IF(J174="",0,((G174*J174)*$F$30)*0.9*100)</f>
        <v>0.11215384578000002</v>
      </c>
      <c r="L174" s="3"/>
      <c r="M174" s="38"/>
    </row>
    <row r="175" spans="1:13" ht="45.75" customHeight="1" outlineLevel="1" x14ac:dyDescent="0.2">
      <c r="A175" s="170" t="str">
        <f>Máximo!A175</f>
        <v>3.141</v>
      </c>
      <c r="B175" s="667" t="str">
        <f>Máximo!B175:E175</f>
        <v>Os logs, preferencialmente, não devem ser armazenados somente em ativos segregados a fim de evitar a perda dos mesmos. Já a exportação dos logs para ambientes externos (Syslog Server, SIEM, Big Data, etc.) é obrigatória, independente se exista armazenamento local ou segregado.</v>
      </c>
      <c r="C175" s="668"/>
      <c r="D175" s="668"/>
      <c r="E175" s="669"/>
      <c r="F175" s="68" t="str">
        <f>IF(Máximo!F175:I175="","",Máximo!F175:I175)</f>
        <v/>
      </c>
      <c r="G175" s="72">
        <f>Máximo!G175:J175</f>
        <v>6.9230769000000003E-4</v>
      </c>
      <c r="H175" s="70" t="str">
        <f>IF(Máximo!H175="","",Máximo!H175)</f>
        <v>Obrigatório</v>
      </c>
      <c r="I175" s="37" t="s">
        <v>17</v>
      </c>
      <c r="J175" s="73">
        <f>IF($K$13="Não Atende",0,IF(I175="","",IF(H175="",VLOOKUP(I175,Parâmetros!$B$3:$C$6,2,0),VLOOKUP(I175,Parâmetros!$B$3:$C$6,2,0)*VLOOKUP(H175,Parâmetros!$E$3:$G$5,2,0))))</f>
        <v>2</v>
      </c>
      <c r="K175" s="74">
        <f t="shared" ref="K175" si="140">IF(J175="",0,((G175*J175)*$F$30)*0.9*100)</f>
        <v>5.6076922890000012E-2</v>
      </c>
      <c r="L175" s="3"/>
      <c r="M175" s="38"/>
    </row>
    <row r="176" spans="1:13" ht="45.75" customHeight="1" outlineLevel="1" x14ac:dyDescent="0.2">
      <c r="A176" s="170" t="str">
        <f>Máximo!A176</f>
        <v>3.142</v>
      </c>
      <c r="B176" s="667" t="str">
        <f>Máximo!B176:E176</f>
        <v>Todo acesso aos componentes da solução deve ser realizado através de identificação de usuário individual e deve obrigatoriamente utilizar senha. A identificação e a senha são pessoais e intransferíveis.</v>
      </c>
      <c r="C176" s="668"/>
      <c r="D176" s="668"/>
      <c r="E176" s="669"/>
      <c r="F176" s="68" t="str">
        <f>IF(Máximo!F176:I176="","",Máximo!F176:I176)</f>
        <v/>
      </c>
      <c r="G176" s="72">
        <f>Máximo!G176:J176</f>
        <v>6.9230769000000003E-4</v>
      </c>
      <c r="H176" s="70" t="str">
        <f>IF(Máximo!H176="","",Máximo!H176)</f>
        <v>Obrigatório</v>
      </c>
      <c r="I176" s="37" t="s">
        <v>4</v>
      </c>
      <c r="J176" s="73">
        <f>IF($K$13="Não Atende",0,IF(I176="","",IF(H176="",VLOOKUP(I176,Parâmetros!$B$3:$C$6,2,0),VLOOKUP(I176,Parâmetros!$B$3:$C$6,2,0)*VLOOKUP(H176,Parâmetros!$E$3:$G$5,2,0))))</f>
        <v>4</v>
      </c>
      <c r="K176" s="74">
        <f t="shared" ref="K176" si="141">IF(J176="",0,((G176*J176)*$F$30)*0.9*100)</f>
        <v>0.11215384578000002</v>
      </c>
      <c r="L176" s="3"/>
      <c r="M176" s="38"/>
    </row>
    <row r="177" spans="1:13" ht="45.75" customHeight="1" outlineLevel="1" x14ac:dyDescent="0.2">
      <c r="A177" s="170" t="str">
        <f>Máximo!A177</f>
        <v>3.143</v>
      </c>
      <c r="B177" s="667" t="str">
        <f>Máximo!B177:E177</f>
        <v>O controle de acesso deve ser uniforme em toda a solução, utilizando-se uma única rotina de verificação e gerenciamento centralizado.</v>
      </c>
      <c r="C177" s="668"/>
      <c r="D177" s="668"/>
      <c r="E177" s="669"/>
      <c r="F177" s="68" t="str">
        <f>IF(Máximo!F177:I177="","",Máximo!F177:I177)</f>
        <v/>
      </c>
      <c r="G177" s="72">
        <f>Máximo!G177:J177</f>
        <v>6.9230769000000003E-4</v>
      </c>
      <c r="H177" s="70" t="str">
        <f>IF(Máximo!H177="","",Máximo!H177)</f>
        <v>Obrigatório</v>
      </c>
      <c r="I177" s="37" t="s">
        <v>4</v>
      </c>
      <c r="J177" s="73">
        <f>IF($K$13="Não Atende",0,IF(I177="","",IF(H177="",VLOOKUP(I177,Parâmetros!$B$3:$C$6,2,0),VLOOKUP(I177,Parâmetros!$B$3:$C$6,2,0)*VLOOKUP(H177,Parâmetros!$E$3:$G$5,2,0))))</f>
        <v>4</v>
      </c>
      <c r="K177" s="74">
        <f t="shared" ref="K177" si="142">IF(J177="",0,((G177*J177)*$F$30)*0.9*100)</f>
        <v>0.11215384578000002</v>
      </c>
      <c r="L177" s="3"/>
      <c r="M177" s="38"/>
    </row>
    <row r="178" spans="1:13" ht="45.75" customHeight="1" outlineLevel="1" x14ac:dyDescent="0.2">
      <c r="A178" s="170" t="str">
        <f>Máximo!A178</f>
        <v>3.144</v>
      </c>
      <c r="B178" s="667" t="str">
        <f>Máximo!B178:E178</f>
        <v>As contas com privilégios administrativos nos sistemas, aplicativos ou bases de dados devem ser concedidas apenas aos usuários com perfil de suporte técnico e/ou administração, devendo haver distinção entre usuários com perfil administrativo e de gestão de perfis.</v>
      </c>
      <c r="C178" s="668"/>
      <c r="D178" s="668"/>
      <c r="E178" s="669"/>
      <c r="F178" s="68" t="str">
        <f>IF(Máximo!F178:I178="","",Máximo!F178:I178)</f>
        <v/>
      </c>
      <c r="G178" s="72">
        <f>Máximo!G178:J178</f>
        <v>6.9230769000000003E-4</v>
      </c>
      <c r="H178" s="70" t="str">
        <f>IF(Máximo!H178="","",Máximo!H178)</f>
        <v>Obrigatório</v>
      </c>
      <c r="I178" s="37" t="s">
        <v>4</v>
      </c>
      <c r="J178" s="73">
        <f>IF($K$13="Não Atende",0,IF(I178="","",IF(H178="",VLOOKUP(I178,Parâmetros!$B$3:$C$6,2,0),VLOOKUP(I178,Parâmetros!$B$3:$C$6,2,0)*VLOOKUP(H178,Parâmetros!$E$3:$G$5,2,0))))</f>
        <v>4</v>
      </c>
      <c r="K178" s="74">
        <f t="shared" ref="K178" si="143">IF(J178="",0,((G178*J178)*$F$30)*0.9*100)</f>
        <v>0.11215384578000002</v>
      </c>
      <c r="L178" s="3"/>
      <c r="M178" s="38"/>
    </row>
    <row r="179" spans="1:13" ht="45.75" customHeight="1" outlineLevel="1" x14ac:dyDescent="0.2">
      <c r="A179" s="170" t="str">
        <f>Máximo!A179</f>
        <v>3.145</v>
      </c>
      <c r="B179" s="667" t="str">
        <f>Máximo!B179:E179</f>
        <v>Toda solução desenvolvida ou adquirida pela Oi deverá ter o Gerenciamento de Contas de usuários integrado ao serviço de diretório Novell da Oi (IDM/NDS). Caso a integração seja feita através do protocolo LDAP nativo, a comunicação deve ser criptografada (LDAPS) e a mesma deverá ser capaz realizar a autenticação, autorização e obtenção de perfil de usuários diretamente do NDS. Nenhum dado crítico de usuários deve ser replicado para a base local da aplicação especialmente a senha, ainda que criptografada.</v>
      </c>
      <c r="C179" s="668"/>
      <c r="D179" s="668"/>
      <c r="E179" s="669"/>
      <c r="F179" s="68" t="str">
        <f>IF(Máximo!F179:I179="","",Máximo!F179:I179)</f>
        <v/>
      </c>
      <c r="G179" s="72">
        <f>Máximo!G179:J179</f>
        <v>6.9230769000000003E-4</v>
      </c>
      <c r="H179" s="70" t="str">
        <f>IF(Máximo!H179="","",Máximo!H179)</f>
        <v>Obrigatório</v>
      </c>
      <c r="I179" s="37" t="s">
        <v>4</v>
      </c>
      <c r="J179" s="73">
        <f>IF($K$13="Não Atende",0,IF(I179="","",IF(H179="",VLOOKUP(I179,Parâmetros!$B$3:$C$6,2,0),VLOOKUP(I179,Parâmetros!$B$3:$C$6,2,0)*VLOOKUP(H179,Parâmetros!$E$3:$G$5,2,0))))</f>
        <v>4</v>
      </c>
      <c r="K179" s="74">
        <f t="shared" ref="K179" si="144">IF(J179="",0,((G179*J179)*$F$30)*0.9*100)</f>
        <v>0.11215384578000002</v>
      </c>
      <c r="L179" s="3"/>
      <c r="M179" s="38"/>
    </row>
    <row r="180" spans="1:13" ht="45.75" customHeight="1" outlineLevel="1" x14ac:dyDescent="0.2">
      <c r="A180" s="170" t="str">
        <f>Máximo!A180</f>
        <v>3.146</v>
      </c>
      <c r="B180" s="667" t="str">
        <f>Máximo!B180:E180</f>
        <v>Todo elemento de rede adquirido pela Oi deverá obrigatoriamente suportar os protocolos TACACS+ e RADIUS e deve ser integrado ao NDS (base de usuários única) para realizar autenticação, autorização e auditoria dos acessos utilizando um desses um desses protocolos.</v>
      </c>
      <c r="C180" s="668"/>
      <c r="D180" s="668"/>
      <c r="E180" s="669"/>
      <c r="F180" s="68" t="str">
        <f>IF(Máximo!F180:I180="","",Máximo!F180:I180)</f>
        <v/>
      </c>
      <c r="G180" s="72">
        <f>Máximo!G180:J180</f>
        <v>6.9230769000000003E-4</v>
      </c>
      <c r="H180" s="70" t="str">
        <f>IF(Máximo!H180="","",Máximo!H180)</f>
        <v>Obrigatório</v>
      </c>
      <c r="I180" s="37" t="s">
        <v>4</v>
      </c>
      <c r="J180" s="73">
        <f>IF($K$13="Não Atende",0,IF(I180="","",IF(H180="",VLOOKUP(I180,Parâmetros!$B$3:$C$6,2,0),VLOOKUP(I180,Parâmetros!$B$3:$C$6,2,0)*VLOOKUP(H180,Parâmetros!$E$3:$G$5,2,0))))</f>
        <v>4</v>
      </c>
      <c r="K180" s="74">
        <f t="shared" ref="K180" si="145">IF(J180="",0,((G180*J180)*$F$30)*0.9*100)</f>
        <v>0.11215384578000002</v>
      </c>
      <c r="L180" s="3"/>
      <c r="M180" s="38"/>
    </row>
    <row r="181" spans="1:13" ht="45.75" customHeight="1" outlineLevel="1" x14ac:dyDescent="0.2">
      <c r="A181" s="170" t="str">
        <f>Máximo!A181</f>
        <v>3.147</v>
      </c>
      <c r="B181" s="667" t="str">
        <f>Máximo!B181:E181</f>
        <v>Soluções Web devem ser protegidas, autenticadas e autorizadas pelo Proxy reverso Novell Access Manager.</v>
      </c>
      <c r="C181" s="668"/>
      <c r="D181" s="668"/>
      <c r="E181" s="669"/>
      <c r="F181" s="68" t="str">
        <f>IF(Máximo!F181:I181="","",Máximo!F181:I181)</f>
        <v/>
      </c>
      <c r="G181" s="72">
        <f>Máximo!G181:J181</f>
        <v>6.9230769000000003E-4</v>
      </c>
      <c r="H181" s="70" t="str">
        <f>IF(Máximo!H181="","",Máximo!H181)</f>
        <v>Obrigatório</v>
      </c>
      <c r="I181" s="37" t="s">
        <v>4</v>
      </c>
      <c r="J181" s="73">
        <f>IF($K$13="Não Atende",0,IF(I181="","",IF(H181="",VLOOKUP(I181,Parâmetros!$B$3:$C$6,2,0),VLOOKUP(I181,Parâmetros!$B$3:$C$6,2,0)*VLOOKUP(H181,Parâmetros!$E$3:$G$5,2,0))))</f>
        <v>4</v>
      </c>
      <c r="K181" s="74">
        <f t="shared" ref="K181" si="146">IF(J181="",0,((G181*J181)*$F$30)*0.9*100)</f>
        <v>0.11215384578000002</v>
      </c>
      <c r="L181" s="3"/>
      <c r="M181" s="38"/>
    </row>
    <row r="182" spans="1:13" ht="45.75" customHeight="1" outlineLevel="1" x14ac:dyDescent="0.2">
      <c r="A182" s="170" t="str">
        <f>Máximo!A182</f>
        <v>3.148</v>
      </c>
      <c r="B182" s="667" t="str">
        <f>Máximo!B182:E182</f>
        <v>As contas de sistema (usuários de serviço ou de aplicação-nativa) devem ser cadastradas no serviço de diretório Novell da Oi (IDM/NDS).</v>
      </c>
      <c r="C182" s="668"/>
      <c r="D182" s="668"/>
      <c r="E182" s="669"/>
      <c r="F182" s="68" t="str">
        <f>IF(Máximo!F182:I182="","",Máximo!F182:I182)</f>
        <v/>
      </c>
      <c r="G182" s="72">
        <f>Máximo!G182:J182</f>
        <v>6.9230769000000003E-4</v>
      </c>
      <c r="H182" s="70" t="str">
        <f>IF(Máximo!H182="","",Máximo!H182)</f>
        <v>Obrigatório</v>
      </c>
      <c r="I182" s="37" t="s">
        <v>4</v>
      </c>
      <c r="J182" s="73">
        <f>IF($K$13="Não Atende",0,IF(I182="","",IF(H182="",VLOOKUP(I182,Parâmetros!$B$3:$C$6,2,0),VLOOKUP(I182,Parâmetros!$B$3:$C$6,2,0)*VLOOKUP(H182,Parâmetros!$E$3:$G$5,2,0))))</f>
        <v>4</v>
      </c>
      <c r="K182" s="74">
        <f t="shared" ref="K182" si="147">IF(J182="",0,((G182*J182)*$F$30)*0.9*100)</f>
        <v>0.11215384578000002</v>
      </c>
      <c r="L182" s="3"/>
      <c r="M182" s="38"/>
    </row>
    <row r="183" spans="1:13" ht="45.75" customHeight="1" outlineLevel="1" x14ac:dyDescent="0.2">
      <c r="A183" s="170" t="str">
        <f>Máximo!A183</f>
        <v>3.149</v>
      </c>
      <c r="B183" s="667" t="str">
        <f>Máximo!B183:E183</f>
        <v>As contas de sistema não devem permitir conexão de usuários.</v>
      </c>
      <c r="C183" s="668"/>
      <c r="D183" s="668"/>
      <c r="E183" s="669"/>
      <c r="F183" s="68" t="str">
        <f>IF(Máximo!F183:I183="","",Máximo!F183:I183)</f>
        <v/>
      </c>
      <c r="G183" s="72">
        <f>Máximo!G183:J183</f>
        <v>6.9230769000000003E-4</v>
      </c>
      <c r="H183" s="70" t="str">
        <f>IF(Máximo!H183="","",Máximo!H183)</f>
        <v>Obrigatório</v>
      </c>
      <c r="I183" s="37" t="s">
        <v>4</v>
      </c>
      <c r="J183" s="73">
        <f>IF($K$13="Não Atende",0,IF(I183="","",IF(H183="",VLOOKUP(I183,Parâmetros!$B$3:$C$6,2,0),VLOOKUP(I183,Parâmetros!$B$3:$C$6,2,0)*VLOOKUP(H183,Parâmetros!$E$3:$G$5,2,0))))</f>
        <v>4</v>
      </c>
      <c r="K183" s="74">
        <f t="shared" ref="K183" si="148">IF(J183="",0,((G183*J183)*$F$30)*0.9*100)</f>
        <v>0.11215384578000002</v>
      </c>
      <c r="L183" s="3"/>
      <c r="M183" s="38"/>
    </row>
    <row r="184" spans="1:13" ht="45.75" customHeight="1" outlineLevel="1" x14ac:dyDescent="0.2">
      <c r="A184" s="170" t="str">
        <f>Máximo!A184</f>
        <v>3.150</v>
      </c>
      <c r="B184" s="667" t="str">
        <f>Máximo!B184:E184</f>
        <v>As soluções desenvolvidas ou adquiridas pela Oi não devem utilizar contas administrativas ou privilegiadas (Ex.: root, administrators, power users, dba, etc.) em sistemas operacionais, servidores web ou bancos de dados.</v>
      </c>
      <c r="C184" s="668"/>
      <c r="D184" s="668"/>
      <c r="E184" s="669"/>
      <c r="F184" s="68" t="str">
        <f>IF(Máximo!F184:I184="","",Máximo!F184:I184)</f>
        <v/>
      </c>
      <c r="G184" s="72">
        <f>Máximo!G184:J184</f>
        <v>6.9230769000000003E-4</v>
      </c>
      <c r="H184" s="70" t="str">
        <f>IF(Máximo!H184="","",Máximo!H184)</f>
        <v>Obrigatório</v>
      </c>
      <c r="I184" s="37" t="s">
        <v>4</v>
      </c>
      <c r="J184" s="73">
        <f>IF($K$13="Não Atende",0,IF(I184="","",IF(H184="",VLOOKUP(I184,Parâmetros!$B$3:$C$6,2,0),VLOOKUP(I184,Parâmetros!$B$3:$C$6,2,0)*VLOOKUP(H184,Parâmetros!$E$3:$G$5,2,0))))</f>
        <v>4</v>
      </c>
      <c r="K184" s="74">
        <f t="shared" ref="K184" si="149">IF(J184="",0,((G184*J184)*$F$30)*0.9*100)</f>
        <v>0.11215384578000002</v>
      </c>
      <c r="L184" s="3"/>
      <c r="M184" s="38"/>
    </row>
    <row r="185" spans="1:13" ht="45.75" customHeight="1" outlineLevel="1" x14ac:dyDescent="0.2">
      <c r="A185" s="170" t="str">
        <f>Máximo!A185</f>
        <v>3.151</v>
      </c>
      <c r="B185" s="667" t="str">
        <f>Máximo!B185:E185</f>
        <v>A solução deve impossibilitar conexões simultâneas efetuadas um único login.</v>
      </c>
      <c r="C185" s="668"/>
      <c r="D185" s="668"/>
      <c r="E185" s="669"/>
      <c r="F185" s="68" t="str">
        <f>IF(Máximo!F185:I185="","",Máximo!F185:I185)</f>
        <v/>
      </c>
      <c r="G185" s="72">
        <f>Máximo!G185:J185</f>
        <v>6.9230769000000003E-4</v>
      </c>
      <c r="H185" s="70" t="str">
        <f>IF(Máximo!H185="","",Máximo!H185)</f>
        <v>Obrigatório</v>
      </c>
      <c r="I185" s="37" t="s">
        <v>4</v>
      </c>
      <c r="J185" s="73">
        <f>IF($K$13="Não Atende",0,IF(I185="","",IF(H185="",VLOOKUP(I185,Parâmetros!$B$3:$C$6,2,0),VLOOKUP(I185,Parâmetros!$B$3:$C$6,2,0)*VLOOKUP(H185,Parâmetros!$E$3:$G$5,2,0))))</f>
        <v>4</v>
      </c>
      <c r="K185" s="74">
        <f t="shared" ref="K185" si="150">IF(J185="",0,((G185*J185)*$F$30)*0.9*100)</f>
        <v>0.11215384578000002</v>
      </c>
      <c r="L185" s="3"/>
      <c r="M185" s="38"/>
    </row>
    <row r="186" spans="1:13" ht="45.75" customHeight="1" outlineLevel="1" x14ac:dyDescent="0.2">
      <c r="A186" s="170" t="str">
        <f>Máximo!A186</f>
        <v>3.152</v>
      </c>
      <c r="B186" s="667" t="str">
        <f>Máximo!B186:E186</f>
        <v xml:space="preserve"> A solução deve desconectar o usuário por tempo de inatividade configurável na solução.</v>
      </c>
      <c r="C186" s="668"/>
      <c r="D186" s="668"/>
      <c r="E186" s="669"/>
      <c r="F186" s="68" t="str">
        <f>IF(Máximo!F186:I186="","",Máximo!F186:I186)</f>
        <v/>
      </c>
      <c r="G186" s="72">
        <f>Máximo!G186:J186</f>
        <v>6.9230769000000003E-4</v>
      </c>
      <c r="H186" s="70" t="str">
        <f>IF(Máximo!H186="","",Máximo!H186)</f>
        <v>Obrigatório</v>
      </c>
      <c r="I186" s="37" t="s">
        <v>4</v>
      </c>
      <c r="J186" s="73">
        <f>IF($K$13="Não Atende",0,IF(I186="","",IF(H186="",VLOOKUP(I186,Parâmetros!$B$3:$C$6,2,0),VLOOKUP(I186,Parâmetros!$B$3:$C$6,2,0)*VLOOKUP(H186,Parâmetros!$E$3:$G$5,2,0))))</f>
        <v>4</v>
      </c>
      <c r="K186" s="74">
        <f t="shared" ref="K186" si="151">IF(J186="",0,((G186*J186)*$F$30)*0.9*100)</f>
        <v>0.11215384578000002</v>
      </c>
      <c r="L186" s="3"/>
      <c r="M186" s="38"/>
    </row>
    <row r="187" spans="1:13" ht="45.75" customHeight="1" outlineLevel="1" x14ac:dyDescent="0.2">
      <c r="A187" s="170" t="str">
        <f>Máximo!A187</f>
        <v>3.153</v>
      </c>
      <c r="B187" s="667" t="str">
        <f>Máximo!B187:E187</f>
        <v>Os usuários devem ter acessos concedidos apenas através de perfil e, preferencialmente, nenhum usuário deve pertencer a mais de um perfil. A necessidade de usuário multiperfil deverá ser previamente justificada e aprovada pela equipe de Segurança da Informação.</v>
      </c>
      <c r="C187" s="668"/>
      <c r="D187" s="668"/>
      <c r="E187" s="669"/>
      <c r="F187" s="68" t="str">
        <f>IF(Máximo!F187:I187="","",Máximo!F187:I187)</f>
        <v/>
      </c>
      <c r="G187" s="72">
        <f>Máximo!G187:J187</f>
        <v>6.9230769000000003E-4</v>
      </c>
      <c r="H187" s="70" t="str">
        <f>IF(Máximo!H187="","",Máximo!H187)</f>
        <v>Obrigatório</v>
      </c>
      <c r="I187" s="37" t="s">
        <v>4</v>
      </c>
      <c r="J187" s="73">
        <f>IF($K$13="Não Atende",0,IF(I187="","",IF(H187="",VLOOKUP(I187,Parâmetros!$B$3:$C$6,2,0),VLOOKUP(I187,Parâmetros!$B$3:$C$6,2,0)*VLOOKUP(H187,Parâmetros!$E$3:$G$5,2,0))))</f>
        <v>4</v>
      </c>
      <c r="K187" s="74">
        <f t="shared" ref="K187" si="152">IF(J187="",0,((G187*J187)*$F$30)*0.9*100)</f>
        <v>0.11215384578000002</v>
      </c>
      <c r="L187" s="3"/>
      <c r="M187" s="38"/>
    </row>
    <row r="188" spans="1:13" ht="45.75" customHeight="1" outlineLevel="1" x14ac:dyDescent="0.2">
      <c r="A188" s="170" t="str">
        <f>Máximo!A188</f>
        <v>3.154</v>
      </c>
      <c r="B188" s="667" t="str">
        <f>Máximo!B188:E188</f>
        <v>Ao alterar as permissões de um perfil esta deve ser aplicada para todos os usuários deste perfil.</v>
      </c>
      <c r="C188" s="668"/>
      <c r="D188" s="668"/>
      <c r="E188" s="669"/>
      <c r="F188" s="68" t="str">
        <f>IF(Máximo!F188:I188="","",Máximo!F188:I188)</f>
        <v/>
      </c>
      <c r="G188" s="72">
        <f>Máximo!G188:J188</f>
        <v>6.9230769000000003E-4</v>
      </c>
      <c r="H188" s="70" t="str">
        <f>IF(Máximo!H188="","",Máximo!H188)</f>
        <v>Obrigatório</v>
      </c>
      <c r="I188" s="37" t="s">
        <v>4</v>
      </c>
      <c r="J188" s="73">
        <f>IF($K$13="Não Atende",0,IF(I188="","",IF(H188="",VLOOKUP(I188,Parâmetros!$B$3:$C$6,2,0),VLOOKUP(I188,Parâmetros!$B$3:$C$6,2,0)*VLOOKUP(H188,Parâmetros!$E$3:$G$5,2,0))))</f>
        <v>4</v>
      </c>
      <c r="K188" s="74">
        <f t="shared" ref="K188" si="153">IF(J188="",0,((G188*J188)*$F$30)*0.9*100)</f>
        <v>0.11215384578000002</v>
      </c>
      <c r="L188" s="3"/>
      <c r="M188" s="38"/>
    </row>
    <row r="189" spans="1:13" ht="45.75" customHeight="1" outlineLevel="1" x14ac:dyDescent="0.2">
      <c r="A189" s="170" t="str">
        <f>Máximo!A189</f>
        <v>3.155</v>
      </c>
      <c r="B189" s="667" t="str">
        <f>Máximo!B189:E189</f>
        <v>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com a Oi.</v>
      </c>
      <c r="C189" s="668"/>
      <c r="D189" s="668"/>
      <c r="E189" s="669"/>
      <c r="F189" s="68" t="str">
        <f>IF(Máximo!F189:I189="","",Máximo!F189:I189)</f>
        <v/>
      </c>
      <c r="G189" s="72">
        <f>Máximo!G189:J189</f>
        <v>6.9230769000000003E-4</v>
      </c>
      <c r="H189" s="70" t="str">
        <f>IF(Máximo!H189="","",Máximo!H189)</f>
        <v>Obrigatório</v>
      </c>
      <c r="I189" s="37" t="s">
        <v>4</v>
      </c>
      <c r="J189" s="73">
        <f>IF($K$13="Não Atende",0,IF(I189="","",IF(H189="",VLOOKUP(I189,Parâmetros!$B$3:$C$6,2,0),VLOOKUP(I189,Parâmetros!$B$3:$C$6,2,0)*VLOOKUP(H189,Parâmetros!$E$3:$G$5,2,0))))</f>
        <v>4</v>
      </c>
      <c r="K189" s="74">
        <f t="shared" ref="K189" si="154">IF(J189="",0,((G189*J189)*$F$30)*0.9*100)</f>
        <v>0.11215384578000002</v>
      </c>
      <c r="L189" s="3"/>
      <c r="M189" s="38"/>
    </row>
    <row r="190" spans="1:13" ht="45.75" customHeight="1" outlineLevel="1" x14ac:dyDescent="0.2">
      <c r="A190" s="170" t="str">
        <f>Máximo!A190</f>
        <v>3.156</v>
      </c>
      <c r="B190" s="667" t="str">
        <f>Máximo!B190:E190</f>
        <v>Os desenvolvedores e testadores devem ser autenticados lógica e fisicamente ao acessar os ambientes de desenvolvimento e homologação. Não é permitido, mesmo nestes ambientes, acesso não identificado, com conta genérica e/ou com conta compartilhada.</v>
      </c>
      <c r="C190" s="668"/>
      <c r="D190" s="668"/>
      <c r="E190" s="669"/>
      <c r="F190" s="68" t="str">
        <f>IF(Máximo!F190:I190="","",Máximo!F190:I190)</f>
        <v/>
      </c>
      <c r="G190" s="72">
        <f>Máximo!G190:J190</f>
        <v>6.9230769000000003E-4</v>
      </c>
      <c r="H190" s="70" t="str">
        <f>IF(Máximo!H190="","",Máximo!H190)</f>
        <v>Obrigatório</v>
      </c>
      <c r="I190" s="37" t="s">
        <v>4</v>
      </c>
      <c r="J190" s="73">
        <f>IF($K$13="Não Atende",0,IF(I190="","",IF(H190="",VLOOKUP(I190,Parâmetros!$B$3:$C$6,2,0),VLOOKUP(I190,Parâmetros!$B$3:$C$6,2,0)*VLOOKUP(H190,Parâmetros!$E$3:$G$5,2,0))))</f>
        <v>4</v>
      </c>
      <c r="K190" s="74">
        <f t="shared" ref="K190" si="155">IF(J190="",0,((G190*J190)*$F$30)*0.9*100)</f>
        <v>0.11215384578000002</v>
      </c>
      <c r="L190" s="3"/>
      <c r="M190" s="38"/>
    </row>
    <row r="191" spans="1:13" ht="45.75" customHeight="1" outlineLevel="1" x14ac:dyDescent="0.2">
      <c r="A191" s="170" t="str">
        <f>Máximo!A191</f>
        <v>3.157</v>
      </c>
      <c r="B191" s="667" t="str">
        <f>Máximo!B191:E191</f>
        <v>Aplicações Cliente Servidor devem sempre autenticar as entidades com as quais se comunicam. Ex.: Cliente -&gt; Servidor -&gt; Banco de dados.</v>
      </c>
      <c r="C191" s="668"/>
      <c r="D191" s="668"/>
      <c r="E191" s="669"/>
      <c r="F191" s="68" t="str">
        <f>IF(Máximo!F191:I191="","",Máximo!F191:I191)</f>
        <v/>
      </c>
      <c r="G191" s="72">
        <f>Máximo!G191:J191</f>
        <v>6.9230769000000003E-4</v>
      </c>
      <c r="H191" s="70" t="str">
        <f>IF(Máximo!H191="","",Máximo!H191)</f>
        <v>Obrigatório</v>
      </c>
      <c r="I191" s="37" t="s">
        <v>4</v>
      </c>
      <c r="J191" s="73">
        <f>IF($K$13="Não Atende",0,IF(I191="","",IF(H191="",VLOOKUP(I191,Parâmetros!$B$3:$C$6,2,0),VLOOKUP(I191,Parâmetros!$B$3:$C$6,2,0)*VLOOKUP(H191,Parâmetros!$E$3:$G$5,2,0))))</f>
        <v>4</v>
      </c>
      <c r="K191" s="74">
        <f t="shared" ref="K191" si="156">IF(J191="",0,((G191*J191)*$F$30)*0.9*100)</f>
        <v>0.11215384578000002</v>
      </c>
      <c r="L191" s="3"/>
      <c r="M191" s="38"/>
    </row>
    <row r="192" spans="1:13" ht="45.75" customHeight="1" outlineLevel="1" x14ac:dyDescent="0.2">
      <c r="A192" s="170" t="str">
        <f>Máximo!A192</f>
        <v>3.158</v>
      </c>
      <c r="B192" s="667" t="str">
        <f>Máximo!B192:E192</f>
        <v>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gerados novamente antes da realização de transações sensíveis, sempre que o framework utilizado permitir.</v>
      </c>
      <c r="C192" s="668"/>
      <c r="D192" s="668"/>
      <c r="E192" s="669"/>
      <c r="F192" s="68" t="str">
        <f>IF(Máximo!F192:I192="","",Máximo!F192:I192)</f>
        <v/>
      </c>
      <c r="G192" s="72">
        <f>Máximo!G192:J192</f>
        <v>6.9230769000000003E-4</v>
      </c>
      <c r="H192" s="70" t="str">
        <f>IF(Máximo!H192="","",Máximo!H192)</f>
        <v>Obrigatório</v>
      </c>
      <c r="I192" s="37" t="s">
        <v>4</v>
      </c>
      <c r="J192" s="73">
        <f>IF($K$13="Não Atende",0,IF(I192="","",IF(H192="",VLOOKUP(I192,Parâmetros!$B$3:$C$6,2,0),VLOOKUP(I192,Parâmetros!$B$3:$C$6,2,0)*VLOOKUP(H192,Parâmetros!$E$3:$G$5,2,0))))</f>
        <v>4</v>
      </c>
      <c r="K192" s="74">
        <f t="shared" ref="K192" si="157">IF(J192="",0,((G192*J192)*$F$30)*0.9*100)</f>
        <v>0.11215384578000002</v>
      </c>
      <c r="L192" s="3"/>
      <c r="M192" s="38"/>
    </row>
    <row r="193" spans="1:13" ht="45.75" customHeight="1" outlineLevel="1" x14ac:dyDescent="0.2">
      <c r="A193" s="170" t="str">
        <f>Máximo!A193</f>
        <v>3.159</v>
      </c>
      <c r="B193" s="667" t="str">
        <f>Máximo!B193:E193</f>
        <v>Toda solução que implemente captcha deve ser validada  pela equipe de segurança da informação.</v>
      </c>
      <c r="C193" s="668"/>
      <c r="D193" s="668"/>
      <c r="E193" s="669"/>
      <c r="F193" s="68" t="str">
        <f>IF(Máximo!F193:I193="","",Máximo!F193:I193)</f>
        <v/>
      </c>
      <c r="G193" s="72">
        <f>Máximo!G193:J193</f>
        <v>6.9230769000000003E-4</v>
      </c>
      <c r="H193" s="70" t="str">
        <f>IF(Máximo!H193="","",Máximo!H193)</f>
        <v>Obrigatório</v>
      </c>
      <c r="I193" s="37" t="s">
        <v>4</v>
      </c>
      <c r="J193" s="73">
        <f>IF($K$13="Não Atende",0,IF(I193="","",IF(H193="",VLOOKUP(I193,Parâmetros!$B$3:$C$6,2,0),VLOOKUP(I193,Parâmetros!$B$3:$C$6,2,0)*VLOOKUP(H193,Parâmetros!$E$3:$G$5,2,0))))</f>
        <v>4</v>
      </c>
      <c r="K193" s="74">
        <f t="shared" ref="K193" si="158">IF(J193="",0,((G193*J193)*$F$30)*0.9*100)</f>
        <v>0.11215384578000002</v>
      </c>
      <c r="L193" s="3"/>
      <c r="M193" s="38"/>
    </row>
    <row r="194" spans="1:13" ht="45.75" customHeight="1" outlineLevel="1" x14ac:dyDescent="0.2">
      <c r="A194" s="170" t="str">
        <f>Máximo!A194</f>
        <v>3.160</v>
      </c>
      <c r="B194" s="667" t="str">
        <f>Máximo!B194:E194</f>
        <v>Toda solução desenvolvida ou adquirida pela Oi deverá garantir que perfis administrativos só serão usados em situações específicas que necessitem desse privilégio.</v>
      </c>
      <c r="C194" s="668"/>
      <c r="D194" s="668"/>
      <c r="E194" s="669"/>
      <c r="F194" s="68" t="str">
        <f>IF(Máximo!F194:I194="","",Máximo!F194:I194)</f>
        <v/>
      </c>
      <c r="G194" s="72">
        <f>Máximo!G194:J194</f>
        <v>6.9230769000000003E-4</v>
      </c>
      <c r="H194" s="70" t="str">
        <f>IF(Máximo!H194="","",Máximo!H194)</f>
        <v>Obrigatório</v>
      </c>
      <c r="I194" s="37" t="s">
        <v>4</v>
      </c>
      <c r="J194" s="73">
        <f>IF($K$13="Não Atende",0,IF(I194="","",IF(H194="",VLOOKUP(I194,Parâmetros!$B$3:$C$6,2,0),VLOOKUP(I194,Parâmetros!$B$3:$C$6,2,0)*VLOOKUP(H194,Parâmetros!$E$3:$G$5,2,0))))</f>
        <v>4</v>
      </c>
      <c r="K194" s="74">
        <f t="shared" ref="K194" si="159">IF(J194="",0,((G194*J194)*$F$30)*0.9*100)</f>
        <v>0.11215384578000002</v>
      </c>
      <c r="L194" s="3"/>
      <c r="M194" s="38"/>
    </row>
    <row r="195" spans="1:13" ht="45.75" customHeight="1" outlineLevel="1" x14ac:dyDescent="0.2">
      <c r="A195" s="170" t="str">
        <f>Máximo!A195</f>
        <v>3.161</v>
      </c>
      <c r="B195" s="667" t="str">
        <f>Máximo!B195:E195</f>
        <v>Todas as soluções desenvolvidas ou adquiridas pela Oi deverão seguir o Regulamento de Senhas de Acesso registrado no IBPMS (sistema utilizado para gestão dos regulamentos da Oi).</v>
      </c>
      <c r="C195" s="668"/>
      <c r="D195" s="668"/>
      <c r="E195" s="669"/>
      <c r="F195" s="68" t="str">
        <f>IF(Máximo!F195:I195="","",Máximo!F195:I195)</f>
        <v/>
      </c>
      <c r="G195" s="72">
        <f>Máximo!G195:J195</f>
        <v>6.9230769000000003E-4</v>
      </c>
      <c r="H195" s="70" t="str">
        <f>IF(Máximo!H195="","",Máximo!H195)</f>
        <v>Obrigatório</v>
      </c>
      <c r="I195" s="37" t="s">
        <v>4</v>
      </c>
      <c r="J195" s="73">
        <f>IF($K$13="Não Atende",0,IF(I195="","",IF(H195="",VLOOKUP(I195,Parâmetros!$B$3:$C$6,2,0),VLOOKUP(I195,Parâmetros!$B$3:$C$6,2,0)*VLOOKUP(H195,Parâmetros!$E$3:$G$5,2,0))))</f>
        <v>4</v>
      </c>
      <c r="K195" s="74">
        <f t="shared" ref="K195" si="160">IF(J195="",0,((G195*J195)*$F$30)*0.9*100)</f>
        <v>0.11215384578000002</v>
      </c>
      <c r="L195" s="3"/>
      <c r="M195" s="38"/>
    </row>
    <row r="196" spans="1:13" ht="45.75" customHeight="1" outlineLevel="1" x14ac:dyDescent="0.2">
      <c r="A196" s="170" t="str">
        <f>Máximo!A196</f>
        <v>3.162</v>
      </c>
      <c r="B196" s="667" t="str">
        <f>Máximo!B196:E196</f>
        <v>A criação de usuários deverá prever a associação de perfis e alçadas (restrições em privilégios/limites de operações), definindo a abrangência de transações críticas permitidas para cada perfil. Determinar especificamente para cada solução os níveis de alçadas sob a avaliação da segurança da informação.</v>
      </c>
      <c r="C196" s="668"/>
      <c r="D196" s="668"/>
      <c r="E196" s="669"/>
      <c r="F196" s="68" t="str">
        <f>IF(Máximo!F196:I196="","",Máximo!F196:I196)</f>
        <v/>
      </c>
      <c r="G196" s="72">
        <f>Máximo!G196:J196</f>
        <v>6.9230769000000003E-4</v>
      </c>
      <c r="H196" s="70" t="str">
        <f>IF(Máximo!H196="","",Máximo!H196)</f>
        <v>Obrigatório</v>
      </c>
      <c r="I196" s="37" t="s">
        <v>4</v>
      </c>
      <c r="J196" s="73">
        <f>IF($K$13="Não Atende",0,IF(I196="","",IF(H196="",VLOOKUP(I196,Parâmetros!$B$3:$C$6,2,0),VLOOKUP(I196,Parâmetros!$B$3:$C$6,2,0)*VLOOKUP(H196,Parâmetros!$E$3:$G$5,2,0))))</f>
        <v>4</v>
      </c>
      <c r="K196" s="74">
        <f t="shared" ref="K196" si="161">IF(J196="",0,((G196*J196)*$F$30)*0.9*100)</f>
        <v>0.11215384578000002</v>
      </c>
      <c r="L196" s="3"/>
      <c r="M196" s="38"/>
    </row>
    <row r="197" spans="1:13" ht="45.75" customHeight="1" outlineLevel="1" x14ac:dyDescent="0.2">
      <c r="A197" s="170" t="str">
        <f>Máximo!A197</f>
        <v>3.163</v>
      </c>
      <c r="B197" s="667" t="str">
        <f>Máximo!B197:E197</f>
        <v>Nos casos em que a solução não esteja integrada com o Sistema de Gestão de Acessos / NDS deve ser garantida a politica de senha alinhada com a politica definida para todos os sistemas da Oi.</v>
      </c>
      <c r="C197" s="668"/>
      <c r="D197" s="668"/>
      <c r="E197" s="669"/>
      <c r="F197" s="68" t="str">
        <f>IF(Máximo!F197:I197="","",Máximo!F197:I197)</f>
        <v/>
      </c>
      <c r="G197" s="72">
        <f>Máximo!G197:J197</f>
        <v>6.9230769000000003E-4</v>
      </c>
      <c r="H197" s="70" t="str">
        <f>IF(Máximo!H197="","",Máximo!H197)</f>
        <v>Obrigatório</v>
      </c>
      <c r="I197" s="37" t="s">
        <v>4</v>
      </c>
      <c r="J197" s="73">
        <f>IF($K$13="Não Atende",0,IF(I197="","",IF(H197="",VLOOKUP(I197,Parâmetros!$B$3:$C$6,2,0),VLOOKUP(I197,Parâmetros!$B$3:$C$6,2,0)*VLOOKUP(H197,Parâmetros!$E$3:$G$5,2,0))))</f>
        <v>4</v>
      </c>
      <c r="K197" s="74">
        <f t="shared" ref="K197" si="162">IF(J197="",0,((G197*J197)*$F$30)*0.9*100)</f>
        <v>0.11215384578000002</v>
      </c>
      <c r="L197" s="3"/>
      <c r="M197" s="38"/>
    </row>
    <row r="198" spans="1:13" ht="45.75" customHeight="1" outlineLevel="1" x14ac:dyDescent="0.2">
      <c r="A198" s="170" t="str">
        <f>Máximo!A198</f>
        <v>3.164</v>
      </c>
      <c r="B198" s="667" t="str">
        <f>Máximo!B198:E198</f>
        <v>Não deverá haver portas lógicas ou meios alternativos (ex: backdoors, maintenance hooks) de acesso às soluções desenvolvidas ou adquiridas pela Oi.</v>
      </c>
      <c r="C198" s="668"/>
      <c r="D198" s="668"/>
      <c r="E198" s="669"/>
      <c r="F198" s="68" t="str">
        <f>IF(Máximo!F198:I198="","",Máximo!F198:I198)</f>
        <v/>
      </c>
      <c r="G198" s="72">
        <f>Máximo!G198:J198</f>
        <v>6.9230769000000003E-4</v>
      </c>
      <c r="H198" s="70" t="str">
        <f>IF(Máximo!H198="","",Máximo!H198)</f>
        <v>Obrigatório</v>
      </c>
      <c r="I198" s="37" t="s">
        <v>4</v>
      </c>
      <c r="J198" s="73">
        <f>IF($K$13="Não Atende",0,IF(I198="","",IF(H198="",VLOOKUP(I198,Parâmetros!$B$3:$C$6,2,0),VLOOKUP(I198,Parâmetros!$B$3:$C$6,2,0)*VLOOKUP(H198,Parâmetros!$E$3:$G$5,2,0))))</f>
        <v>4</v>
      </c>
      <c r="K198" s="74">
        <f t="shared" ref="K198" si="163">IF(J198="",0,((G198*J198)*$F$30)*0.9*100)</f>
        <v>0.11215384578000002</v>
      </c>
      <c r="L198" s="3"/>
      <c r="M198" s="38"/>
    </row>
    <row r="199" spans="1:13" ht="45.75" customHeight="1" outlineLevel="1" x14ac:dyDescent="0.2">
      <c r="A199" s="170" t="str">
        <f>Máximo!A199</f>
        <v>3.165</v>
      </c>
      <c r="B199" s="667" t="str">
        <f>Máximo!B199:E199</f>
        <v>Caso o parceiro ou fornecedor tenha necessidade de realizar conectividade com a OI através de links ou similares deverá atender aos requisitos do documento de conectividade de Parceiros.</v>
      </c>
      <c r="C199" s="668"/>
      <c r="D199" s="668"/>
      <c r="E199" s="669"/>
      <c r="F199" s="68" t="str">
        <f>IF(Máximo!F199:I199="","",Máximo!F199:I199)</f>
        <v/>
      </c>
      <c r="G199" s="72">
        <f>Máximo!G199:J199</f>
        <v>6.9230769000000003E-4</v>
      </c>
      <c r="H199" s="70" t="str">
        <f>IF(Máximo!H199="","",Máximo!H199)</f>
        <v>Obrigatório</v>
      </c>
      <c r="I199" s="37" t="s">
        <v>4</v>
      </c>
      <c r="J199" s="73">
        <f>IF($K$13="Não Atende",0,IF(I199="","",IF(H199="",VLOOKUP(I199,Parâmetros!$B$3:$C$6,2,0),VLOOKUP(I199,Parâmetros!$B$3:$C$6,2,0)*VLOOKUP(H199,Parâmetros!$E$3:$G$5,2,0))))</f>
        <v>4</v>
      </c>
      <c r="K199" s="74">
        <f t="shared" ref="K199" si="164">IF(J199="",0,((G199*J199)*$F$30)*0.9*100)</f>
        <v>0.11215384578000002</v>
      </c>
      <c r="L199" s="3"/>
      <c r="M199" s="38"/>
    </row>
    <row r="200" spans="1:13" ht="45.75" customHeight="1" outlineLevel="1" x14ac:dyDescent="0.2">
      <c r="A200" s="170" t="str">
        <f>Máximo!A200</f>
        <v>3.166</v>
      </c>
      <c r="B200" s="667" t="str">
        <f>Máximo!B200:E200</f>
        <v>Os acessos realizados à Oi através de VPN client-to-site devem ser realizados somente por pessoas previamente autorizadas pela Oi e adotando os mecanismos de segurança exigidos pela mesma. A credencial para o acesso deve ser individual e intransferível, sendo proibido compartilhamento do mesmo para acesso de múltiplas pessoas.</v>
      </c>
      <c r="C200" s="668"/>
      <c r="D200" s="668"/>
      <c r="E200" s="669"/>
      <c r="F200" s="68" t="str">
        <f>IF(Máximo!F200:I200="","",Máximo!F200:I200)</f>
        <v/>
      </c>
      <c r="G200" s="72">
        <f>Máximo!G200:J200</f>
        <v>6.9230769000000003E-4</v>
      </c>
      <c r="H200" s="70" t="str">
        <f>IF(Máximo!H200="","",Máximo!H200)</f>
        <v>Obrigatório</v>
      </c>
      <c r="I200" s="37" t="s">
        <v>4</v>
      </c>
      <c r="J200" s="73">
        <f>IF($K$13="Não Atende",0,IF(I200="","",IF(H200="",VLOOKUP(I200,Parâmetros!$B$3:$C$6,2,0),VLOOKUP(I200,Parâmetros!$B$3:$C$6,2,0)*VLOOKUP(H200,Parâmetros!$E$3:$G$5,2,0))))</f>
        <v>4</v>
      </c>
      <c r="K200" s="74">
        <f t="shared" ref="K200" si="165">IF(J200="",0,((G200*J200)*$F$30)*0.9*100)</f>
        <v>0.11215384578000002</v>
      </c>
      <c r="L200" s="3"/>
      <c r="M200" s="38"/>
    </row>
    <row r="201" spans="1:13" ht="45.75" customHeight="1" outlineLevel="1" x14ac:dyDescent="0.2">
      <c r="A201" s="170" t="str">
        <f>Máximo!A201</f>
        <v>3.167</v>
      </c>
      <c r="B201" s="667" t="str">
        <f>Máximo!B201:E201</f>
        <v>O desenvolvedor, parceiro ou fornecedor não deve ter acesso ao ambiente de produção dos sistemas, ficando restrito somente aos ambientes de desenvolvimento ou homologação. Se, excepcionalmente em caso de troubleshooting, for necessário o acesso do fornecedor ao ambiente de produção, este deve ser necessariamente assistido por colaborador OI, com as credenciais para o fornecedor/parceiro sendo criadas no início da atividade e removidas ao final da mesma.</v>
      </c>
      <c r="C201" s="668"/>
      <c r="D201" s="668"/>
      <c r="E201" s="669"/>
      <c r="F201" s="68" t="str">
        <f>IF(Máximo!F201:I201="","",Máximo!F201:I201)</f>
        <v/>
      </c>
      <c r="G201" s="72">
        <f>Máximo!G201:J201</f>
        <v>6.9230769000000003E-4</v>
      </c>
      <c r="H201" s="70" t="str">
        <f>IF(Máximo!H201="","",Máximo!H201)</f>
        <v>Obrigatório</v>
      </c>
      <c r="I201" s="37" t="s">
        <v>4</v>
      </c>
      <c r="J201" s="73">
        <f>IF($K$13="Não Atende",0,IF(I201="","",IF(H201="",VLOOKUP(I201,Parâmetros!$B$3:$C$6,2,0),VLOOKUP(I201,Parâmetros!$B$3:$C$6,2,0)*VLOOKUP(H201,Parâmetros!$E$3:$G$5,2,0))))</f>
        <v>4</v>
      </c>
      <c r="K201" s="74">
        <f t="shared" ref="K201" si="166">IF(J201="",0,((G201*J201)*$F$30)*0.9*100)</f>
        <v>0.11215384578000002</v>
      </c>
      <c r="L201" s="3"/>
      <c r="M201" s="38"/>
    </row>
    <row r="202" spans="1:13" ht="45.75" customHeight="1" outlineLevel="1" x14ac:dyDescent="0.2">
      <c r="A202" s="170" t="str">
        <f>Máximo!A202</f>
        <v>3.168</v>
      </c>
      <c r="B202" s="667" t="str">
        <f>Máximo!B202:E202</f>
        <v>O desenvolvimento de software, ainda que terceirizado, deve ser realizado em conformidade com os controles definidos nas Políticas de Segurança da Oi e nos 3P's.</v>
      </c>
      <c r="C202" s="668"/>
      <c r="D202" s="668"/>
      <c r="E202" s="669"/>
      <c r="F202" s="68" t="str">
        <f>IF(Máximo!F202:I202="","",Máximo!F202:I202)</f>
        <v/>
      </c>
      <c r="G202" s="72">
        <f>Máximo!G202:J202</f>
        <v>6.9230769000000003E-4</v>
      </c>
      <c r="H202" s="70" t="str">
        <f>IF(Máximo!H202="","",Máximo!H202)</f>
        <v>Obrigatório</v>
      </c>
      <c r="I202" s="37" t="s">
        <v>4</v>
      </c>
      <c r="J202" s="73">
        <f>IF($K$13="Não Atende",0,IF(I202="","",IF(H202="",VLOOKUP(I202,Parâmetros!$B$3:$C$6,2,0),VLOOKUP(I202,Parâmetros!$B$3:$C$6,2,0)*VLOOKUP(H202,Parâmetros!$E$3:$G$5,2,0))))</f>
        <v>4</v>
      </c>
      <c r="K202" s="74">
        <f t="shared" ref="K202" si="167">IF(J202="",0,((G202*J202)*$F$30)*0.9*100)</f>
        <v>0.11215384578000002</v>
      </c>
      <c r="L202" s="3"/>
      <c r="M202" s="38"/>
    </row>
    <row r="203" spans="1:13" ht="45.75" customHeight="1" outlineLevel="1" x14ac:dyDescent="0.2">
      <c r="A203" s="170" t="str">
        <f>Máximo!A203</f>
        <v>3.169</v>
      </c>
      <c r="B203" s="667" t="str">
        <f>Máximo!B203:E203</f>
        <v>Toda solução desenvolvida ou adquirida pela Oi deverá ser aderente aos padrões de hardening estabelecidos pela Segurança da Informação.</v>
      </c>
      <c r="C203" s="668"/>
      <c r="D203" s="668"/>
      <c r="E203" s="669"/>
      <c r="F203" s="68" t="str">
        <f>IF(Máximo!F203:I203="","",Máximo!F203:I203)</f>
        <v/>
      </c>
      <c r="G203" s="72">
        <f>Máximo!G203:J203</f>
        <v>6.9230769000000003E-4</v>
      </c>
      <c r="H203" s="70" t="str">
        <f>IF(Máximo!H203="","",Máximo!H203)</f>
        <v>Obrigatório</v>
      </c>
      <c r="I203" s="37" t="s">
        <v>17</v>
      </c>
      <c r="J203" s="73">
        <f>IF($K$13="Não Atende",0,IF(I203="","",IF(H203="",VLOOKUP(I203,Parâmetros!$B$3:$C$6,2,0),VLOOKUP(I203,Parâmetros!$B$3:$C$6,2,0)*VLOOKUP(H203,Parâmetros!$E$3:$G$5,2,0))))</f>
        <v>2</v>
      </c>
      <c r="K203" s="74">
        <f t="shared" ref="K203" si="168">IF(J203="",0,((G203*J203)*$F$30)*0.9*100)</f>
        <v>5.6076922890000012E-2</v>
      </c>
      <c r="L203" s="3"/>
      <c r="M203" s="38"/>
    </row>
    <row r="204" spans="1:13" ht="45.75" customHeight="1" outlineLevel="1" x14ac:dyDescent="0.2">
      <c r="A204" s="170" t="str">
        <f>Máximo!A204</f>
        <v>3.170</v>
      </c>
      <c r="B204" s="667" t="str">
        <f>Máximo!B204:E204</f>
        <v>Nos casos em que a aplicação necessite estar conectada diretamente à Internet (ex: portais web), a mesma deve estar segregada da rede corporativa (ex.: através de firewall).</v>
      </c>
      <c r="C204" s="668"/>
      <c r="D204" s="668"/>
      <c r="E204" s="669"/>
      <c r="F204" s="68" t="str">
        <f>IF(Máximo!F204:I204="","",Máximo!F204:I204)</f>
        <v/>
      </c>
      <c r="G204" s="72">
        <f>Máximo!G204:J204</f>
        <v>6.9230769000000003E-4</v>
      </c>
      <c r="H204" s="70" t="str">
        <f>IF(Máximo!H204="","",Máximo!H204)</f>
        <v>Obrigatório</v>
      </c>
      <c r="I204" s="37" t="s">
        <v>4</v>
      </c>
      <c r="J204" s="73">
        <f>IF($K$13="Não Atende",0,IF(I204="","",IF(H204="",VLOOKUP(I204,Parâmetros!$B$3:$C$6,2,0),VLOOKUP(I204,Parâmetros!$B$3:$C$6,2,0)*VLOOKUP(H204,Parâmetros!$E$3:$G$5,2,0))))</f>
        <v>4</v>
      </c>
      <c r="K204" s="74">
        <f t="shared" ref="K204" si="169">IF(J204="",0,((G204*J204)*$F$30)*0.9*100)</f>
        <v>0.11215384578000002</v>
      </c>
      <c r="L204" s="3"/>
      <c r="M204" s="38"/>
    </row>
    <row r="205" spans="1:13" ht="45.75" customHeight="1" outlineLevel="1" x14ac:dyDescent="0.2">
      <c r="A205" s="170" t="str">
        <f>Máximo!A205</f>
        <v>3.171</v>
      </c>
      <c r="B205" s="667" t="str">
        <f>Máximo!B205:E205</f>
        <v>Toda solução desenvolvida ou adquirida pela Oi deve ter o mapeamento do fluxo de comunicações, incluindo IPs e portas (origem e destino), além de protocolos e serviços. Este mapeamento deverá ser encaminhado para área de Segurança da Informação para validação.</v>
      </c>
      <c r="C205" s="668"/>
      <c r="D205" s="668"/>
      <c r="E205" s="669"/>
      <c r="F205" s="68" t="str">
        <f>IF(Máximo!F205:I205="","",Máximo!F205:I205)</f>
        <v/>
      </c>
      <c r="G205" s="72">
        <f>Máximo!G205:J205</f>
        <v>6.9230769000000003E-4</v>
      </c>
      <c r="H205" s="70" t="str">
        <f>IF(Máximo!H205="","",Máximo!H205)</f>
        <v>Obrigatório</v>
      </c>
      <c r="I205" s="37" t="s">
        <v>4</v>
      </c>
      <c r="J205" s="73">
        <f>IF($K$13="Não Atende",0,IF(I205="","",IF(H205="",VLOOKUP(I205,Parâmetros!$B$3:$C$6,2,0),VLOOKUP(I205,Parâmetros!$B$3:$C$6,2,0)*VLOOKUP(H205,Parâmetros!$E$3:$G$5,2,0))))</f>
        <v>4</v>
      </c>
      <c r="K205" s="74">
        <f t="shared" ref="K205" si="170">IF(J205="",0,((G205*J205)*$F$30)*0.9*100)</f>
        <v>0.11215384578000002</v>
      </c>
      <c r="L205" s="3"/>
      <c r="M205" s="38"/>
    </row>
    <row r="206" spans="1:13" ht="45.75" customHeight="1" outlineLevel="1" x14ac:dyDescent="0.2">
      <c r="A206" s="170" t="str">
        <f>Máximo!A206</f>
        <v>3.172</v>
      </c>
      <c r="B206" s="667" t="str">
        <f>Máximo!B206:E206</f>
        <v>Todas as soluções a serem disponibilizadas deverão sofrer análise de vulnerabilidades e teste de invasão na fase de homologação. Esta análise será realizada pela Equipe de Segurança da Informação e o fornecedor deverá corrigir todas as não conformidades encontradas, sem custo adicional, antes da solução passar para o ambiente de produção.</v>
      </c>
      <c r="C206" s="668"/>
      <c r="D206" s="668"/>
      <c r="E206" s="669"/>
      <c r="F206" s="68" t="str">
        <f>IF(Máximo!F206:I206="","",Máximo!F206:I206)</f>
        <v/>
      </c>
      <c r="G206" s="72">
        <f>Máximo!G206:J206</f>
        <v>6.9230769000000003E-4</v>
      </c>
      <c r="H206" s="70" t="str">
        <f>IF(Máximo!H206="","",Máximo!H206)</f>
        <v>Obrigatório</v>
      </c>
      <c r="I206" s="37" t="s">
        <v>4</v>
      </c>
      <c r="J206" s="73">
        <f>IF($K$13="Não Atende",0,IF(I206="","",IF(H206="",VLOOKUP(I206,Parâmetros!$B$3:$C$6,2,0),VLOOKUP(I206,Parâmetros!$B$3:$C$6,2,0)*VLOOKUP(H206,Parâmetros!$E$3:$G$5,2,0))))</f>
        <v>4</v>
      </c>
      <c r="K206" s="74">
        <f t="shared" ref="K206" si="171">IF(J206="",0,((G206*J206)*$F$30)*0.9*100)</f>
        <v>0.11215384578000002</v>
      </c>
      <c r="L206" s="3"/>
      <c r="M206" s="38"/>
    </row>
    <row r="207" spans="1:13" ht="45.75" customHeight="1" outlineLevel="1" x14ac:dyDescent="0.2">
      <c r="A207" s="170" t="str">
        <f>Máximo!A207</f>
        <v>3.173</v>
      </c>
      <c r="B207" s="667" t="str">
        <f>Máximo!B207:E207</f>
        <v>Toda solução desenvolvido ou adquirido pela Oi deverá possuir manual de administração, contendo:
. Procedimentos de instalação que contenham, no mínimo:
-  Garantia da origem do pacote de instalação (ex: hash do pacote de instalação);
-  Requisitos mínimos para instalação (ex: espaço mínimo em disco, memória, etc.);
-  Definições de configuração e primeiro uso (ex: parâmetros alteráveis/configuráveis para primeira utilização do sistema).
-  Detalhamento dos perfis utilizados;
. Procedimentos de Segurança que contenham, no mínimo:
-  Informações para recuperação em casos de erro, falhas ou incidentes;
-  Informações sobre como atualizar o SO sem afetar a aplicação.
-  Definições sobre atualização, backup, auditoria e monitoração (caso não atendam ao padrão estabelecido pela área de TI).</v>
      </c>
      <c r="C207" s="668"/>
      <c r="D207" s="668"/>
      <c r="E207" s="669"/>
      <c r="F207" s="68" t="str">
        <f>IF(Máximo!F207:I207="","",Máximo!F207:I207)</f>
        <v/>
      </c>
      <c r="G207" s="72">
        <f>Máximo!G207:J207</f>
        <v>6.9230769000000003E-4</v>
      </c>
      <c r="H207" s="70" t="str">
        <f>IF(Máximo!H207="","",Máximo!H207)</f>
        <v>Obrigatório</v>
      </c>
      <c r="I207" s="37" t="s">
        <v>4</v>
      </c>
      <c r="J207" s="73">
        <f>IF($K$13="Não Atende",0,IF(I207="","",IF(H207="",VLOOKUP(I207,Parâmetros!$B$3:$C$6,2,0),VLOOKUP(I207,Parâmetros!$B$3:$C$6,2,0)*VLOOKUP(H207,Parâmetros!$E$3:$G$5,2,0))))</f>
        <v>4</v>
      </c>
      <c r="K207" s="74">
        <f t="shared" ref="K207" si="172">IF(J207="",0,((G207*J207)*$F$30)*0.9*100)</f>
        <v>0.11215384578000002</v>
      </c>
      <c r="L207" s="3"/>
      <c r="M207" s="38"/>
    </row>
    <row r="208" spans="1:13" ht="45.75" customHeight="1" outlineLevel="1" x14ac:dyDescent="0.2">
      <c r="A208" s="170" t="str">
        <f>Máximo!A208</f>
        <v>3.174</v>
      </c>
      <c r="B208" s="667" t="str">
        <f>Máximo!B208:E208</f>
        <v>A solução deve ser passada do ambiente de homologação para produção somente após a conclusão bem sucedida de todos os testes funcionais e de segurança, sem a necessidade de correção.</v>
      </c>
      <c r="C208" s="668"/>
      <c r="D208" s="668"/>
      <c r="E208" s="669"/>
      <c r="F208" s="68" t="str">
        <f>IF(Máximo!F208:I208="","",Máximo!F208:I208)</f>
        <v/>
      </c>
      <c r="G208" s="72">
        <f>Máximo!G208:J208</f>
        <v>6.9230769000000003E-4</v>
      </c>
      <c r="H208" s="70" t="str">
        <f>IF(Máximo!H208="","",Máximo!H208)</f>
        <v>Obrigatório</v>
      </c>
      <c r="I208" s="37" t="s">
        <v>4</v>
      </c>
      <c r="J208" s="73">
        <f>IF($K$13="Não Atende",0,IF(I208="","",IF(H208="",VLOOKUP(I208,Parâmetros!$B$3:$C$6,2,0),VLOOKUP(I208,Parâmetros!$B$3:$C$6,2,0)*VLOOKUP(H208,Parâmetros!$E$3:$G$5,2,0))))</f>
        <v>4</v>
      </c>
      <c r="K208" s="74">
        <f t="shared" ref="K208" si="173">IF(J208="",0,((G208*J208)*$F$30)*0.9*100)</f>
        <v>0.11215384578000002</v>
      </c>
      <c r="L208" s="3"/>
      <c r="M208" s="38"/>
    </row>
    <row r="209" spans="1:13" ht="45.75" customHeight="1" outlineLevel="1" x14ac:dyDescent="0.2">
      <c r="A209" s="170" t="str">
        <f>Máximo!A209</f>
        <v>3.175</v>
      </c>
      <c r="B209" s="667" t="str">
        <f>Máximo!B209:E209</f>
        <v>Toda solução desenvolvida ou adquirida pela Oi deve conter mecanismos de backup e restauração dos dados processados, além de possuir capacidade de tolerância a falhas e retorno à operação.</v>
      </c>
      <c r="C209" s="668"/>
      <c r="D209" s="668"/>
      <c r="E209" s="669"/>
      <c r="F209" s="68" t="str">
        <f>IF(Máximo!F209:I209="","",Máximo!F209:I209)</f>
        <v/>
      </c>
      <c r="G209" s="72">
        <f>Máximo!G209:J209</f>
        <v>6.9230769000000003E-4</v>
      </c>
      <c r="H209" s="70" t="str">
        <f>IF(Máximo!H209="","",Máximo!H209)</f>
        <v>Obrigatório</v>
      </c>
      <c r="I209" s="37" t="s">
        <v>4</v>
      </c>
      <c r="J209" s="73">
        <f>IF($K$13="Não Atende",0,IF(I209="","",IF(H209="",VLOOKUP(I209,Parâmetros!$B$3:$C$6,2,0),VLOOKUP(I209,Parâmetros!$B$3:$C$6,2,0)*VLOOKUP(H209,Parâmetros!$E$3:$G$5,2,0))))</f>
        <v>4</v>
      </c>
      <c r="K209" s="74">
        <f t="shared" ref="K209" si="174">IF(J209="",0,((G209*J209)*$F$30)*0.9*100)</f>
        <v>0.11215384578000002</v>
      </c>
      <c r="L209" s="3"/>
      <c r="M209" s="38"/>
    </row>
    <row r="210" spans="1:13" ht="45.75" customHeight="1" outlineLevel="1" x14ac:dyDescent="0.2">
      <c r="A210" s="170" t="str">
        <f>Máximo!A210</f>
        <v>3.176</v>
      </c>
      <c r="B210" s="667" t="str">
        <f>Máximo!B210:E210</f>
        <v>O ambiente de produção deve ser configurado seguindo os padrões de segurança da informação da Oi, e deve ser atualizado sempre que uma nova atualização estiver disponível, atentando-se ao tempo de suporte do sistema operacional (EOL), garantindo assim o seu ciclo de vida, evitando a exposição as vulnerabilidades.</v>
      </c>
      <c r="C210" s="668"/>
      <c r="D210" s="668"/>
      <c r="E210" s="669"/>
      <c r="F210" s="68" t="str">
        <f>IF(Máximo!F210:I210="","",Máximo!F210:I210)</f>
        <v/>
      </c>
      <c r="G210" s="72">
        <f>Máximo!G210:J210</f>
        <v>6.9230769000000003E-4</v>
      </c>
      <c r="H210" s="70" t="str">
        <f>IF(Máximo!H210="","",Máximo!H210)</f>
        <v>Obrigatório</v>
      </c>
      <c r="I210" s="37" t="s">
        <v>4</v>
      </c>
      <c r="J210" s="73">
        <f>IF($K$13="Não Atende",0,IF(I210="","",IF(H210="",VLOOKUP(I210,Parâmetros!$B$3:$C$6,2,0),VLOOKUP(I210,Parâmetros!$B$3:$C$6,2,0)*VLOOKUP(H210,Parâmetros!$E$3:$G$5,2,0))))</f>
        <v>4</v>
      </c>
      <c r="K210" s="74">
        <f t="shared" ref="K210" si="175">IF(J210="",0,((G210*J210)*$F$30)*0.9*100)</f>
        <v>0.11215384578000002</v>
      </c>
      <c r="L210" s="3"/>
      <c r="M210" s="38"/>
    </row>
    <row r="211" spans="1:13" ht="45.75" customHeight="1" outlineLevel="1" x14ac:dyDescent="0.2">
      <c r="A211" s="170" t="str">
        <f>Máximo!A211</f>
        <v>3.177</v>
      </c>
      <c r="B211" s="667" t="str">
        <f>Máximo!B211:E211</f>
        <v>Deve haver uma documentação informando métodos de medida e avaliação do bom funcionamento do sistema, para que possa ser utilizado por ferramentas de monitoração (ITOC).</v>
      </c>
      <c r="C211" s="668"/>
      <c r="D211" s="668"/>
      <c r="E211" s="669"/>
      <c r="F211" s="68" t="str">
        <f>IF(Máximo!F211:I211="","",Máximo!F211:I211)</f>
        <v/>
      </c>
      <c r="G211" s="72">
        <f>Máximo!G211:J211</f>
        <v>6.9230769000000003E-4</v>
      </c>
      <c r="H211" s="70" t="str">
        <f>IF(Máximo!H211="","",Máximo!H211)</f>
        <v>Obrigatório</v>
      </c>
      <c r="I211" s="37" t="s">
        <v>4</v>
      </c>
      <c r="J211" s="73">
        <f>IF($K$13="Não Atende",0,IF(I211="","",IF(H211="",VLOOKUP(I211,Parâmetros!$B$3:$C$6,2,0),VLOOKUP(I211,Parâmetros!$B$3:$C$6,2,0)*VLOOKUP(H211,Parâmetros!$E$3:$G$5,2,0))))</f>
        <v>4</v>
      </c>
      <c r="K211" s="74">
        <f t="shared" ref="K211" si="176">IF(J211="",0,((G211*J211)*$F$30)*0.9*100)</f>
        <v>0.11215384578000002</v>
      </c>
      <c r="L211" s="3"/>
      <c r="M211" s="38"/>
    </row>
    <row r="212" spans="1:13" ht="45.75" customHeight="1" outlineLevel="1" x14ac:dyDescent="0.2">
      <c r="A212" s="170" t="str">
        <f>Máximo!A212</f>
        <v>3.178</v>
      </c>
      <c r="B212" s="667" t="str">
        <f>Máximo!B212:E212</f>
        <v xml:space="preserve">Deve haver na documentação a especificação dos(as):
.        Componentes Críticos (Hardware e Software);
.        Informações importantes e sensíveis ao sistema;
.        Possíveis ameaças ao sistema ;
.        Mecanismos de controles e mitigação de risco.
</v>
      </c>
      <c r="C212" s="668"/>
      <c r="D212" s="668"/>
      <c r="E212" s="669"/>
      <c r="F212" s="68" t="str">
        <f>IF(Máximo!F212:I212="","",Máximo!F212:I212)</f>
        <v/>
      </c>
      <c r="G212" s="72">
        <f>Máximo!G212:J212</f>
        <v>6.9230769000000003E-4</v>
      </c>
      <c r="H212" s="70" t="str">
        <f>IF(Máximo!H212="","",Máximo!H212)</f>
        <v>Obrigatório</v>
      </c>
      <c r="I212" s="37" t="s">
        <v>4</v>
      </c>
      <c r="J212" s="73">
        <f>IF($K$13="Não Atende",0,IF(I212="","",IF(H212="",VLOOKUP(I212,Parâmetros!$B$3:$C$6,2,0),VLOOKUP(I212,Parâmetros!$B$3:$C$6,2,0)*VLOOKUP(H212,Parâmetros!$E$3:$G$5,2,0))))</f>
        <v>4</v>
      </c>
      <c r="K212" s="74">
        <f t="shared" ref="K212" si="177">IF(J212="",0,((G212*J212)*$F$30)*0.9*100)</f>
        <v>0.11215384578000002</v>
      </c>
      <c r="L212" s="3"/>
      <c r="M212" s="38"/>
    </row>
    <row r="213" spans="1:13" ht="45.75" customHeight="1" outlineLevel="1" x14ac:dyDescent="0.2">
      <c r="A213" s="170" t="str">
        <f>Máximo!A213</f>
        <v>3.179</v>
      </c>
      <c r="B213" s="667" t="str">
        <f>Máximo!B213:E213</f>
        <v>O roteador deverá ser capaz de implementar filtros de pacotes em qualquer interface lógica do equipamento, nas direções de entrada e saída, simultaneamente, sem perda de pacotes, em qualquer condição de carga (de 0 a 100% de utilização da interface física). Esses filtros não devem utilizar o processador central do equipamento. Os filtros deverão ser construídos sobre inspeção dos seguintes campos do pacote:
. Protocolo
. Endereço IPv4 origem
. Endereço IPv4 destino
. Endereço IPv6 origem
. Endereço IPv6 destino
. Porta TCP/UDP de origem
. Porta TCP/UDP de destino
. Flags TCP
. Tipos de pacote ICMP
.  Flags de fragmentação
.  MPLS EXP bits
.  IPv4 DSCP bits
.  IPv4 Precedence
. IPv6 Traffic Class
. IPv6 next header type</v>
      </c>
      <c r="C213" s="668"/>
      <c r="D213" s="668"/>
      <c r="E213" s="669"/>
      <c r="F213" s="68" t="str">
        <f>IF(Máximo!F213:I213="","",Máximo!F213:I213)</f>
        <v/>
      </c>
      <c r="G213" s="72">
        <f>Máximo!G213:J213</f>
        <v>6.9230769000000003E-4</v>
      </c>
      <c r="H213" s="70" t="str">
        <f>IF(Máximo!H213="","",Máximo!H213)</f>
        <v>Obrigatório</v>
      </c>
      <c r="I213" s="37" t="s">
        <v>4</v>
      </c>
      <c r="J213" s="73">
        <f>IF($K$13="Não Atende",0,IF(I213="","",IF(H213="",VLOOKUP(I213,Parâmetros!$B$3:$C$6,2,0),VLOOKUP(I213,Parâmetros!$B$3:$C$6,2,0)*VLOOKUP(H213,Parâmetros!$E$3:$G$5,2,0))))</f>
        <v>4</v>
      </c>
      <c r="K213" s="74">
        <f t="shared" ref="K213" si="178">IF(J213="",0,((G213*J213)*$F$30)*0.9*100)</f>
        <v>0.11215384578000002</v>
      </c>
      <c r="L213" s="3"/>
      <c r="M213" s="38"/>
    </row>
    <row r="214" spans="1:13" ht="45.75" customHeight="1" outlineLevel="1" x14ac:dyDescent="0.2">
      <c r="A214" s="170" t="str">
        <f>Máximo!A214</f>
        <v>3.180</v>
      </c>
      <c r="B214" s="667" t="str">
        <f>Máximo!B214:E214</f>
        <v>O roteador deverá implementar contadores específicos para cada filtro, de forma que seja possível inspecionar a quantidade de pacotes que se encaixaram na regra do filtro. Esses contadores deverão ser únicos por interface lógica e os seus valores deverão ser visíveis através de interface de linha de comando.</v>
      </c>
      <c r="C214" s="668"/>
      <c r="D214" s="668"/>
      <c r="E214" s="669"/>
      <c r="F214" s="68" t="str">
        <f>IF(Máximo!F214:I214="","",Máximo!F214:I214)</f>
        <v/>
      </c>
      <c r="G214" s="72">
        <f>Máximo!G214:J214</f>
        <v>6.9230769000000003E-4</v>
      </c>
      <c r="H214" s="70" t="str">
        <f>IF(Máximo!H214="","",Máximo!H214)</f>
        <v>Obrigatório</v>
      </c>
      <c r="I214" s="37" t="s">
        <v>4</v>
      </c>
      <c r="J214" s="73">
        <f>IF($K$13="Não Atende",0,IF(I214="","",IF(H214="",VLOOKUP(I214,Parâmetros!$B$3:$C$6,2,0),VLOOKUP(I214,Parâmetros!$B$3:$C$6,2,0)*VLOOKUP(H214,Parâmetros!$E$3:$G$5,2,0))))</f>
        <v>4</v>
      </c>
      <c r="K214" s="74">
        <f t="shared" ref="K214" si="179">IF(J214="",0,((G214*J214)*$F$30)*0.9*100)</f>
        <v>0.11215384578000002</v>
      </c>
      <c r="L214" s="3"/>
      <c r="M214" s="38"/>
    </row>
    <row r="215" spans="1:13" ht="45.75" customHeight="1" outlineLevel="1" x14ac:dyDescent="0.2">
      <c r="A215" s="170" t="str">
        <f>Máximo!A215</f>
        <v>3.181</v>
      </c>
      <c r="B215" s="667" t="str">
        <f>Máximo!B215:E215</f>
        <v xml:space="preserve">Os roteadores devem ser capazes de verificar a validade da origem do pacote via mecanismo uRPF (Unicast Reverse Path Forwarding – RFC 2827 Network Ingress Filtering: Defeating Denial of Service Attacks Which Employ IP Source Address Spoofing). </v>
      </c>
      <c r="C215" s="668"/>
      <c r="D215" s="668"/>
      <c r="E215" s="669"/>
      <c r="F215" s="68" t="str">
        <f>IF(Máximo!F215:I215="","",Máximo!F215:I215)</f>
        <v/>
      </c>
      <c r="G215" s="72">
        <f>Máximo!G215:J215</f>
        <v>6.9230769000000003E-4</v>
      </c>
      <c r="H215" s="70" t="str">
        <f>IF(Máximo!H215="","",Máximo!H215)</f>
        <v>Obrigatório</v>
      </c>
      <c r="I215" s="37" t="s">
        <v>4</v>
      </c>
      <c r="J215" s="73">
        <f>IF($K$13="Não Atende",0,IF(I215="","",IF(H215="",VLOOKUP(I215,Parâmetros!$B$3:$C$6,2,0),VLOOKUP(I215,Parâmetros!$B$3:$C$6,2,0)*VLOOKUP(H215,Parâmetros!$E$3:$G$5,2,0))))</f>
        <v>4</v>
      </c>
      <c r="K215" s="74">
        <f t="shared" ref="K215" si="180">IF(J215="",0,((G215*J215)*$F$30)*0.9*100)</f>
        <v>0.11215384578000002</v>
      </c>
      <c r="L215" s="3"/>
      <c r="M215" s="38"/>
    </row>
    <row r="216" spans="1:13" ht="45.75" customHeight="1" outlineLevel="1" x14ac:dyDescent="0.2">
      <c r="A216" s="170" t="str">
        <f>Máximo!A216</f>
        <v>3.182</v>
      </c>
      <c r="B216" s="667" t="str">
        <f>Máximo!B216:E216</f>
        <v>O equipamento deverá ter algum mecanismo para limitar o número de pacotes enviados para placa processadora para proteger a caixa contra ataques de DDoS.</v>
      </c>
      <c r="C216" s="668"/>
      <c r="D216" s="668"/>
      <c r="E216" s="669"/>
      <c r="F216" s="68" t="str">
        <f>IF(Máximo!F216:I216="","",Máximo!F216:I216)</f>
        <v/>
      </c>
      <c r="G216" s="72">
        <f>Máximo!G216:J216</f>
        <v>6.9230769000000003E-4</v>
      </c>
      <c r="H216" s="70" t="str">
        <f>IF(Máximo!H216="","",Máximo!H216)</f>
        <v>Obrigatório</v>
      </c>
      <c r="I216" s="37" t="s">
        <v>4</v>
      </c>
      <c r="J216" s="73">
        <f>IF($K$13="Não Atende",0,IF(I216="","",IF(H216="",VLOOKUP(I216,Parâmetros!$B$3:$C$6,2,0),VLOOKUP(I216,Parâmetros!$B$3:$C$6,2,0)*VLOOKUP(H216,Parâmetros!$E$3:$G$5,2,0))))</f>
        <v>4</v>
      </c>
      <c r="K216" s="74">
        <f t="shared" ref="K216" si="181">IF(J216="",0,((G216*J216)*$F$30)*0.9*100)</f>
        <v>0.11215384578000002</v>
      </c>
      <c r="L216" s="3"/>
      <c r="M216" s="38"/>
    </row>
    <row r="217" spans="1:13" ht="45.75" customHeight="1" outlineLevel="1" x14ac:dyDescent="0.2">
      <c r="A217" s="170" t="str">
        <f>Máximo!A217</f>
        <v>3.183</v>
      </c>
      <c r="B217" s="667" t="str">
        <f>Máximo!B217:E217</f>
        <v>O equipamento deverá permitir associar uma lista de acesso aos pacotes que são enviados para a placa processadora e informar sua taxa.</v>
      </c>
      <c r="C217" s="668"/>
      <c r="D217" s="668"/>
      <c r="E217" s="669"/>
      <c r="F217" s="68" t="str">
        <f>IF(Máximo!F217:I217="","",Máximo!F217:I217)</f>
        <v/>
      </c>
      <c r="G217" s="72">
        <f>Máximo!G217:J217</f>
        <v>6.9230769000000003E-4</v>
      </c>
      <c r="H217" s="70" t="str">
        <f>IF(Máximo!H217="","",Máximo!H217)</f>
        <v>Obrigatório</v>
      </c>
      <c r="I217" s="37" t="s">
        <v>4</v>
      </c>
      <c r="J217" s="73">
        <f>IF($K$13="Não Atende",0,IF(I217="","",IF(H217="",VLOOKUP(I217,Parâmetros!$B$3:$C$6,2,0),VLOOKUP(I217,Parâmetros!$B$3:$C$6,2,0)*VLOOKUP(H217,Parâmetros!$E$3:$G$5,2,0))))</f>
        <v>4</v>
      </c>
      <c r="K217" s="74">
        <f t="shared" ref="K217" si="182">IF(J217="",0,((G217*J217)*$F$30)*0.9*100)</f>
        <v>0.11215384578000002</v>
      </c>
      <c r="L217" s="3"/>
      <c r="M217" s="38"/>
    </row>
    <row r="218" spans="1:13" ht="45.75" customHeight="1" outlineLevel="1" x14ac:dyDescent="0.2">
      <c r="A218" s="170" t="str">
        <f>Máximo!A218</f>
        <v>3.184</v>
      </c>
      <c r="B218" s="667" t="str">
        <f>Máximo!B218:E218</f>
        <v>O equipamento deverá possuir mecanismos de detecção e/ou proteção contra syn-floods, pacotes mal formados, com excesso de fragmentação e smurf-attacks;</v>
      </c>
      <c r="C218" s="668"/>
      <c r="D218" s="668"/>
      <c r="E218" s="669"/>
      <c r="F218" s="68" t="str">
        <f>IF(Máximo!F218:I218="","",Máximo!F218:I218)</f>
        <v/>
      </c>
      <c r="G218" s="72">
        <f>Máximo!G218:J218</f>
        <v>6.9230769000000003E-4</v>
      </c>
      <c r="H218" s="70" t="str">
        <f>IF(Máximo!H218="","",Máximo!H218)</f>
        <v>Obrigatório</v>
      </c>
      <c r="I218" s="37" t="s">
        <v>4</v>
      </c>
      <c r="J218" s="73">
        <f>IF($K$13="Não Atende",0,IF(I218="","",IF(H218="",VLOOKUP(I218,Parâmetros!$B$3:$C$6,2,0),VLOOKUP(I218,Parâmetros!$B$3:$C$6,2,0)*VLOOKUP(H218,Parâmetros!$E$3:$G$5,2,0))))</f>
        <v>4</v>
      </c>
      <c r="K218" s="74">
        <f t="shared" ref="K218" si="183">IF(J218="",0,((G218*J218)*$F$30)*0.9*100)</f>
        <v>0.11215384578000002</v>
      </c>
      <c r="L218" s="3"/>
      <c r="M218" s="38"/>
    </row>
    <row r="219" spans="1:13" ht="45.75" customHeight="1" outlineLevel="1" x14ac:dyDescent="0.2">
      <c r="A219" s="170" t="str">
        <f>Máximo!A219</f>
        <v>3.185</v>
      </c>
      <c r="B219" s="667" t="str">
        <f>Máximo!B219:E219</f>
        <v>Implementar autenticação, via MD5, para sessões OSPF, BGP-4 e LDP.</v>
      </c>
      <c r="C219" s="668"/>
      <c r="D219" s="668"/>
      <c r="E219" s="669"/>
      <c r="F219" s="68" t="str">
        <f>IF(Máximo!F219:I219="","",Máximo!F219:I219)</f>
        <v/>
      </c>
      <c r="G219" s="72">
        <f>Máximo!G219:J219</f>
        <v>6.9230769000000003E-4</v>
      </c>
      <c r="H219" s="70" t="str">
        <f>IF(Máximo!H219="","",Máximo!H219)</f>
        <v>Obrigatório</v>
      </c>
      <c r="I219" s="37" t="s">
        <v>4</v>
      </c>
      <c r="J219" s="73">
        <f>IF($K$13="Não Atende",0,IF(I219="","",IF(H219="",VLOOKUP(I219,Parâmetros!$B$3:$C$6,2,0),VLOOKUP(I219,Parâmetros!$B$3:$C$6,2,0)*VLOOKUP(H219,Parâmetros!$E$3:$G$5,2,0))))</f>
        <v>4</v>
      </c>
      <c r="K219" s="74">
        <f t="shared" ref="K219" si="184">IF(J219="",0,((G219*J219)*$F$30)*0.9*100)</f>
        <v>0.11215384578000002</v>
      </c>
      <c r="L219" s="3"/>
      <c r="M219" s="38"/>
    </row>
    <row r="220" spans="1:13" ht="45.75" customHeight="1" outlineLevel="1" x14ac:dyDescent="0.2">
      <c r="A220" s="170" t="str">
        <f>Máximo!A220</f>
        <v>3.186</v>
      </c>
      <c r="B220" s="667" t="str">
        <f>Máximo!B220:E220</f>
        <v>Deverá ser possível criar filtros com no mínimo 2000 regras e aplicar em qualquer tipo de interface lógica.</v>
      </c>
      <c r="C220" s="668"/>
      <c r="D220" s="668"/>
      <c r="E220" s="669"/>
      <c r="F220" s="68" t="str">
        <f>IF(Máximo!F220:I220="","",Máximo!F220:I220)</f>
        <v/>
      </c>
      <c r="G220" s="72">
        <f>Máximo!G220:J220</f>
        <v>6.9230769000000003E-4</v>
      </c>
      <c r="H220" s="70" t="str">
        <f>IF(Máximo!H220="","",Máximo!H220)</f>
        <v>Obrigatório</v>
      </c>
      <c r="I220" s="37" t="s">
        <v>4</v>
      </c>
      <c r="J220" s="73">
        <f>IF($K$13="Não Atende",0,IF(I220="","",IF(H220="",VLOOKUP(I220,Parâmetros!$B$3:$C$6,2,0),VLOOKUP(I220,Parâmetros!$B$3:$C$6,2,0)*VLOOKUP(H220,Parâmetros!$E$3:$G$5,2,0))))</f>
        <v>4</v>
      </c>
      <c r="K220" s="74">
        <f t="shared" ref="K220" si="185">IF(J220="",0,((G220*J220)*$F$30)*0.9*100)</f>
        <v>0.11215384578000002</v>
      </c>
      <c r="L220" s="3"/>
      <c r="M220" s="38"/>
    </row>
    <row r="221" spans="1:13" ht="45.75" customHeight="1" outlineLevel="1" x14ac:dyDescent="0.2">
      <c r="A221" s="170" t="str">
        <f>Máximo!A221</f>
        <v>3.187</v>
      </c>
      <c r="B221" s="667" t="str">
        <f>Máximo!B221:E221</f>
        <v>Aplicar controle de acesso, através de listas de acesso ou similar, baseadas em critérios de layer 3 e 4, em todas as interfaces lógicas.</v>
      </c>
      <c r="C221" s="668"/>
      <c r="D221" s="668"/>
      <c r="E221" s="669"/>
      <c r="F221" s="68" t="str">
        <f>IF(Máximo!F221:I221="","",Máximo!F221:I221)</f>
        <v/>
      </c>
      <c r="G221" s="72">
        <f>Máximo!G221:J221</f>
        <v>6.9230769000000003E-4</v>
      </c>
      <c r="H221" s="70" t="str">
        <f>IF(Máximo!H221="","",Máximo!H221)</f>
        <v>Obrigatório</v>
      </c>
      <c r="I221" s="37" t="s">
        <v>4</v>
      </c>
      <c r="J221" s="73">
        <f>IF($K$13="Não Atende",0,IF(I221="","",IF(H221="",VLOOKUP(I221,Parâmetros!$B$3:$C$6,2,0),VLOOKUP(I221,Parâmetros!$B$3:$C$6,2,0)*VLOOKUP(H221,Parâmetros!$E$3:$G$5,2,0))))</f>
        <v>4</v>
      </c>
      <c r="K221" s="74">
        <f t="shared" ref="K221" si="186">IF(J221="",0,((G221*J221)*$F$30)*0.9*100)</f>
        <v>0.11215384578000002</v>
      </c>
      <c r="L221" s="3"/>
      <c r="M221" s="38"/>
    </row>
    <row r="222" spans="1:13" ht="45.75" customHeight="1" outlineLevel="1" x14ac:dyDescent="0.2">
      <c r="A222" s="170" t="str">
        <f>Máximo!A222</f>
        <v>3.188</v>
      </c>
      <c r="B222" s="667" t="str">
        <f>Máximo!B222:E222</f>
        <v>Permitir o monitoramento de tentativas de violação de listas de acesso em um syslog server.</v>
      </c>
      <c r="C222" s="668"/>
      <c r="D222" s="668"/>
      <c r="E222" s="669"/>
      <c r="F222" s="68" t="str">
        <f>IF(Máximo!F222:I222="","",Máximo!F222:I222)</f>
        <v/>
      </c>
      <c r="G222" s="72">
        <f>Máximo!G222:J222</f>
        <v>6.9230769000000003E-4</v>
      </c>
      <c r="H222" s="70" t="str">
        <f>IF(Máximo!H222="","",Máximo!H222)</f>
        <v>Obrigatório</v>
      </c>
      <c r="I222" s="37" t="s">
        <v>4</v>
      </c>
      <c r="J222" s="73">
        <f>IF($K$13="Não Atende",0,IF(I222="","",IF(H222="",VLOOKUP(I222,Parâmetros!$B$3:$C$6,2,0),VLOOKUP(I222,Parâmetros!$B$3:$C$6,2,0)*VLOOKUP(H222,Parâmetros!$E$3:$G$5,2,0))))</f>
        <v>4</v>
      </c>
      <c r="K222" s="74">
        <f t="shared" ref="K222" si="187">IF(J222="",0,((G222*J222)*$F$30)*0.9*100)</f>
        <v>0.11215384578000002</v>
      </c>
      <c r="L222" s="3"/>
      <c r="M222" s="38"/>
    </row>
    <row r="223" spans="1:13" ht="45.75" customHeight="1" outlineLevel="1" x14ac:dyDescent="0.2">
      <c r="A223" s="170" t="str">
        <f>Máximo!A223</f>
        <v>3.189</v>
      </c>
      <c r="B223" s="667" t="str">
        <f>Máximo!B223:E223</f>
        <v>Exceto para informações classificadas como pública, deve haver mecanismos criptográficos para proteger a transmissão de dados com a nuvem pública, ou seja, data in transit (Ex.: TLS, VPN, SSH etc.).</v>
      </c>
      <c r="C223" s="668"/>
      <c r="D223" s="668"/>
      <c r="E223" s="669"/>
      <c r="F223" s="68" t="str">
        <f>IF(Máximo!F223:I223="","",Máximo!F223:I223)</f>
        <v/>
      </c>
      <c r="G223" s="72">
        <f>Máximo!G223:J223</f>
        <v>6.9230769000000003E-4</v>
      </c>
      <c r="H223" s="70" t="str">
        <f>IF(Máximo!H223="","",Máximo!H223)</f>
        <v>Obrigatório</v>
      </c>
      <c r="I223" s="37" t="s">
        <v>4</v>
      </c>
      <c r="J223" s="73">
        <f>IF($K$13="Não Atende",0,IF(I223="","",IF(H223="",VLOOKUP(I223,Parâmetros!$B$3:$C$6,2,0),VLOOKUP(I223,Parâmetros!$B$3:$C$6,2,0)*VLOOKUP(H223,Parâmetros!$E$3:$G$5,2,0))))</f>
        <v>4</v>
      </c>
      <c r="K223" s="74">
        <f t="shared" ref="K223" si="188">IF(J223="",0,((G223*J223)*$F$30)*0.9*100)</f>
        <v>0.11215384578000002</v>
      </c>
      <c r="L223" s="3"/>
      <c r="M223" s="38"/>
    </row>
    <row r="224" spans="1:13" ht="45.75" customHeight="1" outlineLevel="1" x14ac:dyDescent="0.2">
      <c r="A224" s="170" t="str">
        <f>Máximo!A224</f>
        <v>3.190</v>
      </c>
      <c r="B224" s="667" t="str">
        <f>Máximo!B224:E224</f>
        <v>As soluções hospedadas em nuvem pública devem estar isoladas em uma VPC (Virtual Private Cloud) de forma a segregar o tráfego de rede dos demais clientes do provedor. Além disso, deve-se isolar o tráfego dos ambientes de desenvolvimento, homologação e produção na nuvem em sub-redes específicas.</v>
      </c>
      <c r="C224" s="668"/>
      <c r="D224" s="668"/>
      <c r="E224" s="669"/>
      <c r="F224" s="68" t="str">
        <f>IF(Máximo!F224:I224="","",Máximo!F224:I224)</f>
        <v/>
      </c>
      <c r="G224" s="72">
        <f>Máximo!G224:J224</f>
        <v>6.9230769000000003E-4</v>
      </c>
      <c r="H224" s="70" t="str">
        <f>IF(Máximo!H224="","",Máximo!H224)</f>
        <v>Obrigatório</v>
      </c>
      <c r="I224" s="37" t="s">
        <v>4</v>
      </c>
      <c r="J224" s="73">
        <f>IF($K$13="Não Atende",0,IF(I224="","",IF(H224="",VLOOKUP(I224,Parâmetros!$B$3:$C$6,2,0),VLOOKUP(I224,Parâmetros!$B$3:$C$6,2,0)*VLOOKUP(H224,Parâmetros!$E$3:$G$5,2,0))))</f>
        <v>4</v>
      </c>
      <c r="K224" s="74">
        <f t="shared" ref="K224" si="189">IF(J224="",0,((G224*J224)*$F$30)*0.9*100)</f>
        <v>0.11215384578000002</v>
      </c>
      <c r="L224" s="3"/>
      <c r="M224" s="38"/>
    </row>
    <row r="225" spans="1:13" ht="45.75" customHeight="1" outlineLevel="1" x14ac:dyDescent="0.2">
      <c r="A225" s="170" t="str">
        <f>Máximo!A225</f>
        <v>3.191</v>
      </c>
      <c r="B225" s="667" t="str">
        <f>Máximo!B225:E225</f>
        <v>Os provedores de cloud pública deverão garantir um meio seguro para descarte de dados de forma a eliminar os riscos de vazamento por meio de recuperação indevida.</v>
      </c>
      <c r="C225" s="668"/>
      <c r="D225" s="668"/>
      <c r="E225" s="669"/>
      <c r="F225" s="68" t="str">
        <f>IF(Máximo!F225:I225="","",Máximo!F225:I225)</f>
        <v/>
      </c>
      <c r="G225" s="72">
        <f>Máximo!G225:J225</f>
        <v>6.9230769000000003E-4</v>
      </c>
      <c r="H225" s="70" t="str">
        <f>IF(Máximo!H225="","",Máximo!H225)</f>
        <v>Obrigatório</v>
      </c>
      <c r="I225" s="37" t="s">
        <v>4</v>
      </c>
      <c r="J225" s="73">
        <f>IF($K$13="Não Atende",0,IF(I225="","",IF(H225="",VLOOKUP(I225,Parâmetros!$B$3:$C$6,2,0),VLOOKUP(I225,Parâmetros!$B$3:$C$6,2,0)*VLOOKUP(H225,Parâmetros!$E$3:$G$5,2,0))))</f>
        <v>4</v>
      </c>
      <c r="K225" s="74">
        <f t="shared" ref="K225" si="190">IF(J225="",0,((G225*J225)*$F$30)*0.9*100)</f>
        <v>0.11215384578000002</v>
      </c>
      <c r="L225" s="3"/>
      <c r="M225" s="38"/>
    </row>
    <row r="226" spans="1:13" ht="45.75" customHeight="1" outlineLevel="1" x14ac:dyDescent="0.2">
      <c r="A226" s="170" t="str">
        <f>Máximo!A226</f>
        <v>3.192</v>
      </c>
      <c r="B226" s="667" t="str">
        <f>Máximo!B226:E226</f>
        <v>Deve haver filtragem de tráfego para os serviços hospedados em nuvem pública, de forma a permitir comunicação apenas aos serviços oferecidos (portas e protocolos) e as origens (endereços IP) permitidas.</v>
      </c>
      <c r="C226" s="668"/>
      <c r="D226" s="668"/>
      <c r="E226" s="669"/>
      <c r="F226" s="68" t="str">
        <f>IF(Máximo!F226:I226="","",Máximo!F226:I226)</f>
        <v/>
      </c>
      <c r="G226" s="72">
        <f>Máximo!G226:J226</f>
        <v>6.9230769000000003E-4</v>
      </c>
      <c r="H226" s="70" t="str">
        <f>IF(Máximo!H226="","",Máximo!H226)</f>
        <v>Obrigatório</v>
      </c>
      <c r="I226" s="37" t="s">
        <v>4</v>
      </c>
      <c r="J226" s="73">
        <f>IF($K$13="Não Atende",0,IF(I226="","",IF(H226="",VLOOKUP(I226,Parâmetros!$B$3:$C$6,2,0),VLOOKUP(I226,Parâmetros!$B$3:$C$6,2,0)*VLOOKUP(H226,Parâmetros!$E$3:$G$5,2,0))))</f>
        <v>4</v>
      </c>
      <c r="K226" s="74">
        <f t="shared" ref="K226" si="191">IF(J226="",0,((G226*J226)*$F$30)*0.9*100)</f>
        <v>0.11215384578000002</v>
      </c>
      <c r="L226" s="3"/>
      <c r="M226" s="38"/>
    </row>
    <row r="227" spans="1:13" ht="45.75" customHeight="1" outlineLevel="1" x14ac:dyDescent="0.2">
      <c r="A227" s="170" t="str">
        <f>Máximo!A227</f>
        <v>3.193</v>
      </c>
      <c r="B227" s="667" t="str">
        <f>Máximo!B227:E227</f>
        <v>As aplicações e serviços hospedados em nuvem pública devem estar expostas na Internet apenas se houver tal necessidade.</v>
      </c>
      <c r="C227" s="668"/>
      <c r="D227" s="668"/>
      <c r="E227" s="669"/>
      <c r="F227" s="68" t="str">
        <f>IF(Máximo!F227:I227="","",Máximo!F227:I227)</f>
        <v/>
      </c>
      <c r="G227" s="72">
        <f>Máximo!G227:J227</f>
        <v>6.9230769000000003E-4</v>
      </c>
      <c r="H227" s="70" t="str">
        <f>IF(Máximo!H227="","",Máximo!H227)</f>
        <v>Obrigatório</v>
      </c>
      <c r="I227" s="37" t="s">
        <v>4</v>
      </c>
      <c r="J227" s="73">
        <f>IF($K$13="Não Atende",0,IF(I227="","",IF(H227="",VLOOKUP(I227,Parâmetros!$B$3:$C$6,2,0),VLOOKUP(I227,Parâmetros!$B$3:$C$6,2,0)*VLOOKUP(H227,Parâmetros!$E$3:$G$5,2,0))))</f>
        <v>4</v>
      </c>
      <c r="K227" s="74">
        <f t="shared" ref="K227" si="192">IF(J227="",0,((G227*J227)*$F$30)*0.9*100)</f>
        <v>0.11215384578000002</v>
      </c>
      <c r="L227" s="3"/>
      <c r="M227" s="38"/>
    </row>
    <row r="228" spans="1:13" ht="45.75" customHeight="1" outlineLevel="1" x14ac:dyDescent="0.2">
      <c r="A228" s="170" t="str">
        <f>Máximo!A228</f>
        <v>3.194</v>
      </c>
      <c r="B228" s="667" t="str">
        <f>Máximo!B228:E228</f>
        <v>Para aplicações internas, o acesso deve estar limitados a rede corporativa estabelecendo-se um link dedicado ou VPN com a VPC (Virtual Private Cloud).</v>
      </c>
      <c r="C228" s="668"/>
      <c r="D228" s="668"/>
      <c r="E228" s="669"/>
      <c r="F228" s="68" t="str">
        <f>IF(Máximo!F228:I228="","",Máximo!F228:I228)</f>
        <v/>
      </c>
      <c r="G228" s="72">
        <f>Máximo!G228:J228</f>
        <v>6.9230769000000003E-4</v>
      </c>
      <c r="H228" s="70" t="str">
        <f>IF(Máximo!H228="","",Máximo!H228)</f>
        <v>Obrigatório</v>
      </c>
      <c r="I228" s="37" t="s">
        <v>4</v>
      </c>
      <c r="J228" s="73">
        <f>IF($K$13="Não Atende",0,IF(I228="","",IF(H228="",VLOOKUP(I228,Parâmetros!$B$3:$C$6,2,0),VLOOKUP(I228,Parâmetros!$B$3:$C$6,2,0)*VLOOKUP(H228,Parâmetros!$E$3:$G$5,2,0))))</f>
        <v>4</v>
      </c>
      <c r="K228" s="74">
        <f t="shared" ref="K228" si="193">IF(J228="",0,((G228*J228)*$F$30)*0.9*100)</f>
        <v>0.11215384578000002</v>
      </c>
      <c r="L228" s="3"/>
      <c r="M228" s="38"/>
    </row>
    <row r="229" spans="1:13" ht="45.75" customHeight="1" outlineLevel="1" x14ac:dyDescent="0.2">
      <c r="A229" s="170" t="str">
        <f>Máximo!A229</f>
        <v>3.195</v>
      </c>
      <c r="B229" s="667" t="str">
        <f>Máximo!B229:E229</f>
        <v>Aplicações e serviços hospedados em nuvem pública só poderão compartilhar infraestrutura com outros clientes do provedor (multi-tenancy) caso haja um mecanismo de segurança de isolamento baseado em hypervisor.</v>
      </c>
      <c r="C229" s="668"/>
      <c r="D229" s="668"/>
      <c r="E229" s="669"/>
      <c r="F229" s="68" t="str">
        <f>IF(Máximo!F229:I229="","",Máximo!F229:I229)</f>
        <v/>
      </c>
      <c r="G229" s="72">
        <f>Máximo!G229:J229</f>
        <v>6.9230769000000003E-4</v>
      </c>
      <c r="H229" s="70" t="str">
        <f>IF(Máximo!H229="","",Máximo!H229)</f>
        <v>Obrigatório</v>
      </c>
      <c r="I229" s="37" t="s">
        <v>4</v>
      </c>
      <c r="J229" s="73">
        <f>IF($K$13="Não Atende",0,IF(I229="","",IF(H229="",VLOOKUP(I229,Parâmetros!$B$3:$C$6,2,0),VLOOKUP(I229,Parâmetros!$B$3:$C$6,2,0)*VLOOKUP(H229,Parâmetros!$E$3:$G$5,2,0))))</f>
        <v>4</v>
      </c>
      <c r="K229" s="74">
        <f t="shared" ref="K229" si="194">IF(J229="",0,((G229*J229)*$F$30)*0.9*100)</f>
        <v>0.11215384578000002</v>
      </c>
      <c r="L229" s="3"/>
      <c r="M229" s="38"/>
    </row>
    <row r="230" spans="1:13" ht="45.75" customHeight="1" outlineLevel="1" x14ac:dyDescent="0.2">
      <c r="A230" s="170" t="str">
        <f>Máximo!A230</f>
        <v>3.196</v>
      </c>
      <c r="B230" s="667" t="str">
        <f>Máximo!B230:E230</f>
        <v>Os provedores de cloud pública devem implementar controles de segurança física e lógica em conformidade com as melhores práticas e normas internacionais.</v>
      </c>
      <c r="C230" s="668"/>
      <c r="D230" s="668"/>
      <c r="E230" s="669"/>
      <c r="F230" s="68" t="str">
        <f>IF(Máximo!F230:I230="","",Máximo!F230:I230)</f>
        <v/>
      </c>
      <c r="G230" s="72">
        <f>Máximo!G230:J230</f>
        <v>6.9230769000000003E-4</v>
      </c>
      <c r="H230" s="70" t="str">
        <f>IF(Máximo!H230="","",Máximo!H230)</f>
        <v>Obrigatório</v>
      </c>
      <c r="I230" s="37" t="s">
        <v>4</v>
      </c>
      <c r="J230" s="73">
        <f>IF($K$13="Não Atende",0,IF(I230="","",IF(H230="",VLOOKUP(I230,Parâmetros!$B$3:$C$6,2,0),VLOOKUP(I230,Parâmetros!$B$3:$C$6,2,0)*VLOOKUP(H230,Parâmetros!$E$3:$G$5,2,0))))</f>
        <v>4</v>
      </c>
      <c r="K230" s="74">
        <f t="shared" ref="K230" si="195">IF(J230="",0,((G230*J230)*$F$30)*0.9*100)</f>
        <v>0.11215384578000002</v>
      </c>
      <c r="L230" s="3"/>
      <c r="M230" s="38"/>
    </row>
    <row r="231" spans="1:13" ht="45.75" customHeight="1" outlineLevel="1" x14ac:dyDescent="0.2">
      <c r="A231" s="170" t="str">
        <f>Máximo!A231</f>
        <v>3.197</v>
      </c>
      <c r="B231" s="667" t="str">
        <f>Máximo!B231:E231</f>
        <v>As aplicações e serviços hospedados em nuvem pública devem estar integradas ao repositório de identidade da Oi (NDS) por meio de federação SAML2 de forma a garantir a utilização de tais serviços com as credenciais da Oi.</v>
      </c>
      <c r="C231" s="668"/>
      <c r="D231" s="668"/>
      <c r="E231" s="669"/>
      <c r="F231" s="68" t="str">
        <f>IF(Máximo!F231:I231="","",Máximo!F231:I231)</f>
        <v/>
      </c>
      <c r="G231" s="72">
        <f>Máximo!G231:J231</f>
        <v>6.9230769000000003E-4</v>
      </c>
      <c r="H231" s="70" t="str">
        <f>IF(Máximo!H231="","",Máximo!H231)</f>
        <v>Obrigatório</v>
      </c>
      <c r="I231" s="37" t="s">
        <v>4</v>
      </c>
      <c r="J231" s="73">
        <f>IF($K$13="Não Atende",0,IF(I231="","",IF(H231="",VLOOKUP(I231,Parâmetros!$B$3:$C$6,2,0),VLOOKUP(I231,Parâmetros!$B$3:$C$6,2,0)*VLOOKUP(H231,Parâmetros!$E$3:$G$5,2,0))))</f>
        <v>4</v>
      </c>
      <c r="K231" s="74">
        <f t="shared" ref="K231" si="196">IF(J231="",0,((G231*J231)*$F$30)*0.9*100)</f>
        <v>0.11215384578000002</v>
      </c>
      <c r="L231" s="3"/>
      <c r="M231" s="38"/>
    </row>
    <row r="232" spans="1:13" ht="45.75" customHeight="1" outlineLevel="1" x14ac:dyDescent="0.2">
      <c r="A232" s="170" t="str">
        <f>Máximo!A232</f>
        <v>3.198</v>
      </c>
      <c r="B232" s="667" t="str">
        <f>Máximo!B232:E232</f>
        <v>As credenciais utilizadas para administração e operação dos ativos em nuvem pública devem estar integradas ao repositório de identidade da Oi (NDS) por meio de federação SAML2 de forma a garantir a utilização das credenciais da Oi.</v>
      </c>
      <c r="C232" s="668"/>
      <c r="D232" s="668"/>
      <c r="E232" s="669"/>
      <c r="F232" s="68" t="str">
        <f>IF(Máximo!F232:I232="","",Máximo!F232:I232)</f>
        <v/>
      </c>
      <c r="G232" s="72">
        <f>Máximo!G232:J232</f>
        <v>6.9230769000000003E-4</v>
      </c>
      <c r="H232" s="70" t="str">
        <f>IF(Máximo!H232="","",Máximo!H232)</f>
        <v>Obrigatório</v>
      </c>
      <c r="I232" s="37" t="s">
        <v>4</v>
      </c>
      <c r="J232" s="73">
        <f>IF($K$13="Não Atende",0,IF(I232="","",IF(H232="",VLOOKUP(I232,Parâmetros!$B$3:$C$6,2,0),VLOOKUP(I232,Parâmetros!$B$3:$C$6,2,0)*VLOOKUP(H232,Parâmetros!$E$3:$G$5,2,0))))</f>
        <v>4</v>
      </c>
      <c r="K232" s="74">
        <f t="shared" ref="K232" si="197">IF(J232="",0,((G232*J232)*$F$30)*0.9*100)</f>
        <v>0.11215384578000002</v>
      </c>
      <c r="L232" s="3"/>
      <c r="M232" s="38"/>
    </row>
    <row r="233" spans="1:13" ht="45.75" customHeight="1" outlineLevel="1" x14ac:dyDescent="0.2">
      <c r="A233" s="170" t="str">
        <f>Máximo!A233</f>
        <v>3.199</v>
      </c>
      <c r="B233" s="667" t="str">
        <f>Máximo!B233:E233</f>
        <v>Os ativos em nuvem pública devem estar em conformidade com as políticas, procedimentos, padrões e requisitos estabelecidos para os ativos on premise como, por exemplo, a definição de um dono do ativo.</v>
      </c>
      <c r="C233" s="668"/>
      <c r="D233" s="668"/>
      <c r="E233" s="669"/>
      <c r="F233" s="68" t="str">
        <f>IF(Máximo!F233:I233="","",Máximo!F233:I233)</f>
        <v/>
      </c>
      <c r="G233" s="72">
        <f>Máximo!G233:J233</f>
        <v>6.9230769000000003E-4</v>
      </c>
      <c r="H233" s="70" t="str">
        <f>IF(Máximo!H233="","",Máximo!H233)</f>
        <v>Obrigatório</v>
      </c>
      <c r="I233" s="37" t="s">
        <v>4</v>
      </c>
      <c r="J233" s="73">
        <f>IF($K$13="Não Atende",0,IF(I233="","",IF(H233="",VLOOKUP(I233,Parâmetros!$B$3:$C$6,2,0),VLOOKUP(I233,Parâmetros!$B$3:$C$6,2,0)*VLOOKUP(H233,Parâmetros!$E$3:$G$5,2,0))))</f>
        <v>4</v>
      </c>
      <c r="K233" s="74">
        <f t="shared" ref="K233" si="198">IF(J233="",0,((G233*J233)*$F$30)*0.9*100)</f>
        <v>0.11215384578000002</v>
      </c>
      <c r="L233" s="3"/>
      <c r="M233" s="38"/>
    </row>
    <row r="234" spans="1:13" ht="45.75" customHeight="1" outlineLevel="1" x14ac:dyDescent="0.2">
      <c r="A234" s="170" t="str">
        <f>Máximo!A234</f>
        <v>3.200</v>
      </c>
      <c r="B234" s="667" t="str">
        <f>Máximo!B234:E234</f>
        <v>Deve haver hardening na infraestrutura em nuvem pública, tal qual acontece on premise, de forma a garantir a mitigação de riscos por meio de baseline de segurança, atualização de softwares, aplicação de patches de segurança e etc.</v>
      </c>
      <c r="C234" s="668"/>
      <c r="D234" s="668"/>
      <c r="E234" s="669"/>
      <c r="F234" s="68" t="str">
        <f>IF(Máximo!F234:I234="","",Máximo!F234:I234)</f>
        <v/>
      </c>
      <c r="G234" s="72">
        <f>Máximo!G234:J234</f>
        <v>6.9230769000000003E-4</v>
      </c>
      <c r="H234" s="70" t="str">
        <f>IF(Máximo!H234="","",Máximo!H234)</f>
        <v>Obrigatório</v>
      </c>
      <c r="I234" s="37" t="s">
        <v>4</v>
      </c>
      <c r="J234" s="73">
        <f>IF($K$13="Não Atende",0,IF(I234="","",IF(H234="",VLOOKUP(I234,Parâmetros!$B$3:$C$6,2,0),VLOOKUP(I234,Parâmetros!$B$3:$C$6,2,0)*VLOOKUP(H234,Parâmetros!$E$3:$G$5,2,0))))</f>
        <v>4</v>
      </c>
      <c r="K234" s="74">
        <f t="shared" ref="K234" si="199">IF(J234="",0,((G234*J234)*$F$30)*0.9*100)</f>
        <v>0.11215384578000002</v>
      </c>
      <c r="L234" s="3"/>
      <c r="M234" s="38"/>
    </row>
    <row r="235" spans="1:13" ht="45.75" customHeight="1" outlineLevel="1" x14ac:dyDescent="0.2">
      <c r="A235" s="170" t="str">
        <f>Máximo!A235</f>
        <v>3.201</v>
      </c>
      <c r="B235" s="667" t="str">
        <f>Máximo!B235:E235</f>
        <v>As contas de serviços utilizadas por aplicações e serviços em nuvem pública devem estar em conformidade com os mesmos padrões, políticas, procedimento e requisitos para as contas de serviços on premise como, por exemplo, ter um custodiante definido.</v>
      </c>
      <c r="C235" s="668"/>
      <c r="D235" s="668"/>
      <c r="E235" s="669"/>
      <c r="F235" s="68" t="str">
        <f>IF(Máximo!F235:I235="","",Máximo!F235:I235)</f>
        <v/>
      </c>
      <c r="G235" s="72">
        <f>Máximo!G235:J235</f>
        <v>6.9230769000000003E-4</v>
      </c>
      <c r="H235" s="70" t="str">
        <f>IF(Máximo!H235="","",Máximo!H235)</f>
        <v>Obrigatório</v>
      </c>
      <c r="I235" s="37" t="s">
        <v>4</v>
      </c>
      <c r="J235" s="73">
        <f>IF($K$13="Não Atende",0,IF(I235="","",IF(H235="",VLOOKUP(I235,Parâmetros!$B$3:$C$6,2,0),VLOOKUP(I235,Parâmetros!$B$3:$C$6,2,0)*VLOOKUP(H235,Parâmetros!$E$3:$G$5,2,0))))</f>
        <v>4</v>
      </c>
      <c r="K235" s="74">
        <f t="shared" ref="K235" si="200">IF(J235="",0,((G235*J235)*$F$30)*0.9*100)</f>
        <v>0.11215384578000002</v>
      </c>
      <c r="L235" s="3"/>
      <c r="M235" s="38"/>
    </row>
    <row r="236" spans="1:13" ht="45.75" customHeight="1" outlineLevel="1" x14ac:dyDescent="0.2">
      <c r="A236" s="170" t="str">
        <f>Máximo!A236</f>
        <v>3.202</v>
      </c>
      <c r="B236" s="667" t="str">
        <f>Máximo!B236:E236</f>
        <v>Para consumo de serviços (REST, SOAP etc.) em nuvem pública, devem ser implementados mecanismos de proteção criptográficos na transmissão dos dados (TLS v.1.2 ou superior) e mecanismos de autenticação, controle de acesso e segregação de funções (WS-Security, OAUTH2) de forma a respeitar o princípio do privilégio mínimo. O mesmo vale para o consumo dos serviços expostos no barramento de serviços da Oi pelos aplicativos e serviços em nuvem ou mobile.</v>
      </c>
      <c r="C236" s="668"/>
      <c r="D236" s="668"/>
      <c r="E236" s="669"/>
      <c r="F236" s="68" t="str">
        <f>IF(Máximo!F236:I236="","",Máximo!F236:I236)</f>
        <v/>
      </c>
      <c r="G236" s="72">
        <f>Máximo!G236:J236</f>
        <v>6.9230769000000003E-4</v>
      </c>
      <c r="H236" s="70" t="str">
        <f>IF(Máximo!H236="","",Máximo!H236)</f>
        <v>Obrigatório</v>
      </c>
      <c r="I236" s="37" t="s">
        <v>4</v>
      </c>
      <c r="J236" s="73">
        <f>IF($K$13="Não Atende",0,IF(I236="","",IF(H236="",VLOOKUP(I236,Parâmetros!$B$3:$C$6,2,0),VLOOKUP(I236,Parâmetros!$B$3:$C$6,2,0)*VLOOKUP(H236,Parâmetros!$E$3:$G$5,2,0))))</f>
        <v>4</v>
      </c>
      <c r="K236" s="74">
        <f t="shared" ref="K236" si="201">IF(J236="",0,((G236*J236)*$F$30)*0.9*100)</f>
        <v>0.11215384578000002</v>
      </c>
      <c r="L236" s="3"/>
      <c r="M236" s="38"/>
    </row>
    <row r="237" spans="1:13" ht="45.75" customHeight="1" outlineLevel="1" x14ac:dyDescent="0.2">
      <c r="A237" s="170" t="str">
        <f>Máximo!A237</f>
        <v>3.203</v>
      </c>
      <c r="B237" s="667" t="str">
        <f>Máximo!B237:E237</f>
        <v>Os dados em nuvem públicas devem ser armazenados preferencialmente em datacenters no Brasil e, caso não seja possível, em países cuja legislação não conflitem ou ponham em risco os interesses da Oi.</v>
      </c>
      <c r="C237" s="668"/>
      <c r="D237" s="668"/>
      <c r="E237" s="669"/>
      <c r="F237" s="68" t="str">
        <f>IF(Máximo!F237:I237="","",Máximo!F237:I237)</f>
        <v/>
      </c>
      <c r="G237" s="72">
        <f>Máximo!G237:J237</f>
        <v>6.9230769000000003E-4</v>
      </c>
      <c r="H237" s="70" t="str">
        <f>IF(Máximo!H237="","",Máximo!H237)</f>
        <v>Obrigatório</v>
      </c>
      <c r="I237" s="37" t="s">
        <v>4</v>
      </c>
      <c r="J237" s="73">
        <f>IF($K$13="Não Atende",0,IF(I237="","",IF(H237="",VLOOKUP(I237,Parâmetros!$B$3:$C$6,2,0),VLOOKUP(I237,Parâmetros!$B$3:$C$6,2,0)*VLOOKUP(H237,Parâmetros!$E$3:$G$5,2,0))))</f>
        <v>4</v>
      </c>
      <c r="K237" s="74">
        <f t="shared" ref="K237" si="202">IF(J237="",0,((G237*J237)*$F$30)*0.9*100)</f>
        <v>0.11215384578000002</v>
      </c>
      <c r="L237" s="3"/>
      <c r="M237" s="38"/>
    </row>
    <row r="238" spans="1:13" ht="45.75" customHeight="1" outlineLevel="1" x14ac:dyDescent="0.2">
      <c r="A238" s="170" t="str">
        <f>Máximo!A238</f>
        <v>3.204</v>
      </c>
      <c r="B238" s="667" t="str">
        <f>Máximo!B238:E238</f>
        <v>Para as informações sensíveis armazenadas em nuvem pública (data at rest) devem ser implementados controles de segurança por meio de criptografia com algoritmos fortes e padrões de mercado. Para informações sensíveis de maior criticidade a gestão das chaves criptográficas deve ser realizada pela Oi e para uma menor criticidade é admissível a gestão das chaves pelo provedor de cloud, desde que sejam realizados por meio de HSM (Hardware Security Module) que estejam em conformidade com os padrões internacionais.</v>
      </c>
      <c r="C238" s="668"/>
      <c r="D238" s="668"/>
      <c r="E238" s="669"/>
      <c r="F238" s="68" t="str">
        <f>IF(Máximo!F238:I238="","",Máximo!F238:I238)</f>
        <v/>
      </c>
      <c r="G238" s="72">
        <f>Máximo!G238:J238</f>
        <v>6.9230769000000003E-4</v>
      </c>
      <c r="H238" s="70" t="str">
        <f>IF(Máximo!H238="","",Máximo!H238)</f>
        <v>Obrigatório</v>
      </c>
      <c r="I238" s="37" t="s">
        <v>4</v>
      </c>
      <c r="J238" s="73">
        <f>IF($K$13="Não Atende",0,IF(I238="","",IF(H238="",VLOOKUP(I238,Parâmetros!$B$3:$C$6,2,0),VLOOKUP(I238,Parâmetros!$B$3:$C$6,2,0)*VLOOKUP(H238,Parâmetros!$E$3:$G$5,2,0))))</f>
        <v>4</v>
      </c>
      <c r="K238" s="74">
        <f t="shared" ref="K238" si="203">IF(J238="",0,((G238*J238)*$F$30)*0.9*100)</f>
        <v>0.11215384578000002</v>
      </c>
      <c r="L238" s="3"/>
      <c r="M238" s="38"/>
    </row>
    <row r="239" spans="1:13" ht="45.75" customHeight="1" outlineLevel="1" x14ac:dyDescent="0.2">
      <c r="A239" s="170" t="str">
        <f>Máximo!A239</f>
        <v>3.205</v>
      </c>
      <c r="B239" s="667" t="str">
        <f>Máximo!B239:E239</f>
        <v>Os dados armazenados em nuvem pública devem possuir uma política de backup segura de forma a garantir a confidencialidade das informações, sua integridade e recuperabilidade. Além disto, a política de backup definida deve suportar o RTO (Recovery Time Objective), RPO (Recovery Point Objective) e o SLA acordados com o negócio.</v>
      </c>
      <c r="C239" s="668"/>
      <c r="D239" s="668"/>
      <c r="E239" s="669"/>
      <c r="F239" s="68" t="str">
        <f>IF(Máximo!F239:I239="","",Máximo!F239:I239)</f>
        <v/>
      </c>
      <c r="G239" s="72">
        <f>Máximo!G239:J239</f>
        <v>6.9230769000000003E-4</v>
      </c>
      <c r="H239" s="70" t="str">
        <f>IF(Máximo!H239="","",Máximo!H239)</f>
        <v>Obrigatório</v>
      </c>
      <c r="I239" s="37" t="s">
        <v>4</v>
      </c>
      <c r="J239" s="73">
        <f>IF($K$13="Não Atende",0,IF(I239="","",IF(H239="",VLOOKUP(I239,Parâmetros!$B$3:$C$6,2,0),VLOOKUP(I239,Parâmetros!$B$3:$C$6,2,0)*VLOOKUP(H239,Parâmetros!$E$3:$G$5,2,0))))</f>
        <v>4</v>
      </c>
      <c r="K239" s="74">
        <f t="shared" ref="K239" si="204">IF(J239="",0,((G239*J239)*$F$30)*0.9*100)</f>
        <v>0.11215384578000002</v>
      </c>
      <c r="L239" s="3"/>
      <c r="M239" s="38"/>
    </row>
    <row r="240" spans="1:13" ht="45.75" customHeight="1" outlineLevel="1" x14ac:dyDescent="0.2">
      <c r="A240" s="170" t="str">
        <f>Máximo!A240</f>
        <v>3.206</v>
      </c>
      <c r="B240" s="667" t="str">
        <f>Máximo!B240:E240</f>
        <v>Os serviços e aplicações hospedados em nuvem pública ou mobile devem estar em conformidade com as políticas, padrões e requisitos de segurança estabelecidos para sistemas on premise (controle e gestão de acesso, gestão de identidade, segregação de função, segurança de aplicação e infraestrutura) sempre respeitando o princípio do privilégio mínimo.</v>
      </c>
      <c r="C240" s="668"/>
      <c r="D240" s="668"/>
      <c r="E240" s="669"/>
      <c r="F240" s="68" t="str">
        <f>IF(Máximo!F240:I240="","",Máximo!F240:I240)</f>
        <v/>
      </c>
      <c r="G240" s="72">
        <f>Máximo!G240:J240</f>
        <v>6.9230769000000003E-4</v>
      </c>
      <c r="H240" s="70" t="str">
        <f>IF(Máximo!H240="","",Máximo!H240)</f>
        <v>Obrigatório</v>
      </c>
      <c r="I240" s="37" t="s">
        <v>4</v>
      </c>
      <c r="J240" s="73">
        <f>IF($K$13="Não Atende",0,IF(I240="","",IF(H240="",VLOOKUP(I240,Parâmetros!$B$3:$C$6,2,0),VLOOKUP(I240,Parâmetros!$B$3:$C$6,2,0)*VLOOKUP(H240,Parâmetros!$E$3:$G$5,2,0))))</f>
        <v>4</v>
      </c>
      <c r="K240" s="74">
        <f t="shared" ref="K240" si="205">IF(J240="",0,((G240*J240)*$F$30)*0.9*100)</f>
        <v>0.11215384578000002</v>
      </c>
      <c r="L240" s="3"/>
      <c r="M240" s="38"/>
    </row>
    <row r="241" spans="1:13" ht="45.75" customHeight="1" outlineLevel="1" x14ac:dyDescent="0.2">
      <c r="A241" s="170" t="str">
        <f>Máximo!A241</f>
        <v>3.207</v>
      </c>
      <c r="B241" s="667" t="str">
        <f>Máximo!B241:E241</f>
        <v>Aplicações mobile não devem armazenar informações sensíveis no dispositivo móvel.</v>
      </c>
      <c r="C241" s="668"/>
      <c r="D241" s="668"/>
      <c r="E241" s="669"/>
      <c r="F241" s="68" t="str">
        <f>IF(Máximo!F241:I241="","",Máximo!F241:I241)</f>
        <v/>
      </c>
      <c r="G241" s="72">
        <f>Máximo!G241:J241</f>
        <v>6.9230769000000003E-4</v>
      </c>
      <c r="H241" s="70" t="str">
        <f>IF(Máximo!H241="","",Máximo!H241)</f>
        <v>Obrigatório</v>
      </c>
      <c r="I241" s="37" t="s">
        <v>4</v>
      </c>
      <c r="J241" s="73">
        <f>IF($K$13="Não Atende",0,IF(I241="","",IF(H241="",VLOOKUP(I241,Parâmetros!$B$3:$C$6,2,0),VLOOKUP(I241,Parâmetros!$B$3:$C$6,2,0)*VLOOKUP(H241,Parâmetros!$E$3:$G$5,2,0))))</f>
        <v>4</v>
      </c>
      <c r="K241" s="74">
        <f t="shared" ref="K241" si="206">IF(J241="",0,((G241*J241)*$F$30)*0.9*100)</f>
        <v>0.11215384578000002</v>
      </c>
      <c r="L241" s="3"/>
      <c r="M241" s="38"/>
    </row>
    <row r="242" spans="1:13" ht="45.75" customHeight="1" outlineLevel="1" x14ac:dyDescent="0.2">
      <c r="A242" s="170" t="str">
        <f>Máximo!A242</f>
        <v>3.208</v>
      </c>
      <c r="B242" s="667" t="str">
        <f>Máximo!B242:E242</f>
        <v>As aplicações mobile devem estar em conformidade com as mesmas políticas, padrões e procedimento definidos para sistemas web ou cliente/servidor, quando aplicáveis.</v>
      </c>
      <c r="C242" s="668"/>
      <c r="D242" s="668"/>
      <c r="E242" s="669"/>
      <c r="F242" s="68" t="str">
        <f>IF(Máximo!F242:I242="","",Máximo!F242:I242)</f>
        <v/>
      </c>
      <c r="G242" s="72">
        <f>Máximo!G242:J242</f>
        <v>6.9230769000000003E-4</v>
      </c>
      <c r="H242" s="70" t="str">
        <f>IF(Máximo!H242="","",Máximo!H242)</f>
        <v>Obrigatório</v>
      </c>
      <c r="I242" s="37" t="s">
        <v>4</v>
      </c>
      <c r="J242" s="73">
        <f>IF($K$13="Não Atende",0,IF(I242="","",IF(H242="",VLOOKUP(I242,Parâmetros!$B$3:$C$6,2,0),VLOOKUP(I242,Parâmetros!$B$3:$C$6,2,0)*VLOOKUP(H242,Parâmetros!$E$3:$G$5,2,0))))</f>
        <v>4</v>
      </c>
      <c r="K242" s="74">
        <f t="shared" ref="K242" si="207">IF(J242="",0,((G242*J242)*$F$30)*0.9*100)</f>
        <v>0.11215384578000002</v>
      </c>
      <c r="L242" s="3"/>
      <c r="M242" s="38"/>
    </row>
    <row r="243" spans="1:13" ht="45.75" customHeight="1" outlineLevel="1" x14ac:dyDescent="0.2">
      <c r="A243" s="170" t="str">
        <f>Máximo!A243</f>
        <v>3.209</v>
      </c>
      <c r="B243" s="667" t="str">
        <f>Máximo!B243:E243</f>
        <v>Para automação de rotinas operacionais por DevOps devem ser utilizados os mecanismos de segurança em termos de autenticação, confidencialidade, integridade por meio contas de serviços ou chaves públicas.</v>
      </c>
      <c r="C243" s="668"/>
      <c r="D243" s="668"/>
      <c r="E243" s="669"/>
      <c r="F243" s="68" t="str">
        <f>IF(Máximo!F243:I243="","",Máximo!F243:I243)</f>
        <v/>
      </c>
      <c r="G243" s="72">
        <f>Máximo!G243:J243</f>
        <v>6.9230769000000003E-4</v>
      </c>
      <c r="H243" s="70" t="str">
        <f>IF(Máximo!H243="","",Máximo!H243)</f>
        <v>Obrigatório</v>
      </c>
      <c r="I243" s="37" t="s">
        <v>4</v>
      </c>
      <c r="J243" s="73">
        <f>IF($K$13="Não Atende",0,IF(I243="","",IF(H243="",VLOOKUP(I243,Parâmetros!$B$3:$C$6,2,0),VLOOKUP(I243,Parâmetros!$B$3:$C$6,2,0)*VLOOKUP(H243,Parâmetros!$E$3:$G$5,2,0))))</f>
        <v>4</v>
      </c>
      <c r="K243" s="74">
        <f t="shared" ref="K243" si="208">IF(J243="",0,((G243*J243)*$F$30)*0.9*100)</f>
        <v>0.11215384578000002</v>
      </c>
      <c r="L243" s="3"/>
      <c r="M243" s="38"/>
    </row>
    <row r="244" spans="1:13" ht="45.75" customHeight="1" outlineLevel="1" x14ac:dyDescent="0.2">
      <c r="A244" s="170" t="str">
        <f>Máximo!A244</f>
        <v>3.210</v>
      </c>
      <c r="B244" s="667" t="str">
        <f>Máximo!B244:E244</f>
        <v>Para automação de rotinas operacionais DevOps que requerem a autenticação por chave pública, devem ser utilizadas chaves RSA de no mínimo 2048 bits.</v>
      </c>
      <c r="C244" s="668"/>
      <c r="D244" s="668"/>
      <c r="E244" s="669"/>
      <c r="F244" s="68" t="str">
        <f>IF(Máximo!F244:I244="","",Máximo!F244:I244)</f>
        <v/>
      </c>
      <c r="G244" s="72">
        <f>Máximo!G244:J244</f>
        <v>6.9230769000000003E-4</v>
      </c>
      <c r="H244" s="70" t="str">
        <f>IF(Máximo!H244="","",Máximo!H244)</f>
        <v>Obrigatório</v>
      </c>
      <c r="I244" s="37" t="s">
        <v>4</v>
      </c>
      <c r="J244" s="73">
        <f>IF($K$13="Não Atende",0,IF(I244="","",IF(H244="",VLOOKUP(I244,Parâmetros!$B$3:$C$6,2,0),VLOOKUP(I244,Parâmetros!$B$3:$C$6,2,0)*VLOOKUP(H244,Parâmetros!$E$3:$G$5,2,0))))</f>
        <v>4</v>
      </c>
      <c r="K244" s="74">
        <f t="shared" ref="K244" si="209">IF(J244="",0,((G244*J244)*$F$30)*0.9*100)</f>
        <v>0.11215384578000002</v>
      </c>
      <c r="L244" s="3"/>
      <c r="M244" s="38"/>
    </row>
    <row r="245" spans="1:13" ht="45.75" customHeight="1" outlineLevel="1" x14ac:dyDescent="0.2">
      <c r="A245" s="170" t="str">
        <f>Máximo!A245</f>
        <v>3.211</v>
      </c>
      <c r="B245" s="667" t="str">
        <f>Máximo!B245:E245</f>
        <v>Deve-se implementar a segregação de funções de forma a respeitar o princípio do privilégio mínimo.</v>
      </c>
      <c r="C245" s="668"/>
      <c r="D245" s="668"/>
      <c r="E245" s="669"/>
      <c r="F245" s="68" t="str">
        <f>IF(Máximo!F245:I245="","",Máximo!F245:I245)</f>
        <v/>
      </c>
      <c r="G245" s="72">
        <f>Máximo!G245:J245</f>
        <v>6.9230769000000003E-4</v>
      </c>
      <c r="H245" s="70" t="str">
        <f>IF(Máximo!H245="","",Máximo!H245)</f>
        <v>Obrigatório</v>
      </c>
      <c r="I245" s="37" t="s">
        <v>4</v>
      </c>
      <c r="J245" s="73">
        <f>IF($K$13="Não Atende",0,IF(I245="","",IF(H245="",VLOOKUP(I245,Parâmetros!$B$3:$C$6,2,0),VLOOKUP(I245,Parâmetros!$B$3:$C$6,2,0)*VLOOKUP(H245,Parâmetros!$E$3:$G$5,2,0))))</f>
        <v>4</v>
      </c>
      <c r="K245" s="74">
        <f t="shared" ref="K245" si="210">IF(J245="",0,((G245*J245)*$F$30)*0.9*100)</f>
        <v>0.11215384578000002</v>
      </c>
      <c r="L245" s="3"/>
      <c r="M245" s="38"/>
    </row>
    <row r="246" spans="1:13" ht="45.75" customHeight="1" outlineLevel="1" x14ac:dyDescent="0.2">
      <c r="A246" s="170" t="str">
        <f>Máximo!A246</f>
        <v>3.212</v>
      </c>
      <c r="B246" s="667" t="str">
        <f>Máximo!B246:E246</f>
        <v>Auditoria deve ser integrável com SIEM corporativo</v>
      </c>
      <c r="C246" s="668"/>
      <c r="D246" s="668"/>
      <c r="E246" s="669"/>
      <c r="F246" s="68" t="str">
        <f>IF(Máximo!F246:I246="","",Máximo!F246:I246)</f>
        <v/>
      </c>
      <c r="G246" s="72">
        <f>Máximo!G246:J246</f>
        <v>6.9230769000000003E-4</v>
      </c>
      <c r="H246" s="70" t="str">
        <f>IF(Máximo!H246="","",Máximo!H246)</f>
        <v>Obrigatório</v>
      </c>
      <c r="I246" s="37" t="s">
        <v>4</v>
      </c>
      <c r="J246" s="73">
        <f>IF($K$13="Não Atende",0,IF(I246="","",IF(H246="",VLOOKUP(I246,Parâmetros!$B$3:$C$6,2,0),VLOOKUP(I246,Parâmetros!$B$3:$C$6,2,0)*VLOOKUP(H246,Parâmetros!$E$3:$G$5,2,0))))</f>
        <v>4</v>
      </c>
      <c r="K246" s="74">
        <f t="shared" ref="K246" si="211">IF(J246="",0,((G246*J246)*$F$30)*0.9*100)</f>
        <v>0.11215384578000002</v>
      </c>
      <c r="L246" s="3"/>
      <c r="M246" s="38"/>
    </row>
    <row r="247" spans="1:13" ht="45.75" customHeight="1" outlineLevel="1" x14ac:dyDescent="0.2">
      <c r="A247" s="170" t="str">
        <f>Máximo!A247</f>
        <v>3.213</v>
      </c>
      <c r="B247" s="667" t="str">
        <f>Máximo!B247:E247</f>
        <v>Suporte a Autenticação em todos os cenarios OAUTH2 e OpenId Connect</v>
      </c>
      <c r="C247" s="668"/>
      <c r="D247" s="668"/>
      <c r="E247" s="669"/>
      <c r="F247" s="68" t="str">
        <f>IF(Máximo!F247:I247="","",Máximo!F247:I247)</f>
        <v/>
      </c>
      <c r="G247" s="72">
        <f>Máximo!G247:J247</f>
        <v>6.9230769000000003E-4</v>
      </c>
      <c r="H247" s="70" t="str">
        <f>IF(Máximo!H247="","",Máximo!H247)</f>
        <v>Obrigatório</v>
      </c>
      <c r="I247" s="37" t="s">
        <v>17</v>
      </c>
      <c r="J247" s="73">
        <f>IF($K$13="Não Atende",0,IF(I247="","",IF(H247="",VLOOKUP(I247,Parâmetros!$B$3:$C$6,2,0),VLOOKUP(I247,Parâmetros!$B$3:$C$6,2,0)*VLOOKUP(H247,Parâmetros!$E$3:$G$5,2,0))))</f>
        <v>2</v>
      </c>
      <c r="K247" s="74">
        <f t="shared" ref="K247" si="212">IF(J247="",0,((G247*J247)*$F$30)*0.9*100)</f>
        <v>5.6076922890000012E-2</v>
      </c>
      <c r="L247" s="3"/>
      <c r="M247" s="38"/>
    </row>
    <row r="248" spans="1:13" ht="45.75" customHeight="1" outlineLevel="1" x14ac:dyDescent="0.2">
      <c r="A248" s="170" t="str">
        <f>Máximo!A248</f>
        <v>3.214</v>
      </c>
      <c r="B248" s="667" t="str">
        <f>Máximo!B248:E248</f>
        <v>Suporte a Autenticação via SAML 2</v>
      </c>
      <c r="C248" s="668"/>
      <c r="D248" s="668"/>
      <c r="E248" s="669"/>
      <c r="F248" s="68" t="str">
        <f>IF(Máximo!F248:I248="","",Máximo!F248:I248)</f>
        <v/>
      </c>
      <c r="G248" s="72">
        <f>Máximo!G248:J248</f>
        <v>6.9230769000000003E-4</v>
      </c>
      <c r="H248" s="70" t="str">
        <f>IF(Máximo!H248="","",Máximo!H248)</f>
        <v>Obrigatório</v>
      </c>
      <c r="I248" s="37" t="s">
        <v>17</v>
      </c>
      <c r="J248" s="73">
        <f>IF($K$13="Não Atende",0,IF(I248="","",IF(H248="",VLOOKUP(I248,Parâmetros!$B$3:$C$6,2,0),VLOOKUP(I248,Parâmetros!$B$3:$C$6,2,0)*VLOOKUP(H248,Parâmetros!$E$3:$G$5,2,0))))</f>
        <v>2</v>
      </c>
      <c r="K248" s="74">
        <f t="shared" ref="K248" si="213">IF(J248="",0,((G248*J248)*$F$30)*0.9*100)</f>
        <v>5.6076922890000012E-2</v>
      </c>
      <c r="L248" s="3"/>
      <c r="M248" s="38"/>
    </row>
    <row r="249" spans="1:13" ht="45.75" customHeight="1" outlineLevel="1" x14ac:dyDescent="0.2">
      <c r="A249" s="170" t="str">
        <f>Máximo!A249</f>
        <v>3.215</v>
      </c>
      <c r="B249" s="667" t="str">
        <f>Máximo!B249:E249</f>
        <v xml:space="preserve">Compativel para Segundo Fator de autenticação </v>
      </c>
      <c r="C249" s="668"/>
      <c r="D249" s="668"/>
      <c r="E249" s="669"/>
      <c r="F249" s="68" t="str">
        <f>IF(Máximo!F249:I249="","",Máximo!F249:I249)</f>
        <v/>
      </c>
      <c r="G249" s="72">
        <f>Máximo!G249:J249</f>
        <v>6.9230769000000003E-4</v>
      </c>
      <c r="H249" s="70" t="str">
        <f>IF(Máximo!H249="","",Máximo!H249)</f>
        <v>Obrigatório</v>
      </c>
      <c r="I249" s="37" t="s">
        <v>4</v>
      </c>
      <c r="J249" s="73">
        <f>IF($K$13="Não Atende",0,IF(I249="","",IF(H249="",VLOOKUP(I249,Parâmetros!$B$3:$C$6,2,0),VLOOKUP(I249,Parâmetros!$B$3:$C$6,2,0)*VLOOKUP(H249,Parâmetros!$E$3:$G$5,2,0))))</f>
        <v>4</v>
      </c>
      <c r="K249" s="74">
        <f t="shared" ref="K249" si="214">IF(J249="",0,((G249*J249)*$F$30)*0.9*100)</f>
        <v>0.11215384578000002</v>
      </c>
      <c r="L249" s="3"/>
      <c r="M249" s="38"/>
    </row>
    <row r="250" spans="1:13" ht="45.75" customHeight="1" outlineLevel="1" x14ac:dyDescent="0.2">
      <c r="A250" s="170" t="str">
        <f>Máximo!A250</f>
        <v>3.216</v>
      </c>
      <c r="B250" s="667" t="str">
        <f>Máximo!B250:E250</f>
        <v>Todas as chamadas a serviços a Oi, deve garantir o acesso apenas às informações/operações autorizadas (Validação de contexto de parametros)</v>
      </c>
      <c r="C250" s="668"/>
      <c r="D250" s="668"/>
      <c r="E250" s="669"/>
      <c r="F250" s="68" t="str">
        <f>IF(Máximo!F250:I250="","",Máximo!F250:I250)</f>
        <v/>
      </c>
      <c r="G250" s="72">
        <f>Máximo!G250:J250</f>
        <v>6.9230769000000003E-4</v>
      </c>
      <c r="H250" s="70" t="str">
        <f>IF(Máximo!H250="","",Máximo!H250)</f>
        <v>Obrigatório</v>
      </c>
      <c r="I250" s="37" t="s">
        <v>17</v>
      </c>
      <c r="J250" s="73">
        <f>IF($K$13="Não Atende",0,IF(I250="","",IF(H250="",VLOOKUP(I250,Parâmetros!$B$3:$C$6,2,0),VLOOKUP(I250,Parâmetros!$B$3:$C$6,2,0)*VLOOKUP(H250,Parâmetros!$E$3:$G$5,2,0))))</f>
        <v>2</v>
      </c>
      <c r="K250" s="74">
        <f t="shared" ref="K250" si="215">IF(J250="",0,((G250*J250)*$F$30)*0.9*100)</f>
        <v>5.6076922890000012E-2</v>
      </c>
      <c r="L250" s="3"/>
      <c r="M250" s="38"/>
    </row>
    <row r="251" spans="1:13" ht="45.75" customHeight="1" outlineLevel="1" x14ac:dyDescent="0.2">
      <c r="A251" s="170" t="str">
        <f>Máximo!A251</f>
        <v>3.217</v>
      </c>
      <c r="B251" s="667" t="str">
        <f>Máximo!B251:E251</f>
        <v>Consoles, aplicações e serviços administrativos não podem ser acessados na internet.</v>
      </c>
      <c r="C251" s="668"/>
      <c r="D251" s="668"/>
      <c r="E251" s="669"/>
      <c r="F251" s="68" t="str">
        <f>IF(Máximo!F251:I251="","",Máximo!F251:I251)</f>
        <v/>
      </c>
      <c r="G251" s="72">
        <f>Máximo!G251:J251</f>
        <v>6.9230769000000003E-4</v>
      </c>
      <c r="H251" s="70" t="str">
        <f>IF(Máximo!H251="","",Máximo!H251)</f>
        <v>Obrigatório</v>
      </c>
      <c r="I251" s="37" t="s">
        <v>4</v>
      </c>
      <c r="J251" s="73">
        <f>IF($K$13="Não Atende",0,IF(I251="","",IF(H251="",VLOOKUP(I251,Parâmetros!$B$3:$C$6,2,0),VLOOKUP(I251,Parâmetros!$B$3:$C$6,2,0)*VLOOKUP(H251,Parâmetros!$E$3:$G$5,2,0))))</f>
        <v>4</v>
      </c>
      <c r="K251" s="74">
        <f t="shared" ref="K251" si="216">IF(J251="",0,((G251*J251)*$F$30)*0.9*100)</f>
        <v>0.11215384578000002</v>
      </c>
      <c r="L251" s="3"/>
      <c r="M251" s="38"/>
    </row>
    <row r="252" spans="1:13" ht="45.75" customHeight="1" outlineLevel="1" x14ac:dyDescent="0.2">
      <c r="A252" s="170" t="str">
        <f>Máximo!A252</f>
        <v>3.218</v>
      </c>
      <c r="B252" s="667" t="str">
        <f>Máximo!B252:E252</f>
        <v>O aprovisionamento de acessos e perfis, excluindo as credenciais, deve ser automatizado e integrado ao diretório corporativo preferencialmente via ASSERTIONS / CLAIMS do padrão de federação utilizado</v>
      </c>
      <c r="C252" s="668"/>
      <c r="D252" s="668"/>
      <c r="E252" s="669"/>
      <c r="F252" s="68" t="str">
        <f>IF(Máximo!F252:I252="","",Máximo!F252:I252)</f>
        <v/>
      </c>
      <c r="G252" s="72">
        <f>Máximo!G252:J252</f>
        <v>6.9230769000000003E-4</v>
      </c>
      <c r="H252" s="70" t="str">
        <f>IF(Máximo!H252="","",Máximo!H252)</f>
        <v>Obrigatório</v>
      </c>
      <c r="I252" s="37" t="s">
        <v>4</v>
      </c>
      <c r="J252" s="73">
        <f>IF($K$13="Não Atende",0,IF(I252="","",IF(H252="",VLOOKUP(I252,Parâmetros!$B$3:$C$6,2,0),VLOOKUP(I252,Parâmetros!$B$3:$C$6,2,0)*VLOOKUP(H252,Parâmetros!$E$3:$G$5,2,0))))</f>
        <v>4</v>
      </c>
      <c r="K252" s="74">
        <f t="shared" ref="K252" si="217">IF(J252="",0,((G252*J252)*$F$30)*0.9*100)</f>
        <v>0.11215384578000002</v>
      </c>
      <c r="L252" s="3"/>
      <c r="M252" s="38"/>
    </row>
    <row r="253" spans="1:13" ht="45.75" customHeight="1" outlineLevel="1" x14ac:dyDescent="0.2">
      <c r="A253" s="170" t="str">
        <f>Máximo!A253</f>
        <v>3.219</v>
      </c>
      <c r="B253" s="667" t="str">
        <f>Máximo!B253:E253</f>
        <v>Garantia a Não Repúdio nas ações do usuário</v>
      </c>
      <c r="C253" s="668"/>
      <c r="D253" s="668"/>
      <c r="E253" s="669"/>
      <c r="F253" s="68" t="str">
        <f>IF(Máximo!F253:I253="","",Máximo!F253:I253)</f>
        <v/>
      </c>
      <c r="G253" s="72">
        <f>Máximo!G253:J253</f>
        <v>6.9230769000000003E-4</v>
      </c>
      <c r="H253" s="70" t="str">
        <f>IF(Máximo!H253="","",Máximo!H253)</f>
        <v>Obrigatório</v>
      </c>
      <c r="I253" s="37" t="s">
        <v>4</v>
      </c>
      <c r="J253" s="73">
        <f>IF($K$13="Não Atende",0,IF(I253="","",IF(H253="",VLOOKUP(I253,Parâmetros!$B$3:$C$6,2,0),VLOOKUP(I253,Parâmetros!$B$3:$C$6,2,0)*VLOOKUP(H253,Parâmetros!$E$3:$G$5,2,0))))</f>
        <v>4</v>
      </c>
      <c r="K253" s="74">
        <f t="shared" ref="K253" si="218">IF(J253="",0,((G253*J253)*$F$30)*0.9*100)</f>
        <v>0.11215384578000002</v>
      </c>
      <c r="L253" s="3"/>
      <c r="M253" s="38"/>
    </row>
    <row r="254" spans="1:13" ht="45.75" customHeight="1" outlineLevel="1" x14ac:dyDescent="0.2">
      <c r="A254" s="170" t="str">
        <f>Máximo!A254</f>
        <v>3.220</v>
      </c>
      <c r="B254" s="667" t="str">
        <f>Máximo!B254:E254</f>
        <v>A nuvem deve possuir certificação TIER 2 ou superior</v>
      </c>
      <c r="C254" s="668"/>
      <c r="D254" s="668"/>
      <c r="E254" s="669"/>
      <c r="F254" s="68" t="str">
        <f>IF(Máximo!F254:I254="","",Máximo!F254:I254)</f>
        <v/>
      </c>
      <c r="G254" s="72">
        <f>Máximo!G254:J254</f>
        <v>6.9230769000000003E-4</v>
      </c>
      <c r="H254" s="70" t="str">
        <f>IF(Máximo!H254="","",Máximo!H254)</f>
        <v>Obrigatório</v>
      </c>
      <c r="I254" s="37" t="s">
        <v>4</v>
      </c>
      <c r="J254" s="73">
        <f>IF($K$13="Não Atende",0,IF(I254="","",IF(H254="",VLOOKUP(I254,Parâmetros!$B$3:$C$6,2,0),VLOOKUP(I254,Parâmetros!$B$3:$C$6,2,0)*VLOOKUP(H254,Parâmetros!$E$3:$G$5,2,0))))</f>
        <v>4</v>
      </c>
      <c r="K254" s="74">
        <f t="shared" ref="K254" si="219">IF(J254="",0,((G254*J254)*$F$30)*0.9*100)</f>
        <v>0.11215384578000002</v>
      </c>
      <c r="L254" s="3"/>
      <c r="M254" s="38"/>
    </row>
    <row r="255" spans="1:13" ht="45.75" customHeight="1" outlineLevel="1" x14ac:dyDescent="0.2">
      <c r="A255" s="170" t="str">
        <f>Máximo!A255</f>
        <v>3.221</v>
      </c>
      <c r="B255" s="667" t="str">
        <f>Máximo!B255:E255</f>
        <v>A solução deve garantir, prover e evidenciar integridade e confidencialidade no armazenamento (data in transit) e transmissao de informações (data at rest)</v>
      </c>
      <c r="C255" s="668"/>
      <c r="D255" s="668"/>
      <c r="E255" s="669"/>
      <c r="F255" s="68" t="str">
        <f>IF(Máximo!F255:I255="","",Máximo!F255:I255)</f>
        <v/>
      </c>
      <c r="G255" s="72">
        <f>Máximo!G255:J255</f>
        <v>6.9230769000000003E-4</v>
      </c>
      <c r="H255" s="70" t="str">
        <f>IF(Máximo!H255="","",Máximo!H255)</f>
        <v>Obrigatório</v>
      </c>
      <c r="I255" s="37" t="s">
        <v>4</v>
      </c>
      <c r="J255" s="73">
        <f>IF($K$13="Não Atende",0,IF(I255="","",IF(H255="",VLOOKUP(I255,Parâmetros!$B$3:$C$6,2,0),VLOOKUP(I255,Parâmetros!$B$3:$C$6,2,0)*VLOOKUP(H255,Parâmetros!$E$3:$G$5,2,0))))</f>
        <v>4</v>
      </c>
      <c r="K255" s="74">
        <f t="shared" ref="K255" si="220">IF(J255="",0,((G255*J255)*$F$30)*0.9*100)</f>
        <v>0.11215384578000002</v>
      </c>
      <c r="L255" s="3"/>
      <c r="M255" s="38"/>
    </row>
    <row r="256" spans="1:13" ht="45.75" customHeight="1" outlineLevel="1" x14ac:dyDescent="0.2">
      <c r="A256" s="170" t="str">
        <f>Máximo!A256</f>
        <v>3.222</v>
      </c>
      <c r="B256" s="667" t="str">
        <f>Máximo!B256:E256</f>
        <v>O contratado deve garantir minimio privilegio para uso/gestão do ambiente</v>
      </c>
      <c r="C256" s="668"/>
      <c r="D256" s="668"/>
      <c r="E256" s="669"/>
      <c r="F256" s="68" t="str">
        <f>IF(Máximo!F256:I256="","",Máximo!F256:I256)</f>
        <v/>
      </c>
      <c r="G256" s="72">
        <f>Máximo!G256:J256</f>
        <v>6.9230769000000003E-4</v>
      </c>
      <c r="H256" s="70" t="str">
        <f>IF(Máximo!H256="","",Máximo!H256)</f>
        <v>Obrigatório</v>
      </c>
      <c r="I256" s="37" t="s">
        <v>4</v>
      </c>
      <c r="J256" s="73">
        <f>IF($K$13="Não Atende",0,IF(I256="","",IF(H256="",VLOOKUP(I256,Parâmetros!$B$3:$C$6,2,0),VLOOKUP(I256,Parâmetros!$B$3:$C$6,2,0)*VLOOKUP(H256,Parâmetros!$E$3:$G$5,2,0))))</f>
        <v>4</v>
      </c>
      <c r="K256" s="74">
        <f t="shared" ref="K256" si="221">IF(J256="",0,((G256*J256)*$F$30)*0.9*100)</f>
        <v>0.11215384578000002</v>
      </c>
      <c r="L256" s="3"/>
      <c r="M256" s="38"/>
    </row>
    <row r="257" spans="1:13" ht="45.75" customHeight="1" outlineLevel="1" x14ac:dyDescent="0.2">
      <c r="A257" s="170" t="str">
        <f>Máximo!A257</f>
        <v>3.223</v>
      </c>
      <c r="B257" s="667" t="str">
        <f>Máximo!B257:E257</f>
        <v>O contratado deve garantir, prover e evidenciar  controle de acesso fisico ao ambiente</v>
      </c>
      <c r="C257" s="668"/>
      <c r="D257" s="668"/>
      <c r="E257" s="669"/>
      <c r="F257" s="68" t="str">
        <f>IF(Máximo!F257:I257="","",Máximo!F257:I257)</f>
        <v/>
      </c>
      <c r="G257" s="72">
        <f>Máximo!G257:J257</f>
        <v>6.9230769000000003E-4</v>
      </c>
      <c r="H257" s="70" t="str">
        <f>IF(Máximo!H257="","",Máximo!H257)</f>
        <v>Obrigatório</v>
      </c>
      <c r="I257" s="37" t="s">
        <v>4</v>
      </c>
      <c r="J257" s="73">
        <f>IF($K$13="Não Atende",0,IF(I257="","",IF(H257="",VLOOKUP(I257,Parâmetros!$B$3:$C$6,2,0),VLOOKUP(I257,Parâmetros!$B$3:$C$6,2,0)*VLOOKUP(H257,Parâmetros!$E$3:$G$5,2,0))))</f>
        <v>4</v>
      </c>
      <c r="K257" s="74">
        <f t="shared" ref="K257" si="222">IF(J257="",0,((G257*J257)*$F$30)*0.9*100)</f>
        <v>0.11215384578000002</v>
      </c>
      <c r="L257" s="3"/>
      <c r="M257" s="38"/>
    </row>
    <row r="258" spans="1:13" ht="45.75" customHeight="1" outlineLevel="1" x14ac:dyDescent="0.2">
      <c r="A258" s="170" t="str">
        <f>Máximo!A258</f>
        <v>3.224</v>
      </c>
      <c r="B258" s="667" t="str">
        <f>Máximo!B258:E258</f>
        <v>Separação logica dos dados de produção,  homologação e desenvolvimento</v>
      </c>
      <c r="C258" s="668"/>
      <c r="D258" s="668"/>
      <c r="E258" s="669"/>
      <c r="F258" s="68" t="str">
        <f>IF(Máximo!F258:I258="","",Máximo!F258:I258)</f>
        <v/>
      </c>
      <c r="G258" s="72">
        <f>Máximo!G258:J258</f>
        <v>6.9230769000000003E-4</v>
      </c>
      <c r="H258" s="70" t="str">
        <f>IF(Máximo!H258="","",Máximo!H258)</f>
        <v>Obrigatório</v>
      </c>
      <c r="I258" s="37" t="s">
        <v>4</v>
      </c>
      <c r="J258" s="73">
        <f>IF($K$13="Não Atende",0,IF(I258="","",IF(H258="",VLOOKUP(I258,Parâmetros!$B$3:$C$6,2,0),VLOOKUP(I258,Parâmetros!$B$3:$C$6,2,0)*VLOOKUP(H258,Parâmetros!$E$3:$G$5,2,0))))</f>
        <v>4</v>
      </c>
      <c r="K258" s="74">
        <f t="shared" ref="K258" si="223">IF(J258="",0,((G258*J258)*$F$30)*0.9*100)</f>
        <v>0.11215384578000002</v>
      </c>
      <c r="L258" s="3"/>
      <c r="M258" s="38"/>
    </row>
    <row r="259" spans="1:13" ht="45.75" customHeight="1" outlineLevel="1" x14ac:dyDescent="0.2">
      <c r="A259" s="170" t="str">
        <f>Máximo!A259</f>
        <v>3.225</v>
      </c>
      <c r="B259" s="667" t="str">
        <f>Máximo!B259:E259</f>
        <v>O serviço, ambiente e aplicações devem estar em compliance com os controles SOX, quando aplicável</v>
      </c>
      <c r="C259" s="668"/>
      <c r="D259" s="668"/>
      <c r="E259" s="669"/>
      <c r="F259" s="68" t="str">
        <f>IF(Máximo!F259:I259="","",Máximo!F259:I259)</f>
        <v/>
      </c>
      <c r="G259" s="72">
        <f>Máximo!G259:J259</f>
        <v>6.9230769000000003E-4</v>
      </c>
      <c r="H259" s="70" t="str">
        <f>IF(Máximo!H259="","",Máximo!H259)</f>
        <v>Obrigatório</v>
      </c>
      <c r="I259" s="37" t="s">
        <v>4</v>
      </c>
      <c r="J259" s="73">
        <f>IF($K$13="Não Atende",0,IF(I259="","",IF(H259="",VLOOKUP(I259,Parâmetros!$B$3:$C$6,2,0),VLOOKUP(I259,Parâmetros!$B$3:$C$6,2,0)*VLOOKUP(H259,Parâmetros!$E$3:$G$5,2,0))))</f>
        <v>4</v>
      </c>
      <c r="K259" s="74">
        <f t="shared" ref="K259" si="224">IF(J259="",0,((G259*J259)*$F$30)*0.9*100)</f>
        <v>0.11215384578000002</v>
      </c>
      <c r="L259" s="3"/>
      <c r="M259" s="38"/>
    </row>
    <row r="260" spans="1:13" ht="45.75" customHeight="1" outlineLevel="1" x14ac:dyDescent="0.2">
      <c r="A260" s="170" t="str">
        <f>Máximo!A260</f>
        <v>3.226</v>
      </c>
      <c r="B260" s="667" t="str">
        <f>Máximo!B260:E260</f>
        <v>O provedor de nuvem deve possuir certificações vigentes da família ISO27000 nos datacenters e serviços os quais estejam sendo utilizados pela Oi</v>
      </c>
      <c r="C260" s="668"/>
      <c r="D260" s="668"/>
      <c r="E260" s="669"/>
      <c r="F260" s="68" t="str">
        <f>IF(Máximo!F260:I260="","",Máximo!F260:I260)</f>
        <v/>
      </c>
      <c r="G260" s="72">
        <f>Máximo!G260:J260</f>
        <v>6.9230769000000003E-4</v>
      </c>
      <c r="H260" s="70" t="str">
        <f>IF(Máximo!H260="","",Máximo!H260)</f>
        <v>Obrigatório</v>
      </c>
      <c r="I260" s="37" t="s">
        <v>4</v>
      </c>
      <c r="J260" s="73">
        <f>IF($K$13="Não Atende",0,IF(I260="","",IF(H260="",VLOOKUP(I260,Parâmetros!$B$3:$C$6,2,0),VLOOKUP(I260,Parâmetros!$B$3:$C$6,2,0)*VLOOKUP(H260,Parâmetros!$E$3:$G$5,2,0))))</f>
        <v>4</v>
      </c>
      <c r="K260" s="74">
        <f t="shared" ref="K260" si="225">IF(J260="",0,((G260*J260)*$F$30)*0.9*100)</f>
        <v>0.11215384578000002</v>
      </c>
      <c r="L260" s="3"/>
      <c r="M260" s="38"/>
    </row>
    <row r="261" spans="1:13" ht="45.75" customHeight="1" outlineLevel="1" x14ac:dyDescent="0.2">
      <c r="A261" s="170" t="str">
        <f>Máximo!A261</f>
        <v>3.227</v>
      </c>
      <c r="B261" s="667" t="str">
        <f>Máximo!B261:E261</f>
        <v>Caso se utilize transações financeiras, o provedor de nuvem deve ser Certificado PCI DSS e PA DSS</v>
      </c>
      <c r="C261" s="668"/>
      <c r="D261" s="668"/>
      <c r="E261" s="669"/>
      <c r="F261" s="68" t="str">
        <f>IF(Máximo!F261:I261="","",Máximo!F261:I261)</f>
        <v/>
      </c>
      <c r="G261" s="72">
        <f>Máximo!G261:J261</f>
        <v>6.9230769000000003E-4</v>
      </c>
      <c r="H261" s="70" t="str">
        <f>IF(Máximo!H261="","",Máximo!H261)</f>
        <v>Obrigatório</v>
      </c>
      <c r="I261" s="37" t="s">
        <v>4</v>
      </c>
      <c r="J261" s="73">
        <f>IF($K$13="Não Atende",0,IF(I261="","",IF(H261="",VLOOKUP(I261,Parâmetros!$B$3:$C$6,2,0),VLOOKUP(I261,Parâmetros!$B$3:$C$6,2,0)*VLOOKUP(H261,Parâmetros!$E$3:$G$5,2,0))))</f>
        <v>4</v>
      </c>
      <c r="K261" s="74">
        <f t="shared" ref="K261" si="226">IF(J261="",0,((G261*J261)*$F$30)*0.9*100)</f>
        <v>0.11215384578000002</v>
      </c>
      <c r="L261" s="3"/>
      <c r="M261" s="38"/>
    </row>
    <row r="262" spans="1:13" ht="45.75" customHeight="1" outlineLevel="1" x14ac:dyDescent="0.2">
      <c r="A262" s="170" t="str">
        <f>Máximo!A262</f>
        <v>3.228</v>
      </c>
      <c r="B262" s="667" t="str">
        <f>Máximo!B262:E262</f>
        <v>Compromisso contratual a apoio, suporte e disponibilização de informações em caso de investigações/auditoria. Garantia de entrega das informações para investições, como LOGS.</v>
      </c>
      <c r="C262" s="668"/>
      <c r="D262" s="668"/>
      <c r="E262" s="669"/>
      <c r="F262" s="68" t="str">
        <f>IF(Máximo!F262:I262="","",Máximo!F262:I262)</f>
        <v/>
      </c>
      <c r="G262" s="72">
        <f>Máximo!G262:J262</f>
        <v>6.9230769000000003E-4</v>
      </c>
      <c r="H262" s="70" t="str">
        <f>IF(Máximo!H262="","",Máximo!H262)</f>
        <v>Obrigatório</v>
      </c>
      <c r="I262" s="37" t="s">
        <v>4</v>
      </c>
      <c r="J262" s="73">
        <f>IF($K$13="Não Atende",0,IF(I262="","",IF(H262="",VLOOKUP(I262,Parâmetros!$B$3:$C$6,2,0),VLOOKUP(I262,Parâmetros!$B$3:$C$6,2,0)*VLOOKUP(H262,Parâmetros!$E$3:$G$5,2,0))))</f>
        <v>4</v>
      </c>
      <c r="K262" s="74">
        <f t="shared" ref="K262" si="227">IF(J262="",0,((G262*J262)*$F$30)*0.9*100)</f>
        <v>0.11215384578000002</v>
      </c>
      <c r="L262" s="3"/>
      <c r="M262" s="38"/>
    </row>
    <row r="263" spans="1:13" ht="45.75" customHeight="1" outlineLevel="1" x14ac:dyDescent="0.2">
      <c r="A263" s="170" t="str">
        <f>Máximo!A263</f>
        <v>3.229</v>
      </c>
      <c r="B263" s="667" t="str">
        <f>Máximo!B263:E263</f>
        <v xml:space="preserve">O serviço de cloud deve estar totalmente hospedado no território nacional </v>
      </c>
      <c r="C263" s="668"/>
      <c r="D263" s="668"/>
      <c r="E263" s="669"/>
      <c r="F263" s="68" t="str">
        <f>IF(Máximo!F263:I263="","",Máximo!F263:I263)</f>
        <v/>
      </c>
      <c r="G263" s="72">
        <f>Máximo!G263:J263</f>
        <v>6.9230769000000003E-4</v>
      </c>
      <c r="H263" s="70" t="str">
        <f>IF(Máximo!H263="","",Máximo!H263)</f>
        <v>Obrigatório</v>
      </c>
      <c r="I263" s="37" t="s">
        <v>4</v>
      </c>
      <c r="J263" s="73">
        <f>IF($K$13="Não Atende",0,IF(I263="","",IF(H263="",VLOOKUP(I263,Parâmetros!$B$3:$C$6,2,0),VLOOKUP(I263,Parâmetros!$B$3:$C$6,2,0)*VLOOKUP(H263,Parâmetros!$E$3:$G$5,2,0))))</f>
        <v>4</v>
      </c>
      <c r="K263" s="74">
        <f t="shared" ref="K263" si="228">IF(J263="",0,((G263*J263)*$F$30)*0.9*100)</f>
        <v>0.11215384578000002</v>
      </c>
      <c r="L263" s="3"/>
      <c r="M263" s="38"/>
    </row>
    <row r="264" spans="1:13" ht="45.75" customHeight="1" outlineLevel="1" x14ac:dyDescent="0.2">
      <c r="A264" s="170" t="str">
        <f>Máximo!A264</f>
        <v>3.230</v>
      </c>
      <c r="B264" s="667" t="str">
        <f>Máximo!B264:E264</f>
        <v>Deve estar com compativel com a leis e regulamentação brasileira vigente</v>
      </c>
      <c r="C264" s="668"/>
      <c r="D264" s="668"/>
      <c r="E264" s="669"/>
      <c r="F264" s="68" t="str">
        <f>IF(Máximo!F264:I264="","",Máximo!F264:I264)</f>
        <v/>
      </c>
      <c r="G264" s="72">
        <f>Máximo!G264:J264</f>
        <v>6.9230769000000003E-4</v>
      </c>
      <c r="H264" s="70" t="str">
        <f>IF(Máximo!H264="","",Máximo!H264)</f>
        <v>Obrigatório</v>
      </c>
      <c r="I264" s="37" t="s">
        <v>4</v>
      </c>
      <c r="J264" s="73">
        <f>IF($K$13="Não Atende",0,IF(I264="","",IF(H264="",VLOOKUP(I264,Parâmetros!$B$3:$C$6,2,0),VLOOKUP(I264,Parâmetros!$B$3:$C$6,2,0)*VLOOKUP(H264,Parâmetros!$E$3:$G$5,2,0))))</f>
        <v>4</v>
      </c>
      <c r="K264" s="74">
        <f t="shared" ref="K264" si="229">IF(J264="",0,((G264*J264)*$F$30)*0.9*100)</f>
        <v>0.11215384578000002</v>
      </c>
      <c r="L264" s="3"/>
      <c r="M264" s="38"/>
    </row>
    <row r="265" spans="1:13" ht="45.75" customHeight="1" outlineLevel="1" x14ac:dyDescent="0.2">
      <c r="A265" s="170" t="str">
        <f>Máximo!A265</f>
        <v>3.231</v>
      </c>
      <c r="B265" s="667" t="str">
        <f>Máximo!B265:E265</f>
        <v>Todo dado migrado de ambiente produtivo para ambiente não produtivo deve ser descaracterizado / mascarado</v>
      </c>
      <c r="C265" s="668"/>
      <c r="D265" s="668"/>
      <c r="E265" s="669"/>
      <c r="F265" s="68" t="str">
        <f>IF(Máximo!F265:I265="","",Máximo!F265:I265)</f>
        <v/>
      </c>
      <c r="G265" s="72">
        <f>Máximo!G265:J265</f>
        <v>6.9230769000000003E-4</v>
      </c>
      <c r="H265" s="70" t="str">
        <f>IF(Máximo!H265="","",Máximo!H265)</f>
        <v>Obrigatório</v>
      </c>
      <c r="I265" s="37" t="s">
        <v>4</v>
      </c>
      <c r="J265" s="73">
        <f>IF($K$13="Não Atende",0,IF(I265="","",IF(H265="",VLOOKUP(I265,Parâmetros!$B$3:$C$6,2,0),VLOOKUP(I265,Parâmetros!$B$3:$C$6,2,0)*VLOOKUP(H265,Parâmetros!$E$3:$G$5,2,0))))</f>
        <v>4</v>
      </c>
      <c r="K265" s="74">
        <f t="shared" ref="K265" si="230">IF(J265="",0,((G265*J265)*$F$30)*0.9*100)</f>
        <v>0.11215384578000002</v>
      </c>
      <c r="L265" s="3"/>
      <c r="M265" s="38"/>
    </row>
    <row r="266" spans="1:13" ht="45.75" customHeight="1" outlineLevel="1" x14ac:dyDescent="0.2">
      <c r="A266" s="170" t="str">
        <f>Máximo!A266</f>
        <v>3.232</v>
      </c>
      <c r="B266" s="667" t="str">
        <f>Máximo!B266:E266</f>
        <v>Solução deve ter proteção a ataque DOS, DDOS e ataques de força bruta</v>
      </c>
      <c r="C266" s="668"/>
      <c r="D266" s="668"/>
      <c r="E266" s="669"/>
      <c r="F266" s="68" t="str">
        <f>IF(Máximo!F266:I266="","",Máximo!F266:I266)</f>
        <v/>
      </c>
      <c r="G266" s="72">
        <f>Máximo!G266:J266</f>
        <v>6.9230769000000003E-4</v>
      </c>
      <c r="H266" s="70" t="str">
        <f>IF(Máximo!H266="","",Máximo!H266)</f>
        <v>Obrigatório</v>
      </c>
      <c r="I266" s="37" t="s">
        <v>4</v>
      </c>
      <c r="J266" s="73">
        <f>IF($K$13="Não Atende",0,IF(I266="","",IF(H266="",VLOOKUP(I266,Parâmetros!$B$3:$C$6,2,0),VLOOKUP(I266,Parâmetros!$B$3:$C$6,2,0)*VLOOKUP(H266,Parâmetros!$E$3:$G$5,2,0))))</f>
        <v>4</v>
      </c>
      <c r="K266" s="74">
        <f t="shared" ref="K266" si="231">IF(J266="",0,((G266*J266)*$F$30)*0.9*100)</f>
        <v>0.11215384578000002</v>
      </c>
      <c r="L266" s="3"/>
      <c r="M266" s="38"/>
    </row>
    <row r="267" spans="1:13" ht="45.75" customHeight="1" outlineLevel="1" x14ac:dyDescent="0.2">
      <c r="A267" s="170" t="str">
        <f>Máximo!A267</f>
        <v>3.233</v>
      </c>
      <c r="B267" s="667" t="str">
        <f>Máximo!B267:E267</f>
        <v>Solução deve ter proteção IPS e IDS</v>
      </c>
      <c r="C267" s="668"/>
      <c r="D267" s="668"/>
      <c r="E267" s="669"/>
      <c r="F267" s="68" t="str">
        <f>IF(Máximo!F267:I267="","",Máximo!F267:I267)</f>
        <v/>
      </c>
      <c r="G267" s="72">
        <f>Máximo!G267:J267</f>
        <v>6.9230769000000003E-4</v>
      </c>
      <c r="H267" s="70" t="str">
        <f>IF(Máximo!H267="","",Máximo!H267)</f>
        <v>Obrigatório</v>
      </c>
      <c r="I267" s="37" t="s">
        <v>4</v>
      </c>
      <c r="J267" s="73">
        <f>IF($K$13="Não Atende",0,IF(I267="","",IF(H267="",VLOOKUP(I267,Parâmetros!$B$3:$C$6,2,0),VLOOKUP(I267,Parâmetros!$B$3:$C$6,2,0)*VLOOKUP(H267,Parâmetros!$E$3:$G$5,2,0))))</f>
        <v>4</v>
      </c>
      <c r="K267" s="74">
        <f t="shared" ref="K267" si="232">IF(J267="",0,((G267*J267)*$F$30)*0.9*100)</f>
        <v>0.11215384578000002</v>
      </c>
      <c r="L267" s="3"/>
      <c r="M267" s="38"/>
    </row>
    <row r="268" spans="1:13" ht="45.75" customHeight="1" outlineLevel="1" x14ac:dyDescent="0.2">
      <c r="A268" s="170" t="str">
        <f>Máximo!A268</f>
        <v>3.234</v>
      </c>
      <c r="B268" s="667" t="str">
        <f>Máximo!B268:E268</f>
        <v>A solução deve implementar filttragem de tráfego de rede L7</v>
      </c>
      <c r="C268" s="668"/>
      <c r="D268" s="668"/>
      <c r="E268" s="669"/>
      <c r="F268" s="68" t="str">
        <f>IF(Máximo!F268:I268="","",Máximo!F268:I268)</f>
        <v/>
      </c>
      <c r="G268" s="72">
        <f>Máximo!G268:J268</f>
        <v>6.9230769000000003E-4</v>
      </c>
      <c r="H268" s="70" t="str">
        <f>IF(Máximo!H268="","",Máximo!H268)</f>
        <v>Obrigatório</v>
      </c>
      <c r="I268" s="37" t="s">
        <v>4</v>
      </c>
      <c r="J268" s="73">
        <f>IF($K$13="Não Atende",0,IF(I268="","",IF(H268="",VLOOKUP(I268,Parâmetros!$B$3:$C$6,2,0),VLOOKUP(I268,Parâmetros!$B$3:$C$6,2,0)*VLOOKUP(H268,Parâmetros!$E$3:$G$5,2,0))))</f>
        <v>4</v>
      </c>
      <c r="K268" s="74">
        <f t="shared" ref="K268" si="233">IF(J268="",0,((G268*J268)*$F$30)*0.9*100)</f>
        <v>0.11215384578000002</v>
      </c>
      <c r="L268" s="3"/>
      <c r="M268" s="38"/>
    </row>
    <row r="269" spans="1:13" ht="45.75" customHeight="1" outlineLevel="1" x14ac:dyDescent="0.2">
      <c r="A269" s="170" t="str">
        <f>Máximo!A269</f>
        <v>3.235</v>
      </c>
      <c r="B269" s="667" t="str">
        <f>Máximo!B269:E269</f>
        <v>As integrações ou conectividade entre parceiros, a Oi e o provedor de cloud deve ser realizado através de link dedicado ou de algum protocolo que implemente autenticação das duas pontas (Ex.: VPN, 2-WAY SSL etc)</v>
      </c>
      <c r="C269" s="668"/>
      <c r="D269" s="668"/>
      <c r="E269" s="669"/>
      <c r="F269" s="68" t="str">
        <f>IF(Máximo!F269:I269="","",Máximo!F269:I269)</f>
        <v/>
      </c>
      <c r="G269" s="72">
        <f>Máximo!G269:J269</f>
        <v>6.9230769000000003E-4</v>
      </c>
      <c r="H269" s="70" t="str">
        <f>IF(Máximo!H269="","",Máximo!H269)</f>
        <v>Obrigatório</v>
      </c>
      <c r="I269" s="37" t="s">
        <v>4</v>
      </c>
      <c r="J269" s="73">
        <f>IF($K$13="Não Atende",0,IF(I269="","",IF(H269="",VLOOKUP(I269,Parâmetros!$B$3:$C$6,2,0),VLOOKUP(I269,Parâmetros!$B$3:$C$6,2,0)*VLOOKUP(H269,Parâmetros!$E$3:$G$5,2,0))))</f>
        <v>4</v>
      </c>
      <c r="K269" s="74">
        <f t="shared" ref="K269" si="234">IF(J269="",0,((G269*J269)*$F$30)*0.9*100)</f>
        <v>0.11215384578000002</v>
      </c>
      <c r="L269" s="3"/>
      <c r="M269" s="38"/>
    </row>
    <row r="270" spans="1:13" ht="45.75" customHeight="1" outlineLevel="1" x14ac:dyDescent="0.2">
      <c r="A270" s="170" t="str">
        <f>Máximo!A270</f>
        <v>3.236</v>
      </c>
      <c r="B270" s="667" t="str">
        <f>Máximo!B270:E270</f>
        <v>Soluções SaaS devem ser single tenant</v>
      </c>
      <c r="C270" s="668"/>
      <c r="D270" s="668"/>
      <c r="E270" s="669"/>
      <c r="F270" s="68" t="str">
        <f>IF(Máximo!F270:I270="","",Máximo!F270:I270)</f>
        <v/>
      </c>
      <c r="G270" s="72">
        <f>Máximo!G270:J270</f>
        <v>6.9230769000000003E-4</v>
      </c>
      <c r="H270" s="70" t="str">
        <f>IF(Máximo!H270="","",Máximo!H270)</f>
        <v>Obrigatório</v>
      </c>
      <c r="I270" s="37" t="s">
        <v>4</v>
      </c>
      <c r="J270" s="73">
        <f>IF($K$13="Não Atende",0,IF(I270="","",IF(H270="",VLOOKUP(I270,Parâmetros!$B$3:$C$6,2,0),VLOOKUP(I270,Parâmetros!$B$3:$C$6,2,0)*VLOOKUP(H270,Parâmetros!$E$3:$G$5,2,0))))</f>
        <v>4</v>
      </c>
      <c r="K270" s="74">
        <f t="shared" ref="K270" si="235">IF(J270="",0,((G270*J270)*$F$30)*0.9*100)</f>
        <v>0.11215384578000002</v>
      </c>
      <c r="L270" s="3"/>
      <c r="M270" s="38"/>
    </row>
    <row r="271" spans="1:13" ht="45.75" customHeight="1" outlineLevel="1" x14ac:dyDescent="0.2">
      <c r="A271" s="170" t="str">
        <f>Máximo!A271</f>
        <v>3.237</v>
      </c>
      <c r="B271" s="667" t="str">
        <f>Máximo!B271:E271</f>
        <v>Para SaaS, o provedor deve ter plano de Disaster Recovery testado regularmente</v>
      </c>
      <c r="C271" s="668"/>
      <c r="D271" s="668"/>
      <c r="E271" s="669"/>
      <c r="F271" s="68" t="str">
        <f>IF(Máximo!F271:I271="","",Máximo!F271:I271)</f>
        <v/>
      </c>
      <c r="G271" s="72">
        <f>Máximo!G271:J271</f>
        <v>6.9230769000000003E-4</v>
      </c>
      <c r="H271" s="70" t="str">
        <f>IF(Máximo!H271="","",Máximo!H271)</f>
        <v>Obrigatório</v>
      </c>
      <c r="I271" s="37" t="s">
        <v>4</v>
      </c>
      <c r="J271" s="73">
        <f>IF($K$13="Não Atende",0,IF(I271="","",IF(H271="",VLOOKUP(I271,Parâmetros!$B$3:$C$6,2,0),VLOOKUP(I271,Parâmetros!$B$3:$C$6,2,0)*VLOOKUP(H271,Parâmetros!$E$3:$G$5,2,0))))</f>
        <v>4</v>
      </c>
      <c r="K271" s="74">
        <f t="shared" ref="K271" si="236">IF(J271="",0,((G271*J271)*$F$30)*0.9*100)</f>
        <v>0.11215384578000002</v>
      </c>
      <c r="L271" s="3"/>
      <c r="M271" s="38"/>
    </row>
    <row r="272" spans="1:13" ht="45.75" customHeight="1" outlineLevel="1" x14ac:dyDescent="0.2">
      <c r="A272" s="170" t="str">
        <f>Máximo!A272</f>
        <v>3.238</v>
      </c>
      <c r="B272" s="667" t="str">
        <f>Máximo!B272:E272</f>
        <v>Deve haver mecanismos de recuperação / migração de dados para caso de migração de empresa ou recisão de contratual</v>
      </c>
      <c r="C272" s="668"/>
      <c r="D272" s="668"/>
      <c r="E272" s="669"/>
      <c r="F272" s="68" t="str">
        <f>IF(Máximo!F272:I272="","",Máximo!F272:I272)</f>
        <v/>
      </c>
      <c r="G272" s="72">
        <f>Máximo!G272:J272</f>
        <v>6.9230769000000003E-4</v>
      </c>
      <c r="H272" s="70" t="str">
        <f>IF(Máximo!H272="","",Máximo!H272)</f>
        <v>Obrigatório</v>
      </c>
      <c r="I272" s="37" t="s">
        <v>4</v>
      </c>
      <c r="J272" s="73">
        <f>IF($K$13="Não Atende",0,IF(I272="","",IF(H272="",VLOOKUP(I272,Parâmetros!$B$3:$C$6,2,0),VLOOKUP(I272,Parâmetros!$B$3:$C$6,2,0)*VLOOKUP(H272,Parâmetros!$E$3:$G$5,2,0))))</f>
        <v>4</v>
      </c>
      <c r="K272" s="74">
        <f t="shared" ref="K272" si="237">IF(J272="",0,((G272*J272)*$F$30)*0.9*100)</f>
        <v>0.11215384578000002</v>
      </c>
      <c r="L272" s="3"/>
      <c r="M272" s="38"/>
    </row>
    <row r="273" spans="1:15" ht="45.75" customHeight="1" outlineLevel="1" x14ac:dyDescent="0.2">
      <c r="A273" s="170" t="str">
        <f>Máximo!A273</f>
        <v>3.239</v>
      </c>
      <c r="B273" s="667" t="str">
        <f>Máximo!B273:E273</f>
        <v xml:space="preserve">O fornecedor deve apresentar um plano de mapeamento e contenção de suas maiores ameaças </v>
      </c>
      <c r="C273" s="668"/>
      <c r="D273" s="668"/>
      <c r="E273" s="669"/>
      <c r="F273" s="68" t="str">
        <f>IF(Máximo!F273:I273="","",Máximo!F273:I273)</f>
        <v/>
      </c>
      <c r="G273" s="72">
        <f>Máximo!G273:J273</f>
        <v>6.9230769000000003E-4</v>
      </c>
      <c r="H273" s="70" t="str">
        <f>IF(Máximo!H273="","",Máximo!H273)</f>
        <v>Obrigatório</v>
      </c>
      <c r="I273" s="37" t="s">
        <v>4</v>
      </c>
      <c r="J273" s="73">
        <f>IF($K$13="Não Atende",0,IF(I273="","",IF(H273="",VLOOKUP(I273,Parâmetros!$B$3:$C$6,2,0),VLOOKUP(I273,Parâmetros!$B$3:$C$6,2,0)*VLOOKUP(H273,Parâmetros!$E$3:$G$5,2,0))))</f>
        <v>4</v>
      </c>
      <c r="K273" s="74">
        <f t="shared" ref="K273" si="238">IF(J273="",0,((G273*J273)*$F$30)*0.9*100)</f>
        <v>0.11215384578000002</v>
      </c>
      <c r="L273" s="3"/>
      <c r="M273" s="38"/>
    </row>
    <row r="274" spans="1:15" ht="45.75" customHeight="1" outlineLevel="1" x14ac:dyDescent="0.2">
      <c r="A274" s="170" t="str">
        <f>Máximo!A274</f>
        <v>3.240</v>
      </c>
      <c r="B274" s="667" t="str">
        <f>Máximo!B274:E274</f>
        <v>Deve ser possivel fazer teste de segurança no serviço/ambiente</v>
      </c>
      <c r="C274" s="668"/>
      <c r="D274" s="668"/>
      <c r="E274" s="669"/>
      <c r="F274" s="68" t="str">
        <f>IF(Máximo!F274:I274="","",Máximo!F274:I274)</f>
        <v/>
      </c>
      <c r="G274" s="72">
        <f>Máximo!G274:J274</f>
        <v>6.9230769000000003E-4</v>
      </c>
      <c r="H274" s="70" t="str">
        <f>IF(Máximo!H274="","",Máximo!H274)</f>
        <v>Obrigatório</v>
      </c>
      <c r="I274" s="37" t="s">
        <v>4</v>
      </c>
      <c r="J274" s="73">
        <f>IF($K$13="Não Atende",0,IF(I274="","",IF(H274="",VLOOKUP(I274,Parâmetros!$B$3:$C$6,2,0),VLOOKUP(I274,Parâmetros!$B$3:$C$6,2,0)*VLOOKUP(H274,Parâmetros!$E$3:$G$5,2,0))))</f>
        <v>4</v>
      </c>
      <c r="K274" s="74">
        <f t="shared" ref="K274" si="239">IF(J274="",0,((G274*J274)*$F$30)*0.9*100)</f>
        <v>0.11215384578000002</v>
      </c>
      <c r="L274" s="3"/>
      <c r="M274" s="38"/>
    </row>
    <row r="275" spans="1:15" ht="45.75" customHeight="1" outlineLevel="1" x14ac:dyDescent="0.2">
      <c r="A275" s="170" t="str">
        <f>Máximo!A275</f>
        <v>3.241</v>
      </c>
      <c r="B275" s="667" t="str">
        <f>Máximo!B275:E275</f>
        <v>Garantia de correção sem custos de vulnerabilidade de segurança E hardening</v>
      </c>
      <c r="C275" s="668"/>
      <c r="D275" s="668"/>
      <c r="E275" s="669"/>
      <c r="F275" s="68" t="str">
        <f>IF(Máximo!F275:I275="","",Máximo!F275:I275)</f>
        <v/>
      </c>
      <c r="G275" s="72">
        <f>Máximo!G275:J275</f>
        <v>6.9230769000000003E-4</v>
      </c>
      <c r="H275" s="70" t="str">
        <f>IF(Máximo!H275="","",Máximo!H275)</f>
        <v>Obrigatório</v>
      </c>
      <c r="I275" s="37" t="s">
        <v>4</v>
      </c>
      <c r="J275" s="73">
        <f>IF($K$13="Não Atende",0,IF(I275="","",IF(H275="",VLOOKUP(I275,Parâmetros!$B$3:$C$6,2,0),VLOOKUP(I275,Parâmetros!$B$3:$C$6,2,0)*VLOOKUP(H275,Parâmetros!$E$3:$G$5,2,0))))</f>
        <v>4</v>
      </c>
      <c r="K275" s="74">
        <f t="shared" ref="K275" si="240">IF(J275="",0,((G275*J275)*$F$30)*0.9*100)</f>
        <v>0.11215384578000002</v>
      </c>
      <c r="L275" s="3"/>
      <c r="M275" s="38"/>
    </row>
    <row r="276" spans="1:15" ht="45.75" customHeight="1" outlineLevel="1" x14ac:dyDescent="0.2">
      <c r="A276" s="170" t="str">
        <f>Máximo!A276</f>
        <v>3.242</v>
      </c>
      <c r="B276" s="667" t="str">
        <f>Máximo!B276:E276</f>
        <v>O consumo de informações corporativas deve ser feito através do API Gateway Corporativo.</v>
      </c>
      <c r="C276" s="668"/>
      <c r="D276" s="668"/>
      <c r="E276" s="669"/>
      <c r="F276" s="68" t="str">
        <f>IF(Máximo!F276:I276="","",Máximo!F276:I276)</f>
        <v/>
      </c>
      <c r="G276" s="72">
        <f>Máximo!G276:J276</f>
        <v>6.9230769000000003E-4</v>
      </c>
      <c r="H276" s="70" t="str">
        <f>IF(Máximo!H276="","",Máximo!H276)</f>
        <v>Obrigatório</v>
      </c>
      <c r="I276" s="37" t="s">
        <v>4</v>
      </c>
      <c r="J276" s="73">
        <f>IF($K$13="Não Atende",0,IF(I276="","",IF(H276="",VLOOKUP(I276,Parâmetros!$B$3:$C$6,2,0),VLOOKUP(I276,Parâmetros!$B$3:$C$6,2,0)*VLOOKUP(H276,Parâmetros!$E$3:$G$5,2,0))))</f>
        <v>4</v>
      </c>
      <c r="K276" s="74">
        <f t="shared" ref="K276" si="241">IF(J276="",0,((G276*J276)*$F$30)*0.9*100)</f>
        <v>0.11215384578000002</v>
      </c>
      <c r="L276" s="3"/>
      <c r="M276" s="38"/>
    </row>
    <row r="277" spans="1:15" ht="45.75" customHeight="1" outlineLevel="1" x14ac:dyDescent="0.2">
      <c r="A277" s="170" t="str">
        <f>Máximo!A277</f>
        <v>3.243</v>
      </c>
      <c r="B277" s="667" t="str">
        <f>Máximo!B277:E277</f>
        <v>Deve ser possivel de acesso a todos os logs da solução em tempo real</v>
      </c>
      <c r="C277" s="668"/>
      <c r="D277" s="668"/>
      <c r="E277" s="669"/>
      <c r="F277" s="68" t="str">
        <f>IF(Máximo!F277:I277="","",Máximo!F277:I277)</f>
        <v/>
      </c>
      <c r="G277" s="72">
        <f>Máximo!G277:J277</f>
        <v>6.9230769000000003E-4</v>
      </c>
      <c r="H277" s="70" t="str">
        <f>IF(Máximo!H277="","",Máximo!H277)</f>
        <v>Obrigatório</v>
      </c>
      <c r="I277" s="37" t="s">
        <v>4</v>
      </c>
      <c r="J277" s="73">
        <f>IF($K$13="Não Atende",0,IF(I277="","",IF(H277="",VLOOKUP(I277,Parâmetros!$B$3:$C$6,2,0),VLOOKUP(I277,Parâmetros!$B$3:$C$6,2,0)*VLOOKUP(H277,Parâmetros!$E$3:$G$5,2,0))))</f>
        <v>4</v>
      </c>
      <c r="K277" s="74">
        <f t="shared" ref="K277" si="242">IF(J277="",0,((G277*J277)*$F$30)*0.9*100)</f>
        <v>0.11215384578000002</v>
      </c>
      <c r="L277" s="3"/>
      <c r="M277" s="38"/>
    </row>
    <row r="278" spans="1:15" ht="45.75" customHeight="1" outlineLevel="1" x14ac:dyDescent="0.2">
      <c r="A278" s="170" t="str">
        <f>Máximo!A278</f>
        <v>3.244</v>
      </c>
      <c r="B278" s="667" t="str">
        <f>Máximo!B278:E278</f>
        <v>Proponente deve ter area responsavel por seguranca da informação com staff certificado ( CISPP, CISA, CEH, CSPA, CSSLP e etc )</v>
      </c>
      <c r="C278" s="668"/>
      <c r="D278" s="668"/>
      <c r="E278" s="669"/>
      <c r="F278" s="68" t="str">
        <f>IF(Máximo!F278:I278="","",Máximo!F278:I278)</f>
        <v/>
      </c>
      <c r="G278" s="72">
        <f>Máximo!G278:J278</f>
        <v>6.9230769000000003E-4</v>
      </c>
      <c r="H278" s="70" t="str">
        <f>IF(Máximo!H278="","",Máximo!H278)</f>
        <v>Obrigatório</v>
      </c>
      <c r="I278" s="37" t="s">
        <v>4</v>
      </c>
      <c r="J278" s="73">
        <f>IF($K$13="Não Atende",0,IF(I278="","",IF(H278="",VLOOKUP(I278,Parâmetros!$B$3:$C$6,2,0),VLOOKUP(I278,Parâmetros!$B$3:$C$6,2,0)*VLOOKUP(H278,Parâmetros!$E$3:$G$5,2,0))))</f>
        <v>4</v>
      </c>
      <c r="K278" s="74">
        <f t="shared" ref="K278" si="243">IF(J278="",0,((G278*J278)*$F$30)*0.9*100)</f>
        <v>0.11215384578000002</v>
      </c>
      <c r="L278" s="3"/>
      <c r="M278" s="38"/>
    </row>
    <row r="279" spans="1:15" ht="45.75" customHeight="1" outlineLevel="1" x14ac:dyDescent="0.2">
      <c r="A279" s="170" t="str">
        <f>Máximo!A279</f>
        <v>3.245</v>
      </c>
      <c r="B279" s="667" t="str">
        <f>Máximo!B279:E279</f>
        <v>O provedor deve ser capaz de atender as necessidades da Oi em termos de RPO (Recovery Point Objective) e RTO (Recovery Time Objective)</v>
      </c>
      <c r="C279" s="668"/>
      <c r="D279" s="668"/>
      <c r="E279" s="669"/>
      <c r="F279" s="68" t="str">
        <f>IF(Máximo!F279:I279="","",Máximo!F279:I279)</f>
        <v/>
      </c>
      <c r="G279" s="72">
        <f>Máximo!G279:J279</f>
        <v>6.9230769000000003E-4</v>
      </c>
      <c r="H279" s="70" t="str">
        <f>IF(Máximo!H279="","",Máximo!H279)</f>
        <v>Obrigatório</v>
      </c>
      <c r="I279" s="37" t="s">
        <v>4</v>
      </c>
      <c r="J279" s="73">
        <f>IF($K$13="Não Atende",0,IF(I279="","",IF(H279="",VLOOKUP(I279,Parâmetros!$B$3:$C$6,2,0),VLOOKUP(I279,Parâmetros!$B$3:$C$6,2,0)*VLOOKUP(H279,Parâmetros!$E$3:$G$5,2,0))))</f>
        <v>4</v>
      </c>
      <c r="K279" s="74">
        <f t="shared" ref="K279" si="244">IF(J279="",0,((G279*J279)*$F$30)*0.9*100)</f>
        <v>0.11215384578000002</v>
      </c>
      <c r="L279" s="3"/>
      <c r="M279" s="38"/>
    </row>
    <row r="280" spans="1:15" ht="45.75" customHeight="1" outlineLevel="1" x14ac:dyDescent="0.2">
      <c r="A280" s="170" t="str">
        <f>Máximo!A280</f>
        <v>3.246</v>
      </c>
      <c r="B280" s="667" t="str">
        <f>Máximo!B280:E280</f>
        <v>Deve ser possível restringir o acesso por localidade (IP) às aplicações / serviços em nuvem para determinados usuários</v>
      </c>
      <c r="C280" s="668"/>
      <c r="D280" s="668"/>
      <c r="E280" s="669"/>
      <c r="F280" s="68" t="str">
        <f>IF(Máximo!F280:I280="","",Máximo!F280:I280)</f>
        <v/>
      </c>
      <c r="G280" s="72">
        <f>Máximo!G280:J280</f>
        <v>6.9230769000000003E-4</v>
      </c>
      <c r="H280" s="70" t="str">
        <f>IF(Máximo!H280="","",Máximo!H280)</f>
        <v>Obrigatório</v>
      </c>
      <c r="I280" s="37" t="s">
        <v>4</v>
      </c>
      <c r="J280" s="73">
        <f>IF($K$13="Não Atende",0,IF(I280="","",IF(H280="",VLOOKUP(I280,Parâmetros!$B$3:$C$6,2,0),VLOOKUP(I280,Parâmetros!$B$3:$C$6,2,0)*VLOOKUP(H280,Parâmetros!$E$3:$G$5,2,0))))</f>
        <v>4</v>
      </c>
      <c r="K280" s="74">
        <f t="shared" ref="K280" si="245">IF(J280="",0,((G280*J280)*$F$30)*0.9*100)</f>
        <v>0.11215384578000002</v>
      </c>
      <c r="L280" s="3"/>
      <c r="M280" s="38"/>
    </row>
    <row r="281" spans="1:15" ht="45.75" customHeight="1" outlineLevel="1" x14ac:dyDescent="0.2">
      <c r="A281" s="170" t="str">
        <f>Máximo!A281</f>
        <v>3.247</v>
      </c>
      <c r="B281" s="667" t="str">
        <f>Máximo!B281:E281</f>
        <v>Serviços ou aplicações hospedados em nuvem pública só devem ser expostos para Internet caso seja estritamente necessário</v>
      </c>
      <c r="C281" s="668"/>
      <c r="D281" s="668"/>
      <c r="E281" s="669"/>
      <c r="F281" s="68" t="str">
        <f>IF(Máximo!F281:I281="","",Máximo!F281:I281)</f>
        <v/>
      </c>
      <c r="G281" s="72">
        <f>Máximo!G281:J281</f>
        <v>6.9230769000000003E-4</v>
      </c>
      <c r="H281" s="70" t="str">
        <f>IF(Máximo!H281="","",Máximo!H281)</f>
        <v>Obrigatório</v>
      </c>
      <c r="I281" s="37" t="s">
        <v>4</v>
      </c>
      <c r="J281" s="73">
        <f>IF($K$13="Não Atende",0,IF(I281="","",IF(H281="",VLOOKUP(I281,Parâmetros!$B$3:$C$6,2,0),VLOOKUP(I281,Parâmetros!$B$3:$C$6,2,0)*VLOOKUP(H281,Parâmetros!$E$3:$G$5,2,0))))</f>
        <v>4</v>
      </c>
      <c r="K281" s="74">
        <f t="shared" ref="K281" si="246">IF(J281="",0,((G281*J281)*$F$30)*0.9*100)</f>
        <v>0.11215384578000002</v>
      </c>
      <c r="L281" s="3"/>
      <c r="M281" s="38"/>
    </row>
    <row r="282" spans="1:15" ht="45.75" customHeight="1" outlineLevel="1" x14ac:dyDescent="0.2">
      <c r="A282" s="170" t="str">
        <f>Máximo!A282</f>
        <v>3.248</v>
      </c>
      <c r="B282" s="667" t="str">
        <f>Máximo!B282:E282</f>
        <v>Deve ser implementado DMZ na nuvem pública de forma a isolar aqueles nós que estarão acessíveis na Internet</v>
      </c>
      <c r="C282" s="668"/>
      <c r="D282" s="668"/>
      <c r="E282" s="669"/>
      <c r="F282" s="68" t="str">
        <f>IF(Máximo!F282:I282="","",Máximo!F282:I282)</f>
        <v/>
      </c>
      <c r="G282" s="72">
        <f>Máximo!G282:J282</f>
        <v>6.9230769000000003E-4</v>
      </c>
      <c r="H282" s="70" t="str">
        <f>IF(Máximo!H282="","",Máximo!H282)</f>
        <v>Obrigatório</v>
      </c>
      <c r="I282" s="37" t="s">
        <v>4</v>
      </c>
      <c r="J282" s="73">
        <f>IF($K$13="Não Atende",0,IF(I282="","",IF(H282="",VLOOKUP(I282,Parâmetros!$B$3:$C$6,2,0),VLOOKUP(I282,Parâmetros!$B$3:$C$6,2,0)*VLOOKUP(H282,Parâmetros!$E$3:$G$5,2,0))))</f>
        <v>4</v>
      </c>
      <c r="K282" s="74">
        <f t="shared" ref="K282" si="247">IF(J282="",0,((G282*J282)*$F$30)*0.9*100)</f>
        <v>0.11215384578000002</v>
      </c>
      <c r="L282" s="3"/>
      <c r="M282" s="38"/>
    </row>
    <row r="283" spans="1:15" ht="15" customHeight="1" outlineLevel="1" x14ac:dyDescent="0.2">
      <c r="A283" s="121"/>
      <c r="B283" s="237" t="s">
        <v>171</v>
      </c>
      <c r="C283" s="237"/>
      <c r="D283" s="237"/>
      <c r="E283" s="237"/>
      <c r="F283" s="122"/>
      <c r="G283" s="122"/>
      <c r="H283" s="122"/>
      <c r="I283" s="239"/>
      <c r="J283" s="122"/>
      <c r="K283" s="122"/>
      <c r="L283" s="122"/>
      <c r="M283" s="123"/>
      <c r="N283" s="168"/>
      <c r="O283" s="168"/>
    </row>
    <row r="284" spans="1:15" ht="45.75" customHeight="1" outlineLevel="1" x14ac:dyDescent="0.2">
      <c r="A284" s="170" t="str">
        <f>Máximo!A284</f>
        <v>3.249</v>
      </c>
      <c r="B284" s="667" t="str">
        <f>Máximo!B284:E284</f>
        <v>Para processos e interfaces baseados em arquivos ou batch deve-se projetar na solução a capacidade de gerar arquivos específicos de erros, além de gravar em LOG na camada ofendida o seu detalhamento, mantendo a persistência e disponibilidade do processamento</v>
      </c>
      <c r="C284" s="668"/>
      <c r="D284" s="668"/>
      <c r="E284" s="669"/>
      <c r="F284" s="68" t="str">
        <f>IF(Máximo!F284:I284="","",Máximo!F284:I284)</f>
        <v/>
      </c>
      <c r="G284" s="72">
        <f>Máximo!G284:J284</f>
        <v>2.5000000000000001E-3</v>
      </c>
      <c r="H284" s="70" t="str">
        <f>IF(Máximo!H284="","",Máximo!H284)</f>
        <v>Obrigatório</v>
      </c>
      <c r="I284" s="37" t="s">
        <v>4</v>
      </c>
      <c r="J284" s="73">
        <f>IF($K$13="Não Atende",0,IF(I284="","",IF(H284="",VLOOKUP(I284,Parâmetros!$B$3:$C$6,2,0),VLOOKUP(I284,Parâmetros!$B$3:$C$6,2,0)*VLOOKUP(H284,Parâmetros!$E$3:$G$5,2,0))))</f>
        <v>4</v>
      </c>
      <c r="K284" s="74">
        <f>IF(J284="",0,((G284*J284)*$F$30)*0.9*100)</f>
        <v>0.40500000000000008</v>
      </c>
      <c r="L284" s="3"/>
      <c r="M284" s="38"/>
    </row>
    <row r="285" spans="1:15" ht="45.75" customHeight="1" outlineLevel="1" x14ac:dyDescent="0.2">
      <c r="A285" s="170" t="str">
        <f>Máximo!A285</f>
        <v>3.250</v>
      </c>
      <c r="B285" s="667" t="str">
        <f>Máximo!B285:E285</f>
        <v>Demonstrar habilidade para controles de versão da solução</v>
      </c>
      <c r="C285" s="668"/>
      <c r="D285" s="668"/>
      <c r="E285" s="669"/>
      <c r="F285" s="68" t="str">
        <f>IF(Máximo!F285:I285="","",Máximo!F285:I285)</f>
        <v/>
      </c>
      <c r="G285" s="72">
        <f>Máximo!G285:J285</f>
        <v>2.5000000000000001E-3</v>
      </c>
      <c r="H285" s="70" t="str">
        <f>IF(Máximo!H285="","",Máximo!H285)</f>
        <v>Obrigatório</v>
      </c>
      <c r="I285" s="37" t="s">
        <v>4</v>
      </c>
      <c r="J285" s="73">
        <f>IF($K$13="Não Atende",0,IF(I285="","",IF(H285="",VLOOKUP(I285,Parâmetros!$B$3:$C$6,2,0),VLOOKUP(I285,Parâmetros!$B$3:$C$6,2,0)*VLOOKUP(H285,Parâmetros!$E$3:$G$5,2,0))))</f>
        <v>4</v>
      </c>
      <c r="K285" s="74">
        <f>IF(J285="",0,((G285*J285)*$F$30)*0.9*100)</f>
        <v>0.40500000000000008</v>
      </c>
      <c r="L285" s="3"/>
      <c r="M285" s="38"/>
    </row>
    <row r="286" spans="1:15" ht="45.75" customHeight="1" outlineLevel="1" x14ac:dyDescent="0.2">
      <c r="A286" s="170" t="str">
        <f>Máximo!A286</f>
        <v>3.251</v>
      </c>
      <c r="B286" s="667" t="str">
        <f>Máximo!B286:E286</f>
        <v>Todos os serviços e integrações da solução devem ser capazes de ser monitorados, controlados e gerenciados</v>
      </c>
      <c r="C286" s="668"/>
      <c r="D286" s="668"/>
      <c r="E286" s="669"/>
      <c r="F286" s="68" t="str">
        <f>IF(Máximo!F286:I286="","",Máximo!F286:I286)</f>
        <v/>
      </c>
      <c r="G286" s="72">
        <f>Máximo!G286:J286</f>
        <v>2.5000000000000001E-3</v>
      </c>
      <c r="H286" s="70" t="str">
        <f>IF(Máximo!H286="","",Máximo!H286)</f>
        <v>Obrigatório</v>
      </c>
      <c r="I286" s="37" t="s">
        <v>4</v>
      </c>
      <c r="J286" s="73">
        <f>IF($K$13="Não Atende",0,IF(I286="","",IF(H286="",VLOOKUP(I286,Parâmetros!$B$3:$C$6,2,0),VLOOKUP(I286,Parâmetros!$B$3:$C$6,2,0)*VLOOKUP(H286,Parâmetros!$E$3:$G$5,2,0))))</f>
        <v>4</v>
      </c>
      <c r="K286" s="74">
        <f>IF(J286="",0,((G286*J286)*$F$30)*0.9*100)</f>
        <v>0.40500000000000008</v>
      </c>
      <c r="L286" s="3"/>
      <c r="M286" s="38"/>
    </row>
    <row r="287" spans="1:15" ht="45.75" customHeight="1" outlineLevel="1" x14ac:dyDescent="0.2">
      <c r="A287" s="170" t="str">
        <f>Máximo!A287</f>
        <v>3.252</v>
      </c>
      <c r="B287" s="667" t="str">
        <f>Máximo!B287:E287</f>
        <v>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v>
      </c>
      <c r="C287" s="668"/>
      <c r="D287" s="668"/>
      <c r="E287" s="669"/>
      <c r="F287" s="68" t="str">
        <f>IF(Máximo!F287:I287="","",Máximo!F287:I287)</f>
        <v/>
      </c>
      <c r="G287" s="72">
        <f>Máximo!G287:J287</f>
        <v>2.5000000000000001E-3</v>
      </c>
      <c r="H287" s="70" t="str">
        <f>IF(Máximo!H287="","",Máximo!H287)</f>
        <v>Obrigatório</v>
      </c>
      <c r="I287" s="37" t="s">
        <v>17</v>
      </c>
      <c r="J287" s="73">
        <f>IF($K$13="Não Atende",0,IF(I287="","",IF(H287="",VLOOKUP(I287,Parâmetros!$B$3:$C$6,2,0),VLOOKUP(I287,Parâmetros!$B$3:$C$6,2,0)*VLOOKUP(H287,Parâmetros!$E$3:$G$5,2,0))))</f>
        <v>2</v>
      </c>
      <c r="K287" s="74">
        <f>IF(J287="",0,((G287*J287)*$F$30)*0.9*100)</f>
        <v>0.20250000000000004</v>
      </c>
      <c r="L287" s="3"/>
      <c r="M287" s="38"/>
    </row>
    <row r="288" spans="1:15" ht="15" customHeight="1" outlineLevel="1" x14ac:dyDescent="0.2">
      <c r="A288" s="121"/>
      <c r="B288" s="237" t="s">
        <v>172</v>
      </c>
      <c r="C288" s="237"/>
      <c r="D288" s="237"/>
      <c r="E288" s="237"/>
      <c r="F288" s="122"/>
      <c r="G288" s="122"/>
      <c r="H288" s="122"/>
      <c r="I288" s="239"/>
      <c r="J288" s="122"/>
      <c r="K288" s="122"/>
      <c r="L288" s="122"/>
      <c r="M288" s="123"/>
      <c r="N288" s="168"/>
      <c r="O288" s="168"/>
    </row>
    <row r="289" spans="1:13" ht="45.75" customHeight="1" outlineLevel="1" x14ac:dyDescent="0.2">
      <c r="A289" s="170" t="str">
        <f>Máximo!A289</f>
        <v>3.253</v>
      </c>
      <c r="B289" s="667" t="str">
        <f>Máximo!B289:E289</f>
        <v>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v>
      </c>
      <c r="C289" s="668"/>
      <c r="D289" s="668"/>
      <c r="E289" s="669"/>
      <c r="F289" s="68" t="str">
        <f>IF(Máximo!F289:I289="","",Máximo!F289:I289)</f>
        <v/>
      </c>
      <c r="G289" s="72">
        <f>Máximo!G289:J289</f>
        <v>4.3478260899999996E-3</v>
      </c>
      <c r="H289" s="70" t="str">
        <f>IF(Máximo!H289="","",Máximo!H289)</f>
        <v>Obrigatório</v>
      </c>
      <c r="I289" s="37" t="s">
        <v>4</v>
      </c>
      <c r="J289" s="73">
        <f>IF($K$13="Não Atende",0,IF(I289="","",IF(H289="",VLOOKUP(I289,Parâmetros!$B$3:$C$6,2,0),VLOOKUP(I289,Parâmetros!$B$3:$C$6,2,0)*VLOOKUP(H289,Parâmetros!$E$3:$G$5,2,0))))</f>
        <v>4</v>
      </c>
      <c r="K289" s="74">
        <f t="shared" ref="K289" si="248">IF(J289="",0,((G289*J289)*$F$30)*0.9*100)</f>
        <v>0.70434782657999995</v>
      </c>
      <c r="L289" s="3"/>
      <c r="M289" s="38"/>
    </row>
    <row r="290" spans="1:13" ht="45.75" customHeight="1" outlineLevel="1" x14ac:dyDescent="0.2">
      <c r="A290" s="170" t="str">
        <f>Máximo!A290</f>
        <v>3.254</v>
      </c>
      <c r="B290" s="667" t="str">
        <f>Máximo!B290:E290</f>
        <v>A ferramenta deverá enviar scores de risco (com pontuação e recomendação) para o sistema Transact da Oi para análise de crédito (via webservices - xml's) dentro dos SLA's acordados (tempo de resposta e acertividade de todas as propostas de análise de crédito)</v>
      </c>
      <c r="C290" s="668"/>
      <c r="D290" s="668"/>
      <c r="E290" s="669"/>
      <c r="F290" s="68" t="str">
        <f>IF(Máximo!F290:I290="","",Máximo!F290:I290)</f>
        <v/>
      </c>
      <c r="G290" s="72">
        <f>Máximo!G290:J290</f>
        <v>4.3478260899999996E-3</v>
      </c>
      <c r="H290" s="70" t="str">
        <f>IF(Máximo!H290="","",Máximo!H290)</f>
        <v>Obrigatório</v>
      </c>
      <c r="I290" s="37" t="s">
        <v>17</v>
      </c>
      <c r="J290" s="73">
        <f>IF($K$13="Não Atende",0,IF(I290="","",IF(H290="",VLOOKUP(I290,Parâmetros!$B$3:$C$6,2,0),VLOOKUP(I290,Parâmetros!$B$3:$C$6,2,0)*VLOOKUP(H290,Parâmetros!$E$3:$G$5,2,0))))</f>
        <v>2</v>
      </c>
      <c r="K290" s="74">
        <f t="shared" ref="K290" si="249">IF(J290="",0,((G290*J290)*$F$30)*0.9*100)</f>
        <v>0.35217391328999997</v>
      </c>
      <c r="L290" s="3"/>
      <c r="M290" s="38"/>
    </row>
    <row r="291" spans="1:13" ht="45.75" customHeight="1" outlineLevel="1" x14ac:dyDescent="0.2">
      <c r="A291" s="170" t="str">
        <f>Máximo!A291</f>
        <v>3.255</v>
      </c>
      <c r="B291" s="667" t="str">
        <f>Máximo!B291:E291</f>
        <v>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v>
      </c>
      <c r="C291" s="668"/>
      <c r="D291" s="668"/>
      <c r="E291" s="669"/>
      <c r="F291" s="68" t="str">
        <f>IF(Máximo!F291:I291="","",Máximo!F291:I291)</f>
        <v/>
      </c>
      <c r="G291" s="72">
        <f>Máximo!G291:J291</f>
        <v>4.3478260899999996E-3</v>
      </c>
      <c r="H291" s="70" t="str">
        <f>IF(Máximo!H291="","",Máximo!H291)</f>
        <v>Obrigatório</v>
      </c>
      <c r="I291" s="37" t="s">
        <v>4</v>
      </c>
      <c r="J291" s="73">
        <f>IF($K$13="Não Atende",0,IF(I291="","",IF(H291="",VLOOKUP(I291,Parâmetros!$B$3:$C$6,2,0),VLOOKUP(I291,Parâmetros!$B$3:$C$6,2,0)*VLOOKUP(H291,Parâmetros!$E$3:$G$5,2,0))))</f>
        <v>4</v>
      </c>
      <c r="K291" s="74">
        <f t="shared" ref="K291" si="250">IF(J291="",0,((G291*J291)*$F$30)*0.9*100)</f>
        <v>0.70434782657999995</v>
      </c>
      <c r="L291" s="3"/>
      <c r="M291" s="38"/>
    </row>
    <row r="292" spans="1:13" ht="45.75" customHeight="1" outlineLevel="1" x14ac:dyDescent="0.2">
      <c r="A292" s="170" t="str">
        <f>Máximo!A292</f>
        <v>3.256</v>
      </c>
      <c r="B292" s="667" t="str">
        <f>Máximo!B292:E292</f>
        <v>A ferramenta deverá ser capaz de se conectar com o SIAF (sistema responsável por compartilhar informações de fraudes de subscrição entre as operadoras afiliadas e a ABRT).</v>
      </c>
      <c r="C292" s="668"/>
      <c r="D292" s="668"/>
      <c r="E292" s="669"/>
      <c r="F292" s="68" t="str">
        <f>IF(Máximo!F292:I292="","",Máximo!F292:I292)</f>
        <v/>
      </c>
      <c r="G292" s="72">
        <f>Máximo!G292:J292</f>
        <v>4.3478260899999996E-3</v>
      </c>
      <c r="H292" s="70" t="str">
        <f>IF(Máximo!H292="","",Máximo!H292)</f>
        <v>Obrigatório</v>
      </c>
      <c r="I292" s="37" t="s">
        <v>4</v>
      </c>
      <c r="J292" s="73">
        <f>IF($K$13="Não Atende",0,IF(I292="","",IF(H292="",VLOOKUP(I292,Parâmetros!$B$3:$C$6,2,0),VLOOKUP(I292,Parâmetros!$B$3:$C$6,2,0)*VLOOKUP(H292,Parâmetros!$E$3:$G$5,2,0))))</f>
        <v>4</v>
      </c>
      <c r="K292" s="74">
        <f t="shared" ref="K292" si="251">IF(J292="",0,((G292*J292)*$F$30)*0.9*100)</f>
        <v>0.70434782657999995</v>
      </c>
      <c r="L292" s="3"/>
      <c r="M292" s="38"/>
    </row>
    <row r="293" spans="1:13" ht="45.75" customHeight="1" outlineLevel="1" x14ac:dyDescent="0.2">
      <c r="A293" s="170" t="str">
        <f>Máximo!A293</f>
        <v>3.257</v>
      </c>
      <c r="B293" s="667" t="str">
        <f>Máximo!B293:E293</f>
        <v xml:space="preserve">Suportar interação com plataformas digitais omni-channel de pagamento para o cliente (credit card, pay pal, bitcoin, etc)
</v>
      </c>
      <c r="C293" s="668"/>
      <c r="D293" s="668"/>
      <c r="E293" s="669"/>
      <c r="F293" s="68" t="str">
        <f>IF(Máximo!F293:I293="","",Máximo!F293:I293)</f>
        <v/>
      </c>
      <c r="G293" s="72">
        <f>Máximo!G293:J293</f>
        <v>4.3478260899999996E-3</v>
      </c>
      <c r="H293" s="70" t="str">
        <f>IF(Máximo!H293="","",Máximo!H293)</f>
        <v>Obrigatório</v>
      </c>
      <c r="I293" s="37" t="s">
        <v>4</v>
      </c>
      <c r="J293" s="73">
        <f>IF($K$13="Não Atende",0,IF(I293="","",IF(H293="",VLOOKUP(I293,Parâmetros!$B$3:$C$6,2,0),VLOOKUP(I293,Parâmetros!$B$3:$C$6,2,0)*VLOOKUP(H293,Parâmetros!$E$3:$G$5,2,0))))</f>
        <v>4</v>
      </c>
      <c r="K293" s="74">
        <f t="shared" ref="K293" si="252">IF(J293="",0,((G293*J293)*$F$30)*0.9*100)</f>
        <v>0.70434782657999995</v>
      </c>
      <c r="L293" s="3"/>
      <c r="M293" s="38"/>
    </row>
    <row r="294" spans="1:13" ht="45.75" customHeight="1" outlineLevel="1" x14ac:dyDescent="0.2">
      <c r="A294" s="170" t="str">
        <f>Máximo!A294</f>
        <v>3.258</v>
      </c>
      <c r="B294" s="667" t="str">
        <f>Máximo!B294:E294</f>
        <v>Demonstrar habilidade de se conectar com elementos de rede e sensores - M2M</v>
      </c>
      <c r="C294" s="668"/>
      <c r="D294" s="668"/>
      <c r="E294" s="669"/>
      <c r="F294" s="68" t="str">
        <f>IF(Máximo!F294:I294="","",Máximo!F294:I294)</f>
        <v/>
      </c>
      <c r="G294" s="72">
        <f>Máximo!G294:J294</f>
        <v>4.3478260899999996E-3</v>
      </c>
      <c r="H294" s="70" t="str">
        <f>IF(Máximo!H294="","",Máximo!H294)</f>
        <v>Obrigatório</v>
      </c>
      <c r="I294" s="37" t="s">
        <v>17</v>
      </c>
      <c r="J294" s="73">
        <f>IF($K$13="Não Atende",0,IF(I294="","",IF(H294="",VLOOKUP(I294,Parâmetros!$B$3:$C$6,2,0),VLOOKUP(I294,Parâmetros!$B$3:$C$6,2,0)*VLOOKUP(H294,Parâmetros!$E$3:$G$5,2,0))))</f>
        <v>2</v>
      </c>
      <c r="K294" s="74">
        <f t="shared" ref="K294" si="253">IF(J294="",0,((G294*J294)*$F$30)*0.9*100)</f>
        <v>0.35217391328999997</v>
      </c>
      <c r="L294" s="3"/>
      <c r="M294" s="38"/>
    </row>
    <row r="295" spans="1:13" ht="45.75" customHeight="1" outlineLevel="1" x14ac:dyDescent="0.2">
      <c r="A295" s="170" t="str">
        <f>Máximo!A295</f>
        <v>3.259</v>
      </c>
      <c r="B295" s="667" t="str">
        <f>Máximo!B295:E295</f>
        <v>O sistema poderá disponibilizar e receber dados gerados via FTP e SFTP</v>
      </c>
      <c r="C295" s="668"/>
      <c r="D295" s="668"/>
      <c r="E295" s="669"/>
      <c r="F295" s="68" t="str">
        <f>IF(Máximo!F295:I295="","",Máximo!F295:I295)</f>
        <v/>
      </c>
      <c r="G295" s="72">
        <f>Máximo!G295:J295</f>
        <v>4.3478260899999996E-3</v>
      </c>
      <c r="H295" s="70" t="str">
        <f>IF(Máximo!H295="","",Máximo!H295)</f>
        <v>Obrigatório</v>
      </c>
      <c r="I295" s="37" t="s">
        <v>4</v>
      </c>
      <c r="J295" s="73">
        <f>IF($K$13="Não Atende",0,IF(I295="","",IF(H295="",VLOOKUP(I295,Parâmetros!$B$3:$C$6,2,0),VLOOKUP(I295,Parâmetros!$B$3:$C$6,2,0)*VLOOKUP(H295,Parâmetros!$E$3:$G$5,2,0))))</f>
        <v>4</v>
      </c>
      <c r="K295" s="74">
        <f t="shared" ref="K295" si="254">IF(J295="",0,((G295*J295)*$F$30)*0.9*100)</f>
        <v>0.70434782657999995</v>
      </c>
      <c r="L295" s="3"/>
      <c r="M295" s="38"/>
    </row>
    <row r="296" spans="1:13" ht="45.75" customHeight="1" outlineLevel="1" x14ac:dyDescent="0.2">
      <c r="A296" s="170" t="str">
        <f>Máximo!A296</f>
        <v>3.260</v>
      </c>
      <c r="B296" s="667" t="str">
        <f>Máximo!B296:E296</f>
        <v>Habilidade de integrar com outras interfaces utilizando Oracle Soa Suite</v>
      </c>
      <c r="C296" s="668"/>
      <c r="D296" s="668"/>
      <c r="E296" s="669"/>
      <c r="F296" s="68" t="str">
        <f>IF(Máximo!F296:I296="","",Máximo!F296:I296)</f>
        <v/>
      </c>
      <c r="G296" s="72">
        <f>Máximo!G296:J296</f>
        <v>4.3478260899999996E-3</v>
      </c>
      <c r="H296" s="70" t="str">
        <f>IF(Máximo!H296="","",Máximo!H296)</f>
        <v>Obrigatório</v>
      </c>
      <c r="I296" s="37" t="s">
        <v>4</v>
      </c>
      <c r="J296" s="73">
        <f>IF($K$13="Não Atende",0,IF(I296="","",IF(H296="",VLOOKUP(I296,Parâmetros!$B$3:$C$6,2,0),VLOOKUP(I296,Parâmetros!$B$3:$C$6,2,0)*VLOOKUP(H296,Parâmetros!$E$3:$G$5,2,0))))</f>
        <v>4</v>
      </c>
      <c r="K296" s="74">
        <f t="shared" ref="K296" si="255">IF(J296="",0,((G296*J296)*$F$30)*0.9*100)</f>
        <v>0.70434782657999995</v>
      </c>
      <c r="L296" s="3"/>
      <c r="M296" s="38"/>
    </row>
    <row r="297" spans="1:13" ht="45.75" customHeight="1" outlineLevel="1" x14ac:dyDescent="0.2">
      <c r="A297" s="170" t="str">
        <f>Máximo!A297</f>
        <v>3.261</v>
      </c>
      <c r="B297" s="667" t="str">
        <f>Máximo!B297:E297</f>
        <v>Habilidade de integrar com outras interfaces utilizando Informática Power Center</v>
      </c>
      <c r="C297" s="668"/>
      <c r="D297" s="668"/>
      <c r="E297" s="669"/>
      <c r="F297" s="68" t="str">
        <f>IF(Máximo!F297:I297="","",Máximo!F297:I297)</f>
        <v/>
      </c>
      <c r="G297" s="72">
        <f>Máximo!G297:J297</f>
        <v>4.3478260899999996E-3</v>
      </c>
      <c r="H297" s="70" t="str">
        <f>IF(Máximo!H297="","",Máximo!H297)</f>
        <v>Obrigatório</v>
      </c>
      <c r="I297" s="37" t="s">
        <v>4</v>
      </c>
      <c r="J297" s="73">
        <f>IF($K$13="Não Atende",0,IF(I297="","",IF(H297="",VLOOKUP(I297,Parâmetros!$B$3:$C$6,2,0),VLOOKUP(I297,Parâmetros!$B$3:$C$6,2,0)*VLOOKUP(H297,Parâmetros!$E$3:$G$5,2,0))))</f>
        <v>4</v>
      </c>
      <c r="K297" s="74">
        <f t="shared" ref="K297" si="256">IF(J297="",0,((G297*J297)*$F$30)*0.9*100)</f>
        <v>0.70434782657999995</v>
      </c>
      <c r="L297" s="3"/>
      <c r="M297" s="38"/>
    </row>
    <row r="298" spans="1:13" ht="45.75" customHeight="1" outlineLevel="1" x14ac:dyDescent="0.2">
      <c r="A298" s="170" t="str">
        <f>Máximo!A298</f>
        <v>3.262</v>
      </c>
      <c r="B298" s="667" t="str">
        <f>Máximo!B298:E298</f>
        <v>Suportar mensagens orientadas a API’s (considerando protocolos SOAP e REST)</v>
      </c>
      <c r="C298" s="668"/>
      <c r="D298" s="668"/>
      <c r="E298" s="669"/>
      <c r="F298" s="68" t="str">
        <f>IF(Máximo!F298:I298="","",Máximo!F298:I298)</f>
        <v/>
      </c>
      <c r="G298" s="72">
        <f>Máximo!G298:J298</f>
        <v>4.3478260899999996E-3</v>
      </c>
      <c r="H298" s="70" t="str">
        <f>IF(Máximo!H298="","",Máximo!H298)</f>
        <v>Obrigatório</v>
      </c>
      <c r="I298" s="37" t="s">
        <v>4</v>
      </c>
      <c r="J298" s="73">
        <f>IF($K$13="Não Atende",0,IF(I298="","",IF(H298="",VLOOKUP(I298,Parâmetros!$B$3:$C$6,2,0),VLOOKUP(I298,Parâmetros!$B$3:$C$6,2,0)*VLOOKUP(H298,Parâmetros!$E$3:$G$5,2,0))))</f>
        <v>4</v>
      </c>
      <c r="K298" s="74">
        <f t="shared" ref="K298" si="257">IF(J298="",0,((G298*J298)*$F$30)*0.9*100)</f>
        <v>0.70434782657999995</v>
      </c>
      <c r="L298" s="3"/>
      <c r="M298" s="38"/>
    </row>
    <row r="299" spans="1:13" ht="45.75" customHeight="1" outlineLevel="1" x14ac:dyDescent="0.2">
      <c r="A299" s="170" t="str">
        <f>Máximo!A299</f>
        <v>3.263</v>
      </c>
      <c r="B299" s="667" t="str">
        <f>Máximo!B299:E299</f>
        <v>Demonstrar habilidade para se integrar com NDS (Novel Directory Services) para Single Sign On e user and profile management</v>
      </c>
      <c r="C299" s="668"/>
      <c r="D299" s="668"/>
      <c r="E299" s="669"/>
      <c r="F299" s="68" t="str">
        <f>IF(Máximo!F299:I299="","",Máximo!F299:I299)</f>
        <v/>
      </c>
      <c r="G299" s="72">
        <f>Máximo!G299:J299</f>
        <v>4.3478260899999996E-3</v>
      </c>
      <c r="H299" s="70" t="str">
        <f>IF(Máximo!H299="","",Máximo!H299)</f>
        <v>Obrigatório</v>
      </c>
      <c r="I299" s="37" t="s">
        <v>17</v>
      </c>
      <c r="J299" s="73">
        <f>IF($K$13="Não Atende",0,IF(I299="","",IF(H299="",VLOOKUP(I299,Parâmetros!$B$3:$C$6,2,0),VLOOKUP(I299,Parâmetros!$B$3:$C$6,2,0)*VLOOKUP(H299,Parâmetros!$E$3:$G$5,2,0))))</f>
        <v>2</v>
      </c>
      <c r="K299" s="74">
        <f t="shared" ref="K299" si="258">IF(J299="",0,((G299*J299)*$F$30)*0.9*100)</f>
        <v>0.35217391328999997</v>
      </c>
      <c r="L299" s="3"/>
      <c r="M299" s="38"/>
    </row>
    <row r="300" spans="1:13" ht="45.75" customHeight="1" outlineLevel="1" x14ac:dyDescent="0.2">
      <c r="A300" s="170" t="str">
        <f>Máximo!A300</f>
        <v>3.264</v>
      </c>
      <c r="B300" s="667" t="str">
        <f>Máximo!B300:E300</f>
        <v>A solução proposta deve suportar integrações de natureza síncrona e assíncrona com quaisquer sistemas, bases, ou serviços externos, conforme necessidade da Oi, e possuir tratamento automático e configurável para tratar as eventuais exceções</v>
      </c>
      <c r="C300" s="668"/>
      <c r="D300" s="668"/>
      <c r="E300" s="669"/>
      <c r="F300" s="68" t="str">
        <f>IF(Máximo!F300:I300="","",Máximo!F300:I300)</f>
        <v/>
      </c>
      <c r="G300" s="72">
        <f>Máximo!G300:J300</f>
        <v>4.3478260899999996E-3</v>
      </c>
      <c r="H300" s="70" t="str">
        <f>IF(Máximo!H300="","",Máximo!H300)</f>
        <v>Obrigatório</v>
      </c>
      <c r="I300" s="37" t="s">
        <v>4</v>
      </c>
      <c r="J300" s="73">
        <f>IF($K$13="Não Atende",0,IF(I300="","",IF(H300="",VLOOKUP(I300,Parâmetros!$B$3:$C$6,2,0),VLOOKUP(I300,Parâmetros!$B$3:$C$6,2,0)*VLOOKUP(H300,Parâmetros!$E$3:$G$5,2,0))))</f>
        <v>4</v>
      </c>
      <c r="K300" s="74">
        <f t="shared" ref="K300" si="259">IF(J300="",0,((G300*J300)*$F$30)*0.9*100)</f>
        <v>0.70434782657999995</v>
      </c>
      <c r="L300" s="3"/>
      <c r="M300" s="38"/>
    </row>
    <row r="301" spans="1:13" ht="45.75" customHeight="1" outlineLevel="1" x14ac:dyDescent="0.2">
      <c r="A301" s="170" t="str">
        <f>Máximo!A301</f>
        <v>3.265</v>
      </c>
      <c r="B301" s="667" t="str">
        <f>Máximo!B301:E301</f>
        <v>Ser compatível com Docker (microserviços) para automação de deploy</v>
      </c>
      <c r="C301" s="668"/>
      <c r="D301" s="668"/>
      <c r="E301" s="669"/>
      <c r="F301" s="68" t="str">
        <f>IF(Máximo!F301:I301="","",Máximo!F301:I301)</f>
        <v/>
      </c>
      <c r="G301" s="72">
        <f>Máximo!G301:J301</f>
        <v>4.3478260899999996E-3</v>
      </c>
      <c r="H301" s="70" t="str">
        <f>IF(Máximo!H301="","",Máximo!H301)</f>
        <v>Obrigatório</v>
      </c>
      <c r="I301" s="37" t="s">
        <v>5</v>
      </c>
      <c r="J301" s="73">
        <f>IF($K$13="Não Atende",0,IF(I301="","",IF(H301="",VLOOKUP(I301,Parâmetros!$B$3:$C$6,2,0),VLOOKUP(I301,Parâmetros!$B$3:$C$6,2,0)*VLOOKUP(H301,Parâmetros!$E$3:$G$5,2,0))))</f>
        <v>0</v>
      </c>
      <c r="K301" s="74">
        <f t="shared" ref="K301" si="260">IF(J301="",0,((G301*J301)*$F$30)*0.9*100)</f>
        <v>0</v>
      </c>
      <c r="L301" s="3"/>
      <c r="M301" s="38"/>
    </row>
    <row r="302" spans="1:13" ht="45.75" customHeight="1" outlineLevel="1" x14ac:dyDescent="0.2">
      <c r="A302" s="170" t="str">
        <f>Máximo!A302</f>
        <v>3.266</v>
      </c>
      <c r="B302" s="667" t="str">
        <f>Máximo!B302:E302</f>
        <v>Ser compatível com ferramentas de automação como: puppet e chef</v>
      </c>
      <c r="C302" s="668"/>
      <c r="D302" s="668"/>
      <c r="E302" s="669"/>
      <c r="F302" s="68" t="str">
        <f>IF(Máximo!F302:I302="","",Máximo!F302:I302)</f>
        <v/>
      </c>
      <c r="G302" s="72">
        <f>Máximo!G302:J302</f>
        <v>4.3478260899999996E-3</v>
      </c>
      <c r="H302" s="70" t="str">
        <f>IF(Máximo!H302="","",Máximo!H302)</f>
        <v>Obrigatório</v>
      </c>
      <c r="I302" s="37" t="s">
        <v>4</v>
      </c>
      <c r="J302" s="73">
        <f>IF($K$13="Não Atende",0,IF(I302="","",IF(H302="",VLOOKUP(I302,Parâmetros!$B$3:$C$6,2,0),VLOOKUP(I302,Parâmetros!$B$3:$C$6,2,0)*VLOOKUP(H302,Parâmetros!$E$3:$G$5,2,0))))</f>
        <v>4</v>
      </c>
      <c r="K302" s="74">
        <f t="shared" ref="K302" si="261">IF(J302="",0,((G302*J302)*$F$30)*0.9*100)</f>
        <v>0.70434782657999995</v>
      </c>
      <c r="L302" s="3"/>
      <c r="M302" s="38"/>
    </row>
    <row r="303" spans="1:13" ht="45.75" customHeight="1" outlineLevel="1" x14ac:dyDescent="0.2">
      <c r="A303" s="170" t="str">
        <f>Máximo!A303</f>
        <v>3.267</v>
      </c>
      <c r="B303" s="667" t="str">
        <f>Máximo!B303:E303</f>
        <v>Ser compatível com web servers como: apache e nginx</v>
      </c>
      <c r="C303" s="668"/>
      <c r="D303" s="668"/>
      <c r="E303" s="669"/>
      <c r="F303" s="68" t="str">
        <f>IF(Máximo!F303:I303="","",Máximo!F303:I303)</f>
        <v/>
      </c>
      <c r="G303" s="72">
        <f>Máximo!G303:J303</f>
        <v>4.3478260899999996E-3</v>
      </c>
      <c r="H303" s="70" t="str">
        <f>IF(Máximo!H303="","",Máximo!H303)</f>
        <v>Obrigatório</v>
      </c>
      <c r="I303" s="37" t="s">
        <v>5</v>
      </c>
      <c r="J303" s="73">
        <f>IF($K$13="Não Atende",0,IF(I303="","",IF(H303="",VLOOKUP(I303,Parâmetros!$B$3:$C$6,2,0),VLOOKUP(I303,Parâmetros!$B$3:$C$6,2,0)*VLOOKUP(H303,Parâmetros!$E$3:$G$5,2,0))))</f>
        <v>0</v>
      </c>
      <c r="K303" s="74">
        <f t="shared" ref="K303" si="262">IF(J303="",0,((G303*J303)*$F$30)*0.9*100)</f>
        <v>0</v>
      </c>
      <c r="L303" s="3"/>
      <c r="M303" s="38"/>
    </row>
    <row r="304" spans="1:13" ht="45.75" customHeight="1" outlineLevel="1" x14ac:dyDescent="0.2">
      <c r="A304" s="170" t="str">
        <f>Máximo!A304</f>
        <v>3.268</v>
      </c>
      <c r="B304" s="667" t="str">
        <f>Máximo!B304:E304</f>
        <v>Ser compatível com application servers como: weblogic e jboss</v>
      </c>
      <c r="C304" s="668"/>
      <c r="D304" s="668"/>
      <c r="E304" s="669"/>
      <c r="F304" s="68" t="str">
        <f>IF(Máximo!F304:I304="","",Máximo!F304:I304)</f>
        <v/>
      </c>
      <c r="G304" s="72">
        <f>Máximo!G304:J304</f>
        <v>4.3478260899999996E-3</v>
      </c>
      <c r="H304" s="70" t="str">
        <f>IF(Máximo!H304="","",Máximo!H304)</f>
        <v>Obrigatório</v>
      </c>
      <c r="I304" s="37" t="s">
        <v>5</v>
      </c>
      <c r="J304" s="73">
        <f>IF($K$13="Não Atende",0,IF(I304="","",IF(H304="",VLOOKUP(I304,Parâmetros!$B$3:$C$6,2,0),VLOOKUP(I304,Parâmetros!$B$3:$C$6,2,0)*VLOOKUP(H304,Parâmetros!$E$3:$G$5,2,0))))</f>
        <v>0</v>
      </c>
      <c r="K304" s="74">
        <f t="shared" ref="K304" si="263">IF(J304="",0,((G304*J304)*$F$30)*0.9*100)</f>
        <v>0</v>
      </c>
      <c r="L304" s="3"/>
      <c r="M304" s="38"/>
    </row>
    <row r="305" spans="1:15" ht="45.75" customHeight="1" outlineLevel="1" x14ac:dyDescent="0.2">
      <c r="A305" s="170" t="str">
        <f>Máximo!A305</f>
        <v>3.269</v>
      </c>
      <c r="B305" s="667" t="str">
        <f>Máximo!B305:E305</f>
        <v>Habilidade para se conectar com protocolos de redes inteligentes como SS7, ISUP and MAP para monitoramento de tráfego em redes LTE 4G e VoIP</v>
      </c>
      <c r="C305" s="668"/>
      <c r="D305" s="668"/>
      <c r="E305" s="669"/>
      <c r="F305" s="68" t="str">
        <f>IF(Máximo!F305:I305="","",Máximo!F305:I305)</f>
        <v/>
      </c>
      <c r="G305" s="72">
        <f>Máximo!G305:J305</f>
        <v>4.3478260899999996E-3</v>
      </c>
      <c r="H305" s="70" t="str">
        <f>IF(Máximo!H305="","",Máximo!H305)</f>
        <v>Obrigatório</v>
      </c>
      <c r="I305" s="37" t="s">
        <v>4</v>
      </c>
      <c r="J305" s="73">
        <f>IF($K$13="Não Atende",0,IF(I305="","",IF(H305="",VLOOKUP(I305,Parâmetros!$B$3:$C$6,2,0),VLOOKUP(I305,Parâmetros!$B$3:$C$6,2,0)*VLOOKUP(H305,Parâmetros!$E$3:$G$5,2,0))))</f>
        <v>4</v>
      </c>
      <c r="K305" s="74">
        <f t="shared" ref="K305" si="264">IF(J305="",0,((G305*J305)*$F$30)*0.9*100)</f>
        <v>0.70434782657999995</v>
      </c>
      <c r="L305" s="3"/>
      <c r="M305" s="38"/>
    </row>
    <row r="306" spans="1:15" ht="45.75" customHeight="1" outlineLevel="1" x14ac:dyDescent="0.2">
      <c r="A306" s="170" t="str">
        <f>Máximo!A306</f>
        <v>3.270</v>
      </c>
      <c r="B306" s="667" t="str">
        <f>Máximo!B306:E306</f>
        <v>Habilidade para se conectar com ERP's de mercado como SAP, EBS e Totvs</v>
      </c>
      <c r="C306" s="668"/>
      <c r="D306" s="668"/>
      <c r="E306" s="669"/>
      <c r="F306" s="68" t="str">
        <f>IF(Máximo!F306:I306="","",Máximo!F306:I306)</f>
        <v/>
      </c>
      <c r="G306" s="72">
        <f>Máximo!G306:J306</f>
        <v>4.3478260899999996E-3</v>
      </c>
      <c r="H306" s="70" t="str">
        <f>IF(Máximo!H306="","",Máximo!H306)</f>
        <v>Obrigatório</v>
      </c>
      <c r="I306" s="37" t="s">
        <v>4</v>
      </c>
      <c r="J306" s="73">
        <f>IF($K$13="Não Atende",0,IF(I306="","",IF(H306="",VLOOKUP(I306,Parâmetros!$B$3:$C$6,2,0),VLOOKUP(I306,Parâmetros!$B$3:$C$6,2,0)*VLOOKUP(H306,Parâmetros!$E$3:$G$5,2,0))))</f>
        <v>4</v>
      </c>
      <c r="K306" s="74">
        <f t="shared" ref="K306" si="265">IF(J306="",0,((G306*J306)*$F$30)*0.9*100)</f>
        <v>0.70434782657999995</v>
      </c>
      <c r="L306" s="3"/>
      <c r="M306" s="38"/>
    </row>
    <row r="307" spans="1:15" ht="45.75" customHeight="1" outlineLevel="1" x14ac:dyDescent="0.2">
      <c r="A307" s="170" t="str">
        <f>Máximo!A307</f>
        <v>3.271</v>
      </c>
      <c r="B307" s="667" t="str">
        <f>Máximo!B307:E307</f>
        <v>Ser compatível com sistemas operacioanis de mercado como Windows, Linux e Red Hat</v>
      </c>
      <c r="C307" s="668"/>
      <c r="D307" s="668"/>
      <c r="E307" s="669"/>
      <c r="F307" s="68" t="str">
        <f>IF(Máximo!F307:I307="","",Máximo!F307:I307)</f>
        <v/>
      </c>
      <c r="G307" s="72">
        <f>Máximo!G307:J307</f>
        <v>4.3478260899999996E-3</v>
      </c>
      <c r="H307" s="70" t="str">
        <f>IF(Máximo!H307="","",Máximo!H307)</f>
        <v>Obrigatório</v>
      </c>
      <c r="I307" s="37" t="s">
        <v>4</v>
      </c>
      <c r="J307" s="73">
        <f>IF($K$13="Não Atende",0,IF(I307="","",IF(H307="",VLOOKUP(I307,Parâmetros!$B$3:$C$6,2,0),VLOOKUP(I307,Parâmetros!$B$3:$C$6,2,0)*VLOOKUP(H307,Parâmetros!$E$3:$G$5,2,0))))</f>
        <v>4</v>
      </c>
      <c r="K307" s="74">
        <f t="shared" ref="K307" si="266">IF(J307="",0,((G307*J307)*$F$30)*0.9*100)</f>
        <v>0.70434782657999995</v>
      </c>
      <c r="L307" s="3"/>
      <c r="M307" s="38"/>
    </row>
    <row r="308" spans="1:15" ht="45.75" customHeight="1" outlineLevel="1" x14ac:dyDescent="0.2">
      <c r="A308" s="170" t="str">
        <f>Máximo!A308</f>
        <v>3.272</v>
      </c>
      <c r="B308" s="667" t="str">
        <f>Máximo!B308:E308</f>
        <v>Integrar-se com o sistema de digitalização de documentos de venda (documentos dos clientes, contratos, etc) da Oi (BRSCAN) para permitir a geração de alarmes de fraudes pela imagem do documento (OCR)</v>
      </c>
      <c r="C308" s="668"/>
      <c r="D308" s="668"/>
      <c r="E308" s="669"/>
      <c r="F308" s="68" t="str">
        <f>IF(Máximo!F308:I308="","",Máximo!F308:I308)</f>
        <v/>
      </c>
      <c r="G308" s="72">
        <f>Máximo!G308:J308</f>
        <v>4.3478260899999996E-3</v>
      </c>
      <c r="H308" s="70" t="str">
        <f>IF(Máximo!H308="","",Máximo!H308)</f>
        <v>Obrigatório</v>
      </c>
      <c r="I308" s="37" t="s">
        <v>5</v>
      </c>
      <c r="J308" s="73">
        <f>IF($K$13="Não Atende",0,IF(I308="","",IF(H308="",VLOOKUP(I308,Parâmetros!$B$3:$C$6,2,0),VLOOKUP(I308,Parâmetros!$B$3:$C$6,2,0)*VLOOKUP(H308,Parâmetros!$E$3:$G$5,2,0))))</f>
        <v>0</v>
      </c>
      <c r="K308" s="74">
        <f t="shared" ref="K308" si="267">IF(J308="",0,((G308*J308)*$F$30)*0.9*100)</f>
        <v>0</v>
      </c>
      <c r="L308" s="3"/>
      <c r="M308" s="38"/>
    </row>
    <row r="309" spans="1:15" ht="45.75" customHeight="1" outlineLevel="1" x14ac:dyDescent="0.2">
      <c r="A309" s="170" t="str">
        <f>Máximo!A309</f>
        <v>3.273</v>
      </c>
      <c r="B309" s="667" t="str">
        <f>Máximo!B309:E309</f>
        <v>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v>
      </c>
      <c r="C309" s="668"/>
      <c r="D309" s="668"/>
      <c r="E309" s="669"/>
      <c r="F309" s="68" t="str">
        <f>IF(Máximo!F309:I309="","",Máximo!F309:I309)</f>
        <v/>
      </c>
      <c r="G309" s="72">
        <f>Máximo!G309:J309</f>
        <v>4.3478260899999996E-3</v>
      </c>
      <c r="H309" s="70" t="str">
        <f>IF(Máximo!H309="","",Máximo!H309)</f>
        <v>Obrigatório</v>
      </c>
      <c r="I309" s="37" t="s">
        <v>17</v>
      </c>
      <c r="J309" s="73">
        <f>IF($K$13="Não Atende",0,IF(I309="","",IF(H309="",VLOOKUP(I309,Parâmetros!$B$3:$C$6,2,0),VLOOKUP(I309,Parâmetros!$B$3:$C$6,2,0)*VLOOKUP(H309,Parâmetros!$E$3:$G$5,2,0))))</f>
        <v>2</v>
      </c>
      <c r="K309" s="74">
        <f t="shared" ref="K309" si="268">IF(J309="",0,((G309*J309)*$F$30)*0.9*100)</f>
        <v>0.35217391328999997</v>
      </c>
      <c r="L309" s="3"/>
      <c r="M309" s="38"/>
    </row>
    <row r="310" spans="1:15" ht="45.75" customHeight="1" outlineLevel="1" x14ac:dyDescent="0.2">
      <c r="A310" s="170" t="str">
        <f>Máximo!A310</f>
        <v>3.274</v>
      </c>
      <c r="B310" s="667" t="str">
        <f>Máximo!B310:E310</f>
        <v>Compatível com os principais os browsers do mercado:
Opera, Google Chrome, Mozilla Firefox, Internet Explorer, Safari</v>
      </c>
      <c r="C310" s="668"/>
      <c r="D310" s="668"/>
      <c r="E310" s="669"/>
      <c r="F310" s="68" t="str">
        <f>IF(Máximo!F310:I310="","",Máximo!F310:I310)</f>
        <v/>
      </c>
      <c r="G310" s="72">
        <f>Máximo!G310:J310</f>
        <v>4.3478260899999996E-3</v>
      </c>
      <c r="H310" s="70" t="str">
        <f>IF(Máximo!H310="","",Máximo!H310)</f>
        <v>Obrigatório</v>
      </c>
      <c r="I310" s="37" t="s">
        <v>4</v>
      </c>
      <c r="J310" s="73">
        <f>IF($K$13="Não Atende",0,IF(I310="","",IF(H310="",VLOOKUP(I310,Parâmetros!$B$3:$C$6,2,0),VLOOKUP(I310,Parâmetros!$B$3:$C$6,2,0)*VLOOKUP(H310,Parâmetros!$E$3:$G$5,2,0))))</f>
        <v>4</v>
      </c>
      <c r="K310" s="74">
        <f t="shared" ref="K310" si="269">IF(J310="",0,((G310*J310)*$F$30)*0.9*100)</f>
        <v>0.70434782657999995</v>
      </c>
      <c r="L310" s="3"/>
      <c r="M310" s="38"/>
    </row>
    <row r="311" spans="1:15" ht="45.75" customHeight="1" outlineLevel="1" x14ac:dyDescent="0.2">
      <c r="A311" s="170" t="str">
        <f>Máximo!A311</f>
        <v>3.275</v>
      </c>
      <c r="B311" s="667" t="str">
        <f>Máximo!B311:E311</f>
        <v>Compativel com os princicpais sistemas operacionais para dispositivos móveis, como Windows Phone (Microsoft), iOS (Apple) e Android (Google Inc./Open Handset Alliance)</v>
      </c>
      <c r="C311" s="668"/>
      <c r="D311" s="668"/>
      <c r="E311" s="669"/>
      <c r="F311" s="68" t="str">
        <f>IF(Máximo!F311:I311="","",Máximo!F311:I311)</f>
        <v/>
      </c>
      <c r="G311" s="72">
        <f>Máximo!G311:J311</f>
        <v>4.3478260899999996E-3</v>
      </c>
      <c r="H311" s="70" t="str">
        <f>IF(Máximo!H311="","",Máximo!H311)</f>
        <v>Obrigatório</v>
      </c>
      <c r="I311" s="37" t="s">
        <v>4</v>
      </c>
      <c r="J311" s="73">
        <f>IF($K$13="Não Atende",0,IF(I311="","",IF(H311="",VLOOKUP(I311,Parâmetros!$B$3:$C$6,2,0),VLOOKUP(I311,Parâmetros!$B$3:$C$6,2,0)*VLOOKUP(H311,Parâmetros!$E$3:$G$5,2,0))))</f>
        <v>4</v>
      </c>
      <c r="K311" s="74">
        <f t="shared" ref="K311" si="270">IF(J311="",0,((G311*J311)*$F$30)*0.9*100)</f>
        <v>0.70434782657999995</v>
      </c>
      <c r="L311" s="3"/>
      <c r="M311" s="38"/>
    </row>
    <row r="312" spans="1:15" ht="15" customHeight="1" outlineLevel="1" x14ac:dyDescent="0.2">
      <c r="A312" s="121"/>
      <c r="B312" s="237" t="s">
        <v>173</v>
      </c>
      <c r="C312" s="237"/>
      <c r="D312" s="237"/>
      <c r="E312" s="237"/>
      <c r="F312" s="122"/>
      <c r="G312" s="122"/>
      <c r="H312" s="122"/>
      <c r="I312" s="239"/>
      <c r="J312" s="122"/>
      <c r="K312" s="122"/>
      <c r="L312" s="122"/>
      <c r="M312" s="123"/>
      <c r="N312" s="168"/>
      <c r="O312" s="168"/>
    </row>
    <row r="313" spans="1:15" ht="45.75" customHeight="1" outlineLevel="1" x14ac:dyDescent="0.2">
      <c r="A313" s="170" t="str">
        <f>Máximo!A313</f>
        <v>3.276</v>
      </c>
      <c r="B313" s="667" t="str">
        <f>Máximo!B313:E313</f>
        <v>1.  Informações Gerais</v>
      </c>
      <c r="C313" s="668"/>
      <c r="D313" s="668"/>
      <c r="E313" s="669"/>
      <c r="F313" s="68" t="str">
        <f>IF(Máximo!F313:I313="","",Máximo!F313:I313)</f>
        <v/>
      </c>
      <c r="G313" s="72">
        <f>Máximo!G313:J313</f>
        <v>2.1459227E-4</v>
      </c>
      <c r="H313" s="70" t="str">
        <f>IF(Máximo!H313="","",Máximo!H313)</f>
        <v>Obrigatório</v>
      </c>
      <c r="I313" s="37" t="s">
        <v>4</v>
      </c>
      <c r="J313" s="73">
        <f>IF($K$13="Não Atende",0,IF(I313="","",IF(H313="",VLOOKUP(I313,Parâmetros!$B$3:$C$6,2,0),VLOOKUP(I313,Parâmetros!$B$3:$C$6,2,0)*VLOOKUP(H313,Parâmetros!$E$3:$G$5,2,0))))</f>
        <v>4</v>
      </c>
      <c r="K313" s="74">
        <f t="shared" ref="K313:K376" si="271">IF(J313="",0,((G313*J313)*$F$30)*0.9*100)</f>
        <v>3.4763947740000002E-2</v>
      </c>
      <c r="L313" s="3"/>
      <c r="M313" s="38"/>
    </row>
    <row r="314" spans="1:15" ht="45.75" customHeight="1" outlineLevel="1" x14ac:dyDescent="0.2">
      <c r="A314" s="170" t="str">
        <f>Máximo!A314</f>
        <v>3.277</v>
      </c>
      <c r="B314" s="667" t="str">
        <f>Máximo!B314:E314</f>
        <v>1.1.   Este documento apresenta os requisitos mínimos de infraestrutura de TI, buscando abranger todos os aspectos e dimensões dos diversos equipamentos, ambientes operacionais e processos destinados à operação, administração e manutenção da solução de TI, objeto da RFP da qual este documento faz parte;</v>
      </c>
      <c r="C314" s="668"/>
      <c r="D314" s="668"/>
      <c r="E314" s="669"/>
      <c r="F314" s="68" t="str">
        <f>IF(Máximo!F314:I314="","",Máximo!F314:I314)</f>
        <v/>
      </c>
      <c r="G314" s="72">
        <f>Máximo!G314:J314</f>
        <v>2.1459227E-4</v>
      </c>
      <c r="H314" s="70" t="str">
        <f>IF(Máximo!H314="","",Máximo!H314)</f>
        <v>Obrigatório</v>
      </c>
      <c r="I314" s="37" t="s">
        <v>4</v>
      </c>
      <c r="J314" s="73">
        <f>IF($K$13="Não Atende",0,IF(I314="","",IF(H314="",VLOOKUP(I314,Parâmetros!$B$3:$C$6,2,0),VLOOKUP(I314,Parâmetros!$B$3:$C$6,2,0)*VLOOKUP(H314,Parâmetros!$E$3:$G$5,2,0))))</f>
        <v>4</v>
      </c>
      <c r="K314" s="74">
        <f t="shared" si="271"/>
        <v>3.4763947740000002E-2</v>
      </c>
      <c r="L314" s="3"/>
      <c r="M314" s="38"/>
    </row>
    <row r="315" spans="1:15" ht="45.75" customHeight="1" outlineLevel="1" x14ac:dyDescent="0.2">
      <c r="A315" s="170" t="str">
        <f>Máximo!A315</f>
        <v>3.278</v>
      </c>
      <c r="B315" s="667" t="str">
        <f>Máximo!B315:E315</f>
        <v>1.2.   Resposta Ponto a Ponto: o PROPONENTE deverá responder a planilha Excel do Anexo C – Resposta Ponto a Ponto - Requisitos de Infraestrutura e Operações de TIv22 - FMS.xlsx que contém a reprodução exata de todos os itens do Capítulo 1 em diante.</v>
      </c>
      <c r="C315" s="668"/>
      <c r="D315" s="668"/>
      <c r="E315" s="669"/>
      <c r="F315" s="68" t="str">
        <f>IF(Máximo!F315:I315="","",Máximo!F315:I315)</f>
        <v/>
      </c>
      <c r="G315" s="72">
        <f>Máximo!G315:J315</f>
        <v>2.1459227E-4</v>
      </c>
      <c r="H315" s="70" t="str">
        <f>IF(Máximo!H315="","",Máximo!H315)</f>
        <v>Obrigatório</v>
      </c>
      <c r="I315" s="37" t="s">
        <v>4</v>
      </c>
      <c r="J315" s="73">
        <f>IF($K$13="Não Atende",0,IF(I315="","",IF(H315="",VLOOKUP(I315,Parâmetros!$B$3:$C$6,2,0),VLOOKUP(I315,Parâmetros!$B$3:$C$6,2,0)*VLOOKUP(H315,Parâmetros!$E$3:$G$5,2,0))))</f>
        <v>4</v>
      </c>
      <c r="K315" s="74">
        <f t="shared" si="271"/>
        <v>3.4763947740000002E-2</v>
      </c>
      <c r="L315" s="3"/>
      <c r="M315" s="38"/>
    </row>
    <row r="316" spans="1:15" ht="45.75" customHeight="1" outlineLevel="1" x14ac:dyDescent="0.2">
      <c r="A316" s="170" t="str">
        <f>Máximo!A316</f>
        <v>3.279</v>
      </c>
      <c r="B316" s="667" t="str">
        <f>Máximo!B316:E316</f>
        <v>1.3.     A planilha preenchida deverá ser um Anexo da Proposta Técnica, informando o seu atendimento conforme instruções contidas na planilha.</v>
      </c>
      <c r="C316" s="668"/>
      <c r="D316" s="668"/>
      <c r="E316" s="669"/>
      <c r="F316" s="68" t="str">
        <f>IF(Máximo!F316:I316="","",Máximo!F316:I316)</f>
        <v/>
      </c>
      <c r="G316" s="72">
        <f>Máximo!G316:J316</f>
        <v>2.1459227E-4</v>
      </c>
      <c r="H316" s="70" t="str">
        <f>IF(Máximo!H316="","",Máximo!H316)</f>
        <v>Obrigatório</v>
      </c>
      <c r="I316" s="37" t="s">
        <v>4</v>
      </c>
      <c r="J316" s="73">
        <f>IF($K$13="Não Atende",0,IF(I316="","",IF(H316="",VLOOKUP(I316,Parâmetros!$B$3:$C$6,2,0),VLOOKUP(I316,Parâmetros!$B$3:$C$6,2,0)*VLOOKUP(H316,Parâmetros!$E$3:$G$5,2,0))))</f>
        <v>4</v>
      </c>
      <c r="K316" s="74">
        <f t="shared" si="271"/>
        <v>3.4763947740000002E-2</v>
      </c>
      <c r="L316" s="3"/>
      <c r="M316" s="38"/>
    </row>
    <row r="317" spans="1:15" ht="45.75" customHeight="1" outlineLevel="1" x14ac:dyDescent="0.2">
      <c r="A317" s="170" t="str">
        <f>Máximo!A317</f>
        <v>3.280</v>
      </c>
      <c r="B317" s="667" t="str">
        <f>Máximo!B317:E317</f>
        <v>1.4.    Na coluna “Declaração de Conformidade” o PROPONENTE deverá formalizar o atendimento ao solicitado utilizando os termos “ATENDE INTEGRALMENTE” (AI), “ATENDE PARCIALMENTE” (AP) ou “NÃO ATENDE” (NA). Devido às características específicas dos equipamentos e sistemas, alguns dos itens desse anexo, não serão aplicáveis. Nestes casos, as PROPONENTES deverão responder, ao item, com o texto "Não Aplicável" (NAPLIC), com as devidas justificativas desse entendimento. Não serão aceitas outras respostas que não essas 4 (quatro) opções;</v>
      </c>
      <c r="C317" s="668"/>
      <c r="D317" s="668"/>
      <c r="E317" s="669"/>
      <c r="F317" s="68" t="str">
        <f>IF(Máximo!F317:I317="","",Máximo!F317:I317)</f>
        <v/>
      </c>
      <c r="G317" s="72">
        <f>Máximo!G317:J317</f>
        <v>2.1459227E-4</v>
      </c>
      <c r="H317" s="70" t="str">
        <f>IF(Máximo!H317="","",Máximo!H317)</f>
        <v>Obrigatório</v>
      </c>
      <c r="I317" s="37" t="s">
        <v>4</v>
      </c>
      <c r="J317" s="73">
        <f>IF($K$13="Não Atende",0,IF(I317="","",IF(H317="",VLOOKUP(I317,Parâmetros!$B$3:$C$6,2,0),VLOOKUP(I317,Parâmetros!$B$3:$C$6,2,0)*VLOOKUP(H317,Parâmetros!$E$3:$G$5,2,0))))</f>
        <v>4</v>
      </c>
      <c r="K317" s="74">
        <f t="shared" si="271"/>
        <v>3.4763947740000002E-2</v>
      </c>
      <c r="L317" s="3"/>
      <c r="M317" s="38"/>
    </row>
    <row r="318" spans="1:15" ht="45.75" customHeight="1" outlineLevel="1" x14ac:dyDescent="0.2">
      <c r="A318" s="170" t="str">
        <f>Máximo!A318</f>
        <v>3.281</v>
      </c>
      <c r="B318" s="667" t="str">
        <f>Máximo!B318:E318</f>
        <v>1.5.    Para cada item respondido como “ATENDE PARCIALMENTE” deverá ser detalhado o que será atendido, e o que não será, e os impactos associados na coluna “Motivo”;</v>
      </c>
      <c r="C318" s="668"/>
      <c r="D318" s="668"/>
      <c r="E318" s="669"/>
      <c r="F318" s="68" t="str">
        <f>IF(Máximo!F318:I318="","",Máximo!F318:I318)</f>
        <v/>
      </c>
      <c r="G318" s="72">
        <f>Máximo!G318:J318</f>
        <v>2.1459227E-4</v>
      </c>
      <c r="H318" s="70" t="str">
        <f>IF(Máximo!H318="","",Máximo!H318)</f>
        <v>Obrigatório</v>
      </c>
      <c r="I318" s="37" t="s">
        <v>4</v>
      </c>
      <c r="J318" s="73">
        <f>IF($K$13="Não Atende",0,IF(I318="","",IF(H318="",VLOOKUP(I318,Parâmetros!$B$3:$C$6,2,0),VLOOKUP(I318,Parâmetros!$B$3:$C$6,2,0)*VLOOKUP(H318,Parâmetros!$E$3:$G$5,2,0))))</f>
        <v>4</v>
      </c>
      <c r="K318" s="74">
        <f t="shared" si="271"/>
        <v>3.4763947740000002E-2</v>
      </c>
      <c r="L318" s="3"/>
      <c r="M318" s="38"/>
    </row>
    <row r="319" spans="1:15" ht="45.75" customHeight="1" outlineLevel="1" x14ac:dyDescent="0.2">
      <c r="A319" s="170" t="str">
        <f>Máximo!A319</f>
        <v>3.282</v>
      </c>
      <c r="B319" s="667" t="str">
        <f>Máximo!B319:E319</f>
        <v>1.6.    Os itens respondidos pela PROPONENTE como atendidos são passíveis de comprovação em laboratórios a critério único e exclusivo da OI. O não atendimento desses itens poderá incorrer na desclassificação sumária do PROPONENTE, a qualquer tempo, sem ônus para a OI;</v>
      </c>
      <c r="C319" s="668"/>
      <c r="D319" s="668"/>
      <c r="E319" s="669"/>
      <c r="F319" s="68" t="str">
        <f>IF(Máximo!F319:I319="","",Máximo!F319:I319)</f>
        <v/>
      </c>
      <c r="G319" s="72">
        <f>Máximo!G319:J319</f>
        <v>2.1459227E-4</v>
      </c>
      <c r="H319" s="70" t="str">
        <f>IF(Máximo!H319="","",Máximo!H319)</f>
        <v>Obrigatório</v>
      </c>
      <c r="I319" s="37" t="s">
        <v>4</v>
      </c>
      <c r="J319" s="73">
        <f>IF($K$13="Não Atende",0,IF(I319="","",IF(H319="",VLOOKUP(I319,Parâmetros!$B$3:$C$6,2,0),VLOOKUP(I319,Parâmetros!$B$3:$C$6,2,0)*VLOOKUP(H319,Parâmetros!$E$3:$G$5,2,0))))</f>
        <v>4</v>
      </c>
      <c r="K319" s="74">
        <f t="shared" si="271"/>
        <v>3.4763947740000002E-2</v>
      </c>
      <c r="L319" s="3"/>
      <c r="M319" s="38"/>
    </row>
    <row r="320" spans="1:15" ht="45.75" customHeight="1" outlineLevel="1" x14ac:dyDescent="0.2">
      <c r="A320" s="170" t="str">
        <f>Máximo!A320</f>
        <v>3.283</v>
      </c>
      <c r="B320" s="667" t="str">
        <f>Máximo!B320:E320</f>
        <v>1.7.    A coluna “Link para maiores detalhes” deverá ser utilizada, quando aplicável, para identificar link para documento ou anexo da proposta técnica que provê maiores detalhes sobre o solicitado. Se utilizada, essa coluna deverá informar, pelo menos, o nome completo do documento ou anexo, o capítulo, subcapítulo e número da página;</v>
      </c>
      <c r="C320" s="668"/>
      <c r="D320" s="668"/>
      <c r="E320" s="669"/>
      <c r="F320" s="68" t="str">
        <f>IF(Máximo!F320:I320="","",Máximo!F320:I320)</f>
        <v/>
      </c>
      <c r="G320" s="72">
        <f>Máximo!G320:J320</f>
        <v>2.1459227E-4</v>
      </c>
      <c r="H320" s="70" t="str">
        <f>IF(Máximo!H320="","",Máximo!H320)</f>
        <v>Obrigatório</v>
      </c>
      <c r="I320" s="37" t="s">
        <v>4</v>
      </c>
      <c r="J320" s="73">
        <f>IF($K$13="Não Atende",0,IF(I320="","",IF(H320="",VLOOKUP(I320,Parâmetros!$B$3:$C$6,2,0),VLOOKUP(I320,Parâmetros!$B$3:$C$6,2,0)*VLOOKUP(H320,Parâmetros!$E$3:$G$5,2,0))))</f>
        <v>4</v>
      </c>
      <c r="K320" s="74">
        <f t="shared" si="271"/>
        <v>3.4763947740000002E-2</v>
      </c>
      <c r="L320" s="3"/>
      <c r="M320" s="38"/>
    </row>
    <row r="321" spans="1:13" ht="45.75" customHeight="1" outlineLevel="1" x14ac:dyDescent="0.2">
      <c r="A321" s="170" t="str">
        <f>Máximo!A321</f>
        <v>3.284</v>
      </c>
      <c r="B321" s="667" t="str">
        <f>Máximo!B321:E321</f>
        <v>1.8.    Todos os itens respondidos pelo PROPONENTE como atendidos deverão obrigatoriamente ser fornecidos e seu custo de instalação deverá estar incluso nos valores dos pedidos de compra iniciais;</v>
      </c>
      <c r="C321" s="668"/>
      <c r="D321" s="668"/>
      <c r="E321" s="669"/>
      <c r="F321" s="68" t="str">
        <f>IF(Máximo!F321:I321="","",Máximo!F321:I321)</f>
        <v/>
      </c>
      <c r="G321" s="72">
        <f>Máximo!G321:J321</f>
        <v>2.1459227E-4</v>
      </c>
      <c r="H321" s="70" t="str">
        <f>IF(Máximo!H321="","",Máximo!H321)</f>
        <v>Obrigatório</v>
      </c>
      <c r="I321" s="37" t="s">
        <v>4</v>
      </c>
      <c r="J321" s="73">
        <f>IF($K$13="Não Atende",0,IF(I321="","",IF(H321="",VLOOKUP(I321,Parâmetros!$B$3:$C$6,2,0),VLOOKUP(I321,Parâmetros!$B$3:$C$6,2,0)*VLOOKUP(H321,Parâmetros!$E$3:$G$5,2,0))))</f>
        <v>4</v>
      </c>
      <c r="K321" s="74">
        <f t="shared" si="271"/>
        <v>3.4763947740000002E-2</v>
      </c>
      <c r="L321" s="3"/>
      <c r="M321" s="38"/>
    </row>
    <row r="322" spans="1:13" ht="45.75" customHeight="1" outlineLevel="1" x14ac:dyDescent="0.2">
      <c r="A322" s="170" t="str">
        <f>Máximo!A322</f>
        <v>3.285</v>
      </c>
      <c r="B322" s="667" t="str">
        <f>Máximo!B322:E322</f>
        <v>1.9.    Quando houver inconsistência entre a Resposta Ponto a Ponto de um determinado item e o documento que a suporte ou outros documentos integrantes à proposta, será considerada a resposta mais interessante à OI;</v>
      </c>
      <c r="C322" s="668"/>
      <c r="D322" s="668"/>
      <c r="E322" s="669"/>
      <c r="F322" s="68" t="str">
        <f>IF(Máximo!F322:I322="","",Máximo!F322:I322)</f>
        <v/>
      </c>
      <c r="G322" s="72">
        <f>Máximo!G322:J322</f>
        <v>2.1459227E-4</v>
      </c>
      <c r="H322" s="70" t="str">
        <f>IF(Máximo!H322="","",Máximo!H322)</f>
        <v>Obrigatório</v>
      </c>
      <c r="I322" s="37" t="s">
        <v>4</v>
      </c>
      <c r="J322" s="73">
        <f>IF($K$13="Não Atende",0,IF(I322="","",IF(H322="",VLOOKUP(I322,Parâmetros!$B$3:$C$6,2,0),VLOOKUP(I322,Parâmetros!$B$3:$C$6,2,0)*VLOOKUP(H322,Parâmetros!$E$3:$G$5,2,0))))</f>
        <v>4</v>
      </c>
      <c r="K322" s="74">
        <f t="shared" si="271"/>
        <v>3.4763947740000002E-2</v>
      </c>
      <c r="L322" s="3"/>
      <c r="M322" s="38"/>
    </row>
    <row r="323" spans="1:13" ht="45.75" customHeight="1" outlineLevel="1" x14ac:dyDescent="0.2">
      <c r="A323" s="170" t="str">
        <f>Máximo!A323</f>
        <v>3.286</v>
      </c>
      <c r="B323" s="667" t="str">
        <f>Máximo!B323:E323</f>
        <v>2.  Requisitos Gerais</v>
      </c>
      <c r="C323" s="668"/>
      <c r="D323" s="668"/>
      <c r="E323" s="669"/>
      <c r="F323" s="68" t="str">
        <f>IF(Máximo!F323:I323="","",Máximo!F323:I323)</f>
        <v/>
      </c>
      <c r="G323" s="72">
        <f>Máximo!G323:J323</f>
        <v>2.1459227E-4</v>
      </c>
      <c r="H323" s="70" t="str">
        <f>IF(Máximo!H323="","",Máximo!H323)</f>
        <v>Obrigatório</v>
      </c>
      <c r="I323" s="37" t="s">
        <v>4</v>
      </c>
      <c r="J323" s="73">
        <f>IF($K$13="Não Atende",0,IF(I323="","",IF(H323="",VLOOKUP(I323,Parâmetros!$B$3:$C$6,2,0),VLOOKUP(I323,Parâmetros!$B$3:$C$6,2,0)*VLOOKUP(H323,Parâmetros!$E$3:$G$5,2,0))))</f>
        <v>4</v>
      </c>
      <c r="K323" s="74">
        <f t="shared" si="271"/>
        <v>3.4763947740000002E-2</v>
      </c>
      <c r="L323" s="3"/>
      <c r="M323" s="38"/>
    </row>
    <row r="324" spans="1:13" ht="45.75" customHeight="1" outlineLevel="1" x14ac:dyDescent="0.2">
      <c r="A324" s="170" t="str">
        <f>Máximo!A324</f>
        <v>3.287</v>
      </c>
      <c r="B324" s="667" t="str">
        <f>Máximo!B324:E324</f>
        <v>2.1.   O PROPONENTE deve especificar e dimensionar os recursos de infraestrutura de TI (servidores, armazenamento e rede), os softwares básicos (sistema operacional, servidores de aplicação e banco de dados), os softwares de monitoração e automação, bem como aqueles voltados para as funções operacionais e administrativas, necessários ao adequado funcionamento da solução.</v>
      </c>
      <c r="C324" s="668"/>
      <c r="D324" s="668"/>
      <c r="E324" s="669"/>
      <c r="F324" s="68" t="str">
        <f>IF(Máximo!F324:I324="","",Máximo!F324:I324)</f>
        <v/>
      </c>
      <c r="G324" s="72">
        <f>Máximo!G324:J324</f>
        <v>2.1459227E-4</v>
      </c>
      <c r="H324" s="70" t="str">
        <f>IF(Máximo!H324="","",Máximo!H324)</f>
        <v>Obrigatório</v>
      </c>
      <c r="I324" s="37" t="s">
        <v>4</v>
      </c>
      <c r="J324" s="73">
        <f>IF($K$13="Não Atende",0,IF(I324="","",IF(H324="",VLOOKUP(I324,Parâmetros!$B$3:$C$6,2,0),VLOOKUP(I324,Parâmetros!$B$3:$C$6,2,0)*VLOOKUP(H324,Parâmetros!$E$3:$G$5,2,0))))</f>
        <v>4</v>
      </c>
      <c r="K324" s="74">
        <f t="shared" si="271"/>
        <v>3.4763947740000002E-2</v>
      </c>
      <c r="L324" s="3"/>
      <c r="M324" s="38"/>
    </row>
    <row r="325" spans="1:13" ht="45.75" customHeight="1" outlineLevel="1" x14ac:dyDescent="0.2">
      <c r="A325" s="170" t="str">
        <f>Máximo!A325</f>
        <v>3.288</v>
      </c>
      <c r="B325" s="667" t="str">
        <f>Máximo!B325:E325</f>
        <v>2.2.   O PROPONENTE é responsável pelo desempenho associado ao dimensionamento proposto. Se o desempenho quando em operação não for satisfatório, de acordo com os itens deste documento, o PROPONENTE assumirá automaticamente os custos adicionais para adequação ou upgrade de hardware e software que eventualmente se fizer necessário.</v>
      </c>
      <c r="C325" s="668"/>
      <c r="D325" s="668"/>
      <c r="E325" s="669"/>
      <c r="F325" s="68" t="str">
        <f>IF(Máximo!F325:I325="","",Máximo!F325:I325)</f>
        <v/>
      </c>
      <c r="G325" s="72">
        <f>Máximo!G325:J325</f>
        <v>2.1459227E-4</v>
      </c>
      <c r="H325" s="70" t="str">
        <f>IF(Máximo!H325="","",Máximo!H325)</f>
        <v>Obrigatório</v>
      </c>
      <c r="I325" s="37" t="s">
        <v>4</v>
      </c>
      <c r="J325" s="73">
        <f>IF($K$13="Não Atende",0,IF(I325="","",IF(H325="",VLOOKUP(I325,Parâmetros!$B$3:$C$6,2,0),VLOOKUP(I325,Parâmetros!$B$3:$C$6,2,0)*VLOOKUP(H325,Parâmetros!$E$3:$G$5,2,0))))</f>
        <v>4</v>
      </c>
      <c r="K325" s="74">
        <f t="shared" si="271"/>
        <v>3.4763947740000002E-2</v>
      </c>
      <c r="L325" s="3"/>
      <c r="M325" s="38"/>
    </row>
    <row r="326" spans="1:13" ht="45.75" customHeight="1" outlineLevel="1" x14ac:dyDescent="0.2">
      <c r="A326" s="170" t="str">
        <f>Máximo!A326</f>
        <v>3.289</v>
      </c>
      <c r="B326" s="667" t="str">
        <f>Máximo!B326:E326</f>
        <v>2.2.1. Apresentar todo o dimensionamento necessário para suportar esta solução nos seguintes ambientes:</v>
      </c>
      <c r="C326" s="668"/>
      <c r="D326" s="668"/>
      <c r="E326" s="669"/>
      <c r="F326" s="68" t="str">
        <f>IF(Máximo!F326:I326="","",Máximo!F326:I326)</f>
        <v/>
      </c>
      <c r="G326" s="72">
        <f>Máximo!G326:J326</f>
        <v>2.1459227E-4</v>
      </c>
      <c r="H326" s="70" t="str">
        <f>IF(Máximo!H326="","",Máximo!H326)</f>
        <v>Obrigatório</v>
      </c>
      <c r="I326" s="37" t="s">
        <v>4</v>
      </c>
      <c r="J326" s="73">
        <f>IF($K$13="Não Atende",0,IF(I326="","",IF(H326="",VLOOKUP(I326,Parâmetros!$B$3:$C$6,2,0),VLOOKUP(I326,Parâmetros!$B$3:$C$6,2,0)*VLOOKUP(H326,Parâmetros!$E$3:$G$5,2,0))))</f>
        <v>4</v>
      </c>
      <c r="K326" s="74">
        <f t="shared" si="271"/>
        <v>3.4763947740000002E-2</v>
      </c>
      <c r="L326" s="3"/>
      <c r="M326" s="38"/>
    </row>
    <row r="327" spans="1:13" ht="45.75" customHeight="1" outlineLevel="1" x14ac:dyDescent="0.2">
      <c r="A327" s="170" t="str">
        <f>Máximo!A327</f>
        <v>3.290</v>
      </c>
      <c r="B327" s="667" t="str">
        <f>Máximo!B327:E327</f>
        <v>2.2.1.1.              Desenvolvimento;</v>
      </c>
      <c r="C327" s="668"/>
      <c r="D327" s="668"/>
      <c r="E327" s="669"/>
      <c r="F327" s="68" t="str">
        <f>IF(Máximo!F327:I327="","",Máximo!F327:I327)</f>
        <v/>
      </c>
      <c r="G327" s="72">
        <f>Máximo!G327:J327</f>
        <v>2.1459227E-4</v>
      </c>
      <c r="H327" s="70" t="str">
        <f>IF(Máximo!H327="","",Máximo!H327)</f>
        <v>Obrigatório</v>
      </c>
      <c r="I327" s="37" t="s">
        <v>4</v>
      </c>
      <c r="J327" s="73">
        <f>IF($K$13="Não Atende",0,IF(I327="","",IF(H327="",VLOOKUP(I327,Parâmetros!$B$3:$C$6,2,0),VLOOKUP(I327,Parâmetros!$B$3:$C$6,2,0)*VLOOKUP(H327,Parâmetros!$E$3:$G$5,2,0))))</f>
        <v>4</v>
      </c>
      <c r="K327" s="74">
        <f t="shared" si="271"/>
        <v>3.4763947740000002E-2</v>
      </c>
      <c r="L327" s="3"/>
      <c r="M327" s="38"/>
    </row>
    <row r="328" spans="1:13" ht="45.75" customHeight="1" outlineLevel="1" x14ac:dyDescent="0.2">
      <c r="A328" s="170" t="str">
        <f>Máximo!A328</f>
        <v>3.291</v>
      </c>
      <c r="B328" s="667" t="str">
        <f>Máximo!B328:E328</f>
        <v>2.2.1.2.              Homologação;</v>
      </c>
      <c r="C328" s="668"/>
      <c r="D328" s="668"/>
      <c r="E328" s="669"/>
      <c r="F328" s="68" t="str">
        <f>IF(Máximo!F328:I328="","",Máximo!F328:I328)</f>
        <v/>
      </c>
      <c r="G328" s="72">
        <f>Máximo!G328:J328</f>
        <v>2.1459227E-4</v>
      </c>
      <c r="H328" s="70" t="str">
        <f>IF(Máximo!H328="","",Máximo!H328)</f>
        <v>Obrigatório</v>
      </c>
      <c r="I328" s="37" t="s">
        <v>4</v>
      </c>
      <c r="J328" s="73">
        <f>IF($K$13="Não Atende",0,IF(I328="","",IF(H328="",VLOOKUP(I328,Parâmetros!$B$3:$C$6,2,0),VLOOKUP(I328,Parâmetros!$B$3:$C$6,2,0)*VLOOKUP(H328,Parâmetros!$E$3:$G$5,2,0))))</f>
        <v>4</v>
      </c>
      <c r="K328" s="74">
        <f t="shared" si="271"/>
        <v>3.4763947740000002E-2</v>
      </c>
      <c r="L328" s="3"/>
      <c r="M328" s="38"/>
    </row>
    <row r="329" spans="1:13" ht="45.75" customHeight="1" outlineLevel="1" x14ac:dyDescent="0.2">
      <c r="A329" s="170" t="str">
        <f>Máximo!A329</f>
        <v>3.292</v>
      </c>
      <c r="B329" s="667" t="str">
        <f>Máximo!B329:E329</f>
        <v>2.2.1.3.              Produção;</v>
      </c>
      <c r="C329" s="668"/>
      <c r="D329" s="668"/>
      <c r="E329" s="669"/>
      <c r="F329" s="68" t="str">
        <f>IF(Máximo!F329:I329="","",Máximo!F329:I329)</f>
        <v/>
      </c>
      <c r="G329" s="72">
        <f>Máximo!G329:J329</f>
        <v>2.1459227E-4</v>
      </c>
      <c r="H329" s="70" t="str">
        <f>IF(Máximo!H329="","",Máximo!H329)</f>
        <v>Obrigatório</v>
      </c>
      <c r="I329" s="37" t="s">
        <v>4</v>
      </c>
      <c r="J329" s="73">
        <f>IF($K$13="Não Atende",0,IF(I329="","",IF(H329="",VLOOKUP(I329,Parâmetros!$B$3:$C$6,2,0),VLOOKUP(I329,Parâmetros!$B$3:$C$6,2,0)*VLOOKUP(H329,Parâmetros!$E$3:$G$5,2,0))))</f>
        <v>4</v>
      </c>
      <c r="K329" s="74">
        <f t="shared" si="271"/>
        <v>3.4763947740000002E-2</v>
      </c>
      <c r="L329" s="3"/>
      <c r="M329" s="38"/>
    </row>
    <row r="330" spans="1:13" ht="45.75" customHeight="1" outlineLevel="1" x14ac:dyDescent="0.2">
      <c r="A330" s="170" t="str">
        <f>Máximo!A330</f>
        <v>3.293</v>
      </c>
      <c r="B330" s="667" t="str">
        <f>Máximo!B330:E330</f>
        <v>2.2.1.4.              Outros ambientes caso aplicável.</v>
      </c>
      <c r="C330" s="668"/>
      <c r="D330" s="668"/>
      <c r="E330" s="669"/>
      <c r="F330" s="68" t="str">
        <f>IF(Máximo!F330:I330="","",Máximo!F330:I330)</f>
        <v/>
      </c>
      <c r="G330" s="72">
        <f>Máximo!G330:J330</f>
        <v>2.1459227E-4</v>
      </c>
      <c r="H330" s="70" t="str">
        <f>IF(Máximo!H330="","",Máximo!H330)</f>
        <v>Obrigatório</v>
      </c>
      <c r="I330" s="37" t="s">
        <v>4</v>
      </c>
      <c r="J330" s="73">
        <f>IF($K$13="Não Atende",0,IF(I330="","",IF(H330="",VLOOKUP(I330,Parâmetros!$B$3:$C$6,2,0),VLOOKUP(I330,Parâmetros!$B$3:$C$6,2,0)*VLOOKUP(H330,Parâmetros!$E$3:$G$5,2,0))))</f>
        <v>4</v>
      </c>
      <c r="K330" s="74">
        <f t="shared" si="271"/>
        <v>3.4763947740000002E-2</v>
      </c>
      <c r="L330" s="3"/>
      <c r="M330" s="38"/>
    </row>
    <row r="331" spans="1:13" ht="45.75" customHeight="1" outlineLevel="1" x14ac:dyDescent="0.2">
      <c r="A331" s="170" t="str">
        <f>Máximo!A331</f>
        <v>3.294</v>
      </c>
      <c r="B331" s="667" t="str">
        <f>Máximo!B331:E331</f>
        <v>2.3.   O PROPONENTE deve apresentar solução que utilize componentes padrão de mercado. Caso sejam apresentadas soluções proprietárias, o PROPONENTE deve apresentar também alternativas equivalentes utilizando componentes padrão de mercado.</v>
      </c>
      <c r="C331" s="668"/>
      <c r="D331" s="668"/>
      <c r="E331" s="669"/>
      <c r="F331" s="68" t="str">
        <f>IF(Máximo!F331:I331="","",Máximo!F331:I331)</f>
        <v/>
      </c>
      <c r="G331" s="72">
        <f>Máximo!G331:J331</f>
        <v>2.1459227E-4</v>
      </c>
      <c r="H331" s="70" t="str">
        <f>IF(Máximo!H331="","",Máximo!H331)</f>
        <v>Obrigatório</v>
      </c>
      <c r="I331" s="37" t="s">
        <v>4</v>
      </c>
      <c r="J331" s="73">
        <f>IF($K$13="Não Atende",0,IF(I331="","",IF(H331="",VLOOKUP(I331,Parâmetros!$B$3:$C$6,2,0),VLOOKUP(I331,Parâmetros!$B$3:$C$6,2,0)*VLOOKUP(H331,Parâmetros!$E$3:$G$5,2,0))))</f>
        <v>4</v>
      </c>
      <c r="K331" s="74">
        <f t="shared" si="271"/>
        <v>3.4763947740000002E-2</v>
      </c>
      <c r="L331" s="3"/>
      <c r="M331" s="38"/>
    </row>
    <row r="332" spans="1:13" ht="45.75" customHeight="1" outlineLevel="1" x14ac:dyDescent="0.2">
      <c r="A332" s="170" t="str">
        <f>Máximo!A332</f>
        <v>3.295</v>
      </c>
      <c r="B332" s="667" t="str">
        <f>Máximo!B332:E332</f>
        <v>2.4.   A solução deve adotar componentes em configuração preferencialmente ativo/ativo, ou, caso não seja possível, ativo/passivo, que permitam a distribuição de carga através de balanceadores de carga local e geograficamente distribuídos (balanceador de carga global).</v>
      </c>
      <c r="C332" s="668"/>
      <c r="D332" s="668"/>
      <c r="E332" s="669"/>
      <c r="F332" s="68" t="str">
        <f>IF(Máximo!F332:I332="","",Máximo!F332:I332)</f>
        <v/>
      </c>
      <c r="G332" s="72">
        <f>Máximo!G332:J332</f>
        <v>2.1459227E-4</v>
      </c>
      <c r="H332" s="70" t="str">
        <f>IF(Máximo!H332="","",Máximo!H332)</f>
        <v>Obrigatório</v>
      </c>
      <c r="I332" s="37" t="s">
        <v>4</v>
      </c>
      <c r="J332" s="73">
        <f>IF($K$13="Não Atende",0,IF(I332="","",IF(H332="",VLOOKUP(I332,Parâmetros!$B$3:$C$6,2,0),VLOOKUP(I332,Parâmetros!$B$3:$C$6,2,0)*VLOOKUP(H332,Parâmetros!$E$3:$G$5,2,0))))</f>
        <v>4</v>
      </c>
      <c r="K332" s="74">
        <f t="shared" si="271"/>
        <v>3.4763947740000002E-2</v>
      </c>
      <c r="L332" s="3"/>
      <c r="M332" s="38"/>
    </row>
    <row r="333" spans="1:13" ht="45.75" customHeight="1" outlineLevel="1" x14ac:dyDescent="0.2">
      <c r="A333" s="170" t="str">
        <f>Máximo!A333</f>
        <v>3.296</v>
      </c>
      <c r="B333" s="667" t="str">
        <f>Máximo!B333:E333</f>
        <v>2.5.   O PROPONENTE deve apresentar o detalhamento técnico da solução, a saber:</v>
      </c>
      <c r="C333" s="668"/>
      <c r="D333" s="668"/>
      <c r="E333" s="669"/>
      <c r="F333" s="68" t="str">
        <f>IF(Máximo!F333:I333="","",Máximo!F333:I333)</f>
        <v/>
      </c>
      <c r="G333" s="72">
        <f>Máximo!G333:J333</f>
        <v>2.1459227E-4</v>
      </c>
      <c r="H333" s="70" t="str">
        <f>IF(Máximo!H333="","",Máximo!H333)</f>
        <v>Obrigatório</v>
      </c>
      <c r="I333" s="37" t="s">
        <v>4</v>
      </c>
      <c r="J333" s="73">
        <f>IF($K$13="Não Atende",0,IF(I333="","",IF(H333="",VLOOKUP(I333,Parâmetros!$B$3:$C$6,2,0),VLOOKUP(I333,Parâmetros!$B$3:$C$6,2,0)*VLOOKUP(H333,Parâmetros!$E$3:$G$5,2,0))))</f>
        <v>4</v>
      </c>
      <c r="K333" s="74">
        <f t="shared" si="271"/>
        <v>3.4763947740000002E-2</v>
      </c>
      <c r="L333" s="3"/>
      <c r="M333" s="38"/>
    </row>
    <row r="334" spans="1:13" ht="45.75" customHeight="1" outlineLevel="1" x14ac:dyDescent="0.2">
      <c r="A334" s="170" t="str">
        <f>Máximo!A334</f>
        <v>3.297</v>
      </c>
      <c r="B334" s="667" t="str">
        <f>Máximo!B334:E334</f>
        <v>2.5.1. Apresentar todos os componentes de infraestrutura de TI integrantes da solução ofertada;</v>
      </c>
      <c r="C334" s="668"/>
      <c r="D334" s="668"/>
      <c r="E334" s="669"/>
      <c r="F334" s="68" t="str">
        <f>IF(Máximo!F334:I334="","",Máximo!F334:I334)</f>
        <v/>
      </c>
      <c r="G334" s="72">
        <f>Máximo!G334:J334</f>
        <v>2.1459227E-4</v>
      </c>
      <c r="H334" s="70" t="str">
        <f>IF(Máximo!H334="","",Máximo!H334)</f>
        <v>Obrigatório</v>
      </c>
      <c r="I334" s="37" t="s">
        <v>4</v>
      </c>
      <c r="J334" s="73">
        <f>IF($K$13="Não Atende",0,IF(I334="","",IF(H334="",VLOOKUP(I334,Parâmetros!$B$3:$C$6,2,0),VLOOKUP(I334,Parâmetros!$B$3:$C$6,2,0)*VLOOKUP(H334,Parâmetros!$E$3:$G$5,2,0))))</f>
        <v>4</v>
      </c>
      <c r="K334" s="74">
        <f t="shared" si="271"/>
        <v>3.4763947740000002E-2</v>
      </c>
      <c r="L334" s="3"/>
      <c r="M334" s="38"/>
    </row>
    <row r="335" spans="1:13" ht="45.75" customHeight="1" outlineLevel="1" x14ac:dyDescent="0.2">
      <c r="A335" s="170" t="str">
        <f>Máximo!A335</f>
        <v>3.298</v>
      </c>
      <c r="B335" s="667" t="str">
        <f>Máximo!B335:E335</f>
        <v>2.5.2. Dimensionamento dos servidores de cada componente da solução;</v>
      </c>
      <c r="C335" s="668"/>
      <c r="D335" s="668"/>
      <c r="E335" s="669"/>
      <c r="F335" s="68" t="str">
        <f>IF(Máximo!F335:I335="","",Máximo!F335:I335)</f>
        <v/>
      </c>
      <c r="G335" s="72">
        <f>Máximo!G335:J335</f>
        <v>2.1459227E-4</v>
      </c>
      <c r="H335" s="70" t="str">
        <f>IF(Máximo!H335="","",Máximo!H335)</f>
        <v>Obrigatório</v>
      </c>
      <c r="I335" s="37" t="s">
        <v>4</v>
      </c>
      <c r="J335" s="73">
        <f>IF($K$13="Não Atende",0,IF(I335="","",IF(H335="",VLOOKUP(I335,Parâmetros!$B$3:$C$6,2,0),VLOOKUP(I335,Parâmetros!$B$3:$C$6,2,0)*VLOOKUP(H335,Parâmetros!$E$3:$G$5,2,0))))</f>
        <v>4</v>
      </c>
      <c r="K335" s="74">
        <f t="shared" si="271"/>
        <v>3.4763947740000002E-2</v>
      </c>
      <c r="L335" s="3"/>
      <c r="M335" s="38"/>
    </row>
    <row r="336" spans="1:13" ht="45.75" customHeight="1" outlineLevel="1" x14ac:dyDescent="0.2">
      <c r="A336" s="170" t="str">
        <f>Máximo!A336</f>
        <v>3.299</v>
      </c>
      <c r="B336" s="667" t="str">
        <f>Máximo!B336:E336</f>
        <v>2.5.3. Plataformas e sistemas operacionais homologadas;</v>
      </c>
      <c r="C336" s="668"/>
      <c r="D336" s="668"/>
      <c r="E336" s="669"/>
      <c r="F336" s="68" t="str">
        <f>IF(Máximo!F336:I336="","",Máximo!F336:I336)</f>
        <v/>
      </c>
      <c r="G336" s="72">
        <f>Máximo!G336:J336</f>
        <v>2.1459227E-4</v>
      </c>
      <c r="H336" s="70" t="str">
        <f>IF(Máximo!H336="","",Máximo!H336)</f>
        <v>Obrigatório</v>
      </c>
      <c r="I336" s="37" t="s">
        <v>4</v>
      </c>
      <c r="J336" s="73">
        <f>IF($K$13="Não Atende",0,IF(I336="","",IF(H336="",VLOOKUP(I336,Parâmetros!$B$3:$C$6,2,0),VLOOKUP(I336,Parâmetros!$B$3:$C$6,2,0)*VLOOKUP(H336,Parâmetros!$E$3:$G$5,2,0))))</f>
        <v>4</v>
      </c>
      <c r="K336" s="74">
        <f t="shared" si="271"/>
        <v>3.4763947740000002E-2</v>
      </c>
      <c r="L336" s="3"/>
      <c r="M336" s="38"/>
    </row>
    <row r="337" spans="1:13" ht="45.75" customHeight="1" outlineLevel="1" x14ac:dyDescent="0.2">
      <c r="A337" s="170" t="str">
        <f>Máximo!A337</f>
        <v>3.300</v>
      </c>
      <c r="B337" s="667" t="str">
        <f>Máximo!B337:E337</f>
        <v>2.5.4. Pré-requisitos de software básicos;</v>
      </c>
      <c r="C337" s="668"/>
      <c r="D337" s="668"/>
      <c r="E337" s="669"/>
      <c r="F337" s="68" t="str">
        <f>IF(Máximo!F337:I337="","",Máximo!F337:I337)</f>
        <v/>
      </c>
      <c r="G337" s="72">
        <f>Máximo!G337:J337</f>
        <v>2.1459227E-4</v>
      </c>
      <c r="H337" s="70" t="str">
        <f>IF(Máximo!H337="","",Máximo!H337)</f>
        <v>Obrigatório</v>
      </c>
      <c r="I337" s="37" t="s">
        <v>4</v>
      </c>
      <c r="J337" s="73">
        <f>IF($K$13="Não Atende",0,IF(I337="","",IF(H337="",VLOOKUP(I337,Parâmetros!$B$3:$C$6,2,0),VLOOKUP(I337,Parâmetros!$B$3:$C$6,2,0)*VLOOKUP(H337,Parâmetros!$E$3:$G$5,2,0))))</f>
        <v>4</v>
      </c>
      <c r="K337" s="74">
        <f t="shared" si="271"/>
        <v>3.4763947740000002E-2</v>
      </c>
      <c r="L337" s="3"/>
      <c r="M337" s="38"/>
    </row>
    <row r="338" spans="1:13" ht="45.75" customHeight="1" outlineLevel="1" x14ac:dyDescent="0.2">
      <c r="A338" s="170" t="str">
        <f>Máximo!A338</f>
        <v>3.301</v>
      </c>
      <c r="B338" s="667" t="str">
        <f>Máximo!B338:E338</f>
        <v>2.5.5. Recursos de Alta Disponibilidade;</v>
      </c>
      <c r="C338" s="668"/>
      <c r="D338" s="668"/>
      <c r="E338" s="669"/>
      <c r="F338" s="68" t="str">
        <f>IF(Máximo!F338:I338="","",Máximo!F338:I338)</f>
        <v/>
      </c>
      <c r="G338" s="72">
        <f>Máximo!G338:J338</f>
        <v>2.1459227E-4</v>
      </c>
      <c r="H338" s="70" t="str">
        <f>IF(Máximo!H338="","",Máximo!H338)</f>
        <v>Obrigatório</v>
      </c>
      <c r="I338" s="37" t="s">
        <v>4</v>
      </c>
      <c r="J338" s="73">
        <f>IF($K$13="Não Atende",0,IF(I338="","",IF(H338="",VLOOKUP(I338,Parâmetros!$B$3:$C$6,2,0),VLOOKUP(I338,Parâmetros!$B$3:$C$6,2,0)*VLOOKUP(H338,Parâmetros!$E$3:$G$5,2,0))))</f>
        <v>4</v>
      </c>
      <c r="K338" s="74">
        <f t="shared" si="271"/>
        <v>3.4763947740000002E-2</v>
      </c>
      <c r="L338" s="3"/>
      <c r="M338" s="38"/>
    </row>
    <row r="339" spans="1:13" ht="45.75" customHeight="1" outlineLevel="1" x14ac:dyDescent="0.2">
      <c r="A339" s="170" t="str">
        <f>Máximo!A339</f>
        <v>3.302</v>
      </c>
      <c r="B339" s="667" t="str">
        <f>Máximo!B339:E339</f>
        <v>2.5.6. Necessidades de área em disco interno para todos os servidores, separados por componentes da solução:</v>
      </c>
      <c r="C339" s="668"/>
      <c r="D339" s="668"/>
      <c r="E339" s="669"/>
      <c r="F339" s="68" t="str">
        <f>IF(Máximo!F339:I339="","",Máximo!F339:I339)</f>
        <v/>
      </c>
      <c r="G339" s="72">
        <f>Máximo!G339:J339</f>
        <v>2.1459227E-4</v>
      </c>
      <c r="H339" s="70" t="str">
        <f>IF(Máximo!H339="","",Máximo!H339)</f>
        <v>Obrigatório</v>
      </c>
      <c r="I339" s="37" t="s">
        <v>4</v>
      </c>
      <c r="J339" s="73">
        <f>IF($K$13="Não Atende",0,IF(I339="","",IF(H339="",VLOOKUP(I339,Parâmetros!$B$3:$C$6,2,0),VLOOKUP(I339,Parâmetros!$B$3:$C$6,2,0)*VLOOKUP(H339,Parâmetros!$E$3:$G$5,2,0))))</f>
        <v>4</v>
      </c>
      <c r="K339" s="74">
        <f t="shared" si="271"/>
        <v>3.4763947740000002E-2</v>
      </c>
      <c r="L339" s="3"/>
      <c r="M339" s="38"/>
    </row>
    <row r="340" spans="1:13" ht="45.75" customHeight="1" outlineLevel="1" x14ac:dyDescent="0.2">
      <c r="A340" s="170" t="str">
        <f>Máximo!A340</f>
        <v>3.303</v>
      </c>
      <c r="B340" s="667" t="str">
        <f>Máximo!B340:E340</f>
        <v>2.5.6.1.              As áreas em disco interno devem ser protegidas em RAID1 via controladora de hardware dos servidores;</v>
      </c>
      <c r="C340" s="668"/>
      <c r="D340" s="668"/>
      <c r="E340" s="669"/>
      <c r="F340" s="68" t="str">
        <f>IF(Máximo!F340:I340="","",Máximo!F340:I340)</f>
        <v/>
      </c>
      <c r="G340" s="72">
        <f>Máximo!G340:J340</f>
        <v>2.1459227E-4</v>
      </c>
      <c r="H340" s="70" t="str">
        <f>IF(Máximo!H340="","",Máximo!H340)</f>
        <v>Obrigatório</v>
      </c>
      <c r="I340" s="37" t="s">
        <v>4</v>
      </c>
      <c r="J340" s="73">
        <f>IF($K$13="Não Atende",0,IF(I340="","",IF(H340="",VLOOKUP(I340,Parâmetros!$B$3:$C$6,2,0),VLOOKUP(I340,Parâmetros!$B$3:$C$6,2,0)*VLOOKUP(H340,Parâmetros!$E$3:$G$5,2,0))))</f>
        <v>4</v>
      </c>
      <c r="K340" s="74">
        <f t="shared" si="271"/>
        <v>3.4763947740000002E-2</v>
      </c>
      <c r="L340" s="3"/>
      <c r="M340" s="38"/>
    </row>
    <row r="341" spans="1:13" ht="45.75" customHeight="1" outlineLevel="1" x14ac:dyDescent="0.2">
      <c r="A341" s="170" t="str">
        <f>Máximo!A341</f>
        <v>3.304</v>
      </c>
      <c r="B341" s="667" t="str">
        <f>Máximo!B341:E341</f>
        <v>2.5.6.2.              Caso exista a necessidade de utilização de placas aceleradoras de IO ou discos SSD, o PROPONENTE deve detalhar estes requisitos.</v>
      </c>
      <c r="C341" s="668"/>
      <c r="D341" s="668"/>
      <c r="E341" s="669"/>
      <c r="F341" s="68" t="str">
        <f>IF(Máximo!F341:I341="","",Máximo!F341:I341)</f>
        <v/>
      </c>
      <c r="G341" s="72">
        <f>Máximo!G341:J341</f>
        <v>2.1459227E-4</v>
      </c>
      <c r="H341" s="70" t="str">
        <f>IF(Máximo!H341="","",Máximo!H341)</f>
        <v>Obrigatório</v>
      </c>
      <c r="I341" s="37" t="s">
        <v>4</v>
      </c>
      <c r="J341" s="73">
        <f>IF($K$13="Não Atende",0,IF(I341="","",IF(H341="",VLOOKUP(I341,Parâmetros!$B$3:$C$6,2,0),VLOOKUP(I341,Parâmetros!$B$3:$C$6,2,0)*VLOOKUP(H341,Parâmetros!$E$3:$G$5,2,0))))</f>
        <v>4</v>
      </c>
      <c r="K341" s="74">
        <f t="shared" si="271"/>
        <v>3.4763947740000002E-2</v>
      </c>
      <c r="L341" s="3"/>
      <c r="M341" s="38"/>
    </row>
    <row r="342" spans="1:13" ht="45.75" customHeight="1" outlineLevel="1" x14ac:dyDescent="0.2">
      <c r="A342" s="170" t="str">
        <f>Máximo!A342</f>
        <v>3.305</v>
      </c>
      <c r="B342" s="667" t="str">
        <f>Máximo!B342:E342</f>
        <v>2.5.7. Necessidades de área em disco externo para todos os servidores, separados por componentes da solução:</v>
      </c>
      <c r="C342" s="668"/>
      <c r="D342" s="668"/>
      <c r="E342" s="669"/>
      <c r="F342" s="68" t="str">
        <f>IF(Máximo!F342:I342="","",Máximo!F342:I342)</f>
        <v/>
      </c>
      <c r="G342" s="72">
        <f>Máximo!G342:J342</f>
        <v>2.1459227E-4</v>
      </c>
      <c r="H342" s="70" t="str">
        <f>IF(Máximo!H342="","",Máximo!H342)</f>
        <v>Obrigatório</v>
      </c>
      <c r="I342" s="37" t="s">
        <v>4</v>
      </c>
      <c r="J342" s="73">
        <f>IF($K$13="Não Atende",0,IF(I342="","",IF(H342="",VLOOKUP(I342,Parâmetros!$B$3:$C$6,2,0),VLOOKUP(I342,Parâmetros!$B$3:$C$6,2,0)*VLOOKUP(H342,Parâmetros!$E$3:$G$5,2,0))))</f>
        <v>4</v>
      </c>
      <c r="K342" s="74">
        <f t="shared" si="271"/>
        <v>3.4763947740000002E-2</v>
      </c>
      <c r="L342" s="3"/>
      <c r="M342" s="38"/>
    </row>
    <row r="343" spans="1:13" ht="45.75" customHeight="1" outlineLevel="1" x14ac:dyDescent="0.2">
      <c r="A343" s="170" t="str">
        <f>Máximo!A343</f>
        <v>3.306</v>
      </c>
      <c r="B343" s="667" t="str">
        <f>Máximo!B343:E343</f>
        <v>2.5.7.1.              De acordo com a volumetria e necessidade de I/O, devem ser dimensionadas as quantidades de interfaces necessárias para suportar software de balanceamento de carga e failover:</v>
      </c>
      <c r="C343" s="668"/>
      <c r="D343" s="668"/>
      <c r="E343" s="669"/>
      <c r="F343" s="68" t="str">
        <f>IF(Máximo!F343:I343="","",Máximo!F343:I343)</f>
        <v/>
      </c>
      <c r="G343" s="72">
        <f>Máximo!G343:J343</f>
        <v>2.1459227E-4</v>
      </c>
      <c r="H343" s="70" t="str">
        <f>IF(Máximo!H343="","",Máximo!H343)</f>
        <v>Obrigatório</v>
      </c>
      <c r="I343" s="37" t="s">
        <v>4</v>
      </c>
      <c r="J343" s="73">
        <f>IF($K$13="Não Atende",0,IF(I343="","",IF(H343="",VLOOKUP(I343,Parâmetros!$B$3:$C$6,2,0),VLOOKUP(I343,Parâmetros!$B$3:$C$6,2,0)*VLOOKUP(H343,Parâmetros!$E$3:$G$5,2,0))))</f>
        <v>4</v>
      </c>
      <c r="K343" s="74">
        <f t="shared" si="271"/>
        <v>3.4763947740000002E-2</v>
      </c>
      <c r="L343" s="3"/>
      <c r="M343" s="38"/>
    </row>
    <row r="344" spans="1:13" ht="45.75" customHeight="1" outlineLevel="1" x14ac:dyDescent="0.2">
      <c r="A344" s="170" t="str">
        <f>Máximo!A344</f>
        <v>3.307</v>
      </c>
      <c r="B344" s="667" t="str">
        <f>Máximo!B344:E344</f>
        <v>2.5.7.2.              Detalhamento dos critérios utilizados para dimensionamento dos componentes da solução;</v>
      </c>
      <c r="C344" s="668"/>
      <c r="D344" s="668"/>
      <c r="E344" s="669"/>
      <c r="F344" s="68" t="str">
        <f>IF(Máximo!F344:I344="","",Máximo!F344:I344)</f>
        <v/>
      </c>
      <c r="G344" s="72">
        <f>Máximo!G344:J344</f>
        <v>2.1459227E-4</v>
      </c>
      <c r="H344" s="70" t="str">
        <f>IF(Máximo!H344="","",Máximo!H344)</f>
        <v>Obrigatório</v>
      </c>
      <c r="I344" s="37" t="s">
        <v>4</v>
      </c>
      <c r="J344" s="73">
        <f>IF($K$13="Não Atende",0,IF(I344="","",IF(H344="",VLOOKUP(I344,Parâmetros!$B$3:$C$6,2,0),VLOOKUP(I344,Parâmetros!$B$3:$C$6,2,0)*VLOOKUP(H344,Parâmetros!$E$3:$G$5,2,0))))</f>
        <v>4</v>
      </c>
      <c r="K344" s="74">
        <f t="shared" si="271"/>
        <v>3.4763947740000002E-2</v>
      </c>
      <c r="L344" s="3"/>
      <c r="M344" s="38"/>
    </row>
    <row r="345" spans="1:13" ht="45.75" customHeight="1" outlineLevel="1" x14ac:dyDescent="0.2">
      <c r="A345" s="170" t="str">
        <f>Máximo!A345</f>
        <v>3.308</v>
      </c>
      <c r="B345" s="667" t="str">
        <f>Máximo!B345:E345</f>
        <v>2.5.7.3.              Escalabilidade dos componentes ofertados (capacidade de crescimento), sem a necessidade de investimentos adicionais.</v>
      </c>
      <c r="C345" s="668"/>
      <c r="D345" s="668"/>
      <c r="E345" s="669"/>
      <c r="F345" s="68" t="str">
        <f>IF(Máximo!F345:I345="","",Máximo!F345:I345)</f>
        <v/>
      </c>
      <c r="G345" s="72">
        <f>Máximo!G345:J345</f>
        <v>2.1459227E-4</v>
      </c>
      <c r="H345" s="70" t="str">
        <f>IF(Máximo!H345="","",Máximo!H345)</f>
        <v>Obrigatório</v>
      </c>
      <c r="I345" s="37" t="s">
        <v>4</v>
      </c>
      <c r="J345" s="73">
        <f>IF($K$13="Não Atende",0,IF(I345="","",IF(H345="",VLOOKUP(I345,Parâmetros!$B$3:$C$6,2,0),VLOOKUP(I345,Parâmetros!$B$3:$C$6,2,0)*VLOOKUP(H345,Parâmetros!$E$3:$G$5,2,0))))</f>
        <v>4</v>
      </c>
      <c r="K345" s="74">
        <f t="shared" si="271"/>
        <v>3.4763947740000002E-2</v>
      </c>
      <c r="L345" s="3"/>
      <c r="M345" s="38"/>
    </row>
    <row r="346" spans="1:13" ht="45.75" customHeight="1" outlineLevel="1" x14ac:dyDescent="0.2">
      <c r="A346" s="170" t="str">
        <f>Máximo!A346</f>
        <v>3.309</v>
      </c>
      <c r="B346" s="667" t="str">
        <f>Máximo!B346:E346</f>
        <v>2.5.8. O PROPONENTE deve detalhar a solução de conectividade e arquitetura de rede, conforme requisitos do Capítulo 6, incluindo:</v>
      </c>
      <c r="C346" s="668"/>
      <c r="D346" s="668"/>
      <c r="E346" s="669"/>
      <c r="F346" s="68" t="str">
        <f>IF(Máximo!F346:I346="","",Máximo!F346:I346)</f>
        <v/>
      </c>
      <c r="G346" s="72">
        <f>Máximo!G346:J346</f>
        <v>2.1459227E-4</v>
      </c>
      <c r="H346" s="70" t="str">
        <f>IF(Máximo!H346="","",Máximo!H346)</f>
        <v>Obrigatório</v>
      </c>
      <c r="I346" s="37" t="s">
        <v>4</v>
      </c>
      <c r="J346" s="73">
        <f>IF($K$13="Não Atende",0,IF(I346="","",IF(H346="",VLOOKUP(I346,Parâmetros!$B$3:$C$6,2,0),VLOOKUP(I346,Parâmetros!$B$3:$C$6,2,0)*VLOOKUP(H346,Parâmetros!$E$3:$G$5,2,0))))</f>
        <v>4</v>
      </c>
      <c r="K346" s="74">
        <f t="shared" si="271"/>
        <v>3.4763947740000002E-2</v>
      </c>
      <c r="L346" s="3"/>
      <c r="M346" s="38"/>
    </row>
    <row r="347" spans="1:13" ht="45.75" customHeight="1" outlineLevel="1" x14ac:dyDescent="0.2">
      <c r="A347" s="170" t="str">
        <f>Máximo!A347</f>
        <v>3.310</v>
      </c>
      <c r="B347" s="667" t="str">
        <f>Máximo!B347:E347</f>
        <v>2.5.8.1.              Topologia de rede;</v>
      </c>
      <c r="C347" s="668"/>
      <c r="D347" s="668"/>
      <c r="E347" s="669"/>
      <c r="F347" s="68" t="str">
        <f>IF(Máximo!F347:I347="","",Máximo!F347:I347)</f>
        <v/>
      </c>
      <c r="G347" s="72">
        <f>Máximo!G347:J347</f>
        <v>2.1459227E-4</v>
      </c>
      <c r="H347" s="70" t="str">
        <f>IF(Máximo!H347="","",Máximo!H347)</f>
        <v>Obrigatório</v>
      </c>
      <c r="I347" s="37" t="s">
        <v>4</v>
      </c>
      <c r="J347" s="73">
        <f>IF($K$13="Não Atende",0,IF(I347="","",IF(H347="",VLOOKUP(I347,Parâmetros!$B$3:$C$6,2,0),VLOOKUP(I347,Parâmetros!$B$3:$C$6,2,0)*VLOOKUP(H347,Parâmetros!$E$3:$G$5,2,0))))</f>
        <v>4</v>
      </c>
      <c r="K347" s="74">
        <f t="shared" si="271"/>
        <v>3.4763947740000002E-2</v>
      </c>
      <c r="L347" s="3"/>
      <c r="M347" s="38"/>
    </row>
    <row r="348" spans="1:13" ht="45.75" customHeight="1" outlineLevel="1" x14ac:dyDescent="0.2">
      <c r="A348" s="170" t="str">
        <f>Máximo!A348</f>
        <v>3.311</v>
      </c>
      <c r="B348" s="667" t="str">
        <f>Máximo!B348:E348</f>
        <v>2.5.8.2.              Quantidade e tipos de interfaces de rede;</v>
      </c>
      <c r="C348" s="668"/>
      <c r="D348" s="668"/>
      <c r="E348" s="669"/>
      <c r="F348" s="68" t="str">
        <f>IF(Máximo!F348:I348="","",Máximo!F348:I348)</f>
        <v/>
      </c>
      <c r="G348" s="72">
        <f>Máximo!G348:J348</f>
        <v>2.1459227E-4</v>
      </c>
      <c r="H348" s="70" t="str">
        <f>IF(Máximo!H348="","",Máximo!H348)</f>
        <v>Obrigatório</v>
      </c>
      <c r="I348" s="37" t="s">
        <v>4</v>
      </c>
      <c r="J348" s="73">
        <f>IF($K$13="Não Atende",0,IF(I348="","",IF(H348="",VLOOKUP(I348,Parâmetros!$B$3:$C$6,2,0),VLOOKUP(I348,Parâmetros!$B$3:$C$6,2,0)*VLOOKUP(H348,Parâmetros!$E$3:$G$5,2,0))))</f>
        <v>4</v>
      </c>
      <c r="K348" s="74">
        <f t="shared" si="271"/>
        <v>3.4763947740000002E-2</v>
      </c>
      <c r="L348" s="3"/>
      <c r="M348" s="38"/>
    </row>
    <row r="349" spans="1:13" ht="45.75" customHeight="1" outlineLevel="1" x14ac:dyDescent="0.2">
      <c r="A349" s="170" t="str">
        <f>Máximo!A349</f>
        <v>3.312</v>
      </c>
      <c r="B349" s="667" t="str">
        <f>Máximo!B349:E349</f>
        <v>2.5.8.3.              Deve ser especificado o fluxo de tráfego estimado entre os servidores que compõem a solução, baseado nos dados de dimensionamento apresentados;</v>
      </c>
      <c r="C349" s="668"/>
      <c r="D349" s="668"/>
      <c r="E349" s="669"/>
      <c r="F349" s="68" t="str">
        <f>IF(Máximo!F349:I349="","",Máximo!F349:I349)</f>
        <v/>
      </c>
      <c r="G349" s="72">
        <f>Máximo!G349:J349</f>
        <v>2.1459227E-4</v>
      </c>
      <c r="H349" s="70" t="str">
        <f>IF(Máximo!H349="","",Máximo!H349)</f>
        <v>Obrigatório</v>
      </c>
      <c r="I349" s="37" t="s">
        <v>4</v>
      </c>
      <c r="J349" s="73">
        <f>IF($K$13="Não Atende",0,IF(I349="","",IF(H349="",VLOOKUP(I349,Parâmetros!$B$3:$C$6,2,0),VLOOKUP(I349,Parâmetros!$B$3:$C$6,2,0)*VLOOKUP(H349,Parâmetros!$E$3:$G$5,2,0))))</f>
        <v>4</v>
      </c>
      <c r="K349" s="74">
        <f t="shared" si="271"/>
        <v>3.4763947740000002E-2</v>
      </c>
      <c r="L349" s="3"/>
      <c r="M349" s="38"/>
    </row>
    <row r="350" spans="1:13" ht="45.75" customHeight="1" outlineLevel="1" x14ac:dyDescent="0.2">
      <c r="A350" s="170" t="str">
        <f>Máximo!A350</f>
        <v>3.313</v>
      </c>
      <c r="B350" s="667" t="str">
        <f>Máximo!B350:E350</f>
        <v>2.5.8.4.              Latência máxima de rede entre os componentes suportada pela solução;</v>
      </c>
      <c r="C350" s="668"/>
      <c r="D350" s="668"/>
      <c r="E350" s="669"/>
      <c r="F350" s="68" t="str">
        <f>IF(Máximo!F350:I350="","",Máximo!F350:I350)</f>
        <v/>
      </c>
      <c r="G350" s="72">
        <f>Máximo!G350:J350</f>
        <v>2.1459227E-4</v>
      </c>
      <c r="H350" s="70" t="str">
        <f>IF(Máximo!H350="","",Máximo!H350)</f>
        <v>Obrigatório</v>
      </c>
      <c r="I350" s="37" t="s">
        <v>4</v>
      </c>
      <c r="J350" s="73">
        <f>IF($K$13="Não Atende",0,IF(I350="","",IF(H350="",VLOOKUP(I350,Parâmetros!$B$3:$C$6,2,0),VLOOKUP(I350,Parâmetros!$B$3:$C$6,2,0)*VLOOKUP(H350,Parâmetros!$E$3:$G$5,2,0))))</f>
        <v>4</v>
      </c>
      <c r="K350" s="74">
        <f t="shared" si="271"/>
        <v>3.4763947740000002E-2</v>
      </c>
      <c r="L350" s="3"/>
      <c r="M350" s="38"/>
    </row>
    <row r="351" spans="1:13" ht="45.75" customHeight="1" outlineLevel="1" x14ac:dyDescent="0.2">
      <c r="A351" s="170" t="str">
        <f>Máximo!A351</f>
        <v>3.314</v>
      </c>
      <c r="B351" s="667" t="str">
        <f>Máximo!B351:E351</f>
        <v>2.5.8.5.              Requisitos e topologia de balanceamento de carga local e global;</v>
      </c>
      <c r="C351" s="668"/>
      <c r="D351" s="668"/>
      <c r="E351" s="669"/>
      <c r="F351" s="68" t="str">
        <f>IF(Máximo!F351:I351="","",Máximo!F351:I351)</f>
        <v/>
      </c>
      <c r="G351" s="72">
        <f>Máximo!G351:J351</f>
        <v>2.1459227E-4</v>
      </c>
      <c r="H351" s="70" t="str">
        <f>IF(Máximo!H351="","",Máximo!H351)</f>
        <v>Obrigatório</v>
      </c>
      <c r="I351" s="37" t="s">
        <v>4</v>
      </c>
      <c r="J351" s="73">
        <f>IF($K$13="Não Atende",0,IF(I351="","",IF(H351="",VLOOKUP(I351,Parâmetros!$B$3:$C$6,2,0),VLOOKUP(I351,Parâmetros!$B$3:$C$6,2,0)*VLOOKUP(H351,Parâmetros!$E$3:$G$5,2,0))))</f>
        <v>4</v>
      </c>
      <c r="K351" s="74">
        <f t="shared" si="271"/>
        <v>3.4763947740000002E-2</v>
      </c>
      <c r="L351" s="3"/>
      <c r="M351" s="38"/>
    </row>
    <row r="352" spans="1:13" ht="45.75" customHeight="1" outlineLevel="1" x14ac:dyDescent="0.2">
      <c r="A352" s="170" t="str">
        <f>Máximo!A352</f>
        <v>3.315</v>
      </c>
      <c r="B352" s="667" t="str">
        <f>Máximo!B352:E352</f>
        <v>2.6.   A solução ofertada deve ser escalável mantendo a mesma arquitetura inicialmente proposta. Caso haja limite de escalabilidade na solução ofertada, o mesmo deverá ser informado;</v>
      </c>
      <c r="C352" s="668"/>
      <c r="D352" s="668"/>
      <c r="E352" s="669"/>
      <c r="F352" s="68" t="str">
        <f>IF(Máximo!F352:I352="","",Máximo!F352:I352)</f>
        <v/>
      </c>
      <c r="G352" s="72">
        <f>Máximo!G352:J352</f>
        <v>2.1459227E-4</v>
      </c>
      <c r="H352" s="70" t="str">
        <f>IF(Máximo!H352="","",Máximo!H352)</f>
        <v>Obrigatório</v>
      </c>
      <c r="I352" s="37" t="s">
        <v>4</v>
      </c>
      <c r="J352" s="73">
        <f>IF($K$13="Não Atende",0,IF(I352="","",IF(H352="",VLOOKUP(I352,Parâmetros!$B$3:$C$6,2,0),VLOOKUP(I352,Parâmetros!$B$3:$C$6,2,0)*VLOOKUP(H352,Parâmetros!$E$3:$G$5,2,0))))</f>
        <v>4</v>
      </c>
      <c r="K352" s="74">
        <f t="shared" si="271"/>
        <v>3.4763947740000002E-2</v>
      </c>
      <c r="L352" s="3"/>
      <c r="M352" s="38"/>
    </row>
    <row r="353" spans="1:13" ht="45.75" customHeight="1" outlineLevel="1" x14ac:dyDescent="0.2">
      <c r="A353" s="170" t="str">
        <f>Máximo!A353</f>
        <v>3.316</v>
      </c>
      <c r="B353" s="667" t="str">
        <f>Máximo!B353:E353</f>
        <v>2.7.   A escalabilidade dos componentes deve ser preferencialmente horizontal;</v>
      </c>
      <c r="C353" s="668"/>
      <c r="D353" s="668"/>
      <c r="E353" s="669"/>
      <c r="F353" s="68" t="str">
        <f>IF(Máximo!F353:I353="","",Máximo!F353:I353)</f>
        <v/>
      </c>
      <c r="G353" s="72">
        <f>Máximo!G353:J353</f>
        <v>2.1459227E-4</v>
      </c>
      <c r="H353" s="70" t="str">
        <f>IF(Máximo!H353="","",Máximo!H353)</f>
        <v>Obrigatório</v>
      </c>
      <c r="I353" s="37" t="s">
        <v>4</v>
      </c>
      <c r="J353" s="73">
        <f>IF($K$13="Não Atende",0,IF(I353="","",IF(H353="",VLOOKUP(I353,Parâmetros!$B$3:$C$6,2,0),VLOOKUP(I353,Parâmetros!$B$3:$C$6,2,0)*VLOOKUP(H353,Parâmetros!$E$3:$G$5,2,0))))</f>
        <v>4</v>
      </c>
      <c r="K353" s="74">
        <f t="shared" si="271"/>
        <v>3.4763947740000002E-2</v>
      </c>
      <c r="L353" s="3"/>
      <c r="M353" s="38"/>
    </row>
    <row r="354" spans="1:13" ht="45.75" customHeight="1" outlineLevel="1" x14ac:dyDescent="0.2">
      <c r="A354" s="170" t="str">
        <f>Máximo!A354</f>
        <v>3.317</v>
      </c>
      <c r="B354" s="667" t="str">
        <f>Máximo!B354:E354</f>
        <v>2.8.   A solução em hipótese alguma deve privar a evolução dos componentes de infraestrutura;</v>
      </c>
      <c r="C354" s="668"/>
      <c r="D354" s="668"/>
      <c r="E354" s="669"/>
      <c r="F354" s="68" t="str">
        <f>IF(Máximo!F354:I354="","",Máximo!F354:I354)</f>
        <v/>
      </c>
      <c r="G354" s="72">
        <f>Máximo!G354:J354</f>
        <v>2.1459227E-4</v>
      </c>
      <c r="H354" s="70" t="str">
        <f>IF(Máximo!H354="","",Máximo!H354)</f>
        <v>Obrigatório</v>
      </c>
      <c r="I354" s="37" t="s">
        <v>4</v>
      </c>
      <c r="J354" s="73">
        <f>IF($K$13="Não Atende",0,IF(I354="","",IF(H354="",VLOOKUP(I354,Parâmetros!$B$3:$C$6,2,0),VLOOKUP(I354,Parâmetros!$B$3:$C$6,2,0)*VLOOKUP(H354,Parâmetros!$E$3:$G$5,2,0))))</f>
        <v>4</v>
      </c>
      <c r="K354" s="74">
        <f t="shared" si="271"/>
        <v>3.4763947740000002E-2</v>
      </c>
      <c r="L354" s="3"/>
      <c r="M354" s="38"/>
    </row>
    <row r="355" spans="1:13" ht="45.75" customHeight="1" outlineLevel="1" x14ac:dyDescent="0.2">
      <c r="A355" s="170" t="str">
        <f>Máximo!A355</f>
        <v>3.318</v>
      </c>
      <c r="B355" s="667" t="str">
        <f>Máximo!B355:E355</f>
        <v>3.  Requisitos de Infraestrutura de Servidores e Virtualização</v>
      </c>
      <c r="C355" s="668"/>
      <c r="D355" s="668"/>
      <c r="E355" s="669"/>
      <c r="F355" s="68" t="str">
        <f>IF(Máximo!F355:I355="","",Máximo!F355:I355)</f>
        <v/>
      </c>
      <c r="G355" s="72">
        <f>Máximo!G355:J355</f>
        <v>2.1459227E-4</v>
      </c>
      <c r="H355" s="70" t="str">
        <f>IF(Máximo!H355="","",Máximo!H355)</f>
        <v>Obrigatório</v>
      </c>
      <c r="I355" s="37" t="s">
        <v>4</v>
      </c>
      <c r="J355" s="73">
        <f>IF($K$13="Não Atende",0,IF(I355="","",IF(H355="",VLOOKUP(I355,Parâmetros!$B$3:$C$6,2,0),VLOOKUP(I355,Parâmetros!$B$3:$C$6,2,0)*VLOOKUP(H355,Parâmetros!$E$3:$G$5,2,0))))</f>
        <v>4</v>
      </c>
      <c r="K355" s="74">
        <f t="shared" si="271"/>
        <v>3.4763947740000002E-2</v>
      </c>
      <c r="L355" s="3"/>
      <c r="M355" s="38"/>
    </row>
    <row r="356" spans="1:13" ht="45.75" customHeight="1" outlineLevel="1" x14ac:dyDescent="0.2">
      <c r="A356" s="170" t="str">
        <f>Máximo!A356</f>
        <v>3.319</v>
      </c>
      <c r="B356" s="667" t="str">
        <f>Máximo!B356:E356</f>
        <v>3.1.   Requisitos Gerais:</v>
      </c>
      <c r="C356" s="668"/>
      <c r="D356" s="668"/>
      <c r="E356" s="669"/>
      <c r="F356" s="68" t="str">
        <f>IF(Máximo!F356:I356="","",Máximo!F356:I356)</f>
        <v/>
      </c>
      <c r="G356" s="72">
        <f>Máximo!G356:J356</f>
        <v>2.1459227E-4</v>
      </c>
      <c r="H356" s="70" t="str">
        <f>IF(Máximo!H356="","",Máximo!H356)</f>
        <v>Obrigatório</v>
      </c>
      <c r="I356" s="37" t="s">
        <v>4</v>
      </c>
      <c r="J356" s="73">
        <f>IF($K$13="Não Atende",0,IF(I356="","",IF(H356="",VLOOKUP(I356,Parâmetros!$B$3:$C$6,2,0),VLOOKUP(I356,Parâmetros!$B$3:$C$6,2,0)*VLOOKUP(H356,Parâmetros!$E$3:$G$5,2,0))))</f>
        <v>4</v>
      </c>
      <c r="K356" s="74">
        <f t="shared" si="271"/>
        <v>3.4763947740000002E-2</v>
      </c>
      <c r="L356" s="3"/>
      <c r="M356" s="38"/>
    </row>
    <row r="357" spans="1:13" ht="45.75" customHeight="1" outlineLevel="1" x14ac:dyDescent="0.2">
      <c r="A357" s="170" t="str">
        <f>Máximo!A357</f>
        <v>3.320</v>
      </c>
      <c r="B357" s="667" t="str">
        <f>Máximo!B357:E357</f>
        <v>3.1.1. A arquitetura X86 é para utilização em todos os servidores (Low End, Mid Range e High End). Caso haja incompatibilidade da aplicação, a mesma deve ser justificada na resposta a este material;</v>
      </c>
      <c r="C357" s="668"/>
      <c r="D357" s="668"/>
      <c r="E357" s="669"/>
      <c r="F357" s="68" t="str">
        <f>IF(Máximo!F357:I357="","",Máximo!F357:I357)</f>
        <v/>
      </c>
      <c r="G357" s="72">
        <f>Máximo!G357:J357</f>
        <v>2.1459227E-4</v>
      </c>
      <c r="H357" s="70" t="str">
        <f>IF(Máximo!H357="","",Máximo!H357)</f>
        <v>Obrigatório</v>
      </c>
      <c r="I357" s="37" t="s">
        <v>4</v>
      </c>
      <c r="J357" s="73">
        <f>IF($K$13="Não Atende",0,IF(I357="","",IF(H357="",VLOOKUP(I357,Parâmetros!$B$3:$C$6,2,0),VLOOKUP(I357,Parâmetros!$B$3:$C$6,2,0)*VLOOKUP(H357,Parâmetros!$E$3:$G$5,2,0))))</f>
        <v>4</v>
      </c>
      <c r="K357" s="74">
        <f t="shared" si="271"/>
        <v>3.4763947740000002E-2</v>
      </c>
      <c r="L357" s="3"/>
      <c r="M357" s="38"/>
    </row>
    <row r="358" spans="1:13" ht="45.75" customHeight="1" outlineLevel="1" x14ac:dyDescent="0.2">
      <c r="A358" s="170" t="str">
        <f>Máximo!A358</f>
        <v>3.321</v>
      </c>
      <c r="B358" s="667" t="str">
        <f>Máximo!B358:E358</f>
        <v>3.1.2. A solução proposta deve possuir compatibilidade com soluções de virtualização. Caso haja incompatibilidade da aplicação, a mesma deve ser justificada na resposta a este material;</v>
      </c>
      <c r="C358" s="668"/>
      <c r="D358" s="668"/>
      <c r="E358" s="669"/>
      <c r="F358" s="68" t="str">
        <f>IF(Máximo!F358:I358="","",Máximo!F358:I358)</f>
        <v/>
      </c>
      <c r="G358" s="72">
        <f>Máximo!G358:J358</f>
        <v>2.1459227E-4</v>
      </c>
      <c r="H358" s="70" t="str">
        <f>IF(Máximo!H358="","",Máximo!H358)</f>
        <v>Obrigatório</v>
      </c>
      <c r="I358" s="37" t="s">
        <v>4</v>
      </c>
      <c r="J358" s="73">
        <f>IF($K$13="Não Atende",0,IF(I358="","",IF(H358="",VLOOKUP(I358,Parâmetros!$B$3:$C$6,2,0),VLOOKUP(I358,Parâmetros!$B$3:$C$6,2,0)*VLOOKUP(H358,Parâmetros!$E$3:$G$5,2,0))))</f>
        <v>4</v>
      </c>
      <c r="K358" s="74">
        <f t="shared" si="271"/>
        <v>3.4763947740000002E-2</v>
      </c>
      <c r="L358" s="3"/>
      <c r="M358" s="38"/>
    </row>
    <row r="359" spans="1:13" ht="45.75" customHeight="1" outlineLevel="1" x14ac:dyDescent="0.2">
      <c r="A359" s="170" t="str">
        <f>Máximo!A359</f>
        <v>3.322</v>
      </c>
      <c r="B359" s="667" t="str">
        <f>Máximo!B359:E359</f>
        <v>3.1.2.1.              A solução de virtualização deve ser preferencialmente VMware;</v>
      </c>
      <c r="C359" s="668"/>
      <c r="D359" s="668"/>
      <c r="E359" s="669"/>
      <c r="F359" s="68" t="str">
        <f>IF(Máximo!F359:I359="","",Máximo!F359:I359)</f>
        <v/>
      </c>
      <c r="G359" s="72">
        <f>Máximo!G359:J359</f>
        <v>2.1459227E-4</v>
      </c>
      <c r="H359" s="70" t="str">
        <f>IF(Máximo!H359="","",Máximo!H359)</f>
        <v>Obrigatório</v>
      </c>
      <c r="I359" s="37" t="s">
        <v>4</v>
      </c>
      <c r="J359" s="73">
        <f>IF($K$13="Não Atende",0,IF(I359="","",IF(H359="",VLOOKUP(I359,Parâmetros!$B$3:$C$6,2,0),VLOOKUP(I359,Parâmetros!$B$3:$C$6,2,0)*VLOOKUP(H359,Parâmetros!$E$3:$G$5,2,0))))</f>
        <v>4</v>
      </c>
      <c r="K359" s="74">
        <f t="shared" si="271"/>
        <v>3.4763947740000002E-2</v>
      </c>
      <c r="L359" s="3"/>
      <c r="M359" s="38"/>
    </row>
    <row r="360" spans="1:13" ht="45.75" customHeight="1" outlineLevel="1" x14ac:dyDescent="0.2">
      <c r="A360" s="170" t="str">
        <f>Máximo!A360</f>
        <v>3.323</v>
      </c>
      <c r="B360" s="667" t="str">
        <f>Máximo!B360:E360</f>
        <v>3.1.2.2.              O PROPONENTE deve apresentar documento que informe a compatibilidade dos componentes da solução com ambiente virtualizado (VMware, Hyper-V, etc.), informando adicionalmente:</v>
      </c>
      <c r="C360" s="668"/>
      <c r="D360" s="668"/>
      <c r="E360" s="669"/>
      <c r="F360" s="68" t="str">
        <f>IF(Máximo!F360:I360="","",Máximo!F360:I360)</f>
        <v/>
      </c>
      <c r="G360" s="72">
        <f>Máximo!G360:J360</f>
        <v>2.1459227E-4</v>
      </c>
      <c r="H360" s="70" t="str">
        <f>IF(Máximo!H360="","",Máximo!H360)</f>
        <v>Obrigatório</v>
      </c>
      <c r="I360" s="37" t="s">
        <v>4</v>
      </c>
      <c r="J360" s="73">
        <f>IF($K$13="Não Atende",0,IF(I360="","",IF(H360="",VLOOKUP(I360,Parâmetros!$B$3:$C$6,2,0),VLOOKUP(I360,Parâmetros!$B$3:$C$6,2,0)*VLOOKUP(H360,Parâmetros!$E$3:$G$5,2,0))))</f>
        <v>4</v>
      </c>
      <c r="K360" s="74">
        <f t="shared" si="271"/>
        <v>3.4763947740000002E-2</v>
      </c>
      <c r="L360" s="3"/>
      <c r="M360" s="38"/>
    </row>
    <row r="361" spans="1:13" ht="45.75" customHeight="1" outlineLevel="1" x14ac:dyDescent="0.2">
      <c r="A361" s="170" t="str">
        <f>Máximo!A361</f>
        <v>3.324</v>
      </c>
      <c r="B361" s="667" t="str">
        <f>Máximo!B361:E361</f>
        <v>3.1.2.2.1.   Para quais componentes são homologados;</v>
      </c>
      <c r="C361" s="668"/>
      <c r="D361" s="668"/>
      <c r="E361" s="669"/>
      <c r="F361" s="68" t="str">
        <f>IF(Máximo!F361:I361="","",Máximo!F361:I361)</f>
        <v/>
      </c>
      <c r="G361" s="72">
        <f>Máximo!G361:J361</f>
        <v>2.1459227E-4</v>
      </c>
      <c r="H361" s="70" t="str">
        <f>IF(Máximo!H361="","",Máximo!H361)</f>
        <v>Obrigatório</v>
      </c>
      <c r="I361" s="37" t="s">
        <v>4</v>
      </c>
      <c r="J361" s="73">
        <f>IF($K$13="Não Atende",0,IF(I361="","",IF(H361="",VLOOKUP(I361,Parâmetros!$B$3:$C$6,2,0),VLOOKUP(I361,Parâmetros!$B$3:$C$6,2,0)*VLOOKUP(H361,Parâmetros!$E$3:$G$5,2,0))))</f>
        <v>4</v>
      </c>
      <c r="K361" s="74">
        <f t="shared" si="271"/>
        <v>3.4763947740000002E-2</v>
      </c>
      <c r="L361" s="3"/>
      <c r="M361" s="38"/>
    </row>
    <row r="362" spans="1:13" ht="45.75" customHeight="1" outlineLevel="1" x14ac:dyDescent="0.2">
      <c r="A362" s="170" t="str">
        <f>Máximo!A362</f>
        <v>3.325</v>
      </c>
      <c r="B362" s="667" t="str">
        <f>Máximo!B362:E362</f>
        <v>3.1.2.2.2.   Qual a degradação de desempenho prevista para cada componente utilizando-se ambiente virtualizado;</v>
      </c>
      <c r="C362" s="668"/>
      <c r="D362" s="668"/>
      <c r="E362" s="669"/>
      <c r="F362" s="68" t="str">
        <f>IF(Máximo!F362:I362="","",Máximo!F362:I362)</f>
        <v/>
      </c>
      <c r="G362" s="72">
        <f>Máximo!G362:J362</f>
        <v>2.1459227E-4</v>
      </c>
      <c r="H362" s="70" t="str">
        <f>IF(Máximo!H362="","",Máximo!H362)</f>
        <v>Obrigatório</v>
      </c>
      <c r="I362" s="37" t="s">
        <v>4</v>
      </c>
      <c r="J362" s="73">
        <f>IF($K$13="Não Atende",0,IF(I362="","",IF(H362="",VLOOKUP(I362,Parâmetros!$B$3:$C$6,2,0),VLOOKUP(I362,Parâmetros!$B$3:$C$6,2,0)*VLOOKUP(H362,Parâmetros!$E$3:$G$5,2,0))))</f>
        <v>4</v>
      </c>
      <c r="K362" s="74">
        <f t="shared" si="271"/>
        <v>3.4763947740000002E-2</v>
      </c>
      <c r="L362" s="3"/>
      <c r="M362" s="38"/>
    </row>
    <row r="363" spans="1:13" ht="45.75" customHeight="1" outlineLevel="1" x14ac:dyDescent="0.2">
      <c r="A363" s="170" t="str">
        <f>Máximo!A363</f>
        <v>3.326</v>
      </c>
      <c r="B363" s="667" t="str">
        <f>Máximo!B363:E363</f>
        <v>3.1.2.2.3.    </v>
      </c>
      <c r="C363" s="668"/>
      <c r="D363" s="668"/>
      <c r="E363" s="669"/>
      <c r="F363" s="68" t="str">
        <f>IF(Máximo!F363:I363="","",Máximo!F363:I363)</f>
        <v/>
      </c>
      <c r="G363" s="72">
        <f>Máximo!G363:J363</f>
        <v>2.1459227E-4</v>
      </c>
      <c r="H363" s="70" t="str">
        <f>IF(Máximo!H363="","",Máximo!H363)</f>
        <v>Obrigatório</v>
      </c>
      <c r="I363" s="37" t="s">
        <v>4</v>
      </c>
      <c r="J363" s="73">
        <f>IF($K$13="Não Atende",0,IF(I363="","",IF(H363="",VLOOKUP(I363,Parâmetros!$B$3:$C$6,2,0),VLOOKUP(I363,Parâmetros!$B$3:$C$6,2,0)*VLOOKUP(H363,Parâmetros!$E$3:$G$5,2,0))))</f>
        <v>4</v>
      </c>
      <c r="K363" s="74">
        <f t="shared" si="271"/>
        <v>3.4763947740000002E-2</v>
      </c>
      <c r="L363" s="3"/>
      <c r="M363" s="38"/>
    </row>
    <row r="364" spans="1:13" ht="45.75" customHeight="1" outlineLevel="1" x14ac:dyDescent="0.2">
      <c r="A364" s="170" t="str">
        <f>Máximo!A364</f>
        <v>3.327</v>
      </c>
      <c r="B364" s="667" t="str">
        <f>Máximo!B364:E364</f>
        <v>3.1.3. O PROPONENTE deve considerar sempre o máximo de virtualização possível para a sua proposta em todos os ambientes (produção, desenvolvimento, etc.);</v>
      </c>
      <c r="C364" s="668"/>
      <c r="D364" s="668"/>
      <c r="E364" s="669"/>
      <c r="F364" s="68" t="str">
        <f>IF(Máximo!F364:I364="","",Máximo!F364:I364)</f>
        <v/>
      </c>
      <c r="G364" s="72">
        <f>Máximo!G364:J364</f>
        <v>2.1459227E-4</v>
      </c>
      <c r="H364" s="70" t="str">
        <f>IF(Máximo!H364="","",Máximo!H364)</f>
        <v>Obrigatório</v>
      </c>
      <c r="I364" s="37" t="s">
        <v>17</v>
      </c>
      <c r="J364" s="73">
        <f>IF($K$13="Não Atende",0,IF(I364="","",IF(H364="",VLOOKUP(I364,Parâmetros!$B$3:$C$6,2,0),VLOOKUP(I364,Parâmetros!$B$3:$C$6,2,0)*VLOOKUP(H364,Parâmetros!$E$3:$G$5,2,0))))</f>
        <v>2</v>
      </c>
      <c r="K364" s="74">
        <f t="shared" si="271"/>
        <v>1.7381973870000001E-2</v>
      </c>
      <c r="L364" s="3"/>
      <c r="M364" s="38"/>
    </row>
    <row r="365" spans="1:13" ht="45.75" customHeight="1" outlineLevel="1" x14ac:dyDescent="0.2">
      <c r="A365" s="170" t="str">
        <f>Máximo!A365</f>
        <v>3.328</v>
      </c>
      <c r="B365" s="667" t="str">
        <f>Máximo!B365:E365</f>
        <v>3.1.4. Todos os servidores utilizados deverão ter arquitetura 64 bits e suporte a no mínimo 4 cores por processador;</v>
      </c>
      <c r="C365" s="668"/>
      <c r="D365" s="668"/>
      <c r="E365" s="669"/>
      <c r="F365" s="68" t="str">
        <f>IF(Máximo!F365:I365="","",Máximo!F365:I365)</f>
        <v/>
      </c>
      <c r="G365" s="72">
        <f>Máximo!G365:J365</f>
        <v>2.1459227E-4</v>
      </c>
      <c r="H365" s="70" t="str">
        <f>IF(Máximo!H365="","",Máximo!H365)</f>
        <v>Obrigatório</v>
      </c>
      <c r="I365" s="37" t="s">
        <v>4</v>
      </c>
      <c r="J365" s="73">
        <f>IF($K$13="Não Atende",0,IF(I365="","",IF(H365="",VLOOKUP(I365,Parâmetros!$B$3:$C$6,2,0),VLOOKUP(I365,Parâmetros!$B$3:$C$6,2,0)*VLOOKUP(H365,Parâmetros!$E$3:$G$5,2,0))))</f>
        <v>4</v>
      </c>
      <c r="K365" s="74">
        <f t="shared" si="271"/>
        <v>3.4763947740000002E-2</v>
      </c>
      <c r="L365" s="3"/>
      <c r="M365" s="38"/>
    </row>
    <row r="366" spans="1:13" ht="45.75" customHeight="1" outlineLevel="1" x14ac:dyDescent="0.2">
      <c r="A366" s="170" t="str">
        <f>Máximo!A366</f>
        <v>3.329</v>
      </c>
      <c r="B366" s="667" t="str">
        <f>Máximo!B366:E366</f>
        <v>3.1.5. No caso de servidores Linux, deve ser utilizada a distribuição Oracle Linux.6.5 ou superior.</v>
      </c>
      <c r="C366" s="668"/>
      <c r="D366" s="668"/>
      <c r="E366" s="669"/>
      <c r="F366" s="68" t="str">
        <f>IF(Máximo!F366:I366="","",Máximo!F366:I366)</f>
        <v/>
      </c>
      <c r="G366" s="72">
        <f>Máximo!G366:J366</f>
        <v>2.1459227E-4</v>
      </c>
      <c r="H366" s="70" t="str">
        <f>IF(Máximo!H366="","",Máximo!H366)</f>
        <v>Obrigatório</v>
      </c>
      <c r="I366" s="37" t="s">
        <v>4</v>
      </c>
      <c r="J366" s="73">
        <f>IF($K$13="Não Atende",0,IF(I366="","",IF(H366="",VLOOKUP(I366,Parâmetros!$B$3:$C$6,2,0),VLOOKUP(I366,Parâmetros!$B$3:$C$6,2,0)*VLOOKUP(H366,Parâmetros!$E$3:$G$5,2,0))))</f>
        <v>4</v>
      </c>
      <c r="K366" s="74">
        <f t="shared" si="271"/>
        <v>3.4763947740000002E-2</v>
      </c>
      <c r="L366" s="3"/>
      <c r="M366" s="38"/>
    </row>
    <row r="367" spans="1:13" ht="45.75" customHeight="1" outlineLevel="1" x14ac:dyDescent="0.2">
      <c r="A367" s="170" t="str">
        <f>Máximo!A367</f>
        <v>3.330</v>
      </c>
      <c r="B367" s="667" t="str">
        <f>Máximo!B367:E367</f>
        <v>3.1.5.1.              O PROPONENTE deve informar também a compatibilidade com Red Hat versão 6.5 ou superior.</v>
      </c>
      <c r="C367" s="668"/>
      <c r="D367" s="668"/>
      <c r="E367" s="669"/>
      <c r="F367" s="68" t="str">
        <f>IF(Máximo!F367:I367="","",Máximo!F367:I367)</f>
        <v/>
      </c>
      <c r="G367" s="72">
        <f>Máximo!G367:J367</f>
        <v>2.1459227E-4</v>
      </c>
      <c r="H367" s="70" t="str">
        <f>IF(Máximo!H367="","",Máximo!H367)</f>
        <v>Obrigatório</v>
      </c>
      <c r="I367" s="37" t="s">
        <v>4</v>
      </c>
      <c r="J367" s="73">
        <f>IF($K$13="Não Atende",0,IF(I367="","",IF(H367="",VLOOKUP(I367,Parâmetros!$B$3:$C$6,2,0),VLOOKUP(I367,Parâmetros!$B$3:$C$6,2,0)*VLOOKUP(H367,Parâmetros!$E$3:$G$5,2,0))))</f>
        <v>4</v>
      </c>
      <c r="K367" s="74">
        <f t="shared" si="271"/>
        <v>3.4763947740000002E-2</v>
      </c>
      <c r="L367" s="3"/>
      <c r="M367" s="38"/>
    </row>
    <row r="368" spans="1:13" ht="45.75" customHeight="1" outlineLevel="1" x14ac:dyDescent="0.2">
      <c r="A368" s="170" t="str">
        <f>Máximo!A368</f>
        <v>3.331</v>
      </c>
      <c r="B368" s="667" t="str">
        <f>Máximo!B368:E368</f>
        <v>4.  Requisitos de Infraestrutura de Armazenamento</v>
      </c>
      <c r="C368" s="668"/>
      <c r="D368" s="668"/>
      <c r="E368" s="669"/>
      <c r="F368" s="68" t="str">
        <f>IF(Máximo!F368:I368="","",Máximo!F368:I368)</f>
        <v/>
      </c>
      <c r="G368" s="72">
        <f>Máximo!G368:J368</f>
        <v>2.1459227E-4</v>
      </c>
      <c r="H368" s="70" t="str">
        <f>IF(Máximo!H368="","",Máximo!H368)</f>
        <v>Obrigatório</v>
      </c>
      <c r="I368" s="37" t="s">
        <v>4</v>
      </c>
      <c r="J368" s="73">
        <f>IF($K$13="Não Atende",0,IF(I368="","",IF(H368="",VLOOKUP(I368,Parâmetros!$B$3:$C$6,2,0),VLOOKUP(I368,Parâmetros!$B$3:$C$6,2,0)*VLOOKUP(H368,Parâmetros!$E$3:$G$5,2,0))))</f>
        <v>4</v>
      </c>
      <c r="K368" s="74">
        <f t="shared" si="271"/>
        <v>3.4763947740000002E-2</v>
      </c>
      <c r="L368" s="3"/>
      <c r="M368" s="38"/>
    </row>
    <row r="369" spans="1:13" ht="45.75" customHeight="1" outlineLevel="1" x14ac:dyDescent="0.2">
      <c r="A369" s="170" t="str">
        <f>Máximo!A369</f>
        <v>3.332</v>
      </c>
      <c r="B369" s="667" t="str">
        <f>Máximo!B369:E369</f>
        <v>4.1.   O PROPONENTE deve detalhar o memorial de cálculo aplicado para o dimensionamento de cada um dos componentes de armazenamento que compõe a solução proposta;</v>
      </c>
      <c r="C369" s="668"/>
      <c r="D369" s="668"/>
      <c r="E369" s="669"/>
      <c r="F369" s="68" t="str">
        <f>IF(Máximo!F369:I369="","",Máximo!F369:I369)</f>
        <v/>
      </c>
      <c r="G369" s="72">
        <f>Máximo!G369:J369</f>
        <v>2.1459227E-4</v>
      </c>
      <c r="H369" s="70" t="str">
        <f>IF(Máximo!H369="","",Máximo!H369)</f>
        <v>Obrigatório</v>
      </c>
      <c r="I369" s="37" t="s">
        <v>4</v>
      </c>
      <c r="J369" s="73">
        <f>IF($K$13="Não Atende",0,IF(I369="","",IF(H369="",VLOOKUP(I369,Parâmetros!$B$3:$C$6,2,0),VLOOKUP(I369,Parâmetros!$B$3:$C$6,2,0)*VLOOKUP(H369,Parâmetros!$E$3:$G$5,2,0))))</f>
        <v>4</v>
      </c>
      <c r="K369" s="74">
        <f t="shared" si="271"/>
        <v>3.4763947740000002E-2</v>
      </c>
      <c r="L369" s="3"/>
      <c r="M369" s="38"/>
    </row>
    <row r="370" spans="1:13" ht="45.75" customHeight="1" outlineLevel="1" x14ac:dyDescent="0.2">
      <c r="A370" s="170" t="str">
        <f>Máximo!A370</f>
        <v>3.333</v>
      </c>
      <c r="B370" s="667" t="str">
        <f>Máximo!B370:E370</f>
        <v>4.2.   O PROPONENTE deve detalhar os seguintes requerimentos que devem ser atendidos por cada componente de armazenamento externo que compõe a solução proposta:</v>
      </c>
      <c r="C370" s="668"/>
      <c r="D370" s="668"/>
      <c r="E370" s="669"/>
      <c r="F370" s="68" t="str">
        <f>IF(Máximo!F370:I370="","",Máximo!F370:I370)</f>
        <v/>
      </c>
      <c r="G370" s="72">
        <f>Máximo!G370:J370</f>
        <v>2.1459227E-4</v>
      </c>
      <c r="H370" s="70" t="str">
        <f>IF(Máximo!H370="","",Máximo!H370)</f>
        <v>Obrigatório</v>
      </c>
      <c r="I370" s="37" t="s">
        <v>4</v>
      </c>
      <c r="J370" s="73">
        <f>IF($K$13="Não Atende",0,IF(I370="","",IF(H370="",VLOOKUP(I370,Parâmetros!$B$3:$C$6,2,0),VLOOKUP(I370,Parâmetros!$B$3:$C$6,2,0)*VLOOKUP(H370,Parâmetros!$E$3:$G$5,2,0))))</f>
        <v>4</v>
      </c>
      <c r="K370" s="74">
        <f t="shared" si="271"/>
        <v>3.4763947740000002E-2</v>
      </c>
      <c r="L370" s="3"/>
      <c r="M370" s="38"/>
    </row>
    <row r="371" spans="1:13" ht="45.75" customHeight="1" outlineLevel="1" x14ac:dyDescent="0.2">
      <c r="A371" s="170" t="str">
        <f>Máximo!A371</f>
        <v>3.334</v>
      </c>
      <c r="B371" s="667" t="str">
        <f>Máximo!B371:E371</f>
        <v>4.2.1.  IOPS;</v>
      </c>
      <c r="C371" s="668"/>
      <c r="D371" s="668"/>
      <c r="E371" s="669"/>
      <c r="F371" s="68" t="str">
        <f>IF(Máximo!F371:I371="","",Máximo!F371:I371)</f>
        <v/>
      </c>
      <c r="G371" s="72">
        <f>Máximo!G371:J371</f>
        <v>2.1459227E-4</v>
      </c>
      <c r="H371" s="70" t="str">
        <f>IF(Máximo!H371="","",Máximo!H371)</f>
        <v>Obrigatório</v>
      </c>
      <c r="I371" s="37" t="s">
        <v>4</v>
      </c>
      <c r="J371" s="73">
        <f>IF($K$13="Não Atende",0,IF(I371="","",IF(H371="",VLOOKUP(I371,Parâmetros!$B$3:$C$6,2,0),VLOOKUP(I371,Parâmetros!$B$3:$C$6,2,0)*VLOOKUP(H371,Parâmetros!$E$3:$G$5,2,0))))</f>
        <v>4</v>
      </c>
      <c r="K371" s="74">
        <f t="shared" si="271"/>
        <v>3.4763947740000002E-2</v>
      </c>
      <c r="L371" s="3"/>
      <c r="M371" s="38"/>
    </row>
    <row r="372" spans="1:13" ht="45.75" customHeight="1" outlineLevel="1" x14ac:dyDescent="0.2">
      <c r="A372" s="170" t="str">
        <f>Máximo!A372</f>
        <v>3.335</v>
      </c>
      <c r="B372" s="667" t="str">
        <f>Máximo!B372:E372</f>
        <v>4.2.2.  Latência;</v>
      </c>
      <c r="C372" s="668"/>
      <c r="D372" s="668"/>
      <c r="E372" s="669"/>
      <c r="F372" s="68" t="str">
        <f>IF(Máximo!F372:I372="","",Máximo!F372:I372)</f>
        <v/>
      </c>
      <c r="G372" s="72">
        <f>Máximo!G372:J372</f>
        <v>2.1459227E-4</v>
      </c>
      <c r="H372" s="70" t="str">
        <f>IF(Máximo!H372="","",Máximo!H372)</f>
        <v>Obrigatório</v>
      </c>
      <c r="I372" s="37" t="s">
        <v>4</v>
      </c>
      <c r="J372" s="73">
        <f>IF($K$13="Não Atende",0,IF(I372="","",IF(H372="",VLOOKUP(I372,Parâmetros!$B$3:$C$6,2,0),VLOOKUP(I372,Parâmetros!$B$3:$C$6,2,0)*VLOOKUP(H372,Parâmetros!$E$3:$G$5,2,0))))</f>
        <v>4</v>
      </c>
      <c r="K372" s="74">
        <f t="shared" si="271"/>
        <v>3.4763947740000002E-2</v>
      </c>
      <c r="L372" s="3"/>
      <c r="M372" s="38"/>
    </row>
    <row r="373" spans="1:13" ht="45.75" customHeight="1" outlineLevel="1" x14ac:dyDescent="0.2">
      <c r="A373" s="170" t="str">
        <f>Máximo!A373</f>
        <v>3.336</v>
      </c>
      <c r="B373" s="667" t="str">
        <f>Máximo!B373:E373</f>
        <v>4.2.3.  Throughput.</v>
      </c>
      <c r="C373" s="668"/>
      <c r="D373" s="668"/>
      <c r="E373" s="669"/>
      <c r="F373" s="68" t="str">
        <f>IF(Máximo!F373:I373="","",Máximo!F373:I373)</f>
        <v/>
      </c>
      <c r="G373" s="72">
        <f>Máximo!G373:J373</f>
        <v>2.1459227E-4</v>
      </c>
      <c r="H373" s="70" t="str">
        <f>IF(Máximo!H373="","",Máximo!H373)</f>
        <v>Obrigatório</v>
      </c>
      <c r="I373" s="37" t="s">
        <v>4</v>
      </c>
      <c r="J373" s="73">
        <f>IF($K$13="Não Atende",0,IF(I373="","",IF(H373="",VLOOKUP(I373,Parâmetros!$B$3:$C$6,2,0),VLOOKUP(I373,Parâmetros!$B$3:$C$6,2,0)*VLOOKUP(H373,Parâmetros!$E$3:$G$5,2,0))))</f>
        <v>4</v>
      </c>
      <c r="K373" s="74">
        <f t="shared" si="271"/>
        <v>3.4763947740000002E-2</v>
      </c>
      <c r="L373" s="3"/>
      <c r="M373" s="38"/>
    </row>
    <row r="374" spans="1:13" ht="45.75" customHeight="1" outlineLevel="1" x14ac:dyDescent="0.2">
      <c r="A374" s="170" t="str">
        <f>Máximo!A374</f>
        <v>3.337</v>
      </c>
      <c r="B374" s="667" t="str">
        <f>Máximo!B374:E374</f>
        <v>4.3.   Adicionalmente, o PROPONENTE deve informar no mínimo os seguintes dados para cada um dos componentes de armazenamento da solução:</v>
      </c>
      <c r="C374" s="668"/>
      <c r="D374" s="668"/>
      <c r="E374" s="669"/>
      <c r="F374" s="68" t="str">
        <f>IF(Máximo!F374:I374="","",Máximo!F374:I374)</f>
        <v/>
      </c>
      <c r="G374" s="72">
        <f>Máximo!G374:J374</f>
        <v>2.1459227E-4</v>
      </c>
      <c r="H374" s="70" t="str">
        <f>IF(Máximo!H374="","",Máximo!H374)</f>
        <v>Obrigatório</v>
      </c>
      <c r="I374" s="37" t="s">
        <v>4</v>
      </c>
      <c r="J374" s="73">
        <f>IF($K$13="Não Atende",0,IF(I374="","",IF(H374="",VLOOKUP(I374,Parâmetros!$B$3:$C$6,2,0),VLOOKUP(I374,Parâmetros!$B$3:$C$6,2,0)*VLOOKUP(H374,Parâmetros!$E$3:$G$5,2,0))))</f>
        <v>4</v>
      </c>
      <c r="K374" s="74">
        <f t="shared" si="271"/>
        <v>3.4763947740000002E-2</v>
      </c>
      <c r="L374" s="3"/>
      <c r="M374" s="38"/>
    </row>
    <row r="375" spans="1:13" ht="45.75" customHeight="1" outlineLevel="1" x14ac:dyDescent="0.2">
      <c r="A375" s="170" t="str">
        <f>Máximo!A375</f>
        <v>3.338</v>
      </c>
      <c r="B375" s="667" t="str">
        <f>Máximo!B375:E375</f>
        <v>4.3.1.  Configuração de cache mínimo do subsistema de armazenamento;</v>
      </c>
      <c r="C375" s="668"/>
      <c r="D375" s="668"/>
      <c r="E375" s="669"/>
      <c r="F375" s="68" t="str">
        <f>IF(Máximo!F375:I375="","",Máximo!F375:I375)</f>
        <v/>
      </c>
      <c r="G375" s="72">
        <f>Máximo!G375:J375</f>
        <v>2.1459227E-4</v>
      </c>
      <c r="H375" s="70" t="str">
        <f>IF(Máximo!H375="","",Máximo!H375)</f>
        <v>Obrigatório</v>
      </c>
      <c r="I375" s="37" t="s">
        <v>4</v>
      </c>
      <c r="J375" s="73">
        <f>IF($K$13="Não Atende",0,IF(I375="","",IF(H375="",VLOOKUP(I375,Parâmetros!$B$3:$C$6,2,0),VLOOKUP(I375,Parâmetros!$B$3:$C$6,2,0)*VLOOKUP(H375,Parâmetros!$E$3:$G$5,2,0))))</f>
        <v>4</v>
      </c>
      <c r="K375" s="74">
        <f t="shared" si="271"/>
        <v>3.4763947740000002E-2</v>
      </c>
      <c r="L375" s="3"/>
      <c r="M375" s="38"/>
    </row>
    <row r="376" spans="1:13" ht="45.75" customHeight="1" outlineLevel="1" x14ac:dyDescent="0.2">
      <c r="A376" s="170" t="str">
        <f>Máximo!A376</f>
        <v>3.339</v>
      </c>
      <c r="B376" s="667" t="str">
        <f>Máximo!B376:E376</f>
        <v>4.3.2.  Necessidade de área liquida;</v>
      </c>
      <c r="C376" s="668"/>
      <c r="D376" s="668"/>
      <c r="E376" s="669"/>
      <c r="F376" s="68" t="str">
        <f>IF(Máximo!F376:I376="","",Máximo!F376:I376)</f>
        <v/>
      </c>
      <c r="G376" s="72">
        <f>Máximo!G376:J376</f>
        <v>2.1459227E-4</v>
      </c>
      <c r="H376" s="70" t="str">
        <f>IF(Máximo!H376="","",Máximo!H376)</f>
        <v>Obrigatório</v>
      </c>
      <c r="I376" s="37" t="s">
        <v>4</v>
      </c>
      <c r="J376" s="73">
        <f>IF($K$13="Não Atende",0,IF(I376="","",IF(H376="",VLOOKUP(I376,Parâmetros!$B$3:$C$6,2,0),VLOOKUP(I376,Parâmetros!$B$3:$C$6,2,0)*VLOOKUP(H376,Parâmetros!$E$3:$G$5,2,0))))</f>
        <v>4</v>
      </c>
      <c r="K376" s="74">
        <f t="shared" si="271"/>
        <v>3.4763947740000002E-2</v>
      </c>
      <c r="L376" s="3"/>
      <c r="M376" s="38"/>
    </row>
    <row r="377" spans="1:13" ht="45.75" customHeight="1" outlineLevel="1" x14ac:dyDescent="0.2">
      <c r="A377" s="170" t="str">
        <f>Máximo!A377</f>
        <v>3.340</v>
      </c>
      <c r="B377" s="667" t="str">
        <f>Máximo!B377:E377</f>
        <v>4.3.3.     Tipo de proteção de discos considerada para definição da área liquida (RAID-5, RAID-6, etc.);</v>
      </c>
      <c r="C377" s="668"/>
      <c r="D377" s="668"/>
      <c r="E377" s="669"/>
      <c r="F377" s="68" t="str">
        <f>IF(Máximo!F377:I377="","",Máximo!F377:I377)</f>
        <v/>
      </c>
      <c r="G377" s="72">
        <f>Máximo!G377:J377</f>
        <v>2.1459227E-4</v>
      </c>
      <c r="H377" s="70" t="str">
        <f>IF(Máximo!H377="","",Máximo!H377)</f>
        <v>Obrigatório</v>
      </c>
      <c r="I377" s="37" t="s">
        <v>4</v>
      </c>
      <c r="J377" s="73">
        <f>IF($K$13="Não Atende",0,IF(I377="","",IF(H377="",VLOOKUP(I377,Parâmetros!$B$3:$C$6,2,0),VLOOKUP(I377,Parâmetros!$B$3:$C$6,2,0)*VLOOKUP(H377,Parâmetros!$E$3:$G$5,2,0))))</f>
        <v>4</v>
      </c>
      <c r="K377" s="74">
        <f t="shared" ref="K377:K440" si="272">IF(J377="",0,((G377*J377)*$F$30)*0.9*100)</f>
        <v>3.4763947740000002E-2</v>
      </c>
      <c r="L377" s="3"/>
      <c r="M377" s="38"/>
    </row>
    <row r="378" spans="1:13" ht="45.75" customHeight="1" outlineLevel="1" x14ac:dyDescent="0.2">
      <c r="A378" s="170" t="str">
        <f>Máximo!A378</f>
        <v>3.341</v>
      </c>
      <c r="B378" s="667" t="str">
        <f>Máximo!B378:E378</f>
        <v>4.3.4.     Apresentar tipo (SSD, SAS, SATA ou NLSAS), capacidade e desempenho dos discos considerados na proposta;</v>
      </c>
      <c r="C378" s="668"/>
      <c r="D378" s="668"/>
      <c r="E378" s="669"/>
      <c r="F378" s="68" t="str">
        <f>IF(Máximo!F378:I378="","",Máximo!F378:I378)</f>
        <v/>
      </c>
      <c r="G378" s="72">
        <f>Máximo!G378:J378</f>
        <v>2.1459227E-4</v>
      </c>
      <c r="H378" s="70" t="str">
        <f>IF(Máximo!H378="","",Máximo!H378)</f>
        <v>Obrigatório</v>
      </c>
      <c r="I378" s="37" t="s">
        <v>4</v>
      </c>
      <c r="J378" s="73">
        <f>IF($K$13="Não Atende",0,IF(I378="","",IF(H378="",VLOOKUP(I378,Parâmetros!$B$3:$C$6,2,0),VLOOKUP(I378,Parâmetros!$B$3:$C$6,2,0)*VLOOKUP(H378,Parâmetros!$E$3:$G$5,2,0))))</f>
        <v>4</v>
      </c>
      <c r="K378" s="74">
        <f t="shared" si="272"/>
        <v>3.4763947740000002E-2</v>
      </c>
      <c r="L378" s="3"/>
      <c r="M378" s="38"/>
    </row>
    <row r="379" spans="1:13" ht="45.75" customHeight="1" outlineLevel="1" x14ac:dyDescent="0.2">
      <c r="A379" s="170" t="str">
        <f>Máximo!A379</f>
        <v>3.342</v>
      </c>
      <c r="B379" s="667" t="str">
        <f>Máximo!B379:E379</f>
        <v>4.3.5.     Tipo e quantidade de interfaces de conectividade (iSCSI ou Fiber Channel) requeridas.</v>
      </c>
      <c r="C379" s="668"/>
      <c r="D379" s="668"/>
      <c r="E379" s="669"/>
      <c r="F379" s="68" t="str">
        <f>IF(Máximo!F379:I379="","",Máximo!F379:I379)</f>
        <v/>
      </c>
      <c r="G379" s="72">
        <f>Máximo!G379:J379</f>
        <v>2.1459227E-4</v>
      </c>
      <c r="H379" s="70" t="str">
        <f>IF(Máximo!H379="","",Máximo!H379)</f>
        <v>Obrigatório</v>
      </c>
      <c r="I379" s="37" t="s">
        <v>4</v>
      </c>
      <c r="J379" s="73">
        <f>IF($K$13="Não Atende",0,IF(I379="","",IF(H379="",VLOOKUP(I379,Parâmetros!$B$3:$C$6,2,0),VLOOKUP(I379,Parâmetros!$B$3:$C$6,2,0)*VLOOKUP(H379,Parâmetros!$E$3:$G$5,2,0))))</f>
        <v>4</v>
      </c>
      <c r="K379" s="74">
        <f t="shared" si="272"/>
        <v>3.4763947740000002E-2</v>
      </c>
      <c r="L379" s="3"/>
      <c r="M379" s="38"/>
    </row>
    <row r="380" spans="1:13" ht="45.75" customHeight="1" outlineLevel="1" x14ac:dyDescent="0.2">
      <c r="A380" s="170" t="str">
        <f>Máximo!A380</f>
        <v>3.343</v>
      </c>
      <c r="B380" s="667" t="str">
        <f>Máximo!B380:E380</f>
        <v>4.4.   O valor do dado das plataformas OPEN deverá estar devidamente alinhado ao custo da infraestrutura de armazenamento. Neste sentido as seguintes diretrizes devem ser observadas:</v>
      </c>
      <c r="C380" s="668"/>
      <c r="D380" s="668"/>
      <c r="E380" s="669"/>
      <c r="F380" s="68" t="str">
        <f>IF(Máximo!F380:I380="","",Máximo!F380:I380)</f>
        <v/>
      </c>
      <c r="G380" s="72">
        <f>Máximo!G380:J380</f>
        <v>2.1459227E-4</v>
      </c>
      <c r="H380" s="70" t="str">
        <f>IF(Máximo!H380="","",Máximo!H380)</f>
        <v>Obrigatório</v>
      </c>
      <c r="I380" s="37" t="s">
        <v>4</v>
      </c>
      <c r="J380" s="73">
        <f>IF($K$13="Não Atende",0,IF(I380="","",IF(H380="",VLOOKUP(I380,Parâmetros!$B$3:$C$6,2,0),VLOOKUP(I380,Parâmetros!$B$3:$C$6,2,0)*VLOOKUP(H380,Parâmetros!$E$3:$G$5,2,0))))</f>
        <v>4</v>
      </c>
      <c r="K380" s="74">
        <f t="shared" si="272"/>
        <v>3.4763947740000002E-2</v>
      </c>
      <c r="L380" s="3"/>
      <c r="M380" s="38"/>
    </row>
    <row r="381" spans="1:13" ht="45.75" customHeight="1" outlineLevel="1" x14ac:dyDescent="0.2">
      <c r="A381" s="170" t="str">
        <f>Máximo!A381</f>
        <v>3.344</v>
      </c>
      <c r="B381" s="667" t="str">
        <f>Máximo!B381:E381</f>
        <v>4.4.1.     Os ambientes de produção que exijam alta taxa de I/O ou atendam aplicações de missão crítica devem utilizar subsistemas de categoria Enterprise. Para os demais casos devem-se utilizar subsistemas de categoria Modular e/ou NAS;</v>
      </c>
      <c r="C381" s="668"/>
      <c r="D381" s="668"/>
      <c r="E381" s="669"/>
      <c r="F381" s="68" t="str">
        <f>IF(Máximo!F381:I381="","",Máximo!F381:I381)</f>
        <v/>
      </c>
      <c r="G381" s="72">
        <f>Máximo!G381:J381</f>
        <v>2.1459227E-4</v>
      </c>
      <c r="H381" s="70" t="str">
        <f>IF(Máximo!H381="","",Máximo!H381)</f>
        <v>Obrigatório</v>
      </c>
      <c r="I381" s="37" t="s">
        <v>4</v>
      </c>
      <c r="J381" s="73">
        <f>IF($K$13="Não Atende",0,IF(I381="","",IF(H381="",VLOOKUP(I381,Parâmetros!$B$3:$C$6,2,0),VLOOKUP(I381,Parâmetros!$B$3:$C$6,2,0)*VLOOKUP(H381,Parâmetros!$E$3:$G$5,2,0))))</f>
        <v>4</v>
      </c>
      <c r="K381" s="74">
        <f t="shared" si="272"/>
        <v>3.4763947740000002E-2</v>
      </c>
      <c r="L381" s="3"/>
      <c r="M381" s="38"/>
    </row>
    <row r="382" spans="1:13" ht="45.75" customHeight="1" outlineLevel="1" x14ac:dyDescent="0.2">
      <c r="A382" s="170" t="str">
        <f>Máximo!A382</f>
        <v>3.345</v>
      </c>
      <c r="B382" s="667" t="str">
        <f>Máximo!B382:E382</f>
        <v>4.4.2.     Os ambientes de homologação, desenvolvimento e testes integrados devem utilizar preferencialmente subsistemas de categoria Modular ou NAS;</v>
      </c>
      <c r="C382" s="668"/>
      <c r="D382" s="668"/>
      <c r="E382" s="669"/>
      <c r="F382" s="68" t="str">
        <f>IF(Máximo!F382:I382="","",Máximo!F382:I382)</f>
        <v/>
      </c>
      <c r="G382" s="72">
        <f>Máximo!G382:J382</f>
        <v>2.1459227E-4</v>
      </c>
      <c r="H382" s="70" t="str">
        <f>IF(Máximo!H382="","",Máximo!H382)</f>
        <v>Obrigatório</v>
      </c>
      <c r="I382" s="37" t="s">
        <v>4</v>
      </c>
      <c r="J382" s="73">
        <f>IF($K$13="Não Atende",0,IF(I382="","",IF(H382="",VLOOKUP(I382,Parâmetros!$B$3:$C$6,2,0),VLOOKUP(I382,Parâmetros!$B$3:$C$6,2,0)*VLOOKUP(H382,Parâmetros!$E$3:$G$5,2,0))))</f>
        <v>4</v>
      </c>
      <c r="K382" s="74">
        <f t="shared" si="272"/>
        <v>3.4763947740000002E-2</v>
      </c>
      <c r="L382" s="3"/>
      <c r="M382" s="38"/>
    </row>
    <row r="383" spans="1:13" ht="45.75" customHeight="1" outlineLevel="1" x14ac:dyDescent="0.2">
      <c r="A383" s="170" t="str">
        <f>Máximo!A383</f>
        <v>3.346</v>
      </c>
      <c r="B383" s="667" t="str">
        <f>Máximo!B383:E383</f>
        <v>4.4.3.     Não deve ser utilizada formatação RAID-1 nos novos subsistemas de discos. Deve ser adotada formatação RAID-5 ou RAID-6. Caso haja alguma recomendação da aplicação pelo uso de formatação RAID-1, deve ser justificada.</v>
      </c>
      <c r="C383" s="668"/>
      <c r="D383" s="668"/>
      <c r="E383" s="669"/>
      <c r="F383" s="68" t="str">
        <f>IF(Máximo!F383:I383="","",Máximo!F383:I383)</f>
        <v/>
      </c>
      <c r="G383" s="72">
        <f>Máximo!G383:J383</f>
        <v>2.1459227E-4</v>
      </c>
      <c r="H383" s="70" t="str">
        <f>IF(Máximo!H383="","",Máximo!H383)</f>
        <v>Obrigatório</v>
      </c>
      <c r="I383" s="37" t="s">
        <v>4</v>
      </c>
      <c r="J383" s="73">
        <f>IF($K$13="Não Atende",0,IF(I383="","",IF(H383="",VLOOKUP(I383,Parâmetros!$B$3:$C$6,2,0),VLOOKUP(I383,Parâmetros!$B$3:$C$6,2,0)*VLOOKUP(H383,Parâmetros!$E$3:$G$5,2,0))))</f>
        <v>4</v>
      </c>
      <c r="K383" s="74">
        <f t="shared" si="272"/>
        <v>3.4763947740000002E-2</v>
      </c>
      <c r="L383" s="3"/>
      <c r="M383" s="38"/>
    </row>
    <row r="384" spans="1:13" ht="45.75" customHeight="1" outlineLevel="1" x14ac:dyDescent="0.2">
      <c r="A384" s="170" t="str">
        <f>Máximo!A384</f>
        <v>3.347</v>
      </c>
      <c r="B384" s="667" t="str">
        <f>Máximo!B384:E384</f>
        <v>5.  Requisitos de Infraestrutura de Rede</v>
      </c>
      <c r="C384" s="668"/>
      <c r="D384" s="668"/>
      <c r="E384" s="669"/>
      <c r="F384" s="68" t="str">
        <f>IF(Máximo!F384:I384="","",Máximo!F384:I384)</f>
        <v/>
      </c>
      <c r="G384" s="72">
        <f>Máximo!G384:J384</f>
        <v>2.1459227E-4</v>
      </c>
      <c r="H384" s="70" t="str">
        <f>IF(Máximo!H384="","",Máximo!H384)</f>
        <v>Obrigatório</v>
      </c>
      <c r="I384" s="37" t="s">
        <v>4</v>
      </c>
      <c r="J384" s="73">
        <f>IF($K$13="Não Atende",0,IF(I384="","",IF(H384="",VLOOKUP(I384,Parâmetros!$B$3:$C$6,2,0),VLOOKUP(I384,Parâmetros!$B$3:$C$6,2,0)*VLOOKUP(H384,Parâmetros!$E$3:$G$5,2,0))))</f>
        <v>4</v>
      </c>
      <c r="K384" s="74">
        <f t="shared" si="272"/>
        <v>3.4763947740000002E-2</v>
      </c>
      <c r="L384" s="3"/>
      <c r="M384" s="38"/>
    </row>
    <row r="385" spans="1:13" ht="45.75" customHeight="1" outlineLevel="1" x14ac:dyDescent="0.2">
      <c r="A385" s="170" t="str">
        <f>Máximo!A385</f>
        <v>3.348</v>
      </c>
      <c r="B385" s="667" t="str">
        <f>Máximo!B385:E385</f>
        <v>5.1.   A solução contratada será implementada no Datacenter Oi cuja topologia simplificada é apresentada na figura abaixo e suas principais características são:</v>
      </c>
      <c r="C385" s="668"/>
      <c r="D385" s="668"/>
      <c r="E385" s="669"/>
      <c r="F385" s="68" t="str">
        <f>IF(Máximo!F385:I385="","",Máximo!F385:I385)</f>
        <v/>
      </c>
      <c r="G385" s="72">
        <f>Máximo!G385:J385</f>
        <v>2.1459227E-4</v>
      </c>
      <c r="H385" s="70" t="str">
        <f>IF(Máximo!H385="","",Máximo!H385)</f>
        <v>Obrigatório</v>
      </c>
      <c r="I385" s="37" t="s">
        <v>4</v>
      </c>
      <c r="J385" s="73">
        <f>IF($K$13="Não Atende",0,IF(I385="","",IF(H385="",VLOOKUP(I385,Parâmetros!$B$3:$C$6,2,0),VLOOKUP(I385,Parâmetros!$B$3:$C$6,2,0)*VLOOKUP(H385,Parâmetros!$E$3:$G$5,2,0))))</f>
        <v>4</v>
      </c>
      <c r="K385" s="74">
        <f t="shared" si="272"/>
        <v>3.4763947740000002E-2</v>
      </c>
      <c r="L385" s="3"/>
      <c r="M385" s="38"/>
    </row>
    <row r="386" spans="1:13" ht="45.75" customHeight="1" outlineLevel="1" x14ac:dyDescent="0.2">
      <c r="A386" s="170" t="str">
        <f>Máximo!A386</f>
        <v>3.349</v>
      </c>
      <c r="B386" s="667" t="str">
        <f>Máximo!B386:E386</f>
        <v>5.2.   A solução deve ser compatível e integrável com os equipamentos/tecnologias em uso no Datacenter Oi:</v>
      </c>
      <c r="C386" s="668"/>
      <c r="D386" s="668"/>
      <c r="E386" s="669"/>
      <c r="F386" s="68" t="str">
        <f>IF(Máximo!F386:I386="","",Máximo!F386:I386)</f>
        <v/>
      </c>
      <c r="G386" s="72">
        <f>Máximo!G386:J386</f>
        <v>2.1459227E-4</v>
      </c>
      <c r="H386" s="70" t="str">
        <f>IF(Máximo!H386="","",Máximo!H386)</f>
        <v>Obrigatório</v>
      </c>
      <c r="I386" s="37" t="s">
        <v>4</v>
      </c>
      <c r="J386" s="73">
        <f>IF($K$13="Não Atende",0,IF(I386="","",IF(H386="",VLOOKUP(I386,Parâmetros!$B$3:$C$6,2,0),VLOOKUP(I386,Parâmetros!$B$3:$C$6,2,0)*VLOOKUP(H386,Parâmetros!$E$3:$G$5,2,0))))</f>
        <v>4</v>
      </c>
      <c r="K386" s="74">
        <f t="shared" si="272"/>
        <v>3.4763947740000002E-2</v>
      </c>
      <c r="L386" s="3"/>
      <c r="M386" s="38"/>
    </row>
    <row r="387" spans="1:13" ht="45.75" customHeight="1" outlineLevel="1" x14ac:dyDescent="0.2">
      <c r="A387" s="170" t="str">
        <f>Máximo!A387</f>
        <v>3.350</v>
      </c>
      <c r="B387" s="667" t="str">
        <f>Máximo!B387:E387</f>
        <v>5.2.1.     Switches e roteadores de rede da CISCO System Inc;</v>
      </c>
      <c r="C387" s="668"/>
      <c r="D387" s="668"/>
      <c r="E387" s="669"/>
      <c r="F387" s="68" t="str">
        <f>IF(Máximo!F387:I387="","",Máximo!F387:I387)</f>
        <v/>
      </c>
      <c r="G387" s="72">
        <f>Máximo!G387:J387</f>
        <v>2.1459227E-4</v>
      </c>
      <c r="H387" s="70" t="str">
        <f>IF(Máximo!H387="","",Máximo!H387)</f>
        <v>Obrigatório</v>
      </c>
      <c r="I387" s="37" t="s">
        <v>4</v>
      </c>
      <c r="J387" s="73">
        <f>IF($K$13="Não Atende",0,IF(I387="","",IF(H387="",VLOOKUP(I387,Parâmetros!$B$3:$C$6,2,0),VLOOKUP(I387,Parâmetros!$B$3:$C$6,2,0)*VLOOKUP(H387,Parâmetros!$E$3:$G$5,2,0))))</f>
        <v>4</v>
      </c>
      <c r="K387" s="74">
        <f t="shared" si="272"/>
        <v>3.4763947740000002E-2</v>
      </c>
      <c r="L387" s="3"/>
      <c r="M387" s="38"/>
    </row>
    <row r="388" spans="1:13" ht="45.75" customHeight="1" outlineLevel="1" x14ac:dyDescent="0.2">
      <c r="A388" s="170" t="str">
        <f>Máximo!A388</f>
        <v>3.351</v>
      </c>
      <c r="B388" s="667" t="str">
        <f>Máximo!B388:E388</f>
        <v>5.2.2.     Firewall Check Point Software Technologies Ltd;</v>
      </c>
      <c r="C388" s="668"/>
      <c r="D388" s="668"/>
      <c r="E388" s="669"/>
      <c r="F388" s="68" t="str">
        <f>IF(Máximo!F388:I388="","",Máximo!F388:I388)</f>
        <v/>
      </c>
      <c r="G388" s="72">
        <f>Máximo!G388:J388</f>
        <v>2.1459227E-4</v>
      </c>
      <c r="H388" s="70" t="str">
        <f>IF(Máximo!H388="","",Máximo!H388)</f>
        <v>Obrigatório</v>
      </c>
      <c r="I388" s="37" t="s">
        <v>4</v>
      </c>
      <c r="J388" s="73">
        <f>IF($K$13="Não Atende",0,IF(I388="","",IF(H388="",VLOOKUP(I388,Parâmetros!$B$3:$C$6,2,0),VLOOKUP(I388,Parâmetros!$B$3:$C$6,2,0)*VLOOKUP(H388,Parâmetros!$E$3:$G$5,2,0))))</f>
        <v>4</v>
      </c>
      <c r="K388" s="74">
        <f t="shared" si="272"/>
        <v>3.4763947740000002E-2</v>
      </c>
      <c r="L388" s="3"/>
      <c r="M388" s="38"/>
    </row>
    <row r="389" spans="1:13" ht="45.75" customHeight="1" outlineLevel="1" x14ac:dyDescent="0.2">
      <c r="A389" s="170" t="str">
        <f>Máximo!A389</f>
        <v>3.352</v>
      </c>
      <c r="B389" s="667" t="str">
        <f>Máximo!B389:E389</f>
        <v>5.2.3.     Balanceamento Local e Global da F5 Networks.</v>
      </c>
      <c r="C389" s="668"/>
      <c r="D389" s="668"/>
      <c r="E389" s="669"/>
      <c r="F389" s="68" t="str">
        <f>IF(Máximo!F389:I389="","",Máximo!F389:I389)</f>
        <v/>
      </c>
      <c r="G389" s="72">
        <f>Máximo!G389:J389</f>
        <v>2.1459227E-4</v>
      </c>
      <c r="H389" s="70" t="str">
        <f>IF(Máximo!H389="","",Máximo!H389)</f>
        <v>Obrigatório</v>
      </c>
      <c r="I389" s="37" t="s">
        <v>4</v>
      </c>
      <c r="J389" s="73">
        <f>IF($K$13="Não Atende",0,IF(I389="","",IF(H389="",VLOOKUP(I389,Parâmetros!$B$3:$C$6,2,0),VLOOKUP(I389,Parâmetros!$B$3:$C$6,2,0)*VLOOKUP(H389,Parâmetros!$E$3:$G$5,2,0))))</f>
        <v>4</v>
      </c>
      <c r="K389" s="74">
        <f t="shared" si="272"/>
        <v>3.4763947740000002E-2</v>
      </c>
      <c r="L389" s="3"/>
      <c r="M389" s="38"/>
    </row>
    <row r="390" spans="1:13" ht="45.75" customHeight="1" outlineLevel="1" x14ac:dyDescent="0.2">
      <c r="A390" s="170" t="str">
        <f>Máximo!A390</f>
        <v>3.353</v>
      </c>
      <c r="B390" s="667" t="str">
        <f>Máximo!B390:E390</f>
        <v>5.3.   Para o balanceamento global e local de carga o PROPONENTE é responsável por:</v>
      </c>
      <c r="C390" s="668"/>
      <c r="D390" s="668"/>
      <c r="E390" s="669"/>
      <c r="F390" s="68" t="str">
        <f>IF(Máximo!F390:I390="","",Máximo!F390:I390)</f>
        <v/>
      </c>
      <c r="G390" s="72">
        <f>Máximo!G390:J390</f>
        <v>2.1459227E-4</v>
      </c>
      <c r="H390" s="70" t="str">
        <f>IF(Máximo!H390="","",Máximo!H390)</f>
        <v>Obrigatório</v>
      </c>
      <c r="I390" s="37" t="s">
        <v>4</v>
      </c>
      <c r="J390" s="73">
        <f>IF($K$13="Não Atende",0,IF(I390="","",IF(H390="",VLOOKUP(I390,Parâmetros!$B$3:$C$6,2,0),VLOOKUP(I390,Parâmetros!$B$3:$C$6,2,0)*VLOOKUP(H390,Parâmetros!$E$3:$G$5,2,0))))</f>
        <v>4</v>
      </c>
      <c r="K390" s="74">
        <f t="shared" si="272"/>
        <v>3.4763947740000002E-2</v>
      </c>
      <c r="L390" s="3"/>
      <c r="M390" s="38"/>
    </row>
    <row r="391" spans="1:13" ht="45.75" customHeight="1" outlineLevel="1" x14ac:dyDescent="0.2">
      <c r="A391" s="170" t="str">
        <f>Máximo!A391</f>
        <v>3.354</v>
      </c>
      <c r="B391" s="667" t="str">
        <f>Máximo!B391:E391</f>
        <v>5.3.1. Fornecer a Oi todas as configurações necessárias, melhores prática e modelos, de forma a possibilitar o melhor cenário de integração e aderência ao ambiente de LLB e GLB na versão em produção na data da implantação.</v>
      </c>
      <c r="C391" s="668"/>
      <c r="D391" s="668"/>
      <c r="E391" s="669"/>
      <c r="F391" s="68" t="str">
        <f>IF(Máximo!F391:I391="","",Máximo!F391:I391)</f>
        <v/>
      </c>
      <c r="G391" s="72">
        <f>Máximo!G391:J391</f>
        <v>2.1459227E-4</v>
      </c>
      <c r="H391" s="70" t="str">
        <f>IF(Máximo!H391="","",Máximo!H391)</f>
        <v>Obrigatório</v>
      </c>
      <c r="I391" s="37" t="s">
        <v>4</v>
      </c>
      <c r="J391" s="73">
        <f>IF($K$13="Não Atende",0,IF(I391="","",IF(H391="",VLOOKUP(I391,Parâmetros!$B$3:$C$6,2,0),VLOOKUP(I391,Parâmetros!$B$3:$C$6,2,0)*VLOOKUP(H391,Parâmetros!$E$3:$G$5,2,0))))</f>
        <v>4</v>
      </c>
      <c r="K391" s="74">
        <f t="shared" si="272"/>
        <v>3.4763947740000002E-2</v>
      </c>
      <c r="L391" s="3"/>
      <c r="M391" s="38"/>
    </row>
    <row r="392" spans="1:13" ht="45.75" customHeight="1" outlineLevel="1" x14ac:dyDescent="0.2">
      <c r="A392" s="170" t="str">
        <f>Máximo!A392</f>
        <v>3.355</v>
      </c>
      <c r="B392" s="667" t="str">
        <f>Máximo!B392:E392</f>
        <v>5.3.2. O controle da aplicação preferencialmente se dará em camada 7, através do LLB.</v>
      </c>
      <c r="C392" s="668"/>
      <c r="D392" s="668"/>
      <c r="E392" s="669"/>
      <c r="F392" s="68" t="str">
        <f>IF(Máximo!F392:I392="","",Máximo!F392:I392)</f>
        <v/>
      </c>
      <c r="G392" s="72">
        <f>Máximo!G392:J392</f>
        <v>2.1459227E-4</v>
      </c>
      <c r="H392" s="70" t="str">
        <f>IF(Máximo!H392="","",Máximo!H392)</f>
        <v>Obrigatório</v>
      </c>
      <c r="I392" s="37" t="s">
        <v>4</v>
      </c>
      <c r="J392" s="73">
        <f>IF($K$13="Não Atende",0,IF(I392="","",IF(H392="",VLOOKUP(I392,Parâmetros!$B$3:$C$6,2,0),VLOOKUP(I392,Parâmetros!$B$3:$C$6,2,0)*VLOOKUP(H392,Parâmetros!$E$3:$G$5,2,0))))</f>
        <v>4</v>
      </c>
      <c r="K392" s="74">
        <f t="shared" si="272"/>
        <v>3.4763947740000002E-2</v>
      </c>
      <c r="L392" s="3"/>
      <c r="M392" s="38"/>
    </row>
    <row r="393" spans="1:13" ht="45.75" customHeight="1" outlineLevel="1" x14ac:dyDescent="0.2">
      <c r="A393" s="170" t="str">
        <f>Máximo!A393</f>
        <v>3.356</v>
      </c>
      <c r="B393" s="667" t="str">
        <f>Máximo!B393:E393</f>
        <v>5.3.3. O PROPONENTE da solução é responsável pelo planejamento, desenho e orientação, para implementação da solução no ambiente de LLB e GLB da Oi</v>
      </c>
      <c r="C393" s="668"/>
      <c r="D393" s="668"/>
      <c r="E393" s="669"/>
      <c r="F393" s="68" t="str">
        <f>IF(Máximo!F393:I393="","",Máximo!F393:I393)</f>
        <v/>
      </c>
      <c r="G393" s="72">
        <f>Máximo!G393:J393</f>
        <v>2.1459227E-4</v>
      </c>
      <c r="H393" s="70" t="str">
        <f>IF(Máximo!H393="","",Máximo!H393)</f>
        <v>Obrigatório</v>
      </c>
      <c r="I393" s="37" t="s">
        <v>4</v>
      </c>
      <c r="J393" s="73">
        <f>IF($K$13="Não Atende",0,IF(I393="","",IF(H393="",VLOOKUP(I393,Parâmetros!$B$3:$C$6,2,0),VLOOKUP(I393,Parâmetros!$B$3:$C$6,2,0)*VLOOKUP(H393,Parâmetros!$E$3:$G$5,2,0))))</f>
        <v>4</v>
      </c>
      <c r="K393" s="74">
        <f t="shared" si="272"/>
        <v>3.4763947740000002E-2</v>
      </c>
      <c r="L393" s="3"/>
      <c r="M393" s="38"/>
    </row>
    <row r="394" spans="1:13" ht="45.75" customHeight="1" outlineLevel="1" x14ac:dyDescent="0.2">
      <c r="A394" s="170" t="str">
        <f>Máximo!A394</f>
        <v>3.357</v>
      </c>
      <c r="B394" s="667" t="str">
        <f>Máximo!B394:E394</f>
        <v>5.3.4. O PROPONENTE da solução é responsável por otimizar ao máximo a  integração da solução com a infraestrutura de GLB e LLB da Oi para garantir o melhor desempenho, alta disponibilidade e segurança da aplicação.</v>
      </c>
      <c r="C394" s="668"/>
      <c r="D394" s="668"/>
      <c r="E394" s="669"/>
      <c r="F394" s="68" t="str">
        <f>IF(Máximo!F394:I394="","",Máximo!F394:I394)</f>
        <v/>
      </c>
      <c r="G394" s="72">
        <f>Máximo!G394:J394</f>
        <v>2.1459227E-4</v>
      </c>
      <c r="H394" s="70" t="str">
        <f>IF(Máximo!H394="","",Máximo!H394)</f>
        <v>Obrigatório</v>
      </c>
      <c r="I394" s="37" t="s">
        <v>4</v>
      </c>
      <c r="J394" s="73">
        <f>IF($K$13="Não Atende",0,IF(I394="","",IF(H394="",VLOOKUP(I394,Parâmetros!$B$3:$C$6,2,0),VLOOKUP(I394,Parâmetros!$B$3:$C$6,2,0)*VLOOKUP(H394,Parâmetros!$E$3:$G$5,2,0))))</f>
        <v>4</v>
      </c>
      <c r="K394" s="74">
        <f t="shared" si="272"/>
        <v>3.4763947740000002E-2</v>
      </c>
      <c r="L394" s="3"/>
      <c r="M394" s="38"/>
    </row>
    <row r="395" spans="1:13" ht="45.75" customHeight="1" outlineLevel="1" x14ac:dyDescent="0.2">
      <c r="A395" s="170" t="str">
        <f>Máximo!A395</f>
        <v>3.358</v>
      </c>
      <c r="B395" s="667" t="str">
        <f>Máximo!B395:E395</f>
        <v>5.3.5. Caso exista a necessidade de interação com o fornecedor da solução de GLB e LLB, é de responsabilidade do PROPONENTE acionar a F5 Networks.</v>
      </c>
      <c r="C395" s="668"/>
      <c r="D395" s="668"/>
      <c r="E395" s="669"/>
      <c r="F395" s="68" t="str">
        <f>IF(Máximo!F395:I395="","",Máximo!F395:I395)</f>
        <v/>
      </c>
      <c r="G395" s="72">
        <f>Máximo!G395:J395</f>
        <v>2.1459227E-4</v>
      </c>
      <c r="H395" s="70" t="str">
        <f>IF(Máximo!H395="","",Máximo!H395)</f>
        <v>Obrigatório</v>
      </c>
      <c r="I395" s="37" t="s">
        <v>4</v>
      </c>
      <c r="J395" s="73">
        <f>IF($K$13="Não Atende",0,IF(I395="","",IF(H395="",VLOOKUP(I395,Parâmetros!$B$3:$C$6,2,0),VLOOKUP(I395,Parâmetros!$B$3:$C$6,2,0)*VLOOKUP(H395,Parâmetros!$E$3:$G$5,2,0))))</f>
        <v>4</v>
      </c>
      <c r="K395" s="74">
        <f t="shared" si="272"/>
        <v>3.4763947740000002E-2</v>
      </c>
      <c r="L395" s="3"/>
      <c r="M395" s="38"/>
    </row>
    <row r="396" spans="1:13" ht="45.75" customHeight="1" outlineLevel="1" x14ac:dyDescent="0.2">
      <c r="A396" s="170" t="str">
        <f>Máximo!A396</f>
        <v>3.359</v>
      </c>
      <c r="B396" s="667" t="str">
        <f>Máximo!B396:E396</f>
        <v>5.4.   As interfaces de produção dos equipamentos serão entregues em 10GE (10GBase-T). O PROPONENTE deve informar explicitamente caso sejam necessárias interfaces 10GE ótica;</v>
      </c>
      <c r="C396" s="668"/>
      <c r="D396" s="668"/>
      <c r="E396" s="669"/>
      <c r="F396" s="68" t="str">
        <f>IF(Máximo!F396:I396="","",Máximo!F396:I396)</f>
        <v/>
      </c>
      <c r="G396" s="72">
        <f>Máximo!G396:J396</f>
        <v>2.1459227E-4</v>
      </c>
      <c r="H396" s="70" t="str">
        <f>IF(Máximo!H396="","",Máximo!H396)</f>
        <v>Obrigatório</v>
      </c>
      <c r="I396" s="37" t="s">
        <v>4</v>
      </c>
      <c r="J396" s="73">
        <f>IF($K$13="Não Atende",0,IF(I396="","",IF(H396="",VLOOKUP(I396,Parâmetros!$B$3:$C$6,2,0),VLOOKUP(I396,Parâmetros!$B$3:$C$6,2,0)*VLOOKUP(H396,Parâmetros!$E$3:$G$5,2,0))))</f>
        <v>4</v>
      </c>
      <c r="K396" s="74">
        <f t="shared" si="272"/>
        <v>3.4763947740000002E-2</v>
      </c>
      <c r="L396" s="3"/>
      <c r="M396" s="38"/>
    </row>
    <row r="397" spans="1:13" ht="45.75" customHeight="1" outlineLevel="1" x14ac:dyDescent="0.2">
      <c r="A397" s="170" t="str">
        <f>Máximo!A397</f>
        <v>3.360</v>
      </c>
      <c r="B397" s="667" t="str">
        <f>Máximo!B397:E397</f>
        <v>5.5.   Caso os equipamentos possuam interfaces para outras funções em velocidades diferentes, elas devem ser explicitamente especificadas na proposta.</v>
      </c>
      <c r="C397" s="668"/>
      <c r="D397" s="668"/>
      <c r="E397" s="669"/>
      <c r="F397" s="68" t="str">
        <f>IF(Máximo!F397:I397="","",Máximo!F397:I397)</f>
        <v/>
      </c>
      <c r="G397" s="72">
        <f>Máximo!G397:J397</f>
        <v>2.1459227E-4</v>
      </c>
      <c r="H397" s="70" t="str">
        <f>IF(Máximo!H397="","",Máximo!H397)</f>
        <v>Obrigatório</v>
      </c>
      <c r="I397" s="37" t="s">
        <v>4</v>
      </c>
      <c r="J397" s="73">
        <f>IF($K$13="Não Atende",0,IF(I397="","",IF(H397="",VLOOKUP(I397,Parâmetros!$B$3:$C$6,2,0),VLOOKUP(I397,Parâmetros!$B$3:$C$6,2,0)*VLOOKUP(H397,Parâmetros!$E$3:$G$5,2,0))))</f>
        <v>4</v>
      </c>
      <c r="K397" s="74">
        <f t="shared" si="272"/>
        <v>3.4763947740000002E-2</v>
      </c>
      <c r="L397" s="3"/>
      <c r="M397" s="38"/>
    </row>
    <row r="398" spans="1:13" ht="45.75" customHeight="1" outlineLevel="1" x14ac:dyDescent="0.2">
      <c r="A398" s="170" t="str">
        <f>Máximo!A398</f>
        <v>3.361</v>
      </c>
      <c r="B398" s="667" t="str">
        <f>Máximo!B398:E398</f>
        <v>6.  Requisitos de Banco de Dados</v>
      </c>
      <c r="C398" s="668"/>
      <c r="D398" s="668"/>
      <c r="E398" s="669"/>
      <c r="F398" s="68" t="str">
        <f>IF(Máximo!F398:I398="","",Máximo!F398:I398)</f>
        <v/>
      </c>
      <c r="G398" s="72">
        <f>Máximo!G398:J398</f>
        <v>2.1459227E-4</v>
      </c>
      <c r="H398" s="70" t="str">
        <f>IF(Máximo!H398="","",Máximo!H398)</f>
        <v>Obrigatório</v>
      </c>
      <c r="I398" s="37" t="s">
        <v>4</v>
      </c>
      <c r="J398" s="73">
        <f>IF($K$13="Não Atende",0,IF(I398="","",IF(H398="",VLOOKUP(I398,Parâmetros!$B$3:$C$6,2,0),VLOOKUP(I398,Parâmetros!$B$3:$C$6,2,0)*VLOOKUP(H398,Parâmetros!$E$3:$G$5,2,0))))</f>
        <v>4</v>
      </c>
      <c r="K398" s="74">
        <f t="shared" si="272"/>
        <v>3.4763947740000002E-2</v>
      </c>
      <c r="L398" s="3"/>
      <c r="M398" s="38"/>
    </row>
    <row r="399" spans="1:13" ht="45.75" customHeight="1" outlineLevel="1" x14ac:dyDescent="0.2">
      <c r="A399" s="170" t="str">
        <f>Máximo!A399</f>
        <v>3.362</v>
      </c>
      <c r="B399" s="667" t="str">
        <f>Máximo!B399:E399</f>
        <v>6.1.   O PROPONENTE deve informar quais são as formas de armazenamento de dados (Sistema Gerenciador de Banco de Dados Relacional - SGBDR, Sistema de Arquivos, Arquivos texto, etc.) utilizadas pela solução ofertada;</v>
      </c>
      <c r="C399" s="668"/>
      <c r="D399" s="668"/>
      <c r="E399" s="669"/>
      <c r="F399" s="68" t="str">
        <f>IF(Máximo!F399:I399="","",Máximo!F399:I399)</f>
        <v/>
      </c>
      <c r="G399" s="72">
        <f>Máximo!G399:J399</f>
        <v>2.1459227E-4</v>
      </c>
      <c r="H399" s="70" t="str">
        <f>IF(Máximo!H399="","",Máximo!H399)</f>
        <v>Obrigatório</v>
      </c>
      <c r="I399" s="37" t="s">
        <v>4</v>
      </c>
      <c r="J399" s="73">
        <f>IF($K$13="Não Atende",0,IF(I399="","",IF(H399="",VLOOKUP(I399,Parâmetros!$B$3:$C$6,2,0),VLOOKUP(I399,Parâmetros!$B$3:$C$6,2,0)*VLOOKUP(H399,Parâmetros!$E$3:$G$5,2,0))))</f>
        <v>4</v>
      </c>
      <c r="K399" s="74">
        <f t="shared" si="272"/>
        <v>3.4763947740000002E-2</v>
      </c>
      <c r="L399" s="3"/>
      <c r="M399" s="38"/>
    </row>
    <row r="400" spans="1:13" ht="45.75" customHeight="1" outlineLevel="1" x14ac:dyDescent="0.2">
      <c r="A400" s="170" t="str">
        <f>Máximo!A400</f>
        <v>3.363</v>
      </c>
      <c r="B400" s="667" t="str">
        <f>Máximo!B400:E400</f>
        <v>6.2.   Para os componentes da solução que utilizem SGDBR, o PROPONENTE deve observar o seguinte:</v>
      </c>
      <c r="C400" s="668"/>
      <c r="D400" s="668"/>
      <c r="E400" s="669"/>
      <c r="F400" s="68" t="str">
        <f>IF(Máximo!F400:I400="","",Máximo!F400:I400)</f>
        <v/>
      </c>
      <c r="G400" s="72">
        <f>Máximo!G400:J400</f>
        <v>2.1459227E-4</v>
      </c>
      <c r="H400" s="70" t="str">
        <f>IF(Máximo!H400="","",Máximo!H400)</f>
        <v>Obrigatório</v>
      </c>
      <c r="I400" s="37" t="s">
        <v>4</v>
      </c>
      <c r="J400" s="73">
        <f>IF($K$13="Não Atende",0,IF(I400="","",IF(H400="",VLOOKUP(I400,Parâmetros!$B$3:$C$6,2,0),VLOOKUP(I400,Parâmetros!$B$3:$C$6,2,0)*VLOOKUP(H400,Parâmetros!$E$3:$G$5,2,0))))</f>
        <v>4</v>
      </c>
      <c r="K400" s="74">
        <f t="shared" si="272"/>
        <v>3.4763947740000002E-2</v>
      </c>
      <c r="L400" s="3"/>
      <c r="M400" s="38"/>
    </row>
    <row r="401" spans="1:13" ht="45.75" customHeight="1" outlineLevel="1" x14ac:dyDescent="0.2">
      <c r="A401" s="170" t="str">
        <f>Máximo!A401</f>
        <v>3.364</v>
      </c>
      <c r="B401" s="667" t="str">
        <f>Máximo!B401:E401</f>
        <v>6.2.1. Deve ser ofertado o SGBDR Oracle versão 11g release 2 ou superior.</v>
      </c>
      <c r="C401" s="668"/>
      <c r="D401" s="668"/>
      <c r="E401" s="669"/>
      <c r="F401" s="68" t="str">
        <f>IF(Máximo!F401:I401="","",Máximo!F401:I401)</f>
        <v/>
      </c>
      <c r="G401" s="72">
        <f>Máximo!G401:J401</f>
        <v>2.1459227E-4</v>
      </c>
      <c r="H401" s="70" t="str">
        <f>IF(Máximo!H401="","",Máximo!H401)</f>
        <v>Obrigatório</v>
      </c>
      <c r="I401" s="37" t="s">
        <v>4</v>
      </c>
      <c r="J401" s="73">
        <f>IF($K$13="Não Atende",0,IF(I401="","",IF(H401="",VLOOKUP(I401,Parâmetros!$B$3:$C$6,2,0),VLOOKUP(I401,Parâmetros!$B$3:$C$6,2,0)*VLOOKUP(H401,Parâmetros!$E$3:$G$5,2,0))))</f>
        <v>4</v>
      </c>
      <c r="K401" s="74">
        <f t="shared" si="272"/>
        <v>3.4763947740000002E-2</v>
      </c>
      <c r="L401" s="3"/>
      <c r="M401" s="38"/>
    </row>
    <row r="402" spans="1:13" ht="45.75" customHeight="1" outlineLevel="1" x14ac:dyDescent="0.2">
      <c r="A402" s="170" t="str">
        <f>Máximo!A402</f>
        <v>3.365</v>
      </c>
      <c r="B402" s="667" t="str">
        <f>Máximo!B402:E402</f>
        <v>6.2.2. Caso a solução não seja compatível com BD Oracle, o PROPONENTE deve informar os SGBD compatíveis e versões.</v>
      </c>
      <c r="C402" s="668"/>
      <c r="D402" s="668"/>
      <c r="E402" s="669"/>
      <c r="F402" s="68" t="str">
        <f>IF(Máximo!F402:I402="","",Máximo!F402:I402)</f>
        <v/>
      </c>
      <c r="G402" s="72">
        <f>Máximo!G402:J402</f>
        <v>2.1459227E-4</v>
      </c>
      <c r="H402" s="70" t="str">
        <f>IF(Máximo!H402="","",Máximo!H402)</f>
        <v>Obrigatório</v>
      </c>
      <c r="I402" s="37" t="s">
        <v>4</v>
      </c>
      <c r="J402" s="73">
        <f>IF($K$13="Não Atende",0,IF(I402="","",IF(H402="",VLOOKUP(I402,Parâmetros!$B$3:$C$6,2,0),VLOOKUP(I402,Parâmetros!$B$3:$C$6,2,0)*VLOOKUP(H402,Parâmetros!$E$3:$G$5,2,0))))</f>
        <v>4</v>
      </c>
      <c r="K402" s="74">
        <f t="shared" si="272"/>
        <v>3.4763947740000002E-2</v>
      </c>
      <c r="L402" s="3"/>
      <c r="M402" s="38"/>
    </row>
    <row r="403" spans="1:13" ht="45.75" customHeight="1" outlineLevel="1" x14ac:dyDescent="0.2">
      <c r="A403" s="170" t="str">
        <f>Máximo!A403</f>
        <v>3.366</v>
      </c>
      <c r="B403" s="667" t="str">
        <f>Máximo!B403:E403</f>
        <v>6.3.   Para cada uma das possíveis formas de armazenamento de dados, o PROPONENTE deve informar quais plataformas (hardware - fabricante e modelo) e Sistemas Operacionais (Software - produto e versão) estão homologadas pela solução ofertada;</v>
      </c>
      <c r="C403" s="668"/>
      <c r="D403" s="668"/>
      <c r="E403" s="669"/>
      <c r="F403" s="68" t="str">
        <f>IF(Máximo!F403:I403="","",Máximo!F403:I403)</f>
        <v/>
      </c>
      <c r="G403" s="72">
        <f>Máximo!G403:J403</f>
        <v>2.1459227E-4</v>
      </c>
      <c r="H403" s="70" t="str">
        <f>IF(Máximo!H403="","",Máximo!H403)</f>
        <v>Obrigatório</v>
      </c>
      <c r="I403" s="37" t="s">
        <v>4</v>
      </c>
      <c r="J403" s="73">
        <f>IF($K$13="Não Atende",0,IF(I403="","",IF(H403="",VLOOKUP(I403,Parâmetros!$B$3:$C$6,2,0),VLOOKUP(I403,Parâmetros!$B$3:$C$6,2,0)*VLOOKUP(H403,Parâmetros!$E$3:$G$5,2,0))))</f>
        <v>4</v>
      </c>
      <c r="K403" s="74">
        <f t="shared" si="272"/>
        <v>3.4763947740000002E-2</v>
      </c>
      <c r="L403" s="3"/>
      <c r="M403" s="38"/>
    </row>
    <row r="404" spans="1:13" ht="45.75" customHeight="1" outlineLevel="1" x14ac:dyDescent="0.2">
      <c r="A404" s="170" t="str">
        <f>Máximo!A404</f>
        <v>3.367</v>
      </c>
      <c r="B404" s="667" t="str">
        <f>Máximo!B404:E404</f>
        <v>6.4.   Política de retenção e descarte:</v>
      </c>
      <c r="C404" s="668"/>
      <c r="D404" s="668"/>
      <c r="E404" s="669"/>
      <c r="F404" s="68" t="str">
        <f>IF(Máximo!F404:I404="","",Máximo!F404:I404)</f>
        <v/>
      </c>
      <c r="G404" s="72">
        <f>Máximo!G404:J404</f>
        <v>2.1459227E-4</v>
      </c>
      <c r="H404" s="70" t="str">
        <f>IF(Máximo!H404="","",Máximo!H404)</f>
        <v>Obrigatório</v>
      </c>
      <c r="I404" s="37" t="s">
        <v>4</v>
      </c>
      <c r="J404" s="73">
        <f>IF($K$13="Não Atende",0,IF(I404="","",IF(H404="",VLOOKUP(I404,Parâmetros!$B$3:$C$6,2,0),VLOOKUP(I404,Parâmetros!$B$3:$C$6,2,0)*VLOOKUP(H404,Parâmetros!$E$3:$G$5,2,0))))</f>
        <v>4</v>
      </c>
      <c r="K404" s="74">
        <f t="shared" si="272"/>
        <v>3.4763947740000002E-2</v>
      </c>
      <c r="L404" s="3"/>
      <c r="M404" s="38"/>
    </row>
    <row r="405" spans="1:13" ht="45.75" customHeight="1" outlineLevel="1" x14ac:dyDescent="0.2">
      <c r="A405" s="170" t="str">
        <f>Máximo!A405</f>
        <v>3.368</v>
      </c>
      <c r="B405" s="667" t="str">
        <f>Máximo!B405:E405</f>
        <v>6.4.1. Para cada uma das formas utilizadas para armazenamento dos dados o PROPONENTE deve informar como são armazenados os dados históricos pelo Sistema Ofertado;</v>
      </c>
      <c r="C405" s="668"/>
      <c r="D405" s="668"/>
      <c r="E405" s="669"/>
      <c r="F405" s="68" t="str">
        <f>IF(Máximo!F405:I405="","",Máximo!F405:I405)</f>
        <v/>
      </c>
      <c r="G405" s="72">
        <f>Máximo!G405:J405</f>
        <v>2.1459227E-4</v>
      </c>
      <c r="H405" s="70" t="str">
        <f>IF(Máximo!H405="","",Máximo!H405)</f>
        <v>Obrigatório</v>
      </c>
      <c r="I405" s="37" t="s">
        <v>4</v>
      </c>
      <c r="J405" s="73">
        <f>IF($K$13="Não Atende",0,IF(I405="","",IF(H405="",VLOOKUP(I405,Parâmetros!$B$3:$C$6,2,0),VLOOKUP(I405,Parâmetros!$B$3:$C$6,2,0)*VLOOKUP(H405,Parâmetros!$E$3:$G$5,2,0))))</f>
        <v>4</v>
      </c>
      <c r="K405" s="74">
        <f t="shared" si="272"/>
        <v>3.4763947740000002E-2</v>
      </c>
      <c r="L405" s="3"/>
      <c r="M405" s="38"/>
    </row>
    <row r="406" spans="1:13" ht="45.75" customHeight="1" outlineLevel="1" x14ac:dyDescent="0.2">
      <c r="A406" s="170" t="str">
        <f>Máximo!A406</f>
        <v>3.369</v>
      </c>
      <c r="B406" s="667" t="str">
        <f>Máximo!B406:E406</f>
        <v>6.4.2. Para cada uma das formas utilizadas para armazenamento dos dados o PROPONENTE deve informar como é o processo de descarte utilizado pela aplicação;</v>
      </c>
      <c r="C406" s="668"/>
      <c r="D406" s="668"/>
      <c r="E406" s="669"/>
      <c r="F406" s="68" t="str">
        <f>IF(Máximo!F406:I406="","",Máximo!F406:I406)</f>
        <v/>
      </c>
      <c r="G406" s="72">
        <f>Máximo!G406:J406</f>
        <v>2.1459227E-4</v>
      </c>
      <c r="H406" s="70" t="str">
        <f>IF(Máximo!H406="","",Máximo!H406)</f>
        <v>Obrigatório</v>
      </c>
      <c r="I406" s="37" t="s">
        <v>4</v>
      </c>
      <c r="J406" s="73">
        <f>IF($K$13="Não Atende",0,IF(I406="","",IF(H406="",VLOOKUP(I406,Parâmetros!$B$3:$C$6,2,0),VLOOKUP(I406,Parâmetros!$B$3:$C$6,2,0)*VLOOKUP(H406,Parâmetros!$E$3:$G$5,2,0))))</f>
        <v>4</v>
      </c>
      <c r="K406" s="74">
        <f t="shared" si="272"/>
        <v>3.4763947740000002E-2</v>
      </c>
      <c r="L406" s="3"/>
      <c r="M406" s="38"/>
    </row>
    <row r="407" spans="1:13" ht="45.75" customHeight="1" outlineLevel="1" x14ac:dyDescent="0.2">
      <c r="A407" s="170" t="str">
        <f>Máximo!A407</f>
        <v>3.370</v>
      </c>
      <c r="B407" s="667" t="str">
        <f>Máximo!B407:E407</f>
        <v>6.5.   O PROPONENTE deve detalhar os mecanismos de alta disponibilidade utilizados pelos componentes de armazenamento de dados da solução ofertada;</v>
      </c>
      <c r="C407" s="668"/>
      <c r="D407" s="668"/>
      <c r="E407" s="669"/>
      <c r="F407" s="68" t="str">
        <f>IF(Máximo!F407:I407="","",Máximo!F407:I407)</f>
        <v/>
      </c>
      <c r="G407" s="72">
        <f>Máximo!G407:J407</f>
        <v>2.1459227E-4</v>
      </c>
      <c r="H407" s="70" t="str">
        <f>IF(Máximo!H407="","",Máximo!H407)</f>
        <v>Obrigatório</v>
      </c>
      <c r="I407" s="37" t="s">
        <v>4</v>
      </c>
      <c r="J407" s="73">
        <f>IF($K$13="Não Atende",0,IF(I407="","",IF(H407="",VLOOKUP(I407,Parâmetros!$B$3:$C$6,2,0),VLOOKUP(I407,Parâmetros!$B$3:$C$6,2,0)*VLOOKUP(H407,Parâmetros!$E$3:$G$5,2,0))))</f>
        <v>4</v>
      </c>
      <c r="K407" s="74">
        <f t="shared" si="272"/>
        <v>3.4763947740000002E-2</v>
      </c>
      <c r="L407" s="3"/>
      <c r="M407" s="38"/>
    </row>
    <row r="408" spans="1:13" ht="45.75" customHeight="1" outlineLevel="1" x14ac:dyDescent="0.2">
      <c r="A408" s="170" t="str">
        <f>Máximo!A408</f>
        <v>3.371</v>
      </c>
      <c r="B408" s="667" t="str">
        <f>Máximo!B408:E408</f>
        <v>6.6.   Deve ser detalhada também como é processada a transição da aplicação entre os componentes de alta disponibilidade, em caso de falha de um deles.</v>
      </c>
      <c r="C408" s="668"/>
      <c r="D408" s="668"/>
      <c r="E408" s="669"/>
      <c r="F408" s="68" t="str">
        <f>IF(Máximo!F408:I408="","",Máximo!F408:I408)</f>
        <v/>
      </c>
      <c r="G408" s="72">
        <f>Máximo!G408:J408</f>
        <v>2.1459227E-4</v>
      </c>
      <c r="H408" s="70" t="str">
        <f>IF(Máximo!H408="","",Máximo!H408)</f>
        <v>Obrigatório</v>
      </c>
      <c r="I408" s="37" t="s">
        <v>4</v>
      </c>
      <c r="J408" s="73">
        <f>IF($K$13="Não Atende",0,IF(I408="","",IF(H408="",VLOOKUP(I408,Parâmetros!$B$3:$C$6,2,0),VLOOKUP(I408,Parâmetros!$B$3:$C$6,2,0)*VLOOKUP(H408,Parâmetros!$E$3:$G$5,2,0))))</f>
        <v>4</v>
      </c>
      <c r="K408" s="74">
        <f t="shared" si="272"/>
        <v>3.4763947740000002E-2</v>
      </c>
      <c r="L408" s="3"/>
      <c r="M408" s="38"/>
    </row>
    <row r="409" spans="1:13" ht="45.75" customHeight="1" outlineLevel="1" x14ac:dyDescent="0.2">
      <c r="A409" s="170" t="str">
        <f>Máximo!A409</f>
        <v>3.372</v>
      </c>
      <c r="B409" s="667" t="str">
        <f>Máximo!B409:E409</f>
        <v>7.  Requisitos de Servidores de Aplicação</v>
      </c>
      <c r="C409" s="668"/>
      <c r="D409" s="668"/>
      <c r="E409" s="669"/>
      <c r="F409" s="68" t="str">
        <f>IF(Máximo!F409:I409="","",Máximo!F409:I409)</f>
        <v/>
      </c>
      <c r="G409" s="72">
        <f>Máximo!G409:J409</f>
        <v>2.1459227E-4</v>
      </c>
      <c r="H409" s="70" t="str">
        <f>IF(Máximo!H409="","",Máximo!H409)</f>
        <v>Obrigatório</v>
      </c>
      <c r="I409" s="37" t="s">
        <v>4</v>
      </c>
      <c r="J409" s="73">
        <f>IF($K$13="Não Atende",0,IF(I409="","",IF(H409="",VLOOKUP(I409,Parâmetros!$B$3:$C$6,2,0),VLOOKUP(I409,Parâmetros!$B$3:$C$6,2,0)*VLOOKUP(H409,Parâmetros!$E$3:$G$5,2,0))))</f>
        <v>4</v>
      </c>
      <c r="K409" s="74">
        <f t="shared" si="272"/>
        <v>3.4763947740000002E-2</v>
      </c>
      <c r="L409" s="3"/>
      <c r="M409" s="38"/>
    </row>
    <row r="410" spans="1:13" ht="45.75" customHeight="1" outlineLevel="1" x14ac:dyDescent="0.2">
      <c r="A410" s="170" t="str">
        <f>Máximo!A410</f>
        <v>3.373</v>
      </c>
      <c r="B410" s="667" t="str">
        <f>Máximo!B410:E410</f>
        <v>7.1.   Os requisitos deste item aplicam-se aos componentes da solução que necessitem utilizar servidor de aplicações;</v>
      </c>
      <c r="C410" s="668"/>
      <c r="D410" s="668"/>
      <c r="E410" s="669"/>
      <c r="F410" s="68" t="str">
        <f>IF(Máximo!F410:I410="","",Máximo!F410:I410)</f>
        <v/>
      </c>
      <c r="G410" s="72">
        <f>Máximo!G410:J410</f>
        <v>2.1459227E-4</v>
      </c>
      <c r="H410" s="70" t="str">
        <f>IF(Máximo!H410="","",Máximo!H410)</f>
        <v>Obrigatório</v>
      </c>
      <c r="I410" s="37" t="s">
        <v>4</v>
      </c>
      <c r="J410" s="73">
        <f>IF($K$13="Não Atende",0,IF(I410="","",IF(H410="",VLOOKUP(I410,Parâmetros!$B$3:$C$6,2,0),VLOOKUP(I410,Parâmetros!$B$3:$C$6,2,0)*VLOOKUP(H410,Parâmetros!$E$3:$G$5,2,0))))</f>
        <v>4</v>
      </c>
      <c r="K410" s="74">
        <f t="shared" si="272"/>
        <v>3.4763947740000002E-2</v>
      </c>
      <c r="L410" s="3"/>
      <c r="M410" s="38"/>
    </row>
    <row r="411" spans="1:13" ht="45.75" customHeight="1" outlineLevel="1" x14ac:dyDescent="0.2">
      <c r="A411" s="170" t="str">
        <f>Máximo!A411</f>
        <v>3.374</v>
      </c>
      <c r="B411" s="667" t="str">
        <f>Máximo!B411:E411</f>
        <v>7.2.   Para aplicações baseadas em Servidores de Aplicações, o PROPONENTE deve observar o seguinte:</v>
      </c>
      <c r="C411" s="668"/>
      <c r="D411" s="668"/>
      <c r="E411" s="669"/>
      <c r="F411" s="68" t="str">
        <f>IF(Máximo!F411:I411="","",Máximo!F411:I411)</f>
        <v/>
      </c>
      <c r="G411" s="72">
        <f>Máximo!G411:J411</f>
        <v>2.1459227E-4</v>
      </c>
      <c r="H411" s="70" t="str">
        <f>IF(Máximo!H411="","",Máximo!H411)</f>
        <v>Obrigatório</v>
      </c>
      <c r="I411" s="37" t="s">
        <v>4</v>
      </c>
      <c r="J411" s="73">
        <f>IF($K$13="Não Atende",0,IF(I411="","",IF(H411="",VLOOKUP(I411,Parâmetros!$B$3:$C$6,2,0),VLOOKUP(I411,Parâmetros!$B$3:$C$6,2,0)*VLOOKUP(H411,Parâmetros!$E$3:$G$5,2,0))))</f>
        <v>4</v>
      </c>
      <c r="K411" s="74">
        <f t="shared" si="272"/>
        <v>3.4763947740000002E-2</v>
      </c>
      <c r="L411" s="3"/>
      <c r="M411" s="38"/>
    </row>
    <row r="412" spans="1:13" ht="45.75" customHeight="1" outlineLevel="1" x14ac:dyDescent="0.2">
      <c r="A412" s="170" t="str">
        <f>Máximo!A412</f>
        <v>3.375</v>
      </c>
      <c r="B412" s="667" t="str">
        <f>Máximo!B412:E412</f>
        <v>7.2.1. Deve ser utilizado Servidor de Aplicação J2EE Oracle WebLogic versão 11g ou superior. Caso não seja compatível, poderá ser utilizado o RedHat Jboss. Os requisitos do item 4.1 deste documento devem ser considerados;</v>
      </c>
      <c r="C412" s="668"/>
      <c r="D412" s="668"/>
      <c r="E412" s="669"/>
      <c r="F412" s="68" t="str">
        <f>IF(Máximo!F412:I412="","",Máximo!F412:I412)</f>
        <v/>
      </c>
      <c r="G412" s="72">
        <f>Máximo!G412:J412</f>
        <v>2.1459227E-4</v>
      </c>
      <c r="H412" s="70" t="str">
        <f>IF(Máximo!H412="","",Máximo!H412)</f>
        <v>Obrigatório</v>
      </c>
      <c r="I412" s="37" t="s">
        <v>5</v>
      </c>
      <c r="J412" s="73">
        <f>IF($K$13="Não Atende",0,IF(I412="","",IF(H412="",VLOOKUP(I412,Parâmetros!$B$3:$C$6,2,0),VLOOKUP(I412,Parâmetros!$B$3:$C$6,2,0)*VLOOKUP(H412,Parâmetros!$E$3:$G$5,2,0))))</f>
        <v>0</v>
      </c>
      <c r="K412" s="74">
        <f t="shared" si="272"/>
        <v>0</v>
      </c>
      <c r="L412" s="3"/>
      <c r="M412" s="38"/>
    </row>
    <row r="413" spans="1:13" ht="45.75" customHeight="1" outlineLevel="1" x14ac:dyDescent="0.2">
      <c r="A413" s="170" t="str">
        <f>Máximo!A413</f>
        <v>3.376</v>
      </c>
      <c r="B413" s="667" t="str">
        <f>Máximo!B413:E413</f>
        <v>7.3.   Para cada programa requerido pelo aplicativo ofertado, o PROPONENTE deve informar quais produtos e versões são suportadas pela solução ofertada. Caso seja ofertado um Servidor de Aplicações, não serão aceitas versões inferiores às descritas anteriormente;</v>
      </c>
      <c r="C413" s="668"/>
      <c r="D413" s="668"/>
      <c r="E413" s="669"/>
      <c r="F413" s="68" t="str">
        <f>IF(Máximo!F413:I413="","",Máximo!F413:I413)</f>
        <v/>
      </c>
      <c r="G413" s="72">
        <f>Máximo!G413:J413</f>
        <v>2.1459227E-4</v>
      </c>
      <c r="H413" s="70" t="str">
        <f>IF(Máximo!H413="","",Máximo!H413)</f>
        <v>Obrigatório</v>
      </c>
      <c r="I413" s="37" t="s">
        <v>4</v>
      </c>
      <c r="J413" s="73">
        <f>IF($K$13="Não Atende",0,IF(I413="","",IF(H413="",VLOOKUP(I413,Parâmetros!$B$3:$C$6,2,0),VLOOKUP(I413,Parâmetros!$B$3:$C$6,2,0)*VLOOKUP(H413,Parâmetros!$E$3:$G$5,2,0))))</f>
        <v>4</v>
      </c>
      <c r="K413" s="74">
        <f t="shared" si="272"/>
        <v>3.4763947740000002E-2</v>
      </c>
      <c r="L413" s="3"/>
      <c r="M413" s="38"/>
    </row>
    <row r="414" spans="1:13" ht="45.75" customHeight="1" outlineLevel="1" x14ac:dyDescent="0.2">
      <c r="A414" s="170" t="str">
        <f>Máximo!A414</f>
        <v>3.377</v>
      </c>
      <c r="B414" s="667" t="str">
        <f>Máximo!B414:E414</f>
        <v>7.4.   O PROPONENTE deve detalhar como a solução implementa:</v>
      </c>
      <c r="C414" s="668"/>
      <c r="D414" s="668"/>
      <c r="E414" s="669"/>
      <c r="F414" s="68" t="str">
        <f>IF(Máximo!F414:I414="","",Máximo!F414:I414)</f>
        <v/>
      </c>
      <c r="G414" s="72">
        <f>Máximo!G414:J414</f>
        <v>2.1459227E-4</v>
      </c>
      <c r="H414" s="70" t="str">
        <f>IF(Máximo!H414="","",Máximo!H414)</f>
        <v>Obrigatório</v>
      </c>
      <c r="I414" s="37" t="s">
        <v>4</v>
      </c>
      <c r="J414" s="73">
        <f>IF($K$13="Não Atende",0,IF(I414="","",IF(H414="",VLOOKUP(I414,Parâmetros!$B$3:$C$6,2,0),VLOOKUP(I414,Parâmetros!$B$3:$C$6,2,0)*VLOOKUP(H414,Parâmetros!$E$3:$G$5,2,0))))</f>
        <v>4</v>
      </c>
      <c r="K414" s="74">
        <f t="shared" si="272"/>
        <v>3.4763947740000002E-2</v>
      </c>
      <c r="L414" s="3"/>
      <c r="M414" s="38"/>
    </row>
    <row r="415" spans="1:13" ht="45.75" customHeight="1" outlineLevel="1" x14ac:dyDescent="0.2">
      <c r="A415" s="170" t="str">
        <f>Máximo!A415</f>
        <v>3.378</v>
      </c>
      <c r="B415" s="667" t="str">
        <f>Máximo!B415:E415</f>
        <v>7.4.1. Alta disponibilidade;</v>
      </c>
      <c r="C415" s="668"/>
      <c r="D415" s="668"/>
      <c r="E415" s="669"/>
      <c r="F415" s="68" t="str">
        <f>IF(Máximo!F415:I415="","",Máximo!F415:I415)</f>
        <v/>
      </c>
      <c r="G415" s="72">
        <f>Máximo!G415:J415</f>
        <v>2.1459227E-4</v>
      </c>
      <c r="H415" s="70" t="str">
        <f>IF(Máximo!H415="","",Máximo!H415)</f>
        <v>Obrigatório</v>
      </c>
      <c r="I415" s="37" t="s">
        <v>4</v>
      </c>
      <c r="J415" s="73">
        <f>IF($K$13="Não Atende",0,IF(I415="","",IF(H415="",VLOOKUP(I415,Parâmetros!$B$3:$C$6,2,0),VLOOKUP(I415,Parâmetros!$B$3:$C$6,2,0)*VLOOKUP(H415,Parâmetros!$E$3:$G$5,2,0))))</f>
        <v>4</v>
      </c>
      <c r="K415" s="74">
        <f t="shared" si="272"/>
        <v>3.4763947740000002E-2</v>
      </c>
      <c r="L415" s="3"/>
      <c r="M415" s="38"/>
    </row>
    <row r="416" spans="1:13" ht="45.75" customHeight="1" outlineLevel="1" x14ac:dyDescent="0.2">
      <c r="A416" s="170" t="str">
        <f>Máximo!A416</f>
        <v>3.379</v>
      </c>
      <c r="B416" s="667" t="str">
        <f>Máximo!B416:E416</f>
        <v>7.4.2. Balanceamento de carga;</v>
      </c>
      <c r="C416" s="668"/>
      <c r="D416" s="668"/>
      <c r="E416" s="669"/>
      <c r="F416" s="68" t="str">
        <f>IF(Máximo!F416:I416="","",Máximo!F416:I416)</f>
        <v/>
      </c>
      <c r="G416" s="72">
        <f>Máximo!G416:J416</f>
        <v>2.1459227E-4</v>
      </c>
      <c r="H416" s="70" t="str">
        <f>IF(Máximo!H416="","",Máximo!H416)</f>
        <v>Obrigatório</v>
      </c>
      <c r="I416" s="37" t="s">
        <v>4</v>
      </c>
      <c r="J416" s="73">
        <f>IF($K$13="Não Atende",0,IF(I416="","",IF(H416="",VLOOKUP(I416,Parâmetros!$B$3:$C$6,2,0),VLOOKUP(I416,Parâmetros!$B$3:$C$6,2,0)*VLOOKUP(H416,Parâmetros!$E$3:$G$5,2,0))))</f>
        <v>4</v>
      </c>
      <c r="K416" s="74">
        <f t="shared" si="272"/>
        <v>3.4763947740000002E-2</v>
      </c>
      <c r="L416" s="3"/>
      <c r="M416" s="38"/>
    </row>
    <row r="417" spans="1:13" ht="45.75" customHeight="1" outlineLevel="1" x14ac:dyDescent="0.2">
      <c r="A417" s="170" t="str">
        <f>Máximo!A417</f>
        <v>3.380</v>
      </c>
      <c r="B417" s="667" t="str">
        <f>Máximo!B417:E417</f>
        <v>7.4.3. Persistência de sessões;</v>
      </c>
      <c r="C417" s="668"/>
      <c r="D417" s="668"/>
      <c r="E417" s="669"/>
      <c r="F417" s="68" t="str">
        <f>IF(Máximo!F417:I417="","",Máximo!F417:I417)</f>
        <v/>
      </c>
      <c r="G417" s="72">
        <f>Máximo!G417:J417</f>
        <v>2.1459227E-4</v>
      </c>
      <c r="H417" s="70" t="str">
        <f>IF(Máximo!H417="","",Máximo!H417)</f>
        <v>Obrigatório</v>
      </c>
      <c r="I417" s="37" t="s">
        <v>5</v>
      </c>
      <c r="J417" s="73">
        <f>IF($K$13="Não Atende",0,IF(I417="","",IF(H417="",VLOOKUP(I417,Parâmetros!$B$3:$C$6,2,0),VLOOKUP(I417,Parâmetros!$B$3:$C$6,2,0)*VLOOKUP(H417,Parâmetros!$E$3:$G$5,2,0))))</f>
        <v>0</v>
      </c>
      <c r="K417" s="74">
        <f t="shared" si="272"/>
        <v>0</v>
      </c>
      <c r="L417" s="3"/>
      <c r="M417" s="38"/>
    </row>
    <row r="418" spans="1:13" ht="45.75" customHeight="1" outlineLevel="1" x14ac:dyDescent="0.2">
      <c r="A418" s="170" t="str">
        <f>Máximo!A418</f>
        <v>3.381</v>
      </c>
      <c r="B418" s="667" t="str">
        <f>Máximo!B418:E418</f>
        <v>7.4.4. Mecanismo de cache de páginas estáticas, dinâmicas e de fragmentos (ESI – Edge Side Includes).</v>
      </c>
      <c r="C418" s="668"/>
      <c r="D418" s="668"/>
      <c r="E418" s="669"/>
      <c r="F418" s="68" t="str">
        <f>IF(Máximo!F418:I418="","",Máximo!F418:I418)</f>
        <v/>
      </c>
      <c r="G418" s="72">
        <f>Máximo!G418:J418</f>
        <v>2.1459227E-4</v>
      </c>
      <c r="H418" s="70" t="str">
        <f>IF(Máximo!H418="","",Máximo!H418)</f>
        <v>Obrigatório</v>
      </c>
      <c r="I418" s="37" t="s">
        <v>5</v>
      </c>
      <c r="J418" s="73">
        <f>IF($K$13="Não Atende",0,IF(I418="","",IF(H418="",VLOOKUP(I418,Parâmetros!$B$3:$C$6,2,0),VLOOKUP(I418,Parâmetros!$B$3:$C$6,2,0)*VLOOKUP(H418,Parâmetros!$E$3:$G$5,2,0))))</f>
        <v>0</v>
      </c>
      <c r="K418" s="74">
        <f t="shared" si="272"/>
        <v>0</v>
      </c>
      <c r="L418" s="3"/>
      <c r="M418" s="38"/>
    </row>
    <row r="419" spans="1:13" ht="45.75" customHeight="1" outlineLevel="1" x14ac:dyDescent="0.2">
      <c r="A419" s="170" t="str">
        <f>Máximo!A419</f>
        <v>3.382</v>
      </c>
      <c r="B419" s="667" t="str">
        <f>Máximo!B419:E419</f>
        <v>7.4.5. Replicação de sessão;</v>
      </c>
      <c r="C419" s="668"/>
      <c r="D419" s="668"/>
      <c r="E419" s="669"/>
      <c r="F419" s="68" t="str">
        <f>IF(Máximo!F419:I419="","",Máximo!F419:I419)</f>
        <v/>
      </c>
      <c r="G419" s="72">
        <f>Máximo!G419:J419</f>
        <v>2.1459227E-4</v>
      </c>
      <c r="H419" s="70" t="str">
        <f>IF(Máximo!H419="","",Máximo!H419)</f>
        <v>Obrigatório</v>
      </c>
      <c r="I419" s="37" t="s">
        <v>5</v>
      </c>
      <c r="J419" s="73">
        <f>IF($K$13="Não Atende",0,IF(I419="","",IF(H419="",VLOOKUP(I419,Parâmetros!$B$3:$C$6,2,0),VLOOKUP(I419,Parâmetros!$B$3:$C$6,2,0)*VLOOKUP(H419,Parâmetros!$E$3:$G$5,2,0))))</f>
        <v>0</v>
      </c>
      <c r="K419" s="74">
        <f t="shared" si="272"/>
        <v>0</v>
      </c>
      <c r="L419" s="3"/>
      <c r="M419" s="38"/>
    </row>
    <row r="420" spans="1:13" ht="45.75" customHeight="1" outlineLevel="1" x14ac:dyDescent="0.2">
      <c r="A420" s="170" t="str">
        <f>Máximo!A420</f>
        <v>3.383</v>
      </c>
      <c r="B420" s="667" t="str">
        <f>Máximo!B420:E420</f>
        <v>7.4.6. Gestão de perfis de acesso;</v>
      </c>
      <c r="C420" s="668"/>
      <c r="D420" s="668"/>
      <c r="E420" s="669"/>
      <c r="F420" s="68" t="str">
        <f>IF(Máximo!F420:I420="","",Máximo!F420:I420)</f>
        <v/>
      </c>
      <c r="G420" s="72">
        <f>Máximo!G420:J420</f>
        <v>2.1459227E-4</v>
      </c>
      <c r="H420" s="70" t="str">
        <f>IF(Máximo!H420="","",Máximo!H420)</f>
        <v>Obrigatório</v>
      </c>
      <c r="I420" s="37" t="s">
        <v>4</v>
      </c>
      <c r="J420" s="73">
        <f>IF($K$13="Não Atende",0,IF(I420="","",IF(H420="",VLOOKUP(I420,Parâmetros!$B$3:$C$6,2,0),VLOOKUP(I420,Parâmetros!$B$3:$C$6,2,0)*VLOOKUP(H420,Parâmetros!$E$3:$G$5,2,0))))</f>
        <v>4</v>
      </c>
      <c r="K420" s="74">
        <f t="shared" si="272"/>
        <v>3.4763947740000002E-2</v>
      </c>
      <c r="L420" s="3"/>
      <c r="M420" s="38"/>
    </row>
    <row r="421" spans="1:13" ht="45.75" customHeight="1" outlineLevel="1" x14ac:dyDescent="0.2">
      <c r="A421" s="170" t="str">
        <f>Máximo!A421</f>
        <v>3.384</v>
      </c>
      <c r="B421" s="667" t="str">
        <f>Máximo!B421:E421</f>
        <v>7.4.7. Replicação de dados;</v>
      </c>
      <c r="C421" s="668"/>
      <c r="D421" s="668"/>
      <c r="E421" s="669"/>
      <c r="F421" s="68" t="str">
        <f>IF(Máximo!F421:I421="","",Máximo!F421:I421)</f>
        <v/>
      </c>
      <c r="G421" s="72">
        <f>Máximo!G421:J421</f>
        <v>2.1459227E-4</v>
      </c>
      <c r="H421" s="70" t="str">
        <f>IF(Máximo!H421="","",Máximo!H421)</f>
        <v>Obrigatório</v>
      </c>
      <c r="I421" s="37" t="s">
        <v>4</v>
      </c>
      <c r="J421" s="73">
        <f>IF($K$13="Não Atende",0,IF(I421="","",IF(H421="",VLOOKUP(I421,Parâmetros!$B$3:$C$6,2,0),VLOOKUP(I421,Parâmetros!$B$3:$C$6,2,0)*VLOOKUP(H421,Parâmetros!$E$3:$G$5,2,0))))</f>
        <v>4</v>
      </c>
      <c r="K421" s="74">
        <f t="shared" si="272"/>
        <v>3.4763947740000002E-2</v>
      </c>
      <c r="L421" s="3"/>
      <c r="M421" s="38"/>
    </row>
    <row r="422" spans="1:13" ht="45.75" customHeight="1" outlineLevel="1" x14ac:dyDescent="0.2">
      <c r="A422" s="170" t="str">
        <f>Máximo!A422</f>
        <v>3.385</v>
      </c>
      <c r="B422" s="667" t="str">
        <f>Máximo!B422:E422</f>
        <v>7.4.8. Exposição dos serviços;</v>
      </c>
      <c r="C422" s="668"/>
      <c r="D422" s="668"/>
      <c r="E422" s="669"/>
      <c r="F422" s="68" t="str">
        <f>IF(Máximo!F422:I422="","",Máximo!F422:I422)</f>
        <v/>
      </c>
      <c r="G422" s="72">
        <f>Máximo!G422:J422</f>
        <v>2.1459227E-4</v>
      </c>
      <c r="H422" s="70" t="str">
        <f>IF(Máximo!H422="","",Máximo!H422)</f>
        <v>Obrigatório</v>
      </c>
      <c r="I422" s="37" t="s">
        <v>4</v>
      </c>
      <c r="J422" s="73">
        <f>IF($K$13="Não Atende",0,IF(I422="","",IF(H422="",VLOOKUP(I422,Parâmetros!$B$3:$C$6,2,0),VLOOKUP(I422,Parâmetros!$B$3:$C$6,2,0)*VLOOKUP(H422,Parâmetros!$E$3:$G$5,2,0))))</f>
        <v>4</v>
      </c>
      <c r="K422" s="74">
        <f t="shared" si="272"/>
        <v>3.4763947740000002E-2</v>
      </c>
      <c r="L422" s="3"/>
      <c r="M422" s="38"/>
    </row>
    <row r="423" spans="1:13" ht="45.75" customHeight="1" outlineLevel="1" x14ac:dyDescent="0.2">
      <c r="A423" s="170" t="str">
        <f>Máximo!A423</f>
        <v>3.386</v>
      </c>
      <c r="B423" s="667" t="str">
        <f>Máximo!B423:E423</f>
        <v>7.4.9. Cluster de instâncias.</v>
      </c>
      <c r="C423" s="668"/>
      <c r="D423" s="668"/>
      <c r="E423" s="669"/>
      <c r="F423" s="68" t="str">
        <f>IF(Máximo!F423:I423="","",Máximo!F423:I423)</f>
        <v/>
      </c>
      <c r="G423" s="72">
        <f>Máximo!G423:J423</f>
        <v>2.1459227E-4</v>
      </c>
      <c r="H423" s="70" t="str">
        <f>IF(Máximo!H423="","",Máximo!H423)</f>
        <v>Obrigatório</v>
      </c>
      <c r="I423" s="37" t="s">
        <v>4</v>
      </c>
      <c r="J423" s="73">
        <f>IF($K$13="Não Atende",0,IF(I423="","",IF(H423="",VLOOKUP(I423,Parâmetros!$B$3:$C$6,2,0),VLOOKUP(I423,Parâmetros!$B$3:$C$6,2,0)*VLOOKUP(H423,Parâmetros!$E$3:$G$5,2,0))))</f>
        <v>4</v>
      </c>
      <c r="K423" s="74">
        <f t="shared" si="272"/>
        <v>3.4763947740000002E-2</v>
      </c>
      <c r="L423" s="3"/>
      <c r="M423" s="38"/>
    </row>
    <row r="424" spans="1:13" ht="45.75" customHeight="1" outlineLevel="1" x14ac:dyDescent="0.2">
      <c r="A424" s="170" t="str">
        <f>Máximo!A424</f>
        <v>3.387</v>
      </c>
      <c r="B424" s="667" t="str">
        <f>Máximo!B424:E424</f>
        <v>8.  Requisitos de Capacity Planning e Indicadores</v>
      </c>
      <c r="C424" s="668"/>
      <c r="D424" s="668"/>
      <c r="E424" s="669"/>
      <c r="F424" s="68" t="str">
        <f>IF(Máximo!F424:I424="","",Máximo!F424:I424)</f>
        <v/>
      </c>
      <c r="G424" s="72">
        <f>Máximo!G424:J424</f>
        <v>2.1459227E-4</v>
      </c>
      <c r="H424" s="70" t="str">
        <f>IF(Máximo!H424="","",Máximo!H424)</f>
        <v>Obrigatório</v>
      </c>
      <c r="I424" s="37" t="s">
        <v>4</v>
      </c>
      <c r="J424" s="73">
        <f>IF($K$13="Não Atende",0,IF(I424="","",IF(H424="",VLOOKUP(I424,Parâmetros!$B$3:$C$6,2,0),VLOOKUP(I424,Parâmetros!$B$3:$C$6,2,0)*VLOOKUP(H424,Parâmetros!$E$3:$G$5,2,0))))</f>
        <v>4</v>
      </c>
      <c r="K424" s="74">
        <f t="shared" si="272"/>
        <v>3.4763947740000002E-2</v>
      </c>
      <c r="L424" s="3"/>
      <c r="M424" s="38"/>
    </row>
    <row r="425" spans="1:13" ht="45.75" customHeight="1" outlineLevel="1" x14ac:dyDescent="0.2">
      <c r="A425" s="170" t="str">
        <f>Máximo!A425</f>
        <v>3.388</v>
      </c>
      <c r="B425" s="667" t="str">
        <f>Máximo!B425:E425</f>
        <v>8.1.   O PROPONENTE deverá apresentar o detalhamento do capacity planning da solução ofertada através do preenchimento da planilha do ANEXO B - Indicadores e Sizing de Infraestrutura de TI, onde deverão ser relacionados os indicadores utilizados para dimensionar a infraestrutura (aba INDICADORES) e detalhado o dimensionamento (sizing) de componentes de hardware (aba SIZING).</v>
      </c>
      <c r="C425" s="668"/>
      <c r="D425" s="668"/>
      <c r="E425" s="669"/>
      <c r="F425" s="68" t="str">
        <f>IF(Máximo!F425:I425="","",Máximo!F425:I425)</f>
        <v/>
      </c>
      <c r="G425" s="72">
        <f>Máximo!G425:J425</f>
        <v>2.1459227E-4</v>
      </c>
      <c r="H425" s="70" t="str">
        <f>IF(Máximo!H425="","",Máximo!H425)</f>
        <v>Obrigatório</v>
      </c>
      <c r="I425" s="37" t="s">
        <v>4</v>
      </c>
      <c r="J425" s="73">
        <f>IF($K$13="Não Atende",0,IF(I425="","",IF(H425="",VLOOKUP(I425,Parâmetros!$B$3:$C$6,2,0),VLOOKUP(I425,Parâmetros!$B$3:$C$6,2,0)*VLOOKUP(H425,Parâmetros!$E$3:$G$5,2,0))))</f>
        <v>4</v>
      </c>
      <c r="K425" s="74">
        <f t="shared" si="272"/>
        <v>3.4763947740000002E-2</v>
      </c>
      <c r="L425" s="3"/>
      <c r="M425" s="38"/>
    </row>
    <row r="426" spans="1:13" ht="45.75" customHeight="1" outlineLevel="1" x14ac:dyDescent="0.2">
      <c r="A426" s="170" t="str">
        <f>Máximo!A426</f>
        <v>3.389</v>
      </c>
      <c r="B426" s="667" t="str">
        <f>Máximo!B426:E426</f>
        <v>8.1.1.     Os dados de sizing dos componentes de hardware deverão ser para todos os ambientes solicitados no Capítulo 2, sem exceção.</v>
      </c>
      <c r="C426" s="668"/>
      <c r="D426" s="668"/>
      <c r="E426" s="669"/>
      <c r="F426" s="68" t="str">
        <f>IF(Máximo!F426:I426="","",Máximo!F426:I426)</f>
        <v/>
      </c>
      <c r="G426" s="72">
        <f>Máximo!G426:J426</f>
        <v>2.1459227E-4</v>
      </c>
      <c r="H426" s="70" t="str">
        <f>IF(Máximo!H426="","",Máximo!H426)</f>
        <v>Obrigatório</v>
      </c>
      <c r="I426" s="37" t="s">
        <v>4</v>
      </c>
      <c r="J426" s="73">
        <f>IF($K$13="Não Atende",0,IF(I426="","",IF(H426="",VLOOKUP(I426,Parâmetros!$B$3:$C$6,2,0),VLOOKUP(I426,Parâmetros!$B$3:$C$6,2,0)*VLOOKUP(H426,Parâmetros!$E$3:$G$5,2,0))))</f>
        <v>4</v>
      </c>
      <c r="K426" s="74">
        <f t="shared" si="272"/>
        <v>3.4763947740000002E-2</v>
      </c>
      <c r="L426" s="3"/>
      <c r="M426" s="38"/>
    </row>
    <row r="427" spans="1:13" ht="45.75" customHeight="1" outlineLevel="1" x14ac:dyDescent="0.2">
      <c r="A427" s="170" t="str">
        <f>Máximo!A427</f>
        <v>3.390</v>
      </c>
      <c r="B427" s="667" t="str">
        <f>Máximo!B427:E427</f>
        <v>8.2.   O PROPONENTE deverá ofertar, implementar e documentar funcionalidades que permitam coletar, guardar e visualizar a volumetria histórica de todos os indicadores utilizados para dimensionar a infraestrutura do ambiente de Produção.</v>
      </c>
      <c r="C427" s="668"/>
      <c r="D427" s="668"/>
      <c r="E427" s="669"/>
      <c r="F427" s="68" t="str">
        <f>IF(Máximo!F427:I427="","",Máximo!F427:I427)</f>
        <v/>
      </c>
      <c r="G427" s="72">
        <f>Máximo!G427:J427</f>
        <v>2.1459227E-4</v>
      </c>
      <c r="H427" s="70" t="str">
        <f>IF(Máximo!H427="","",Máximo!H427)</f>
        <v>Obrigatório</v>
      </c>
      <c r="I427" s="37" t="s">
        <v>17</v>
      </c>
      <c r="J427" s="73">
        <f>IF($K$13="Não Atende",0,IF(I427="","",IF(H427="",VLOOKUP(I427,Parâmetros!$B$3:$C$6,2,0),VLOOKUP(I427,Parâmetros!$B$3:$C$6,2,0)*VLOOKUP(H427,Parâmetros!$E$3:$G$5,2,0))))</f>
        <v>2</v>
      </c>
      <c r="K427" s="74">
        <f t="shared" si="272"/>
        <v>1.7381973870000001E-2</v>
      </c>
      <c r="L427" s="3"/>
      <c r="M427" s="38"/>
    </row>
    <row r="428" spans="1:13" ht="45.75" customHeight="1" outlineLevel="1" x14ac:dyDescent="0.2">
      <c r="A428" s="170" t="str">
        <f>Máximo!A428</f>
        <v>3.391</v>
      </c>
      <c r="B428" s="667" t="str">
        <f>Máximo!B428:E428</f>
        <v>8.2.1.     As funcionalidades de coleta e guarda das volumetrias históricas deverão:</v>
      </c>
      <c r="C428" s="668"/>
      <c r="D428" s="668"/>
      <c r="E428" s="669"/>
      <c r="F428" s="68" t="str">
        <f>IF(Máximo!F428:I428="","",Máximo!F428:I428)</f>
        <v/>
      </c>
      <c r="G428" s="72">
        <f>Máximo!G428:J428</f>
        <v>2.1459227E-4</v>
      </c>
      <c r="H428" s="70" t="str">
        <f>IF(Máximo!H428="","",Máximo!H428)</f>
        <v>Obrigatório</v>
      </c>
      <c r="I428" s="37" t="s">
        <v>4</v>
      </c>
      <c r="J428" s="73">
        <f>IF($K$13="Não Atende",0,IF(I428="","",IF(H428="",VLOOKUP(I428,Parâmetros!$B$3:$C$6,2,0),VLOOKUP(I428,Parâmetros!$B$3:$C$6,2,0)*VLOOKUP(H428,Parâmetros!$E$3:$G$5,2,0))))</f>
        <v>4</v>
      </c>
      <c r="K428" s="74">
        <f t="shared" si="272"/>
        <v>3.4763947740000002E-2</v>
      </c>
      <c r="L428" s="3"/>
      <c r="M428" s="38"/>
    </row>
    <row r="429" spans="1:13" ht="45.75" customHeight="1" outlineLevel="1" x14ac:dyDescent="0.2">
      <c r="A429" s="170" t="str">
        <f>Máximo!A429</f>
        <v>3.392</v>
      </c>
      <c r="B429" s="667" t="str">
        <f>Máximo!B429:E429</f>
        <v>8.2.1.1.     Fazer parte do RUNBOOK da Produção e atender seus padrões e           requisitos conforme descrito no Capítulo 13.</v>
      </c>
      <c r="C429" s="668"/>
      <c r="D429" s="668"/>
      <c r="E429" s="669"/>
      <c r="F429" s="68" t="str">
        <f>IF(Máximo!F429:I429="","",Máximo!F429:I429)</f>
        <v/>
      </c>
      <c r="G429" s="72">
        <f>Máximo!G429:J429</f>
        <v>2.1459227E-4</v>
      </c>
      <c r="H429" s="70" t="str">
        <f>IF(Máximo!H429="","",Máximo!H429)</f>
        <v>Obrigatório</v>
      </c>
      <c r="I429" s="37" t="s">
        <v>4</v>
      </c>
      <c r="J429" s="73">
        <f>IF($K$13="Não Atende",0,IF(I429="","",IF(H429="",VLOOKUP(I429,Parâmetros!$B$3:$C$6,2,0),VLOOKUP(I429,Parâmetros!$B$3:$C$6,2,0)*VLOOKUP(H429,Parâmetros!$E$3:$G$5,2,0))))</f>
        <v>4</v>
      </c>
      <c r="K429" s="74">
        <f t="shared" si="272"/>
        <v>3.4763947740000002E-2</v>
      </c>
      <c r="L429" s="3"/>
      <c r="M429" s="38"/>
    </row>
    <row r="430" spans="1:13" ht="45.75" customHeight="1" outlineLevel="1" x14ac:dyDescent="0.2">
      <c r="A430" s="170" t="str">
        <f>Máximo!A430</f>
        <v>3.393</v>
      </c>
      <c r="B430" s="667" t="str">
        <f>Máximo!B430:E430</f>
        <v>8.2.1.2.     Contemplar todos os indicadores utilizados para dimensionar a infraestrutura.</v>
      </c>
      <c r="C430" s="668"/>
      <c r="D430" s="668"/>
      <c r="E430" s="669"/>
      <c r="F430" s="68" t="str">
        <f>IF(Máximo!F430:I430="","",Máximo!F430:I430)</f>
        <v/>
      </c>
      <c r="G430" s="72">
        <f>Máximo!G430:J430</f>
        <v>2.1459227E-4</v>
      </c>
      <c r="H430" s="70" t="str">
        <f>IF(Máximo!H430="","",Máximo!H430)</f>
        <v>Obrigatório</v>
      </c>
      <c r="I430" s="37" t="s">
        <v>17</v>
      </c>
      <c r="J430" s="73">
        <f>IF($K$13="Não Atende",0,IF(I430="","",IF(H430="",VLOOKUP(I430,Parâmetros!$B$3:$C$6,2,0),VLOOKUP(I430,Parâmetros!$B$3:$C$6,2,0)*VLOOKUP(H430,Parâmetros!$E$3:$G$5,2,0))))</f>
        <v>2</v>
      </c>
      <c r="K430" s="74">
        <f t="shared" si="272"/>
        <v>1.7381973870000001E-2</v>
      </c>
      <c r="L430" s="3"/>
      <c r="M430" s="38"/>
    </row>
    <row r="431" spans="1:13" ht="45.75" customHeight="1" outlineLevel="1" x14ac:dyDescent="0.2">
      <c r="A431" s="170" t="str">
        <f>Máximo!A431</f>
        <v>3.394</v>
      </c>
      <c r="B431" s="667" t="str">
        <f>Máximo!B431:E431</f>
        <v>8.2.1.3.     Manter histórico dos últimos 60 (sessenta) meses.</v>
      </c>
      <c r="C431" s="668"/>
      <c r="D431" s="668"/>
      <c r="E431" s="669"/>
      <c r="F431" s="68" t="str">
        <f>IF(Máximo!F431:I431="","",Máximo!F431:I431)</f>
        <v/>
      </c>
      <c r="G431" s="72">
        <f>Máximo!G431:J431</f>
        <v>2.1459227E-4</v>
      </c>
      <c r="H431" s="70" t="str">
        <f>IF(Máximo!H431="","",Máximo!H431)</f>
        <v>Obrigatório</v>
      </c>
      <c r="I431" s="37" t="s">
        <v>17</v>
      </c>
      <c r="J431" s="73">
        <f>IF($K$13="Não Atende",0,IF(I431="","",IF(H431="",VLOOKUP(I431,Parâmetros!$B$3:$C$6,2,0),VLOOKUP(I431,Parâmetros!$B$3:$C$6,2,0)*VLOOKUP(H431,Parâmetros!$E$3:$G$5,2,0))))</f>
        <v>2</v>
      </c>
      <c r="K431" s="74">
        <f t="shared" si="272"/>
        <v>1.7381973870000001E-2</v>
      </c>
      <c r="L431" s="3"/>
      <c r="M431" s="38"/>
    </row>
    <row r="432" spans="1:13" ht="45.75" customHeight="1" outlineLevel="1" x14ac:dyDescent="0.2">
      <c r="A432" s="170" t="str">
        <f>Máximo!A432</f>
        <v>3.395</v>
      </c>
      <c r="B432" s="667" t="str">
        <f>Máximo!B432:E432</f>
        <v>8.2.1.4.     Armazenar o histórico em banco de dados.</v>
      </c>
      <c r="C432" s="668"/>
      <c r="D432" s="668"/>
      <c r="E432" s="669"/>
      <c r="F432" s="68" t="str">
        <f>IF(Máximo!F432:I432="","",Máximo!F432:I432)</f>
        <v/>
      </c>
      <c r="G432" s="72">
        <f>Máximo!G432:J432</f>
        <v>2.1459227E-4</v>
      </c>
      <c r="H432" s="70" t="str">
        <f>IF(Máximo!H432="","",Máximo!H432)</f>
        <v>Obrigatório</v>
      </c>
      <c r="I432" s="37" t="s">
        <v>17</v>
      </c>
      <c r="J432" s="73">
        <f>IF($K$13="Não Atende",0,IF(I432="","",IF(H432="",VLOOKUP(I432,Parâmetros!$B$3:$C$6,2,0),VLOOKUP(I432,Parâmetros!$B$3:$C$6,2,0)*VLOOKUP(H432,Parâmetros!$E$3:$G$5,2,0))))</f>
        <v>2</v>
      </c>
      <c r="K432" s="74">
        <f t="shared" si="272"/>
        <v>1.7381973870000001E-2</v>
      </c>
      <c r="L432" s="3"/>
      <c r="M432" s="38"/>
    </row>
    <row r="433" spans="1:13" ht="45.75" customHeight="1" outlineLevel="1" x14ac:dyDescent="0.2">
      <c r="A433" s="170" t="str">
        <f>Máximo!A433</f>
        <v>3.396</v>
      </c>
      <c r="B433" s="667" t="str">
        <f>Máximo!B433:E433</f>
        <v>8.2.1.5.     Ter frequência de coleta por indicador.</v>
      </c>
      <c r="C433" s="668"/>
      <c r="D433" s="668"/>
      <c r="E433" s="669"/>
      <c r="F433" s="68" t="str">
        <f>IF(Máximo!F433:I433="","",Máximo!F433:I433)</f>
        <v/>
      </c>
      <c r="G433" s="72">
        <f>Máximo!G433:J433</f>
        <v>2.1459227E-4</v>
      </c>
      <c r="H433" s="70" t="str">
        <f>IF(Máximo!H433="","",Máximo!H433)</f>
        <v>Obrigatório</v>
      </c>
      <c r="I433" s="37" t="s">
        <v>17</v>
      </c>
      <c r="J433" s="73">
        <f>IF($K$13="Não Atende",0,IF(I433="","",IF(H433="",VLOOKUP(I433,Parâmetros!$B$3:$C$6,2,0),VLOOKUP(I433,Parâmetros!$B$3:$C$6,2,0)*VLOOKUP(H433,Parâmetros!$E$3:$G$5,2,0))))</f>
        <v>2</v>
      </c>
      <c r="K433" s="74">
        <f t="shared" si="272"/>
        <v>1.7381973870000001E-2</v>
      </c>
      <c r="L433" s="3"/>
      <c r="M433" s="38"/>
    </row>
    <row r="434" spans="1:13" ht="45.75" customHeight="1" outlineLevel="1" x14ac:dyDescent="0.2">
      <c r="A434" s="170" t="str">
        <f>Máximo!A434</f>
        <v>3.397</v>
      </c>
      <c r="B434" s="667" t="str">
        <f>Máximo!B434:E434</f>
        <v>8.2.1.5.1.    A frequência de coleta não poderá influenciar ou degradar o desempenho da solução.</v>
      </c>
      <c r="C434" s="668"/>
      <c r="D434" s="668"/>
      <c r="E434" s="669"/>
      <c r="F434" s="68" t="str">
        <f>IF(Máximo!F434:I434="","",Máximo!F434:I434)</f>
        <v/>
      </c>
      <c r="G434" s="72">
        <f>Máximo!G434:J434</f>
        <v>2.1459227E-4</v>
      </c>
      <c r="H434" s="70" t="str">
        <f>IF(Máximo!H434="","",Máximo!H434)</f>
        <v>Obrigatório</v>
      </c>
      <c r="I434" s="37" t="s">
        <v>17</v>
      </c>
      <c r="J434" s="73">
        <f>IF($K$13="Não Atende",0,IF(I434="","",IF(H434="",VLOOKUP(I434,Parâmetros!$B$3:$C$6,2,0),VLOOKUP(I434,Parâmetros!$B$3:$C$6,2,0)*VLOOKUP(H434,Parâmetros!$E$3:$G$5,2,0))))</f>
        <v>2</v>
      </c>
      <c r="K434" s="74">
        <f t="shared" si="272"/>
        <v>1.7381973870000001E-2</v>
      </c>
      <c r="L434" s="3"/>
      <c r="M434" s="38"/>
    </row>
    <row r="435" spans="1:13" ht="45.75" customHeight="1" outlineLevel="1" x14ac:dyDescent="0.2">
      <c r="A435" s="170" t="str">
        <f>Máximo!A435</f>
        <v>3.398</v>
      </c>
      <c r="B435" s="667" t="str">
        <f>Máximo!B435:E435</f>
        <v>8.2.1.5.2.    O PROPONENTE deverá apresentar, em tempo de planejamento, a proposta das frequências de coletas para validação e aprovação pela equipe técnica da CONTRATANTE.</v>
      </c>
      <c r="C435" s="668"/>
      <c r="D435" s="668"/>
      <c r="E435" s="669"/>
      <c r="F435" s="68" t="str">
        <f>IF(Máximo!F435:I435="","",Máximo!F435:I435)</f>
        <v/>
      </c>
      <c r="G435" s="72">
        <f>Máximo!G435:J435</f>
        <v>2.1459227E-4</v>
      </c>
      <c r="H435" s="70" t="str">
        <f>IF(Máximo!H435="","",Máximo!H435)</f>
        <v>Obrigatório</v>
      </c>
      <c r="I435" s="37" t="s">
        <v>17</v>
      </c>
      <c r="J435" s="73">
        <f>IF($K$13="Não Atende",0,IF(I435="","",IF(H435="",VLOOKUP(I435,Parâmetros!$B$3:$C$6,2,0),VLOOKUP(I435,Parâmetros!$B$3:$C$6,2,0)*VLOOKUP(H435,Parâmetros!$E$3:$G$5,2,0))))</f>
        <v>2</v>
      </c>
      <c r="K435" s="74">
        <f t="shared" si="272"/>
        <v>1.7381973870000001E-2</v>
      </c>
      <c r="L435" s="3"/>
      <c r="M435" s="38"/>
    </row>
    <row r="436" spans="1:13" ht="45.75" customHeight="1" outlineLevel="1" x14ac:dyDescent="0.2">
      <c r="A436" s="170" t="str">
        <f>Máximo!A436</f>
        <v>3.399</v>
      </c>
      <c r="B436" s="667" t="str">
        <f>Máximo!B436:E436</f>
        <v>8.2.1.5.2.1.    A CONTRATANTE se reserva o direito de modificar a frequência de coletas proposta caso o consumo de recursos computacionais da coleta influencie ou degrade o desempenho da solução, ou não atenda as necessidades de investigação de volumes processados.</v>
      </c>
      <c r="C436" s="668"/>
      <c r="D436" s="668"/>
      <c r="E436" s="669"/>
      <c r="F436" s="68" t="str">
        <f>IF(Máximo!F436:I436="","",Máximo!F436:I436)</f>
        <v/>
      </c>
      <c r="G436" s="72">
        <f>Máximo!G436:J436</f>
        <v>2.1459227E-4</v>
      </c>
      <c r="H436" s="70" t="str">
        <f>IF(Máximo!H436="","",Máximo!H436)</f>
        <v>Obrigatório</v>
      </c>
      <c r="I436" s="37" t="s">
        <v>4</v>
      </c>
      <c r="J436" s="73">
        <f>IF($K$13="Não Atende",0,IF(I436="","",IF(H436="",VLOOKUP(I436,Parâmetros!$B$3:$C$6,2,0),VLOOKUP(I436,Parâmetros!$B$3:$C$6,2,0)*VLOOKUP(H436,Parâmetros!$E$3:$G$5,2,0))))</f>
        <v>4</v>
      </c>
      <c r="K436" s="74">
        <f t="shared" si="272"/>
        <v>3.4763947740000002E-2</v>
      </c>
      <c r="L436" s="3"/>
      <c r="M436" s="38"/>
    </row>
    <row r="437" spans="1:13" ht="45.75" customHeight="1" outlineLevel="1" x14ac:dyDescent="0.2">
      <c r="A437" s="170" t="str">
        <f>Máximo!A437</f>
        <v>3.400</v>
      </c>
      <c r="B437" s="667" t="str">
        <f>Máximo!B437:E437</f>
        <v>8.2.2.     A funcionalidade de visualização das volumetrias históricas deverá:</v>
      </c>
      <c r="C437" s="668"/>
      <c r="D437" s="668"/>
      <c r="E437" s="669"/>
      <c r="F437" s="68" t="str">
        <f>IF(Máximo!F437:I437="","",Máximo!F437:I437)</f>
        <v/>
      </c>
      <c r="G437" s="72">
        <f>Máximo!G437:J437</f>
        <v>2.1459227E-4</v>
      </c>
      <c r="H437" s="70" t="str">
        <f>IF(Máximo!H437="","",Máximo!H437)</f>
        <v>Obrigatório</v>
      </c>
      <c r="I437" s="37" t="s">
        <v>4</v>
      </c>
      <c r="J437" s="73">
        <f>IF($K$13="Não Atende",0,IF(I437="","",IF(H437="",VLOOKUP(I437,Parâmetros!$B$3:$C$6,2,0),VLOOKUP(I437,Parâmetros!$B$3:$C$6,2,0)*VLOOKUP(H437,Parâmetros!$E$3:$G$5,2,0))))</f>
        <v>4</v>
      </c>
      <c r="K437" s="74">
        <f t="shared" si="272"/>
        <v>3.4763947740000002E-2</v>
      </c>
      <c r="L437" s="3"/>
      <c r="M437" s="38"/>
    </row>
    <row r="438" spans="1:13" ht="45.75" customHeight="1" outlineLevel="1" x14ac:dyDescent="0.2">
      <c r="A438" s="170" t="str">
        <f>Máximo!A438</f>
        <v>3.401</v>
      </c>
      <c r="B438" s="667" t="str">
        <f>Máximo!B438:E438</f>
        <v>8.2.2.1.     Prover recurso de visualização dos volumes históricos dos indicadores, em ordem cronológica, com visualização em tela e com recurso de exportação para planilha Excel.</v>
      </c>
      <c r="C438" s="668"/>
      <c r="D438" s="668"/>
      <c r="E438" s="669"/>
      <c r="F438" s="68" t="str">
        <f>IF(Máximo!F438:I438="","",Máximo!F438:I438)</f>
        <v/>
      </c>
      <c r="G438" s="72">
        <f>Máximo!G438:J438</f>
        <v>2.1459227E-4</v>
      </c>
      <c r="H438" s="70" t="str">
        <f>IF(Máximo!H438="","",Máximo!H438)</f>
        <v>Obrigatório</v>
      </c>
      <c r="I438" s="37" t="s">
        <v>17</v>
      </c>
      <c r="J438" s="73">
        <f>IF($K$13="Não Atende",0,IF(I438="","",IF(H438="",VLOOKUP(I438,Parâmetros!$B$3:$C$6,2,0),VLOOKUP(I438,Parâmetros!$B$3:$C$6,2,0)*VLOOKUP(H438,Parâmetros!$E$3:$G$5,2,0))))</f>
        <v>2</v>
      </c>
      <c r="K438" s="74">
        <f t="shared" si="272"/>
        <v>1.7381973870000001E-2</v>
      </c>
      <c r="L438" s="3"/>
      <c r="M438" s="38"/>
    </row>
    <row r="439" spans="1:13" ht="45.75" customHeight="1" outlineLevel="1" x14ac:dyDescent="0.2">
      <c r="A439" s="170" t="str">
        <f>Máximo!A439</f>
        <v>3.402</v>
      </c>
      <c r="B439" s="667" t="str">
        <f>Máximo!B439:E439</f>
        <v>8.2.2.2.     Permitir que o usuário informe o período para o qual este deseja recuperar ou visualizar os dados para as modalidades:</v>
      </c>
      <c r="C439" s="668"/>
      <c r="D439" s="668"/>
      <c r="E439" s="669"/>
      <c r="F439" s="68" t="str">
        <f>IF(Máximo!F439:I439="","",Máximo!F439:I439)</f>
        <v/>
      </c>
      <c r="G439" s="72">
        <f>Máximo!G439:J439</f>
        <v>2.1459227E-4</v>
      </c>
      <c r="H439" s="70" t="str">
        <f>IF(Máximo!H439="","",Máximo!H439)</f>
        <v>Obrigatório</v>
      </c>
      <c r="I439" s="37" t="s">
        <v>17</v>
      </c>
      <c r="J439" s="73">
        <f>IF($K$13="Não Atende",0,IF(I439="","",IF(H439="",VLOOKUP(I439,Parâmetros!$B$3:$C$6,2,0),VLOOKUP(I439,Parâmetros!$B$3:$C$6,2,0)*VLOOKUP(H439,Parâmetros!$E$3:$G$5,2,0))))</f>
        <v>2</v>
      </c>
      <c r="K439" s="74">
        <f t="shared" si="272"/>
        <v>1.7381973870000001E-2</v>
      </c>
      <c r="L439" s="3"/>
      <c r="M439" s="38"/>
    </row>
    <row r="440" spans="1:13" ht="45.75" customHeight="1" outlineLevel="1" x14ac:dyDescent="0.2">
      <c r="A440" s="170" t="str">
        <f>Máximo!A440</f>
        <v>3.403</v>
      </c>
      <c r="B440" s="667" t="str">
        <f>Máximo!B440:E440</f>
        <v>8.2.2.2.1.    Período por dia. Exemplo: de 1 a 31 de janeiro de 2013</v>
      </c>
      <c r="C440" s="668"/>
      <c r="D440" s="668"/>
      <c r="E440" s="669"/>
      <c r="F440" s="68" t="str">
        <f>IF(Máximo!F440:I440="","",Máximo!F440:I440)</f>
        <v/>
      </c>
      <c r="G440" s="72">
        <f>Máximo!G440:J440</f>
        <v>2.1459227E-4</v>
      </c>
      <c r="H440" s="70" t="str">
        <f>IF(Máximo!H440="","",Máximo!H440)</f>
        <v>Obrigatório</v>
      </c>
      <c r="I440" s="37" t="s">
        <v>17</v>
      </c>
      <c r="J440" s="73">
        <f>IF($K$13="Não Atende",0,IF(I440="","",IF(H440="",VLOOKUP(I440,Parâmetros!$B$3:$C$6,2,0),VLOOKUP(I440,Parâmetros!$B$3:$C$6,2,0)*VLOOKUP(H440,Parâmetros!$E$3:$G$5,2,0))))</f>
        <v>2</v>
      </c>
      <c r="K440" s="74">
        <f t="shared" si="272"/>
        <v>1.7381973870000001E-2</v>
      </c>
      <c r="L440" s="3"/>
      <c r="M440" s="38"/>
    </row>
    <row r="441" spans="1:13" ht="45.75" customHeight="1" outlineLevel="1" x14ac:dyDescent="0.2">
      <c r="A441" s="170" t="str">
        <f>Máximo!A441</f>
        <v>3.404</v>
      </c>
      <c r="B441" s="667" t="str">
        <f>Máximo!B441:E441</f>
        <v>8.2.2.2.2.    Período por horário: Exemplo: das 8 às 18h do dia 10 de janeiro de 2013</v>
      </c>
      <c r="C441" s="668"/>
      <c r="D441" s="668"/>
      <c r="E441" s="669"/>
      <c r="F441" s="68" t="str">
        <f>IF(Máximo!F441:I441="","",Máximo!F441:I441)</f>
        <v/>
      </c>
      <c r="G441" s="72">
        <f>Máximo!G441:J441</f>
        <v>2.1459227E-4</v>
      </c>
      <c r="H441" s="70" t="str">
        <f>IF(Máximo!H441="","",Máximo!H441)</f>
        <v>Obrigatório</v>
      </c>
      <c r="I441" s="37" t="s">
        <v>17</v>
      </c>
      <c r="J441" s="73">
        <f>IF($K$13="Não Atende",0,IF(I441="","",IF(H441="",VLOOKUP(I441,Parâmetros!$B$3:$C$6,2,0),VLOOKUP(I441,Parâmetros!$B$3:$C$6,2,0)*VLOOKUP(H441,Parâmetros!$E$3:$G$5,2,0))))</f>
        <v>2</v>
      </c>
      <c r="K441" s="74">
        <f t="shared" ref="K441:K504" si="273">IF(J441="",0,((G441*J441)*$F$30)*0.9*100)</f>
        <v>1.7381973870000001E-2</v>
      </c>
      <c r="L441" s="3"/>
      <c r="M441" s="38"/>
    </row>
    <row r="442" spans="1:13" ht="45.75" customHeight="1" outlineLevel="1" x14ac:dyDescent="0.2">
      <c r="A442" s="170" t="str">
        <f>Máximo!A442</f>
        <v>3.405</v>
      </c>
      <c r="B442" s="667" t="str">
        <f>Máximo!B442:E442</f>
        <v>8.2.2.2.3.    Período por dia e horário: Exemplo: de 15 de dezembro de 2013 a 15 de janeiro de 2014, no horário de 08h31min as 20h37min.</v>
      </c>
      <c r="C442" s="668"/>
      <c r="D442" s="668"/>
      <c r="E442" s="669"/>
      <c r="F442" s="68" t="str">
        <f>IF(Máximo!F442:I442="","",Máximo!F442:I442)</f>
        <v/>
      </c>
      <c r="G442" s="72">
        <f>Máximo!G442:J442</f>
        <v>2.1459227E-4</v>
      </c>
      <c r="H442" s="70" t="str">
        <f>IF(Máximo!H442="","",Máximo!H442)</f>
        <v>Obrigatório</v>
      </c>
      <c r="I442" s="37" t="s">
        <v>17</v>
      </c>
      <c r="J442" s="73">
        <f>IF($K$13="Não Atende",0,IF(I442="","",IF(H442="",VLOOKUP(I442,Parâmetros!$B$3:$C$6,2,0),VLOOKUP(I442,Parâmetros!$B$3:$C$6,2,0)*VLOOKUP(H442,Parâmetros!$E$3:$G$5,2,0))))</f>
        <v>2</v>
      </c>
      <c r="K442" s="74">
        <f t="shared" si="273"/>
        <v>1.7381973870000001E-2</v>
      </c>
      <c r="L442" s="3"/>
      <c r="M442" s="38"/>
    </row>
    <row r="443" spans="1:13" ht="45.75" customHeight="1" outlineLevel="1" x14ac:dyDescent="0.2">
      <c r="A443" s="170" t="str">
        <f>Máximo!A443</f>
        <v>3.406</v>
      </c>
      <c r="B443" s="667" t="str">
        <f>Máximo!B443:E443</f>
        <v>8.2.2.2.4.    Dias úteis (exclusão de finais de semana).</v>
      </c>
      <c r="C443" s="668"/>
      <c r="D443" s="668"/>
      <c r="E443" s="669"/>
      <c r="F443" s="68" t="str">
        <f>IF(Máximo!F443:I443="","",Máximo!F443:I443)</f>
        <v/>
      </c>
      <c r="G443" s="72">
        <f>Máximo!G443:J443</f>
        <v>2.1459227E-4</v>
      </c>
      <c r="H443" s="70" t="str">
        <f>IF(Máximo!H443="","",Máximo!H443)</f>
        <v>Obrigatório</v>
      </c>
      <c r="I443" s="37" t="s">
        <v>17</v>
      </c>
      <c r="J443" s="73">
        <f>IF($K$13="Não Atende",0,IF(I443="","",IF(H443="",VLOOKUP(I443,Parâmetros!$B$3:$C$6,2,0),VLOOKUP(I443,Parâmetros!$B$3:$C$6,2,0)*VLOOKUP(H443,Parâmetros!$E$3:$G$5,2,0))))</f>
        <v>2</v>
      </c>
      <c r="K443" s="74">
        <f t="shared" si="273"/>
        <v>1.7381973870000001E-2</v>
      </c>
      <c r="L443" s="3"/>
      <c r="M443" s="38"/>
    </row>
    <row r="444" spans="1:13" ht="45.75" customHeight="1" outlineLevel="1" x14ac:dyDescent="0.2">
      <c r="A444" s="170" t="str">
        <f>Máximo!A444</f>
        <v>3.407</v>
      </c>
      <c r="B444" s="667" t="str">
        <f>Máximo!B444:E444</f>
        <v>8.3.   A CONTRATANTE, por meio de testes de performance, irá aferir se o sizing de infraestrutura do ambiente de Produção proposto atende à volumetria dos indicadores nos horários de pico de utilização do sistema (horários de maior movimento).</v>
      </c>
      <c r="C444" s="668"/>
      <c r="D444" s="668"/>
      <c r="E444" s="669"/>
      <c r="F444" s="68" t="str">
        <f>IF(Máximo!F444:I444="","",Máximo!F444:I444)</f>
        <v/>
      </c>
      <c r="G444" s="72">
        <f>Máximo!G444:J444</f>
        <v>2.1459227E-4</v>
      </c>
      <c r="H444" s="70" t="str">
        <f>IF(Máximo!H444="","",Máximo!H444)</f>
        <v>Obrigatório</v>
      </c>
      <c r="I444" s="37" t="s">
        <v>4</v>
      </c>
      <c r="J444" s="73">
        <f>IF($K$13="Não Atende",0,IF(I444="","",IF(H444="",VLOOKUP(I444,Parâmetros!$B$3:$C$6,2,0),VLOOKUP(I444,Parâmetros!$B$3:$C$6,2,0)*VLOOKUP(H444,Parâmetros!$E$3:$G$5,2,0))))</f>
        <v>4</v>
      </c>
      <c r="K444" s="74">
        <f t="shared" si="273"/>
        <v>3.4763947740000002E-2</v>
      </c>
      <c r="L444" s="3"/>
      <c r="M444" s="38"/>
    </row>
    <row r="445" spans="1:13" ht="45.75" customHeight="1" outlineLevel="1" x14ac:dyDescent="0.2">
      <c r="A445" s="170" t="str">
        <f>Máximo!A445</f>
        <v>3.408</v>
      </c>
      <c r="B445" s="667" t="str">
        <f>Máximo!B445:E445</f>
        <v>8.3.1.     Será de responsabilidade do PROPONENTE, juntamente com a CONTRATANTE,  injetar no aplicativo os volumes  necessários para aferir essa capacidade.</v>
      </c>
      <c r="C445" s="668"/>
      <c r="D445" s="668"/>
      <c r="E445" s="669"/>
      <c r="F445" s="68" t="str">
        <f>IF(Máximo!F445:I445="","",Máximo!F445:I445)</f>
        <v/>
      </c>
      <c r="G445" s="72">
        <f>Máximo!G445:J445</f>
        <v>2.1459227E-4</v>
      </c>
      <c r="H445" s="70" t="str">
        <f>IF(Máximo!H445="","",Máximo!H445)</f>
        <v>Obrigatório</v>
      </c>
      <c r="I445" s="37" t="s">
        <v>4</v>
      </c>
      <c r="J445" s="73">
        <f>IF($K$13="Não Atende",0,IF(I445="","",IF(H445="",VLOOKUP(I445,Parâmetros!$B$3:$C$6,2,0),VLOOKUP(I445,Parâmetros!$B$3:$C$6,2,0)*VLOOKUP(H445,Parâmetros!$E$3:$G$5,2,0))))</f>
        <v>4</v>
      </c>
      <c r="K445" s="74">
        <f t="shared" si="273"/>
        <v>3.4763947740000002E-2</v>
      </c>
      <c r="L445" s="3"/>
      <c r="M445" s="38"/>
    </row>
    <row r="446" spans="1:13" ht="45.75" customHeight="1" outlineLevel="1" x14ac:dyDescent="0.2">
      <c r="A446" s="170" t="str">
        <f>Máximo!A446</f>
        <v>3.409</v>
      </c>
      <c r="B446" s="667" t="str">
        <f>Máximo!B446:E446</f>
        <v xml:space="preserve">8.3.2.     A CONTRATANTE utilizará as funcionalidades de coleta, guarda e              visualização  histórica das volumetrias dos indicadores para aferir se o sizing realizado pelo PROPONENTE atende os volumes da CONTRATANTE. </v>
      </c>
      <c r="C446" s="668"/>
      <c r="D446" s="668"/>
      <c r="E446" s="669"/>
      <c r="F446" s="68" t="str">
        <f>IF(Máximo!F446:I446="","",Máximo!F446:I446)</f>
        <v/>
      </c>
      <c r="G446" s="72">
        <f>Máximo!G446:J446</f>
        <v>2.1459227E-4</v>
      </c>
      <c r="H446" s="70" t="str">
        <f>IF(Máximo!H446="","",Máximo!H446)</f>
        <v>Obrigatório</v>
      </c>
      <c r="I446" s="37" t="s">
        <v>4</v>
      </c>
      <c r="J446" s="73">
        <f>IF($K$13="Não Atende",0,IF(I446="","",IF(H446="",VLOOKUP(I446,Parâmetros!$B$3:$C$6,2,0),VLOOKUP(I446,Parâmetros!$B$3:$C$6,2,0)*VLOOKUP(H446,Parâmetros!$E$3:$G$5,2,0))))</f>
        <v>4</v>
      </c>
      <c r="K446" s="74">
        <f t="shared" si="273"/>
        <v>3.4763947740000002E-2</v>
      </c>
      <c r="L446" s="3"/>
      <c r="M446" s="38"/>
    </row>
    <row r="447" spans="1:13" ht="45.75" customHeight="1" outlineLevel="1" x14ac:dyDescent="0.2">
      <c r="A447" s="170" t="str">
        <f>Máximo!A447</f>
        <v>3.410</v>
      </c>
      <c r="B447" s="667" t="str">
        <f>Máximo!B447:E447</f>
        <v>8.3.3.     Essa aferição ocorrerá na fase dos testes de performance do aplicativo, antes da entrada em produção da solução, e deverá cobrir todos os módulos e camadas da solução.</v>
      </c>
      <c r="C447" s="668"/>
      <c r="D447" s="668"/>
      <c r="E447" s="669"/>
      <c r="F447" s="68" t="str">
        <f>IF(Máximo!F447:I447="","",Máximo!F447:I447)</f>
        <v/>
      </c>
      <c r="G447" s="72">
        <f>Máximo!G447:J447</f>
        <v>2.1459227E-4</v>
      </c>
      <c r="H447" s="70" t="str">
        <f>IF(Máximo!H447="","",Máximo!H447)</f>
        <v>Obrigatório</v>
      </c>
      <c r="I447" s="37" t="s">
        <v>4</v>
      </c>
      <c r="J447" s="73">
        <f>IF($K$13="Não Atende",0,IF(I447="","",IF(H447="",VLOOKUP(I447,Parâmetros!$B$3:$C$6,2,0),VLOOKUP(I447,Parâmetros!$B$3:$C$6,2,0)*VLOOKUP(H447,Parâmetros!$E$3:$G$5,2,0))))</f>
        <v>4</v>
      </c>
      <c r="K447" s="74">
        <f t="shared" si="273"/>
        <v>3.4763947740000002E-2</v>
      </c>
      <c r="L447" s="3"/>
      <c r="M447" s="38"/>
    </row>
    <row r="448" spans="1:13" ht="45.75" customHeight="1" outlineLevel="1" x14ac:dyDescent="0.2">
      <c r="A448" s="170" t="str">
        <f>Máximo!A448</f>
        <v>3.411</v>
      </c>
      <c r="B448" s="667" t="str">
        <f>Máximo!B448:E448</f>
        <v>9.  Requisitos de Alta Disponibilidade (A.D)</v>
      </c>
      <c r="C448" s="668"/>
      <c r="D448" s="668"/>
      <c r="E448" s="669"/>
      <c r="F448" s="68" t="str">
        <f>IF(Máximo!F448:I448="","",Máximo!F448:I448)</f>
        <v/>
      </c>
      <c r="G448" s="72">
        <f>Máximo!G448:J448</f>
        <v>2.1459227E-4</v>
      </c>
      <c r="H448" s="70" t="str">
        <f>IF(Máximo!H448="","",Máximo!H448)</f>
        <v>Obrigatório</v>
      </c>
      <c r="I448" s="37" t="s">
        <v>4</v>
      </c>
      <c r="J448" s="73">
        <f>IF($K$13="Não Atende",0,IF(I448="","",IF(H448="",VLOOKUP(I448,Parâmetros!$B$3:$C$6,2,0),VLOOKUP(I448,Parâmetros!$B$3:$C$6,2,0)*VLOOKUP(H448,Parâmetros!$E$3:$G$5,2,0))))</f>
        <v>4</v>
      </c>
      <c r="K448" s="74">
        <f t="shared" si="273"/>
        <v>3.4763947740000002E-2</v>
      </c>
      <c r="L448" s="3"/>
      <c r="M448" s="38"/>
    </row>
    <row r="449" spans="1:13" ht="45.75" customHeight="1" outlineLevel="1" x14ac:dyDescent="0.2">
      <c r="A449" s="170" t="str">
        <f>Máximo!A449</f>
        <v>3.412</v>
      </c>
      <c r="B449" s="667" t="str">
        <f>Máximo!B449:E449</f>
        <v>9.1.       O PROPONENTE deverá ofertar, implementar e documentar a solução de A.D.</v>
      </c>
      <c r="C449" s="668"/>
      <c r="D449" s="668"/>
      <c r="E449" s="669"/>
      <c r="F449" s="68" t="str">
        <f>IF(Máximo!F449:I449="","",Máximo!F449:I449)</f>
        <v/>
      </c>
      <c r="G449" s="72">
        <f>Máximo!G449:J449</f>
        <v>2.1459227E-4</v>
      </c>
      <c r="H449" s="70" t="str">
        <f>IF(Máximo!H449="","",Máximo!H449)</f>
        <v>Obrigatório</v>
      </c>
      <c r="I449" s="37" t="s">
        <v>4</v>
      </c>
      <c r="J449" s="73">
        <f>IF($K$13="Não Atende",0,IF(I449="","",IF(H449="",VLOOKUP(I449,Parâmetros!$B$3:$C$6,2,0),VLOOKUP(I449,Parâmetros!$B$3:$C$6,2,0)*VLOOKUP(H449,Parâmetros!$E$3:$G$5,2,0))))</f>
        <v>4</v>
      </c>
      <c r="K449" s="74">
        <f t="shared" si="273"/>
        <v>3.4763947740000002E-2</v>
      </c>
      <c r="L449" s="3"/>
      <c r="M449" s="38"/>
    </row>
    <row r="450" spans="1:13" ht="45.75" customHeight="1" outlineLevel="1" x14ac:dyDescent="0.2">
      <c r="A450" s="170" t="str">
        <f>Máximo!A450</f>
        <v>3.413</v>
      </c>
      <c r="B450" s="667" t="str">
        <f>Máximo!B450:E450</f>
        <v>9.2.       Para a solução de A.D a ser ofertada, o PROPONENTE deverá atender aos requisitos detalhados no ANEXO A - Arquitetura de HA e D.R. A Tabela de Classificação de Disponibilidade desse anexo relaciona o SLA (Service Level Agreement) a ser atingido por cada modelo de A.D conforme o tempo de interrupção suportado por uma aplicação. Tomando como referência essa tabela, para este sistema o modelo de A.D a ser implementado deverá atender aos seguintes requisitos:</v>
      </c>
      <c r="C450" s="668"/>
      <c r="D450" s="668"/>
      <c r="E450" s="669"/>
      <c r="F450" s="68" t="str">
        <f>IF(Máximo!F450:I450="","",Máximo!F450:I450)</f>
        <v/>
      </c>
      <c r="G450" s="72">
        <f>Máximo!G450:J450</f>
        <v>2.1459227E-4</v>
      </c>
      <c r="H450" s="70" t="str">
        <f>IF(Máximo!H450="","",Máximo!H450)</f>
        <v>Obrigatório</v>
      </c>
      <c r="I450" s="37" t="s">
        <v>4</v>
      </c>
      <c r="J450" s="73">
        <f>IF($K$13="Não Atende",0,IF(I450="","",IF(H450="",VLOOKUP(I450,Parâmetros!$B$3:$C$6,2,0),VLOOKUP(I450,Parâmetros!$B$3:$C$6,2,0)*VLOOKUP(H450,Parâmetros!$E$3:$G$5,2,0))))</f>
        <v>4</v>
      </c>
      <c r="K450" s="74">
        <f t="shared" si="273"/>
        <v>3.4763947740000002E-2</v>
      </c>
      <c r="L450" s="3"/>
      <c r="M450" s="38"/>
    </row>
    <row r="451" spans="1:13" ht="45.75" customHeight="1" outlineLevel="1" x14ac:dyDescent="0.2">
      <c r="A451" s="170" t="str">
        <f>Máximo!A451</f>
        <v>3.414</v>
      </c>
      <c r="B451" s="667" t="str">
        <f>Máximo!B451:E451</f>
        <v>9.2.1.        Retorno Operacional na casa de minutos.</v>
      </c>
      <c r="C451" s="668"/>
      <c r="D451" s="668"/>
      <c r="E451" s="669"/>
      <c r="F451" s="68" t="str">
        <f>IF(Máximo!F451:I451="","",Máximo!F451:I451)</f>
        <v/>
      </c>
      <c r="G451" s="72">
        <f>Máximo!G451:J451</f>
        <v>2.1459227E-4</v>
      </c>
      <c r="H451" s="70" t="str">
        <f>IF(Máximo!H451="","",Máximo!H451)</f>
        <v>Obrigatório</v>
      </c>
      <c r="I451" s="37" t="s">
        <v>4</v>
      </c>
      <c r="J451" s="73">
        <f>IF($K$13="Não Atende",0,IF(I451="","",IF(H451="",VLOOKUP(I451,Parâmetros!$B$3:$C$6,2,0),VLOOKUP(I451,Parâmetros!$B$3:$C$6,2,0)*VLOOKUP(H451,Parâmetros!$E$3:$G$5,2,0))))</f>
        <v>4</v>
      </c>
      <c r="K451" s="74">
        <f t="shared" si="273"/>
        <v>3.4763947740000002E-2</v>
      </c>
      <c r="L451" s="3"/>
      <c r="M451" s="38"/>
    </row>
    <row r="452" spans="1:13" ht="45.75" customHeight="1" outlineLevel="1" x14ac:dyDescent="0.2">
      <c r="A452" s="170" t="str">
        <f>Máximo!A452</f>
        <v>3.415</v>
      </c>
      <c r="B452" s="667" t="str">
        <f>Máximo!B452:E452</f>
        <v>9.2.2.        Disponibilidade alta.</v>
      </c>
      <c r="C452" s="668"/>
      <c r="D452" s="668"/>
      <c r="E452" s="669"/>
      <c r="F452" s="68" t="str">
        <f>IF(Máximo!F452:I452="","",Máximo!F452:I452)</f>
        <v/>
      </c>
      <c r="G452" s="72">
        <f>Máximo!G452:J452</f>
        <v>2.1459227E-4</v>
      </c>
      <c r="H452" s="70" t="str">
        <f>IF(Máximo!H452="","",Máximo!H452)</f>
        <v>Obrigatório</v>
      </c>
      <c r="I452" s="37" t="s">
        <v>17</v>
      </c>
      <c r="J452" s="73">
        <f>IF($K$13="Não Atende",0,IF(I452="","",IF(H452="",VLOOKUP(I452,Parâmetros!$B$3:$C$6,2,0),VLOOKUP(I452,Parâmetros!$B$3:$C$6,2,0)*VLOOKUP(H452,Parâmetros!$E$3:$G$5,2,0))))</f>
        <v>2</v>
      </c>
      <c r="K452" s="74">
        <f t="shared" si="273"/>
        <v>1.7381973870000001E-2</v>
      </c>
      <c r="L452" s="3"/>
      <c r="M452" s="38"/>
    </row>
    <row r="453" spans="1:13" ht="45.75" customHeight="1" outlineLevel="1" x14ac:dyDescent="0.2">
      <c r="A453" s="170" t="str">
        <f>Máximo!A453</f>
        <v>3.416</v>
      </c>
      <c r="B453" s="667" t="str">
        <f>Máximo!B453:E453</f>
        <v>9.3.       O PROPONENTE deverá apresentar, na proposta técnica, os modelos de A.D que serão implementados:</v>
      </c>
      <c r="C453" s="668"/>
      <c r="D453" s="668"/>
      <c r="E453" s="669"/>
      <c r="F453" s="68" t="str">
        <f>IF(Máximo!F453:I453="","",Máximo!F453:I453)</f>
        <v/>
      </c>
      <c r="G453" s="72">
        <f>Máximo!G453:J453</f>
        <v>2.1459227E-4</v>
      </c>
      <c r="H453" s="70" t="str">
        <f>IF(Máximo!H453="","",Máximo!H453)</f>
        <v>Obrigatório</v>
      </c>
      <c r="I453" s="37" t="s">
        <v>4</v>
      </c>
      <c r="J453" s="73">
        <f>IF($K$13="Não Atende",0,IF(I453="","",IF(H453="",VLOOKUP(I453,Parâmetros!$B$3:$C$6,2,0),VLOOKUP(I453,Parâmetros!$B$3:$C$6,2,0)*VLOOKUP(H453,Parâmetros!$E$3:$G$5,2,0))))</f>
        <v>4</v>
      </c>
      <c r="K453" s="74">
        <f t="shared" si="273"/>
        <v>3.4763947740000002E-2</v>
      </c>
      <c r="L453" s="3"/>
      <c r="M453" s="38"/>
    </row>
    <row r="454" spans="1:13" ht="45.75" customHeight="1" outlineLevel="1" x14ac:dyDescent="0.2">
      <c r="A454" s="170" t="str">
        <f>Máximo!A454</f>
        <v>3.417</v>
      </c>
      <c r="B454" s="667" t="str">
        <f>Máximo!B454:E454</f>
        <v>9.3.1.        Deverá ser fornecida a topologia lógica do A.D por módulo da aplicação e por camada (apresentação, aplicação e banco de dados).</v>
      </c>
      <c r="C454" s="668"/>
      <c r="D454" s="668"/>
      <c r="E454" s="669"/>
      <c r="F454" s="68" t="str">
        <f>IF(Máximo!F454:I454="","",Máximo!F454:I454)</f>
        <v/>
      </c>
      <c r="G454" s="72">
        <f>Máximo!G454:J454</f>
        <v>2.1459227E-4</v>
      </c>
      <c r="H454" s="70" t="str">
        <f>IF(Máximo!H454="","",Máximo!H454)</f>
        <v>Obrigatório</v>
      </c>
      <c r="I454" s="37" t="s">
        <v>4</v>
      </c>
      <c r="J454" s="73">
        <f>IF($K$13="Não Atende",0,IF(I454="","",IF(H454="",VLOOKUP(I454,Parâmetros!$B$3:$C$6,2,0),VLOOKUP(I454,Parâmetros!$B$3:$C$6,2,0)*VLOOKUP(H454,Parâmetros!$E$3:$G$5,2,0))))</f>
        <v>4</v>
      </c>
      <c r="K454" s="74">
        <f t="shared" si="273"/>
        <v>3.4763947740000002E-2</v>
      </c>
      <c r="L454" s="3"/>
      <c r="M454" s="38"/>
    </row>
    <row r="455" spans="1:13" ht="45.75" customHeight="1" outlineLevel="1" x14ac:dyDescent="0.2">
      <c r="A455" s="170" t="str">
        <f>Máximo!A455</f>
        <v>3.418</v>
      </c>
      <c r="B455" s="667" t="str">
        <f>Máximo!B455:E455</f>
        <v>9.3.2.        Deverão ser fornecidos relação e detalhamento do hardware e software requeridos, segregados por módulo da aplicação e por camada (apresentação, aplicação e banco de dados).</v>
      </c>
      <c r="C455" s="668"/>
      <c r="D455" s="668"/>
      <c r="E455" s="669"/>
      <c r="F455" s="68" t="str">
        <f>IF(Máximo!F455:I455="","",Máximo!F455:I455)</f>
        <v/>
      </c>
      <c r="G455" s="72">
        <f>Máximo!G455:J455</f>
        <v>2.1459227E-4</v>
      </c>
      <c r="H455" s="70" t="str">
        <f>IF(Máximo!H455="","",Máximo!H455)</f>
        <v>Obrigatório</v>
      </c>
      <c r="I455" s="37" t="s">
        <v>4</v>
      </c>
      <c r="J455" s="73">
        <f>IF($K$13="Não Atende",0,IF(I455="","",IF(H455="",VLOOKUP(I455,Parâmetros!$B$3:$C$6,2,0),VLOOKUP(I455,Parâmetros!$B$3:$C$6,2,0)*VLOOKUP(H455,Parâmetros!$E$3:$G$5,2,0))))</f>
        <v>4</v>
      </c>
      <c r="K455" s="74">
        <f t="shared" si="273"/>
        <v>3.4763947740000002E-2</v>
      </c>
      <c r="L455" s="3"/>
      <c r="M455" s="38"/>
    </row>
    <row r="456" spans="1:13" ht="45.75" customHeight="1" outlineLevel="1" x14ac:dyDescent="0.2">
      <c r="A456" s="170" t="str">
        <f>Máximo!A456</f>
        <v>3.419</v>
      </c>
      <c r="B456" s="667" t="str">
        <f>Máximo!B456:E456</f>
        <v>9.4.       O PROPONENTE deverá ofertar os seguintes serviços e entregáveis:</v>
      </c>
      <c r="C456" s="668"/>
      <c r="D456" s="668"/>
      <c r="E456" s="669"/>
      <c r="F456" s="68" t="str">
        <f>IF(Máximo!F456:I456="","",Máximo!F456:I456)</f>
        <v/>
      </c>
      <c r="G456" s="72">
        <f>Máximo!G456:J456</f>
        <v>2.1459227E-4</v>
      </c>
      <c r="H456" s="70" t="str">
        <f>IF(Máximo!H456="","",Máximo!H456)</f>
        <v>Obrigatório</v>
      </c>
      <c r="I456" s="37" t="s">
        <v>4</v>
      </c>
      <c r="J456" s="73">
        <f>IF($K$13="Não Atende",0,IF(I456="","",IF(H456="",VLOOKUP(I456,Parâmetros!$B$3:$C$6,2,0),VLOOKUP(I456,Parâmetros!$B$3:$C$6,2,0)*VLOOKUP(H456,Parâmetros!$E$3:$G$5,2,0))))</f>
        <v>4</v>
      </c>
      <c r="K456" s="74">
        <f t="shared" si="273"/>
        <v>3.4763947740000002E-2</v>
      </c>
      <c r="L456" s="3"/>
      <c r="M456" s="38"/>
    </row>
    <row r="457" spans="1:13" ht="45.75" customHeight="1" outlineLevel="1" x14ac:dyDescent="0.2">
      <c r="A457" s="170" t="str">
        <f>Máximo!A457</f>
        <v>3.420</v>
      </c>
      <c r="B457" s="667" t="str">
        <f>Máximo!B457:E457</f>
        <v>9.4.1.        Desenvolvimento, customização, implantação e documentação de scripts interpretados, ou executados em nível de sistema operacional, necessários para a implementação da A.D.</v>
      </c>
      <c r="C457" s="668"/>
      <c r="D457" s="668"/>
      <c r="E457" s="669"/>
      <c r="F457" s="68" t="str">
        <f>IF(Máximo!F457:I457="","",Máximo!F457:I457)</f>
        <v/>
      </c>
      <c r="G457" s="72">
        <f>Máximo!G457:J457</f>
        <v>2.1459227E-4</v>
      </c>
      <c r="H457" s="70" t="str">
        <f>IF(Máximo!H457="","",Máximo!H457)</f>
        <v>Obrigatório</v>
      </c>
      <c r="I457" s="37" t="s">
        <v>17</v>
      </c>
      <c r="J457" s="73">
        <f>IF($K$13="Não Atende",0,IF(I457="","",IF(H457="",VLOOKUP(I457,Parâmetros!$B$3:$C$6,2,0),VLOOKUP(I457,Parâmetros!$B$3:$C$6,2,0)*VLOOKUP(H457,Parâmetros!$E$3:$G$5,2,0))))</f>
        <v>2</v>
      </c>
      <c r="K457" s="74">
        <f t="shared" si="273"/>
        <v>1.7381973870000001E-2</v>
      </c>
      <c r="L457" s="3"/>
      <c r="M457" s="38"/>
    </row>
    <row r="458" spans="1:13" ht="45.75" customHeight="1" outlineLevel="1" x14ac:dyDescent="0.2">
      <c r="A458" s="170" t="str">
        <f>Máximo!A458</f>
        <v>3.421</v>
      </c>
      <c r="B458" s="667" t="str">
        <f>Máximo!B458:E458</f>
        <v>9.4.2.        Desenvolvimento, customização, implantação e documentação de scripts interpretados, ou executados em nível de sistema operacional, necessários identificar a correta subida dos módulos de aplicação e dos bancos de dados em contexto de ativação e operação em modo de A.D.</v>
      </c>
      <c r="C458" s="668"/>
      <c r="D458" s="668"/>
      <c r="E458" s="669"/>
      <c r="F458" s="68" t="str">
        <f>IF(Máximo!F458:I458="","",Máximo!F458:I458)</f>
        <v/>
      </c>
      <c r="G458" s="72">
        <f>Máximo!G458:J458</f>
        <v>2.1459227E-4</v>
      </c>
      <c r="H458" s="70" t="str">
        <f>IF(Máximo!H458="","",Máximo!H458)</f>
        <v>Obrigatório</v>
      </c>
      <c r="I458" s="37" t="s">
        <v>17</v>
      </c>
      <c r="J458" s="73">
        <f>IF($K$13="Não Atende",0,IF(I458="","",IF(H458="",VLOOKUP(I458,Parâmetros!$B$3:$C$6,2,0),VLOOKUP(I458,Parâmetros!$B$3:$C$6,2,0)*VLOOKUP(H458,Parâmetros!$E$3:$G$5,2,0))))</f>
        <v>2</v>
      </c>
      <c r="K458" s="74">
        <f t="shared" si="273"/>
        <v>1.7381973870000001E-2</v>
      </c>
      <c r="L458" s="3"/>
      <c r="M458" s="38"/>
    </row>
    <row r="459" spans="1:13" ht="45.75" customHeight="1" outlineLevel="1" x14ac:dyDescent="0.2">
      <c r="A459" s="170" t="str">
        <f>Máximo!A459</f>
        <v>3.422</v>
      </c>
      <c r="B459" s="667" t="str">
        <f>Máximo!B459:E459</f>
        <v>9.4.3.        Desenvolvimento e documentação do Plano de Testes a ser utilizado para testar e homologar a solução de A.D. Essa documentação deverá seguir o padrão da CONTRATANTE, cujo template será fornecido na etapa de planejamento. Nesta documentação, minimamente, o PROPONENTE será responsável por detalhar:</v>
      </c>
      <c r="C459" s="668"/>
      <c r="D459" s="668"/>
      <c r="E459" s="669"/>
      <c r="F459" s="68" t="str">
        <f>IF(Máximo!F459:I459="","",Máximo!F459:I459)</f>
        <v/>
      </c>
      <c r="G459" s="72">
        <f>Máximo!G459:J459</f>
        <v>2.1459227E-4</v>
      </c>
      <c r="H459" s="70" t="str">
        <f>IF(Máximo!H459="","",Máximo!H459)</f>
        <v>Obrigatório</v>
      </c>
      <c r="I459" s="37" t="s">
        <v>4</v>
      </c>
      <c r="J459" s="73">
        <f>IF($K$13="Não Atende",0,IF(I459="","",IF(H459="",VLOOKUP(I459,Parâmetros!$B$3:$C$6,2,0),VLOOKUP(I459,Parâmetros!$B$3:$C$6,2,0)*VLOOKUP(H459,Parâmetros!$E$3:$G$5,2,0))))</f>
        <v>4</v>
      </c>
      <c r="K459" s="74">
        <f t="shared" si="273"/>
        <v>3.4763947740000002E-2</v>
      </c>
      <c r="L459" s="3"/>
      <c r="M459" s="38"/>
    </row>
    <row r="460" spans="1:13" ht="45.75" customHeight="1" outlineLevel="1" x14ac:dyDescent="0.2">
      <c r="A460" s="170" t="str">
        <f>Máximo!A460</f>
        <v>3.423</v>
      </c>
      <c r="B460" s="667" t="str">
        <f>Máximo!B460:E460</f>
        <v>9.4.3.1 Cenário de Teste Cenários de Testes individualizados para cada componente lógico apresentado na topologia da solução de A.D. ofertada.</v>
      </c>
      <c r="C460" s="668"/>
      <c r="D460" s="668"/>
      <c r="E460" s="669"/>
      <c r="F460" s="68" t="str">
        <f>IF(Máximo!F460:I460="","",Máximo!F460:I460)</f>
        <v/>
      </c>
      <c r="G460" s="72">
        <f>Máximo!G460:J460</f>
        <v>2.1459227E-4</v>
      </c>
      <c r="H460" s="70" t="str">
        <f>IF(Máximo!H460="","",Máximo!H460)</f>
        <v>Obrigatório</v>
      </c>
      <c r="I460" s="37" t="s">
        <v>4</v>
      </c>
      <c r="J460" s="73">
        <f>IF($K$13="Não Atende",0,IF(I460="","",IF(H460="",VLOOKUP(I460,Parâmetros!$B$3:$C$6,2,0),VLOOKUP(I460,Parâmetros!$B$3:$C$6,2,0)*VLOOKUP(H460,Parâmetros!$E$3:$G$5,2,0))))</f>
        <v>4</v>
      </c>
      <c r="K460" s="74">
        <f t="shared" si="273"/>
        <v>3.4763947740000002E-2</v>
      </c>
      <c r="L460" s="3"/>
      <c r="M460" s="38"/>
    </row>
    <row r="461" spans="1:13" ht="45.75" customHeight="1" outlineLevel="1" x14ac:dyDescent="0.2">
      <c r="A461" s="170" t="str">
        <f>Máximo!A461</f>
        <v>3.424</v>
      </c>
      <c r="B461" s="667" t="str">
        <f>Máximo!B461:E461</f>
        <v>9.4.3.2 Camada Lógica Camada lógica da solução a ser testada no respectivo cenário de testes.</v>
      </c>
      <c r="C461" s="668"/>
      <c r="D461" s="668"/>
      <c r="E461" s="669"/>
      <c r="F461" s="68" t="str">
        <f>IF(Máximo!F461:I461="","",Máximo!F461:I461)</f>
        <v/>
      </c>
      <c r="G461" s="72">
        <f>Máximo!G461:J461</f>
        <v>2.1459227E-4</v>
      </c>
      <c r="H461" s="70" t="str">
        <f>IF(Máximo!H461="","",Máximo!H461)</f>
        <v>Obrigatório</v>
      </c>
      <c r="I461" s="37" t="s">
        <v>4</v>
      </c>
      <c r="J461" s="73">
        <f>IF($K$13="Não Atende",0,IF(I461="","",IF(H461="",VLOOKUP(I461,Parâmetros!$B$3:$C$6,2,0),VLOOKUP(I461,Parâmetros!$B$3:$C$6,2,0)*VLOOKUP(H461,Parâmetros!$E$3:$G$5,2,0))))</f>
        <v>4</v>
      </c>
      <c r="K461" s="74">
        <f t="shared" si="273"/>
        <v>3.4763947740000002E-2</v>
      </c>
      <c r="L461" s="3"/>
      <c r="M461" s="38"/>
    </row>
    <row r="462" spans="1:13" ht="45.75" customHeight="1" outlineLevel="1" x14ac:dyDescent="0.2">
      <c r="A462" s="170" t="str">
        <f>Máximo!A462</f>
        <v>3.425</v>
      </c>
      <c r="B462" s="667" t="str">
        <f>Máximo!B462:E462</f>
        <v>9.4.3.3 Componentes da Aplicação Envolvidos Componente da aplicação que representa um agrupamento lógico da solução a ser testada.</v>
      </c>
      <c r="C462" s="668"/>
      <c r="D462" s="668"/>
      <c r="E462" s="669"/>
      <c r="F462" s="68" t="str">
        <f>IF(Máximo!F462:I462="","",Máximo!F462:I462)</f>
        <v/>
      </c>
      <c r="G462" s="72">
        <f>Máximo!G462:J462</f>
        <v>2.1459227E-4</v>
      </c>
      <c r="H462" s="70" t="str">
        <f>IF(Máximo!H462="","",Máximo!H462)</f>
        <v>Obrigatório</v>
      </c>
      <c r="I462" s="37" t="s">
        <v>4</v>
      </c>
      <c r="J462" s="73">
        <f>IF($K$13="Não Atende",0,IF(I462="","",IF(H462="",VLOOKUP(I462,Parâmetros!$B$3:$C$6,2,0),VLOOKUP(I462,Parâmetros!$B$3:$C$6,2,0)*VLOOKUP(H462,Parâmetros!$E$3:$G$5,2,0))))</f>
        <v>4</v>
      </c>
      <c r="K462" s="74">
        <f t="shared" si="273"/>
        <v>3.4763947740000002E-2</v>
      </c>
      <c r="L462" s="3"/>
      <c r="M462" s="38"/>
    </row>
    <row r="463" spans="1:13" ht="45.75" customHeight="1" outlineLevel="1" x14ac:dyDescent="0.2">
      <c r="A463" s="170" t="str">
        <f>Máximo!A463</f>
        <v>3.426</v>
      </c>
      <c r="B463" s="667" t="str">
        <f>Máximo!B463:E463</f>
        <v>9.4.3.4 Transação da Aplicação Transação da aplicação que servirá para testar o cenário de teste.</v>
      </c>
      <c r="C463" s="668"/>
      <c r="D463" s="668"/>
      <c r="E463" s="669"/>
      <c r="F463" s="68" t="str">
        <f>IF(Máximo!F463:I463="","",Máximo!F463:I463)</f>
        <v/>
      </c>
      <c r="G463" s="72">
        <f>Máximo!G463:J463</f>
        <v>2.1459227E-4</v>
      </c>
      <c r="H463" s="70" t="str">
        <f>IF(Máximo!H463="","",Máximo!H463)</f>
        <v>Obrigatório</v>
      </c>
      <c r="I463" s="37" t="s">
        <v>4</v>
      </c>
      <c r="J463" s="73">
        <f>IF($K$13="Não Atende",0,IF(I463="","",IF(H463="",VLOOKUP(I463,Parâmetros!$B$3:$C$6,2,0),VLOOKUP(I463,Parâmetros!$B$3:$C$6,2,0)*VLOOKUP(H463,Parâmetros!$E$3:$G$5,2,0))))</f>
        <v>4</v>
      </c>
      <c r="K463" s="74">
        <f t="shared" si="273"/>
        <v>3.4763947740000002E-2</v>
      </c>
      <c r="L463" s="3"/>
      <c r="M463" s="38"/>
    </row>
    <row r="464" spans="1:13" ht="45.75" customHeight="1" outlineLevel="1" x14ac:dyDescent="0.2">
      <c r="A464" s="170" t="str">
        <f>Máximo!A464</f>
        <v>3.427</v>
      </c>
      <c r="B464" s="667" t="str">
        <f>Máximo!B464:E464</f>
        <v>9.4.3.5 Componentes de Hardware Envolvidos Componentes de hardware que serão utilizados na execução do cenário de teste.</v>
      </c>
      <c r="C464" s="668"/>
      <c r="D464" s="668"/>
      <c r="E464" s="669"/>
      <c r="F464" s="68" t="str">
        <f>IF(Máximo!F464:I464="","",Máximo!F464:I464)</f>
        <v/>
      </c>
      <c r="G464" s="72">
        <f>Máximo!G464:J464</f>
        <v>2.1459227E-4</v>
      </c>
      <c r="H464" s="70" t="str">
        <f>IF(Máximo!H464="","",Máximo!H464)</f>
        <v>Obrigatório</v>
      </c>
      <c r="I464" s="37" t="s">
        <v>4</v>
      </c>
      <c r="J464" s="73">
        <f>IF($K$13="Não Atende",0,IF(I464="","",IF(H464="",VLOOKUP(I464,Parâmetros!$B$3:$C$6,2,0),VLOOKUP(I464,Parâmetros!$B$3:$C$6,2,0)*VLOOKUP(H464,Parâmetros!$E$3:$G$5,2,0))))</f>
        <v>4</v>
      </c>
      <c r="K464" s="74">
        <f t="shared" si="273"/>
        <v>3.4763947740000002E-2</v>
      </c>
      <c r="L464" s="3"/>
      <c r="M464" s="38"/>
    </row>
    <row r="465" spans="1:13" ht="45.75" customHeight="1" outlineLevel="1" x14ac:dyDescent="0.2">
      <c r="A465" s="170" t="str">
        <f>Máximo!A465</f>
        <v>3.428</v>
      </c>
      <c r="B465" s="667" t="str">
        <f>Máximo!B465:E465</f>
        <v>9.4.3.6 Tipo de Determina se o cenário de teste irá requerer intervenção manual ou automática para a ativação do H.A.</v>
      </c>
      <c r="C465" s="668"/>
      <c r="D465" s="668"/>
      <c r="E465" s="669"/>
      <c r="F465" s="68" t="str">
        <f>IF(Máximo!F465:I465="","",Máximo!F465:I465)</f>
        <v/>
      </c>
      <c r="G465" s="72">
        <f>Máximo!G465:J465</f>
        <v>2.1459227E-4</v>
      </c>
      <c r="H465" s="70" t="str">
        <f>IF(Máximo!H465="","",Máximo!H465)</f>
        <v>Obrigatório</v>
      </c>
      <c r="I465" s="37" t="s">
        <v>4</v>
      </c>
      <c r="J465" s="73">
        <f>IF($K$13="Não Atende",0,IF(I465="","",IF(H465="",VLOOKUP(I465,Parâmetros!$B$3:$C$6,2,0),VLOOKUP(I465,Parâmetros!$B$3:$C$6,2,0)*VLOOKUP(H465,Parâmetros!$E$3:$G$5,2,0))))</f>
        <v>4</v>
      </c>
      <c r="K465" s="74">
        <f t="shared" si="273"/>
        <v>3.4763947740000002E-2</v>
      </c>
      <c r="L465" s="3"/>
      <c r="M465" s="38"/>
    </row>
    <row r="466" spans="1:13" ht="45.75" customHeight="1" outlineLevel="1" x14ac:dyDescent="0.2">
      <c r="A466" s="170" t="str">
        <f>Máximo!A466</f>
        <v>3.429</v>
      </c>
      <c r="B466" s="667" t="str">
        <f>Máximo!B466:E466</f>
        <v>9.4.3.7 Data Data prevista de execução do cenário de teste.</v>
      </c>
      <c r="C466" s="668"/>
      <c r="D466" s="668"/>
      <c r="E466" s="669"/>
      <c r="F466" s="68" t="str">
        <f>IF(Máximo!F466:I466="","",Máximo!F466:I466)</f>
        <v/>
      </c>
      <c r="G466" s="72">
        <f>Máximo!G466:J466</f>
        <v>2.1459227E-4</v>
      </c>
      <c r="H466" s="70" t="str">
        <f>IF(Máximo!H466="","",Máximo!H466)</f>
        <v>Obrigatório</v>
      </c>
      <c r="I466" s="37" t="s">
        <v>4</v>
      </c>
      <c r="J466" s="73">
        <f>IF($K$13="Não Atende",0,IF(I466="","",IF(H466="",VLOOKUP(I466,Parâmetros!$B$3:$C$6,2,0),VLOOKUP(I466,Parâmetros!$B$3:$C$6,2,0)*VLOOKUP(H466,Parâmetros!$E$3:$G$5,2,0))))</f>
        <v>4</v>
      </c>
      <c r="K466" s="74">
        <f t="shared" si="273"/>
        <v>3.4763947740000002E-2</v>
      </c>
      <c r="L466" s="3"/>
      <c r="M466" s="38"/>
    </row>
    <row r="467" spans="1:13" ht="45.75" customHeight="1" outlineLevel="1" x14ac:dyDescent="0.2">
      <c r="A467" s="170" t="str">
        <f>Máximo!A467</f>
        <v>3.430</v>
      </c>
      <c r="B467" s="667" t="str">
        <f>Máximo!B467:E467</f>
        <v>9.4.3.8 Tempo Estimado para Execução (xx h:yy m) Tempo estimado para a execução do cenário de teste.</v>
      </c>
      <c r="C467" s="668"/>
      <c r="D467" s="668"/>
      <c r="E467" s="669"/>
      <c r="F467" s="68" t="str">
        <f>IF(Máximo!F467:I467="","",Máximo!F467:I467)</f>
        <v/>
      </c>
      <c r="G467" s="72">
        <f>Máximo!G467:J467</f>
        <v>2.1459227E-4</v>
      </c>
      <c r="H467" s="70" t="str">
        <f>IF(Máximo!H467="","",Máximo!H467)</f>
        <v>Obrigatório</v>
      </c>
      <c r="I467" s="37" t="s">
        <v>4</v>
      </c>
      <c r="J467" s="73">
        <f>IF($K$13="Não Atende",0,IF(I467="","",IF(H467="",VLOOKUP(I467,Parâmetros!$B$3:$C$6,2,0),VLOOKUP(I467,Parâmetros!$B$3:$C$6,2,0)*VLOOKUP(H467,Parâmetros!$E$3:$G$5,2,0))))</f>
        <v>4</v>
      </c>
      <c r="K467" s="74">
        <f t="shared" si="273"/>
        <v>3.4763947740000002E-2</v>
      </c>
      <c r="L467" s="3"/>
      <c r="M467" s="38"/>
    </row>
    <row r="468" spans="1:13" ht="45.75" customHeight="1" outlineLevel="1" x14ac:dyDescent="0.2">
      <c r="A468" s="170" t="str">
        <f>Máximo!A468</f>
        <v>3.431</v>
      </c>
      <c r="B468" s="667" t="str">
        <f>Máximo!B468:E468</f>
        <v>9.4.3.9 Passos (steps) detalhados Detalhamento passo a passo do cenário de teste em unidades de execução que devem, obrigatoriamente, ter um resultado correspondente descrito no campo "Resultado Esperado".</v>
      </c>
      <c r="C468" s="668"/>
      <c r="D468" s="668"/>
      <c r="E468" s="669"/>
      <c r="F468" s="68" t="str">
        <f>IF(Máximo!F468:I468="","",Máximo!F468:I468)</f>
        <v/>
      </c>
      <c r="G468" s="72">
        <f>Máximo!G468:J468</f>
        <v>2.1459227E-4</v>
      </c>
      <c r="H468" s="70" t="str">
        <f>IF(Máximo!H468="","",Máximo!H468)</f>
        <v>Obrigatório</v>
      </c>
      <c r="I468" s="37" t="s">
        <v>4</v>
      </c>
      <c r="J468" s="73">
        <f>IF($K$13="Não Atende",0,IF(I468="","",IF(H468="",VLOOKUP(I468,Parâmetros!$B$3:$C$6,2,0),VLOOKUP(I468,Parâmetros!$B$3:$C$6,2,0)*VLOOKUP(H468,Parâmetros!$E$3:$G$5,2,0))))</f>
        <v>4</v>
      </c>
      <c r="K468" s="74">
        <f t="shared" si="273"/>
        <v>3.4763947740000002E-2</v>
      </c>
      <c r="L468" s="3"/>
      <c r="M468" s="38"/>
    </row>
    <row r="469" spans="1:13" ht="45.75" customHeight="1" outlineLevel="1" x14ac:dyDescent="0.2">
      <c r="A469" s="170" t="str">
        <f>Máximo!A469</f>
        <v>3.432</v>
      </c>
      <c r="B469" s="667" t="str">
        <f>Máximo!B469:E469</f>
        <v xml:space="preserve"> 1. Enviar requisição para aplicação por meio do navegador web</v>
      </c>
      <c r="C469" s="668"/>
      <c r="D469" s="668"/>
      <c r="E469" s="669"/>
      <c r="F469" s="68" t="str">
        <f>IF(Máximo!F469:I469="","",Máximo!F469:I469)</f>
        <v/>
      </c>
      <c r="G469" s="72">
        <f>Máximo!G469:J469</f>
        <v>2.1459227E-4</v>
      </c>
      <c r="H469" s="70" t="str">
        <f>IF(Máximo!H469="","",Máximo!H469)</f>
        <v>Obrigatório</v>
      </c>
      <c r="I469" s="37" t="s">
        <v>4</v>
      </c>
      <c r="J469" s="73">
        <f>IF($K$13="Não Atende",0,IF(I469="","",IF(H469="",VLOOKUP(I469,Parâmetros!$B$3:$C$6,2,0),VLOOKUP(I469,Parâmetros!$B$3:$C$6,2,0)*VLOOKUP(H469,Parâmetros!$E$3:$G$5,2,0))))</f>
        <v>4</v>
      </c>
      <c r="K469" s="74">
        <f t="shared" si="273"/>
        <v>3.4763947740000002E-2</v>
      </c>
      <c r="L469" s="3"/>
      <c r="M469" s="38"/>
    </row>
    <row r="470" spans="1:13" ht="45.75" customHeight="1" outlineLevel="1" x14ac:dyDescent="0.2">
      <c r="A470" s="170" t="str">
        <f>Máximo!A470</f>
        <v>3.433</v>
      </c>
      <c r="B470" s="667" t="str">
        <f>Máximo!B470:E470</f>
        <v xml:space="preserve"> 2. Acessar Webservers de cadastro   e seguir procedimento de STOP para simular queda de serviço.</v>
      </c>
      <c r="C470" s="668"/>
      <c r="D470" s="668"/>
      <c r="E470" s="669"/>
      <c r="F470" s="68" t="str">
        <f>IF(Máximo!F470:I470="","",Máximo!F470:I470)</f>
        <v/>
      </c>
      <c r="G470" s="72">
        <f>Máximo!G470:J470</f>
        <v>2.1459227E-4</v>
      </c>
      <c r="H470" s="70" t="str">
        <f>IF(Máximo!H470="","",Máximo!H470)</f>
        <v>Obrigatório</v>
      </c>
      <c r="I470" s="37" t="s">
        <v>4</v>
      </c>
      <c r="J470" s="73">
        <f>IF($K$13="Não Atende",0,IF(I470="","",IF(H470="",VLOOKUP(I470,Parâmetros!$B$3:$C$6,2,0),VLOOKUP(I470,Parâmetros!$B$3:$C$6,2,0)*VLOOKUP(H470,Parâmetros!$E$3:$G$5,2,0))))</f>
        <v>4</v>
      </c>
      <c r="K470" s="74">
        <f t="shared" si="273"/>
        <v>3.4763947740000002E-2</v>
      </c>
      <c r="L470" s="3"/>
      <c r="M470" s="38"/>
    </row>
    <row r="471" spans="1:13" ht="45.75" customHeight="1" outlineLevel="1" x14ac:dyDescent="0.2">
      <c r="A471" s="170" t="str">
        <f>Máximo!A471</f>
        <v>3.434</v>
      </c>
      <c r="B471" s="667" t="str">
        <f>Máximo!B471:E471</f>
        <v xml:space="preserve"> 3. Verificação de balanceamento de carga nos demais servidores do farm de aplicação.</v>
      </c>
      <c r="C471" s="668"/>
      <c r="D471" s="668"/>
      <c r="E471" s="669"/>
      <c r="F471" s="68" t="str">
        <f>IF(Máximo!F471:I471="","",Máximo!F471:I471)</f>
        <v/>
      </c>
      <c r="G471" s="72">
        <f>Máximo!G471:J471</f>
        <v>2.1459227E-4</v>
      </c>
      <c r="H471" s="70" t="str">
        <f>IF(Máximo!H471="","",Máximo!H471)</f>
        <v>Obrigatório</v>
      </c>
      <c r="I471" s="37" t="s">
        <v>4</v>
      </c>
      <c r="J471" s="73">
        <f>IF($K$13="Não Atende",0,IF(I471="","",IF(H471="",VLOOKUP(I471,Parâmetros!$B$3:$C$6,2,0),VLOOKUP(I471,Parâmetros!$B$3:$C$6,2,0)*VLOOKUP(H471,Parâmetros!$E$3:$G$5,2,0))))</f>
        <v>4</v>
      </c>
      <c r="K471" s="74">
        <f t="shared" si="273"/>
        <v>3.4763947740000002E-2</v>
      </c>
      <c r="L471" s="3"/>
      <c r="M471" s="38"/>
    </row>
    <row r="472" spans="1:13" ht="45.75" customHeight="1" outlineLevel="1" x14ac:dyDescent="0.2">
      <c r="A472" s="170" t="str">
        <f>Máximo!A472</f>
        <v>3.435</v>
      </c>
      <c r="B472" s="667" t="str">
        <f>Máximo!B472:E472</f>
        <v>9.4.3.10 Equipe/ Responsável Nome da(s) equipe(s) e do(s) responsável(is) pela execução de cada passo do cenário de teste.</v>
      </c>
      <c r="C472" s="668"/>
      <c r="D472" s="668"/>
      <c r="E472" s="669"/>
      <c r="F472" s="68" t="str">
        <f>IF(Máximo!F472:I472="","",Máximo!F472:I472)</f>
        <v/>
      </c>
      <c r="G472" s="72">
        <f>Máximo!G472:J472</f>
        <v>2.1459227E-4</v>
      </c>
      <c r="H472" s="70" t="str">
        <f>IF(Máximo!H472="","",Máximo!H472)</f>
        <v>Obrigatório</v>
      </c>
      <c r="I472" s="37" t="s">
        <v>4</v>
      </c>
      <c r="J472" s="73">
        <f>IF($K$13="Não Atende",0,IF(I472="","",IF(H472="",VLOOKUP(I472,Parâmetros!$B$3:$C$6,2,0),VLOOKUP(I472,Parâmetros!$B$3:$C$6,2,0)*VLOOKUP(H472,Parâmetros!$E$3:$G$5,2,0))))</f>
        <v>4</v>
      </c>
      <c r="K472" s="74">
        <f t="shared" si="273"/>
        <v>3.4763947740000002E-2</v>
      </c>
      <c r="L472" s="3"/>
      <c r="M472" s="38"/>
    </row>
    <row r="473" spans="1:13" ht="45.75" customHeight="1" outlineLevel="1" x14ac:dyDescent="0.2">
      <c r="A473" s="170" t="str">
        <f>Máximo!A473</f>
        <v>3.436</v>
      </c>
      <c r="B473" s="667" t="str">
        <f>Máximo!B473:E473</f>
        <v>9.4.3.11 Resultado Esperado Descrição detalhada do resultado esperado durante a execução do cenário de teste.</v>
      </c>
      <c r="C473" s="668"/>
      <c r="D473" s="668"/>
      <c r="E473" s="669"/>
      <c r="F473" s="68" t="str">
        <f>IF(Máximo!F473:I473="","",Máximo!F473:I473)</f>
        <v/>
      </c>
      <c r="G473" s="72">
        <f>Máximo!G473:J473</f>
        <v>2.1459227E-4</v>
      </c>
      <c r="H473" s="70" t="str">
        <f>IF(Máximo!H473="","",Máximo!H473)</f>
        <v>Obrigatório</v>
      </c>
      <c r="I473" s="37" t="s">
        <v>4</v>
      </c>
      <c r="J473" s="73">
        <f>IF($K$13="Não Atende",0,IF(I473="","",IF(H473="",VLOOKUP(I473,Parâmetros!$B$3:$C$6,2,0),VLOOKUP(I473,Parâmetros!$B$3:$C$6,2,0)*VLOOKUP(H473,Parâmetros!$E$3:$G$5,2,0))))</f>
        <v>4</v>
      </c>
      <c r="K473" s="74">
        <f t="shared" si="273"/>
        <v>3.4763947740000002E-2</v>
      </c>
      <c r="L473" s="3"/>
      <c r="M473" s="38"/>
    </row>
    <row r="474" spans="1:13" ht="45.75" customHeight="1" outlineLevel="1" x14ac:dyDescent="0.2">
      <c r="A474" s="170" t="str">
        <f>Máximo!A474</f>
        <v>3.437</v>
      </c>
      <c r="B474" s="667" t="str">
        <f>Máximo!B474:E474</f>
        <v xml:space="preserve"> 1. Execução inicial de logon bem-sucedido.</v>
      </c>
      <c r="C474" s="668"/>
      <c r="D474" s="668"/>
      <c r="E474" s="669"/>
      <c r="F474" s="68" t="str">
        <f>IF(Máximo!F474:I474="","",Máximo!F474:I474)</f>
        <v/>
      </c>
      <c r="G474" s="72">
        <f>Máximo!G474:J474</f>
        <v>2.1459227E-4</v>
      </c>
      <c r="H474" s="70" t="str">
        <f>IF(Máximo!H474="","",Máximo!H474)</f>
        <v>Obrigatório</v>
      </c>
      <c r="I474" s="37" t="s">
        <v>4</v>
      </c>
      <c r="J474" s="73">
        <f>IF($K$13="Não Atende",0,IF(I474="","",IF(H474="",VLOOKUP(I474,Parâmetros!$B$3:$C$6,2,0),VLOOKUP(I474,Parâmetros!$B$3:$C$6,2,0)*VLOOKUP(H474,Parâmetros!$E$3:$G$5,2,0))))</f>
        <v>4</v>
      </c>
      <c r="K474" s="74">
        <f t="shared" si="273"/>
        <v>3.4763947740000002E-2</v>
      </c>
      <c r="L474" s="3"/>
      <c r="M474" s="38"/>
    </row>
    <row r="475" spans="1:13" ht="45.75" customHeight="1" outlineLevel="1" x14ac:dyDescent="0.2">
      <c r="A475" s="170" t="str">
        <f>Máximo!A475</f>
        <v>3.438</v>
      </c>
      <c r="B475" s="667" t="str">
        <f>Máximo!B475:E475</f>
        <v xml:space="preserve"> 2. Os usuários conectados no(s) webserver(s) inativo(s) perdem a sessão, porém quando a sessão é reiniciada a persistência de sessão é mantida.</v>
      </c>
      <c r="C475" s="668"/>
      <c r="D475" s="668"/>
      <c r="E475" s="669"/>
      <c r="F475" s="68" t="str">
        <f>IF(Máximo!F475:I475="","",Máximo!F475:I475)</f>
        <v/>
      </c>
      <c r="G475" s="72">
        <f>Máximo!G475:J475</f>
        <v>2.1459227E-4</v>
      </c>
      <c r="H475" s="70" t="str">
        <f>IF(Máximo!H475="","",Máximo!H475)</f>
        <v>Obrigatório</v>
      </c>
      <c r="I475" s="37" t="s">
        <v>4</v>
      </c>
      <c r="J475" s="73">
        <f>IF($K$13="Não Atende",0,IF(I475="","",IF(H475="",VLOOKUP(I475,Parâmetros!$B$3:$C$6,2,0),VLOOKUP(I475,Parâmetros!$B$3:$C$6,2,0)*VLOOKUP(H475,Parâmetros!$E$3:$G$5,2,0))))</f>
        <v>4</v>
      </c>
      <c r="K475" s="74">
        <f t="shared" si="273"/>
        <v>3.4763947740000002E-2</v>
      </c>
      <c r="L475" s="3"/>
      <c r="M475" s="38"/>
    </row>
    <row r="476" spans="1:13" ht="45.75" customHeight="1" outlineLevel="1" x14ac:dyDescent="0.2">
      <c r="A476" s="170" t="str">
        <f>Máximo!A476</f>
        <v>3.439</v>
      </c>
      <c r="B476" s="667" t="str">
        <f>Máximo!B476:E476</f>
        <v xml:space="preserve"> 3. Requisições são balanceadas entre todos os webservers de forma automática pelo balanceador.</v>
      </c>
      <c r="C476" s="668"/>
      <c r="D476" s="668"/>
      <c r="E476" s="669"/>
      <c r="F476" s="68" t="str">
        <f>IF(Máximo!F476:I476="","",Máximo!F476:I476)</f>
        <v/>
      </c>
      <c r="G476" s="72">
        <f>Máximo!G476:J476</f>
        <v>2.1459227E-4</v>
      </c>
      <c r="H476" s="70" t="str">
        <f>IF(Máximo!H476="","",Máximo!H476)</f>
        <v>Obrigatório</v>
      </c>
      <c r="I476" s="37" t="s">
        <v>4</v>
      </c>
      <c r="J476" s="73">
        <f>IF($K$13="Não Atende",0,IF(I476="","",IF(H476="",VLOOKUP(I476,Parâmetros!$B$3:$C$6,2,0),VLOOKUP(I476,Parâmetros!$B$3:$C$6,2,0)*VLOOKUP(H476,Parâmetros!$E$3:$G$5,2,0))))</f>
        <v>4</v>
      </c>
      <c r="K476" s="74">
        <f t="shared" si="273"/>
        <v>3.4763947740000002E-2</v>
      </c>
      <c r="L476" s="3"/>
      <c r="M476" s="38"/>
    </row>
    <row r="477" spans="1:13" ht="45.75" customHeight="1" outlineLevel="1" x14ac:dyDescent="0.2">
      <c r="A477" s="170" t="str">
        <f>Máximo!A477</f>
        <v>3.440</v>
      </c>
      <c r="B477" s="667" t="str">
        <f>Máximo!B477:E477</f>
        <v>9.4.3.12 Resultado Obtido Descrição detalhada do resultado obtido para cada passo executado no cenário de teste.</v>
      </c>
      <c r="C477" s="668"/>
      <c r="D477" s="668"/>
      <c r="E477" s="669"/>
      <c r="F477" s="68" t="str">
        <f>IF(Máximo!F477:I477="","",Máximo!F477:I477)</f>
        <v/>
      </c>
      <c r="G477" s="72">
        <f>Máximo!G477:J477</f>
        <v>2.1459227E-4</v>
      </c>
      <c r="H477" s="70" t="str">
        <f>IF(Máximo!H477="","",Máximo!H477)</f>
        <v>Obrigatório</v>
      </c>
      <c r="I477" s="37" t="s">
        <v>4</v>
      </c>
      <c r="J477" s="73">
        <f>IF($K$13="Não Atende",0,IF(I477="","",IF(H477="",VLOOKUP(I477,Parâmetros!$B$3:$C$6,2,0),VLOOKUP(I477,Parâmetros!$B$3:$C$6,2,0)*VLOOKUP(H477,Parâmetros!$E$3:$G$5,2,0))))</f>
        <v>4</v>
      </c>
      <c r="K477" s="74">
        <f t="shared" si="273"/>
        <v>3.4763947740000002E-2</v>
      </c>
      <c r="L477" s="3"/>
      <c r="M477" s="38"/>
    </row>
    <row r="478" spans="1:13" ht="45.75" customHeight="1" outlineLevel="1" x14ac:dyDescent="0.2">
      <c r="A478" s="170" t="str">
        <f>Máximo!A478</f>
        <v>3.441</v>
      </c>
      <c r="B478" s="667" t="str">
        <f>Máximo!B478:E478</f>
        <v xml:space="preserve"> 1. Execução inicial de logon bem-sucedido.</v>
      </c>
      <c r="C478" s="668"/>
      <c r="D478" s="668"/>
      <c r="E478" s="669"/>
      <c r="F478" s="68" t="str">
        <f>IF(Máximo!F478:I478="","",Máximo!F478:I478)</f>
        <v/>
      </c>
      <c r="G478" s="72">
        <f>Máximo!G478:J478</f>
        <v>2.1459227E-4</v>
      </c>
      <c r="H478" s="70" t="str">
        <f>IF(Máximo!H478="","",Máximo!H478)</f>
        <v>Obrigatório</v>
      </c>
      <c r="I478" s="37" t="s">
        <v>4</v>
      </c>
      <c r="J478" s="73">
        <f>IF($K$13="Não Atende",0,IF(I478="","",IF(H478="",VLOOKUP(I478,Parâmetros!$B$3:$C$6,2,0),VLOOKUP(I478,Parâmetros!$B$3:$C$6,2,0)*VLOOKUP(H478,Parâmetros!$E$3:$G$5,2,0))))</f>
        <v>4</v>
      </c>
      <c r="K478" s="74">
        <f t="shared" si="273"/>
        <v>3.4763947740000002E-2</v>
      </c>
      <c r="L478" s="3"/>
      <c r="M478" s="38"/>
    </row>
    <row r="479" spans="1:13" ht="45.75" customHeight="1" outlineLevel="1" x14ac:dyDescent="0.2">
      <c r="A479" s="170" t="str">
        <f>Máximo!A479</f>
        <v>3.442</v>
      </c>
      <c r="B479" s="667" t="str">
        <f>Máximo!B479:E479</f>
        <v xml:space="preserve"> 2. O mecanismo de persistência de sessão falhou.</v>
      </c>
      <c r="C479" s="668"/>
      <c r="D479" s="668"/>
      <c r="E479" s="669"/>
      <c r="F479" s="68" t="str">
        <f>IF(Máximo!F479:I479="","",Máximo!F479:I479)</f>
        <v/>
      </c>
      <c r="G479" s="72">
        <f>Máximo!G479:J479</f>
        <v>2.1459227E-4</v>
      </c>
      <c r="H479" s="70" t="str">
        <f>IF(Máximo!H479="","",Máximo!H479)</f>
        <v>Obrigatório</v>
      </c>
      <c r="I479" s="37" t="s">
        <v>4</v>
      </c>
      <c r="J479" s="73">
        <f>IF($K$13="Não Atende",0,IF(I479="","",IF(H479="",VLOOKUP(I479,Parâmetros!$B$3:$C$6,2,0),VLOOKUP(I479,Parâmetros!$B$3:$C$6,2,0)*VLOOKUP(H479,Parâmetros!$E$3:$G$5,2,0))))</f>
        <v>4</v>
      </c>
      <c r="K479" s="74">
        <f t="shared" si="273"/>
        <v>3.4763947740000002E-2</v>
      </c>
      <c r="L479" s="3"/>
      <c r="M479" s="38"/>
    </row>
    <row r="480" spans="1:13" ht="45.75" customHeight="1" outlineLevel="1" x14ac:dyDescent="0.2">
      <c r="A480" s="170" t="str">
        <f>Máximo!A480</f>
        <v>3.443</v>
      </c>
      <c r="B480" s="667" t="str">
        <f>Máximo!B480:E480</f>
        <v xml:space="preserve"> 3. O balanceamento de carga não funcionou de forma adequada.</v>
      </c>
      <c r="C480" s="668"/>
      <c r="D480" s="668"/>
      <c r="E480" s="669"/>
      <c r="F480" s="68" t="str">
        <f>IF(Máximo!F480:I480="","",Máximo!F480:I480)</f>
        <v/>
      </c>
      <c r="G480" s="72">
        <f>Máximo!G480:J480</f>
        <v>2.1459227E-4</v>
      </c>
      <c r="H480" s="70" t="str">
        <f>IF(Máximo!H480="","",Máximo!H480)</f>
        <v>Obrigatório</v>
      </c>
      <c r="I480" s="37" t="s">
        <v>4</v>
      </c>
      <c r="J480" s="73">
        <f>IF($K$13="Não Atende",0,IF(I480="","",IF(H480="",VLOOKUP(I480,Parâmetros!$B$3:$C$6,2,0),VLOOKUP(I480,Parâmetros!$B$3:$C$6,2,0)*VLOOKUP(H480,Parâmetros!$E$3:$G$5,2,0))))</f>
        <v>4</v>
      </c>
      <c r="K480" s="74">
        <f t="shared" si="273"/>
        <v>3.4763947740000002E-2</v>
      </c>
      <c r="L480" s="3"/>
      <c r="M480" s="38"/>
    </row>
    <row r="481" spans="1:13" ht="45.75" customHeight="1" outlineLevel="1" x14ac:dyDescent="0.2">
      <c r="A481" s="170" t="str">
        <f>Máximo!A481</f>
        <v>3.444</v>
      </c>
      <c r="B481" s="667" t="str">
        <f>Máximo!B481:E481</f>
        <v>9.4.3.13 Procedimento de Reteste Descrição detalhada do procedimento de reteste caso o resultado obtido seja diferente do resultado esperado durante a execução do cenário de teste.</v>
      </c>
      <c r="C481" s="668"/>
      <c r="D481" s="668"/>
      <c r="E481" s="669"/>
      <c r="F481" s="68" t="str">
        <f>IF(Máximo!F481:I481="","",Máximo!F481:I481)</f>
        <v/>
      </c>
      <c r="G481" s="72">
        <f>Máximo!G481:J481</f>
        <v>2.1459227E-4</v>
      </c>
      <c r="H481" s="70" t="str">
        <f>IF(Máximo!H481="","",Máximo!H481)</f>
        <v>Obrigatório</v>
      </c>
      <c r="I481" s="37" t="s">
        <v>4</v>
      </c>
      <c r="J481" s="73">
        <f>IF($K$13="Não Atende",0,IF(I481="","",IF(H481="",VLOOKUP(I481,Parâmetros!$B$3:$C$6,2,0),VLOOKUP(I481,Parâmetros!$B$3:$C$6,2,0)*VLOOKUP(H481,Parâmetros!$E$3:$G$5,2,0))))</f>
        <v>4</v>
      </c>
      <c r="K481" s="74">
        <f t="shared" si="273"/>
        <v>3.4763947740000002E-2</v>
      </c>
      <c r="L481" s="3"/>
      <c r="M481" s="38"/>
    </row>
    <row r="482" spans="1:13" ht="45.75" customHeight="1" outlineLevel="1" x14ac:dyDescent="0.2">
      <c r="A482" s="170" t="str">
        <f>Máximo!A482</f>
        <v>3.445</v>
      </c>
      <c r="B482" s="667" t="str">
        <f>Máximo!B482:E482</f>
        <v xml:space="preserve"> 1. Investigar causas de problemas identificados.</v>
      </c>
      <c r="C482" s="668"/>
      <c r="D482" s="668"/>
      <c r="E482" s="669"/>
      <c r="F482" s="68" t="str">
        <f>IF(Máximo!F482:I482="","",Máximo!F482:I482)</f>
        <v/>
      </c>
      <c r="G482" s="72">
        <f>Máximo!G482:J482</f>
        <v>2.1459227E-4</v>
      </c>
      <c r="H482" s="70" t="str">
        <f>IF(Máximo!H482="","",Máximo!H482)</f>
        <v>Obrigatório</v>
      </c>
      <c r="I482" s="37" t="s">
        <v>4</v>
      </c>
      <c r="J482" s="73">
        <f>IF($K$13="Não Atende",0,IF(I482="","",IF(H482="",VLOOKUP(I482,Parâmetros!$B$3:$C$6,2,0),VLOOKUP(I482,Parâmetros!$B$3:$C$6,2,0)*VLOOKUP(H482,Parâmetros!$E$3:$G$5,2,0))))</f>
        <v>4</v>
      </c>
      <c r="K482" s="74">
        <f t="shared" si="273"/>
        <v>3.4763947740000002E-2</v>
      </c>
      <c r="L482" s="3"/>
      <c r="M482" s="38"/>
    </row>
    <row r="483" spans="1:13" ht="45.75" customHeight="1" outlineLevel="1" x14ac:dyDescent="0.2">
      <c r="A483" s="170" t="str">
        <f>Máximo!A483</f>
        <v>3.446</v>
      </c>
      <c r="B483" s="667" t="str">
        <f>Máximo!B483:E483</f>
        <v xml:space="preserve"> 2. Corrigir anomalias encontradas.</v>
      </c>
      <c r="C483" s="668"/>
      <c r="D483" s="668"/>
      <c r="E483" s="669"/>
      <c r="F483" s="68" t="str">
        <f>IF(Máximo!F483:I483="","",Máximo!F483:I483)</f>
        <v/>
      </c>
      <c r="G483" s="72">
        <f>Máximo!G483:J483</f>
        <v>2.1459227E-4</v>
      </c>
      <c r="H483" s="70" t="str">
        <f>IF(Máximo!H483="","",Máximo!H483)</f>
        <v>Obrigatório</v>
      </c>
      <c r="I483" s="37" t="s">
        <v>4</v>
      </c>
      <c r="J483" s="73">
        <f>IF($K$13="Não Atende",0,IF(I483="","",IF(H483="",VLOOKUP(I483,Parâmetros!$B$3:$C$6,2,0),VLOOKUP(I483,Parâmetros!$B$3:$C$6,2,0)*VLOOKUP(H483,Parâmetros!$E$3:$G$5,2,0))))</f>
        <v>4</v>
      </c>
      <c r="K483" s="74">
        <f t="shared" si="273"/>
        <v>3.4763947740000002E-2</v>
      </c>
      <c r="L483" s="3"/>
      <c r="M483" s="38"/>
    </row>
    <row r="484" spans="1:13" ht="45.75" customHeight="1" outlineLevel="1" x14ac:dyDescent="0.2">
      <c r="A484" s="170" t="str">
        <f>Máximo!A484</f>
        <v>3.447</v>
      </c>
      <c r="B484" s="667" t="str">
        <f>Máximo!B484:E484</f>
        <v xml:space="preserve"> 3. Reiniciar cenário até que o resultado esperado seja alcançado em sua totalidade.</v>
      </c>
      <c r="C484" s="668"/>
      <c r="D484" s="668"/>
      <c r="E484" s="669"/>
      <c r="F484" s="68" t="str">
        <f>IF(Máximo!F484:I484="","",Máximo!F484:I484)</f>
        <v/>
      </c>
      <c r="G484" s="72">
        <f>Máximo!G484:J484</f>
        <v>2.1459227E-4</v>
      </c>
      <c r="H484" s="70" t="str">
        <f>IF(Máximo!H484="","",Máximo!H484)</f>
        <v>Obrigatório</v>
      </c>
      <c r="I484" s="37" t="s">
        <v>4</v>
      </c>
      <c r="J484" s="73">
        <f>IF($K$13="Não Atende",0,IF(I484="","",IF(H484="",VLOOKUP(I484,Parâmetros!$B$3:$C$6,2,0),VLOOKUP(I484,Parâmetros!$B$3:$C$6,2,0)*VLOOKUP(H484,Parâmetros!$E$3:$G$5,2,0))))</f>
        <v>4</v>
      </c>
      <c r="K484" s="74">
        <f t="shared" si="273"/>
        <v>3.4763947740000002E-2</v>
      </c>
      <c r="L484" s="3"/>
      <c r="M484" s="38"/>
    </row>
    <row r="485" spans="1:13" ht="45.75" customHeight="1" outlineLevel="1" x14ac:dyDescent="0.2">
      <c r="A485" s="170" t="str">
        <f>Máximo!A485</f>
        <v>3.448</v>
      </c>
      <c r="B485" s="667" t="str">
        <f>Máximo!B485:E485</f>
        <v>9.4.3.14 Status Status da execução do cenário de teste.</v>
      </c>
      <c r="C485" s="668"/>
      <c r="D485" s="668"/>
      <c r="E485" s="669"/>
      <c r="F485" s="68" t="str">
        <f>IF(Máximo!F485:I485="","",Máximo!F485:I485)</f>
        <v/>
      </c>
      <c r="G485" s="72">
        <f>Máximo!G485:J485</f>
        <v>2.1459227E-4</v>
      </c>
      <c r="H485" s="70" t="str">
        <f>IF(Máximo!H485="","",Máximo!H485)</f>
        <v>Obrigatório</v>
      </c>
      <c r="I485" s="37" t="s">
        <v>4</v>
      </c>
      <c r="J485" s="73">
        <f>IF($K$13="Não Atende",0,IF(I485="","",IF(H485="",VLOOKUP(I485,Parâmetros!$B$3:$C$6,2,0),VLOOKUP(I485,Parâmetros!$B$3:$C$6,2,0)*VLOOKUP(H485,Parâmetros!$E$3:$G$5,2,0))))</f>
        <v>4</v>
      </c>
      <c r="K485" s="74">
        <f t="shared" si="273"/>
        <v>3.4763947740000002E-2</v>
      </c>
      <c r="L485" s="3"/>
      <c r="M485" s="38"/>
    </row>
    <row r="486" spans="1:13" ht="45.75" customHeight="1" outlineLevel="1" x14ac:dyDescent="0.2">
      <c r="A486" s="170" t="str">
        <f>Máximo!A486</f>
        <v>3.449</v>
      </c>
      <c r="B486" s="667" t="str">
        <f>Máximo!B486:E486</f>
        <v>9.4.3.15 Responsável/Observações/Ressalvas Observações gerais e ressalvas registradas durante a execução do cenário de teste.</v>
      </c>
      <c r="C486" s="668"/>
      <c r="D486" s="668"/>
      <c r="E486" s="669"/>
      <c r="F486" s="68" t="str">
        <f>IF(Máximo!F486:I486="","",Máximo!F486:I486)</f>
        <v/>
      </c>
      <c r="G486" s="72">
        <f>Máximo!G486:J486</f>
        <v>2.1459227E-4</v>
      </c>
      <c r="H486" s="70" t="str">
        <f>IF(Máximo!H486="","",Máximo!H486)</f>
        <v>Obrigatório</v>
      </c>
      <c r="I486" s="37" t="s">
        <v>4</v>
      </c>
      <c r="J486" s="73">
        <f>IF($K$13="Não Atende",0,IF(I486="","",IF(H486="",VLOOKUP(I486,Parâmetros!$B$3:$C$6,2,0),VLOOKUP(I486,Parâmetros!$B$3:$C$6,2,0)*VLOOKUP(H486,Parâmetros!$E$3:$G$5,2,0))))</f>
        <v>4</v>
      </c>
      <c r="K486" s="74">
        <f t="shared" si="273"/>
        <v>3.4763947740000002E-2</v>
      </c>
      <c r="L486" s="3"/>
      <c r="M486" s="38"/>
    </row>
    <row r="487" spans="1:13" ht="45.75" customHeight="1" outlineLevel="1" x14ac:dyDescent="0.2">
      <c r="A487" s="170" t="str">
        <f>Máximo!A487</f>
        <v>3.450</v>
      </c>
      <c r="B487" s="667" t="str">
        <f>Máximo!B487:E487</f>
        <v>9.4.4.        Homologação da solução de A.D.</v>
      </c>
      <c r="C487" s="668"/>
      <c r="D487" s="668"/>
      <c r="E487" s="669"/>
      <c r="F487" s="68" t="str">
        <f>IF(Máximo!F487:I487="","",Máximo!F487:I487)</f>
        <v/>
      </c>
      <c r="G487" s="72">
        <f>Máximo!G487:J487</f>
        <v>2.1459227E-4</v>
      </c>
      <c r="H487" s="70" t="str">
        <f>IF(Máximo!H487="","",Máximo!H487)</f>
        <v>Obrigatório</v>
      </c>
      <c r="I487" s="37" t="s">
        <v>4</v>
      </c>
      <c r="J487" s="73">
        <f>IF($K$13="Não Atende",0,IF(I487="","",IF(H487="",VLOOKUP(I487,Parâmetros!$B$3:$C$6,2,0),VLOOKUP(I487,Parâmetros!$B$3:$C$6,2,0)*VLOOKUP(H487,Parâmetros!$E$3:$G$5,2,0))))</f>
        <v>4</v>
      </c>
      <c r="K487" s="74">
        <f t="shared" si="273"/>
        <v>3.4763947740000002E-2</v>
      </c>
      <c r="L487" s="3"/>
      <c r="M487" s="38"/>
    </row>
    <row r="488" spans="1:13" ht="45.75" customHeight="1" outlineLevel="1" x14ac:dyDescent="0.2">
      <c r="A488" s="170" t="str">
        <f>Máximo!A488</f>
        <v>3.451</v>
      </c>
      <c r="B488" s="667" t="str">
        <f>Máximo!B488:E488</f>
        <v>9.4.4.1.        A homologação da solução de A.D será feita através da execução de um total de 2 (duas) operações bem sucedidas de ativação da A.D e de retorno à operação normal, por módulo da aplicação e por camada.</v>
      </c>
      <c r="C488" s="668"/>
      <c r="D488" s="668"/>
      <c r="E488" s="669"/>
      <c r="F488" s="68" t="str">
        <f>IF(Máximo!F488:I488="","",Máximo!F488:I488)</f>
        <v/>
      </c>
      <c r="G488" s="72">
        <f>Máximo!G488:J488</f>
        <v>2.1459227E-4</v>
      </c>
      <c r="H488" s="70" t="str">
        <f>IF(Máximo!H488="","",Máximo!H488)</f>
        <v>Obrigatório</v>
      </c>
      <c r="I488" s="37" t="s">
        <v>4</v>
      </c>
      <c r="J488" s="73">
        <f>IF($K$13="Não Atende",0,IF(I488="","",IF(H488="",VLOOKUP(I488,Parâmetros!$B$3:$C$6,2,0),VLOOKUP(I488,Parâmetros!$B$3:$C$6,2,0)*VLOOKUP(H488,Parâmetros!$E$3:$G$5,2,0))))</f>
        <v>4</v>
      </c>
      <c r="K488" s="74">
        <f t="shared" si="273"/>
        <v>3.4763947740000002E-2</v>
      </c>
      <c r="L488" s="3"/>
      <c r="M488" s="38"/>
    </row>
    <row r="489" spans="1:13" ht="45.75" customHeight="1" outlineLevel="1" x14ac:dyDescent="0.2">
      <c r="A489" s="170" t="str">
        <f>Máximo!A489</f>
        <v>3.452</v>
      </c>
      <c r="B489" s="667" t="str">
        <f>Máximo!B489:E489</f>
        <v>9.4.4.2.        As 2 (duas) operações deverão ser realizadas antes da entrada em produção da solução.</v>
      </c>
      <c r="C489" s="668"/>
      <c r="D489" s="668"/>
      <c r="E489" s="669"/>
      <c r="F489" s="68" t="str">
        <f>IF(Máximo!F489:I489="","",Máximo!F489:I489)</f>
        <v/>
      </c>
      <c r="G489" s="72">
        <f>Máximo!G489:J489</f>
        <v>2.1459227E-4</v>
      </c>
      <c r="H489" s="70" t="str">
        <f>IF(Máximo!H489="","",Máximo!H489)</f>
        <v>Obrigatório</v>
      </c>
      <c r="I489" s="37" t="s">
        <v>4</v>
      </c>
      <c r="J489" s="73">
        <f>IF($K$13="Não Atende",0,IF(I489="","",IF(H489="",VLOOKUP(I489,Parâmetros!$B$3:$C$6,2,0),VLOOKUP(I489,Parâmetros!$B$3:$C$6,2,0)*VLOOKUP(H489,Parâmetros!$E$3:$G$5,2,0))))</f>
        <v>4</v>
      </c>
      <c r="K489" s="74">
        <f t="shared" si="273"/>
        <v>3.4763947740000002E-2</v>
      </c>
      <c r="L489" s="3"/>
      <c r="M489" s="38"/>
    </row>
    <row r="490" spans="1:13" ht="45.75" customHeight="1" outlineLevel="1" x14ac:dyDescent="0.2">
      <c r="A490" s="170" t="str">
        <f>Máximo!A490</f>
        <v>3.453</v>
      </c>
      <c r="B490" s="667" t="str">
        <f>Máximo!B490:E490</f>
        <v>9.4.4.3.        As 2 (duas) operações serão executadas pela equipe da CONTRATANTE e acompanhadas pela PROPONENTE dentro das dependências da CONTRATANTE. A CONTRATANTE utilizará o Plano de Testes entregue pelo PROPONENTE para ativar a aplicação em modo A.D e retornar à sua operação normal.</v>
      </c>
      <c r="C490" s="668"/>
      <c r="D490" s="668"/>
      <c r="E490" s="669"/>
      <c r="F490" s="68" t="str">
        <f>IF(Máximo!F490:I490="","",Máximo!F490:I490)</f>
        <v/>
      </c>
      <c r="G490" s="72">
        <f>Máximo!G490:J490</f>
        <v>2.1459227E-4</v>
      </c>
      <c r="H490" s="70" t="str">
        <f>IF(Máximo!H490="","",Máximo!H490)</f>
        <v>Obrigatório</v>
      </c>
      <c r="I490" s="37" t="s">
        <v>4</v>
      </c>
      <c r="J490" s="73">
        <f>IF($K$13="Não Atende",0,IF(I490="","",IF(H490="",VLOOKUP(I490,Parâmetros!$B$3:$C$6,2,0),VLOOKUP(I490,Parâmetros!$B$3:$C$6,2,0)*VLOOKUP(H490,Parâmetros!$E$3:$G$5,2,0))))</f>
        <v>4</v>
      </c>
      <c r="K490" s="74">
        <f t="shared" si="273"/>
        <v>3.4763947740000002E-2</v>
      </c>
      <c r="L490" s="3"/>
      <c r="M490" s="38"/>
    </row>
    <row r="491" spans="1:13" ht="45.75" customHeight="1" outlineLevel="1" x14ac:dyDescent="0.2">
      <c r="A491" s="170" t="str">
        <f>Máximo!A491</f>
        <v>3.454</v>
      </c>
      <c r="B491" s="667" t="str">
        <f>Máximo!B491:E491</f>
        <v>9.4.4.4.        Não serão contabilizadas, no total de 2 (duas) operações, as tentativas em que ocorrerem falhas, quer sejam decorrentes da documentação apresentada, quer sejam nos scripts criados e documentados. Para esses casos, caberá à PROPONENTE prover as devidas correções e ajustes no Plano de Testes antes de nova tentativa ser feita.</v>
      </c>
      <c r="C491" s="668"/>
      <c r="D491" s="668"/>
      <c r="E491" s="669"/>
      <c r="F491" s="68" t="str">
        <f>IF(Máximo!F491:I491="","",Máximo!F491:I491)</f>
        <v/>
      </c>
      <c r="G491" s="72">
        <f>Máximo!G491:J491</f>
        <v>2.1459227E-4</v>
      </c>
      <c r="H491" s="70" t="str">
        <f>IF(Máximo!H491="","",Máximo!H491)</f>
        <v>Obrigatório</v>
      </c>
      <c r="I491" s="37" t="s">
        <v>4</v>
      </c>
      <c r="J491" s="73">
        <f>IF($K$13="Não Atende",0,IF(I491="","",IF(H491="",VLOOKUP(I491,Parâmetros!$B$3:$C$6,2,0),VLOOKUP(I491,Parâmetros!$B$3:$C$6,2,0)*VLOOKUP(H491,Parâmetros!$E$3:$G$5,2,0))))</f>
        <v>4</v>
      </c>
      <c r="K491" s="74">
        <f t="shared" si="273"/>
        <v>3.4763947740000002E-2</v>
      </c>
      <c r="L491" s="3"/>
      <c r="M491" s="38"/>
    </row>
    <row r="492" spans="1:13" ht="45.75" customHeight="1" outlineLevel="1" x14ac:dyDescent="0.2">
      <c r="A492" s="170" t="str">
        <f>Máximo!A492</f>
        <v>3.455</v>
      </c>
      <c r="B492" s="667" t="str">
        <f>Máximo!B492:E492</f>
        <v>9.4.5.        Entrega da documentação</v>
      </c>
      <c r="C492" s="668"/>
      <c r="D492" s="668"/>
      <c r="E492" s="669"/>
      <c r="F492" s="68" t="str">
        <f>IF(Máximo!F492:I492="","",Máximo!F492:I492)</f>
        <v/>
      </c>
      <c r="G492" s="72">
        <f>Máximo!G492:J492</f>
        <v>2.1459227E-4</v>
      </c>
      <c r="H492" s="70" t="str">
        <f>IF(Máximo!H492="","",Máximo!H492)</f>
        <v>Obrigatório</v>
      </c>
      <c r="I492" s="37" t="s">
        <v>4</v>
      </c>
      <c r="J492" s="73">
        <f>IF($K$13="Não Atende",0,IF(I492="","",IF(H492="",VLOOKUP(I492,Parâmetros!$B$3:$C$6,2,0),VLOOKUP(I492,Parâmetros!$B$3:$C$6,2,0)*VLOOKUP(H492,Parâmetros!$E$3:$G$5,2,0))))</f>
        <v>4</v>
      </c>
      <c r="K492" s="74">
        <f t="shared" si="273"/>
        <v>3.4763947740000002E-2</v>
      </c>
      <c r="L492" s="3"/>
      <c r="M492" s="38"/>
    </row>
    <row r="493" spans="1:13" ht="45.75" customHeight="1" outlineLevel="1" x14ac:dyDescent="0.2">
      <c r="A493" s="170" t="str">
        <f>Máximo!A493</f>
        <v>3.456</v>
      </c>
      <c r="B493" s="667" t="str">
        <f>Máximo!B493:E493</f>
        <v>9.4.5.1.        A documentação completa da solução de A.D. deverá ser entregue através de meio eletrônico e em formato que possa ser posteriormente editado pela Oi, a exemplo de, mas não limitado a, .DOC, .XLS, .VSD.</v>
      </c>
      <c r="C493" s="668"/>
      <c r="D493" s="668"/>
      <c r="E493" s="669"/>
      <c r="F493" s="68" t="str">
        <f>IF(Máximo!F493:I493="","",Máximo!F493:I493)</f>
        <v/>
      </c>
      <c r="G493" s="72">
        <f>Máximo!G493:J493</f>
        <v>2.1459227E-4</v>
      </c>
      <c r="H493" s="70" t="str">
        <f>IF(Máximo!H493="","",Máximo!H493)</f>
        <v>Obrigatório</v>
      </c>
      <c r="I493" s="37" t="s">
        <v>17</v>
      </c>
      <c r="J493" s="73">
        <f>IF($K$13="Não Atende",0,IF(I493="","",IF(H493="",VLOOKUP(I493,Parâmetros!$B$3:$C$6,2,0),VLOOKUP(I493,Parâmetros!$B$3:$C$6,2,0)*VLOOKUP(H493,Parâmetros!$E$3:$G$5,2,0))))</f>
        <v>2</v>
      </c>
      <c r="K493" s="74">
        <f t="shared" si="273"/>
        <v>1.7381973870000001E-2</v>
      </c>
      <c r="L493" s="3"/>
      <c r="M493" s="38"/>
    </row>
    <row r="494" spans="1:13" ht="45.75" customHeight="1" outlineLevel="1" x14ac:dyDescent="0.2">
      <c r="A494" s="170" t="str">
        <f>Máximo!A494</f>
        <v>3.457</v>
      </c>
      <c r="B494" s="667" t="str">
        <f>Máximo!B494:E494</f>
        <v>9.5.          Modelo de Contratações:</v>
      </c>
      <c r="C494" s="668"/>
      <c r="D494" s="668"/>
      <c r="E494" s="669"/>
      <c r="F494" s="68" t="str">
        <f>IF(Máximo!F494:I494="","",Máximo!F494:I494)</f>
        <v/>
      </c>
      <c r="G494" s="72">
        <f>Máximo!G494:J494</f>
        <v>2.1459227E-4</v>
      </c>
      <c r="H494" s="70" t="str">
        <f>IF(Máximo!H494="","",Máximo!H494)</f>
        <v>Obrigatório</v>
      </c>
      <c r="I494" s="37" t="s">
        <v>4</v>
      </c>
      <c r="J494" s="73">
        <f>IF($K$13="Não Atende",0,IF(I494="","",IF(H494="",VLOOKUP(I494,Parâmetros!$B$3:$C$6,2,0),VLOOKUP(I494,Parâmetros!$B$3:$C$6,2,0)*VLOOKUP(H494,Parâmetros!$E$3:$G$5,2,0))))</f>
        <v>4</v>
      </c>
      <c r="K494" s="74">
        <f t="shared" si="273"/>
        <v>3.4763947740000002E-2</v>
      </c>
      <c r="L494" s="3"/>
      <c r="M494" s="38"/>
    </row>
    <row r="495" spans="1:13" ht="45.75" customHeight="1" outlineLevel="1" x14ac:dyDescent="0.2">
      <c r="A495" s="170" t="str">
        <f>Máximo!A495</f>
        <v>3.458</v>
      </c>
      <c r="B495" s="667" t="str">
        <f>Máximo!B495:E495</f>
        <v>9.5.1. O modelo de contratação da implementação da A.D. é o de “Escopo Fechado” onde todo o escopo dos serviços descritos deverá ser efetuado integralmente pela PROPONENTE sem a cobrança unitária nem definição de limites de horas.</v>
      </c>
      <c r="C495" s="668"/>
      <c r="D495" s="668"/>
      <c r="E495" s="669"/>
      <c r="F495" s="68" t="str">
        <f>IF(Máximo!F495:I495="","",Máximo!F495:I495)</f>
        <v/>
      </c>
      <c r="G495" s="72">
        <f>Máximo!G495:J495</f>
        <v>2.1459227E-4</v>
      </c>
      <c r="H495" s="70" t="str">
        <f>IF(Máximo!H495="","",Máximo!H495)</f>
        <v>Obrigatório</v>
      </c>
      <c r="I495" s="37" t="s">
        <v>17</v>
      </c>
      <c r="J495" s="73">
        <f>IF($K$13="Não Atende",0,IF(I495="","",IF(H495="",VLOOKUP(I495,Parâmetros!$B$3:$C$6,2,0),VLOOKUP(I495,Parâmetros!$B$3:$C$6,2,0)*VLOOKUP(H495,Parâmetros!$E$3:$G$5,2,0))))</f>
        <v>2</v>
      </c>
      <c r="K495" s="74">
        <f t="shared" si="273"/>
        <v>1.7381973870000001E-2</v>
      </c>
      <c r="L495" s="3"/>
      <c r="M495" s="38"/>
    </row>
    <row r="496" spans="1:13" ht="45.75" customHeight="1" outlineLevel="1" x14ac:dyDescent="0.2">
      <c r="A496" s="170" t="str">
        <f>Máximo!A496</f>
        <v>3.459</v>
      </c>
      <c r="B496" s="667" t="str">
        <f>Máximo!B496:E496</f>
        <v>9.6.          Requisitos da PROPONENTE: os itens a seguir serão avaliados pela CONTRATANTE para pontuar a PROPONENTE quanto à sua experiência na implementação de solução A.D. bem como ao grau de atendimento aos requisitos apresentados:</v>
      </c>
      <c r="C496" s="668"/>
      <c r="D496" s="668"/>
      <c r="E496" s="669"/>
      <c r="F496" s="68" t="str">
        <f>IF(Máximo!F496:I496="","",Máximo!F496:I496)</f>
        <v/>
      </c>
      <c r="G496" s="72">
        <f>Máximo!G496:J496</f>
        <v>2.1459227E-4</v>
      </c>
      <c r="H496" s="70" t="str">
        <f>IF(Máximo!H496="","",Máximo!H496)</f>
        <v>Obrigatório</v>
      </c>
      <c r="I496" s="37" t="s">
        <v>17</v>
      </c>
      <c r="J496" s="73">
        <f>IF($K$13="Não Atende",0,IF(I496="","",IF(H496="",VLOOKUP(I496,Parâmetros!$B$3:$C$6,2,0),VLOOKUP(I496,Parâmetros!$B$3:$C$6,2,0)*VLOOKUP(H496,Parâmetros!$E$3:$G$5,2,0))))</f>
        <v>2</v>
      </c>
      <c r="K496" s="74">
        <f t="shared" si="273"/>
        <v>1.7381973870000001E-2</v>
      </c>
      <c r="L496" s="3"/>
      <c r="M496" s="38"/>
    </row>
    <row r="497" spans="1:13" ht="45.75" customHeight="1" outlineLevel="1" x14ac:dyDescent="0.2">
      <c r="A497" s="170" t="str">
        <f>Máximo!A497</f>
        <v>3.460</v>
      </c>
      <c r="B497" s="667" t="str">
        <f>Máximo!B497:E497</f>
        <v>9.6.1.        Certificações: a PROPONENTE deverá informar quantos profissionais certificados serão utilizados durante a execução dos serviços, assim como as certificações dos mesmos. E desejável que os recursos possuam algumas das seguintes certificações:</v>
      </c>
      <c r="C497" s="668"/>
      <c r="D497" s="668"/>
      <c r="E497" s="669"/>
      <c r="F497" s="68" t="str">
        <f>IF(Máximo!F497:I497="","",Máximo!F497:I497)</f>
        <v/>
      </c>
      <c r="G497" s="72">
        <f>Máximo!G497:J497</f>
        <v>2.1459227E-4</v>
      </c>
      <c r="H497" s="70" t="str">
        <f>IF(Máximo!H497="","",Máximo!H497)</f>
        <v>Obrigatório</v>
      </c>
      <c r="I497" s="37" t="s">
        <v>4</v>
      </c>
      <c r="J497" s="73">
        <f>IF($K$13="Não Atende",0,IF(I497="","",IF(H497="",VLOOKUP(I497,Parâmetros!$B$3:$C$6,2,0),VLOOKUP(I497,Parâmetros!$B$3:$C$6,2,0)*VLOOKUP(H497,Parâmetros!$E$3:$G$5,2,0))))</f>
        <v>4</v>
      </c>
      <c r="K497" s="74">
        <f t="shared" si="273"/>
        <v>3.4763947740000002E-2</v>
      </c>
      <c r="L497" s="3"/>
      <c r="M497" s="38"/>
    </row>
    <row r="498" spans="1:13" ht="45.75" customHeight="1" outlineLevel="1" x14ac:dyDescent="0.2">
      <c r="A498" s="170" t="str">
        <f>Máximo!A498</f>
        <v>3.461</v>
      </c>
      <c r="B498" s="667" t="str">
        <f>Máximo!B498:E498</f>
        <v>9.6.1.1.        Foundation Certificate in IT Service Management - IT Infrastructure Library (ITIL);</v>
      </c>
      <c r="C498" s="668"/>
      <c r="D498" s="668"/>
      <c r="E498" s="669"/>
      <c r="F498" s="68" t="str">
        <f>IF(Máximo!F498:I498="","",Máximo!F498:I498)</f>
        <v/>
      </c>
      <c r="G498" s="72">
        <f>Máximo!G498:J498</f>
        <v>2.1459227E-4</v>
      </c>
      <c r="H498" s="70" t="str">
        <f>IF(Máximo!H498="","",Máximo!H498)</f>
        <v>Obrigatório</v>
      </c>
      <c r="I498" s="37" t="s">
        <v>4</v>
      </c>
      <c r="J498" s="73">
        <f>IF($K$13="Não Atende",0,IF(I498="","",IF(H498="",VLOOKUP(I498,Parâmetros!$B$3:$C$6,2,0),VLOOKUP(I498,Parâmetros!$B$3:$C$6,2,0)*VLOOKUP(H498,Parâmetros!$E$3:$G$5,2,0))))</f>
        <v>4</v>
      </c>
      <c r="K498" s="74">
        <f t="shared" si="273"/>
        <v>3.4763947740000002E-2</v>
      </c>
      <c r="L498" s="3"/>
      <c r="M498" s="38"/>
    </row>
    <row r="499" spans="1:13" ht="45.75" customHeight="1" outlineLevel="1" x14ac:dyDescent="0.2">
      <c r="A499" s="170" t="str">
        <f>Máximo!A499</f>
        <v>3.462</v>
      </c>
      <c r="B499" s="667" t="str">
        <f>Máximo!B499:E499</f>
        <v>9.6.1.2.        Project Manager Professional (PMP).</v>
      </c>
      <c r="C499" s="668"/>
      <c r="D499" s="668"/>
      <c r="E499" s="669"/>
      <c r="F499" s="68" t="str">
        <f>IF(Máximo!F499:I499="","",Máximo!F499:I499)</f>
        <v/>
      </c>
      <c r="G499" s="72">
        <f>Máximo!G499:J499</f>
        <v>2.1459227E-4</v>
      </c>
      <c r="H499" s="70" t="str">
        <f>IF(Máximo!H499="","",Máximo!H499)</f>
        <v>Obrigatório</v>
      </c>
      <c r="I499" s="37" t="s">
        <v>4</v>
      </c>
      <c r="J499" s="73">
        <f>IF($K$13="Não Atende",0,IF(I499="","",IF(H499="",VLOOKUP(I499,Parâmetros!$B$3:$C$6,2,0),VLOOKUP(I499,Parâmetros!$B$3:$C$6,2,0)*VLOOKUP(H499,Parâmetros!$E$3:$G$5,2,0))))</f>
        <v>4</v>
      </c>
      <c r="K499" s="74">
        <f t="shared" si="273"/>
        <v>3.4763947740000002E-2</v>
      </c>
      <c r="L499" s="3"/>
      <c r="M499" s="38"/>
    </row>
    <row r="500" spans="1:13" ht="45.75" customHeight="1" outlineLevel="1" x14ac:dyDescent="0.2">
      <c r="A500" s="170" t="str">
        <f>Máximo!A500</f>
        <v>3.463</v>
      </c>
      <c r="B500" s="667" t="str">
        <f>Máximo!B500:E500</f>
        <v>9.6.2.        Experiência: a PROPONENTE deverá detalhar experiências que permita avaliar seus conhecimentos e experiências adquiridos em implementação de A.D. através de:</v>
      </c>
      <c r="C500" s="668"/>
      <c r="D500" s="668"/>
      <c r="E500" s="669"/>
      <c r="F500" s="68" t="str">
        <f>IF(Máximo!F500:I500="","",Máximo!F500:I500)</f>
        <v/>
      </c>
      <c r="G500" s="72">
        <f>Máximo!G500:J500</f>
        <v>2.1459227E-4</v>
      </c>
      <c r="H500" s="70" t="str">
        <f>IF(Máximo!H500="","",Máximo!H500)</f>
        <v>Obrigatório</v>
      </c>
      <c r="I500" s="37" t="s">
        <v>4</v>
      </c>
      <c r="J500" s="73">
        <f>IF($K$13="Não Atende",0,IF(I500="","",IF(H500="",VLOOKUP(I500,Parâmetros!$B$3:$C$6,2,0),VLOOKUP(I500,Parâmetros!$B$3:$C$6,2,0)*VLOOKUP(H500,Parâmetros!$E$3:$G$5,2,0))))</f>
        <v>4</v>
      </c>
      <c r="K500" s="74">
        <f t="shared" si="273"/>
        <v>3.4763947740000002E-2</v>
      </c>
      <c r="L500" s="3"/>
      <c r="M500" s="38"/>
    </row>
    <row r="501" spans="1:13" ht="45.75" customHeight="1" outlineLevel="1" x14ac:dyDescent="0.2">
      <c r="A501" s="170" t="str">
        <f>Máximo!A501</f>
        <v>3.464</v>
      </c>
      <c r="B501" s="667" t="str">
        <f>Máximo!B501:E501</f>
        <v>9.6.2.1.        Serviços realizados em grandes empresas de Telecomunicações (Internacional / Nacional);</v>
      </c>
      <c r="C501" s="668"/>
      <c r="D501" s="668"/>
      <c r="E501" s="669"/>
      <c r="F501" s="68" t="str">
        <f>IF(Máximo!F501:I501="","",Máximo!F501:I501)</f>
        <v/>
      </c>
      <c r="G501" s="72">
        <f>Máximo!G501:J501</f>
        <v>2.1459227E-4</v>
      </c>
      <c r="H501" s="70" t="str">
        <f>IF(Máximo!H501="","",Máximo!H501)</f>
        <v>Obrigatório</v>
      </c>
      <c r="I501" s="37" t="s">
        <v>4</v>
      </c>
      <c r="J501" s="73">
        <f>IF($K$13="Não Atende",0,IF(I501="","",IF(H501="",VLOOKUP(I501,Parâmetros!$B$3:$C$6,2,0),VLOOKUP(I501,Parâmetros!$B$3:$C$6,2,0)*VLOOKUP(H501,Parâmetros!$E$3:$G$5,2,0))))</f>
        <v>4</v>
      </c>
      <c r="K501" s="74">
        <f t="shared" si="273"/>
        <v>3.4763947740000002E-2</v>
      </c>
      <c r="L501" s="3"/>
      <c r="M501" s="38"/>
    </row>
    <row r="502" spans="1:13" ht="45.75" customHeight="1" outlineLevel="1" x14ac:dyDescent="0.2">
      <c r="A502" s="170" t="str">
        <f>Máximo!A502</f>
        <v>3.465</v>
      </c>
      <c r="B502" s="667" t="str">
        <f>Máximo!B502:E502</f>
        <v>9.6.2.2.        Serviços relativos a soluções de Business Continuity Management (BCM) em grandes empresas (Internacional / Nacional);</v>
      </c>
      <c r="C502" s="668"/>
      <c r="D502" s="668"/>
      <c r="E502" s="669"/>
      <c r="F502" s="68" t="str">
        <f>IF(Máximo!F502:I502="","",Máximo!F502:I502)</f>
        <v/>
      </c>
      <c r="G502" s="72">
        <f>Máximo!G502:J502</f>
        <v>2.1459227E-4</v>
      </c>
      <c r="H502" s="70" t="str">
        <f>IF(Máximo!H502="","",Máximo!H502)</f>
        <v>Obrigatório</v>
      </c>
      <c r="I502" s="37" t="s">
        <v>4</v>
      </c>
      <c r="J502" s="73">
        <f>IF($K$13="Não Atende",0,IF(I502="","",IF(H502="",VLOOKUP(I502,Parâmetros!$B$3:$C$6,2,0),VLOOKUP(I502,Parâmetros!$B$3:$C$6,2,0)*VLOOKUP(H502,Parâmetros!$E$3:$G$5,2,0))))</f>
        <v>4</v>
      </c>
      <c r="K502" s="74">
        <f t="shared" si="273"/>
        <v>3.4763947740000002E-2</v>
      </c>
      <c r="L502" s="3"/>
      <c r="M502" s="38"/>
    </row>
    <row r="503" spans="1:13" ht="45.75" customHeight="1" outlineLevel="1" x14ac:dyDescent="0.2">
      <c r="A503" s="170" t="str">
        <f>Máximo!A503</f>
        <v>3.466</v>
      </c>
      <c r="B503" s="667" t="str">
        <f>Máximo!B503:E503</f>
        <v>10.      Requisitos de Monitoração, Automação e Gerenciamento</v>
      </c>
      <c r="C503" s="668"/>
      <c r="D503" s="668"/>
      <c r="E503" s="669"/>
      <c r="F503" s="68" t="str">
        <f>IF(Máximo!F503:I503="","",Máximo!F503:I503)</f>
        <v/>
      </c>
      <c r="G503" s="72">
        <f>Máximo!G503:J503</f>
        <v>2.1459227E-4</v>
      </c>
      <c r="H503" s="70" t="str">
        <f>IF(Máximo!H503="","",Máximo!H503)</f>
        <v>Obrigatório</v>
      </c>
      <c r="I503" s="37" t="s">
        <v>4</v>
      </c>
      <c r="J503" s="73">
        <f>IF($K$13="Não Atende",0,IF(I503="","",IF(H503="",VLOOKUP(I503,Parâmetros!$B$3:$C$6,2,0),VLOOKUP(I503,Parâmetros!$B$3:$C$6,2,0)*VLOOKUP(H503,Parâmetros!$E$3:$G$5,2,0))))</f>
        <v>4</v>
      </c>
      <c r="K503" s="74">
        <f t="shared" si="273"/>
        <v>3.4763947740000002E-2</v>
      </c>
      <c r="L503" s="3"/>
      <c r="M503" s="38"/>
    </row>
    <row r="504" spans="1:13" ht="45.75" customHeight="1" outlineLevel="1" x14ac:dyDescent="0.2">
      <c r="A504" s="170" t="str">
        <f>Máximo!A504</f>
        <v>3.467</v>
      </c>
      <c r="B504" s="667" t="str">
        <f>Máximo!B504:E504</f>
        <v>10.1.A Oi utiliza diversas ferramentas para as atividades de gerenciamento da infraestrutura e de serviços de TI, sendo estas integradas com base no Framework de Gerenciamento da Oi, o que possibilita a gestão e operação de componentes, recursos e serviços de TI de forma estruturada e de acordo com as boas práticas de Gestão de TI como ITIL e COBIT;</v>
      </c>
      <c r="C504" s="668"/>
      <c r="D504" s="668"/>
      <c r="E504" s="669"/>
      <c r="F504" s="68" t="str">
        <f>IF(Máximo!F504:I504="","",Máximo!F504:I504)</f>
        <v/>
      </c>
      <c r="G504" s="72">
        <f>Máximo!G504:J504</f>
        <v>2.1459227E-4</v>
      </c>
      <c r="H504" s="70" t="str">
        <f>IF(Máximo!H504="","",Máximo!H504)</f>
        <v>Obrigatório</v>
      </c>
      <c r="I504" s="37" t="s">
        <v>4</v>
      </c>
      <c r="J504" s="73">
        <f>IF($K$13="Não Atende",0,IF(I504="","",IF(H504="",VLOOKUP(I504,Parâmetros!$B$3:$C$6,2,0),VLOOKUP(I504,Parâmetros!$B$3:$C$6,2,0)*VLOOKUP(H504,Parâmetros!$E$3:$G$5,2,0))))</f>
        <v>4</v>
      </c>
      <c r="K504" s="74">
        <f t="shared" si="273"/>
        <v>3.4763947740000002E-2</v>
      </c>
      <c r="L504" s="3"/>
      <c r="M504" s="38"/>
    </row>
    <row r="505" spans="1:13" ht="45.75" customHeight="1" outlineLevel="1" x14ac:dyDescent="0.2">
      <c r="A505" s="170" t="str">
        <f>Máximo!A505</f>
        <v>3.468</v>
      </c>
      <c r="B505" s="667" t="str">
        <f>Máximo!B505:E505</f>
        <v>10.2.O PROPONENTE deverá avaliar a relação de ferramentas da tabela abaixo verificando a compatibilidade das ferramentas utilizadas pela Oi com a solução proposta na RFP. Caso uma ou mais ferramenta(s) não seja(m) adequada(s) para a monitoração, automação e gerenciamento da solução proposta, ou ainda, caso seja necessária a complementação através de outras ferramentas, deverá ser considerada na Proposta Técnica quais seriam as ferramentas adicionais e/ou as ferramentas incompatíveis justificando os motivos. Caberá a CONTRATANTE avaliar a real necessidade de uso e aplicabilidade de novas ferramentas no framework de Gerenciamento da Oi. As ferramentas homologadas e utilizadas pela Oi para as respectivas finalidades são:</v>
      </c>
      <c r="C505" s="668"/>
      <c r="D505" s="668"/>
      <c r="E505" s="669"/>
      <c r="F505" s="68" t="str">
        <f>IF(Máximo!F505:I505="","",Máximo!F505:I505)</f>
        <v/>
      </c>
      <c r="G505" s="72">
        <f>Máximo!G505:J505</f>
        <v>2.1459227E-4</v>
      </c>
      <c r="H505" s="70" t="str">
        <f>IF(Máximo!H505="","",Máximo!H505)</f>
        <v>Obrigatório</v>
      </c>
      <c r="I505" s="37" t="s">
        <v>4</v>
      </c>
      <c r="J505" s="73">
        <f>IF($K$13="Não Atende",0,IF(I505="","",IF(H505="",VLOOKUP(I505,Parâmetros!$B$3:$C$6,2,0),VLOOKUP(I505,Parâmetros!$B$3:$C$6,2,0)*VLOOKUP(H505,Parâmetros!$E$3:$G$5,2,0))))</f>
        <v>4</v>
      </c>
      <c r="K505" s="74">
        <f t="shared" ref="K505:K568" si="274">IF(J505="",0,((G505*J505)*$F$30)*0.9*100)</f>
        <v>3.4763947740000002E-2</v>
      </c>
      <c r="L505" s="3"/>
      <c r="M505" s="38"/>
    </row>
    <row r="506" spans="1:13" ht="45.75" customHeight="1" outlineLevel="1" x14ac:dyDescent="0.2">
      <c r="A506" s="170" t="str">
        <f>Máximo!A506</f>
        <v>3.469</v>
      </c>
      <c r="B506" s="667" t="str">
        <f>Máximo!B506:E506</f>
        <v>10.2.1.     Nagios Monitoração de Redes – Disponibilidade e Performance</v>
      </c>
      <c r="C506" s="668"/>
      <c r="D506" s="668"/>
      <c r="E506" s="669"/>
      <c r="F506" s="68" t="str">
        <f>IF(Máximo!F506:I506="","",Máximo!F506:I506)</f>
        <v/>
      </c>
      <c r="G506" s="72">
        <f>Máximo!G506:J506</f>
        <v>2.1459227E-4</v>
      </c>
      <c r="H506" s="70" t="str">
        <f>IF(Máximo!H506="","",Máximo!H506)</f>
        <v>Obrigatório</v>
      </c>
      <c r="I506" s="37" t="s">
        <v>4</v>
      </c>
      <c r="J506" s="73">
        <f>IF($K$13="Não Atende",0,IF(I506="","",IF(H506="",VLOOKUP(I506,Parâmetros!$B$3:$C$6,2,0),VLOOKUP(I506,Parâmetros!$B$3:$C$6,2,0)*VLOOKUP(H506,Parâmetros!$E$3:$G$5,2,0))))</f>
        <v>4</v>
      </c>
      <c r="K506" s="74">
        <f t="shared" si="274"/>
        <v>3.4763947740000002E-2</v>
      </c>
      <c r="L506" s="3"/>
      <c r="M506" s="38"/>
    </row>
    <row r="507" spans="1:13" ht="45.75" customHeight="1" outlineLevel="1" x14ac:dyDescent="0.2">
      <c r="A507" s="170" t="str">
        <f>Máximo!A507</f>
        <v>3.470</v>
      </c>
      <c r="B507" s="667" t="str">
        <f>Máximo!B507:E507</f>
        <v>10.2.2.     BMC Patrol Agent Monitoração de Redes – Disponibilidade e Performance</v>
      </c>
      <c r="C507" s="668"/>
      <c r="D507" s="668"/>
      <c r="E507" s="669"/>
      <c r="F507" s="68" t="str">
        <f>IF(Máximo!F507:I507="","",Máximo!F507:I507)</f>
        <v/>
      </c>
      <c r="G507" s="72">
        <f>Máximo!G507:J507</f>
        <v>2.1459227E-4</v>
      </c>
      <c r="H507" s="70" t="str">
        <f>IF(Máximo!H507="","",Máximo!H507)</f>
        <v>Obrigatório</v>
      </c>
      <c r="I507" s="37" t="s">
        <v>4</v>
      </c>
      <c r="J507" s="73">
        <f>IF($K$13="Não Atende",0,IF(I507="","",IF(H507="",VLOOKUP(I507,Parâmetros!$B$3:$C$6,2,0),VLOOKUP(I507,Parâmetros!$B$3:$C$6,2,0)*VLOOKUP(H507,Parâmetros!$E$3:$G$5,2,0))))</f>
        <v>4</v>
      </c>
      <c r="K507" s="74">
        <f t="shared" si="274"/>
        <v>3.4763947740000002E-2</v>
      </c>
      <c r="L507" s="3"/>
      <c r="M507" s="38"/>
    </row>
    <row r="508" spans="1:13" ht="45.75" customHeight="1" outlineLevel="1" x14ac:dyDescent="0.2">
      <c r="A508" s="170" t="str">
        <f>Máximo!A508</f>
        <v>3.471</v>
      </c>
      <c r="B508" s="667" t="str">
        <f>Máximo!B508:E508</f>
        <v>10.2.3.     BMC Performance Assurance Agent Monitoração de Servidores, Serviços, Logs e Workloads – Disponibilidade e Performance</v>
      </c>
      <c r="C508" s="668"/>
      <c r="D508" s="668"/>
      <c r="E508" s="669"/>
      <c r="F508" s="68" t="str">
        <f>IF(Máximo!F508:I508="","",Máximo!F508:I508)</f>
        <v/>
      </c>
      <c r="G508" s="72">
        <f>Máximo!G508:J508</f>
        <v>2.1459227E-4</v>
      </c>
      <c r="H508" s="70" t="str">
        <f>IF(Máximo!H508="","",Máximo!H508)</f>
        <v>Obrigatório</v>
      </c>
      <c r="I508" s="37" t="s">
        <v>4</v>
      </c>
      <c r="J508" s="73">
        <f>IF($K$13="Não Atende",0,IF(I508="","",IF(H508="",VLOOKUP(I508,Parâmetros!$B$3:$C$6,2,0),VLOOKUP(I508,Parâmetros!$B$3:$C$6,2,0)*VLOOKUP(H508,Parâmetros!$E$3:$G$5,2,0))))</f>
        <v>4</v>
      </c>
      <c r="K508" s="74">
        <f t="shared" si="274"/>
        <v>3.4763947740000002E-2</v>
      </c>
      <c r="L508" s="3"/>
      <c r="M508" s="38"/>
    </row>
    <row r="509" spans="1:13" ht="45.75" customHeight="1" outlineLevel="1" x14ac:dyDescent="0.2">
      <c r="A509" s="170" t="str">
        <f>Máximo!A509</f>
        <v>3.472</v>
      </c>
      <c r="B509" s="667" t="str">
        <f>Máximo!B509:E509</f>
        <v>10.2.4.     BMC Portal Agentless (ProactiveNet) Monitoração de Servidores, Serviços, Logs e Workloads – Disponibilidade e Performance</v>
      </c>
      <c r="C509" s="668"/>
      <c r="D509" s="668"/>
      <c r="E509" s="669"/>
      <c r="F509" s="68" t="str">
        <f>IF(Máximo!F509:I509="","",Máximo!F509:I509)</f>
        <v/>
      </c>
      <c r="G509" s="72">
        <f>Máximo!G509:J509</f>
        <v>2.1459227E-4</v>
      </c>
      <c r="H509" s="70" t="str">
        <f>IF(Máximo!H509="","",Máximo!H509)</f>
        <v>Obrigatório</v>
      </c>
      <c r="I509" s="37" t="s">
        <v>4</v>
      </c>
      <c r="J509" s="73">
        <f>IF($K$13="Não Atende",0,IF(I509="","",IF(H509="",VLOOKUP(I509,Parâmetros!$B$3:$C$6,2,0),VLOOKUP(I509,Parâmetros!$B$3:$C$6,2,0)*VLOOKUP(H509,Parâmetros!$E$3:$G$5,2,0))))</f>
        <v>4</v>
      </c>
      <c r="K509" s="74">
        <f t="shared" si="274"/>
        <v>3.4763947740000002E-2</v>
      </c>
      <c r="L509" s="3"/>
      <c r="M509" s="38"/>
    </row>
    <row r="510" spans="1:13" ht="45.75" customHeight="1" outlineLevel="1" x14ac:dyDescent="0.2">
      <c r="A510" s="170" t="str">
        <f>Máximo!A510</f>
        <v>3.473</v>
      </c>
      <c r="B510" s="667" t="str">
        <f>Máximo!B510:E510</f>
        <v>10.2.5.     BMC Performance Management for Applications Monitoração de Aplicações e Middlewares – Disponibilidade e Peformance</v>
      </c>
      <c r="C510" s="668"/>
      <c r="D510" s="668"/>
      <c r="E510" s="669"/>
      <c r="F510" s="68" t="str">
        <f>IF(Máximo!F510:I510="","",Máximo!F510:I510)</f>
        <v/>
      </c>
      <c r="G510" s="72">
        <f>Máximo!G510:J510</f>
        <v>2.1459227E-4</v>
      </c>
      <c r="H510" s="70" t="str">
        <f>IF(Máximo!H510="","",Máximo!H510)</f>
        <v>Obrigatório</v>
      </c>
      <c r="I510" s="37" t="s">
        <v>4</v>
      </c>
      <c r="J510" s="73">
        <f>IF($K$13="Não Atende",0,IF(I510="","",IF(H510="",VLOOKUP(I510,Parâmetros!$B$3:$C$6,2,0),VLOOKUP(I510,Parâmetros!$B$3:$C$6,2,0)*VLOOKUP(H510,Parâmetros!$E$3:$G$5,2,0))))</f>
        <v>4</v>
      </c>
      <c r="K510" s="74">
        <f t="shared" si="274"/>
        <v>3.4763947740000002E-2</v>
      </c>
      <c r="L510" s="3"/>
      <c r="M510" s="38"/>
    </row>
    <row r="511" spans="1:13" ht="45.75" customHeight="1" outlineLevel="1" x14ac:dyDescent="0.2">
      <c r="A511" s="170" t="str">
        <f>Máximo!A511</f>
        <v>3.474</v>
      </c>
      <c r="B511" s="667" t="str">
        <f>Máximo!B511:E511</f>
        <v>10.2.6.     BMC Performance Management Knowledge Modules Monitoração de Aplicações e Middlewares – Disponibilidade e Peformance</v>
      </c>
      <c r="C511" s="668"/>
      <c r="D511" s="668"/>
      <c r="E511" s="669"/>
      <c r="F511" s="68" t="str">
        <f>IF(Máximo!F511:I511="","",Máximo!F511:I511)</f>
        <v/>
      </c>
      <c r="G511" s="72">
        <f>Máximo!G511:J511</f>
        <v>2.1459227E-4</v>
      </c>
      <c r="H511" s="70" t="str">
        <f>IF(Máximo!H511="","",Máximo!H511)</f>
        <v>Obrigatório</v>
      </c>
      <c r="I511" s="37" t="s">
        <v>4</v>
      </c>
      <c r="J511" s="73">
        <f>IF($K$13="Não Atende",0,IF(I511="","",IF(H511="",VLOOKUP(I511,Parâmetros!$B$3:$C$6,2,0),VLOOKUP(I511,Parâmetros!$B$3:$C$6,2,0)*VLOOKUP(H511,Parâmetros!$E$3:$G$5,2,0))))</f>
        <v>4</v>
      </c>
      <c r="K511" s="74">
        <f t="shared" si="274"/>
        <v>3.4763947740000002E-2</v>
      </c>
      <c r="L511" s="3"/>
      <c r="M511" s="38"/>
    </row>
    <row r="512" spans="1:13" ht="45.75" customHeight="1" outlineLevel="1" x14ac:dyDescent="0.2">
      <c r="A512" s="170" t="str">
        <f>Máximo!A512</f>
        <v>3.475</v>
      </c>
      <c r="B512" s="667" t="str">
        <f>Máximo!B512:E512</f>
        <v>10.2.7.     BMC T-MART / Silk Performer Monitoração da Experiência do Usuário Final - Peformance</v>
      </c>
      <c r="C512" s="668"/>
      <c r="D512" s="668"/>
      <c r="E512" s="669"/>
      <c r="F512" s="68" t="str">
        <f>IF(Máximo!F512:I512="","",Máximo!F512:I512)</f>
        <v/>
      </c>
      <c r="G512" s="72">
        <f>Máximo!G512:J512</f>
        <v>2.1459227E-4</v>
      </c>
      <c r="H512" s="70" t="str">
        <f>IF(Máximo!H512="","",Máximo!H512)</f>
        <v>Obrigatório</v>
      </c>
      <c r="I512" s="37" t="s">
        <v>4</v>
      </c>
      <c r="J512" s="73">
        <f>IF($K$13="Não Atende",0,IF(I512="","",IF(H512="",VLOOKUP(I512,Parâmetros!$B$3:$C$6,2,0),VLOOKUP(I512,Parâmetros!$B$3:$C$6,2,0)*VLOOKUP(H512,Parâmetros!$E$3:$G$5,2,0))))</f>
        <v>4</v>
      </c>
      <c r="K512" s="74">
        <f t="shared" si="274"/>
        <v>3.4763947740000002E-2</v>
      </c>
      <c r="L512" s="3"/>
      <c r="M512" s="38"/>
    </row>
    <row r="513" spans="1:13" ht="45.75" customHeight="1" outlineLevel="1" x14ac:dyDescent="0.2">
      <c r="A513" s="170" t="str">
        <f>Máximo!A513</f>
        <v>3.476</v>
      </c>
      <c r="B513" s="667" t="str">
        <f>Máximo!B513:E513</f>
        <v>10.2.8.     BMC End User Experience Management Monitoração da Experiência do Usuário Final - Peformance</v>
      </c>
      <c r="C513" s="668"/>
      <c r="D513" s="668"/>
      <c r="E513" s="669"/>
      <c r="F513" s="68" t="str">
        <f>IF(Máximo!F513:I513="","",Máximo!F513:I513)</f>
        <v/>
      </c>
      <c r="G513" s="72">
        <f>Máximo!G513:J513</f>
        <v>2.1459227E-4</v>
      </c>
      <c r="H513" s="70" t="str">
        <f>IF(Máximo!H513="","",Máximo!H513)</f>
        <v>Obrigatório</v>
      </c>
      <c r="I513" s="37" t="s">
        <v>4</v>
      </c>
      <c r="J513" s="73">
        <f>IF($K$13="Não Atende",0,IF(I513="","",IF(H513="",VLOOKUP(I513,Parâmetros!$B$3:$C$6,2,0),VLOOKUP(I513,Parâmetros!$B$3:$C$6,2,0)*VLOOKUP(H513,Parâmetros!$E$3:$G$5,2,0))))</f>
        <v>4</v>
      </c>
      <c r="K513" s="74">
        <f t="shared" si="274"/>
        <v>3.4763947740000002E-2</v>
      </c>
      <c r="L513" s="3"/>
      <c r="M513" s="38"/>
    </row>
    <row r="514" spans="1:13" ht="45.75" customHeight="1" outlineLevel="1" x14ac:dyDescent="0.2">
      <c r="A514" s="170" t="str">
        <f>Máximo!A514</f>
        <v>3.477</v>
      </c>
      <c r="B514" s="667" t="str">
        <f>Máximo!B514:E514</f>
        <v>10.2.9.     BMC ProactiveNet 9.0 Gerenciamento de Eventos</v>
      </c>
      <c r="C514" s="668"/>
      <c r="D514" s="668"/>
      <c r="E514" s="669"/>
      <c r="F514" s="68" t="str">
        <f>IF(Máximo!F514:I514="","",Máximo!F514:I514)</f>
        <v/>
      </c>
      <c r="G514" s="72">
        <f>Máximo!G514:J514</f>
        <v>2.1459227E-4</v>
      </c>
      <c r="H514" s="70" t="str">
        <f>IF(Máximo!H514="","",Máximo!H514)</f>
        <v>Obrigatório</v>
      </c>
      <c r="I514" s="37" t="s">
        <v>4</v>
      </c>
      <c r="J514" s="73">
        <f>IF($K$13="Não Atende",0,IF(I514="","",IF(H514="",VLOOKUP(I514,Parâmetros!$B$3:$C$6,2,0),VLOOKUP(I514,Parâmetros!$B$3:$C$6,2,0)*VLOOKUP(H514,Parâmetros!$E$3:$G$5,2,0))))</f>
        <v>4</v>
      </c>
      <c r="K514" s="74">
        <f t="shared" si="274"/>
        <v>3.4763947740000002E-2</v>
      </c>
      <c r="L514" s="3"/>
      <c r="M514" s="38"/>
    </row>
    <row r="515" spans="1:13" ht="45.75" customHeight="1" outlineLevel="1" x14ac:dyDescent="0.2">
      <c r="A515" s="170" t="str">
        <f>Máximo!A515</f>
        <v>3.478</v>
      </c>
      <c r="B515" s="667" t="str">
        <f>Máximo!B515:E515</f>
        <v>10.2.10.   BMC ARS Remedy 8.1 Gerenciamento de Requisições, Incidentes, Problemas e Mudanças</v>
      </c>
      <c r="C515" s="668"/>
      <c r="D515" s="668"/>
      <c r="E515" s="669"/>
      <c r="F515" s="68" t="str">
        <f>IF(Máximo!F515:I515="","",Máximo!F515:I515)</f>
        <v/>
      </c>
      <c r="G515" s="72">
        <f>Máximo!G515:J515</f>
        <v>2.1459227E-4</v>
      </c>
      <c r="H515" s="70" t="str">
        <f>IF(Máximo!H515="","",Máximo!H515)</f>
        <v>Obrigatório</v>
      </c>
      <c r="I515" s="37" t="s">
        <v>4</v>
      </c>
      <c r="J515" s="73">
        <f>IF($K$13="Não Atende",0,IF(I515="","",IF(H515="",VLOOKUP(I515,Parâmetros!$B$3:$C$6,2,0),VLOOKUP(I515,Parâmetros!$B$3:$C$6,2,0)*VLOOKUP(H515,Parâmetros!$E$3:$G$5,2,0))))</f>
        <v>4</v>
      </c>
      <c r="K515" s="74">
        <f t="shared" si="274"/>
        <v>3.4763947740000002E-2</v>
      </c>
      <c r="L515" s="3"/>
      <c r="M515" s="38"/>
    </row>
    <row r="516" spans="1:13" ht="45.75" customHeight="1" outlineLevel="1" x14ac:dyDescent="0.2">
      <c r="A516" s="170" t="str">
        <f>Máximo!A516</f>
        <v>3.479</v>
      </c>
      <c r="B516" s="667" t="str">
        <f>Máximo!B516:E516</f>
        <v>10.2.11.   BMC Atrium CMDB 8.1 Gerenciamento de Configurações e Ativos de TI</v>
      </c>
      <c r="C516" s="668"/>
      <c r="D516" s="668"/>
      <c r="E516" s="669"/>
      <c r="F516" s="68" t="str">
        <f>IF(Máximo!F516:I516="","",Máximo!F516:I516)</f>
        <v/>
      </c>
      <c r="G516" s="72">
        <f>Máximo!G516:J516</f>
        <v>2.1459227E-4</v>
      </c>
      <c r="H516" s="70" t="str">
        <f>IF(Máximo!H516="","",Máximo!H516)</f>
        <v>Obrigatório</v>
      </c>
      <c r="I516" s="37" t="s">
        <v>4</v>
      </c>
      <c r="J516" s="73">
        <f>IF($K$13="Não Atende",0,IF(I516="","",IF(H516="",VLOOKUP(I516,Parâmetros!$B$3:$C$6,2,0),VLOOKUP(I516,Parâmetros!$B$3:$C$6,2,0)*VLOOKUP(H516,Parâmetros!$E$3:$G$5,2,0))))</f>
        <v>4</v>
      </c>
      <c r="K516" s="74">
        <f t="shared" si="274"/>
        <v>3.4763947740000002E-2</v>
      </c>
      <c r="L516" s="3"/>
      <c r="M516" s="38"/>
    </row>
    <row r="517" spans="1:13" ht="45.75" customHeight="1" outlineLevel="1" x14ac:dyDescent="0.2">
      <c r="A517" s="170" t="str">
        <f>Máximo!A517</f>
        <v>3.480</v>
      </c>
      <c r="B517" s="667" t="str">
        <f>Máximo!B517:E517</f>
        <v>10.2.12.   BMC Atrium Discovery and Dependency Mapping 10.0 Gerenciamento de Configurações e Ativos de TI</v>
      </c>
      <c r="C517" s="668"/>
      <c r="D517" s="668"/>
      <c r="E517" s="669"/>
      <c r="F517" s="68" t="str">
        <f>IF(Máximo!F517:I517="","",Máximo!F517:I517)</f>
        <v/>
      </c>
      <c r="G517" s="72">
        <f>Máximo!G517:J517</f>
        <v>2.1459227E-4</v>
      </c>
      <c r="H517" s="70" t="str">
        <f>IF(Máximo!H517="","",Máximo!H517)</f>
        <v>Obrigatório</v>
      </c>
      <c r="I517" s="37" t="s">
        <v>4</v>
      </c>
      <c r="J517" s="73">
        <f>IF($K$13="Não Atende",0,IF(I517="","",IF(H517="",VLOOKUP(I517,Parâmetros!$B$3:$C$6,2,0),VLOOKUP(I517,Parâmetros!$B$3:$C$6,2,0)*VLOOKUP(H517,Parâmetros!$E$3:$G$5,2,0))))</f>
        <v>4</v>
      </c>
      <c r="K517" s="74">
        <f t="shared" si="274"/>
        <v>3.4763947740000002E-2</v>
      </c>
      <c r="L517" s="3"/>
      <c r="M517" s="38"/>
    </row>
    <row r="518" spans="1:13" ht="45.75" customHeight="1" outlineLevel="1" x14ac:dyDescent="0.2">
      <c r="A518" s="170" t="str">
        <f>Máximo!A518</f>
        <v>3.481</v>
      </c>
      <c r="B518" s="667" t="str">
        <f>Máximo!B518:E518</f>
        <v>10.2.13.   BMC Service Impact Management Gerenciamento do Impacto nos Serviços de TI e Negócio</v>
      </c>
      <c r="C518" s="668"/>
      <c r="D518" s="668"/>
      <c r="E518" s="669"/>
      <c r="F518" s="68" t="str">
        <f>IF(Máximo!F518:I518="","",Máximo!F518:I518)</f>
        <v/>
      </c>
      <c r="G518" s="72">
        <f>Máximo!G518:J518</f>
        <v>2.1459227E-4</v>
      </c>
      <c r="H518" s="70" t="str">
        <f>IF(Máximo!H518="","",Máximo!H518)</f>
        <v>Obrigatório</v>
      </c>
      <c r="I518" s="37" t="s">
        <v>4</v>
      </c>
      <c r="J518" s="73">
        <f>IF($K$13="Não Atende",0,IF(I518="","",IF(H518="",VLOOKUP(I518,Parâmetros!$B$3:$C$6,2,0),VLOOKUP(I518,Parâmetros!$B$3:$C$6,2,0)*VLOOKUP(H518,Parâmetros!$E$3:$G$5,2,0))))</f>
        <v>4</v>
      </c>
      <c r="K518" s="74">
        <f t="shared" si="274"/>
        <v>3.4763947740000002E-2</v>
      </c>
      <c r="L518" s="3"/>
      <c r="M518" s="38"/>
    </row>
    <row r="519" spans="1:13" ht="45.75" customHeight="1" outlineLevel="1" x14ac:dyDescent="0.2">
      <c r="A519" s="170" t="str">
        <f>Máximo!A519</f>
        <v>3.482</v>
      </c>
      <c r="B519" s="667" t="str">
        <f>Máximo!B519:E519</f>
        <v>10.2.14.   BMC Capacity Optimization 9.5 Gerenciamento de Capacidade</v>
      </c>
      <c r="C519" s="668"/>
      <c r="D519" s="668"/>
      <c r="E519" s="669"/>
      <c r="F519" s="68" t="str">
        <f>IF(Máximo!F519:I519="","",Máximo!F519:I519)</f>
        <v/>
      </c>
      <c r="G519" s="72">
        <f>Máximo!G519:J519</f>
        <v>2.1459227E-4</v>
      </c>
      <c r="H519" s="70" t="str">
        <f>IF(Máximo!H519="","",Máximo!H519)</f>
        <v>Obrigatório</v>
      </c>
      <c r="I519" s="37" t="s">
        <v>4</v>
      </c>
      <c r="J519" s="73">
        <f>IF($K$13="Não Atende",0,IF(I519="","",IF(H519="",VLOOKUP(I519,Parâmetros!$B$3:$C$6,2,0),VLOOKUP(I519,Parâmetros!$B$3:$C$6,2,0)*VLOOKUP(H519,Parâmetros!$E$3:$G$5,2,0))))</f>
        <v>4</v>
      </c>
      <c r="K519" s="74">
        <f t="shared" si="274"/>
        <v>3.4763947740000002E-2</v>
      </c>
      <c r="L519" s="3"/>
      <c r="M519" s="38"/>
    </row>
    <row r="520" spans="1:13" ht="45.75" customHeight="1" outlineLevel="1" x14ac:dyDescent="0.2">
      <c r="A520" s="170" t="str">
        <f>Máximo!A520</f>
        <v>3.483</v>
      </c>
      <c r="B520" s="667" t="str">
        <f>Máximo!B520:E520</f>
        <v>10.2.15.   Symantec Netbackup Gerenciamento de Backups</v>
      </c>
      <c r="C520" s="668"/>
      <c r="D520" s="668"/>
      <c r="E520" s="669"/>
      <c r="F520" s="68" t="str">
        <f>IF(Máximo!F520:I520="","",Máximo!F520:I520)</f>
        <v/>
      </c>
      <c r="G520" s="72">
        <f>Máximo!G520:J520</f>
        <v>2.1459227E-4</v>
      </c>
      <c r="H520" s="70" t="str">
        <f>IF(Máximo!H520="","",Máximo!H520)</f>
        <v>Obrigatório</v>
      </c>
      <c r="I520" s="37" t="s">
        <v>4</v>
      </c>
      <c r="J520" s="73">
        <f>IF($K$13="Não Atende",0,IF(I520="","",IF(H520="",VLOOKUP(I520,Parâmetros!$B$3:$C$6,2,0),VLOOKUP(I520,Parâmetros!$B$3:$C$6,2,0)*VLOOKUP(H520,Parâmetros!$E$3:$G$5,2,0))))</f>
        <v>4</v>
      </c>
      <c r="K520" s="74">
        <f t="shared" si="274"/>
        <v>3.4763947740000002E-2</v>
      </c>
      <c r="L520" s="3"/>
      <c r="M520" s="38"/>
    </row>
    <row r="521" spans="1:13" ht="45.75" customHeight="1" outlineLevel="1" x14ac:dyDescent="0.2">
      <c r="A521" s="170" t="str">
        <f>Máximo!A521</f>
        <v>3.484</v>
      </c>
      <c r="B521" s="667" t="str">
        <f>Máximo!B521:E521</f>
        <v>10.2.16.   IBM Tivoli Storage Manager Gerenciamento de Backups</v>
      </c>
      <c r="C521" s="668"/>
      <c r="D521" s="668"/>
      <c r="E521" s="669"/>
      <c r="F521" s="68" t="str">
        <f>IF(Máximo!F521:I521="","",Máximo!F521:I521)</f>
        <v/>
      </c>
      <c r="G521" s="72">
        <f>Máximo!G521:J521</f>
        <v>2.1459227E-4</v>
      </c>
      <c r="H521" s="70" t="str">
        <f>IF(Máximo!H521="","",Máximo!H521)</f>
        <v>Obrigatório</v>
      </c>
      <c r="I521" s="37" t="s">
        <v>4</v>
      </c>
      <c r="J521" s="73">
        <f>IF($K$13="Não Atende",0,IF(I521="","",IF(H521="",VLOOKUP(I521,Parâmetros!$B$3:$C$6,2,0),VLOOKUP(I521,Parâmetros!$B$3:$C$6,2,0)*VLOOKUP(H521,Parâmetros!$E$3:$G$5,2,0))))</f>
        <v>4</v>
      </c>
      <c r="K521" s="74">
        <f t="shared" si="274"/>
        <v>3.4763947740000002E-2</v>
      </c>
      <c r="L521" s="3"/>
      <c r="M521" s="38"/>
    </row>
    <row r="522" spans="1:13" ht="45.75" customHeight="1" outlineLevel="1" x14ac:dyDescent="0.2">
      <c r="A522" s="170" t="str">
        <f>Máximo!A522</f>
        <v>3.485</v>
      </c>
      <c r="B522" s="667" t="str">
        <f>Máximo!B522:E522</f>
        <v>10.2.17.   BMC Control-M/D/O Gerenciamento de Jobs (Automação e Scheduling)</v>
      </c>
      <c r="C522" s="668"/>
      <c r="D522" s="668"/>
      <c r="E522" s="669"/>
      <c r="F522" s="68" t="str">
        <f>IF(Máximo!F522:I522="","",Máximo!F522:I522)</f>
        <v/>
      </c>
      <c r="G522" s="72">
        <f>Máximo!G522:J522</f>
        <v>2.1459227E-4</v>
      </c>
      <c r="H522" s="70" t="str">
        <f>IF(Máximo!H522="","",Máximo!H522)</f>
        <v>Obrigatório</v>
      </c>
      <c r="I522" s="37" t="s">
        <v>4</v>
      </c>
      <c r="J522" s="73">
        <f>IF($K$13="Não Atende",0,IF(I522="","",IF(H522="",VLOOKUP(I522,Parâmetros!$B$3:$C$6,2,0),VLOOKUP(I522,Parâmetros!$B$3:$C$6,2,0)*VLOOKUP(H522,Parâmetros!$E$3:$G$5,2,0))))</f>
        <v>4</v>
      </c>
      <c r="K522" s="74">
        <f t="shared" si="274"/>
        <v>3.4763947740000002E-2</v>
      </c>
      <c r="L522" s="3"/>
      <c r="M522" s="38"/>
    </row>
    <row r="523" spans="1:13" ht="45.75" customHeight="1" outlineLevel="1" x14ac:dyDescent="0.2">
      <c r="A523" s="170" t="str">
        <f>Máximo!A523</f>
        <v>3.486</v>
      </c>
      <c r="B523" s="667" t="str">
        <f>Máximo!B523:E523</f>
        <v>10.2.18.   IBM Sterling Connect Direct Gerenciamento de Transferências de Arquivos</v>
      </c>
      <c r="C523" s="668"/>
      <c r="D523" s="668"/>
      <c r="E523" s="669"/>
      <c r="F523" s="68" t="str">
        <f>IF(Máximo!F523:I523="","",Máximo!F523:I523)</f>
        <v/>
      </c>
      <c r="G523" s="72">
        <f>Máximo!G523:J523</f>
        <v>2.1459227E-4</v>
      </c>
      <c r="H523" s="70" t="str">
        <f>IF(Máximo!H523="","",Máximo!H523)</f>
        <v>Obrigatório</v>
      </c>
      <c r="I523" s="37" t="s">
        <v>4</v>
      </c>
      <c r="J523" s="73">
        <f>IF($K$13="Não Atende",0,IF(I523="","",IF(H523="",VLOOKUP(I523,Parâmetros!$B$3:$C$6,2,0),VLOOKUP(I523,Parâmetros!$B$3:$C$6,2,0)*VLOOKUP(H523,Parâmetros!$E$3:$G$5,2,0))))</f>
        <v>4</v>
      </c>
      <c r="K523" s="74">
        <f t="shared" si="274"/>
        <v>3.4763947740000002E-2</v>
      </c>
      <c r="L523" s="3"/>
      <c r="M523" s="38"/>
    </row>
    <row r="524" spans="1:13" ht="45.75" customHeight="1" outlineLevel="1" x14ac:dyDescent="0.2">
      <c r="A524" s="170" t="str">
        <f>Máximo!A524</f>
        <v>3.487</v>
      </c>
      <c r="B524" s="667" t="str">
        <f>Máximo!B524:E524</f>
        <v>10.2.19.   XFB (Pelican) Gerenciamento de Transferências de Arquivos</v>
      </c>
      <c r="C524" s="668"/>
      <c r="D524" s="668"/>
      <c r="E524" s="669"/>
      <c r="F524" s="68" t="str">
        <f>IF(Máximo!F524:I524="","",Máximo!F524:I524)</f>
        <v/>
      </c>
      <c r="G524" s="72">
        <f>Máximo!G524:J524</f>
        <v>2.1459227E-4</v>
      </c>
      <c r="H524" s="70" t="str">
        <f>IF(Máximo!H524="","",Máximo!H524)</f>
        <v>Obrigatório</v>
      </c>
      <c r="I524" s="37" t="s">
        <v>4</v>
      </c>
      <c r="J524" s="73">
        <f>IF($K$13="Não Atende",0,IF(I524="","",IF(H524="",VLOOKUP(I524,Parâmetros!$B$3:$C$6,2,0),VLOOKUP(I524,Parâmetros!$B$3:$C$6,2,0)*VLOOKUP(H524,Parâmetros!$E$3:$G$5,2,0))))</f>
        <v>4</v>
      </c>
      <c r="K524" s="74">
        <f t="shared" si="274"/>
        <v>3.4763947740000002E-2</v>
      </c>
      <c r="L524" s="3"/>
      <c r="M524" s="38"/>
    </row>
    <row r="525" spans="1:13" ht="45.75" customHeight="1" outlineLevel="1" x14ac:dyDescent="0.2">
      <c r="A525" s="170" t="str">
        <f>Máximo!A525</f>
        <v>3.488</v>
      </c>
      <c r="B525" s="667" t="str">
        <f>Máximo!B525:E525</f>
        <v>10.3.O PROPONENTE deve relacionar quais ferramentas da Oi serão utilizadas para monitoração, automação e gerenciamento da Solução Proposta. Caso exista a necessidade de uso de outras ferramentas, o PROPONENTE deverá apresentar na proposta técnica a justificativa de necessidade, os custos de aquisição, manutenção e implementação da ferramenta proposta, especificando a integração da mesma no Framework de Gerenciamento da Oi, a saber:</v>
      </c>
      <c r="C525" s="668"/>
      <c r="D525" s="668"/>
      <c r="E525" s="669"/>
      <c r="F525" s="68" t="str">
        <f>IF(Máximo!F525:I525="","",Máximo!F525:I525)</f>
        <v/>
      </c>
      <c r="G525" s="72">
        <f>Máximo!G525:J525</f>
        <v>2.1459227E-4</v>
      </c>
      <c r="H525" s="70" t="str">
        <f>IF(Máximo!H525="","",Máximo!H525)</f>
        <v>Obrigatório</v>
      </c>
      <c r="I525" s="37" t="s">
        <v>4</v>
      </c>
      <c r="J525" s="73">
        <f>IF($K$13="Não Atende",0,IF(I525="","",IF(H525="",VLOOKUP(I525,Parâmetros!$B$3:$C$6,2,0),VLOOKUP(I525,Parâmetros!$B$3:$C$6,2,0)*VLOOKUP(H525,Parâmetros!$E$3:$G$5,2,0))))</f>
        <v>4</v>
      </c>
      <c r="K525" s="74">
        <f t="shared" si="274"/>
        <v>3.4763947740000002E-2</v>
      </c>
      <c r="L525" s="3"/>
      <c r="M525" s="38"/>
    </row>
    <row r="526" spans="1:13" ht="45.75" customHeight="1" outlineLevel="1" x14ac:dyDescent="0.2">
      <c r="A526" s="170" t="str">
        <f>Máximo!A526</f>
        <v>3.489</v>
      </c>
      <c r="B526" s="667" t="str">
        <f>Máximo!B526:E526</f>
        <v>10.4.O uso de novas ferramentas de monitoração serão permitidas apenas na camada de “Monitoring Tools” do Framework de Gerenciamento de TI, devendo ser garantida a integração com a ferramenta de gerenciamento de eventos BMC ProactiveNet através de web services ou pelo protocolo SNMP;</v>
      </c>
      <c r="C526" s="668"/>
      <c r="D526" s="668"/>
      <c r="E526" s="669"/>
      <c r="F526" s="68" t="str">
        <f>IF(Máximo!F526:I526="","",Máximo!F526:I526)</f>
        <v/>
      </c>
      <c r="G526" s="72">
        <f>Máximo!G526:J526</f>
        <v>2.1459227E-4</v>
      </c>
      <c r="H526" s="70" t="str">
        <f>IF(Máximo!H526="","",Máximo!H526)</f>
        <v>Obrigatório</v>
      </c>
      <c r="I526" s="37" t="s">
        <v>5</v>
      </c>
      <c r="J526" s="73">
        <f>IF($K$13="Não Atende",0,IF(I526="","",IF(H526="",VLOOKUP(I526,Parâmetros!$B$3:$C$6,2,0),VLOOKUP(I526,Parâmetros!$B$3:$C$6,2,0)*VLOOKUP(H526,Parâmetros!$E$3:$G$5,2,0))))</f>
        <v>0</v>
      </c>
      <c r="K526" s="74">
        <f t="shared" si="274"/>
        <v>0</v>
      </c>
      <c r="L526" s="3"/>
      <c r="M526" s="38"/>
    </row>
    <row r="527" spans="1:13" ht="45.75" customHeight="1" outlineLevel="1" x14ac:dyDescent="0.2">
      <c r="A527" s="170" t="str">
        <f>Máximo!A527</f>
        <v>3.490</v>
      </c>
      <c r="B527" s="667" t="str">
        <f>Máximo!B527:E527</f>
        <v>10.5.É desejável que a solução proposta possua recursos de auto-monitoração de seus serviços, processos e componentes. Caso exista, deve ser detalhado na proposta o método de monitoração, os recursos monitorados e a forma de obtenção de dados.</v>
      </c>
      <c r="C527" s="668"/>
      <c r="D527" s="668"/>
      <c r="E527" s="669"/>
      <c r="F527" s="68" t="str">
        <f>IF(Máximo!F527:I527="","",Máximo!F527:I527)</f>
        <v/>
      </c>
      <c r="G527" s="72">
        <f>Máximo!G527:J527</f>
        <v>2.1459227E-4</v>
      </c>
      <c r="H527" s="70" t="str">
        <f>IF(Máximo!H527="","",Máximo!H527)</f>
        <v>Obrigatório</v>
      </c>
      <c r="I527" s="37" t="s">
        <v>4</v>
      </c>
      <c r="J527" s="73">
        <f>IF($K$13="Não Atende",0,IF(I527="","",IF(H527="",VLOOKUP(I527,Parâmetros!$B$3:$C$6,2,0),VLOOKUP(I527,Parâmetros!$B$3:$C$6,2,0)*VLOOKUP(H527,Parâmetros!$E$3:$G$5,2,0))))</f>
        <v>4</v>
      </c>
      <c r="K527" s="74">
        <f t="shared" si="274"/>
        <v>3.4763947740000002E-2</v>
      </c>
      <c r="L527" s="3"/>
      <c r="M527" s="38"/>
    </row>
    <row r="528" spans="1:13" ht="45.75" customHeight="1" outlineLevel="1" x14ac:dyDescent="0.2">
      <c r="A528" s="170" t="str">
        <f>Máximo!A528</f>
        <v>3.491</v>
      </c>
      <c r="B528" s="667" t="str">
        <f>Máximo!B528:E528</f>
        <v>10.6.A PROPONENTE será responsável por identificar os recursos, funcionalidades, componentes, logs e transações da aplicação para que seja possível implementar as devidas configurações de monitoração durante o projeto.</v>
      </c>
      <c r="C528" s="668"/>
      <c r="D528" s="668"/>
      <c r="E528" s="669"/>
      <c r="F528" s="68" t="str">
        <f>IF(Máximo!F528:I528="","",Máximo!F528:I528)</f>
        <v/>
      </c>
      <c r="G528" s="72">
        <f>Máximo!G528:J528</f>
        <v>2.1459227E-4</v>
      </c>
      <c r="H528" s="70" t="str">
        <f>IF(Máximo!H528="","",Máximo!H528)</f>
        <v>Obrigatório</v>
      </c>
      <c r="I528" s="37" t="s">
        <v>17</v>
      </c>
      <c r="J528" s="73">
        <f>IF($K$13="Não Atende",0,IF(I528="","",IF(H528="",VLOOKUP(I528,Parâmetros!$B$3:$C$6,2,0),VLOOKUP(I528,Parâmetros!$B$3:$C$6,2,0)*VLOOKUP(H528,Parâmetros!$E$3:$G$5,2,0))))</f>
        <v>2</v>
      </c>
      <c r="K528" s="74">
        <f t="shared" si="274"/>
        <v>1.7381973870000001E-2</v>
      </c>
      <c r="L528" s="3"/>
      <c r="M528" s="38"/>
    </row>
    <row r="529" spans="1:13" ht="45.75" customHeight="1" outlineLevel="1" x14ac:dyDescent="0.2">
      <c r="A529" s="170" t="str">
        <f>Máximo!A529</f>
        <v>3.492</v>
      </c>
      <c r="B529" s="667" t="str">
        <f>Máximo!B529:E529</f>
        <v>10.7.A funcionalidade de auto-monitoração da solução proposta deve ser integrada com a ferramenta de gerenciamento de eventos BMC ProactiveNet através de web services ou pelo protocolo SMNP, sendo esta atividade de responsabilidade do PROPONENTE. Em caso de impossibilidade, deve-se indicar os registros de LOG que devem ser monitorados, indicando as codificações de erro a serem monitoradas no arquivo de LOG em padrão aberto para leitura;</v>
      </c>
      <c r="C529" s="668"/>
      <c r="D529" s="668"/>
      <c r="E529" s="669"/>
      <c r="F529" s="68" t="str">
        <f>IF(Máximo!F529:I529="","",Máximo!F529:I529)</f>
        <v/>
      </c>
      <c r="G529" s="72">
        <f>Máximo!G529:J529</f>
        <v>2.1459227E-4</v>
      </c>
      <c r="H529" s="70" t="str">
        <f>IF(Máximo!H529="","",Máximo!H529)</f>
        <v>Obrigatório</v>
      </c>
      <c r="I529" s="37" t="s">
        <v>5</v>
      </c>
      <c r="J529" s="73">
        <f>IF($K$13="Não Atende",0,IF(I529="","",IF(H529="",VLOOKUP(I529,Parâmetros!$B$3:$C$6,2,0),VLOOKUP(I529,Parâmetros!$B$3:$C$6,2,0)*VLOOKUP(H529,Parâmetros!$E$3:$G$5,2,0))))</f>
        <v>0</v>
      </c>
      <c r="K529" s="74">
        <f t="shared" si="274"/>
        <v>0</v>
      </c>
      <c r="L529" s="3"/>
      <c r="M529" s="38"/>
    </row>
    <row r="530" spans="1:13" ht="45.75" customHeight="1" outlineLevel="1" x14ac:dyDescent="0.2">
      <c r="A530" s="170" t="str">
        <f>Máximo!A530</f>
        <v>3.493</v>
      </c>
      <c r="B530" s="667" t="str">
        <f>Máximo!B530:E530</f>
        <v>10.8.Para atender às necessidades de gerenciamento da experiência do usuário final e também possibilitar a identificação o impacto nos serviços de negócio da Oi, o PROPONENTE informar se a solução proposta atende os seguintes requisitos, garantindo o atendimento na fase de implantação da solução:</v>
      </c>
      <c r="C530" s="668"/>
      <c r="D530" s="668"/>
      <c r="E530" s="669"/>
      <c r="F530" s="68" t="str">
        <f>IF(Máximo!F530:I530="","",Máximo!F530:I530)</f>
        <v/>
      </c>
      <c r="G530" s="72">
        <f>Máximo!G530:J530</f>
        <v>2.1459227E-4</v>
      </c>
      <c r="H530" s="70" t="str">
        <f>IF(Máximo!H530="","",Máximo!H530)</f>
        <v>Obrigatório</v>
      </c>
      <c r="I530" s="37" t="s">
        <v>4</v>
      </c>
      <c r="J530" s="73">
        <f>IF($K$13="Não Atende",0,IF(I530="","",IF(H530="",VLOOKUP(I530,Parâmetros!$B$3:$C$6,2,0),VLOOKUP(I530,Parâmetros!$B$3:$C$6,2,0)*VLOOKUP(H530,Parâmetros!$E$3:$G$5,2,0))))</f>
        <v>4</v>
      </c>
      <c r="K530" s="74">
        <f t="shared" si="274"/>
        <v>3.4763947740000002E-2</v>
      </c>
      <c r="L530" s="3"/>
      <c r="M530" s="38"/>
    </row>
    <row r="531" spans="1:13" ht="45.75" customHeight="1" outlineLevel="1" x14ac:dyDescent="0.2">
      <c r="A531" s="170" t="str">
        <f>Máximo!A531</f>
        <v>3.494</v>
      </c>
      <c r="B531" s="667" t="str">
        <f>Máximo!B531:E531</f>
        <v>10.8.1.               Deverão ser informados quais processos em execução na plataforma do sistema operacional deverão ser monitorados, a fim de identificar a disponibilidade da aplicação e mensurar a performance das transações e cargas de trabalho. Essa informação deve constar na proposta técnica;</v>
      </c>
      <c r="C531" s="668"/>
      <c r="D531" s="668"/>
      <c r="E531" s="669"/>
      <c r="F531" s="68" t="str">
        <f>IF(Máximo!F531:I531="","",Máximo!F531:I531)</f>
        <v/>
      </c>
      <c r="G531" s="72">
        <f>Máximo!G531:J531</f>
        <v>2.1459227E-4</v>
      </c>
      <c r="H531" s="70" t="str">
        <f>IF(Máximo!H531="","",Máximo!H531)</f>
        <v>Obrigatório</v>
      </c>
      <c r="I531" s="37" t="s">
        <v>4</v>
      </c>
      <c r="J531" s="73">
        <f>IF($K$13="Não Atende",0,IF(I531="","",IF(H531="",VLOOKUP(I531,Parâmetros!$B$3:$C$6,2,0),VLOOKUP(I531,Parâmetros!$B$3:$C$6,2,0)*VLOOKUP(H531,Parâmetros!$E$3:$G$5,2,0))))</f>
        <v>4</v>
      </c>
      <c r="K531" s="74">
        <f t="shared" si="274"/>
        <v>3.4763947740000002E-2</v>
      </c>
      <c r="L531" s="3"/>
      <c r="M531" s="38"/>
    </row>
    <row r="532" spans="1:13" ht="45.75" customHeight="1" outlineLevel="1" x14ac:dyDescent="0.2">
      <c r="A532" s="170" t="str">
        <f>Máximo!A532</f>
        <v>3.495</v>
      </c>
      <c r="B532" s="667" t="str">
        <f>Máximo!B532:E532</f>
        <v>10.8.2.               A solução a ser ofertada deve possuir recursos que permitam identificar o início, o processamento e o fim de uma transação, indicando por intermédio de API’s informações que permitam identificar a aplicação, a transação sistêmica executada, o status da transação e o nível de criticidade da transação quanto a disponibilidade, performance e conformidade. Essas informações devem ser detalhadas e exemplificadas na proposta técnica;</v>
      </c>
      <c r="C532" s="668"/>
      <c r="D532" s="668"/>
      <c r="E532" s="669"/>
      <c r="F532" s="68" t="str">
        <f>IF(Máximo!F532:I532="","",Máximo!F532:I532)</f>
        <v/>
      </c>
      <c r="G532" s="72">
        <f>Máximo!G532:J532</f>
        <v>2.1459227E-4</v>
      </c>
      <c r="H532" s="70" t="str">
        <f>IF(Máximo!H532="","",Máximo!H532)</f>
        <v>Obrigatório</v>
      </c>
      <c r="I532" s="37" t="s">
        <v>17</v>
      </c>
      <c r="J532" s="73">
        <f>IF($K$13="Não Atende",0,IF(I532="","",IF(H532="",VLOOKUP(I532,Parâmetros!$B$3:$C$6,2,0),VLOOKUP(I532,Parâmetros!$B$3:$C$6,2,0)*VLOOKUP(H532,Parâmetros!$E$3:$G$5,2,0))))</f>
        <v>2</v>
      </c>
      <c r="K532" s="74">
        <f t="shared" si="274"/>
        <v>1.7381973870000001E-2</v>
      </c>
      <c r="L532" s="3"/>
      <c r="M532" s="38"/>
    </row>
    <row r="533" spans="1:13" ht="45.75" customHeight="1" outlineLevel="1" x14ac:dyDescent="0.2">
      <c r="A533" s="170" t="str">
        <f>Máximo!A533</f>
        <v>3.496</v>
      </c>
      <c r="B533" s="667" t="str">
        <f>Máximo!B533:E533</f>
        <v>10.8.3.               A solução a ser ofertada deve permitir que as ferramentas de gerenciamento de performance das aplicações utilizadas pela Oi possam rastrear em tempo real a execução dos seus algoritmos / transações sistêmicas e identificar se as mesmas foram executadas com sucesso;</v>
      </c>
      <c r="C533" s="668"/>
      <c r="D533" s="668"/>
      <c r="E533" s="669"/>
      <c r="F533" s="68" t="str">
        <f>IF(Máximo!F533:I533="","",Máximo!F533:I533)</f>
        <v/>
      </c>
      <c r="G533" s="72">
        <f>Máximo!G533:J533</f>
        <v>2.1459227E-4</v>
      </c>
      <c r="H533" s="70" t="str">
        <f>IF(Máximo!H533="","",Máximo!H533)</f>
        <v>Obrigatório</v>
      </c>
      <c r="I533" s="37" t="s">
        <v>4</v>
      </c>
      <c r="J533" s="73">
        <f>IF($K$13="Não Atende",0,IF(I533="","",IF(H533="",VLOOKUP(I533,Parâmetros!$B$3:$C$6,2,0),VLOOKUP(I533,Parâmetros!$B$3:$C$6,2,0)*VLOOKUP(H533,Parâmetros!$E$3:$G$5,2,0))))</f>
        <v>4</v>
      </c>
      <c r="K533" s="74">
        <f t="shared" si="274"/>
        <v>3.4763947740000002E-2</v>
      </c>
      <c r="L533" s="3"/>
      <c r="M533" s="38"/>
    </row>
    <row r="534" spans="1:13" ht="45.75" customHeight="1" outlineLevel="1" x14ac:dyDescent="0.2">
      <c r="A534" s="170" t="str">
        <f>Máximo!A534</f>
        <v>3.497</v>
      </c>
      <c r="B534" s="667" t="str">
        <f>Máximo!B534:E534</f>
        <v>10.8.4.               A solução a ser ofertada deve permitir que as ferramentas de Gerenciamento e de Discovery da Oi possam descobrir os componentes de software envolvidos na execução da aplicação. O PROPONENTE deve indicar na proposta técnica quais são as características que permitam a descoberta da aplicação na Rede. Por exemplo, processos, serviços, local de instalação e outras informações que permitam reconhecer a aplicação sem a necessidade de indicar a infraestrutura onde o mesmo encontra-se instalado;</v>
      </c>
      <c r="C534" s="668"/>
      <c r="D534" s="668"/>
      <c r="E534" s="669"/>
      <c r="F534" s="68" t="str">
        <f>IF(Máximo!F534:I534="","",Máximo!F534:I534)</f>
        <v/>
      </c>
      <c r="G534" s="72">
        <f>Máximo!G534:J534</f>
        <v>2.1459227E-4</v>
      </c>
      <c r="H534" s="70" t="str">
        <f>IF(Máximo!H534="","",Máximo!H534)</f>
        <v>Obrigatório</v>
      </c>
      <c r="I534" s="37" t="s">
        <v>4</v>
      </c>
      <c r="J534" s="73">
        <f>IF($K$13="Não Atende",0,IF(I534="","",IF(H534="",VLOOKUP(I534,Parâmetros!$B$3:$C$6,2,0),VLOOKUP(I534,Parâmetros!$B$3:$C$6,2,0)*VLOOKUP(H534,Parâmetros!$E$3:$G$5,2,0))))</f>
        <v>4</v>
      </c>
      <c r="K534" s="74">
        <f t="shared" si="274"/>
        <v>3.4763947740000002E-2</v>
      </c>
      <c r="L534" s="3"/>
      <c r="M534" s="38"/>
    </row>
    <row r="535" spans="1:13" ht="45.75" customHeight="1" outlineLevel="1" x14ac:dyDescent="0.2">
      <c r="A535" s="170" t="str">
        <f>Máximo!A535</f>
        <v>3.498</v>
      </c>
      <c r="B535" s="667" t="str">
        <f>Máximo!B535:E535</f>
        <v>10.8.5.               Deve ser confirmada a possibilidade de monitorar e medir o desempenho e disponibilidade de aplicações de missão-crítica, com granularidade suficiente para prover visão detalhada dos programas e subprogramas que compõem o sistema (Deep Dive);</v>
      </c>
      <c r="C535" s="668"/>
      <c r="D535" s="668"/>
      <c r="E535" s="669"/>
      <c r="F535" s="68" t="str">
        <f>IF(Máximo!F535:I535="","",Máximo!F535:I535)</f>
        <v/>
      </c>
      <c r="G535" s="72">
        <f>Máximo!G535:J535</f>
        <v>2.1459227E-4</v>
      </c>
      <c r="H535" s="70" t="str">
        <f>IF(Máximo!H535="","",Máximo!H535)</f>
        <v>Obrigatório</v>
      </c>
      <c r="I535" s="37" t="s">
        <v>5</v>
      </c>
      <c r="J535" s="73">
        <f>IF($K$13="Não Atende",0,IF(I535="","",IF(H535="",VLOOKUP(I535,Parâmetros!$B$3:$C$6,2,0),VLOOKUP(I535,Parâmetros!$B$3:$C$6,2,0)*VLOOKUP(H535,Parâmetros!$E$3:$G$5,2,0))))</f>
        <v>0</v>
      </c>
      <c r="K535" s="74">
        <f t="shared" si="274"/>
        <v>0</v>
      </c>
      <c r="L535" s="3"/>
      <c r="M535" s="38"/>
    </row>
    <row r="536" spans="1:13" ht="45.75" customHeight="1" outlineLevel="1" x14ac:dyDescent="0.2">
      <c r="A536" s="170" t="str">
        <f>Máximo!A536</f>
        <v>3.499</v>
      </c>
      <c r="B536" s="667" t="str">
        <f>Máximo!B536:E536</f>
        <v>10.8.6.               Deve ser confirmada a possibilidade de detectar desvios do padrão de comportamento da aplicação e emitir alertas proativos (exemplo: volume de eventos online em fila de execução). Estas informações sobre desvios do padrão de comportamento devem ser fornecidas pela solução e garantida a possibilidade de extração dos dados para a ferramenta de gerenciamento de eventos;</v>
      </c>
      <c r="C536" s="668"/>
      <c r="D536" s="668"/>
      <c r="E536" s="669"/>
      <c r="F536" s="68" t="str">
        <f>IF(Máximo!F536:I536="","",Máximo!F536:I536)</f>
        <v/>
      </c>
      <c r="G536" s="72">
        <f>Máximo!G536:J536</f>
        <v>2.1459227E-4</v>
      </c>
      <c r="H536" s="70" t="str">
        <f>IF(Máximo!H536="","",Máximo!H536)</f>
        <v>Obrigatório</v>
      </c>
      <c r="I536" s="37" t="s">
        <v>17</v>
      </c>
      <c r="J536" s="73">
        <f>IF($K$13="Não Atende",0,IF(I536="","",IF(H536="",VLOOKUP(I536,Parâmetros!$B$3:$C$6,2,0),VLOOKUP(I536,Parâmetros!$B$3:$C$6,2,0)*VLOOKUP(H536,Parâmetros!$E$3:$G$5,2,0))))</f>
        <v>2</v>
      </c>
      <c r="K536" s="74">
        <f t="shared" si="274"/>
        <v>1.7381973870000001E-2</v>
      </c>
      <c r="L536" s="3"/>
      <c r="M536" s="38"/>
    </row>
    <row r="537" spans="1:13" ht="45.75" customHeight="1" outlineLevel="1" x14ac:dyDescent="0.2">
      <c r="A537" s="170" t="str">
        <f>Máximo!A537</f>
        <v>3.500</v>
      </c>
      <c r="B537" s="667" t="str">
        <f>Máximo!B537:E537</f>
        <v>10.8.7.               A solução deve permitir que interrupções indevidas da aplicação/solução sejam registradas automaticamente pelas ferramentas de alarmes/incidentes da Oi;</v>
      </c>
      <c r="C537" s="668"/>
      <c r="D537" s="668"/>
      <c r="E537" s="669"/>
      <c r="F537" s="68" t="str">
        <f>IF(Máximo!F537:I537="","",Máximo!F537:I537)</f>
        <v/>
      </c>
      <c r="G537" s="72">
        <f>Máximo!G537:J537</f>
        <v>2.1459227E-4</v>
      </c>
      <c r="H537" s="70" t="str">
        <f>IF(Máximo!H537="","",Máximo!H537)</f>
        <v>Obrigatório</v>
      </c>
      <c r="I537" s="37" t="s">
        <v>4</v>
      </c>
      <c r="J537" s="73">
        <f>IF($K$13="Não Atende",0,IF(I537="","",IF(H537="",VLOOKUP(I537,Parâmetros!$B$3:$C$6,2,0),VLOOKUP(I537,Parâmetros!$B$3:$C$6,2,0)*VLOOKUP(H537,Parâmetros!$E$3:$G$5,2,0))))</f>
        <v>4</v>
      </c>
      <c r="K537" s="74">
        <f t="shared" si="274"/>
        <v>3.4763947740000002E-2</v>
      </c>
      <c r="L537" s="3"/>
      <c r="M537" s="38"/>
    </row>
    <row r="538" spans="1:13" ht="45.75" customHeight="1" outlineLevel="1" x14ac:dyDescent="0.2">
      <c r="A538" s="170" t="str">
        <f>Máximo!A538</f>
        <v>3.501</v>
      </c>
      <c r="B538" s="667" t="str">
        <f>Máximo!B538:E538</f>
        <v>10.8.8.               A solução a ser ofertada deve possuir recursos que permitam visualizar o comportamento da demanda aplicada, transacional ou batch, informando volumetrias associadas aos processos de negócio;</v>
      </c>
      <c r="C538" s="668"/>
      <c r="D538" s="668"/>
      <c r="E538" s="669"/>
      <c r="F538" s="68" t="str">
        <f>IF(Máximo!F538:I538="","",Máximo!F538:I538)</f>
        <v/>
      </c>
      <c r="G538" s="72">
        <f>Máximo!G538:J538</f>
        <v>2.1459227E-4</v>
      </c>
      <c r="H538" s="70" t="str">
        <f>IF(Máximo!H538="","",Máximo!H538)</f>
        <v>Obrigatório</v>
      </c>
      <c r="I538" s="37" t="s">
        <v>4</v>
      </c>
      <c r="J538" s="73">
        <f>IF($K$13="Não Atende",0,IF(I538="","",IF(H538="",VLOOKUP(I538,Parâmetros!$B$3:$C$6,2,0),VLOOKUP(I538,Parâmetros!$B$3:$C$6,2,0)*VLOOKUP(H538,Parâmetros!$E$3:$G$5,2,0))))</f>
        <v>4</v>
      </c>
      <c r="K538" s="74">
        <f t="shared" si="274"/>
        <v>3.4763947740000002E-2</v>
      </c>
      <c r="L538" s="3"/>
      <c r="M538" s="38"/>
    </row>
    <row r="539" spans="1:13" ht="45.75" customHeight="1" outlineLevel="1" x14ac:dyDescent="0.2">
      <c r="A539" s="170" t="str">
        <f>Máximo!A539</f>
        <v>3.502</v>
      </c>
      <c r="B539" s="667" t="str">
        <f>Máximo!B539:E539</f>
        <v>10.8.9.               Definir em tempo de estudo e em conjunto com a Oi os roteiros para elaboração de robôs que simulem a experiência dos usuários nas transações onde estas simulações sejam relevantes;</v>
      </c>
      <c r="C539" s="668"/>
      <c r="D539" s="668"/>
      <c r="E539" s="669"/>
      <c r="F539" s="68" t="str">
        <f>IF(Máximo!F539:I539="","",Máximo!F539:I539)</f>
        <v/>
      </c>
      <c r="G539" s="72">
        <f>Máximo!G539:J539</f>
        <v>2.1459227E-4</v>
      </c>
      <c r="H539" s="70" t="str">
        <f>IF(Máximo!H539="","",Máximo!H539)</f>
        <v>Obrigatório</v>
      </c>
      <c r="I539" s="37" t="s">
        <v>4</v>
      </c>
      <c r="J539" s="73">
        <f>IF($K$13="Não Atende",0,IF(I539="","",IF(H539="",VLOOKUP(I539,Parâmetros!$B$3:$C$6,2,0),VLOOKUP(I539,Parâmetros!$B$3:$C$6,2,0)*VLOOKUP(H539,Parâmetros!$E$3:$G$5,2,0))))</f>
        <v>4</v>
      </c>
      <c r="K539" s="74">
        <f t="shared" si="274"/>
        <v>3.4763947740000002E-2</v>
      </c>
      <c r="L539" s="3"/>
      <c r="M539" s="38"/>
    </row>
    <row r="540" spans="1:13" ht="45.75" customHeight="1" outlineLevel="1" x14ac:dyDescent="0.2">
      <c r="A540" s="170" t="str">
        <f>Máximo!A540</f>
        <v>3.503</v>
      </c>
      <c r="B540" s="667" t="str">
        <f>Máximo!B540:E540</f>
        <v>10.8.10.             A solução deverá estar perfeitamente integrada às ferramentas de automação e agendamento de processos da Oi, possibilitando uma visão continua dos fluxos de processamento interplataformas.</v>
      </c>
      <c r="C540" s="668"/>
      <c r="D540" s="668"/>
      <c r="E540" s="669"/>
      <c r="F540" s="68" t="str">
        <f>IF(Máximo!F540:I540="","",Máximo!F540:I540)</f>
        <v/>
      </c>
      <c r="G540" s="72">
        <f>Máximo!G540:J540</f>
        <v>2.1459227E-4</v>
      </c>
      <c r="H540" s="70" t="str">
        <f>IF(Máximo!H540="","",Máximo!H540)</f>
        <v>Obrigatório</v>
      </c>
      <c r="I540" s="37" t="s">
        <v>4</v>
      </c>
      <c r="J540" s="73">
        <f>IF($K$13="Não Atende",0,IF(I540="","",IF(H540="",VLOOKUP(I540,Parâmetros!$B$3:$C$6,2,0),VLOOKUP(I540,Parâmetros!$B$3:$C$6,2,0)*VLOOKUP(H540,Parâmetros!$E$3:$G$5,2,0))))</f>
        <v>4</v>
      </c>
      <c r="K540" s="74">
        <f t="shared" si="274"/>
        <v>3.4763947740000002E-2</v>
      </c>
      <c r="L540" s="3"/>
      <c r="M540" s="38"/>
    </row>
    <row r="541" spans="1:13" ht="45.75" customHeight="1" outlineLevel="1" x14ac:dyDescent="0.2">
      <c r="A541" s="170" t="str">
        <f>Máximo!A541</f>
        <v>3.504</v>
      </c>
      <c r="B541" s="667" t="str">
        <f>Máximo!B541:E541</f>
        <v>11.      Requisitos de Disaster Recovery (D.R.)</v>
      </c>
      <c r="C541" s="668"/>
      <c r="D541" s="668"/>
      <c r="E541" s="669"/>
      <c r="F541" s="68" t="str">
        <f>IF(Máximo!F541:I541="","",Máximo!F541:I541)</f>
        <v/>
      </c>
      <c r="G541" s="72">
        <f>Máximo!G541:J541</f>
        <v>2.1459227E-4</v>
      </c>
      <c r="H541" s="70" t="str">
        <f>IF(Máximo!H541="","",Máximo!H541)</f>
        <v>Obrigatório</v>
      </c>
      <c r="I541" s="37" t="s">
        <v>4</v>
      </c>
      <c r="J541" s="73">
        <f>IF($K$13="Não Atende",0,IF(I541="","",IF(H541="",VLOOKUP(I541,Parâmetros!$B$3:$C$6,2,0),VLOOKUP(I541,Parâmetros!$B$3:$C$6,2,0)*VLOOKUP(H541,Parâmetros!$E$3:$G$5,2,0))))</f>
        <v>4</v>
      </c>
      <c r="K541" s="74">
        <f t="shared" si="274"/>
        <v>3.4763947740000002E-2</v>
      </c>
      <c r="L541" s="3"/>
      <c r="M541" s="38"/>
    </row>
    <row r="542" spans="1:13" ht="45.75" customHeight="1" outlineLevel="1" x14ac:dyDescent="0.2">
      <c r="A542" s="170" t="str">
        <f>Máximo!A542</f>
        <v>3.505</v>
      </c>
      <c r="B542" s="667" t="str">
        <f>Máximo!B542:E542</f>
        <v>11.1.        O PROPONENTE deverá ofertar, implementar e documentar a solução de D.R conforme diretrizes a seguir:</v>
      </c>
      <c r="C542" s="668"/>
      <c r="D542" s="668"/>
      <c r="E542" s="669"/>
      <c r="F542" s="68" t="str">
        <f>IF(Máximo!F542:I542="","",Máximo!F542:I542)</f>
        <v/>
      </c>
      <c r="G542" s="72">
        <f>Máximo!G542:J542</f>
        <v>2.1459227E-4</v>
      </c>
      <c r="H542" s="70" t="str">
        <f>IF(Máximo!H542="","",Máximo!H542)</f>
        <v>Obrigatório</v>
      </c>
      <c r="I542" s="37" t="s">
        <v>4</v>
      </c>
      <c r="J542" s="73">
        <f>IF($K$13="Não Atende",0,IF(I542="","",IF(H542="",VLOOKUP(I542,Parâmetros!$B$3:$C$6,2,0),VLOOKUP(I542,Parâmetros!$B$3:$C$6,2,0)*VLOOKUP(H542,Parâmetros!$E$3:$G$5,2,0))))</f>
        <v>4</v>
      </c>
      <c r="K542" s="74">
        <f t="shared" si="274"/>
        <v>3.4763947740000002E-2</v>
      </c>
      <c r="L542" s="3"/>
      <c r="M542" s="38"/>
    </row>
    <row r="543" spans="1:13" ht="45.75" customHeight="1" outlineLevel="1" x14ac:dyDescent="0.2">
      <c r="A543" s="170" t="str">
        <f>Máximo!A543</f>
        <v>3.506</v>
      </c>
      <c r="B543" s="667" t="str">
        <f>Máximo!B543:E543</f>
        <v>11.2.        A CONTRATANTE proverá os Datacenters (DC) para implantação da solução de D.R.:</v>
      </c>
      <c r="C543" s="668"/>
      <c r="D543" s="668"/>
      <c r="E543" s="669"/>
      <c r="F543" s="68" t="str">
        <f>IF(Máximo!F543:I543="","",Máximo!F543:I543)</f>
        <v/>
      </c>
      <c r="G543" s="72">
        <f>Máximo!G543:J543</f>
        <v>2.1459227E-4</v>
      </c>
      <c r="H543" s="70" t="str">
        <f>IF(Máximo!H543="","",Máximo!H543)</f>
        <v>Obrigatório</v>
      </c>
      <c r="I543" s="37" t="s">
        <v>4</v>
      </c>
      <c r="J543" s="73">
        <f>IF($K$13="Não Atende",0,IF(I543="","",IF(H543="",VLOOKUP(I543,Parâmetros!$B$3:$C$6,2,0),VLOOKUP(I543,Parâmetros!$B$3:$C$6,2,0)*VLOOKUP(H543,Parâmetros!$E$3:$G$5,2,0))))</f>
        <v>4</v>
      </c>
      <c r="K543" s="74">
        <f t="shared" si="274"/>
        <v>3.4763947740000002E-2</v>
      </c>
      <c r="L543" s="3"/>
      <c r="M543" s="38"/>
    </row>
    <row r="544" spans="1:13" ht="45.75" customHeight="1" outlineLevel="1" x14ac:dyDescent="0.2">
      <c r="A544" s="170" t="str">
        <f>Máximo!A544</f>
        <v>3.507</v>
      </c>
      <c r="B544" s="667" t="str">
        <f>Máximo!B544:E544</f>
        <v>11.2.1.      O DC SIG (DC Primário) hospedará o ambiente de produção.</v>
      </c>
      <c r="C544" s="668"/>
      <c r="D544" s="668"/>
      <c r="E544" s="669"/>
      <c r="F544" s="68" t="str">
        <f>IF(Máximo!F544:I544="","",Máximo!F544:I544)</f>
        <v/>
      </c>
      <c r="G544" s="72">
        <f>Máximo!G544:J544</f>
        <v>2.1459227E-4</v>
      </c>
      <c r="H544" s="70" t="str">
        <f>IF(Máximo!H544="","",Máximo!H544)</f>
        <v>Obrigatório</v>
      </c>
      <c r="I544" s="37" t="s">
        <v>4</v>
      </c>
      <c r="J544" s="73">
        <f>IF($K$13="Não Atende",0,IF(I544="","",IF(H544="",VLOOKUP(I544,Parâmetros!$B$3:$C$6,2,0),VLOOKUP(I544,Parâmetros!$B$3:$C$6,2,0)*VLOOKUP(H544,Parâmetros!$E$3:$G$5,2,0))))</f>
        <v>4</v>
      </c>
      <c r="K544" s="74">
        <f t="shared" si="274"/>
        <v>3.4763947740000002E-2</v>
      </c>
      <c r="L544" s="3"/>
      <c r="M544" s="38"/>
    </row>
    <row r="545" spans="1:13" ht="45.75" customHeight="1" outlineLevel="1" x14ac:dyDescent="0.2">
      <c r="A545" s="170" t="str">
        <f>Máximo!A545</f>
        <v>3.508</v>
      </c>
      <c r="B545" s="667" t="str">
        <f>Máximo!B545:E545</f>
        <v>11.2.2.      O DC SCN (DC Secundário) hospedará o ambiente de Disaster Recovery.</v>
      </c>
      <c r="C545" s="668"/>
      <c r="D545" s="668"/>
      <c r="E545" s="669"/>
      <c r="F545" s="68" t="str">
        <f>IF(Máximo!F545:I545="","",Máximo!F545:I545)</f>
        <v/>
      </c>
      <c r="G545" s="72">
        <f>Máximo!G545:J545</f>
        <v>2.1459227E-4</v>
      </c>
      <c r="H545" s="70" t="str">
        <f>IF(Máximo!H545="","",Máximo!H545)</f>
        <v>Obrigatório</v>
      </c>
      <c r="I545" s="37" t="s">
        <v>4</v>
      </c>
      <c r="J545" s="73">
        <f>IF($K$13="Não Atende",0,IF(I545="","",IF(H545="",VLOOKUP(I545,Parâmetros!$B$3:$C$6,2,0),VLOOKUP(I545,Parâmetros!$B$3:$C$6,2,0)*VLOOKUP(H545,Parâmetros!$E$3:$G$5,2,0))))</f>
        <v>4</v>
      </c>
      <c r="K545" s="74">
        <f t="shared" si="274"/>
        <v>3.4763947740000002E-2</v>
      </c>
      <c r="L545" s="3"/>
      <c r="M545" s="38"/>
    </row>
    <row r="546" spans="1:13" ht="45.75" customHeight="1" outlineLevel="1" x14ac:dyDescent="0.2">
      <c r="A546" s="170" t="str">
        <f>Máximo!A546</f>
        <v>3.509</v>
      </c>
      <c r="B546" s="667" t="str">
        <f>Máximo!B546:E546</f>
        <v xml:space="preserve">11.3.        Para a solução de D.R a ser ofertada, o PROPONENTE deverá atender aos requisitos detalhados no anexo Arquitetura de H.A. e D.R deste documento. </v>
      </c>
      <c r="C546" s="668"/>
      <c r="D546" s="668"/>
      <c r="E546" s="669"/>
      <c r="F546" s="68" t="str">
        <f>IF(Máximo!F546:I546="","",Máximo!F546:I546)</f>
        <v/>
      </c>
      <c r="G546" s="72">
        <f>Máximo!G546:J546</f>
        <v>2.1459227E-4</v>
      </c>
      <c r="H546" s="70" t="str">
        <f>IF(Máximo!H546="","",Máximo!H546)</f>
        <v>Obrigatório</v>
      </c>
      <c r="I546" s="37" t="s">
        <v>17</v>
      </c>
      <c r="J546" s="73">
        <f>IF($K$13="Não Atende",0,IF(I546="","",IF(H546="",VLOOKUP(I546,Parâmetros!$B$3:$C$6,2,0),VLOOKUP(I546,Parâmetros!$B$3:$C$6,2,0)*VLOOKUP(H546,Parâmetros!$E$3:$G$5,2,0))))</f>
        <v>2</v>
      </c>
      <c r="K546" s="74">
        <f t="shared" si="274"/>
        <v>1.7381973870000001E-2</v>
      </c>
      <c r="L546" s="3"/>
      <c r="M546" s="38"/>
    </row>
    <row r="547" spans="1:13" ht="45.75" customHeight="1" outlineLevel="1" x14ac:dyDescent="0.2">
      <c r="A547" s="170" t="str">
        <f>Máximo!A547</f>
        <v>3.510</v>
      </c>
      <c r="B547" s="667" t="str">
        <f>Máximo!B547:E547</f>
        <v>11.3.1.      A Tabela de Classificação de Disponibilidade nele contida relaciona o SLA (Service Level Agreement) a ser atingido por cada modelo de D.R conforme o tempo de interrupção e a perda de dados suportados por uma aplicação. Tomando como referência a tabela, o modelo de D.R a ser implementado para esta aplicação deverá atender aos seguintes requisitos de negócios:</v>
      </c>
      <c r="C547" s="668"/>
      <c r="D547" s="668"/>
      <c r="E547" s="669"/>
      <c r="F547" s="68" t="str">
        <f>IF(Máximo!F547:I547="","",Máximo!F547:I547)</f>
        <v/>
      </c>
      <c r="G547" s="72">
        <f>Máximo!G547:J547</f>
        <v>2.1459227E-4</v>
      </c>
      <c r="H547" s="70" t="str">
        <f>IF(Máximo!H547="","",Máximo!H547)</f>
        <v>Obrigatório</v>
      </c>
      <c r="I547" s="37" t="s">
        <v>4</v>
      </c>
      <c r="J547" s="73">
        <f>IF($K$13="Não Atende",0,IF(I547="","",IF(H547="",VLOOKUP(I547,Parâmetros!$B$3:$C$6,2,0),VLOOKUP(I547,Parâmetros!$B$3:$C$6,2,0)*VLOOKUP(H547,Parâmetros!$E$3:$G$5,2,0))))</f>
        <v>4</v>
      </c>
      <c r="K547" s="74">
        <f t="shared" si="274"/>
        <v>3.4763947740000002E-2</v>
      </c>
      <c r="L547" s="3"/>
      <c r="M547" s="38"/>
    </row>
    <row r="548" spans="1:13" ht="45.75" customHeight="1" outlineLevel="1" x14ac:dyDescent="0.2">
      <c r="A548" s="170" t="str">
        <f>Máximo!A548</f>
        <v>3.511</v>
      </c>
      <c r="B548" s="667" t="str">
        <f>Máximo!B548:E548</f>
        <v>11.3.2.        Único 4</v>
      </c>
      <c r="C548" s="668"/>
      <c r="D548" s="668"/>
      <c r="E548" s="669"/>
      <c r="F548" s="68" t="str">
        <f>IF(Máximo!F548:I548="","",Máximo!F548:I548)</f>
        <v/>
      </c>
      <c r="G548" s="72">
        <f>Máximo!G548:J548</f>
        <v>2.1459227E-4</v>
      </c>
      <c r="H548" s="70" t="str">
        <f>IF(Máximo!H548="","",Máximo!H548)</f>
        <v>Obrigatório</v>
      </c>
      <c r="I548" s="37" t="s">
        <v>4</v>
      </c>
      <c r="J548" s="73">
        <f>IF($K$13="Não Atende",0,IF(I548="","",IF(H548="",VLOOKUP(I548,Parâmetros!$B$3:$C$6,2,0),VLOOKUP(I548,Parâmetros!$B$3:$C$6,2,0)*VLOOKUP(H548,Parâmetros!$E$3:$G$5,2,0))))</f>
        <v>4</v>
      </c>
      <c r="K548" s="74">
        <f t="shared" si="274"/>
        <v>3.4763947740000002E-2</v>
      </c>
      <c r="L548" s="3"/>
      <c r="M548" s="38"/>
    </row>
    <row r="549" spans="1:13" ht="45.75" customHeight="1" outlineLevel="1" x14ac:dyDescent="0.2">
      <c r="A549" s="170" t="str">
        <f>Máximo!A549</f>
        <v>3.512</v>
      </c>
      <c r="B549" s="667" t="str">
        <f>Máximo!B549:E549</f>
        <v xml:space="preserve">11.3.3.       </v>
      </c>
      <c r="C549" s="668"/>
      <c r="D549" s="668"/>
      <c r="E549" s="669"/>
      <c r="F549" s="68" t="str">
        <f>IF(Máximo!F549:I549="","",Máximo!F549:I549)</f>
        <v/>
      </c>
      <c r="G549" s="72">
        <f>Máximo!G549:J549</f>
        <v>2.1459227E-4</v>
      </c>
      <c r="H549" s="70" t="str">
        <f>IF(Máximo!H549="","",Máximo!H549)</f>
        <v>Obrigatório</v>
      </c>
      <c r="I549" s="37" t="s">
        <v>4</v>
      </c>
      <c r="J549" s="73">
        <f>IF($K$13="Não Atende",0,IF(I549="","",IF(H549="",VLOOKUP(I549,Parâmetros!$B$3:$C$6,2,0),VLOOKUP(I549,Parâmetros!$B$3:$C$6,2,0)*VLOOKUP(H549,Parâmetros!$E$3:$G$5,2,0))))</f>
        <v>4</v>
      </c>
      <c r="K549" s="74">
        <f t="shared" si="274"/>
        <v>3.4763947740000002E-2</v>
      </c>
      <c r="L549" s="3"/>
      <c r="M549" s="38"/>
    </row>
    <row r="550" spans="1:13" ht="45.75" customHeight="1" outlineLevel="1" x14ac:dyDescent="0.2">
      <c r="A550" s="170" t="str">
        <f>Máximo!A550</f>
        <v>3.513</v>
      </c>
      <c r="B550" s="667" t="str">
        <f>Máximo!B550:E550</f>
        <v xml:space="preserve">11.3.4.       </v>
      </c>
      <c r="C550" s="668"/>
      <c r="D550" s="668"/>
      <c r="E550" s="669"/>
      <c r="F550" s="68" t="str">
        <f>IF(Máximo!F550:I550="","",Máximo!F550:I550)</f>
        <v/>
      </c>
      <c r="G550" s="72">
        <f>Máximo!G550:J550</f>
        <v>2.1459227E-4</v>
      </c>
      <c r="H550" s="70" t="str">
        <f>IF(Máximo!H550="","",Máximo!H550)</f>
        <v>Obrigatório</v>
      </c>
      <c r="I550" s="37" t="s">
        <v>4</v>
      </c>
      <c r="J550" s="73">
        <f>IF($K$13="Não Atende",0,IF(I550="","",IF(H550="",VLOOKUP(I550,Parâmetros!$B$3:$C$6,2,0),VLOOKUP(I550,Parâmetros!$B$3:$C$6,2,0)*VLOOKUP(H550,Parâmetros!$E$3:$G$5,2,0))))</f>
        <v>4</v>
      </c>
      <c r="K550" s="74">
        <f t="shared" si="274"/>
        <v>3.4763947740000002E-2</v>
      </c>
      <c r="L550" s="3"/>
      <c r="M550" s="38"/>
    </row>
    <row r="551" spans="1:13" ht="45.75" customHeight="1" outlineLevel="1" x14ac:dyDescent="0.2">
      <c r="A551" s="170" t="str">
        <f>Máximo!A551</f>
        <v>3.514</v>
      </c>
      <c r="B551" s="667" t="str">
        <f>Máximo!B551:E551</f>
        <v>11.4.        O PROPONENTE deverá apresentar, na proposta técnica, o detalhamento do D.R. que será implementado:</v>
      </c>
      <c r="C551" s="668"/>
      <c r="D551" s="668"/>
      <c r="E551" s="669"/>
      <c r="F551" s="68" t="str">
        <f>IF(Máximo!F551:I551="","",Máximo!F551:I551)</f>
        <v/>
      </c>
      <c r="G551" s="72">
        <f>Máximo!G551:J551</f>
        <v>2.1459227E-4</v>
      </c>
      <c r="H551" s="70" t="str">
        <f>IF(Máximo!H551="","",Máximo!H551)</f>
        <v>Obrigatório</v>
      </c>
      <c r="I551" s="37" t="s">
        <v>4</v>
      </c>
      <c r="J551" s="73">
        <f>IF($K$13="Não Atende",0,IF(I551="","",IF(H551="",VLOOKUP(I551,Parâmetros!$B$3:$C$6,2,0),VLOOKUP(I551,Parâmetros!$B$3:$C$6,2,0)*VLOOKUP(H551,Parâmetros!$E$3:$G$5,2,0))))</f>
        <v>4</v>
      </c>
      <c r="K551" s="74">
        <f t="shared" si="274"/>
        <v>3.4763947740000002E-2</v>
      </c>
      <c r="L551" s="3"/>
      <c r="M551" s="38"/>
    </row>
    <row r="552" spans="1:13" ht="45.75" customHeight="1" outlineLevel="1" x14ac:dyDescent="0.2">
      <c r="A552" s="170" t="str">
        <f>Máximo!A552</f>
        <v>3.515</v>
      </c>
      <c r="B552" s="667" t="str">
        <f>Máximo!B552:E552</f>
        <v>11.4.1.      Deverá ser fornecida a topologia lógica do D.R. em separado para todas as camadas e módulos da aplicação.</v>
      </c>
      <c r="C552" s="668"/>
      <c r="D552" s="668"/>
      <c r="E552" s="669"/>
      <c r="F552" s="68" t="str">
        <f>IF(Máximo!F552:I552="","",Máximo!F552:I552)</f>
        <v/>
      </c>
      <c r="G552" s="72">
        <f>Máximo!G552:J552</f>
        <v>2.1459227E-4</v>
      </c>
      <c r="H552" s="70" t="str">
        <f>IF(Máximo!H552="","",Máximo!H552)</f>
        <v>Obrigatório</v>
      </c>
      <c r="I552" s="37" t="s">
        <v>17</v>
      </c>
      <c r="J552" s="73">
        <f>IF($K$13="Não Atende",0,IF(I552="","",IF(H552="",VLOOKUP(I552,Parâmetros!$B$3:$C$6,2,0),VLOOKUP(I552,Parâmetros!$B$3:$C$6,2,0)*VLOOKUP(H552,Parâmetros!$E$3:$G$5,2,0))))</f>
        <v>2</v>
      </c>
      <c r="K552" s="74">
        <f t="shared" si="274"/>
        <v>1.7381973870000001E-2</v>
      </c>
      <c r="L552" s="3"/>
      <c r="M552" s="38"/>
    </row>
    <row r="553" spans="1:13" ht="45.75" customHeight="1" outlineLevel="1" x14ac:dyDescent="0.2">
      <c r="A553" s="170" t="str">
        <f>Máximo!A553</f>
        <v>3.516</v>
      </c>
      <c r="B553" s="667" t="str">
        <f>Máximo!B553:E553</f>
        <v>11.4.2.      Deverá ser fornecida a relação e detalhamento do hardware, software e mecanismos de replicação requeridos para a replicação de dados entre os DC Primário e DC Secundário, em separado para todas as camadas e módulo da aplicação.</v>
      </c>
      <c r="C553" s="668"/>
      <c r="D553" s="668"/>
      <c r="E553" s="669"/>
      <c r="F553" s="68" t="str">
        <f>IF(Máximo!F553:I553="","",Máximo!F553:I553)</f>
        <v/>
      </c>
      <c r="G553" s="72">
        <f>Máximo!G553:J553</f>
        <v>2.1459227E-4</v>
      </c>
      <c r="H553" s="70" t="str">
        <f>IF(Máximo!H553="","",Máximo!H553)</f>
        <v>Obrigatório</v>
      </c>
      <c r="I553" s="37" t="s">
        <v>17</v>
      </c>
      <c r="J553" s="73">
        <f>IF($K$13="Não Atende",0,IF(I553="","",IF(H553="",VLOOKUP(I553,Parâmetros!$B$3:$C$6,2,0),VLOOKUP(I553,Parâmetros!$B$3:$C$6,2,0)*VLOOKUP(H553,Parâmetros!$E$3:$G$5,2,0))))</f>
        <v>2</v>
      </c>
      <c r="K553" s="74">
        <f t="shared" si="274"/>
        <v>1.7381973870000001E-2</v>
      </c>
      <c r="L553" s="3"/>
      <c r="M553" s="38"/>
    </row>
    <row r="554" spans="1:13" ht="45.75" customHeight="1" outlineLevel="1" x14ac:dyDescent="0.2">
      <c r="A554" s="170" t="str">
        <f>Máximo!A554</f>
        <v>3.517</v>
      </c>
      <c r="B554" s="667" t="str">
        <f>Máximo!B554:E554</f>
        <v>11.4.3.      Deverá ser fornecida a velocidade de link (conexão) necessária para a replicação de dados entre o DC Primário e o DC Secundário.</v>
      </c>
      <c r="C554" s="668"/>
      <c r="D554" s="668"/>
      <c r="E554" s="669"/>
      <c r="F554" s="68" t="str">
        <f>IF(Máximo!F554:I554="","",Máximo!F554:I554)</f>
        <v/>
      </c>
      <c r="G554" s="72">
        <f>Máximo!G554:J554</f>
        <v>2.1459227E-4</v>
      </c>
      <c r="H554" s="70" t="str">
        <f>IF(Máximo!H554="","",Máximo!H554)</f>
        <v>Obrigatório</v>
      </c>
      <c r="I554" s="37" t="s">
        <v>4</v>
      </c>
      <c r="J554" s="73">
        <f>IF($K$13="Não Atende",0,IF(I554="","",IF(H554="",VLOOKUP(I554,Parâmetros!$B$3:$C$6,2,0),VLOOKUP(I554,Parâmetros!$B$3:$C$6,2,0)*VLOOKUP(H554,Parâmetros!$E$3:$G$5,2,0))))</f>
        <v>4</v>
      </c>
      <c r="K554" s="74">
        <f t="shared" si="274"/>
        <v>3.4763947740000002E-2</v>
      </c>
      <c r="L554" s="3"/>
      <c r="M554" s="38"/>
    </row>
    <row r="555" spans="1:13" ht="45.75" customHeight="1" outlineLevel="1" x14ac:dyDescent="0.2">
      <c r="A555" s="170" t="str">
        <f>Máximo!A555</f>
        <v>3.518</v>
      </c>
      <c r="B555" s="667" t="str">
        <f>Máximo!B555:E555</f>
        <v>11.5.        O PROPONENTE deverá ofertar os seguintes serviços e entregáveis:</v>
      </c>
      <c r="C555" s="668"/>
      <c r="D555" s="668"/>
      <c r="E555" s="669"/>
      <c r="F555" s="68" t="str">
        <f>IF(Máximo!F555:I555="","",Máximo!F555:I555)</f>
        <v/>
      </c>
      <c r="G555" s="72">
        <f>Máximo!G555:J555</f>
        <v>2.1459227E-4</v>
      </c>
      <c r="H555" s="70" t="str">
        <f>IF(Máximo!H555="","",Máximo!H555)</f>
        <v>Obrigatório</v>
      </c>
      <c r="I555" s="37" t="s">
        <v>4</v>
      </c>
      <c r="J555" s="73">
        <f>IF($K$13="Não Atende",0,IF(I555="","",IF(H555="",VLOOKUP(I555,Parâmetros!$B$3:$C$6,2,0),VLOOKUP(I555,Parâmetros!$B$3:$C$6,2,0)*VLOOKUP(H555,Parâmetros!$E$3:$G$5,2,0))))</f>
        <v>4</v>
      </c>
      <c r="K555" s="74">
        <f t="shared" si="274"/>
        <v>3.4763947740000002E-2</v>
      </c>
      <c r="L555" s="3"/>
      <c r="M555" s="38"/>
    </row>
    <row r="556" spans="1:13" ht="45.75" customHeight="1" outlineLevel="1" x14ac:dyDescent="0.2">
      <c r="A556" s="170" t="str">
        <f>Máximo!A556</f>
        <v>3.519</v>
      </c>
      <c r="B556" s="667" t="str">
        <f>Máximo!B556:E556</f>
        <v>11.5.1.      Configuração e documentação dos softwares necessários para replicar arquivos e bases de dados.</v>
      </c>
      <c r="C556" s="668"/>
      <c r="D556" s="668"/>
      <c r="E556" s="669"/>
      <c r="F556" s="68" t="str">
        <f>IF(Máximo!F556:I556="","",Máximo!F556:I556)</f>
        <v/>
      </c>
      <c r="G556" s="72">
        <f>Máximo!G556:J556</f>
        <v>2.1459227E-4</v>
      </c>
      <c r="H556" s="70" t="str">
        <f>IF(Máximo!H556="","",Máximo!H556)</f>
        <v>Obrigatório</v>
      </c>
      <c r="I556" s="37" t="s">
        <v>4</v>
      </c>
      <c r="J556" s="73">
        <f>IF($K$13="Não Atende",0,IF(I556="","",IF(H556="",VLOOKUP(I556,Parâmetros!$B$3:$C$6,2,0),VLOOKUP(I556,Parâmetros!$B$3:$C$6,2,0)*VLOOKUP(H556,Parâmetros!$E$3:$G$5,2,0))))</f>
        <v>4</v>
      </c>
      <c r="K556" s="74">
        <f t="shared" si="274"/>
        <v>3.4763947740000002E-2</v>
      </c>
      <c r="L556" s="3"/>
      <c r="M556" s="38"/>
    </row>
    <row r="557" spans="1:13" ht="45.75" customHeight="1" outlineLevel="1" x14ac:dyDescent="0.2">
      <c r="A557" s="170" t="str">
        <f>Máximo!A557</f>
        <v>3.520</v>
      </c>
      <c r="B557" s="667" t="str">
        <f>Máximo!B557:E557</f>
        <v>11.5.2.      Desenvolvimento, customização, implantação e documentação de scripts interpretados, ou executados em nível de sistema operacional, necessários identificar a correta subida dos módulos de aplicação e do banco de dados em contexto de ativação da aplicação no DC Secundário.</v>
      </c>
      <c r="C557" s="668"/>
      <c r="D557" s="668"/>
      <c r="E557" s="669"/>
      <c r="F557" s="68" t="str">
        <f>IF(Máximo!F557:I557="","",Máximo!F557:I557)</f>
        <v/>
      </c>
      <c r="G557" s="72">
        <f>Máximo!G557:J557</f>
        <v>2.1459227E-4</v>
      </c>
      <c r="H557" s="70" t="str">
        <f>IF(Máximo!H557="","",Máximo!H557)</f>
        <v>Obrigatório</v>
      </c>
      <c r="I557" s="37" t="s">
        <v>17</v>
      </c>
      <c r="J557" s="73">
        <f>IF($K$13="Não Atende",0,IF(I557="","",IF(H557="",VLOOKUP(I557,Parâmetros!$B$3:$C$6,2,0),VLOOKUP(I557,Parâmetros!$B$3:$C$6,2,0)*VLOOKUP(H557,Parâmetros!$E$3:$G$5,2,0))))</f>
        <v>2</v>
      </c>
      <c r="K557" s="74">
        <f t="shared" si="274"/>
        <v>1.7381973870000001E-2</v>
      </c>
      <c r="L557" s="3"/>
      <c r="M557" s="38"/>
    </row>
    <row r="558" spans="1:13" ht="45.75" customHeight="1" outlineLevel="1" x14ac:dyDescent="0.2">
      <c r="A558" s="170" t="str">
        <f>Máximo!A558</f>
        <v>3.521</v>
      </c>
      <c r="B558" s="667" t="str">
        <f>Máximo!B558:E558</f>
        <v>11.5.3.      Desenvolvimento, customização, implantação e documentação de scripts interpretados, ou executados em nível de sistema operacional, necessários identificar a correta subida dos módulos de aplicação e do banco de dados em contexto de reativação da aplicação no DC Primário.</v>
      </c>
      <c r="C558" s="668"/>
      <c r="D558" s="668"/>
      <c r="E558" s="669"/>
      <c r="F558" s="68" t="str">
        <f>IF(Máximo!F558:I558="","",Máximo!F558:I558)</f>
        <v/>
      </c>
      <c r="G558" s="72">
        <f>Máximo!G558:J558</f>
        <v>2.1459227E-4</v>
      </c>
      <c r="H558" s="70" t="str">
        <f>IF(Máximo!H558="","",Máximo!H558)</f>
        <v>Obrigatório</v>
      </c>
      <c r="I558" s="37" t="s">
        <v>17</v>
      </c>
      <c r="J558" s="73">
        <f>IF($K$13="Não Atende",0,IF(I558="","",IF(H558="",VLOOKUP(I558,Parâmetros!$B$3:$C$6,2,0),VLOOKUP(I558,Parâmetros!$B$3:$C$6,2,0)*VLOOKUP(H558,Parâmetros!$E$3:$G$5,2,0))))</f>
        <v>2</v>
      </c>
      <c r="K558" s="74">
        <f t="shared" si="274"/>
        <v>1.7381973870000001E-2</v>
      </c>
      <c r="L558" s="3"/>
      <c r="M558" s="38"/>
    </row>
    <row r="559" spans="1:13" ht="45.75" customHeight="1" outlineLevel="1" x14ac:dyDescent="0.2">
      <c r="A559" s="170" t="str">
        <f>Máximo!A559</f>
        <v>3.522</v>
      </c>
      <c r="B559" s="667" t="str">
        <f>Máximo!B559:E559</f>
        <v>11.5.4.      Desenvolvimento e documentação do Plano de Continuidade de Sistema (PCS) deste sistema. Essa documentação deverá seguir o padrão da CONTRATANTE, cujo template será fornecido na etapa de planejamento. Nesta documentação, minimamente, o PROPONENTE será responsável por:</v>
      </c>
      <c r="C559" s="668"/>
      <c r="D559" s="668"/>
      <c r="E559" s="669"/>
      <c r="F559" s="68" t="str">
        <f>IF(Máximo!F559:I559="","",Máximo!F559:I559)</f>
        <v/>
      </c>
      <c r="G559" s="72">
        <f>Máximo!G559:J559</f>
        <v>2.1459227E-4</v>
      </c>
      <c r="H559" s="70" t="str">
        <f>IF(Máximo!H559="","",Máximo!H559)</f>
        <v>Obrigatório</v>
      </c>
      <c r="I559" s="37" t="s">
        <v>17</v>
      </c>
      <c r="J559" s="73">
        <f>IF($K$13="Não Atende",0,IF(I559="","",IF(H559="",VLOOKUP(I559,Parâmetros!$B$3:$C$6,2,0),VLOOKUP(I559,Parâmetros!$B$3:$C$6,2,0)*VLOOKUP(H559,Parâmetros!$E$3:$G$5,2,0))))</f>
        <v>2</v>
      </c>
      <c r="K559" s="74">
        <f t="shared" si="274"/>
        <v>1.7381973870000001E-2</v>
      </c>
      <c r="L559" s="3"/>
      <c r="M559" s="38"/>
    </row>
    <row r="560" spans="1:13" ht="45.75" customHeight="1" outlineLevel="1" x14ac:dyDescent="0.2">
      <c r="A560" s="170" t="str">
        <f>Máximo!A560</f>
        <v>3.523</v>
      </c>
      <c r="B560" s="667" t="str">
        <f>Máximo!B560:E560</f>
        <v>11.5.4.1.     Coletar toda e qualquer informação técnica ou de procedimento, necessária à produção do PCS, independentemente da participação ou não da CONTRATANTE.</v>
      </c>
      <c r="C560" s="668"/>
      <c r="D560" s="668"/>
      <c r="E560" s="669"/>
      <c r="F560" s="68" t="str">
        <f>IF(Máximo!F560:I560="","",Máximo!F560:I560)</f>
        <v/>
      </c>
      <c r="G560" s="72">
        <f>Máximo!G560:J560</f>
        <v>2.1459227E-4</v>
      </c>
      <c r="H560" s="70" t="str">
        <f>IF(Máximo!H560="","",Máximo!H560)</f>
        <v>Obrigatório</v>
      </c>
      <c r="I560" s="37" t="s">
        <v>17</v>
      </c>
      <c r="J560" s="73">
        <f>IF($K$13="Não Atende",0,IF(I560="","",IF(H560="",VLOOKUP(I560,Parâmetros!$B$3:$C$6,2,0),VLOOKUP(I560,Parâmetros!$B$3:$C$6,2,0)*VLOOKUP(H560,Parâmetros!$E$3:$G$5,2,0))))</f>
        <v>2</v>
      </c>
      <c r="K560" s="74">
        <f t="shared" si="274"/>
        <v>1.7381973870000001E-2</v>
      </c>
      <c r="L560" s="3"/>
      <c r="M560" s="38"/>
    </row>
    <row r="561" spans="1:13" ht="45.75" customHeight="1" outlineLevel="1" x14ac:dyDescent="0.2">
      <c r="A561" s="170" t="str">
        <f>Máximo!A561</f>
        <v>3.524</v>
      </c>
      <c r="B561" s="667" t="str">
        <f>Máximo!B561:E561</f>
        <v>11.5.4.1.1.         A CONTRATANTE se compromete a fornecer toda a informação técnica ou de procedimento de sua autoria, sempre que solicitada.</v>
      </c>
      <c r="C561" s="668"/>
      <c r="D561" s="668"/>
      <c r="E561" s="669"/>
      <c r="F561" s="68" t="str">
        <f>IF(Máximo!F561:I561="","",Máximo!F561:I561)</f>
        <v/>
      </c>
      <c r="G561" s="72">
        <f>Máximo!G561:J561</f>
        <v>2.1459227E-4</v>
      </c>
      <c r="H561" s="70" t="str">
        <f>IF(Máximo!H561="","",Máximo!H561)</f>
        <v>Obrigatório</v>
      </c>
      <c r="I561" s="37" t="s">
        <v>4</v>
      </c>
      <c r="J561" s="73">
        <f>IF($K$13="Não Atende",0,IF(I561="","",IF(H561="",VLOOKUP(I561,Parâmetros!$B$3:$C$6,2,0),VLOOKUP(I561,Parâmetros!$B$3:$C$6,2,0)*VLOOKUP(H561,Parâmetros!$E$3:$G$5,2,0))))</f>
        <v>4</v>
      </c>
      <c r="K561" s="74">
        <f t="shared" si="274"/>
        <v>3.4763947740000002E-2</v>
      </c>
      <c r="L561" s="3"/>
      <c r="M561" s="38"/>
    </row>
    <row r="562" spans="1:13" ht="45.75" customHeight="1" outlineLevel="1" x14ac:dyDescent="0.2">
      <c r="A562" s="170" t="str">
        <f>Máximo!A562</f>
        <v>3.525</v>
      </c>
      <c r="B562" s="667" t="str">
        <f>Máximo!B562:E562</f>
        <v xml:space="preserve">11.5.4.2.     Detalhar a topologia lógica da solução, segregada por zona (intranet, internet, DMZ), camada (apresentação, aplicação e banco de dados) e módulo da solução, e com identificação dos recursos de infraestrutura envolvidos: servidores, tipos de clusters, modos de balanceamento de carga e mecanismos de replicação de dados entre os DC Primário e DC Secundário. </v>
      </c>
      <c r="C562" s="668"/>
      <c r="D562" s="668"/>
      <c r="E562" s="669"/>
      <c r="F562" s="68" t="str">
        <f>IF(Máximo!F562:I562="","",Máximo!F562:I562)</f>
        <v/>
      </c>
      <c r="G562" s="72">
        <f>Máximo!G562:J562</f>
        <v>2.1459227E-4</v>
      </c>
      <c r="H562" s="70" t="str">
        <f>IF(Máximo!H562="","",Máximo!H562)</f>
        <v>Obrigatório</v>
      </c>
      <c r="I562" s="37" t="s">
        <v>17</v>
      </c>
      <c r="J562" s="73">
        <f>IF($K$13="Não Atende",0,IF(I562="","",IF(H562="",VLOOKUP(I562,Parâmetros!$B$3:$C$6,2,0),VLOOKUP(I562,Parâmetros!$B$3:$C$6,2,0)*VLOOKUP(H562,Parâmetros!$E$3:$G$5,2,0))))</f>
        <v>2</v>
      </c>
      <c r="K562" s="74">
        <f t="shared" si="274"/>
        <v>1.7381973870000001E-2</v>
      </c>
      <c r="L562" s="3"/>
      <c r="M562" s="38"/>
    </row>
    <row r="563" spans="1:13" ht="45.75" customHeight="1" outlineLevel="1" x14ac:dyDescent="0.2">
      <c r="A563" s="170" t="str">
        <f>Máximo!A563</f>
        <v>3.526</v>
      </c>
      <c r="B563" s="667" t="str">
        <f>Máximo!B563:E563</f>
        <v>11.5.4.3.     Descrever os mecanismos de clusters, balanceamento de carga e replicação de dados entre os DC Primário e DC Secundário, incluindo discos internos e replicação via procedimento.</v>
      </c>
      <c r="C563" s="668"/>
      <c r="D563" s="668"/>
      <c r="E563" s="669"/>
      <c r="F563" s="68" t="str">
        <f>IF(Máximo!F563:I563="","",Máximo!F563:I563)</f>
        <v/>
      </c>
      <c r="G563" s="72">
        <f>Máximo!G563:J563</f>
        <v>2.1459227E-4</v>
      </c>
      <c r="H563" s="70" t="str">
        <f>IF(Máximo!H563="","",Máximo!H563)</f>
        <v>Obrigatório</v>
      </c>
      <c r="I563" s="37" t="s">
        <v>17</v>
      </c>
      <c r="J563" s="73">
        <f>IF($K$13="Não Atende",0,IF(I563="","",IF(H563="",VLOOKUP(I563,Parâmetros!$B$3:$C$6,2,0),VLOOKUP(I563,Parâmetros!$B$3:$C$6,2,0)*VLOOKUP(H563,Parâmetros!$E$3:$G$5,2,0))))</f>
        <v>2</v>
      </c>
      <c r="K563" s="74">
        <f t="shared" si="274"/>
        <v>1.7381973870000001E-2</v>
      </c>
      <c r="L563" s="3"/>
      <c r="M563" s="38"/>
    </row>
    <row r="564" spans="1:13" ht="45.75" customHeight="1" outlineLevel="1" x14ac:dyDescent="0.2">
      <c r="A564" s="170" t="str">
        <f>Máximo!A564</f>
        <v>3.527</v>
      </c>
      <c r="B564" s="667" t="str">
        <f>Máximo!B564:E564</f>
        <v>11.5.4.4.     Descrever a sequência cronológica para a ativação do DC Secundário através de fluxograma que demonstre os blocos de atividades e de procedimentos necessários ao processo de ativação do DC Secundário, em tempo de desastre.</v>
      </c>
      <c r="C564" s="668"/>
      <c r="D564" s="668"/>
      <c r="E564" s="669"/>
      <c r="F564" s="68" t="str">
        <f>IF(Máximo!F564:I564="","",Máximo!F564:I564)</f>
        <v/>
      </c>
      <c r="G564" s="72">
        <f>Máximo!G564:J564</f>
        <v>2.1459227E-4</v>
      </c>
      <c r="H564" s="70" t="str">
        <f>IF(Máximo!H564="","",Máximo!H564)</f>
        <v>Obrigatório</v>
      </c>
      <c r="I564" s="37" t="s">
        <v>17</v>
      </c>
      <c r="J564" s="73">
        <f>IF($K$13="Não Atende",0,IF(I564="","",IF(H564="",VLOOKUP(I564,Parâmetros!$B$3:$C$6,2,0),VLOOKUP(I564,Parâmetros!$B$3:$C$6,2,0)*VLOOKUP(H564,Parâmetros!$E$3:$G$5,2,0))))</f>
        <v>2</v>
      </c>
      <c r="K564" s="74">
        <f t="shared" si="274"/>
        <v>1.7381973870000001E-2</v>
      </c>
      <c r="L564" s="3"/>
      <c r="M564" s="38"/>
    </row>
    <row r="565" spans="1:13" ht="45.75" customHeight="1" outlineLevel="1" x14ac:dyDescent="0.2">
      <c r="A565" s="170" t="str">
        <f>Máximo!A565</f>
        <v>3.528</v>
      </c>
      <c r="B565" s="667" t="str">
        <f>Máximo!B565:E565</f>
        <v>11.5.4.5.     Descrever a sequência cronológica para o retorno ao DC Primário através de fluxograma que demonstre os blocos de atividades e de procedimentos necessários ao retorno ao DC Primário, após um desastre.</v>
      </c>
      <c r="C565" s="668"/>
      <c r="D565" s="668"/>
      <c r="E565" s="669"/>
      <c r="F565" s="68" t="str">
        <f>IF(Máximo!F565:I565="","",Máximo!F565:I565)</f>
        <v/>
      </c>
      <c r="G565" s="72">
        <f>Máximo!G565:J565</f>
        <v>2.1459227E-4</v>
      </c>
      <c r="H565" s="70" t="str">
        <f>IF(Máximo!H565="","",Máximo!H565)</f>
        <v>Obrigatório</v>
      </c>
      <c r="I565" s="37" t="s">
        <v>17</v>
      </c>
      <c r="J565" s="73">
        <f>IF($K$13="Não Atende",0,IF(I565="","",IF(H565="",VLOOKUP(I565,Parâmetros!$B$3:$C$6,2,0),VLOOKUP(I565,Parâmetros!$B$3:$C$6,2,0)*VLOOKUP(H565,Parâmetros!$E$3:$G$5,2,0))))</f>
        <v>2</v>
      </c>
      <c r="K565" s="74">
        <f t="shared" si="274"/>
        <v>1.7381973870000001E-2</v>
      </c>
      <c r="L565" s="3"/>
      <c r="M565" s="38"/>
    </row>
    <row r="566" spans="1:13" ht="45.75" customHeight="1" outlineLevel="1" x14ac:dyDescent="0.2">
      <c r="A566" s="170" t="str">
        <f>Máximo!A566</f>
        <v>3.529</v>
      </c>
      <c r="B566" s="667" t="str">
        <f>Máximo!B566:E566</f>
        <v>11.5.4.6.     Descrever sequência cronológica do PCS através de fluxograma demonstrando os blocos de atividades e procedimentos necessários ao processo de ativação do DC Secundário e retorno ao DC Primário em tempo de homologação.</v>
      </c>
      <c r="C566" s="668"/>
      <c r="D566" s="668"/>
      <c r="E566" s="669"/>
      <c r="F566" s="68" t="str">
        <f>IF(Máximo!F566:I566="","",Máximo!F566:I566)</f>
        <v/>
      </c>
      <c r="G566" s="72">
        <f>Máximo!G566:J566</f>
        <v>2.1459227E-4</v>
      </c>
      <c r="H566" s="70" t="str">
        <f>IF(Máximo!H566="","",Máximo!H566)</f>
        <v>Obrigatório</v>
      </c>
      <c r="I566" s="37" t="s">
        <v>17</v>
      </c>
      <c r="J566" s="73">
        <f>IF($K$13="Não Atende",0,IF(I566="","",IF(H566="",VLOOKUP(I566,Parâmetros!$B$3:$C$6,2,0),VLOOKUP(I566,Parâmetros!$B$3:$C$6,2,0)*VLOOKUP(H566,Parâmetros!$E$3:$G$5,2,0))))</f>
        <v>2</v>
      </c>
      <c r="K566" s="74">
        <f t="shared" si="274"/>
        <v>1.7381973870000001E-2</v>
      </c>
      <c r="L566" s="3"/>
      <c r="M566" s="38"/>
    </row>
    <row r="567" spans="1:13" ht="45.75" customHeight="1" outlineLevel="1" x14ac:dyDescent="0.2">
      <c r="A567" s="170" t="str">
        <f>Máximo!A567</f>
        <v>3.530</v>
      </c>
      <c r="B567" s="667" t="str">
        <f>Máximo!B567:E567</f>
        <v>11.5.4.7.     Criar um documento para cada equipe técnica que tenha papel ativo no PCS, contendo a descrição detalhada da ação a ser executada:</v>
      </c>
      <c r="C567" s="668"/>
      <c r="D567" s="668"/>
      <c r="E567" s="669"/>
      <c r="F567" s="68" t="str">
        <f>IF(Máximo!F567:I567="","",Máximo!F567:I567)</f>
        <v/>
      </c>
      <c r="G567" s="72">
        <f>Máximo!G567:J567</f>
        <v>2.1459227E-4</v>
      </c>
      <c r="H567" s="70" t="str">
        <f>IF(Máximo!H567="","",Máximo!H567)</f>
        <v>Obrigatório</v>
      </c>
      <c r="I567" s="37" t="s">
        <v>17</v>
      </c>
      <c r="J567" s="73">
        <f>IF($K$13="Não Atende",0,IF(I567="","",IF(H567="",VLOOKUP(I567,Parâmetros!$B$3:$C$6,2,0),VLOOKUP(I567,Parâmetros!$B$3:$C$6,2,0)*VLOOKUP(H567,Parâmetros!$E$3:$G$5,2,0))))</f>
        <v>2</v>
      </c>
      <c r="K567" s="74">
        <f t="shared" si="274"/>
        <v>1.7381973870000001E-2</v>
      </c>
      <c r="L567" s="3"/>
      <c r="M567" s="38"/>
    </row>
    <row r="568" spans="1:13" ht="45.75" customHeight="1" outlineLevel="1" x14ac:dyDescent="0.2">
      <c r="A568" s="170" t="str">
        <f>Máximo!A568</f>
        <v>3.531</v>
      </c>
      <c r="B568" s="667" t="str">
        <f>Máximo!B568:E568</f>
        <v>11.5.4.7.1.         Identificação do bloco de atividade ao qual a ação pertence, com a mesma nomenclatura que aparece nas sequências cronológicas.</v>
      </c>
      <c r="C568" s="668"/>
      <c r="D568" s="668"/>
      <c r="E568" s="669"/>
      <c r="F568" s="68" t="str">
        <f>IF(Máximo!F568:I568="","",Máximo!F568:I568)</f>
        <v/>
      </c>
      <c r="G568" s="72">
        <f>Máximo!G568:J568</f>
        <v>2.1459227E-4</v>
      </c>
      <c r="H568" s="70" t="str">
        <f>IF(Máximo!H568="","",Máximo!H568)</f>
        <v>Obrigatório</v>
      </c>
      <c r="I568" s="37" t="s">
        <v>17</v>
      </c>
      <c r="J568" s="73">
        <f>IF($K$13="Não Atende",0,IF(I568="","",IF(H568="",VLOOKUP(I568,Parâmetros!$B$3:$C$6,2,0),VLOOKUP(I568,Parâmetros!$B$3:$C$6,2,0)*VLOOKUP(H568,Parâmetros!$E$3:$G$5,2,0))))</f>
        <v>2</v>
      </c>
      <c r="K568" s="74">
        <f t="shared" si="274"/>
        <v>1.7381973870000001E-2</v>
      </c>
      <c r="L568" s="3"/>
      <c r="M568" s="38"/>
    </row>
    <row r="569" spans="1:13" ht="45.75" customHeight="1" outlineLevel="1" x14ac:dyDescent="0.2">
      <c r="A569" s="170" t="str">
        <f>Máximo!A569</f>
        <v>3.532</v>
      </c>
      <c r="B569" s="667" t="str">
        <f>Máximo!B569:E569</f>
        <v>11.5.4.7.2.         Nome da ação, conforme aparece nas sequências cronológicas.</v>
      </c>
      <c r="C569" s="668"/>
      <c r="D569" s="668"/>
      <c r="E569" s="669"/>
      <c r="F569" s="68" t="str">
        <f>IF(Máximo!F569:I569="","",Máximo!F569:I569)</f>
        <v/>
      </c>
      <c r="G569" s="72">
        <f>Máximo!G569:J569</f>
        <v>2.1459227E-4</v>
      </c>
      <c r="H569" s="70" t="str">
        <f>IF(Máximo!H569="","",Máximo!H569)</f>
        <v>Obrigatório</v>
      </c>
      <c r="I569" s="37" t="s">
        <v>17</v>
      </c>
      <c r="J569" s="73">
        <f>IF($K$13="Não Atende",0,IF(I569="","",IF(H569="",VLOOKUP(I569,Parâmetros!$B$3:$C$6,2,0),VLOOKUP(I569,Parâmetros!$B$3:$C$6,2,0)*VLOOKUP(H569,Parâmetros!$E$3:$G$5,2,0))))</f>
        <v>2</v>
      </c>
      <c r="K569" s="74">
        <f t="shared" ref="K569:K632" si="275">IF(J569="",0,((G569*J569)*$F$30)*0.9*100)</f>
        <v>1.7381973870000001E-2</v>
      </c>
      <c r="L569" s="3"/>
      <c r="M569" s="38"/>
    </row>
    <row r="570" spans="1:13" ht="45.75" customHeight="1" outlineLevel="1" x14ac:dyDescent="0.2">
      <c r="A570" s="170" t="str">
        <f>Máximo!A570</f>
        <v>3.533</v>
      </c>
      <c r="B570" s="667" t="str">
        <f>Máximo!B570:E570</f>
        <v>11.5.4.7.3.         Descrição da ação a ser tomada:</v>
      </c>
      <c r="C570" s="668"/>
      <c r="D570" s="668"/>
      <c r="E570" s="669"/>
      <c r="F570" s="68" t="str">
        <f>IF(Máximo!F570:I570="","",Máximo!F570:I570)</f>
        <v/>
      </c>
      <c r="G570" s="72">
        <f>Máximo!G570:J570</f>
        <v>2.1459227E-4</v>
      </c>
      <c r="H570" s="70" t="str">
        <f>IF(Máximo!H570="","",Máximo!H570)</f>
        <v>Obrigatório</v>
      </c>
      <c r="I570" s="37" t="s">
        <v>17</v>
      </c>
      <c r="J570" s="73">
        <f>IF($K$13="Não Atende",0,IF(I570="","",IF(H570="",VLOOKUP(I570,Parâmetros!$B$3:$C$6,2,0),VLOOKUP(I570,Parâmetros!$B$3:$C$6,2,0)*VLOOKUP(H570,Parâmetros!$E$3:$G$5,2,0))))</f>
        <v>2</v>
      </c>
      <c r="K570" s="74">
        <f t="shared" si="275"/>
        <v>1.7381973870000001E-2</v>
      </c>
      <c r="L570" s="3"/>
      <c r="M570" s="38"/>
    </row>
    <row r="571" spans="1:13" ht="45.75" customHeight="1" outlineLevel="1" x14ac:dyDescent="0.2">
      <c r="A571" s="170" t="str">
        <f>Máximo!A571</f>
        <v>3.534</v>
      </c>
      <c r="B571" s="667" t="str">
        <f>Máximo!B571:E571</f>
        <v>11.5.4.7.3.1.        Comandos a serem executados e/ou referência aos procedimentos operacionais padrões (POP) a serem seguidos.</v>
      </c>
      <c r="C571" s="668"/>
      <c r="D571" s="668"/>
      <c r="E571" s="669"/>
      <c r="F571" s="68" t="str">
        <f>IF(Máximo!F571:I571="","",Máximo!F571:I571)</f>
        <v/>
      </c>
      <c r="G571" s="72">
        <f>Máximo!G571:J571</f>
        <v>2.1459227E-4</v>
      </c>
      <c r="H571" s="70" t="str">
        <f>IF(Máximo!H571="","",Máximo!H571)</f>
        <v>Obrigatório</v>
      </c>
      <c r="I571" s="37" t="s">
        <v>17</v>
      </c>
      <c r="J571" s="73">
        <f>IF($K$13="Não Atende",0,IF(I571="","",IF(H571="",VLOOKUP(I571,Parâmetros!$B$3:$C$6,2,0),VLOOKUP(I571,Parâmetros!$B$3:$C$6,2,0)*VLOOKUP(H571,Parâmetros!$E$3:$G$5,2,0))))</f>
        <v>2</v>
      </c>
      <c r="K571" s="74">
        <f t="shared" si="275"/>
        <v>1.7381973870000001E-2</v>
      </c>
      <c r="L571" s="3"/>
      <c r="M571" s="38"/>
    </row>
    <row r="572" spans="1:13" ht="45.75" customHeight="1" outlineLevel="1" x14ac:dyDescent="0.2">
      <c r="A572" s="170" t="str">
        <f>Máximo!A572</f>
        <v>3.535</v>
      </c>
      <c r="B572" s="667" t="str">
        <f>Máximo!B572:E572</f>
        <v>11.5.4.7.3.2.        Nome dos ativos envolvidos no procedimento, com a mesma nomenclatura que aparece nas topologias lógicas.</v>
      </c>
      <c r="C572" s="668"/>
      <c r="D572" s="668"/>
      <c r="E572" s="669"/>
      <c r="F572" s="68" t="str">
        <f>IF(Máximo!F572:I572="","",Máximo!F572:I572)</f>
        <v/>
      </c>
      <c r="G572" s="72">
        <f>Máximo!G572:J572</f>
        <v>2.1459227E-4</v>
      </c>
      <c r="H572" s="70" t="str">
        <f>IF(Máximo!H572="","",Máximo!H572)</f>
        <v>Obrigatório</v>
      </c>
      <c r="I572" s="37" t="s">
        <v>17</v>
      </c>
      <c r="J572" s="73">
        <f>IF($K$13="Não Atende",0,IF(I572="","",IF(H572="",VLOOKUP(I572,Parâmetros!$B$3:$C$6,2,0),VLOOKUP(I572,Parâmetros!$B$3:$C$6,2,0)*VLOOKUP(H572,Parâmetros!$E$3:$G$5,2,0))))</f>
        <v>2</v>
      </c>
      <c r="K572" s="74">
        <f t="shared" si="275"/>
        <v>1.7381973870000001E-2</v>
      </c>
      <c r="L572" s="3"/>
      <c r="M572" s="38"/>
    </row>
    <row r="573" spans="1:13" ht="45.75" customHeight="1" outlineLevel="1" x14ac:dyDescent="0.2">
      <c r="A573" s="170" t="str">
        <f>Máximo!A573</f>
        <v>3.536</v>
      </c>
      <c r="B573" s="667" t="str">
        <f>Máximo!B573:E573</f>
        <v>11.5.4.7.3.3.        Saída esperada do comando/procedimento.</v>
      </c>
      <c r="C573" s="668"/>
      <c r="D573" s="668"/>
      <c r="E573" s="669"/>
      <c r="F573" s="68" t="str">
        <f>IF(Máximo!F573:I573="","",Máximo!F573:I573)</f>
        <v/>
      </c>
      <c r="G573" s="72">
        <f>Máximo!G573:J573</f>
        <v>2.1459227E-4</v>
      </c>
      <c r="H573" s="70" t="str">
        <f>IF(Máximo!H573="","",Máximo!H573)</f>
        <v>Obrigatório</v>
      </c>
      <c r="I573" s="37" t="s">
        <v>17</v>
      </c>
      <c r="J573" s="73">
        <f>IF($K$13="Não Atende",0,IF(I573="","",IF(H573="",VLOOKUP(I573,Parâmetros!$B$3:$C$6,2,0),VLOOKUP(I573,Parâmetros!$B$3:$C$6,2,0)*VLOOKUP(H573,Parâmetros!$E$3:$G$5,2,0))))</f>
        <v>2</v>
      </c>
      <c r="K573" s="74">
        <f t="shared" si="275"/>
        <v>1.7381973870000001E-2</v>
      </c>
      <c r="L573" s="3"/>
      <c r="M573" s="38"/>
    </row>
    <row r="574" spans="1:13" ht="45.75" customHeight="1" outlineLevel="1" x14ac:dyDescent="0.2">
      <c r="A574" s="170" t="str">
        <f>Máximo!A574</f>
        <v>3.537</v>
      </c>
      <c r="B574" s="667" t="str">
        <f>Máximo!B574:E574</f>
        <v>11.5.4.7.3.4.        Comentário e observações necessários ao pleno entendimento da funcionalidade do procedimento.</v>
      </c>
      <c r="C574" s="668"/>
      <c r="D574" s="668"/>
      <c r="E574" s="669"/>
      <c r="F574" s="68" t="str">
        <f>IF(Máximo!F574:I574="","",Máximo!F574:I574)</f>
        <v/>
      </c>
      <c r="G574" s="72">
        <f>Máximo!G574:J574</f>
        <v>2.1459227E-4</v>
      </c>
      <c r="H574" s="70" t="str">
        <f>IF(Máximo!H574="","",Máximo!H574)</f>
        <v>Obrigatório</v>
      </c>
      <c r="I574" s="37" t="s">
        <v>17</v>
      </c>
      <c r="J574" s="73">
        <f>IF($K$13="Não Atende",0,IF(I574="","",IF(H574="",VLOOKUP(I574,Parâmetros!$B$3:$C$6,2,0),VLOOKUP(I574,Parâmetros!$B$3:$C$6,2,0)*VLOOKUP(H574,Parâmetros!$E$3:$G$5,2,0))))</f>
        <v>2</v>
      </c>
      <c r="K574" s="74">
        <f t="shared" si="275"/>
        <v>1.7381973870000001E-2</v>
      </c>
      <c r="L574" s="3"/>
      <c r="M574" s="38"/>
    </row>
    <row r="575" spans="1:13" ht="45.75" customHeight="1" outlineLevel="1" x14ac:dyDescent="0.2">
      <c r="A575" s="170" t="str">
        <f>Máximo!A575</f>
        <v>3.538</v>
      </c>
      <c r="B575" s="667" t="str">
        <f>Máximo!B575:E575</f>
        <v>11.5.5.      Homologação do PCS:</v>
      </c>
      <c r="C575" s="668"/>
      <c r="D575" s="668"/>
      <c r="E575" s="669"/>
      <c r="F575" s="68" t="str">
        <f>IF(Máximo!F575:I575="","",Máximo!F575:I575)</f>
        <v/>
      </c>
      <c r="G575" s="72">
        <f>Máximo!G575:J575</f>
        <v>2.1459227E-4</v>
      </c>
      <c r="H575" s="70" t="str">
        <f>IF(Máximo!H575="","",Máximo!H575)</f>
        <v>Obrigatório</v>
      </c>
      <c r="I575" s="37" t="s">
        <v>4</v>
      </c>
      <c r="J575" s="73">
        <f>IF($K$13="Não Atende",0,IF(I575="","",IF(H575="",VLOOKUP(I575,Parâmetros!$B$3:$C$6,2,0),VLOOKUP(I575,Parâmetros!$B$3:$C$6,2,0)*VLOOKUP(H575,Parâmetros!$E$3:$G$5,2,0))))</f>
        <v>4</v>
      </c>
      <c r="K575" s="74">
        <f t="shared" si="275"/>
        <v>3.4763947740000002E-2</v>
      </c>
      <c r="L575" s="3"/>
      <c r="M575" s="38"/>
    </row>
    <row r="576" spans="1:13" ht="45.75" customHeight="1" outlineLevel="1" x14ac:dyDescent="0.2">
      <c r="A576" s="170" t="str">
        <f>Máximo!A576</f>
        <v>3.539</v>
      </c>
      <c r="B576" s="667" t="str">
        <f>Máximo!B576:E576</f>
        <v xml:space="preserve">11.5.5.1.     A homologação do PCS será feita através da execução de um total de 3 (três) operações bem sucedidas de ativação da aplicação no DC Secundário e seu retorno para o DC Primário, por módulo da aplicação e por camada. </v>
      </c>
      <c r="C576" s="668"/>
      <c r="D576" s="668"/>
      <c r="E576" s="669"/>
      <c r="F576" s="68" t="str">
        <f>IF(Máximo!F576:I576="","",Máximo!F576:I576)</f>
        <v/>
      </c>
      <c r="G576" s="72">
        <f>Máximo!G576:J576</f>
        <v>2.1459227E-4</v>
      </c>
      <c r="H576" s="70" t="str">
        <f>IF(Máximo!H576="","",Máximo!H576)</f>
        <v>Obrigatório</v>
      </c>
      <c r="I576" s="37" t="s">
        <v>4</v>
      </c>
      <c r="J576" s="73">
        <f>IF($K$13="Não Atende",0,IF(I576="","",IF(H576="",VLOOKUP(I576,Parâmetros!$B$3:$C$6,2,0),VLOOKUP(I576,Parâmetros!$B$3:$C$6,2,0)*VLOOKUP(H576,Parâmetros!$E$3:$G$5,2,0))))</f>
        <v>4</v>
      </c>
      <c r="K576" s="74">
        <f t="shared" si="275"/>
        <v>3.4763947740000002E-2</v>
      </c>
      <c r="L576" s="3"/>
      <c r="M576" s="38"/>
    </row>
    <row r="577" spans="1:13" ht="45.75" customHeight="1" outlineLevel="1" x14ac:dyDescent="0.2">
      <c r="A577" s="170" t="str">
        <f>Máximo!A577</f>
        <v>3.540</v>
      </c>
      <c r="B577" s="667" t="str">
        <f>Máximo!B577:E577</f>
        <v xml:space="preserve">11.5.5.2.     As 2 (duas) primeiras operações deverão ser realizadas antes da entrada em produção da solução. </v>
      </c>
      <c r="C577" s="668"/>
      <c r="D577" s="668"/>
      <c r="E577" s="669"/>
      <c r="F577" s="68" t="str">
        <f>IF(Máximo!F577:I577="","",Máximo!F577:I577)</f>
        <v/>
      </c>
      <c r="G577" s="72">
        <f>Máximo!G577:J577</f>
        <v>2.1459227E-4</v>
      </c>
      <c r="H577" s="70" t="str">
        <f>IF(Máximo!H577="","",Máximo!H577)</f>
        <v>Obrigatório</v>
      </c>
      <c r="I577" s="37" t="s">
        <v>4</v>
      </c>
      <c r="J577" s="73">
        <f>IF($K$13="Não Atende",0,IF(I577="","",IF(H577="",VLOOKUP(I577,Parâmetros!$B$3:$C$6,2,0),VLOOKUP(I577,Parâmetros!$B$3:$C$6,2,0)*VLOOKUP(H577,Parâmetros!$E$3:$G$5,2,0))))</f>
        <v>4</v>
      </c>
      <c r="K577" s="74">
        <f t="shared" si="275"/>
        <v>3.4763947740000002E-2</v>
      </c>
      <c r="L577" s="3"/>
      <c r="M577" s="38"/>
    </row>
    <row r="578" spans="1:13" ht="45.75" customHeight="1" outlineLevel="1" x14ac:dyDescent="0.2">
      <c r="A578" s="170" t="str">
        <f>Máximo!A578</f>
        <v>3.541</v>
      </c>
      <c r="B578" s="667" t="str">
        <f>Máximo!B578:E578</f>
        <v>11.5.5.3.     A 3ª será executada em até 2 (dois) meses após o aceite da 2ª (segunda) operação.</v>
      </c>
      <c r="C578" s="668"/>
      <c r="D578" s="668"/>
      <c r="E578" s="669"/>
      <c r="F578" s="68" t="str">
        <f>IF(Máximo!F578:I578="","",Máximo!F578:I578)</f>
        <v/>
      </c>
      <c r="G578" s="72">
        <f>Máximo!G578:J578</f>
        <v>2.1459227E-4</v>
      </c>
      <c r="H578" s="70" t="str">
        <f>IF(Máximo!H578="","",Máximo!H578)</f>
        <v>Obrigatório</v>
      </c>
      <c r="I578" s="37" t="s">
        <v>4</v>
      </c>
      <c r="J578" s="73">
        <f>IF($K$13="Não Atende",0,IF(I578="","",IF(H578="",VLOOKUP(I578,Parâmetros!$B$3:$C$6,2,0),VLOOKUP(I578,Parâmetros!$B$3:$C$6,2,0)*VLOOKUP(H578,Parâmetros!$E$3:$G$5,2,0))))</f>
        <v>4</v>
      </c>
      <c r="K578" s="74">
        <f t="shared" si="275"/>
        <v>3.4763947740000002E-2</v>
      </c>
      <c r="L578" s="3"/>
      <c r="M578" s="38"/>
    </row>
    <row r="579" spans="1:13" ht="45.75" customHeight="1" outlineLevel="1" x14ac:dyDescent="0.2">
      <c r="A579" s="170" t="str">
        <f>Máximo!A579</f>
        <v>3.542</v>
      </c>
      <c r="B579" s="667" t="str">
        <f>Máximo!B579:E579</f>
        <v>11.5.5.4.     As 3 (três) operações serão executadas pela equipe da CONTRATANTE e acompanhadas pelo PROPONENTE dentro das dependências da CONTRATANTE. A CONTRATANTE utilizará o PCS entregue pelo PROPONENTE para ativar a aplicação no DC Secundário e retorná-la para o DC Primário.</v>
      </c>
      <c r="C579" s="668"/>
      <c r="D579" s="668"/>
      <c r="E579" s="669"/>
      <c r="F579" s="68" t="str">
        <f>IF(Máximo!F579:I579="","",Máximo!F579:I579)</f>
        <v/>
      </c>
      <c r="G579" s="72">
        <f>Máximo!G579:J579</f>
        <v>2.1459227E-4</v>
      </c>
      <c r="H579" s="70" t="str">
        <f>IF(Máximo!H579="","",Máximo!H579)</f>
        <v>Obrigatório</v>
      </c>
      <c r="I579" s="37" t="s">
        <v>4</v>
      </c>
      <c r="J579" s="73">
        <f>IF($K$13="Não Atende",0,IF(I579="","",IF(H579="",VLOOKUP(I579,Parâmetros!$B$3:$C$6,2,0),VLOOKUP(I579,Parâmetros!$B$3:$C$6,2,0)*VLOOKUP(H579,Parâmetros!$E$3:$G$5,2,0))))</f>
        <v>4</v>
      </c>
      <c r="K579" s="74">
        <f t="shared" si="275"/>
        <v>3.4763947740000002E-2</v>
      </c>
      <c r="L579" s="3"/>
      <c r="M579" s="38"/>
    </row>
    <row r="580" spans="1:13" ht="45.75" customHeight="1" outlineLevel="1" x14ac:dyDescent="0.2">
      <c r="A580" s="170" t="str">
        <f>Máximo!A580</f>
        <v>3.543</v>
      </c>
      <c r="B580" s="667" t="str">
        <f>Máximo!B580:E580</f>
        <v>11.5.5.5.     Não serão contabilizadas, no total de 3 (três) operações, as tentativas em que ocorrerem falhas, quer sejam decorrentes da documentação apresentada, quer sejam nos scripts criados e documentados. Para esses casos, caberá ao PROPONENTE prover as devidas correções e ajustes no PCS antes de nova tentativa ser feita.</v>
      </c>
      <c r="C580" s="668"/>
      <c r="D580" s="668"/>
      <c r="E580" s="669"/>
      <c r="F580" s="68" t="str">
        <f>IF(Máximo!F580:I580="","",Máximo!F580:I580)</f>
        <v/>
      </c>
      <c r="G580" s="72">
        <f>Máximo!G580:J580</f>
        <v>2.1459227E-4</v>
      </c>
      <c r="H580" s="70" t="str">
        <f>IF(Máximo!H580="","",Máximo!H580)</f>
        <v>Obrigatório</v>
      </c>
      <c r="I580" s="37" t="s">
        <v>4</v>
      </c>
      <c r="J580" s="73">
        <f>IF($K$13="Não Atende",0,IF(I580="","",IF(H580="",VLOOKUP(I580,Parâmetros!$B$3:$C$6,2,0),VLOOKUP(I580,Parâmetros!$B$3:$C$6,2,0)*VLOOKUP(H580,Parâmetros!$E$3:$G$5,2,0))))</f>
        <v>4</v>
      </c>
      <c r="K580" s="74">
        <f t="shared" si="275"/>
        <v>3.4763947740000002E-2</v>
      </c>
      <c r="L580" s="3"/>
      <c r="M580" s="38"/>
    </row>
    <row r="581" spans="1:13" ht="45.75" customHeight="1" outlineLevel="1" x14ac:dyDescent="0.2">
      <c r="A581" s="170" t="str">
        <f>Máximo!A581</f>
        <v>3.544</v>
      </c>
      <c r="B581" s="667" t="str">
        <f>Máximo!B581:E581</f>
        <v xml:space="preserve">11.5.6.      Entrega da documentação </v>
      </c>
      <c r="C581" s="668"/>
      <c r="D581" s="668"/>
      <c r="E581" s="669"/>
      <c r="F581" s="68" t="str">
        <f>IF(Máximo!F581:I581="","",Máximo!F581:I581)</f>
        <v/>
      </c>
      <c r="G581" s="72">
        <f>Máximo!G581:J581</f>
        <v>2.1459227E-4</v>
      </c>
      <c r="H581" s="70" t="str">
        <f>IF(Máximo!H581="","",Máximo!H581)</f>
        <v>Obrigatório</v>
      </c>
      <c r="I581" s="37" t="s">
        <v>4</v>
      </c>
      <c r="J581" s="73">
        <f>IF($K$13="Não Atende",0,IF(I581="","",IF(H581="",VLOOKUP(I581,Parâmetros!$B$3:$C$6,2,0),VLOOKUP(I581,Parâmetros!$B$3:$C$6,2,0)*VLOOKUP(H581,Parâmetros!$E$3:$G$5,2,0))))</f>
        <v>4</v>
      </c>
      <c r="K581" s="74">
        <f t="shared" si="275"/>
        <v>3.4763947740000002E-2</v>
      </c>
      <c r="L581" s="3"/>
      <c r="M581" s="38"/>
    </row>
    <row r="582" spans="1:13" ht="45.75" customHeight="1" outlineLevel="1" x14ac:dyDescent="0.2">
      <c r="A582" s="170" t="str">
        <f>Máximo!A582</f>
        <v>3.545</v>
      </c>
      <c r="B582" s="667" t="str">
        <f>Máximo!B582:E582</f>
        <v>11.5.6.1.     A documentação completa da solução de D.R deverá ser entregue através de meio eletrônico e em formato que possa ser posteriormente editado pela Oi, a exemplo de, mas não limitado a .DOC, .XLS, .VSD.</v>
      </c>
      <c r="C582" s="668"/>
      <c r="D582" s="668"/>
      <c r="E582" s="669"/>
      <c r="F582" s="68" t="str">
        <f>IF(Máximo!F582:I582="","",Máximo!F582:I582)</f>
        <v/>
      </c>
      <c r="G582" s="72">
        <f>Máximo!G582:J582</f>
        <v>2.1459227E-4</v>
      </c>
      <c r="H582" s="70" t="str">
        <f>IF(Máximo!H582="","",Máximo!H582)</f>
        <v>Obrigatório</v>
      </c>
      <c r="I582" s="37" t="s">
        <v>17</v>
      </c>
      <c r="J582" s="73">
        <f>IF($K$13="Não Atende",0,IF(I582="","",IF(H582="",VLOOKUP(I582,Parâmetros!$B$3:$C$6,2,0),VLOOKUP(I582,Parâmetros!$B$3:$C$6,2,0)*VLOOKUP(H582,Parâmetros!$E$3:$G$5,2,0))))</f>
        <v>2</v>
      </c>
      <c r="K582" s="74">
        <f t="shared" si="275"/>
        <v>1.7381973870000001E-2</v>
      </c>
      <c r="L582" s="3"/>
      <c r="M582" s="38"/>
    </row>
    <row r="583" spans="1:13" ht="45.75" customHeight="1" outlineLevel="1" x14ac:dyDescent="0.2">
      <c r="A583" s="170" t="str">
        <f>Máximo!A583</f>
        <v>3.546</v>
      </c>
      <c r="B583" s="667" t="str">
        <f>Máximo!B583:E583</f>
        <v xml:space="preserve">11.6.        Modelo de Contratações: </v>
      </c>
      <c r="C583" s="668"/>
      <c r="D583" s="668"/>
      <c r="E583" s="669"/>
      <c r="F583" s="68" t="str">
        <f>IF(Máximo!F583:I583="","",Máximo!F583:I583)</f>
        <v/>
      </c>
      <c r="G583" s="72">
        <f>Máximo!G583:J583</f>
        <v>2.1459227E-4</v>
      </c>
      <c r="H583" s="70" t="str">
        <f>IF(Máximo!H583="","",Máximo!H583)</f>
        <v>Obrigatório</v>
      </c>
      <c r="I583" s="37" t="s">
        <v>4</v>
      </c>
      <c r="J583" s="73">
        <f>IF($K$13="Não Atende",0,IF(I583="","",IF(H583="",VLOOKUP(I583,Parâmetros!$B$3:$C$6,2,0),VLOOKUP(I583,Parâmetros!$B$3:$C$6,2,0)*VLOOKUP(H583,Parâmetros!$E$3:$G$5,2,0))))</f>
        <v>4</v>
      </c>
      <c r="K583" s="74">
        <f t="shared" si="275"/>
        <v>3.4763947740000002E-2</v>
      </c>
      <c r="L583" s="3"/>
      <c r="M583" s="38"/>
    </row>
    <row r="584" spans="1:13" ht="45.75" customHeight="1" outlineLevel="1" x14ac:dyDescent="0.2">
      <c r="A584" s="170" t="str">
        <f>Máximo!A584</f>
        <v>3.547</v>
      </c>
      <c r="B584" s="667" t="str">
        <f>Máximo!B584:E584</f>
        <v>11.6.1.      O modelo de contratação da implementação do D.R é o de “Escopo Fechado” onde todo o escopo dos serviços descritos deverá ser efetuado integralmente pelo PROPONENTE sem a cobrança unitária nem definição de limites de horas.</v>
      </c>
      <c r="C584" s="668"/>
      <c r="D584" s="668"/>
      <c r="E584" s="669"/>
      <c r="F584" s="68" t="str">
        <f>IF(Máximo!F584:I584="","",Máximo!F584:I584)</f>
        <v/>
      </c>
      <c r="G584" s="72">
        <f>Máximo!G584:J584</f>
        <v>2.1459227E-4</v>
      </c>
      <c r="H584" s="70" t="str">
        <f>IF(Máximo!H584="","",Máximo!H584)</f>
        <v>Obrigatório</v>
      </c>
      <c r="I584" s="37" t="s">
        <v>17</v>
      </c>
      <c r="J584" s="73">
        <f>IF($K$13="Não Atende",0,IF(I584="","",IF(H584="",VLOOKUP(I584,Parâmetros!$B$3:$C$6,2,0),VLOOKUP(I584,Parâmetros!$B$3:$C$6,2,0)*VLOOKUP(H584,Parâmetros!$E$3:$G$5,2,0))))</f>
        <v>2</v>
      </c>
      <c r="K584" s="74">
        <f t="shared" si="275"/>
        <v>1.7381973870000001E-2</v>
      </c>
      <c r="L584" s="3"/>
      <c r="M584" s="38"/>
    </row>
    <row r="585" spans="1:13" ht="45.75" customHeight="1" outlineLevel="1" x14ac:dyDescent="0.2">
      <c r="A585" s="170" t="str">
        <f>Máximo!A585</f>
        <v>3.548</v>
      </c>
      <c r="B585" s="667" t="str">
        <f>Máximo!B585:E585</f>
        <v>11.7.        Requisitos do PROPONENTE: os itens a seguir serão avaliados pela CONTRATANTE para pontuar o PROPONENTE quanto à sua experiência na implementação de D.R. bem como ao grau de atendimento aos requisitos apresentados:</v>
      </c>
      <c r="C585" s="668"/>
      <c r="D585" s="668"/>
      <c r="E585" s="669"/>
      <c r="F585" s="68" t="str">
        <f>IF(Máximo!F585:I585="","",Máximo!F585:I585)</f>
        <v/>
      </c>
      <c r="G585" s="72">
        <f>Máximo!G585:J585</f>
        <v>2.1459227E-4</v>
      </c>
      <c r="H585" s="70" t="str">
        <f>IF(Máximo!H585="","",Máximo!H585)</f>
        <v>Obrigatório</v>
      </c>
      <c r="I585" s="37" t="s">
        <v>4</v>
      </c>
      <c r="J585" s="73">
        <f>IF($K$13="Não Atende",0,IF(I585="","",IF(H585="",VLOOKUP(I585,Parâmetros!$B$3:$C$6,2,0),VLOOKUP(I585,Parâmetros!$B$3:$C$6,2,0)*VLOOKUP(H585,Parâmetros!$E$3:$G$5,2,0))))</f>
        <v>4</v>
      </c>
      <c r="K585" s="74">
        <f t="shared" si="275"/>
        <v>3.4763947740000002E-2</v>
      </c>
      <c r="L585" s="3"/>
      <c r="M585" s="38"/>
    </row>
    <row r="586" spans="1:13" ht="45.75" customHeight="1" outlineLevel="1" x14ac:dyDescent="0.2">
      <c r="A586" s="170" t="str">
        <f>Máximo!A586</f>
        <v>3.549</v>
      </c>
      <c r="B586" s="667" t="str">
        <f>Máximo!B586:E586</f>
        <v>11.7.1.      Certificações: o PROPONENTE deverá informar quantos profissionais certificados serão utilizados durante a execução dos serviços, assim como as certificações dos mesmos. E desejável que os recursos possuam algumas das seguintes certificações:</v>
      </c>
      <c r="C586" s="668"/>
      <c r="D586" s="668"/>
      <c r="E586" s="669"/>
      <c r="F586" s="68" t="str">
        <f>IF(Máximo!F586:I586="","",Máximo!F586:I586)</f>
        <v/>
      </c>
      <c r="G586" s="72">
        <f>Máximo!G586:J586</f>
        <v>2.1459227E-4</v>
      </c>
      <c r="H586" s="70" t="str">
        <f>IF(Máximo!H586="","",Máximo!H586)</f>
        <v>Obrigatório</v>
      </c>
      <c r="I586" s="37" t="s">
        <v>4</v>
      </c>
      <c r="J586" s="73">
        <f>IF($K$13="Não Atende",0,IF(I586="","",IF(H586="",VLOOKUP(I586,Parâmetros!$B$3:$C$6,2,0),VLOOKUP(I586,Parâmetros!$B$3:$C$6,2,0)*VLOOKUP(H586,Parâmetros!$E$3:$G$5,2,0))))</f>
        <v>4</v>
      </c>
      <c r="K586" s="74">
        <f t="shared" si="275"/>
        <v>3.4763947740000002E-2</v>
      </c>
      <c r="L586" s="3"/>
      <c r="M586" s="38"/>
    </row>
    <row r="587" spans="1:13" ht="45.75" customHeight="1" outlineLevel="1" x14ac:dyDescent="0.2">
      <c r="A587" s="170" t="str">
        <f>Máximo!A587</f>
        <v>3.550</v>
      </c>
      <c r="B587" s="667" t="str">
        <f>Máximo!B587:E587</f>
        <v>11.7.1.1.     Master Business Continuity Planner – MBCP (Disaster Recovery Institute – DRI);</v>
      </c>
      <c r="C587" s="668"/>
      <c r="D587" s="668"/>
      <c r="E587" s="669"/>
      <c r="F587" s="68" t="str">
        <f>IF(Máximo!F587:I587="","",Máximo!F587:I587)</f>
        <v/>
      </c>
      <c r="G587" s="72">
        <f>Máximo!G587:J587</f>
        <v>2.1459227E-4</v>
      </c>
      <c r="H587" s="70" t="str">
        <f>IF(Máximo!H587="","",Máximo!H587)</f>
        <v>Obrigatório</v>
      </c>
      <c r="I587" s="37" t="s">
        <v>5</v>
      </c>
      <c r="J587" s="73">
        <f>IF($K$13="Não Atende",0,IF(I587="","",IF(H587="",VLOOKUP(I587,Parâmetros!$B$3:$C$6,2,0),VLOOKUP(I587,Parâmetros!$B$3:$C$6,2,0)*VLOOKUP(H587,Parâmetros!$E$3:$G$5,2,0))))</f>
        <v>0</v>
      </c>
      <c r="K587" s="74">
        <f t="shared" si="275"/>
        <v>0</v>
      </c>
      <c r="L587" s="3"/>
      <c r="M587" s="38"/>
    </row>
    <row r="588" spans="1:13" ht="45.75" customHeight="1" outlineLevel="1" x14ac:dyDescent="0.2">
      <c r="A588" s="170" t="str">
        <f>Máximo!A588</f>
        <v>3.551</v>
      </c>
      <c r="B588" s="667" t="str">
        <f>Máximo!B588:E588</f>
        <v>11.7.1.2.     Certified Business Continuity Coordinator;</v>
      </c>
      <c r="C588" s="668"/>
      <c r="D588" s="668"/>
      <c r="E588" s="669"/>
      <c r="F588" s="68" t="str">
        <f>IF(Máximo!F588:I588="","",Máximo!F588:I588)</f>
        <v/>
      </c>
      <c r="G588" s="72">
        <f>Máximo!G588:J588</f>
        <v>2.1459227E-4</v>
      </c>
      <c r="H588" s="70" t="str">
        <f>IF(Máximo!H588="","",Máximo!H588)</f>
        <v>Obrigatório</v>
      </c>
      <c r="I588" s="37" t="s">
        <v>5</v>
      </c>
      <c r="J588" s="73">
        <f>IF($K$13="Não Atende",0,IF(I588="","",IF(H588="",VLOOKUP(I588,Parâmetros!$B$3:$C$6,2,0),VLOOKUP(I588,Parâmetros!$B$3:$C$6,2,0)*VLOOKUP(H588,Parâmetros!$E$3:$G$5,2,0))))</f>
        <v>0</v>
      </c>
      <c r="K588" s="74">
        <f t="shared" si="275"/>
        <v>0</v>
      </c>
      <c r="L588" s="3"/>
      <c r="M588" s="38"/>
    </row>
    <row r="589" spans="1:13" ht="45.75" customHeight="1" outlineLevel="1" x14ac:dyDescent="0.2">
      <c r="A589" s="170" t="str">
        <f>Máximo!A589</f>
        <v>3.552</v>
      </c>
      <c r="B589" s="667" t="str">
        <f>Máximo!B589:E589</f>
        <v xml:space="preserve">11.7.2.      Experiência: o PROPONENTE deverá detalhar experiências que permita avaliar seus conhecimentos e experiências adquiridos em implementação de D.R. através de: </v>
      </c>
      <c r="C589" s="668"/>
      <c r="D589" s="668"/>
      <c r="E589" s="669"/>
      <c r="F589" s="68" t="str">
        <f>IF(Máximo!F589:I589="","",Máximo!F589:I589)</f>
        <v/>
      </c>
      <c r="G589" s="72">
        <f>Máximo!G589:J589</f>
        <v>2.1459227E-4</v>
      </c>
      <c r="H589" s="70" t="str">
        <f>IF(Máximo!H589="","",Máximo!H589)</f>
        <v>Obrigatório</v>
      </c>
      <c r="I589" s="37" t="s">
        <v>4</v>
      </c>
      <c r="J589" s="73">
        <f>IF($K$13="Não Atende",0,IF(I589="","",IF(H589="",VLOOKUP(I589,Parâmetros!$B$3:$C$6,2,0),VLOOKUP(I589,Parâmetros!$B$3:$C$6,2,0)*VLOOKUP(H589,Parâmetros!$E$3:$G$5,2,0))))</f>
        <v>4</v>
      </c>
      <c r="K589" s="74">
        <f t="shared" si="275"/>
        <v>3.4763947740000002E-2</v>
      </c>
      <c r="L589" s="3"/>
      <c r="M589" s="38"/>
    </row>
    <row r="590" spans="1:13" ht="45.75" customHeight="1" outlineLevel="1" x14ac:dyDescent="0.2">
      <c r="A590" s="170" t="str">
        <f>Máximo!A590</f>
        <v>3.553</v>
      </c>
      <c r="B590" s="667" t="str">
        <f>Máximo!B590:E590</f>
        <v>11.7.2.1.     Serviços realizados em grandes empresas de Telecomunicações (Internacional / Nacional);</v>
      </c>
      <c r="C590" s="668"/>
      <c r="D590" s="668"/>
      <c r="E590" s="669"/>
      <c r="F590" s="68" t="str">
        <f>IF(Máximo!F590:I590="","",Máximo!F590:I590)</f>
        <v/>
      </c>
      <c r="G590" s="72">
        <f>Máximo!G590:J590</f>
        <v>2.1459227E-4</v>
      </c>
      <c r="H590" s="70" t="str">
        <f>IF(Máximo!H590="","",Máximo!H590)</f>
        <v>Obrigatório</v>
      </c>
      <c r="I590" s="37" t="s">
        <v>5</v>
      </c>
      <c r="J590" s="73">
        <f>IF($K$13="Não Atende",0,IF(I590="","",IF(H590="",VLOOKUP(I590,Parâmetros!$B$3:$C$6,2,0),VLOOKUP(I590,Parâmetros!$B$3:$C$6,2,0)*VLOOKUP(H590,Parâmetros!$E$3:$G$5,2,0))))</f>
        <v>0</v>
      </c>
      <c r="K590" s="74">
        <f t="shared" si="275"/>
        <v>0</v>
      </c>
      <c r="L590" s="3"/>
      <c r="M590" s="38"/>
    </row>
    <row r="591" spans="1:13" ht="45.75" customHeight="1" outlineLevel="1" x14ac:dyDescent="0.2">
      <c r="A591" s="170" t="str">
        <f>Máximo!A591</f>
        <v>3.554</v>
      </c>
      <c r="B591" s="667" t="str">
        <f>Máximo!B591:E591</f>
        <v>11.7.2.2.     Serviços relativos a soluções de Business Continuity Management (BCM) em grandes empresas (Internacional / Nacional);</v>
      </c>
      <c r="C591" s="668"/>
      <c r="D591" s="668"/>
      <c r="E591" s="669"/>
      <c r="F591" s="68" t="str">
        <f>IF(Máximo!F591:I591="","",Máximo!F591:I591)</f>
        <v/>
      </c>
      <c r="G591" s="72">
        <f>Máximo!G591:J591</f>
        <v>2.1459227E-4</v>
      </c>
      <c r="H591" s="70" t="str">
        <f>IF(Máximo!H591="","",Máximo!H591)</f>
        <v>Obrigatório</v>
      </c>
      <c r="I591" s="37" t="s">
        <v>5</v>
      </c>
      <c r="J591" s="73">
        <f>IF($K$13="Não Atende",0,IF(I591="","",IF(H591="",VLOOKUP(I591,Parâmetros!$B$3:$C$6,2,0),VLOOKUP(I591,Parâmetros!$B$3:$C$6,2,0)*VLOOKUP(H591,Parâmetros!$E$3:$G$5,2,0))))</f>
        <v>0</v>
      </c>
      <c r="K591" s="74">
        <f t="shared" si="275"/>
        <v>0</v>
      </c>
      <c r="L591" s="3"/>
      <c r="M591" s="38"/>
    </row>
    <row r="592" spans="1:13" ht="45.75" customHeight="1" outlineLevel="1" x14ac:dyDescent="0.2">
      <c r="A592" s="170" t="str">
        <f>Máximo!A592</f>
        <v>3.555</v>
      </c>
      <c r="B592" s="667" t="str">
        <f>Máximo!B592:E592</f>
        <v>12.      Requisitos de Operação, Produção e Ambientes</v>
      </c>
      <c r="C592" s="668"/>
      <c r="D592" s="668"/>
      <c r="E592" s="669"/>
      <c r="F592" s="68" t="str">
        <f>IF(Máximo!F592:I592="","",Máximo!F592:I592)</f>
        <v/>
      </c>
      <c r="G592" s="72">
        <f>Máximo!G592:J592</f>
        <v>2.1459227E-4</v>
      </c>
      <c r="H592" s="70" t="str">
        <f>IF(Máximo!H592="","",Máximo!H592)</f>
        <v>Obrigatório</v>
      </c>
      <c r="I592" s="37" t="s">
        <v>4</v>
      </c>
      <c r="J592" s="73">
        <f>IF($K$13="Não Atende",0,IF(I592="","",IF(H592="",VLOOKUP(I592,Parâmetros!$B$3:$C$6,2,0),VLOOKUP(I592,Parâmetros!$B$3:$C$6,2,0)*VLOOKUP(H592,Parâmetros!$E$3:$G$5,2,0))))</f>
        <v>4</v>
      </c>
      <c r="K592" s="74">
        <f t="shared" si="275"/>
        <v>3.4763947740000002E-2</v>
      </c>
      <c r="L592" s="3"/>
      <c r="M592" s="38"/>
    </row>
    <row r="593" spans="1:13" ht="45.75" customHeight="1" outlineLevel="1" x14ac:dyDescent="0.2">
      <c r="A593" s="170" t="str">
        <f>Máximo!A593</f>
        <v>3.556</v>
      </c>
      <c r="B593" s="667" t="str">
        <f>Máximo!B593:E593</f>
        <v>12.1.        O PROPONENTE deve fornecer todas as condições necessárias para a implantação e operação da solução de TI. Em razão disto são exigidos padrões, procedimentos, facilidades e documentação, de forma que a Diretoria de Infraestrutura e Operações possa realizar as atividades de Primeiro e Segundo Níveis da solução no tocante ao tratamento de incidentes, à administração, manutenção, automação e monitoração.</v>
      </c>
      <c r="C593" s="668"/>
      <c r="D593" s="668"/>
      <c r="E593" s="669"/>
      <c r="F593" s="68" t="str">
        <f>IF(Máximo!F593:I593="","",Máximo!F593:I593)</f>
        <v/>
      </c>
      <c r="G593" s="72">
        <f>Máximo!G593:J593</f>
        <v>2.1459227E-4</v>
      </c>
      <c r="H593" s="70" t="str">
        <f>IF(Máximo!H593="","",Máximo!H593)</f>
        <v>Obrigatório</v>
      </c>
      <c r="I593" s="37" t="s">
        <v>4</v>
      </c>
      <c r="J593" s="73">
        <f>IF($K$13="Não Atende",0,IF(I593="","",IF(H593="",VLOOKUP(I593,Parâmetros!$B$3:$C$6,2,0),VLOOKUP(I593,Parâmetros!$B$3:$C$6,2,0)*VLOOKUP(H593,Parâmetros!$E$3:$G$5,2,0))))</f>
        <v>4</v>
      </c>
      <c r="K593" s="74">
        <f t="shared" si="275"/>
        <v>3.4763947740000002E-2</v>
      </c>
      <c r="L593" s="3"/>
      <c r="M593" s="38"/>
    </row>
    <row r="594" spans="1:13" ht="45.75" customHeight="1" outlineLevel="1" x14ac:dyDescent="0.2">
      <c r="A594" s="170" t="str">
        <f>Máximo!A594</f>
        <v>3.557</v>
      </c>
      <c r="B594" s="667" t="str">
        <f>Máximo!B594:E594</f>
        <v>12.1.1.      Entende-se por atividades de Primeiro Nível (N1) aquelas repetitivas e procedimentadas, automatizadas ou não, e que buscam precisão e tempestividade de execução. Este nível está comprometido com a máxima disponibilidade dos ambientes de serviços e a comunicação precisa dos status dos mesmos;</v>
      </c>
      <c r="C594" s="668"/>
      <c r="D594" s="668"/>
      <c r="E594" s="669"/>
      <c r="F594" s="68" t="str">
        <f>IF(Máximo!F594:I594="","",Máximo!F594:I594)</f>
        <v/>
      </c>
      <c r="G594" s="72">
        <f>Máximo!G594:J594</f>
        <v>2.1459227E-4</v>
      </c>
      <c r="H594" s="70" t="str">
        <f>IF(Máximo!H594="","",Máximo!H594)</f>
        <v>Obrigatório</v>
      </c>
      <c r="I594" s="37" t="s">
        <v>4</v>
      </c>
      <c r="J594" s="73">
        <f>IF($K$13="Não Atende",0,IF(I594="","",IF(H594="",VLOOKUP(I594,Parâmetros!$B$3:$C$6,2,0),VLOOKUP(I594,Parâmetros!$B$3:$C$6,2,0)*VLOOKUP(H594,Parâmetros!$E$3:$G$5,2,0))))</f>
        <v>4</v>
      </c>
      <c r="K594" s="74">
        <f t="shared" si="275"/>
        <v>3.4763947740000002E-2</v>
      </c>
      <c r="L594" s="3"/>
      <c r="M594" s="38"/>
    </row>
    <row r="595" spans="1:13" ht="45.75" customHeight="1" outlineLevel="1" x14ac:dyDescent="0.2">
      <c r="A595" s="170" t="str">
        <f>Máximo!A595</f>
        <v>3.558</v>
      </c>
      <c r="B595" s="667" t="str">
        <f>Máximo!B595:E595</f>
        <v>12.1.2.      Entende-se por atividades de Segundo Nível (N2) aquelas de maior complexidade que exigem conhecimento da arquitetura e funcionalidades da solução, além de suas interações com outras soluções, e a sua relação com os processos de negócio da organização. Compete a este nível parametrizar, configurar, executar procedimentos de manutenção, incluindo deploy de versões, automação, análise de comportamento da demanda e planejamento em relação aos SLA e recursos disponíveis. Entretanto não é de responsabilidade deste Nível a modificação de códigos de programação ou aplicações de patch de correção de problemas, cabendo esta tarefa ao Terceiro Nível (N3).</v>
      </c>
      <c r="C595" s="668"/>
      <c r="D595" s="668"/>
      <c r="E595" s="669"/>
      <c r="F595" s="68" t="str">
        <f>IF(Máximo!F595:I595="","",Máximo!F595:I595)</f>
        <v/>
      </c>
      <c r="G595" s="72">
        <f>Máximo!G595:J595</f>
        <v>2.1459227E-4</v>
      </c>
      <c r="H595" s="70" t="str">
        <f>IF(Máximo!H595="","",Máximo!H595)</f>
        <v>Obrigatório</v>
      </c>
      <c r="I595" s="37" t="s">
        <v>4</v>
      </c>
      <c r="J595" s="73">
        <f>IF($K$13="Não Atende",0,IF(I595="","",IF(H595="",VLOOKUP(I595,Parâmetros!$B$3:$C$6,2,0),VLOOKUP(I595,Parâmetros!$B$3:$C$6,2,0)*VLOOKUP(H595,Parâmetros!$E$3:$G$5,2,0))))</f>
        <v>4</v>
      </c>
      <c r="K595" s="74">
        <f t="shared" si="275"/>
        <v>3.4763947740000002E-2</v>
      </c>
      <c r="L595" s="3"/>
      <c r="M595" s="38"/>
    </row>
    <row r="596" spans="1:13" ht="45.75" customHeight="1" outlineLevel="1" x14ac:dyDescent="0.2">
      <c r="A596" s="170" t="str">
        <f>Máximo!A596</f>
        <v>3.559</v>
      </c>
      <c r="B596" s="667" t="str">
        <f>Máximo!B596:E596</f>
        <v>12.2.        Os requisitos de padrões e procedimentos deverão ser atendidos em três fases durante o desenvolvimento do projeto:</v>
      </c>
      <c r="C596" s="668"/>
      <c r="D596" s="668"/>
      <c r="E596" s="669"/>
      <c r="F596" s="68" t="str">
        <f>IF(Máximo!F596:I596="","",Máximo!F596:I596)</f>
        <v/>
      </c>
      <c r="G596" s="72">
        <f>Máximo!G596:J596</f>
        <v>2.1459227E-4</v>
      </c>
      <c r="H596" s="70" t="str">
        <f>IF(Máximo!H596="","",Máximo!H596)</f>
        <v>Obrigatório</v>
      </c>
      <c r="I596" s="37" t="s">
        <v>4</v>
      </c>
      <c r="J596" s="73">
        <f>IF($K$13="Não Atende",0,IF(I596="","",IF(H596="",VLOOKUP(I596,Parâmetros!$B$3:$C$6,2,0),VLOOKUP(I596,Parâmetros!$B$3:$C$6,2,0)*VLOOKUP(H596,Parâmetros!$E$3:$G$5,2,0))))</f>
        <v>4</v>
      </c>
      <c r="K596" s="74">
        <f t="shared" si="275"/>
        <v>3.4763947740000002E-2</v>
      </c>
      <c r="L596" s="3"/>
      <c r="M596" s="38"/>
    </row>
    <row r="597" spans="1:13" ht="45.75" customHeight="1" outlineLevel="1" x14ac:dyDescent="0.2">
      <c r="A597" s="170" t="str">
        <f>Máximo!A597</f>
        <v>3.560</v>
      </c>
      <c r="B597" s="667" t="str">
        <f>Máximo!B597:E597</f>
        <v>12.2.1.      Fase de Desenvolvimento e/ou localização da solução;</v>
      </c>
      <c r="C597" s="668"/>
      <c r="D597" s="668"/>
      <c r="E597" s="669"/>
      <c r="F597" s="68" t="str">
        <f>IF(Máximo!F597:I597="","",Máximo!F597:I597)</f>
        <v/>
      </c>
      <c r="G597" s="72">
        <f>Máximo!G597:J597</f>
        <v>2.1459227E-4</v>
      </c>
      <c r="H597" s="70" t="str">
        <f>IF(Máximo!H597="","",Máximo!H597)</f>
        <v>Obrigatório</v>
      </c>
      <c r="I597" s="37" t="s">
        <v>4</v>
      </c>
      <c r="J597" s="73">
        <f>IF($K$13="Não Atende",0,IF(I597="","",IF(H597="",VLOOKUP(I597,Parâmetros!$B$3:$C$6,2,0),VLOOKUP(I597,Parâmetros!$B$3:$C$6,2,0)*VLOOKUP(H597,Parâmetros!$E$3:$G$5,2,0))))</f>
        <v>4</v>
      </c>
      <c r="K597" s="74">
        <f t="shared" si="275"/>
        <v>3.4763947740000002E-2</v>
      </c>
      <c r="L597" s="3"/>
      <c r="M597" s="38"/>
    </row>
    <row r="598" spans="1:13" ht="45.75" customHeight="1" outlineLevel="1" x14ac:dyDescent="0.2">
      <c r="A598" s="170" t="str">
        <f>Máximo!A598</f>
        <v>3.561</v>
      </c>
      <c r="B598" s="667" t="str">
        <f>Máximo!B598:E598</f>
        <v>12.2.2.      Fase de Transição para Operação e Produção;</v>
      </c>
      <c r="C598" s="668"/>
      <c r="D598" s="668"/>
      <c r="E598" s="669"/>
      <c r="F598" s="68" t="str">
        <f>IF(Máximo!F598:I598="","",Máximo!F598:I598)</f>
        <v/>
      </c>
      <c r="G598" s="72">
        <f>Máximo!G598:J598</f>
        <v>2.1459227E-4</v>
      </c>
      <c r="H598" s="70" t="str">
        <f>IF(Máximo!H598="","",Máximo!H598)</f>
        <v>Obrigatório</v>
      </c>
      <c r="I598" s="37" t="s">
        <v>4</v>
      </c>
      <c r="J598" s="73">
        <f>IF($K$13="Não Atende",0,IF(I598="","",IF(H598="",VLOOKUP(I598,Parâmetros!$B$3:$C$6,2,0),VLOOKUP(I598,Parâmetros!$B$3:$C$6,2,0)*VLOOKUP(H598,Parâmetros!$E$3:$G$5,2,0))))</f>
        <v>4</v>
      </c>
      <c r="K598" s="74">
        <f t="shared" si="275"/>
        <v>3.4763947740000002E-2</v>
      </c>
      <c r="L598" s="3"/>
      <c r="M598" s="38"/>
    </row>
    <row r="599" spans="1:13" ht="45.75" customHeight="1" outlineLevel="1" x14ac:dyDescent="0.2">
      <c r="A599" s="170" t="str">
        <f>Máximo!A599</f>
        <v>3.562</v>
      </c>
      <c r="B599" s="667" t="str">
        <f>Máximo!B599:E599</f>
        <v>12.2.3.      Fase de Pós-implantação.</v>
      </c>
      <c r="C599" s="668"/>
      <c r="D599" s="668"/>
      <c r="E599" s="669"/>
      <c r="F599" s="68" t="str">
        <f>IF(Máximo!F599:I599="","",Máximo!F599:I599)</f>
        <v/>
      </c>
      <c r="G599" s="72">
        <f>Máximo!G599:J599</f>
        <v>2.1459227E-4</v>
      </c>
      <c r="H599" s="70" t="str">
        <f>IF(Máximo!H599="","",Máximo!H599)</f>
        <v>Obrigatório</v>
      </c>
      <c r="I599" s="37" t="s">
        <v>4</v>
      </c>
      <c r="J599" s="73">
        <f>IF($K$13="Não Atende",0,IF(I599="","",IF(H599="",VLOOKUP(I599,Parâmetros!$B$3:$C$6,2,0),VLOOKUP(I599,Parâmetros!$B$3:$C$6,2,0)*VLOOKUP(H599,Parâmetros!$E$3:$G$5,2,0))))</f>
        <v>4</v>
      </c>
      <c r="K599" s="74">
        <f t="shared" si="275"/>
        <v>3.4763947740000002E-2</v>
      </c>
      <c r="L599" s="3"/>
      <c r="M599" s="38"/>
    </row>
    <row r="600" spans="1:13" ht="45.75" customHeight="1" outlineLevel="1" x14ac:dyDescent="0.2">
      <c r="A600" s="170" t="str">
        <f>Máximo!A600</f>
        <v>3.563</v>
      </c>
      <c r="B600" s="667" t="str">
        <f>Máximo!B600:E600</f>
        <v>12.3.        Fase de Desenvolvimento e/ou localização da solução</v>
      </c>
      <c r="C600" s="668"/>
      <c r="D600" s="668"/>
      <c r="E600" s="669"/>
      <c r="F600" s="68" t="str">
        <f>IF(Máximo!F600:I600="","",Máximo!F600:I600)</f>
        <v/>
      </c>
      <c r="G600" s="72">
        <f>Máximo!G600:J600</f>
        <v>2.1459227E-4</v>
      </c>
      <c r="H600" s="70" t="str">
        <f>IF(Máximo!H600="","",Máximo!H600)</f>
        <v>Obrigatório</v>
      </c>
      <c r="I600" s="37" t="s">
        <v>4</v>
      </c>
      <c r="J600" s="73">
        <f>IF($K$13="Não Atende",0,IF(I600="","",IF(H600="",VLOOKUP(I600,Parâmetros!$B$3:$C$6,2,0),VLOOKUP(I600,Parâmetros!$B$3:$C$6,2,0)*VLOOKUP(H600,Parâmetros!$E$3:$G$5,2,0))))</f>
        <v>4</v>
      </c>
      <c r="K600" s="74">
        <f t="shared" si="275"/>
        <v>3.4763947740000002E-2</v>
      </c>
      <c r="L600" s="3"/>
      <c r="M600" s="38"/>
    </row>
    <row r="601" spans="1:13" ht="45.75" customHeight="1" outlineLevel="1" x14ac:dyDescent="0.2">
      <c r="A601" s="170" t="str">
        <f>Máximo!A601</f>
        <v>3.564</v>
      </c>
      <c r="B601" s="667" t="str">
        <f>Máximo!B601:E601</f>
        <v>12.3.1.      O PROPONENTE deverá fornecer documentação da solução atualizada, conforme padrão vigente definido pela Oi. São eles:</v>
      </c>
      <c r="C601" s="668"/>
      <c r="D601" s="668"/>
      <c r="E601" s="669"/>
      <c r="F601" s="68" t="str">
        <f>IF(Máximo!F601:I601="","",Máximo!F601:I601)</f>
        <v/>
      </c>
      <c r="G601" s="72">
        <f>Máximo!G601:J601</f>
        <v>2.1459227E-4</v>
      </c>
      <c r="H601" s="70" t="str">
        <f>IF(Máximo!H601="","",Máximo!H601)</f>
        <v>Obrigatório</v>
      </c>
      <c r="I601" s="37" t="s">
        <v>4</v>
      </c>
      <c r="J601" s="73">
        <f>IF($K$13="Não Atende",0,IF(I601="","",IF(H601="",VLOOKUP(I601,Parâmetros!$B$3:$C$6,2,0),VLOOKUP(I601,Parâmetros!$B$3:$C$6,2,0)*VLOOKUP(H601,Parâmetros!$E$3:$G$5,2,0))))</f>
        <v>4</v>
      </c>
      <c r="K601" s="74">
        <f t="shared" si="275"/>
        <v>3.4763947740000002E-2</v>
      </c>
      <c r="L601" s="3"/>
      <c r="M601" s="38"/>
    </row>
    <row r="602" spans="1:13" ht="45.75" customHeight="1" outlineLevel="1" x14ac:dyDescent="0.2">
      <c r="A602" s="170" t="str">
        <f>Máximo!A602</f>
        <v>3.565</v>
      </c>
      <c r="B602" s="667" t="str">
        <f>Máximo!B602:E602</f>
        <v>12.3.1.1.           Manual de Operação de Produção – Guia com definições de arquitetura, processo de instalação, configuração e procedimento operacionais. Será detalhado em fase de Desenho da Solução e deve ser entregue antes do aprovisionamento da solução. Dentre as seções do Manual de Operação e Produção estão:</v>
      </c>
      <c r="C602" s="668"/>
      <c r="D602" s="668"/>
      <c r="E602" s="669"/>
      <c r="F602" s="68" t="str">
        <f>IF(Máximo!F602:I602="","",Máximo!F602:I602)</f>
        <v/>
      </c>
      <c r="G602" s="72">
        <f>Máximo!G602:J602</f>
        <v>2.1459227E-4</v>
      </c>
      <c r="H602" s="70" t="str">
        <f>IF(Máximo!H602="","",Máximo!H602)</f>
        <v>Obrigatório</v>
      </c>
      <c r="I602" s="37" t="s">
        <v>4</v>
      </c>
      <c r="J602" s="73">
        <f>IF($K$13="Não Atende",0,IF(I602="","",IF(H602="",VLOOKUP(I602,Parâmetros!$B$3:$C$6,2,0),VLOOKUP(I602,Parâmetros!$B$3:$C$6,2,0)*VLOOKUP(H602,Parâmetros!$E$3:$G$5,2,0))))</f>
        <v>4</v>
      </c>
      <c r="K602" s="74">
        <f t="shared" si="275"/>
        <v>3.4763947740000002E-2</v>
      </c>
      <c r="L602" s="3"/>
      <c r="M602" s="38"/>
    </row>
    <row r="603" spans="1:13" ht="45.75" customHeight="1" outlineLevel="1" x14ac:dyDescent="0.2">
      <c r="A603" s="170" t="str">
        <f>Máximo!A603</f>
        <v>3.566</v>
      </c>
      <c r="B603" s="667" t="str">
        <f>Máximo!B603:E603</f>
        <v>12.3.1.1.1.              RUNBOOK –  detalhamento das processos batch (procedures e scripts de execução, agendamento e sequenciamento de  execuções e programação de transmissão de arquivos);</v>
      </c>
      <c r="C603" s="668"/>
      <c r="D603" s="668"/>
      <c r="E603" s="669"/>
      <c r="F603" s="68" t="str">
        <f>IF(Máximo!F603:I603="","",Máximo!F603:I603)</f>
        <v/>
      </c>
      <c r="G603" s="72">
        <f>Máximo!G603:J603</f>
        <v>2.1459227E-4</v>
      </c>
      <c r="H603" s="70" t="str">
        <f>IF(Máximo!H603="","",Máximo!H603)</f>
        <v>Obrigatório</v>
      </c>
      <c r="I603" s="37" t="s">
        <v>4</v>
      </c>
      <c r="J603" s="73">
        <f>IF($K$13="Não Atende",0,IF(I603="","",IF(H603="",VLOOKUP(I603,Parâmetros!$B$3:$C$6,2,0),VLOOKUP(I603,Parâmetros!$B$3:$C$6,2,0)*VLOOKUP(H603,Parâmetros!$E$3:$G$5,2,0))))</f>
        <v>4</v>
      </c>
      <c r="K603" s="74">
        <f t="shared" si="275"/>
        <v>3.4763947740000002E-2</v>
      </c>
      <c r="L603" s="3"/>
      <c r="M603" s="38"/>
    </row>
    <row r="604" spans="1:13" ht="45.75" customHeight="1" outlineLevel="1" x14ac:dyDescent="0.2">
      <c r="A604" s="170" t="str">
        <f>Máximo!A604</f>
        <v>3.567</v>
      </c>
      <c r="B604" s="667" t="str">
        <f>Máximo!B604:E604</f>
        <v>12.3.1.1.2.              Especificação de Monitoração de Serviço (EMS);</v>
      </c>
      <c r="C604" s="668"/>
      <c r="D604" s="668"/>
      <c r="E604" s="669"/>
      <c r="F604" s="68" t="str">
        <f>IF(Máximo!F604:I604="","",Máximo!F604:I604)</f>
        <v/>
      </c>
      <c r="G604" s="72">
        <f>Máximo!G604:J604</f>
        <v>2.1459227E-4</v>
      </c>
      <c r="H604" s="70" t="str">
        <f>IF(Máximo!H604="","",Máximo!H604)</f>
        <v>Obrigatório</v>
      </c>
      <c r="I604" s="37" t="s">
        <v>4</v>
      </c>
      <c r="J604" s="73">
        <f>IF($K$13="Não Atende",0,IF(I604="","",IF(H604="",VLOOKUP(I604,Parâmetros!$B$3:$C$6,2,0),VLOOKUP(I604,Parâmetros!$B$3:$C$6,2,0)*VLOOKUP(H604,Parâmetros!$E$3:$G$5,2,0))))</f>
        <v>4</v>
      </c>
      <c r="K604" s="74">
        <f t="shared" si="275"/>
        <v>3.4763947740000002E-2</v>
      </c>
      <c r="L604" s="3"/>
      <c r="M604" s="38"/>
    </row>
    <row r="605" spans="1:13" ht="45.75" customHeight="1" outlineLevel="1" x14ac:dyDescent="0.2">
      <c r="A605" s="170" t="str">
        <f>Máximo!A605</f>
        <v>3.568</v>
      </c>
      <c r="B605" s="667" t="str">
        <f>Máximo!B605:E605</f>
        <v>12.3.1.1.3.              Desenho da Arquitetura da Solução (sistemas integrados e impactos pela demanda);</v>
      </c>
      <c r="C605" s="668"/>
      <c r="D605" s="668"/>
      <c r="E605" s="669"/>
      <c r="F605" s="68" t="str">
        <f>IF(Máximo!F605:I605="","",Máximo!F605:I605)</f>
        <v/>
      </c>
      <c r="G605" s="72">
        <f>Máximo!G605:J605</f>
        <v>2.1459227E-4</v>
      </c>
      <c r="H605" s="70" t="str">
        <f>IF(Máximo!H605="","",Máximo!H605)</f>
        <v>Obrigatório</v>
      </c>
      <c r="I605" s="37" t="s">
        <v>4</v>
      </c>
      <c r="J605" s="73">
        <f>IF($K$13="Não Atende",0,IF(I605="","",IF(H605="",VLOOKUP(I605,Parâmetros!$B$3:$C$6,2,0),VLOOKUP(I605,Parâmetros!$B$3:$C$6,2,0)*VLOOKUP(H605,Parâmetros!$E$3:$G$5,2,0))))</f>
        <v>4</v>
      </c>
      <c r="K605" s="74">
        <f t="shared" si="275"/>
        <v>3.4763947740000002E-2</v>
      </c>
      <c r="L605" s="3"/>
      <c r="M605" s="38"/>
    </row>
    <row r="606" spans="1:13" ht="45.75" customHeight="1" outlineLevel="1" x14ac:dyDescent="0.2">
      <c r="A606" s="170" t="str">
        <f>Máximo!A606</f>
        <v>3.569</v>
      </c>
      <c r="B606" s="667" t="str">
        <f>Máximo!B606:E606</f>
        <v>12.3.1.1.4.              Desenho do modelo físico (detalhamento da tecnologia empregada em cada camada da solução, servidores, clusters, componentes de rede, etc);</v>
      </c>
      <c r="C606" s="668"/>
      <c r="D606" s="668"/>
      <c r="E606" s="669"/>
      <c r="F606" s="68" t="str">
        <f>IF(Máximo!F606:I606="","",Máximo!F606:I606)</f>
        <v/>
      </c>
      <c r="G606" s="72">
        <f>Máximo!G606:J606</f>
        <v>2.1459227E-4</v>
      </c>
      <c r="H606" s="70" t="str">
        <f>IF(Máximo!H606="","",Máximo!H606)</f>
        <v>Obrigatório</v>
      </c>
      <c r="I606" s="37" t="s">
        <v>4</v>
      </c>
      <c r="J606" s="73">
        <f>IF($K$13="Não Atende",0,IF(I606="","",IF(H606="",VLOOKUP(I606,Parâmetros!$B$3:$C$6,2,0),VLOOKUP(I606,Parâmetros!$B$3:$C$6,2,0)*VLOOKUP(H606,Parâmetros!$E$3:$G$5,2,0))))</f>
        <v>4</v>
      </c>
      <c r="K606" s="74">
        <f t="shared" si="275"/>
        <v>3.4763947740000002E-2</v>
      </c>
      <c r="L606" s="3"/>
      <c r="M606" s="38"/>
    </row>
    <row r="607" spans="1:13" ht="45.75" customHeight="1" outlineLevel="1" x14ac:dyDescent="0.2">
      <c r="A607" s="170" t="str">
        <f>Máximo!A607</f>
        <v>3.570</v>
      </c>
      <c r="B607" s="667" t="str">
        <f>Máximo!B607:E607</f>
        <v>12.3.1.1.5.              Procedimento das interfaces (WebServices, DataSource, Transferência de arquivos, Fila de Mensagem e Socket)</v>
      </c>
      <c r="C607" s="668"/>
      <c r="D607" s="668"/>
      <c r="E607" s="669"/>
      <c r="F607" s="68" t="str">
        <f>IF(Máximo!F607:I607="","",Máximo!F607:I607)</f>
        <v/>
      </c>
      <c r="G607" s="72">
        <f>Máximo!G607:J607</f>
        <v>2.1459227E-4</v>
      </c>
      <c r="H607" s="70" t="str">
        <f>IF(Máximo!H607="","",Máximo!H607)</f>
        <v>Obrigatório</v>
      </c>
      <c r="I607" s="37" t="s">
        <v>4</v>
      </c>
      <c r="J607" s="73">
        <f>IF($K$13="Não Atende",0,IF(I607="","",IF(H607="",VLOOKUP(I607,Parâmetros!$B$3:$C$6,2,0),VLOOKUP(I607,Parâmetros!$B$3:$C$6,2,0)*VLOOKUP(H607,Parâmetros!$E$3:$G$5,2,0))))</f>
        <v>4</v>
      </c>
      <c r="K607" s="74">
        <f t="shared" si="275"/>
        <v>3.4763947740000002E-2</v>
      </c>
      <c r="L607" s="3"/>
      <c r="M607" s="38"/>
    </row>
    <row r="608" spans="1:13" ht="45.75" customHeight="1" outlineLevel="1" x14ac:dyDescent="0.2">
      <c r="A608" s="170" t="str">
        <f>Máximo!A608</f>
        <v>3.571</v>
      </c>
      <c r="B608" s="667" t="str">
        <f>Máximo!B608:E608</f>
        <v>12.3.1.1.6.              Preenchimento da planilha de integrações contendo origem, destino, protocolo, tecnologia e meio de acesso.</v>
      </c>
      <c r="C608" s="668"/>
      <c r="D608" s="668"/>
      <c r="E608" s="669"/>
      <c r="F608" s="68" t="str">
        <f>IF(Máximo!F608:I608="","",Máximo!F608:I608)</f>
        <v/>
      </c>
      <c r="G608" s="72">
        <f>Máximo!G608:J608</f>
        <v>2.1459227E-4</v>
      </c>
      <c r="H608" s="70" t="str">
        <f>IF(Máximo!H608="","",Máximo!H608)</f>
        <v>Obrigatório</v>
      </c>
      <c r="I608" s="37" t="s">
        <v>4</v>
      </c>
      <c r="J608" s="73">
        <f>IF($K$13="Não Atende",0,IF(I608="","",IF(H608="",VLOOKUP(I608,Parâmetros!$B$3:$C$6,2,0),VLOOKUP(I608,Parâmetros!$B$3:$C$6,2,0)*VLOOKUP(H608,Parâmetros!$E$3:$G$5,2,0))))</f>
        <v>4</v>
      </c>
      <c r="K608" s="74">
        <f t="shared" si="275"/>
        <v>3.4763947740000002E-2</v>
      </c>
      <c r="L608" s="3"/>
      <c r="M608" s="38"/>
    </row>
    <row r="609" spans="1:13" ht="45.75" customHeight="1" outlineLevel="1" x14ac:dyDescent="0.2">
      <c r="A609" s="170" t="str">
        <f>Máximo!A609</f>
        <v>3.572</v>
      </c>
      <c r="B609" s="667" t="str">
        <f>Máximo!B609:E609</f>
        <v>12.3.1.1.7.              Controle do envio dos arquivos (evitar envio de arquivo duplicado)</v>
      </c>
      <c r="C609" s="668"/>
      <c r="D609" s="668"/>
      <c r="E609" s="669"/>
      <c r="F609" s="68" t="str">
        <f>IF(Máximo!F609:I609="","",Máximo!F609:I609)</f>
        <v/>
      </c>
      <c r="G609" s="72">
        <f>Máximo!G609:J609</f>
        <v>2.1459227E-4</v>
      </c>
      <c r="H609" s="70" t="str">
        <f>IF(Máximo!H609="","",Máximo!H609)</f>
        <v>Obrigatório</v>
      </c>
      <c r="I609" s="37" t="s">
        <v>4</v>
      </c>
      <c r="J609" s="73">
        <f>IF($K$13="Não Atende",0,IF(I609="","",IF(H609="",VLOOKUP(I609,Parâmetros!$B$3:$C$6,2,0),VLOOKUP(I609,Parâmetros!$B$3:$C$6,2,0)*VLOOKUP(H609,Parâmetros!$E$3:$G$5,2,0))))</f>
        <v>4</v>
      </c>
      <c r="K609" s="74">
        <f t="shared" si="275"/>
        <v>3.4763947740000002E-2</v>
      </c>
      <c r="L609" s="3"/>
      <c r="M609" s="38"/>
    </row>
    <row r="610" spans="1:13" ht="45.75" customHeight="1" outlineLevel="1" x14ac:dyDescent="0.2">
      <c r="A610" s="170" t="str">
        <f>Máximo!A610</f>
        <v>3.573</v>
      </c>
      <c r="B610" s="667" t="str">
        <f>Máximo!B610:E610</f>
        <v>12.3.1.1.8.              Descrição detalhada de cada interface.</v>
      </c>
      <c r="C610" s="668"/>
      <c r="D610" s="668"/>
      <c r="E610" s="669"/>
      <c r="F610" s="68" t="str">
        <f>IF(Máximo!F610:I610="","",Máximo!F610:I610)</f>
        <v/>
      </c>
      <c r="G610" s="72">
        <f>Máximo!G610:J610</f>
        <v>2.1459227E-4</v>
      </c>
      <c r="H610" s="70" t="str">
        <f>IF(Máximo!H610="","",Máximo!H610)</f>
        <v>Obrigatório</v>
      </c>
      <c r="I610" s="37" t="s">
        <v>4</v>
      </c>
      <c r="J610" s="73">
        <f>IF($K$13="Não Atende",0,IF(I610="","",IF(H610="",VLOOKUP(I610,Parâmetros!$B$3:$C$6,2,0),VLOOKUP(I610,Parâmetros!$B$3:$C$6,2,0)*VLOOKUP(H610,Parâmetros!$E$3:$G$5,2,0))))</f>
        <v>4</v>
      </c>
      <c r="K610" s="74">
        <f t="shared" si="275"/>
        <v>3.4763947740000002E-2</v>
      </c>
      <c r="L610" s="3"/>
      <c r="M610" s="38"/>
    </row>
    <row r="611" spans="1:13" ht="45.75" customHeight="1" outlineLevel="1" x14ac:dyDescent="0.2">
      <c r="A611" s="170" t="str">
        <f>Máximo!A611</f>
        <v>3.574</v>
      </c>
      <c r="B611" s="667" t="str">
        <f>Máximo!B611:E611</f>
        <v>12.3.1.1.9.              Teste de conectividade de cada interface a exemplo de mas não limitado a:</v>
      </c>
      <c r="C611" s="668"/>
      <c r="D611" s="668"/>
      <c r="E611" s="669"/>
      <c r="F611" s="68" t="str">
        <f>IF(Máximo!F611:I611="","",Máximo!F611:I611)</f>
        <v/>
      </c>
      <c r="G611" s="72">
        <f>Máximo!G611:J611</f>
        <v>2.1459227E-4</v>
      </c>
      <c r="H611" s="70" t="str">
        <f>IF(Máximo!H611="","",Máximo!H611)</f>
        <v>Obrigatório</v>
      </c>
      <c r="I611" s="37" t="s">
        <v>4</v>
      </c>
      <c r="J611" s="73">
        <f>IF($K$13="Não Atende",0,IF(I611="","",IF(H611="",VLOOKUP(I611,Parâmetros!$B$3:$C$6,2,0),VLOOKUP(I611,Parâmetros!$B$3:$C$6,2,0)*VLOOKUP(H611,Parâmetros!$E$3:$G$5,2,0))))</f>
        <v>4</v>
      </c>
      <c r="K611" s="74">
        <f t="shared" si="275"/>
        <v>3.4763947740000002E-2</v>
      </c>
      <c r="L611" s="3"/>
      <c r="M611" s="38"/>
    </row>
    <row r="612" spans="1:13" ht="45.75" customHeight="1" outlineLevel="1" x14ac:dyDescent="0.2">
      <c r="A612" s="170" t="str">
        <f>Máximo!A612</f>
        <v>3.575</v>
      </c>
      <c r="B612" s="667" t="str">
        <f>Máximo!B612:E612</f>
        <v>12.3.1.1.9.1.             Teste dos WebServices SOA e HTPP.</v>
      </c>
      <c r="C612" s="668"/>
      <c r="D612" s="668"/>
      <c r="E612" s="669"/>
      <c r="F612" s="68" t="str">
        <f>IF(Máximo!F612:I612="","",Máximo!F612:I612)</f>
        <v/>
      </c>
      <c r="G612" s="72">
        <f>Máximo!G612:J612</f>
        <v>2.1459227E-4</v>
      </c>
      <c r="H612" s="70" t="str">
        <f>IF(Máximo!H612="","",Máximo!H612)</f>
        <v>Obrigatório</v>
      </c>
      <c r="I612" s="37" t="s">
        <v>4</v>
      </c>
      <c r="J612" s="73">
        <f>IF($K$13="Não Atende",0,IF(I612="","",IF(H612="",VLOOKUP(I612,Parâmetros!$B$3:$C$6,2,0),VLOOKUP(I612,Parâmetros!$B$3:$C$6,2,0)*VLOOKUP(H612,Parâmetros!$E$3:$G$5,2,0))))</f>
        <v>4</v>
      </c>
      <c r="K612" s="74">
        <f t="shared" si="275"/>
        <v>3.4763947740000002E-2</v>
      </c>
      <c r="L612" s="3"/>
      <c r="M612" s="38"/>
    </row>
    <row r="613" spans="1:13" ht="45.75" customHeight="1" outlineLevel="1" x14ac:dyDescent="0.2">
      <c r="A613" s="170" t="str">
        <f>Máximo!A613</f>
        <v>3.576</v>
      </c>
      <c r="B613" s="667" t="str">
        <f>Máximo!B613:E613</f>
        <v>12.3.1.1.9.2.             Teste dos DataSource com Select básico.</v>
      </c>
      <c r="C613" s="668"/>
      <c r="D613" s="668"/>
      <c r="E613" s="669"/>
      <c r="F613" s="68" t="str">
        <f>IF(Máximo!F613:I613="","",Máximo!F613:I613)</f>
        <v/>
      </c>
      <c r="G613" s="72">
        <f>Máximo!G613:J613</f>
        <v>2.1459227E-4</v>
      </c>
      <c r="H613" s="70" t="str">
        <f>IF(Máximo!H613="","",Máximo!H613)</f>
        <v>Obrigatório</v>
      </c>
      <c r="I613" s="37" t="s">
        <v>4</v>
      </c>
      <c r="J613" s="73">
        <f>IF($K$13="Não Atende",0,IF(I613="","",IF(H613="",VLOOKUP(I613,Parâmetros!$B$3:$C$6,2,0),VLOOKUP(I613,Parâmetros!$B$3:$C$6,2,0)*VLOOKUP(H613,Parâmetros!$E$3:$G$5,2,0))))</f>
        <v>4</v>
      </c>
      <c r="K613" s="74">
        <f t="shared" si="275"/>
        <v>3.4763947740000002E-2</v>
      </c>
      <c r="L613" s="3"/>
      <c r="M613" s="38"/>
    </row>
    <row r="614" spans="1:13" ht="45.75" customHeight="1" outlineLevel="1" x14ac:dyDescent="0.2">
      <c r="A614" s="170" t="str">
        <f>Máximo!A614</f>
        <v>3.577</v>
      </c>
      <c r="B614" s="667" t="str">
        <f>Máximo!B614:E614</f>
        <v>12.3.1.1.9.3.             Teste do processo de transferência de arquivo: FTP, SFTP, Connect, Pelican entre outros.</v>
      </c>
      <c r="C614" s="668"/>
      <c r="D614" s="668"/>
      <c r="E614" s="669"/>
      <c r="F614" s="68" t="str">
        <f>IF(Máximo!F614:I614="","",Máximo!F614:I614)</f>
        <v/>
      </c>
      <c r="G614" s="72">
        <f>Máximo!G614:J614</f>
        <v>2.1459227E-4</v>
      </c>
      <c r="H614" s="70" t="str">
        <f>IF(Máximo!H614="","",Máximo!H614)</f>
        <v>Obrigatório</v>
      </c>
      <c r="I614" s="37" t="s">
        <v>4</v>
      </c>
      <c r="J614" s="73">
        <f>IF($K$13="Não Atende",0,IF(I614="","",IF(H614="",VLOOKUP(I614,Parâmetros!$B$3:$C$6,2,0),VLOOKUP(I614,Parâmetros!$B$3:$C$6,2,0)*VLOOKUP(H614,Parâmetros!$E$3:$G$5,2,0))))</f>
        <v>4</v>
      </c>
      <c r="K614" s="74">
        <f t="shared" si="275"/>
        <v>3.4763947740000002E-2</v>
      </c>
      <c r="L614" s="3"/>
      <c r="M614" s="38"/>
    </row>
    <row r="615" spans="1:13" ht="45.75" customHeight="1" outlineLevel="1" x14ac:dyDescent="0.2">
      <c r="A615" s="170" t="str">
        <f>Máximo!A615</f>
        <v>3.578</v>
      </c>
      <c r="B615" s="667" t="str">
        <f>Máximo!B615:E615</f>
        <v>12.3.1.1.9.4.             Teste das Filas de Mensagem consumindo mensagem: JMS e Message Queue.</v>
      </c>
      <c r="C615" s="668"/>
      <c r="D615" s="668"/>
      <c r="E615" s="669"/>
      <c r="F615" s="68" t="str">
        <f>IF(Máximo!F615:I615="","",Máximo!F615:I615)</f>
        <v/>
      </c>
      <c r="G615" s="72">
        <f>Máximo!G615:J615</f>
        <v>2.1459227E-4</v>
      </c>
      <c r="H615" s="70" t="str">
        <f>IF(Máximo!H615="","",Máximo!H615)</f>
        <v>Obrigatório</v>
      </c>
      <c r="I615" s="37" t="s">
        <v>4</v>
      </c>
      <c r="J615" s="73">
        <f>IF($K$13="Não Atende",0,IF(I615="","",IF(H615="",VLOOKUP(I615,Parâmetros!$B$3:$C$6,2,0),VLOOKUP(I615,Parâmetros!$B$3:$C$6,2,0)*VLOOKUP(H615,Parâmetros!$E$3:$G$5,2,0))))</f>
        <v>4</v>
      </c>
      <c r="K615" s="74">
        <f t="shared" si="275"/>
        <v>3.4763947740000002E-2</v>
      </c>
      <c r="L615" s="3"/>
      <c r="M615" s="38"/>
    </row>
    <row r="616" spans="1:13" ht="45.75" customHeight="1" outlineLevel="1" x14ac:dyDescent="0.2">
      <c r="A616" s="170" t="str">
        <f>Máximo!A616</f>
        <v>3.579</v>
      </c>
      <c r="B616" s="667" t="str">
        <f>Máximo!B616:E616</f>
        <v>12.3.1.1.9.5.             Teste das interfaces Socket utilizando comandos básicos do sistema operacional.</v>
      </c>
      <c r="C616" s="668"/>
      <c r="D616" s="668"/>
      <c r="E616" s="669"/>
      <c r="F616" s="68" t="str">
        <f>IF(Máximo!F616:I616="","",Máximo!F616:I616)</f>
        <v/>
      </c>
      <c r="G616" s="72">
        <f>Máximo!G616:J616</f>
        <v>2.1459227E-4</v>
      </c>
      <c r="H616" s="70" t="str">
        <f>IF(Máximo!H616="","",Máximo!H616)</f>
        <v>Obrigatório</v>
      </c>
      <c r="I616" s="37" t="s">
        <v>17</v>
      </c>
      <c r="J616" s="73">
        <f>IF($K$13="Não Atende",0,IF(I616="","",IF(H616="",VLOOKUP(I616,Parâmetros!$B$3:$C$6,2,0),VLOOKUP(I616,Parâmetros!$B$3:$C$6,2,0)*VLOOKUP(H616,Parâmetros!$E$3:$G$5,2,0))))</f>
        <v>2</v>
      </c>
      <c r="K616" s="74">
        <f t="shared" si="275"/>
        <v>1.7381973870000001E-2</v>
      </c>
      <c r="L616" s="3"/>
      <c r="M616" s="38"/>
    </row>
    <row r="617" spans="1:13" ht="45.75" customHeight="1" outlineLevel="1" x14ac:dyDescent="0.2">
      <c r="A617" s="170" t="str">
        <f>Máximo!A617</f>
        <v>3.580</v>
      </c>
      <c r="B617" s="667" t="str">
        <f>Máximo!B617:E617</f>
        <v>12.3.1.1.10.            Documentar os casos de uso relacionado a cada interface utilizando como modelo o formulário abaixo:</v>
      </c>
      <c r="C617" s="668"/>
      <c r="D617" s="668"/>
      <c r="E617" s="669"/>
      <c r="F617" s="68" t="str">
        <f>IF(Máximo!F617:I617="","",Máximo!F617:I617)</f>
        <v/>
      </c>
      <c r="G617" s="72">
        <f>Máximo!G617:J617</f>
        <v>2.1459227E-4</v>
      </c>
      <c r="H617" s="70" t="str">
        <f>IF(Máximo!H617="","",Máximo!H617)</f>
        <v>Obrigatório</v>
      </c>
      <c r="I617" s="37" t="s">
        <v>4</v>
      </c>
      <c r="J617" s="73">
        <f>IF($K$13="Não Atende",0,IF(I617="","",IF(H617="",VLOOKUP(I617,Parâmetros!$B$3:$C$6,2,0),VLOOKUP(I617,Parâmetros!$B$3:$C$6,2,0)*VLOOKUP(H617,Parâmetros!$E$3:$G$5,2,0))))</f>
        <v>4</v>
      </c>
      <c r="K617" s="74">
        <f t="shared" si="275"/>
        <v>3.4763947740000002E-2</v>
      </c>
      <c r="L617" s="3"/>
      <c r="M617" s="38"/>
    </row>
    <row r="618" spans="1:13" ht="45.75" customHeight="1" outlineLevel="1" x14ac:dyDescent="0.2">
      <c r="A618" s="170" t="str">
        <f>Máximo!A618</f>
        <v>3.581</v>
      </c>
      <c r="B618" s="667" t="str">
        <f>Máximo!B618:E618</f>
        <v>12.3.1.1.11.   Documentar os casos de teste das configurações de acesso relacionado a cada padrão de interfaces utilizando como modelo o formulário a seguir:</v>
      </c>
      <c r="C618" s="668"/>
      <c r="D618" s="668"/>
      <c r="E618" s="669"/>
      <c r="F618" s="68" t="str">
        <f>IF(Máximo!F618:I618="","",Máximo!F618:I618)</f>
        <v/>
      </c>
      <c r="G618" s="72">
        <f>Máximo!G618:J618</f>
        <v>2.1459227E-4</v>
      </c>
      <c r="H618" s="70" t="str">
        <f>IF(Máximo!H618="","",Máximo!H618)</f>
        <v>Obrigatório</v>
      </c>
      <c r="I618" s="37" t="s">
        <v>4</v>
      </c>
      <c r="J618" s="73">
        <f>IF($K$13="Não Atende",0,IF(I618="","",IF(H618="",VLOOKUP(I618,Parâmetros!$B$3:$C$6,2,0),VLOOKUP(I618,Parâmetros!$B$3:$C$6,2,0)*VLOOKUP(H618,Parâmetros!$E$3:$G$5,2,0))))</f>
        <v>4</v>
      </c>
      <c r="K618" s="74">
        <f t="shared" si="275"/>
        <v>3.4763947740000002E-2</v>
      </c>
      <c r="L618" s="3"/>
      <c r="M618" s="38"/>
    </row>
    <row r="619" spans="1:13" ht="45.75" customHeight="1" outlineLevel="1" x14ac:dyDescent="0.2">
      <c r="A619" s="170" t="str">
        <f>Máximo!A619</f>
        <v>3.582</v>
      </c>
      <c r="B619" s="667" t="str">
        <f>Máximo!B619:E619</f>
        <v>12.3.1.1.12.            Procedimento Operacional Padrão das aplicações (POP):</v>
      </c>
      <c r="C619" s="668"/>
      <c r="D619" s="668"/>
      <c r="E619" s="669"/>
      <c r="F619" s="68" t="str">
        <f>IF(Máximo!F619:I619="","",Máximo!F619:I619)</f>
        <v/>
      </c>
      <c r="G619" s="72">
        <f>Máximo!G619:J619</f>
        <v>2.1459227E-4</v>
      </c>
      <c r="H619" s="70" t="str">
        <f>IF(Máximo!H619="","",Máximo!H619)</f>
        <v>Obrigatório</v>
      </c>
      <c r="I619" s="37" t="s">
        <v>4</v>
      </c>
      <c r="J619" s="73">
        <f>IF($K$13="Não Atende",0,IF(I619="","",IF(H619="",VLOOKUP(I619,Parâmetros!$B$3:$C$6,2,0),VLOOKUP(I619,Parâmetros!$B$3:$C$6,2,0)*VLOOKUP(H619,Parâmetros!$E$3:$G$5,2,0))))</f>
        <v>4</v>
      </c>
      <c r="K619" s="74">
        <f t="shared" si="275"/>
        <v>3.4763947740000002E-2</v>
      </c>
      <c r="L619" s="3"/>
      <c r="M619" s="38"/>
    </row>
    <row r="620" spans="1:13" ht="45.75" customHeight="1" outlineLevel="1" x14ac:dyDescent="0.2">
      <c r="A620" s="170" t="str">
        <f>Máximo!A620</f>
        <v>3.583</v>
      </c>
      <c r="B620" s="667" t="str">
        <f>Máximo!B620:E620</f>
        <v>12.3.1.1.12.1.          Stop/Start, Dump, Deploy e verificação de log;</v>
      </c>
      <c r="C620" s="668"/>
      <c r="D620" s="668"/>
      <c r="E620" s="669"/>
      <c r="F620" s="68" t="str">
        <f>IF(Máximo!F620:I620="","",Máximo!F620:I620)</f>
        <v/>
      </c>
      <c r="G620" s="72">
        <f>Máximo!G620:J620</f>
        <v>2.1459227E-4</v>
      </c>
      <c r="H620" s="70" t="str">
        <f>IF(Máximo!H620="","",Máximo!H620)</f>
        <v>Obrigatório</v>
      </c>
      <c r="I620" s="37" t="s">
        <v>4</v>
      </c>
      <c r="J620" s="73">
        <f>IF($K$13="Não Atende",0,IF(I620="","",IF(H620="",VLOOKUP(I620,Parâmetros!$B$3:$C$6,2,0),VLOOKUP(I620,Parâmetros!$B$3:$C$6,2,0)*VLOOKUP(H620,Parâmetros!$E$3:$G$5,2,0))))</f>
        <v>4</v>
      </c>
      <c r="K620" s="74">
        <f t="shared" si="275"/>
        <v>3.4763947740000002E-2</v>
      </c>
      <c r="L620" s="3"/>
      <c r="M620" s="38"/>
    </row>
    <row r="621" spans="1:13" ht="45.75" customHeight="1" outlineLevel="1" x14ac:dyDescent="0.2">
      <c r="A621" s="170" t="str">
        <f>Máximo!A621</f>
        <v>3.584</v>
      </c>
      <c r="B621" s="667" t="str">
        <f>Máximo!B621:E621</f>
        <v>12.3.1.1.12.2.          Tratamento de primeiro e segundo nível tickets de incidentes (reestabelecimento do sistema e seus serviços).</v>
      </c>
      <c r="C621" s="668"/>
      <c r="D621" s="668"/>
      <c r="E621" s="669"/>
      <c r="F621" s="68" t="str">
        <f>IF(Máximo!F621:I621="","",Máximo!F621:I621)</f>
        <v/>
      </c>
      <c r="G621" s="72">
        <f>Máximo!G621:J621</f>
        <v>2.1459227E-4</v>
      </c>
      <c r="H621" s="70" t="str">
        <f>IF(Máximo!H621="","",Máximo!H621)</f>
        <v>Obrigatório</v>
      </c>
      <c r="I621" s="37" t="s">
        <v>4</v>
      </c>
      <c r="J621" s="73">
        <f>IF($K$13="Não Atende",0,IF(I621="","",IF(H621="",VLOOKUP(I621,Parâmetros!$B$3:$C$6,2,0),VLOOKUP(I621,Parâmetros!$B$3:$C$6,2,0)*VLOOKUP(H621,Parâmetros!$E$3:$G$5,2,0))))</f>
        <v>4</v>
      </c>
      <c r="K621" s="74">
        <f t="shared" si="275"/>
        <v>3.4763947740000002E-2</v>
      </c>
      <c r="L621" s="3"/>
      <c r="M621" s="38"/>
    </row>
    <row r="622" spans="1:13" ht="45.75" customHeight="1" outlineLevel="1" x14ac:dyDescent="0.2">
      <c r="A622" s="170" t="str">
        <f>Máximo!A622</f>
        <v>3.585</v>
      </c>
      <c r="B622" s="667" t="str">
        <f>Máximo!B622:E622</f>
        <v>12.3.2.               Caso o PROPONENTE entenda haver outros documentos indispensáveis ao entendimento da solução ou de suporte às atividades operacionais, estes deverão ser incluídos e suas atualizações contínuas devem ser garantidas;</v>
      </c>
      <c r="C622" s="668"/>
      <c r="D622" s="668"/>
      <c r="E622" s="669"/>
      <c r="F622" s="68" t="str">
        <f>IF(Máximo!F622:I622="","",Máximo!F622:I622)</f>
        <v/>
      </c>
      <c r="G622" s="72">
        <f>Máximo!G622:J622</f>
        <v>2.1459227E-4</v>
      </c>
      <c r="H622" s="70" t="str">
        <f>IF(Máximo!H622="","",Máximo!H622)</f>
        <v>Obrigatório</v>
      </c>
      <c r="I622" s="37" t="s">
        <v>4</v>
      </c>
      <c r="J622" s="73">
        <f>IF($K$13="Não Atende",0,IF(I622="","",IF(H622="",VLOOKUP(I622,Parâmetros!$B$3:$C$6,2,0),VLOOKUP(I622,Parâmetros!$B$3:$C$6,2,0)*VLOOKUP(H622,Parâmetros!$E$3:$G$5,2,0))))</f>
        <v>4</v>
      </c>
      <c r="K622" s="74">
        <f t="shared" si="275"/>
        <v>3.4763947740000002E-2</v>
      </c>
      <c r="L622" s="3"/>
      <c r="M622" s="38"/>
    </row>
    <row r="623" spans="1:13" ht="45.75" customHeight="1" outlineLevel="1" x14ac:dyDescent="0.2">
      <c r="A623" s="170" t="str">
        <f>Máximo!A623</f>
        <v>3.586</v>
      </c>
      <c r="B623" s="667" t="str">
        <f>Máximo!B623:E623</f>
        <v>12.3.3.               Requisitos de Atendimento de primeiro nível aos usuários da solução</v>
      </c>
      <c r="C623" s="668"/>
      <c r="D623" s="668"/>
      <c r="E623" s="669"/>
      <c r="F623" s="68" t="str">
        <f>IF(Máximo!F623:I623="","",Máximo!F623:I623)</f>
        <v/>
      </c>
      <c r="G623" s="72">
        <f>Máximo!G623:J623</f>
        <v>2.1459227E-4</v>
      </c>
      <c r="H623" s="70" t="str">
        <f>IF(Máximo!H623="","",Máximo!H623)</f>
        <v>Obrigatório</v>
      </c>
      <c r="I623" s="37" t="s">
        <v>4</v>
      </c>
      <c r="J623" s="73">
        <f>IF($K$13="Não Atende",0,IF(I623="","",IF(H623="",VLOOKUP(I623,Parâmetros!$B$3:$C$6,2,0),VLOOKUP(I623,Parâmetros!$B$3:$C$6,2,0)*VLOOKUP(H623,Parâmetros!$E$3:$G$5,2,0))))</f>
        <v>4</v>
      </c>
      <c r="K623" s="74">
        <f t="shared" si="275"/>
        <v>3.4763947740000002E-2</v>
      </c>
      <c r="L623" s="3"/>
      <c r="M623" s="38"/>
    </row>
    <row r="624" spans="1:13" ht="45.75" customHeight="1" outlineLevel="1" x14ac:dyDescent="0.2">
      <c r="A624" s="170" t="str">
        <f>Máximo!A624</f>
        <v>3.587</v>
      </c>
      <c r="B624" s="667" t="str">
        <f>Máximo!B624:E624</f>
        <v>12.3.3.1.           O PROPONENTE será responsável pela confecção dos procedimentos de atendimento para o primeiro nível da OI, de acordo com o padrão adotado pela Cia.</v>
      </c>
      <c r="C624" s="668"/>
      <c r="D624" s="668"/>
      <c r="E624" s="669"/>
      <c r="F624" s="68" t="str">
        <f>IF(Máximo!F624:I624="","",Máximo!F624:I624)</f>
        <v/>
      </c>
      <c r="G624" s="72">
        <f>Máximo!G624:J624</f>
        <v>2.1459227E-4</v>
      </c>
      <c r="H624" s="70" t="str">
        <f>IF(Máximo!H624="","",Máximo!H624)</f>
        <v>Obrigatório</v>
      </c>
      <c r="I624" s="37" t="s">
        <v>4</v>
      </c>
      <c r="J624" s="73">
        <f>IF($K$13="Não Atende",0,IF(I624="","",IF(H624="",VLOOKUP(I624,Parâmetros!$B$3:$C$6,2,0),VLOOKUP(I624,Parâmetros!$B$3:$C$6,2,0)*VLOOKUP(H624,Parâmetros!$E$3:$G$5,2,0))))</f>
        <v>4</v>
      </c>
      <c r="K624" s="74">
        <f t="shared" si="275"/>
        <v>3.4763947740000002E-2</v>
      </c>
      <c r="L624" s="3"/>
      <c r="M624" s="38"/>
    </row>
    <row r="625" spans="1:13" ht="45.75" customHeight="1" outlineLevel="1" x14ac:dyDescent="0.2">
      <c r="A625" s="170" t="str">
        <f>Máximo!A625</f>
        <v>3.588</v>
      </c>
      <c r="B625" s="667" t="str">
        <f>Máximo!B625:E625</f>
        <v>12.3.3.2.           O PROPONENTE será responsável por fornecimento do manual do usuário que deve ser entregue em formato de mídia.</v>
      </c>
      <c r="C625" s="668"/>
      <c r="D625" s="668"/>
      <c r="E625" s="669"/>
      <c r="F625" s="68" t="str">
        <f>IF(Máximo!F625:I625="","",Máximo!F625:I625)</f>
        <v/>
      </c>
      <c r="G625" s="72">
        <f>Máximo!G625:J625</f>
        <v>2.1459227E-4</v>
      </c>
      <c r="H625" s="70" t="str">
        <f>IF(Máximo!H625="","",Máximo!H625)</f>
        <v>Obrigatório</v>
      </c>
      <c r="I625" s="37" t="s">
        <v>4</v>
      </c>
      <c r="J625" s="73">
        <f>IF($K$13="Não Atende",0,IF(I625="","",IF(H625="",VLOOKUP(I625,Parâmetros!$B$3:$C$6,2,0),VLOOKUP(I625,Parâmetros!$B$3:$C$6,2,0)*VLOOKUP(H625,Parâmetros!$E$3:$G$5,2,0))))</f>
        <v>4</v>
      </c>
      <c r="K625" s="74">
        <f t="shared" si="275"/>
        <v>3.4763947740000002E-2</v>
      </c>
      <c r="L625" s="3"/>
      <c r="M625" s="38"/>
    </row>
    <row r="626" spans="1:13" ht="45.75" customHeight="1" outlineLevel="1" x14ac:dyDescent="0.2">
      <c r="A626" s="170" t="str">
        <f>Máximo!A626</f>
        <v>3.589</v>
      </c>
      <c r="B626" s="667" t="str">
        <f>Máximo!B626:E626</f>
        <v>12.3.4.               Requisitos Gestão de Ambientes</v>
      </c>
      <c r="C626" s="668"/>
      <c r="D626" s="668"/>
      <c r="E626" s="669"/>
      <c r="F626" s="68" t="str">
        <f>IF(Máximo!F626:I626="","",Máximo!F626:I626)</f>
        <v/>
      </c>
      <c r="G626" s="72">
        <f>Máximo!G626:J626</f>
        <v>2.1459227E-4</v>
      </c>
      <c r="H626" s="70" t="str">
        <f>IF(Máximo!H626="","",Máximo!H626)</f>
        <v>Obrigatório</v>
      </c>
      <c r="I626" s="37" t="s">
        <v>4</v>
      </c>
      <c r="J626" s="73">
        <f>IF($K$13="Não Atende",0,IF(I626="","",IF(H626="",VLOOKUP(I626,Parâmetros!$B$3:$C$6,2,0),VLOOKUP(I626,Parâmetros!$B$3:$C$6,2,0)*VLOOKUP(H626,Parâmetros!$E$3:$G$5,2,0))))</f>
        <v>4</v>
      </c>
      <c r="K626" s="74">
        <f t="shared" si="275"/>
        <v>3.4763947740000002E-2</v>
      </c>
      <c r="L626" s="3"/>
      <c r="M626" s="38"/>
    </row>
    <row r="627" spans="1:13" ht="45.75" customHeight="1" outlineLevel="1" x14ac:dyDescent="0.2">
      <c r="A627" s="170" t="str">
        <f>Máximo!A627</f>
        <v>3.590</v>
      </c>
      <c r="B627" s="667" t="str">
        <f>Máximo!B627:E627</f>
        <v>12.3.4.1.           Instalação, configuração e gestão do ambiente:</v>
      </c>
      <c r="C627" s="668"/>
      <c r="D627" s="668"/>
      <c r="E627" s="669"/>
      <c r="F627" s="68" t="str">
        <f>IF(Máximo!F627:I627="","",Máximo!F627:I627)</f>
        <v/>
      </c>
      <c r="G627" s="72">
        <f>Máximo!G627:J627</f>
        <v>2.1459227E-4</v>
      </c>
      <c r="H627" s="70" t="str">
        <f>IF(Máximo!H627="","",Máximo!H627)</f>
        <v>Obrigatório</v>
      </c>
      <c r="I627" s="37" t="s">
        <v>4</v>
      </c>
      <c r="J627" s="73">
        <f>IF($K$13="Não Atende",0,IF(I627="","",IF(H627="",VLOOKUP(I627,Parâmetros!$B$3:$C$6,2,0),VLOOKUP(I627,Parâmetros!$B$3:$C$6,2,0)*VLOOKUP(H627,Parâmetros!$E$3:$G$5,2,0))))</f>
        <v>4</v>
      </c>
      <c r="K627" s="74">
        <f t="shared" si="275"/>
        <v>3.4763947740000002E-2</v>
      </c>
      <c r="L627" s="3"/>
      <c r="M627" s="38"/>
    </row>
    <row r="628" spans="1:13" ht="45.75" customHeight="1" outlineLevel="1" x14ac:dyDescent="0.2">
      <c r="A628" s="170" t="str">
        <f>Máximo!A628</f>
        <v>3.591</v>
      </c>
      <c r="B628" s="667" t="str">
        <f>Máximo!B628:E628</f>
        <v>12.3.4.1.1.        A instalação, configuração das diversas camadas da aplicação e a gestão dos ambientes da Oi é realizada pela Equipe de Gestão de Ambientes como:</v>
      </c>
      <c r="C628" s="668"/>
      <c r="D628" s="668"/>
      <c r="E628" s="669"/>
      <c r="F628" s="68" t="str">
        <f>IF(Máximo!F628:I628="","",Máximo!F628:I628)</f>
        <v/>
      </c>
      <c r="G628" s="72">
        <f>Máximo!G628:J628</f>
        <v>2.1459227E-4</v>
      </c>
      <c r="H628" s="70" t="str">
        <f>IF(Máximo!H628="","",Máximo!H628)</f>
        <v>Obrigatório</v>
      </c>
      <c r="I628" s="37" t="s">
        <v>4</v>
      </c>
      <c r="J628" s="73">
        <f>IF($K$13="Não Atende",0,IF(I628="","",IF(H628="",VLOOKUP(I628,Parâmetros!$B$3:$C$6,2,0),VLOOKUP(I628,Parâmetros!$B$3:$C$6,2,0)*VLOOKUP(H628,Parâmetros!$E$3:$G$5,2,0))))</f>
        <v>4</v>
      </c>
      <c r="K628" s="74">
        <f t="shared" si="275"/>
        <v>3.4763947740000002E-2</v>
      </c>
      <c r="L628" s="3"/>
      <c r="M628" s="38"/>
    </row>
    <row r="629" spans="1:13" ht="45.75" customHeight="1" outlineLevel="1" x14ac:dyDescent="0.2">
      <c r="A629" s="170" t="str">
        <f>Máximo!A629</f>
        <v>3.592</v>
      </c>
      <c r="B629" s="667" t="str">
        <f>Máximo!B629:E629</f>
        <v>12.3.4.1.1.1.          Camada Web, Camada de Aplicação, Aplicação na camada Batch, Camada de Apresentação. Exemplo: Serviço no sistema operacional, IIS, WebLogic, dentre outros.</v>
      </c>
      <c r="C629" s="668"/>
      <c r="D629" s="668"/>
      <c r="E629" s="669"/>
      <c r="F629" s="68" t="str">
        <f>IF(Máximo!F629:I629="","",Máximo!F629:I629)</f>
        <v/>
      </c>
      <c r="G629" s="72">
        <f>Máximo!G629:J629</f>
        <v>2.1459227E-4</v>
      </c>
      <c r="H629" s="70" t="str">
        <f>IF(Máximo!H629="","",Máximo!H629)</f>
        <v>Obrigatório</v>
      </c>
      <c r="I629" s="37" t="s">
        <v>4</v>
      </c>
      <c r="J629" s="73">
        <f>IF($K$13="Não Atende",0,IF(I629="","",IF(H629="",VLOOKUP(I629,Parâmetros!$B$3:$C$6,2,0),VLOOKUP(I629,Parâmetros!$B$3:$C$6,2,0)*VLOOKUP(H629,Parâmetros!$E$3:$G$5,2,0))))</f>
        <v>4</v>
      </c>
      <c r="K629" s="74">
        <f t="shared" si="275"/>
        <v>3.4763947740000002E-2</v>
      </c>
      <c r="L629" s="3"/>
      <c r="M629" s="38"/>
    </row>
    <row r="630" spans="1:13" ht="45.75" customHeight="1" outlineLevel="1" x14ac:dyDescent="0.2">
      <c r="A630" s="170" t="str">
        <f>Máximo!A630</f>
        <v>3.593</v>
      </c>
      <c r="B630" s="667" t="str">
        <f>Máximo!B630:E630</f>
        <v>12.3.4.1.2.        A equipe de Gestão de Ambiente deve acompanhar todas as atividades das equipes de Suporte Técnico como:</v>
      </c>
      <c r="C630" s="668"/>
      <c r="D630" s="668"/>
      <c r="E630" s="669"/>
      <c r="F630" s="68" t="str">
        <f>IF(Máximo!F630:I630="","",Máximo!F630:I630)</f>
        <v/>
      </c>
      <c r="G630" s="72">
        <f>Máximo!G630:J630</f>
        <v>2.1459227E-4</v>
      </c>
      <c r="H630" s="70" t="str">
        <f>IF(Máximo!H630="","",Máximo!H630)</f>
        <v>Obrigatório</v>
      </c>
      <c r="I630" s="37" t="s">
        <v>4</v>
      </c>
      <c r="J630" s="73">
        <f>IF($K$13="Não Atende",0,IF(I630="","",IF(H630="",VLOOKUP(I630,Parâmetros!$B$3:$C$6,2,0),VLOOKUP(I630,Parâmetros!$B$3:$C$6,2,0)*VLOOKUP(H630,Parâmetros!$E$3:$G$5,2,0))))</f>
        <v>4</v>
      </c>
      <c r="K630" s="74">
        <f t="shared" si="275"/>
        <v>3.4763947740000002E-2</v>
      </c>
      <c r="L630" s="3"/>
      <c r="M630" s="38"/>
    </row>
    <row r="631" spans="1:13" ht="45.75" customHeight="1" outlineLevel="1" x14ac:dyDescent="0.2">
      <c r="A631" s="170" t="str">
        <f>Máximo!A631</f>
        <v>3.594</v>
      </c>
      <c r="B631" s="667" t="str">
        <f>Máximo!B631:E631</f>
        <v>12.3.4.1.2.1.          Instalação e configuração do Banco de Dados. Exemplo: Instância, Schema etc.</v>
      </c>
      <c r="C631" s="668"/>
      <c r="D631" s="668"/>
      <c r="E631" s="669"/>
      <c r="F631" s="68" t="str">
        <f>IF(Máximo!F631:I631="","",Máximo!F631:I631)</f>
        <v/>
      </c>
      <c r="G631" s="72">
        <f>Máximo!G631:J631</f>
        <v>2.1459227E-4</v>
      </c>
      <c r="H631" s="70" t="str">
        <f>IF(Máximo!H631="","",Máximo!H631)</f>
        <v>Obrigatório</v>
      </c>
      <c r="I631" s="37" t="s">
        <v>4</v>
      </c>
      <c r="J631" s="73">
        <f>IF($K$13="Não Atende",0,IF(I631="","",IF(H631="",VLOOKUP(I631,Parâmetros!$B$3:$C$6,2,0),VLOOKUP(I631,Parâmetros!$B$3:$C$6,2,0)*VLOOKUP(H631,Parâmetros!$E$3:$G$5,2,0))))</f>
        <v>4</v>
      </c>
      <c r="K631" s="74">
        <f t="shared" si="275"/>
        <v>3.4763947740000002E-2</v>
      </c>
      <c r="L631" s="3"/>
      <c r="M631" s="38"/>
    </row>
    <row r="632" spans="1:13" ht="45.75" customHeight="1" outlineLevel="1" x14ac:dyDescent="0.2">
      <c r="A632" s="170" t="str">
        <f>Máximo!A632</f>
        <v>3.595</v>
      </c>
      <c r="B632" s="667" t="str">
        <f>Máximo!B632:E632</f>
        <v>12.3.4.1.2.2.          Configuração de rede e balanceamento de carga. Exemplo: Métrica etc.</v>
      </c>
      <c r="C632" s="668"/>
      <c r="D632" s="668"/>
      <c r="E632" s="669"/>
      <c r="F632" s="68" t="str">
        <f>IF(Máximo!F632:I632="","",Máximo!F632:I632)</f>
        <v/>
      </c>
      <c r="G632" s="72">
        <f>Máximo!G632:J632</f>
        <v>2.1459227E-4</v>
      </c>
      <c r="H632" s="70" t="str">
        <f>IF(Máximo!H632="","",Máximo!H632)</f>
        <v>Obrigatório</v>
      </c>
      <c r="I632" s="37" t="s">
        <v>4</v>
      </c>
      <c r="J632" s="73">
        <f>IF($K$13="Não Atende",0,IF(I632="","",IF(H632="",VLOOKUP(I632,Parâmetros!$B$3:$C$6,2,0),VLOOKUP(I632,Parâmetros!$B$3:$C$6,2,0)*VLOOKUP(H632,Parâmetros!$E$3:$G$5,2,0))))</f>
        <v>4</v>
      </c>
      <c r="K632" s="74">
        <f t="shared" si="275"/>
        <v>3.4763947740000002E-2</v>
      </c>
      <c r="L632" s="3"/>
      <c r="M632" s="38"/>
    </row>
    <row r="633" spans="1:13" ht="45.75" customHeight="1" outlineLevel="1" x14ac:dyDescent="0.2">
      <c r="A633" s="170" t="str">
        <f>Máximo!A633</f>
        <v>3.596</v>
      </c>
      <c r="B633" s="667" t="str">
        <f>Máximo!B633:E633</f>
        <v>12.3.4.1.2.3.          Configuração do sistema operacional. Exemplo: NFS, Cluster etc.</v>
      </c>
      <c r="C633" s="668"/>
      <c r="D633" s="668"/>
      <c r="E633" s="669"/>
      <c r="F633" s="68" t="str">
        <f>IF(Máximo!F633:I633="","",Máximo!F633:I633)</f>
        <v/>
      </c>
      <c r="G633" s="72">
        <f>Máximo!G633:J633</f>
        <v>2.1459227E-4</v>
      </c>
      <c r="H633" s="70" t="str">
        <f>IF(Máximo!H633="","",Máximo!H633)</f>
        <v>Obrigatório</v>
      </c>
      <c r="I633" s="37" t="s">
        <v>4</v>
      </c>
      <c r="J633" s="73">
        <f>IF($K$13="Não Atende",0,IF(I633="","",IF(H633="",VLOOKUP(I633,Parâmetros!$B$3:$C$6,2,0),VLOOKUP(I633,Parâmetros!$B$3:$C$6,2,0)*VLOOKUP(H633,Parâmetros!$E$3:$G$5,2,0))))</f>
        <v>4</v>
      </c>
      <c r="K633" s="74">
        <f t="shared" ref="K633:K696" si="276">IF(J633="",0,((G633*J633)*$F$30)*0.9*100)</f>
        <v>3.4763947740000002E-2</v>
      </c>
      <c r="L633" s="3"/>
      <c r="M633" s="38"/>
    </row>
    <row r="634" spans="1:13" ht="45.75" customHeight="1" outlineLevel="1" x14ac:dyDescent="0.2">
      <c r="A634" s="170" t="str">
        <f>Máximo!A634</f>
        <v>3.597</v>
      </c>
      <c r="B634" s="667" t="str">
        <f>Máximo!B634:E634</f>
        <v>12.3.4.1.3.        A equipe de Gestão de Ambientes deve acompanhar os testes de stress e performance da solução;</v>
      </c>
      <c r="C634" s="668"/>
      <c r="D634" s="668"/>
      <c r="E634" s="669"/>
      <c r="F634" s="68" t="str">
        <f>IF(Máximo!F634:I634="","",Máximo!F634:I634)</f>
        <v/>
      </c>
      <c r="G634" s="72">
        <f>Máximo!G634:J634</f>
        <v>2.1459227E-4</v>
      </c>
      <c r="H634" s="70" t="str">
        <f>IF(Máximo!H634="","",Máximo!H634)</f>
        <v>Obrigatório</v>
      </c>
      <c r="I634" s="37" t="s">
        <v>4</v>
      </c>
      <c r="J634" s="73">
        <f>IF($K$13="Não Atende",0,IF(I634="","",IF(H634="",VLOOKUP(I634,Parâmetros!$B$3:$C$6,2,0),VLOOKUP(I634,Parâmetros!$B$3:$C$6,2,0)*VLOOKUP(H634,Parâmetros!$E$3:$G$5,2,0))))</f>
        <v>4</v>
      </c>
      <c r="K634" s="74">
        <f t="shared" si="276"/>
        <v>3.4763947740000002E-2</v>
      </c>
      <c r="L634" s="3"/>
      <c r="M634" s="38"/>
    </row>
    <row r="635" spans="1:13" ht="45.75" customHeight="1" outlineLevel="1" x14ac:dyDescent="0.2">
      <c r="A635" s="170" t="str">
        <f>Máximo!A635</f>
        <v>3.598</v>
      </c>
      <c r="B635" s="667" t="str">
        <f>Máximo!B635:E635</f>
        <v>12.3.4.1.4.        Como premissa para iniciar a instalação do ambiente, o PROPONENTE deverá entregar todos os artefatos (documentos) necessários para que o time de Gestão de Ambiente realize os procedimentos de instalação/configuração do ambiente/solução como o Manual de Operação e Produção (citado no item 13.1.1 deste documento);</v>
      </c>
      <c r="C635" s="668"/>
      <c r="D635" s="668"/>
      <c r="E635" s="669"/>
      <c r="F635" s="68" t="str">
        <f>IF(Máximo!F635:I635="","",Máximo!F635:I635)</f>
        <v/>
      </c>
      <c r="G635" s="72">
        <f>Máximo!G635:J635</f>
        <v>2.1459227E-4</v>
      </c>
      <c r="H635" s="70" t="str">
        <f>IF(Máximo!H635="","",Máximo!H635)</f>
        <v>Obrigatório</v>
      </c>
      <c r="I635" s="37" t="s">
        <v>4</v>
      </c>
      <c r="J635" s="73">
        <f>IF($K$13="Não Atende",0,IF(I635="","",IF(H635="",VLOOKUP(I635,Parâmetros!$B$3:$C$6,2,0),VLOOKUP(I635,Parâmetros!$B$3:$C$6,2,0)*VLOOKUP(H635,Parâmetros!$E$3:$G$5,2,0))))</f>
        <v>4</v>
      </c>
      <c r="K635" s="74">
        <f t="shared" si="276"/>
        <v>3.4763947740000002E-2</v>
      </c>
      <c r="L635" s="3"/>
      <c r="M635" s="38"/>
    </row>
    <row r="636" spans="1:13" ht="45.75" customHeight="1" outlineLevel="1" x14ac:dyDescent="0.2">
      <c r="A636" s="170" t="str">
        <f>Máximo!A636</f>
        <v>3.599</v>
      </c>
      <c r="B636" s="667" t="str">
        <f>Máximo!B636:E636</f>
        <v>12.3.4.1.5.        A instalação e configuração dos Ambientes devem seguir as premissas abaixo:</v>
      </c>
      <c r="C636" s="668"/>
      <c r="D636" s="668"/>
      <c r="E636" s="669"/>
      <c r="F636" s="68" t="str">
        <f>IF(Máximo!F636:I636="","",Máximo!F636:I636)</f>
        <v/>
      </c>
      <c r="G636" s="72">
        <f>Máximo!G636:J636</f>
        <v>2.1459227E-4</v>
      </c>
      <c r="H636" s="70" t="str">
        <f>IF(Máximo!H636="","",Máximo!H636)</f>
        <v>Obrigatório</v>
      </c>
      <c r="I636" s="37" t="s">
        <v>4</v>
      </c>
      <c r="J636" s="73">
        <f>IF($K$13="Não Atende",0,IF(I636="","",IF(H636="",VLOOKUP(I636,Parâmetros!$B$3:$C$6,2,0),VLOOKUP(I636,Parâmetros!$B$3:$C$6,2,0)*VLOOKUP(H636,Parâmetros!$E$3:$G$5,2,0))))</f>
        <v>4</v>
      </c>
      <c r="K636" s="74">
        <f t="shared" si="276"/>
        <v>3.4763947740000002E-2</v>
      </c>
      <c r="L636" s="3"/>
      <c r="M636" s="38"/>
    </row>
    <row r="637" spans="1:13" ht="45.75" customHeight="1" outlineLevel="1" x14ac:dyDescent="0.2">
      <c r="A637" s="170" t="str">
        <f>Máximo!A637</f>
        <v>3.600</v>
      </c>
      <c r="B637" s="667" t="str">
        <f>Máximo!B637:E637</f>
        <v>12.3.4.1.5.1.          A instalação/configuração do ambiente de Desenvolvimento e/ou Teste:</v>
      </c>
      <c r="C637" s="668"/>
      <c r="D637" s="668"/>
      <c r="E637" s="669"/>
      <c r="F637" s="68" t="str">
        <f>IF(Máximo!F637:I637="","",Máximo!F637:I637)</f>
        <v/>
      </c>
      <c r="G637" s="72">
        <f>Máximo!G637:J637</f>
        <v>2.1459227E-4</v>
      </c>
      <c r="H637" s="70" t="str">
        <f>IF(Máximo!H637="","",Máximo!H637)</f>
        <v>Obrigatório</v>
      </c>
      <c r="I637" s="37" t="s">
        <v>4</v>
      </c>
      <c r="J637" s="73">
        <f>IF($K$13="Não Atende",0,IF(I637="","",IF(H637="",VLOOKUP(I637,Parâmetros!$B$3:$C$6,2,0),VLOOKUP(I637,Parâmetros!$B$3:$C$6,2,0)*VLOOKUP(H637,Parâmetros!$E$3:$G$5,2,0))))</f>
        <v>4</v>
      </c>
      <c r="K637" s="74">
        <f t="shared" si="276"/>
        <v>3.4763947740000002E-2</v>
      </c>
      <c r="L637" s="3"/>
      <c r="M637" s="38"/>
    </row>
    <row r="638" spans="1:13" ht="45.75" customHeight="1" outlineLevel="1" x14ac:dyDescent="0.2">
      <c r="A638" s="170" t="str">
        <f>Máximo!A638</f>
        <v>3.601</v>
      </c>
      <c r="B638" s="667" t="str">
        <f>Máximo!B638:E638</f>
        <v>12.3.4.1.5.1.1.   Deve ser realizada pelo PROPONENTE.</v>
      </c>
      <c r="C638" s="668"/>
      <c r="D638" s="668"/>
      <c r="E638" s="669"/>
      <c r="F638" s="68" t="str">
        <f>IF(Máximo!F638:I638="","",Máximo!F638:I638)</f>
        <v/>
      </c>
      <c r="G638" s="72">
        <f>Máximo!G638:J638</f>
        <v>2.1459227E-4</v>
      </c>
      <c r="H638" s="70" t="str">
        <f>IF(Máximo!H638="","",Máximo!H638)</f>
        <v>Obrigatório</v>
      </c>
      <c r="I638" s="37" t="s">
        <v>4</v>
      </c>
      <c r="J638" s="73">
        <f>IF($K$13="Não Atende",0,IF(I638="","",IF(H638="",VLOOKUP(I638,Parâmetros!$B$3:$C$6,2,0),VLOOKUP(I638,Parâmetros!$B$3:$C$6,2,0)*VLOOKUP(H638,Parâmetros!$E$3:$G$5,2,0))))</f>
        <v>4</v>
      </c>
      <c r="K638" s="74">
        <f t="shared" si="276"/>
        <v>3.4763947740000002E-2</v>
      </c>
      <c r="L638" s="3"/>
      <c r="M638" s="38"/>
    </row>
    <row r="639" spans="1:13" ht="45.75" customHeight="1" outlineLevel="1" x14ac:dyDescent="0.2">
      <c r="A639" s="170" t="str">
        <f>Máximo!A639</f>
        <v>3.602</v>
      </c>
      <c r="B639" s="667" t="str">
        <f>Máximo!B639:E639</f>
        <v>12.3.4.1.5.1.2.   Deve ser realizada on-site.</v>
      </c>
      <c r="C639" s="668"/>
      <c r="D639" s="668"/>
      <c r="E639" s="669"/>
      <c r="F639" s="68" t="str">
        <f>IF(Máximo!F639:I639="","",Máximo!F639:I639)</f>
        <v/>
      </c>
      <c r="G639" s="72">
        <f>Máximo!G639:J639</f>
        <v>2.1459227E-4</v>
      </c>
      <c r="H639" s="70" t="str">
        <f>IF(Máximo!H639="","",Máximo!H639)</f>
        <v>Obrigatório</v>
      </c>
      <c r="I639" s="37" t="s">
        <v>4</v>
      </c>
      <c r="J639" s="73">
        <f>IF($K$13="Não Atende",0,IF(I639="","",IF(H639="",VLOOKUP(I639,Parâmetros!$B$3:$C$6,2,0),VLOOKUP(I639,Parâmetros!$B$3:$C$6,2,0)*VLOOKUP(H639,Parâmetros!$E$3:$G$5,2,0))))</f>
        <v>4</v>
      </c>
      <c r="K639" s="74">
        <f t="shared" si="276"/>
        <v>3.4763947740000002E-2</v>
      </c>
      <c r="L639" s="3"/>
      <c r="M639" s="38"/>
    </row>
    <row r="640" spans="1:13" ht="45.75" customHeight="1" outlineLevel="1" x14ac:dyDescent="0.2">
      <c r="A640" s="170" t="str">
        <f>Máximo!A640</f>
        <v>3.603</v>
      </c>
      <c r="B640" s="667" t="str">
        <f>Máximo!B640:E640</f>
        <v>12.3.4.1.5.1.3.   Deve ser acompanhada pela equipe de Gestão de Ambientes.</v>
      </c>
      <c r="C640" s="668"/>
      <c r="D640" s="668"/>
      <c r="E640" s="669"/>
      <c r="F640" s="68" t="str">
        <f>IF(Máximo!F640:I640="","",Máximo!F640:I640)</f>
        <v/>
      </c>
      <c r="G640" s="72">
        <f>Máximo!G640:J640</f>
        <v>2.1459227E-4</v>
      </c>
      <c r="H640" s="70" t="str">
        <f>IF(Máximo!H640="","",Máximo!H640)</f>
        <v>Obrigatório</v>
      </c>
      <c r="I640" s="37" t="s">
        <v>4</v>
      </c>
      <c r="J640" s="73">
        <f>IF($K$13="Não Atende",0,IF(I640="","",IF(H640="",VLOOKUP(I640,Parâmetros!$B$3:$C$6,2,0),VLOOKUP(I640,Parâmetros!$B$3:$C$6,2,0)*VLOOKUP(H640,Parâmetros!$E$3:$G$5,2,0))))</f>
        <v>4</v>
      </c>
      <c r="K640" s="74">
        <f t="shared" si="276"/>
        <v>3.4763947740000002E-2</v>
      </c>
      <c r="L640" s="3"/>
      <c r="M640" s="38"/>
    </row>
    <row r="641" spans="1:13" ht="45.75" customHeight="1" outlineLevel="1" x14ac:dyDescent="0.2">
      <c r="A641" s="170" t="str">
        <f>Máximo!A641</f>
        <v>3.604</v>
      </c>
      <c r="B641" s="667" t="str">
        <f>Máximo!B641:E641</f>
        <v>12.3.4.1.5.2.          Ambiente de Quality Assurance e/ou Homologação(UAT) e/ou Pré-produção:</v>
      </c>
      <c r="C641" s="668"/>
      <c r="D641" s="668"/>
      <c r="E641" s="669"/>
      <c r="F641" s="68" t="str">
        <f>IF(Máximo!F641:I641="","",Máximo!F641:I641)</f>
        <v/>
      </c>
      <c r="G641" s="72">
        <f>Máximo!G641:J641</f>
        <v>2.1459227E-4</v>
      </c>
      <c r="H641" s="70" t="str">
        <f>IF(Máximo!H641="","",Máximo!H641)</f>
        <v>Obrigatório</v>
      </c>
      <c r="I641" s="37" t="s">
        <v>4</v>
      </c>
      <c r="J641" s="73">
        <f>IF($K$13="Não Atende",0,IF(I641="","",IF(H641="",VLOOKUP(I641,Parâmetros!$B$3:$C$6,2,0),VLOOKUP(I641,Parâmetros!$B$3:$C$6,2,0)*VLOOKUP(H641,Parâmetros!$E$3:$G$5,2,0))))</f>
        <v>4</v>
      </c>
      <c r="K641" s="74">
        <f t="shared" si="276"/>
        <v>3.4763947740000002E-2</v>
      </c>
      <c r="L641" s="3"/>
      <c r="M641" s="38"/>
    </row>
    <row r="642" spans="1:13" ht="45.75" customHeight="1" outlineLevel="1" x14ac:dyDescent="0.2">
      <c r="A642" s="170" t="str">
        <f>Máximo!A642</f>
        <v>3.605</v>
      </c>
      <c r="B642" s="667" t="str">
        <f>Máximo!B642:E642</f>
        <v>12.3.4.1.5.2.1.   A instalação/configuração deve ser realizada, obrigatoriamente, pela equipe de Gestão de Ambiente e acompanhada pelo PROPONENTE. O acompanhamento pode ser presencial ou remoto, desde que, seja utilizada ferramenta de compartilhamento de tela (a ser definida pela Oi em tempo de Projeto).</v>
      </c>
      <c r="C642" s="668"/>
      <c r="D642" s="668"/>
      <c r="E642" s="669"/>
      <c r="F642" s="68" t="str">
        <f>IF(Máximo!F642:I642="","",Máximo!F642:I642)</f>
        <v/>
      </c>
      <c r="G642" s="72">
        <f>Máximo!G642:J642</f>
        <v>2.1459227E-4</v>
      </c>
      <c r="H642" s="70" t="str">
        <f>IF(Máximo!H642="","",Máximo!H642)</f>
        <v>Obrigatório</v>
      </c>
      <c r="I642" s="37" t="s">
        <v>4</v>
      </c>
      <c r="J642" s="73">
        <f>IF($K$13="Não Atende",0,IF(I642="","",IF(H642="",VLOOKUP(I642,Parâmetros!$B$3:$C$6,2,0),VLOOKUP(I642,Parâmetros!$B$3:$C$6,2,0)*VLOOKUP(H642,Parâmetros!$E$3:$G$5,2,0))))</f>
        <v>4</v>
      </c>
      <c r="K642" s="74">
        <f t="shared" si="276"/>
        <v>3.4763947740000002E-2</v>
      </c>
      <c r="L642" s="3"/>
      <c r="M642" s="38"/>
    </row>
    <row r="643" spans="1:13" ht="45.75" customHeight="1" outlineLevel="1" x14ac:dyDescent="0.2">
      <c r="A643" s="170" t="str">
        <f>Máximo!A643</f>
        <v>3.606</v>
      </c>
      <c r="B643" s="667" t="str">
        <f>Máximo!B643:E643</f>
        <v>12.3.4.1.5.2.2.   O PROPONENTE deverá validar o processo realizado pela equipe de Gestão de Ambiente e o resultado da instalação/configuração;</v>
      </c>
      <c r="C643" s="668"/>
      <c r="D643" s="668"/>
      <c r="E643" s="669"/>
      <c r="F643" s="68" t="str">
        <f>IF(Máximo!F643:I643="","",Máximo!F643:I643)</f>
        <v/>
      </c>
      <c r="G643" s="72">
        <f>Máximo!G643:J643</f>
        <v>2.1459227E-4</v>
      </c>
      <c r="H643" s="70" t="str">
        <f>IF(Máximo!H643="","",Máximo!H643)</f>
        <v>Obrigatório</v>
      </c>
      <c r="I643" s="37" t="s">
        <v>4</v>
      </c>
      <c r="J643" s="73">
        <f>IF($K$13="Não Atende",0,IF(I643="","",IF(H643="",VLOOKUP(I643,Parâmetros!$B$3:$C$6,2,0),VLOOKUP(I643,Parâmetros!$B$3:$C$6,2,0)*VLOOKUP(H643,Parâmetros!$E$3:$G$5,2,0))))</f>
        <v>4</v>
      </c>
      <c r="K643" s="74">
        <f t="shared" si="276"/>
        <v>3.4763947740000002E-2</v>
      </c>
      <c r="L643" s="3"/>
      <c r="M643" s="38"/>
    </row>
    <row r="644" spans="1:13" ht="45.75" customHeight="1" outlineLevel="1" x14ac:dyDescent="0.2">
      <c r="A644" s="170" t="str">
        <f>Máximo!A644</f>
        <v>3.607</v>
      </c>
      <c r="B644" s="667" t="str">
        <f>Máximo!B644:E644</f>
        <v>12.3.4.1.5.3.          Ambiente de Produção:</v>
      </c>
      <c r="C644" s="668"/>
      <c r="D644" s="668"/>
      <c r="E644" s="669"/>
      <c r="F644" s="68" t="str">
        <f>IF(Máximo!F644:I644="","",Máximo!F644:I644)</f>
        <v/>
      </c>
      <c r="G644" s="72">
        <f>Máximo!G644:J644</f>
        <v>2.1459227E-4</v>
      </c>
      <c r="H644" s="70" t="str">
        <f>IF(Máximo!H644="","",Máximo!H644)</f>
        <v>Obrigatório</v>
      </c>
      <c r="I644" s="37" t="s">
        <v>4</v>
      </c>
      <c r="J644" s="73">
        <f>IF($K$13="Não Atende",0,IF(I644="","",IF(H644="",VLOOKUP(I644,Parâmetros!$B$3:$C$6,2,0),VLOOKUP(I644,Parâmetros!$B$3:$C$6,2,0)*VLOOKUP(H644,Parâmetros!$E$3:$G$5,2,0))))</f>
        <v>4</v>
      </c>
      <c r="K644" s="74">
        <f t="shared" si="276"/>
        <v>3.4763947740000002E-2</v>
      </c>
      <c r="L644" s="3"/>
      <c r="M644" s="38"/>
    </row>
    <row r="645" spans="1:13" ht="45.75" customHeight="1" outlineLevel="1" x14ac:dyDescent="0.2">
      <c r="A645" s="170" t="str">
        <f>Máximo!A645</f>
        <v>3.608</v>
      </c>
      <c r="B645" s="667" t="str">
        <f>Máximo!B645:E645</f>
        <v>12.3.4.1.5.3.1.   A instalação/configuração deve ser realizada, obrigatoriamente, pela equipe de Gestão de Ambiente e acompanhada presencialmente pelo PROPONENTE. Esta atividade será realizada na localidade definida pela equipe de Gestão de Ambientes em tempo de projeto.</v>
      </c>
      <c r="C645" s="668"/>
      <c r="D645" s="668"/>
      <c r="E645" s="669"/>
      <c r="F645" s="68" t="str">
        <f>IF(Máximo!F645:I645="","",Máximo!F645:I645)</f>
        <v/>
      </c>
      <c r="G645" s="72">
        <f>Máximo!G645:J645</f>
        <v>2.1459227E-4</v>
      </c>
      <c r="H645" s="70" t="str">
        <f>IF(Máximo!H645="","",Máximo!H645)</f>
        <v>Obrigatório</v>
      </c>
      <c r="I645" s="37" t="s">
        <v>4</v>
      </c>
      <c r="J645" s="73">
        <f>IF($K$13="Não Atende",0,IF(I645="","",IF(H645="",VLOOKUP(I645,Parâmetros!$B$3:$C$6,2,0),VLOOKUP(I645,Parâmetros!$B$3:$C$6,2,0)*VLOOKUP(H645,Parâmetros!$E$3:$G$5,2,0))))</f>
        <v>4</v>
      </c>
      <c r="K645" s="74">
        <f t="shared" si="276"/>
        <v>3.4763947740000002E-2</v>
      </c>
      <c r="L645" s="3"/>
      <c r="M645" s="38"/>
    </row>
    <row r="646" spans="1:13" ht="45.75" customHeight="1" outlineLevel="1" x14ac:dyDescent="0.2">
      <c r="A646" s="170" t="str">
        <f>Máximo!A646</f>
        <v>3.609</v>
      </c>
      <c r="B646" s="667" t="str">
        <f>Máximo!B646:E646</f>
        <v>12.3.4.1.5.3.2.   O PROPONENTE deverá validar o processo realizado pela equipe de Gestão de Ambiente e o resultado da instalação/configuração;</v>
      </c>
      <c r="C646" s="668"/>
      <c r="D646" s="668"/>
      <c r="E646" s="669"/>
      <c r="F646" s="68" t="str">
        <f>IF(Máximo!F646:I646="","",Máximo!F646:I646)</f>
        <v/>
      </c>
      <c r="G646" s="72">
        <f>Máximo!G646:J646</f>
        <v>2.1459227E-4</v>
      </c>
      <c r="H646" s="70" t="str">
        <f>IF(Máximo!H646="","",Máximo!H646)</f>
        <v>Obrigatório</v>
      </c>
      <c r="I646" s="37" t="s">
        <v>4</v>
      </c>
      <c r="J646" s="73">
        <f>IF($K$13="Não Atende",0,IF(I646="","",IF(H646="",VLOOKUP(I646,Parâmetros!$B$3:$C$6,2,0),VLOOKUP(I646,Parâmetros!$B$3:$C$6,2,0)*VLOOKUP(H646,Parâmetros!$E$3:$G$5,2,0))))</f>
        <v>4</v>
      </c>
      <c r="K646" s="74">
        <f t="shared" si="276"/>
        <v>3.4763947740000002E-2</v>
      </c>
      <c r="L646" s="3"/>
      <c r="M646" s="38"/>
    </row>
    <row r="647" spans="1:13" ht="45.75" customHeight="1" outlineLevel="1" x14ac:dyDescent="0.2">
      <c r="A647" s="170" t="str">
        <f>Máximo!A647</f>
        <v>3.610</v>
      </c>
      <c r="B647" s="667" t="str">
        <f>Máximo!B647:E647</f>
        <v>12.3.4.1.6.        É de responsabilidade do PROPONENTE atualizar quaisquer documentos referentes ao ambiente e o processo de instalação/configuração caso ocorra alguma alteração nos processos descritos nos manuais do ambiente;</v>
      </c>
      <c r="C647" s="668"/>
      <c r="D647" s="668"/>
      <c r="E647" s="669"/>
      <c r="F647" s="68" t="str">
        <f>IF(Máximo!F647:I647="","",Máximo!F647:I647)</f>
        <v/>
      </c>
      <c r="G647" s="72">
        <f>Máximo!G647:J647</f>
        <v>2.1459227E-4</v>
      </c>
      <c r="H647" s="70" t="str">
        <f>IF(Máximo!H647="","",Máximo!H647)</f>
        <v>Obrigatório</v>
      </c>
      <c r="I647" s="37" t="s">
        <v>4</v>
      </c>
      <c r="J647" s="73">
        <f>IF($K$13="Não Atende",0,IF(I647="","",IF(H647="",VLOOKUP(I647,Parâmetros!$B$3:$C$6,2,0),VLOOKUP(I647,Parâmetros!$B$3:$C$6,2,0)*VLOOKUP(H647,Parâmetros!$E$3:$G$5,2,0))))</f>
        <v>4</v>
      </c>
      <c r="K647" s="74">
        <f t="shared" si="276"/>
        <v>3.4763947740000002E-2</v>
      </c>
      <c r="L647" s="3"/>
      <c r="M647" s="38"/>
    </row>
    <row r="648" spans="1:13" ht="45.75" customHeight="1" outlineLevel="1" x14ac:dyDescent="0.2">
      <c r="A648" s="170" t="str">
        <f>Máximo!A648</f>
        <v>3.611</v>
      </c>
      <c r="B648" s="667" t="str">
        <f>Máximo!B648:E648</f>
        <v>12.3.4.1.7.        O PROPONENTE deve armazenar os prints de todas as telas contidas no processo de instalação/configuração do ambiente.</v>
      </c>
      <c r="C648" s="668"/>
      <c r="D648" s="668"/>
      <c r="E648" s="669"/>
      <c r="F648" s="68" t="str">
        <f>IF(Máximo!F648:I648="","",Máximo!F648:I648)</f>
        <v/>
      </c>
      <c r="G648" s="72">
        <f>Máximo!G648:J648</f>
        <v>2.1459227E-4</v>
      </c>
      <c r="H648" s="70" t="str">
        <f>IF(Máximo!H648="","",Máximo!H648)</f>
        <v>Obrigatório</v>
      </c>
      <c r="I648" s="37" t="s">
        <v>4</v>
      </c>
      <c r="J648" s="73">
        <f>IF($K$13="Não Atende",0,IF(I648="","",IF(H648="",VLOOKUP(I648,Parâmetros!$B$3:$C$6,2,0),VLOOKUP(I648,Parâmetros!$B$3:$C$6,2,0)*VLOOKUP(H648,Parâmetros!$E$3:$G$5,2,0))))</f>
        <v>4</v>
      </c>
      <c r="K648" s="74">
        <f t="shared" si="276"/>
        <v>3.4763947740000002E-2</v>
      </c>
      <c r="L648" s="3"/>
      <c r="M648" s="38"/>
    </row>
    <row r="649" spans="1:13" ht="45.75" customHeight="1" outlineLevel="1" x14ac:dyDescent="0.2">
      <c r="A649" s="170" t="str">
        <f>Máximo!A649</f>
        <v>3.612</v>
      </c>
      <c r="B649" s="667" t="str">
        <f>Máximo!B649:E649</f>
        <v>12.3.4.2.           Acompanhamento da Instalação e Configuração do Ambiente de Homologação e Produção:</v>
      </c>
      <c r="C649" s="668"/>
      <c r="D649" s="668"/>
      <c r="E649" s="669"/>
      <c r="F649" s="68" t="str">
        <f>IF(Máximo!F649:I649="","",Máximo!F649:I649)</f>
        <v/>
      </c>
      <c r="G649" s="72">
        <f>Máximo!G649:J649</f>
        <v>2.1459227E-4</v>
      </c>
      <c r="H649" s="70" t="str">
        <f>IF(Máximo!H649="","",Máximo!H649)</f>
        <v>Obrigatório</v>
      </c>
      <c r="I649" s="37" t="s">
        <v>4</v>
      </c>
      <c r="J649" s="73">
        <f>IF($K$13="Não Atende",0,IF(I649="","",IF(H649="",VLOOKUP(I649,Parâmetros!$B$3:$C$6,2,0),VLOOKUP(I649,Parâmetros!$B$3:$C$6,2,0)*VLOOKUP(H649,Parâmetros!$E$3:$G$5,2,0))))</f>
        <v>4</v>
      </c>
      <c r="K649" s="74">
        <f t="shared" si="276"/>
        <v>3.4763947740000002E-2</v>
      </c>
      <c r="L649" s="3"/>
      <c r="M649" s="38"/>
    </row>
    <row r="650" spans="1:13" ht="45.75" customHeight="1" outlineLevel="1" x14ac:dyDescent="0.2">
      <c r="A650" s="170" t="str">
        <f>Máximo!A650</f>
        <v>3.613</v>
      </c>
      <c r="B650" s="667" t="str">
        <f>Máximo!B650:E650</f>
        <v>12.3.4.2.1. O processo de instalação da aplicação e configuração do ambiente será acompanhado pelas equipes de Gestão de Ambiente a fim de amadurecer o conhecimento para que seja aplicado na configuração de produção;</v>
      </c>
      <c r="C650" s="668"/>
      <c r="D650" s="668"/>
      <c r="E650" s="669"/>
      <c r="F650" s="68" t="str">
        <f>IF(Máximo!F650:I650="","",Máximo!F650:I650)</f>
        <v/>
      </c>
      <c r="G650" s="72">
        <f>Máximo!G650:J650</f>
        <v>2.1459227E-4</v>
      </c>
      <c r="H650" s="70" t="str">
        <f>IF(Máximo!H650="","",Máximo!H650)</f>
        <v>Obrigatório</v>
      </c>
      <c r="I650" s="37" t="s">
        <v>4</v>
      </c>
      <c r="J650" s="73">
        <f>IF($K$13="Não Atende",0,IF(I650="","",IF(H650="",VLOOKUP(I650,Parâmetros!$B$3:$C$6,2,0),VLOOKUP(I650,Parâmetros!$B$3:$C$6,2,0)*VLOOKUP(H650,Parâmetros!$E$3:$G$5,2,0))))</f>
        <v>4</v>
      </c>
      <c r="K650" s="74">
        <f t="shared" si="276"/>
        <v>3.4763947740000002E-2</v>
      </c>
      <c r="L650" s="3"/>
      <c r="M650" s="38"/>
    </row>
    <row r="651" spans="1:13" ht="45.75" customHeight="1" outlineLevel="1" x14ac:dyDescent="0.2">
      <c r="A651" s="170" t="str">
        <f>Máximo!A651</f>
        <v>3.614</v>
      </c>
      <c r="B651" s="667" t="str">
        <f>Máximo!B651:E651</f>
        <v>12.3.4.2.2. Caso ocorra qualquer alteração no ambiente o PROPONENTE deverá providenciar a atualização dos artefatos/documentos como os citados no item 13.3.1 deste documento.</v>
      </c>
      <c r="C651" s="668"/>
      <c r="D651" s="668"/>
      <c r="E651" s="669"/>
      <c r="F651" s="68" t="str">
        <f>IF(Máximo!F651:I651="","",Máximo!F651:I651)</f>
        <v/>
      </c>
      <c r="G651" s="72">
        <f>Máximo!G651:J651</f>
        <v>2.1459227E-4</v>
      </c>
      <c r="H651" s="70" t="str">
        <f>IF(Máximo!H651="","",Máximo!H651)</f>
        <v>Obrigatório</v>
      </c>
      <c r="I651" s="37" t="s">
        <v>4</v>
      </c>
      <c r="J651" s="73">
        <f>IF($K$13="Não Atende",0,IF(I651="","",IF(H651="",VLOOKUP(I651,Parâmetros!$B$3:$C$6,2,0),VLOOKUP(I651,Parâmetros!$B$3:$C$6,2,0)*VLOOKUP(H651,Parâmetros!$E$3:$G$5,2,0))))</f>
        <v>4</v>
      </c>
      <c r="K651" s="74">
        <f t="shared" si="276"/>
        <v>3.4763947740000002E-2</v>
      </c>
      <c r="L651" s="3"/>
      <c r="M651" s="38"/>
    </row>
    <row r="652" spans="1:13" ht="45.75" customHeight="1" outlineLevel="1" x14ac:dyDescent="0.2">
      <c r="A652" s="170" t="str">
        <f>Máximo!A652</f>
        <v>3.615</v>
      </c>
      <c r="B652" s="667" t="str">
        <f>Máximo!B652:E652</f>
        <v>12.3.4.3.           Padrões e regras de segurança para Gestão de Ambientes</v>
      </c>
      <c r="C652" s="668"/>
      <c r="D652" s="668"/>
      <c r="E652" s="669"/>
      <c r="F652" s="68" t="str">
        <f>IF(Máximo!F652:I652="","",Máximo!F652:I652)</f>
        <v/>
      </c>
      <c r="G652" s="72">
        <f>Máximo!G652:J652</f>
        <v>2.1459227E-4</v>
      </c>
      <c r="H652" s="70" t="str">
        <f>IF(Máximo!H652="","",Máximo!H652)</f>
        <v>Obrigatório</v>
      </c>
      <c r="I652" s="37" t="s">
        <v>4</v>
      </c>
      <c r="J652" s="73">
        <f>IF($K$13="Não Atende",0,IF(I652="","",IF(H652="",VLOOKUP(I652,Parâmetros!$B$3:$C$6,2,0),VLOOKUP(I652,Parâmetros!$B$3:$C$6,2,0)*VLOOKUP(H652,Parâmetros!$E$3:$G$5,2,0))))</f>
        <v>4</v>
      </c>
      <c r="K652" s="74">
        <f t="shared" si="276"/>
        <v>3.4763947740000002E-2</v>
      </c>
      <c r="L652" s="3"/>
      <c r="M652" s="38"/>
    </row>
    <row r="653" spans="1:13" ht="45.75" customHeight="1" outlineLevel="1" x14ac:dyDescent="0.2">
      <c r="A653" s="170" t="str">
        <f>Máximo!A653</f>
        <v>3.616</v>
      </c>
      <c r="B653" s="667" t="str">
        <f>Máximo!B653:E653</f>
        <v>12.3.4.3.1.        Toda aplicação que disponibilize serviço batch ou online deve, obrigatoriamente, possuir uma Console de Administração centralizada que permita:</v>
      </c>
      <c r="C653" s="668"/>
      <c r="D653" s="668"/>
      <c r="E653" s="669"/>
      <c r="F653" s="68" t="str">
        <f>IF(Máximo!F653:I653="","",Máximo!F653:I653)</f>
        <v/>
      </c>
      <c r="G653" s="72">
        <f>Máximo!G653:J653</f>
        <v>2.1459227E-4</v>
      </c>
      <c r="H653" s="70" t="str">
        <f>IF(Máximo!H653="","",Máximo!H653)</f>
        <v>Obrigatório</v>
      </c>
      <c r="I653" s="37" t="s">
        <v>4</v>
      </c>
      <c r="J653" s="73">
        <f>IF($K$13="Não Atende",0,IF(I653="","",IF(H653="",VLOOKUP(I653,Parâmetros!$B$3:$C$6,2,0),VLOOKUP(I653,Parâmetros!$B$3:$C$6,2,0)*VLOOKUP(H653,Parâmetros!$E$3:$G$5,2,0))))</f>
        <v>4</v>
      </c>
      <c r="K653" s="74">
        <f t="shared" si="276"/>
        <v>3.4763947740000002E-2</v>
      </c>
      <c r="L653" s="3"/>
      <c r="M653" s="38"/>
    </row>
    <row r="654" spans="1:13" ht="45.75" customHeight="1" outlineLevel="1" x14ac:dyDescent="0.2">
      <c r="A654" s="170" t="str">
        <f>Máximo!A654</f>
        <v>3.617</v>
      </c>
      <c r="B654" s="667" t="str">
        <f>Máximo!B654:E654</f>
        <v>12.3.4.3.1.1.          Verificar o status dos serviços. Exemplo: Ativo, Inativo, Em pausa, etc.);</v>
      </c>
      <c r="C654" s="668"/>
      <c r="D654" s="668"/>
      <c r="E654" s="669"/>
      <c r="F654" s="68" t="str">
        <f>IF(Máximo!F654:I654="","",Máximo!F654:I654)</f>
        <v/>
      </c>
      <c r="G654" s="72">
        <f>Máximo!G654:J654</f>
        <v>2.1459227E-4</v>
      </c>
      <c r="H654" s="70" t="str">
        <f>IF(Máximo!H654="","",Máximo!H654)</f>
        <v>Obrigatório</v>
      </c>
      <c r="I654" s="37" t="s">
        <v>4</v>
      </c>
      <c r="J654" s="73">
        <f>IF($K$13="Não Atende",0,IF(I654="","",IF(H654="",VLOOKUP(I654,Parâmetros!$B$3:$C$6,2,0),VLOOKUP(I654,Parâmetros!$B$3:$C$6,2,0)*VLOOKUP(H654,Parâmetros!$E$3:$G$5,2,0))))</f>
        <v>4</v>
      </c>
      <c r="K654" s="74">
        <f t="shared" si="276"/>
        <v>3.4763947740000002E-2</v>
      </c>
      <c r="L654" s="3"/>
      <c r="M654" s="38"/>
    </row>
    <row r="655" spans="1:13" ht="45.75" customHeight="1" outlineLevel="1" x14ac:dyDescent="0.2">
      <c r="A655" s="170" t="str">
        <f>Máximo!A655</f>
        <v>3.618</v>
      </c>
      <c r="B655" s="667" t="str">
        <f>Máximo!B655:E655</f>
        <v>12.3.4.3.1.2.          Para e subir serviços da aplicação;</v>
      </c>
      <c r="C655" s="668"/>
      <c r="D655" s="668"/>
      <c r="E655" s="669"/>
      <c r="F655" s="68" t="str">
        <f>IF(Máximo!F655:I655="","",Máximo!F655:I655)</f>
        <v/>
      </c>
      <c r="G655" s="72">
        <f>Máximo!G655:J655</f>
        <v>2.1459227E-4</v>
      </c>
      <c r="H655" s="70" t="str">
        <f>IF(Máximo!H655="","",Máximo!H655)</f>
        <v>Obrigatório</v>
      </c>
      <c r="I655" s="37" t="s">
        <v>4</v>
      </c>
      <c r="J655" s="73">
        <f>IF($K$13="Não Atende",0,IF(I655="","",IF(H655="",VLOOKUP(I655,Parâmetros!$B$3:$C$6,2,0),VLOOKUP(I655,Parâmetros!$B$3:$C$6,2,0)*VLOOKUP(H655,Parâmetros!$E$3:$G$5,2,0))))</f>
        <v>4</v>
      </c>
      <c r="K655" s="74">
        <f t="shared" si="276"/>
        <v>3.4763947740000002E-2</v>
      </c>
      <c r="L655" s="3"/>
      <c r="M655" s="38"/>
    </row>
    <row r="656" spans="1:13" ht="45.75" customHeight="1" outlineLevel="1" x14ac:dyDescent="0.2">
      <c r="A656" s="170" t="str">
        <f>Máximo!A656</f>
        <v>3.619</v>
      </c>
      <c r="B656" s="667" t="str">
        <f>Máximo!B656:E656</f>
        <v>12.3.4.3.1.3.          Verificar o volume de requisições na fila do serviço (tempo real);</v>
      </c>
      <c r="C656" s="668"/>
      <c r="D656" s="668"/>
      <c r="E656" s="669"/>
      <c r="F656" s="68" t="str">
        <f>IF(Máximo!F656:I656="","",Máximo!F656:I656)</f>
        <v/>
      </c>
      <c r="G656" s="72">
        <f>Máximo!G656:J656</f>
        <v>2.1459227E-4</v>
      </c>
      <c r="H656" s="70" t="str">
        <f>IF(Máximo!H656="","",Máximo!H656)</f>
        <v>Obrigatório</v>
      </c>
      <c r="I656" s="37" t="s">
        <v>4</v>
      </c>
      <c r="J656" s="73">
        <f>IF($K$13="Não Atende",0,IF(I656="","",IF(H656="",VLOOKUP(I656,Parâmetros!$B$3:$C$6,2,0),VLOOKUP(I656,Parâmetros!$B$3:$C$6,2,0)*VLOOKUP(H656,Parâmetros!$E$3:$G$5,2,0))))</f>
        <v>4</v>
      </c>
      <c r="K656" s="74">
        <f t="shared" si="276"/>
        <v>3.4763947740000002E-2</v>
      </c>
      <c r="L656" s="3"/>
      <c r="M656" s="38"/>
    </row>
    <row r="657" spans="1:13" ht="45.75" customHeight="1" outlineLevel="1" x14ac:dyDescent="0.2">
      <c r="A657" s="170" t="str">
        <f>Máximo!A657</f>
        <v>3.620</v>
      </c>
      <c r="B657" s="667" t="str">
        <f>Máximo!B657:E657</f>
        <v>12.3.4.3.1.4.          Verificar o histórico de requisição do serviço (histórico);</v>
      </c>
      <c r="C657" s="668"/>
      <c r="D657" s="668"/>
      <c r="E657" s="669"/>
      <c r="F657" s="68" t="str">
        <f>IF(Máximo!F657:I657="","",Máximo!F657:I657)</f>
        <v/>
      </c>
      <c r="G657" s="72">
        <f>Máximo!G657:J657</f>
        <v>2.1459227E-4</v>
      </c>
      <c r="H657" s="70" t="str">
        <f>IF(Máximo!H657="","",Máximo!H657)</f>
        <v>Obrigatório</v>
      </c>
      <c r="I657" s="37" t="s">
        <v>4</v>
      </c>
      <c r="J657" s="73">
        <f>IF($K$13="Não Atende",0,IF(I657="","",IF(H657="",VLOOKUP(I657,Parâmetros!$B$3:$C$6,2,0),VLOOKUP(I657,Parâmetros!$B$3:$C$6,2,0)*VLOOKUP(H657,Parâmetros!$E$3:$G$5,2,0))))</f>
        <v>4</v>
      </c>
      <c r="K657" s="74">
        <f t="shared" si="276"/>
        <v>3.4763947740000002E-2</v>
      </c>
      <c r="L657" s="3"/>
      <c r="M657" s="38"/>
    </row>
    <row r="658" spans="1:13" ht="45.75" customHeight="1" outlineLevel="1" x14ac:dyDescent="0.2">
      <c r="A658" s="170" t="str">
        <f>Máximo!A658</f>
        <v>3.621</v>
      </c>
      <c r="B658" s="667" t="str">
        <f>Máximo!B658:E658</f>
        <v>12.3.4.3.1.5.          Verificar as configurações de cada serviço;</v>
      </c>
      <c r="C658" s="668"/>
      <c r="D658" s="668"/>
      <c r="E658" s="669"/>
      <c r="F658" s="68" t="str">
        <f>IF(Máximo!F658:I658="","",Máximo!F658:I658)</f>
        <v/>
      </c>
      <c r="G658" s="72">
        <f>Máximo!G658:J658</f>
        <v>2.1459227E-4</v>
      </c>
      <c r="H658" s="70" t="str">
        <f>IF(Máximo!H658="","",Máximo!H658)</f>
        <v>Obrigatório</v>
      </c>
      <c r="I658" s="37" t="s">
        <v>4</v>
      </c>
      <c r="J658" s="73">
        <f>IF($K$13="Não Atende",0,IF(I658="","",IF(H658="",VLOOKUP(I658,Parâmetros!$B$3:$C$6,2,0),VLOOKUP(I658,Parâmetros!$B$3:$C$6,2,0)*VLOOKUP(H658,Parâmetros!$E$3:$G$5,2,0))))</f>
        <v>4</v>
      </c>
      <c r="K658" s="74">
        <f t="shared" si="276"/>
        <v>3.4763947740000002E-2</v>
      </c>
      <c r="L658" s="3"/>
      <c r="M658" s="38"/>
    </row>
    <row r="659" spans="1:13" ht="45.75" customHeight="1" outlineLevel="1" x14ac:dyDescent="0.2">
      <c r="A659" s="170" t="str">
        <f>Máximo!A659</f>
        <v>3.622</v>
      </c>
      <c r="B659" s="667" t="str">
        <f>Máximo!B659:E659</f>
        <v>12.3.4.3.1.6.          Verificar os erros que estão ocorrendo por serviço;</v>
      </c>
      <c r="C659" s="668"/>
      <c r="D659" s="668"/>
      <c r="E659" s="669"/>
      <c r="F659" s="68" t="str">
        <f>IF(Máximo!F659:I659="","",Máximo!F659:I659)</f>
        <v/>
      </c>
      <c r="G659" s="72">
        <f>Máximo!G659:J659</f>
        <v>2.1459227E-4</v>
      </c>
      <c r="H659" s="70" t="str">
        <f>IF(Máximo!H659="","",Máximo!H659)</f>
        <v>Obrigatório</v>
      </c>
      <c r="I659" s="37" t="s">
        <v>4</v>
      </c>
      <c r="J659" s="73">
        <f>IF($K$13="Não Atende",0,IF(I659="","",IF(H659="",VLOOKUP(I659,Parâmetros!$B$3:$C$6,2,0),VLOOKUP(I659,Parâmetros!$B$3:$C$6,2,0)*VLOOKUP(H659,Parâmetros!$E$3:$G$5,2,0))))</f>
        <v>4</v>
      </c>
      <c r="K659" s="74">
        <f t="shared" si="276"/>
        <v>3.4763947740000002E-2</v>
      </c>
      <c r="L659" s="3"/>
      <c r="M659" s="38"/>
    </row>
    <row r="660" spans="1:13" ht="45.75" customHeight="1" outlineLevel="1" x14ac:dyDescent="0.2">
      <c r="A660" s="170" t="str">
        <f>Máximo!A660</f>
        <v>3.623</v>
      </c>
      <c r="B660" s="667" t="str">
        <f>Máximo!B660:E660</f>
        <v>12.3.4.3.1.7.          Possibilidade de deploy de código centralizada.</v>
      </c>
      <c r="C660" s="668"/>
      <c r="D660" s="668"/>
      <c r="E660" s="669"/>
      <c r="F660" s="68" t="str">
        <f>IF(Máximo!F660:I660="","",Máximo!F660:I660)</f>
        <v/>
      </c>
      <c r="G660" s="72">
        <f>Máximo!G660:J660</f>
        <v>2.1459227E-4</v>
      </c>
      <c r="H660" s="70" t="str">
        <f>IF(Máximo!H660="","",Máximo!H660)</f>
        <v>Obrigatório</v>
      </c>
      <c r="I660" s="37" t="s">
        <v>4</v>
      </c>
      <c r="J660" s="73">
        <f>IF($K$13="Não Atende",0,IF(I660="","",IF(H660="",VLOOKUP(I660,Parâmetros!$B$3:$C$6,2,0),VLOOKUP(I660,Parâmetros!$B$3:$C$6,2,0)*VLOOKUP(H660,Parâmetros!$E$3:$G$5,2,0))))</f>
        <v>4</v>
      </c>
      <c r="K660" s="74">
        <f t="shared" si="276"/>
        <v>3.4763947740000002E-2</v>
      </c>
      <c r="L660" s="3"/>
      <c r="M660" s="38"/>
    </row>
    <row r="661" spans="1:13" ht="45.75" customHeight="1" outlineLevel="1" x14ac:dyDescent="0.2">
      <c r="A661" s="170" t="str">
        <f>Máximo!A661</f>
        <v>3.624</v>
      </c>
      <c r="B661" s="667" t="str">
        <f>Máximo!B661:E661</f>
        <v>12.3.4.3.2.        A aplicação deve suportar nome de DNS da aplicação no domínio intranet;</v>
      </c>
      <c r="C661" s="668"/>
      <c r="D661" s="668"/>
      <c r="E661" s="669"/>
      <c r="F661" s="68" t="str">
        <f>IF(Máximo!F661:I661="","",Máximo!F661:I661)</f>
        <v/>
      </c>
      <c r="G661" s="72">
        <f>Máximo!G661:J661</f>
        <v>2.1459227E-4</v>
      </c>
      <c r="H661" s="70" t="str">
        <f>IF(Máximo!H661="","",Máximo!H661)</f>
        <v>Obrigatório</v>
      </c>
      <c r="I661" s="37" t="s">
        <v>4</v>
      </c>
      <c r="J661" s="73">
        <f>IF($K$13="Não Atende",0,IF(I661="","",IF(H661="",VLOOKUP(I661,Parâmetros!$B$3:$C$6,2,0),VLOOKUP(I661,Parâmetros!$B$3:$C$6,2,0)*VLOOKUP(H661,Parâmetros!$E$3:$G$5,2,0))))</f>
        <v>4</v>
      </c>
      <c r="K661" s="74">
        <f t="shared" si="276"/>
        <v>3.4763947740000002E-2</v>
      </c>
      <c r="L661" s="3"/>
      <c r="M661" s="38"/>
    </row>
    <row r="662" spans="1:13" ht="45.75" customHeight="1" outlineLevel="1" x14ac:dyDescent="0.2">
      <c r="A662" s="170" t="str">
        <f>Máximo!A662</f>
        <v>3.625</v>
      </c>
      <c r="B662" s="667" t="str">
        <f>Máximo!B662:E662</f>
        <v>12.3.4.3.3.        A solução deve atender todos os baselines de segurança de application server da Oi;</v>
      </c>
      <c r="C662" s="668"/>
      <c r="D662" s="668"/>
      <c r="E662" s="669"/>
      <c r="F662" s="68" t="str">
        <f>IF(Máximo!F662:I662="","",Máximo!F662:I662)</f>
        <v/>
      </c>
      <c r="G662" s="72">
        <f>Máximo!G662:J662</f>
        <v>2.1459227E-4</v>
      </c>
      <c r="H662" s="70" t="str">
        <f>IF(Máximo!H662="","",Máximo!H662)</f>
        <v>Obrigatório</v>
      </c>
      <c r="I662" s="37" t="s">
        <v>4</v>
      </c>
      <c r="J662" s="73">
        <f>IF($K$13="Não Atende",0,IF(I662="","",IF(H662="",VLOOKUP(I662,Parâmetros!$B$3:$C$6,2,0),VLOOKUP(I662,Parâmetros!$B$3:$C$6,2,0)*VLOOKUP(H662,Parâmetros!$E$3:$G$5,2,0))))</f>
        <v>4</v>
      </c>
      <c r="K662" s="74">
        <f t="shared" si="276"/>
        <v>3.4763947740000002E-2</v>
      </c>
      <c r="L662" s="3"/>
      <c r="M662" s="38"/>
    </row>
    <row r="663" spans="1:13" ht="45.75" customHeight="1" outlineLevel="1" x14ac:dyDescent="0.2">
      <c r="A663" s="170" t="str">
        <f>Máximo!A663</f>
        <v>3.626</v>
      </c>
      <c r="B663" s="667" t="str">
        <f>Máximo!B663:E663</f>
        <v>12.3.4.3.4.        A solução deve permitir backup on-line de todas as suas camadas e componentes;</v>
      </c>
      <c r="C663" s="668"/>
      <c r="D663" s="668"/>
      <c r="E663" s="669"/>
      <c r="F663" s="68" t="str">
        <f>IF(Máximo!F663:I663="","",Máximo!F663:I663)</f>
        <v/>
      </c>
      <c r="G663" s="72">
        <f>Máximo!G663:J663</f>
        <v>2.1459227E-4</v>
      </c>
      <c r="H663" s="70" t="str">
        <f>IF(Máximo!H663="","",Máximo!H663)</f>
        <v>Obrigatório</v>
      </c>
      <c r="I663" s="37" t="s">
        <v>4</v>
      </c>
      <c r="J663" s="73">
        <f>IF($K$13="Não Atende",0,IF(I663="","",IF(H663="",VLOOKUP(I663,Parâmetros!$B$3:$C$6,2,0),VLOOKUP(I663,Parâmetros!$B$3:$C$6,2,0)*VLOOKUP(H663,Parâmetros!$E$3:$G$5,2,0))))</f>
        <v>4</v>
      </c>
      <c r="K663" s="74">
        <f t="shared" si="276"/>
        <v>3.4763947740000002E-2</v>
      </c>
      <c r="L663" s="3"/>
      <c r="M663" s="38"/>
    </row>
    <row r="664" spans="1:13" ht="45.75" customHeight="1" outlineLevel="1" x14ac:dyDescent="0.2">
      <c r="A664" s="170" t="str">
        <f>Máximo!A664</f>
        <v>3.627</v>
      </c>
      <c r="B664" s="667" t="str">
        <f>Máximo!B664:E664</f>
        <v>12.3.4.3.5.         A solução deve contemplar rotacionamento de log e a depuração em níveis de log sem a necessidade de interrupção do serviço, conforme políticas da Oi;</v>
      </c>
      <c r="C664" s="668"/>
      <c r="D664" s="668"/>
      <c r="E664" s="669"/>
      <c r="F664" s="68" t="str">
        <f>IF(Máximo!F664:I664="","",Máximo!F664:I664)</f>
        <v/>
      </c>
      <c r="G664" s="72">
        <f>Máximo!G664:J664</f>
        <v>2.1459227E-4</v>
      </c>
      <c r="H664" s="70" t="str">
        <f>IF(Máximo!H664="","",Máximo!H664)</f>
        <v>Obrigatório</v>
      </c>
      <c r="I664" s="37" t="s">
        <v>4</v>
      </c>
      <c r="J664" s="73">
        <f>IF($K$13="Não Atende",0,IF(I664="","",IF(H664="",VLOOKUP(I664,Parâmetros!$B$3:$C$6,2,0),VLOOKUP(I664,Parâmetros!$B$3:$C$6,2,0)*VLOOKUP(H664,Parâmetros!$E$3:$G$5,2,0))))</f>
        <v>4</v>
      </c>
      <c r="K664" s="74">
        <f t="shared" si="276"/>
        <v>3.4763947740000002E-2</v>
      </c>
      <c r="L664" s="3"/>
      <c r="M664" s="38"/>
    </row>
    <row r="665" spans="1:13" ht="45.75" customHeight="1" outlineLevel="1" x14ac:dyDescent="0.2">
      <c r="A665" s="170" t="str">
        <f>Máximo!A665</f>
        <v>3.628</v>
      </c>
      <c r="B665" s="667" t="str">
        <f>Máximo!B665:E665</f>
        <v>12.3.4.3.6.        A solução deve possuir mecanismos de gerenciamento de filas/processamento de eventos síncronos e assíncronos. Ex.: JMS;</v>
      </c>
      <c r="C665" s="668"/>
      <c r="D665" s="668"/>
      <c r="E665" s="669"/>
      <c r="F665" s="68" t="str">
        <f>IF(Máximo!F665:I665="","",Máximo!F665:I665)</f>
        <v/>
      </c>
      <c r="G665" s="72">
        <f>Máximo!G665:J665</f>
        <v>2.1459227E-4</v>
      </c>
      <c r="H665" s="70" t="str">
        <f>IF(Máximo!H665="","",Máximo!H665)</f>
        <v>Obrigatório</v>
      </c>
      <c r="I665" s="37" t="s">
        <v>4</v>
      </c>
      <c r="J665" s="73">
        <f>IF($K$13="Não Atende",0,IF(I665="","",IF(H665="",VLOOKUP(I665,Parâmetros!$B$3:$C$6,2,0),VLOOKUP(I665,Parâmetros!$B$3:$C$6,2,0)*VLOOKUP(H665,Parâmetros!$E$3:$G$5,2,0))))</f>
        <v>4</v>
      </c>
      <c r="K665" s="74">
        <f t="shared" si="276"/>
        <v>3.4763947740000002E-2</v>
      </c>
      <c r="L665" s="3"/>
      <c r="M665" s="38"/>
    </row>
    <row r="666" spans="1:13" ht="45.75" customHeight="1" outlineLevel="1" x14ac:dyDescent="0.2">
      <c r="A666" s="170" t="str">
        <f>Máximo!A666</f>
        <v>3.629</v>
      </c>
      <c r="B666" s="667" t="str">
        <f>Máximo!B666:E666</f>
        <v>12.3.4.3.7.        A solução deve possuir mecanismos de gerenciamento de pool de threads permitindo segregação por funcionalidade.</v>
      </c>
      <c r="C666" s="668"/>
      <c r="D666" s="668"/>
      <c r="E666" s="669"/>
      <c r="F666" s="68" t="str">
        <f>IF(Máximo!F666:I666="","",Máximo!F666:I666)</f>
        <v/>
      </c>
      <c r="G666" s="72">
        <f>Máximo!G666:J666</f>
        <v>2.1459227E-4</v>
      </c>
      <c r="H666" s="70" t="str">
        <f>IF(Máximo!H666="","",Máximo!H666)</f>
        <v>Obrigatório</v>
      </c>
      <c r="I666" s="37" t="s">
        <v>4</v>
      </c>
      <c r="J666" s="73">
        <f>IF($K$13="Não Atende",0,IF(I666="","",IF(H666="",VLOOKUP(I666,Parâmetros!$B$3:$C$6,2,0),VLOOKUP(I666,Parâmetros!$B$3:$C$6,2,0)*VLOOKUP(H666,Parâmetros!$E$3:$G$5,2,0))))</f>
        <v>4</v>
      </c>
      <c r="K666" s="74">
        <f t="shared" si="276"/>
        <v>3.4763947740000002E-2</v>
      </c>
      <c r="L666" s="3"/>
      <c r="M666" s="38"/>
    </row>
    <row r="667" spans="1:13" ht="45.75" customHeight="1" outlineLevel="1" x14ac:dyDescent="0.2">
      <c r="A667" s="170" t="str">
        <f>Máximo!A667</f>
        <v>3.630</v>
      </c>
      <c r="B667" s="667" t="str">
        <f>Máximo!B667:E667</f>
        <v>12.3.4.3.8.        A solução deve atender aos padrões de file system/pastas de Gestão de Ambientes;</v>
      </c>
      <c r="C667" s="668"/>
      <c r="D667" s="668"/>
      <c r="E667" s="669"/>
      <c r="F667" s="68" t="str">
        <f>IF(Máximo!F667:I667="","",Máximo!F667:I667)</f>
        <v/>
      </c>
      <c r="G667" s="72">
        <f>Máximo!G667:J667</f>
        <v>2.1459227E-4</v>
      </c>
      <c r="H667" s="70" t="str">
        <f>IF(Máximo!H667="","",Máximo!H667)</f>
        <v>Obrigatório</v>
      </c>
      <c r="I667" s="37" t="s">
        <v>4</v>
      </c>
      <c r="J667" s="73">
        <f>IF($K$13="Não Atende",0,IF(I667="","",IF(H667="",VLOOKUP(I667,Parâmetros!$B$3:$C$6,2,0),VLOOKUP(I667,Parâmetros!$B$3:$C$6,2,0)*VLOOKUP(H667,Parâmetros!$E$3:$G$5,2,0))))</f>
        <v>4</v>
      </c>
      <c r="K667" s="74">
        <f t="shared" si="276"/>
        <v>3.4763947740000002E-2</v>
      </c>
      <c r="L667" s="3"/>
      <c r="M667" s="38"/>
    </row>
    <row r="668" spans="1:13" ht="45.75" customHeight="1" outlineLevel="1" x14ac:dyDescent="0.2">
      <c r="A668" s="170" t="str">
        <f>Máximo!A668</f>
        <v>3.631</v>
      </c>
      <c r="B668" s="667" t="str">
        <f>Máximo!B668:E668</f>
        <v>12.3.4.3.9.        A solução deve atender aos padrões de usuários e grupos de Gestão de Ambientes;</v>
      </c>
      <c r="C668" s="668"/>
      <c r="D668" s="668"/>
      <c r="E668" s="669"/>
      <c r="F668" s="68" t="str">
        <f>IF(Máximo!F668:I668="","",Máximo!F668:I668)</f>
        <v/>
      </c>
      <c r="G668" s="72">
        <f>Máximo!G668:J668</f>
        <v>2.1459227E-4</v>
      </c>
      <c r="H668" s="70" t="str">
        <f>IF(Máximo!H668="","",Máximo!H668)</f>
        <v>Obrigatório</v>
      </c>
      <c r="I668" s="37" t="s">
        <v>4</v>
      </c>
      <c r="J668" s="73">
        <f>IF($K$13="Não Atende",0,IF(I668="","",IF(H668="",VLOOKUP(I668,Parâmetros!$B$3:$C$6,2,0),VLOOKUP(I668,Parâmetros!$B$3:$C$6,2,0)*VLOOKUP(H668,Parâmetros!$E$3:$G$5,2,0))))</f>
        <v>4</v>
      </c>
      <c r="K668" s="74">
        <f t="shared" si="276"/>
        <v>3.4763947740000002E-2</v>
      </c>
      <c r="L668" s="3"/>
      <c r="M668" s="38"/>
    </row>
    <row r="669" spans="1:13" ht="45.75" customHeight="1" outlineLevel="1" x14ac:dyDescent="0.2">
      <c r="A669" s="170" t="str">
        <f>Máximo!A669</f>
        <v>3.632</v>
      </c>
      <c r="B669" s="667" t="str">
        <f>Máximo!B669:E669</f>
        <v>12.3.4.3.10.      A solução deve atender aos padrões de regras de segurança de acesso e permissão de Gestão de Ambientes;</v>
      </c>
      <c r="C669" s="668"/>
      <c r="D669" s="668"/>
      <c r="E669" s="669"/>
      <c r="F669" s="68" t="str">
        <f>IF(Máximo!F669:I669="","",Máximo!F669:I669)</f>
        <v/>
      </c>
      <c r="G669" s="72">
        <f>Máximo!G669:J669</f>
        <v>2.1459227E-4</v>
      </c>
      <c r="H669" s="70" t="str">
        <f>IF(Máximo!H669="","",Máximo!H669)</f>
        <v>Obrigatório</v>
      </c>
      <c r="I669" s="37" t="s">
        <v>4</v>
      </c>
      <c r="J669" s="73">
        <f>IF($K$13="Não Atende",0,IF(I669="","",IF(H669="",VLOOKUP(I669,Parâmetros!$B$3:$C$6,2,0),VLOOKUP(I669,Parâmetros!$B$3:$C$6,2,0)*VLOOKUP(H669,Parâmetros!$E$3:$G$5,2,0))))</f>
        <v>4</v>
      </c>
      <c r="K669" s="74">
        <f t="shared" si="276"/>
        <v>3.4763947740000002E-2</v>
      </c>
      <c r="L669" s="3"/>
      <c r="M669" s="38"/>
    </row>
    <row r="670" spans="1:13" ht="45.75" customHeight="1" outlineLevel="1" x14ac:dyDescent="0.2">
      <c r="A670" s="170" t="str">
        <f>Máximo!A670</f>
        <v>3.633</v>
      </c>
      <c r="B670" s="667" t="str">
        <f>Máximo!B670:E670</f>
        <v>12.3.4.3.11.      A solução deve atender aos padrões de script de administração e gestão de ambientes;</v>
      </c>
      <c r="C670" s="668"/>
      <c r="D670" s="668"/>
      <c r="E670" s="669"/>
      <c r="F670" s="68" t="str">
        <f>IF(Máximo!F670:I670="","",Máximo!F670:I670)</f>
        <v/>
      </c>
      <c r="G670" s="72">
        <f>Máximo!G670:J670</f>
        <v>2.1459227E-4</v>
      </c>
      <c r="H670" s="70" t="str">
        <f>IF(Máximo!H670="","",Máximo!H670)</f>
        <v>Obrigatório</v>
      </c>
      <c r="I670" s="37" t="s">
        <v>4</v>
      </c>
      <c r="J670" s="73">
        <f>IF($K$13="Não Atende",0,IF(I670="","",IF(H670="",VLOOKUP(I670,Parâmetros!$B$3:$C$6,2,0),VLOOKUP(I670,Parâmetros!$B$3:$C$6,2,0)*VLOOKUP(H670,Parâmetros!$E$3:$G$5,2,0))))</f>
        <v>4</v>
      </c>
      <c r="K670" s="74">
        <f t="shared" si="276"/>
        <v>3.4763947740000002E-2</v>
      </c>
      <c r="L670" s="3"/>
      <c r="M670" s="38"/>
    </row>
    <row r="671" spans="1:13" ht="45.75" customHeight="1" outlineLevel="1" x14ac:dyDescent="0.2">
      <c r="A671" s="170" t="str">
        <f>Máximo!A671</f>
        <v>3.634</v>
      </c>
      <c r="B671" s="667" t="str">
        <f>Máximo!B671:E671</f>
        <v>12.3.4.3.12.      A solução deve contemplar ferramenta ou script que permita realizar a leitura dos logs das camadas de web, e aplication, e posteriormente realizem input em um banco de dados.</v>
      </c>
      <c r="C671" s="668"/>
      <c r="D671" s="668"/>
      <c r="E671" s="669"/>
      <c r="F671" s="68" t="str">
        <f>IF(Máximo!F671:I671="","",Máximo!F671:I671)</f>
        <v/>
      </c>
      <c r="G671" s="72">
        <f>Máximo!G671:J671</f>
        <v>2.1459227E-4</v>
      </c>
      <c r="H671" s="70" t="str">
        <f>IF(Máximo!H671="","",Máximo!H671)</f>
        <v>Obrigatório</v>
      </c>
      <c r="I671" s="37" t="s">
        <v>5</v>
      </c>
      <c r="J671" s="73">
        <f>IF($K$13="Não Atende",0,IF(I671="","",IF(H671="",VLOOKUP(I671,Parâmetros!$B$3:$C$6,2,0),VLOOKUP(I671,Parâmetros!$B$3:$C$6,2,0)*VLOOKUP(H671,Parâmetros!$E$3:$G$5,2,0))))</f>
        <v>0</v>
      </c>
      <c r="K671" s="74">
        <f t="shared" si="276"/>
        <v>0</v>
      </c>
      <c r="L671" s="3"/>
      <c r="M671" s="38"/>
    </row>
    <row r="672" spans="1:13" ht="45.75" customHeight="1" outlineLevel="1" x14ac:dyDescent="0.2">
      <c r="A672" s="170" t="str">
        <f>Máximo!A672</f>
        <v>3.635</v>
      </c>
      <c r="B672" s="667" t="str">
        <f>Máximo!B672:E672</f>
        <v>12.3.4.3.13.      Todo usuário de serviço deve ser solicitado exclusivamente pela equipe de Gestão de Ambiente;</v>
      </c>
      <c r="C672" s="668"/>
      <c r="D672" s="668"/>
      <c r="E672" s="669"/>
      <c r="F672" s="68" t="str">
        <f>IF(Máximo!F672:I672="","",Máximo!F672:I672)</f>
        <v/>
      </c>
      <c r="G672" s="72">
        <f>Máximo!G672:J672</f>
        <v>2.1459227E-4</v>
      </c>
      <c r="H672" s="70" t="str">
        <f>IF(Máximo!H672="","",Máximo!H672)</f>
        <v>Obrigatório</v>
      </c>
      <c r="I672" s="37" t="s">
        <v>4</v>
      </c>
      <c r="J672" s="73">
        <f>IF($K$13="Não Atende",0,IF(I672="","",IF(H672="",VLOOKUP(I672,Parâmetros!$B$3:$C$6,2,0),VLOOKUP(I672,Parâmetros!$B$3:$C$6,2,0)*VLOOKUP(H672,Parâmetros!$E$3:$G$5,2,0))))</f>
        <v>4</v>
      </c>
      <c r="K672" s="74">
        <f t="shared" si="276"/>
        <v>3.4763947740000002E-2</v>
      </c>
      <c r="L672" s="3"/>
      <c r="M672" s="38"/>
    </row>
    <row r="673" spans="1:13" ht="45.75" customHeight="1" outlineLevel="1" x14ac:dyDescent="0.2">
      <c r="A673" s="170" t="str">
        <f>Máximo!A673</f>
        <v>3.636</v>
      </c>
      <c r="B673" s="667" t="str">
        <f>Máximo!B673:E673</f>
        <v>12.3.4.3.14.      Deve ser criado um usuário dentro do sistema para operação do ambiente;</v>
      </c>
      <c r="C673" s="668"/>
      <c r="D673" s="668"/>
      <c r="E673" s="669"/>
      <c r="F673" s="68" t="str">
        <f>IF(Máximo!F673:I673="","",Máximo!F673:I673)</f>
        <v/>
      </c>
      <c r="G673" s="72">
        <f>Máximo!G673:J673</f>
        <v>2.1459227E-4</v>
      </c>
      <c r="H673" s="70" t="str">
        <f>IF(Máximo!H673="","",Máximo!H673)</f>
        <v>Obrigatório</v>
      </c>
      <c r="I673" s="37" t="s">
        <v>4</v>
      </c>
      <c r="J673" s="73">
        <f>IF($K$13="Não Atende",0,IF(I673="","",IF(H673="",VLOOKUP(I673,Parâmetros!$B$3:$C$6,2,0),VLOOKUP(I673,Parâmetros!$B$3:$C$6,2,0)*VLOOKUP(H673,Parâmetros!$E$3:$G$5,2,0))))</f>
        <v>4</v>
      </c>
      <c r="K673" s="74">
        <f t="shared" si="276"/>
        <v>3.4763947740000002E-2</v>
      </c>
      <c r="L673" s="3"/>
      <c r="M673" s="38"/>
    </row>
    <row r="674" spans="1:13" ht="45.75" customHeight="1" outlineLevel="1" x14ac:dyDescent="0.2">
      <c r="A674" s="170" t="str">
        <f>Máximo!A674</f>
        <v>3.637</v>
      </c>
      <c r="B674" s="667" t="str">
        <f>Máximo!B674:E674</f>
        <v>12.3.4.3.15.      Deve ser criado um usuário dentro do sistema para atividades com permissões adequadas para o desenvolvimento das atividades pertinentes a deploy, release etc, evitando o uso de usuários administrativos da aplicação.</v>
      </c>
      <c r="C674" s="668"/>
      <c r="D674" s="668"/>
      <c r="E674" s="669"/>
      <c r="F674" s="68" t="str">
        <f>IF(Máximo!F674:I674="","",Máximo!F674:I674)</f>
        <v/>
      </c>
      <c r="G674" s="72">
        <f>Máximo!G674:J674</f>
        <v>2.1459227E-4</v>
      </c>
      <c r="H674" s="70" t="str">
        <f>IF(Máximo!H674="","",Máximo!H674)</f>
        <v>Obrigatório</v>
      </c>
      <c r="I674" s="37" t="s">
        <v>4</v>
      </c>
      <c r="J674" s="73">
        <f>IF($K$13="Não Atende",0,IF(I674="","",IF(H674="",VLOOKUP(I674,Parâmetros!$B$3:$C$6,2,0),VLOOKUP(I674,Parâmetros!$B$3:$C$6,2,0)*VLOOKUP(H674,Parâmetros!$E$3:$G$5,2,0))))</f>
        <v>4</v>
      </c>
      <c r="K674" s="74">
        <f t="shared" si="276"/>
        <v>3.4763947740000002E-2</v>
      </c>
      <c r="L674" s="3"/>
      <c r="M674" s="38"/>
    </row>
    <row r="675" spans="1:13" ht="45.75" customHeight="1" outlineLevel="1" x14ac:dyDescent="0.2">
      <c r="A675" s="170" t="str">
        <f>Máximo!A675</f>
        <v>3.638</v>
      </c>
      <c r="B675" s="667" t="str">
        <f>Máximo!B675:E675</f>
        <v>12.3.4.3.16.      Deve ser criado um usuário dentro do sistema para monitoração;</v>
      </c>
      <c r="C675" s="668"/>
      <c r="D675" s="668"/>
      <c r="E675" s="669"/>
      <c r="F675" s="68" t="str">
        <f>IF(Máximo!F675:I675="","",Máximo!F675:I675)</f>
        <v/>
      </c>
      <c r="G675" s="72">
        <f>Máximo!G675:J675</f>
        <v>2.1459227E-4</v>
      </c>
      <c r="H675" s="70" t="str">
        <f>IF(Máximo!H675="","",Máximo!H675)</f>
        <v>Obrigatório</v>
      </c>
      <c r="I675" s="37" t="s">
        <v>4</v>
      </c>
      <c r="J675" s="73">
        <f>IF($K$13="Não Atende",0,IF(I675="","",IF(H675="",VLOOKUP(I675,Parâmetros!$B$3:$C$6,2,0),VLOOKUP(I675,Parâmetros!$B$3:$C$6,2,0)*VLOOKUP(H675,Parâmetros!$E$3:$G$5,2,0))))</f>
        <v>4</v>
      </c>
      <c r="K675" s="74">
        <f t="shared" si="276"/>
        <v>3.4763947740000002E-2</v>
      </c>
      <c r="L675" s="3"/>
      <c r="M675" s="38"/>
    </row>
    <row r="676" spans="1:13" ht="45.75" customHeight="1" outlineLevel="1" x14ac:dyDescent="0.2">
      <c r="A676" s="170" t="str">
        <f>Máximo!A676</f>
        <v>3.639</v>
      </c>
      <c r="B676" s="667" t="str">
        <f>Máximo!B676:E676</f>
        <v>12.3.4.3.17.      A solução deve possuir grupos de acesso distintos de forma a permitir a segregação de privilégios de usuários da aplicação, equipes de desenvolvimento e administração do sistema / ambiente. Os privilégios administrativos devem ser exclusivos das equipes de infraestrutura de TI.</v>
      </c>
      <c r="C676" s="668"/>
      <c r="D676" s="668"/>
      <c r="E676" s="669"/>
      <c r="F676" s="68" t="str">
        <f>IF(Máximo!F676:I676="","",Máximo!F676:I676)</f>
        <v/>
      </c>
      <c r="G676" s="72">
        <f>Máximo!G676:J676</f>
        <v>2.1459227E-4</v>
      </c>
      <c r="H676" s="70" t="str">
        <f>IF(Máximo!H676="","",Máximo!H676)</f>
        <v>Obrigatório</v>
      </c>
      <c r="I676" s="37" t="s">
        <v>4</v>
      </c>
      <c r="J676" s="73">
        <f>IF($K$13="Não Atende",0,IF(I676="","",IF(H676="",VLOOKUP(I676,Parâmetros!$B$3:$C$6,2,0),VLOOKUP(I676,Parâmetros!$B$3:$C$6,2,0)*VLOOKUP(H676,Parâmetros!$E$3:$G$5,2,0))))</f>
        <v>4</v>
      </c>
      <c r="K676" s="74">
        <f t="shared" si="276"/>
        <v>3.4763947740000002E-2</v>
      </c>
      <c r="L676" s="3"/>
      <c r="M676" s="38"/>
    </row>
    <row r="677" spans="1:13" ht="45.75" customHeight="1" outlineLevel="1" x14ac:dyDescent="0.2">
      <c r="A677" s="170" t="str">
        <f>Máximo!A677</f>
        <v>3.640</v>
      </c>
      <c r="B677" s="667" t="str">
        <f>Máximo!B677:E677</f>
        <v>12.3.4.3.18.      Toda solução de midleware deve possuir controle de transações (garantia de entrega de evento)</v>
      </c>
      <c r="C677" s="668"/>
      <c r="D677" s="668"/>
      <c r="E677" s="669"/>
      <c r="F677" s="68" t="str">
        <f>IF(Máximo!F677:I677="","",Máximo!F677:I677)</f>
        <v/>
      </c>
      <c r="G677" s="72">
        <f>Máximo!G677:J677</f>
        <v>2.1459227E-4</v>
      </c>
      <c r="H677" s="70" t="str">
        <f>IF(Máximo!H677="","",Máximo!H677)</f>
        <v>Obrigatório</v>
      </c>
      <c r="I677" s="37" t="s">
        <v>4</v>
      </c>
      <c r="J677" s="73">
        <f>IF($K$13="Não Atende",0,IF(I677="","",IF(H677="",VLOOKUP(I677,Parâmetros!$B$3:$C$6,2,0),VLOOKUP(I677,Parâmetros!$B$3:$C$6,2,0)*VLOOKUP(H677,Parâmetros!$E$3:$G$5,2,0))))</f>
        <v>4</v>
      </c>
      <c r="K677" s="74">
        <f t="shared" si="276"/>
        <v>3.4763947740000002E-2</v>
      </c>
      <c r="L677" s="3"/>
      <c r="M677" s="38"/>
    </row>
    <row r="678" spans="1:13" ht="45.75" customHeight="1" outlineLevel="1" x14ac:dyDescent="0.2">
      <c r="A678" s="170" t="str">
        <f>Máximo!A678</f>
        <v>3.641</v>
      </c>
      <c r="B678" s="667" t="str">
        <f>Máximo!B678:E678</f>
        <v>12.3.4.3.19.       A solução deve disponibilizar diferentes níveis de log que possam ser configurados pela equipe de Operação de Sistemas</v>
      </c>
      <c r="C678" s="668"/>
      <c r="D678" s="668"/>
      <c r="E678" s="669"/>
      <c r="F678" s="68" t="str">
        <f>IF(Máximo!F678:I678="","",Máximo!F678:I678)</f>
        <v/>
      </c>
      <c r="G678" s="72">
        <f>Máximo!G678:J678</f>
        <v>2.1459227E-4</v>
      </c>
      <c r="H678" s="70" t="str">
        <f>IF(Máximo!H678="","",Máximo!H678)</f>
        <v>Obrigatório</v>
      </c>
      <c r="I678" s="37" t="s">
        <v>4</v>
      </c>
      <c r="J678" s="73">
        <f>IF($K$13="Não Atende",0,IF(I678="","",IF(H678="",VLOOKUP(I678,Parâmetros!$B$3:$C$6,2,0),VLOOKUP(I678,Parâmetros!$B$3:$C$6,2,0)*VLOOKUP(H678,Parâmetros!$E$3:$G$5,2,0))))</f>
        <v>4</v>
      </c>
      <c r="K678" s="74">
        <f t="shared" si="276"/>
        <v>3.4763947740000002E-2</v>
      </c>
      <c r="L678" s="3"/>
      <c r="M678" s="38"/>
    </row>
    <row r="679" spans="1:13" ht="45.75" customHeight="1" outlineLevel="1" x14ac:dyDescent="0.2">
      <c r="A679" s="170" t="str">
        <f>Máximo!A679</f>
        <v>3.642</v>
      </c>
      <c r="B679" s="667" t="str">
        <f>Máximo!B679:E679</f>
        <v>12.3.4.3.20.      A solução deve possuir trilhas de auditoria que permitam rastreabilidade do fluxo de negócio. Sejam de suas funções / módulos internos, sejam das suas interfaces / integrações</v>
      </c>
      <c r="C679" s="668"/>
      <c r="D679" s="668"/>
      <c r="E679" s="669"/>
      <c r="F679" s="68" t="str">
        <f>IF(Máximo!F679:I679="","",Máximo!F679:I679)</f>
        <v/>
      </c>
      <c r="G679" s="72">
        <f>Máximo!G679:J679</f>
        <v>2.1459227E-4</v>
      </c>
      <c r="H679" s="70" t="str">
        <f>IF(Máximo!H679="","",Máximo!H679)</f>
        <v>Obrigatório</v>
      </c>
      <c r="I679" s="37" t="s">
        <v>4</v>
      </c>
      <c r="J679" s="73">
        <f>IF($K$13="Não Atende",0,IF(I679="","",IF(H679="",VLOOKUP(I679,Parâmetros!$B$3:$C$6,2,0),VLOOKUP(I679,Parâmetros!$B$3:$C$6,2,0)*VLOOKUP(H679,Parâmetros!$E$3:$G$5,2,0))))</f>
        <v>4</v>
      </c>
      <c r="K679" s="74">
        <f t="shared" si="276"/>
        <v>3.4763947740000002E-2</v>
      </c>
      <c r="L679" s="3"/>
      <c r="M679" s="38"/>
    </row>
    <row r="680" spans="1:13" ht="45.75" customHeight="1" outlineLevel="1" x14ac:dyDescent="0.2">
      <c r="A680" s="170" t="str">
        <f>Máximo!A680</f>
        <v>3.643</v>
      </c>
      <c r="B680" s="667" t="str">
        <f>Máximo!B680:E680</f>
        <v>12.3.4.3.21.      A solução deve possuir mecanismo de expurgo\archive de dados históricos</v>
      </c>
      <c r="C680" s="668"/>
      <c r="D680" s="668"/>
      <c r="E680" s="669"/>
      <c r="F680" s="68" t="str">
        <f>IF(Máximo!F680:I680="","",Máximo!F680:I680)</f>
        <v/>
      </c>
      <c r="G680" s="72">
        <f>Máximo!G680:J680</f>
        <v>2.1459227E-4</v>
      </c>
      <c r="H680" s="70" t="str">
        <f>IF(Máximo!H680="","",Máximo!H680)</f>
        <v>Obrigatório</v>
      </c>
      <c r="I680" s="37" t="s">
        <v>4</v>
      </c>
      <c r="J680" s="73">
        <f>IF($K$13="Não Atende",0,IF(I680="","",IF(H680="",VLOOKUP(I680,Parâmetros!$B$3:$C$6,2,0),VLOOKUP(I680,Parâmetros!$B$3:$C$6,2,0)*VLOOKUP(H680,Parâmetros!$E$3:$G$5,2,0))))</f>
        <v>4</v>
      </c>
      <c r="K680" s="74">
        <f t="shared" si="276"/>
        <v>3.4763947740000002E-2</v>
      </c>
      <c r="L680" s="3"/>
      <c r="M680" s="38"/>
    </row>
    <row r="681" spans="1:13" ht="45.75" customHeight="1" outlineLevel="1" x14ac:dyDescent="0.2">
      <c r="A681" s="170" t="str">
        <f>Máximo!A681</f>
        <v>3.644</v>
      </c>
      <c r="B681" s="667" t="str">
        <f>Máximo!B681:E681</f>
        <v>12.3.5.               Requisitos de Planejamento, Controle e Backup da Produção</v>
      </c>
      <c r="C681" s="668"/>
      <c r="D681" s="668"/>
      <c r="E681" s="669"/>
      <c r="F681" s="68" t="str">
        <f>IF(Máximo!F681:I681="","",Máximo!F681:I681)</f>
        <v/>
      </c>
      <c r="G681" s="72">
        <f>Máximo!G681:J681</f>
        <v>2.1459227E-4</v>
      </c>
      <c r="H681" s="70" t="str">
        <f>IF(Máximo!H681="","",Máximo!H681)</f>
        <v>Obrigatório</v>
      </c>
      <c r="I681" s="37" t="s">
        <v>4</v>
      </c>
      <c r="J681" s="73">
        <f>IF($K$13="Não Atende",0,IF(I681="","",IF(H681="",VLOOKUP(I681,Parâmetros!$B$3:$C$6,2,0),VLOOKUP(I681,Parâmetros!$B$3:$C$6,2,0)*VLOOKUP(H681,Parâmetros!$E$3:$G$5,2,0))))</f>
        <v>4</v>
      </c>
      <c r="K681" s="74">
        <f t="shared" si="276"/>
        <v>3.4763947740000002E-2</v>
      </c>
      <c r="L681" s="3"/>
      <c r="M681" s="38"/>
    </row>
    <row r="682" spans="1:13" ht="45.75" customHeight="1" outlineLevel="1" x14ac:dyDescent="0.2">
      <c r="A682" s="170" t="str">
        <f>Máximo!A682</f>
        <v>3.645</v>
      </c>
      <c r="B682" s="667" t="str">
        <f>Máximo!B682:E682</f>
        <v>12.3.5.1.   Estes artefatos serão executados durante o período de transição para produção e a aprovação de toda sequência é condição para obtenção do TAP - Termo de Aceite em Produção;</v>
      </c>
      <c r="C682" s="668"/>
      <c r="D682" s="668"/>
      <c r="E682" s="669"/>
      <c r="F682" s="68" t="str">
        <f>IF(Máximo!F682:I682="","",Máximo!F682:I682)</f>
        <v/>
      </c>
      <c r="G682" s="72">
        <f>Máximo!G682:J682</f>
        <v>2.1459227E-4</v>
      </c>
      <c r="H682" s="70" t="str">
        <f>IF(Máximo!H682="","",Máximo!H682)</f>
        <v>Obrigatório</v>
      </c>
      <c r="I682" s="37" t="s">
        <v>4</v>
      </c>
      <c r="J682" s="73">
        <f>IF($K$13="Não Atende",0,IF(I682="","",IF(H682="",VLOOKUP(I682,Parâmetros!$B$3:$C$6,2,0),VLOOKUP(I682,Parâmetros!$B$3:$C$6,2,0)*VLOOKUP(H682,Parâmetros!$E$3:$G$5,2,0))))</f>
        <v>4</v>
      </c>
      <c r="K682" s="74">
        <f t="shared" si="276"/>
        <v>3.4763947740000002E-2</v>
      </c>
      <c r="L682" s="3"/>
      <c r="M682" s="38"/>
    </row>
    <row r="683" spans="1:13" ht="45.75" customHeight="1" outlineLevel="1" x14ac:dyDescent="0.2">
      <c r="A683" s="170" t="str">
        <f>Máximo!A683</f>
        <v>3.646</v>
      </c>
      <c r="B683" s="667" t="str">
        <f>Máximo!B683:E683</f>
        <v>12.3.5.2.   Todos os padrões detalhados de produção serão informados durante o tempo de estudo e desenvolvimento da solução (job names, procedures names, file names, diretórios, backup names etc);</v>
      </c>
      <c r="C683" s="668"/>
      <c r="D683" s="668"/>
      <c r="E683" s="669"/>
      <c r="F683" s="68" t="str">
        <f>IF(Máximo!F683:I683="","",Máximo!F683:I683)</f>
        <v/>
      </c>
      <c r="G683" s="72">
        <f>Máximo!G683:J683</f>
        <v>2.1459227E-4</v>
      </c>
      <c r="H683" s="70" t="str">
        <f>IF(Máximo!H683="","",Máximo!H683)</f>
        <v>Obrigatório</v>
      </c>
      <c r="I683" s="37" t="s">
        <v>4</v>
      </c>
      <c r="J683" s="73">
        <f>IF($K$13="Não Atende",0,IF(I683="","",IF(H683="",VLOOKUP(I683,Parâmetros!$B$3:$C$6,2,0),VLOOKUP(I683,Parâmetros!$B$3:$C$6,2,0)*VLOOKUP(H683,Parâmetros!$E$3:$G$5,2,0))))</f>
        <v>4</v>
      </c>
      <c r="K683" s="74">
        <f t="shared" si="276"/>
        <v>3.4763947740000002E-2</v>
      </c>
      <c r="L683" s="3"/>
      <c r="M683" s="38"/>
    </row>
    <row r="684" spans="1:13" ht="45.75" customHeight="1" outlineLevel="1" x14ac:dyDescent="0.2">
      <c r="A684" s="170" t="str">
        <f>Máximo!A684</f>
        <v>3.647</v>
      </c>
      <c r="B684" s="667" t="str">
        <f>Máximo!B684:E684</f>
        <v>12.3.5.3.   Deverá ser fornecido mapa de relacionamento e os entregáveis de cada cadeia ou sequência de processos inter-relacionados.</v>
      </c>
      <c r="C684" s="668"/>
      <c r="D684" s="668"/>
      <c r="E684" s="669"/>
      <c r="F684" s="68" t="str">
        <f>IF(Máximo!F684:I684="","",Máximo!F684:I684)</f>
        <v/>
      </c>
      <c r="G684" s="72">
        <f>Máximo!G684:J684</f>
        <v>2.1459227E-4</v>
      </c>
      <c r="H684" s="70" t="str">
        <f>IF(Máximo!H684="","",Máximo!H684)</f>
        <v>Obrigatório</v>
      </c>
      <c r="I684" s="37" t="s">
        <v>4</v>
      </c>
      <c r="J684" s="73">
        <f>IF($K$13="Não Atende",0,IF(I684="","",IF(H684="",VLOOKUP(I684,Parâmetros!$B$3:$C$6,2,0),VLOOKUP(I684,Parâmetros!$B$3:$C$6,2,0)*VLOOKUP(H684,Parâmetros!$E$3:$G$5,2,0))))</f>
        <v>4</v>
      </c>
      <c r="K684" s="74">
        <f t="shared" si="276"/>
        <v>3.4763947740000002E-2</v>
      </c>
      <c r="L684" s="3"/>
      <c r="M684" s="38"/>
    </row>
    <row r="685" spans="1:13" ht="45.75" customHeight="1" outlineLevel="1" x14ac:dyDescent="0.2">
      <c r="A685" s="170" t="str">
        <f>Máximo!A685</f>
        <v>3.648</v>
      </c>
      <c r="B685" s="667" t="str">
        <f>Máximo!B685:E685</f>
        <v>12.3.5.4.           Requisitos de Backup</v>
      </c>
      <c r="C685" s="668"/>
      <c r="D685" s="668"/>
      <c r="E685" s="669"/>
      <c r="F685" s="68" t="str">
        <f>IF(Máximo!F685:I685="","",Máximo!F685:I685)</f>
        <v/>
      </c>
      <c r="G685" s="72">
        <f>Máximo!G685:J685</f>
        <v>2.1459227E-4</v>
      </c>
      <c r="H685" s="70" t="str">
        <f>IF(Máximo!H685="","",Máximo!H685)</f>
        <v>Obrigatório</v>
      </c>
      <c r="I685" s="37" t="s">
        <v>4</v>
      </c>
      <c r="J685" s="73">
        <f>IF($K$13="Não Atende",0,IF(I685="","",IF(H685="",VLOOKUP(I685,Parâmetros!$B$3:$C$6,2,0),VLOOKUP(I685,Parâmetros!$B$3:$C$6,2,0)*VLOOKUP(H685,Parâmetros!$E$3:$G$5,2,0))))</f>
        <v>4</v>
      </c>
      <c r="K685" s="74">
        <f t="shared" si="276"/>
        <v>3.4763947740000002E-2</v>
      </c>
      <c r="L685" s="3"/>
      <c r="M685" s="38"/>
    </row>
    <row r="686" spans="1:13" ht="45.75" customHeight="1" outlineLevel="1" x14ac:dyDescent="0.2">
      <c r="A686" s="170" t="str">
        <f>Máximo!A686</f>
        <v>3.649</v>
      </c>
      <c r="B686" s="667" t="str">
        <f>Máximo!B686:E686</f>
        <v>12.3.5.4.1.        Devem ser especificados os procedimentos de recuperação massivo ou pontual de dados, onde as necessidades não impliquem em recuperação total (full) de dados;</v>
      </c>
      <c r="C686" s="668"/>
      <c r="D686" s="668"/>
      <c r="E686" s="669"/>
      <c r="F686" s="68" t="str">
        <f>IF(Máximo!F686:I686="","",Máximo!F686:I686)</f>
        <v/>
      </c>
      <c r="G686" s="72">
        <f>Máximo!G686:J686</f>
        <v>2.1459227E-4</v>
      </c>
      <c r="H686" s="70" t="str">
        <f>IF(Máximo!H686="","",Máximo!H686)</f>
        <v>Obrigatório</v>
      </c>
      <c r="I686" s="37" t="s">
        <v>4</v>
      </c>
      <c r="J686" s="73">
        <f>IF($K$13="Não Atende",0,IF(I686="","",IF(H686="",VLOOKUP(I686,Parâmetros!$B$3:$C$6,2,0),VLOOKUP(I686,Parâmetros!$B$3:$C$6,2,0)*VLOOKUP(H686,Parâmetros!$E$3:$G$5,2,0))))</f>
        <v>4</v>
      </c>
      <c r="K686" s="74">
        <f t="shared" si="276"/>
        <v>3.4763947740000002E-2</v>
      </c>
      <c r="L686" s="3"/>
      <c r="M686" s="38"/>
    </row>
    <row r="687" spans="1:13" ht="45.75" customHeight="1" outlineLevel="1" x14ac:dyDescent="0.2">
      <c r="A687" s="170" t="str">
        <f>Máximo!A687</f>
        <v>3.650</v>
      </c>
      <c r="B687" s="667" t="str">
        <f>Máximo!B687:E687</f>
        <v>12.3.5.4.2.        Para ambos os casos devem ser apresentadas as volumetrias de área de armazenamento em fitoteca robotizada para atendimento à política de retenção de arquivos e históricos de dados definida no dimensionamento da solução proposta;</v>
      </c>
      <c r="C687" s="668"/>
      <c r="D687" s="668"/>
      <c r="E687" s="669"/>
      <c r="F687" s="68" t="str">
        <f>IF(Máximo!F687:I687="","",Máximo!F687:I687)</f>
        <v/>
      </c>
      <c r="G687" s="72">
        <f>Máximo!G687:J687</f>
        <v>2.1459227E-4</v>
      </c>
      <c r="H687" s="70" t="str">
        <f>IF(Máximo!H687="","",Máximo!H687)</f>
        <v>Obrigatório</v>
      </c>
      <c r="I687" s="37" t="s">
        <v>17</v>
      </c>
      <c r="J687" s="73">
        <f>IF($K$13="Não Atende",0,IF(I687="","",IF(H687="",VLOOKUP(I687,Parâmetros!$B$3:$C$6,2,0),VLOOKUP(I687,Parâmetros!$B$3:$C$6,2,0)*VLOOKUP(H687,Parâmetros!$E$3:$G$5,2,0))))</f>
        <v>2</v>
      </c>
      <c r="K687" s="74">
        <f t="shared" si="276"/>
        <v>1.7381973870000001E-2</v>
      </c>
      <c r="L687" s="3"/>
      <c r="M687" s="38"/>
    </row>
    <row r="688" spans="1:13" ht="45.75" customHeight="1" outlineLevel="1" x14ac:dyDescent="0.2">
      <c r="A688" s="170" t="str">
        <f>Máximo!A688</f>
        <v>3.651</v>
      </c>
      <c r="B688" s="667" t="str">
        <f>Máximo!B688:E688</f>
        <v>12.3.5.4.3.        Caso haja necessidade de backup em meio físico de alta performance, em razão de volumetria incompatível com janelas operacionais que a solução disponibiliza, especificar detalhadamente os requisitos técnicos e os procedimentos de recuperação;</v>
      </c>
      <c r="C688" s="668"/>
      <c r="D688" s="668"/>
      <c r="E688" s="669"/>
      <c r="F688" s="68" t="str">
        <f>IF(Máximo!F688:I688="","",Máximo!F688:I688)</f>
        <v/>
      </c>
      <c r="G688" s="72">
        <f>Máximo!G688:J688</f>
        <v>2.1459227E-4</v>
      </c>
      <c r="H688" s="70" t="str">
        <f>IF(Máximo!H688="","",Máximo!H688)</f>
        <v>Obrigatório</v>
      </c>
      <c r="I688" s="37" t="s">
        <v>4</v>
      </c>
      <c r="J688" s="73">
        <f>IF($K$13="Não Atende",0,IF(I688="","",IF(H688="",VLOOKUP(I688,Parâmetros!$B$3:$C$6,2,0),VLOOKUP(I688,Parâmetros!$B$3:$C$6,2,0)*VLOOKUP(H688,Parâmetros!$E$3:$G$5,2,0))))</f>
        <v>4</v>
      </c>
      <c r="K688" s="74">
        <f t="shared" si="276"/>
        <v>3.4763947740000002E-2</v>
      </c>
      <c r="L688" s="3"/>
      <c r="M688" s="38"/>
    </row>
    <row r="689" spans="1:13" ht="45.75" customHeight="1" outlineLevel="1" x14ac:dyDescent="0.2">
      <c r="A689" s="170" t="str">
        <f>Máximo!A689</f>
        <v>3.652</v>
      </c>
      <c r="B689" s="667" t="str">
        <f>Máximo!B689:E689</f>
        <v>12.3.5.4.4.        Não deve ser ofertado componente de fitoteca robotizada como parte integrante da solução. O backup de dados da solução proposta deverá utilizar solução corporativa da OI, baseada em tecnologia padrão LTO. A OI disponibilizará recursos baseados nos requisitos de dimensionamento informados pelo PROPONENTE;</v>
      </c>
      <c r="C689" s="668"/>
      <c r="D689" s="668"/>
      <c r="E689" s="669"/>
      <c r="F689" s="68" t="str">
        <f>IF(Máximo!F689:I689="","",Máximo!F689:I689)</f>
        <v/>
      </c>
      <c r="G689" s="72">
        <f>Máximo!G689:J689</f>
        <v>2.1459227E-4</v>
      </c>
      <c r="H689" s="70" t="str">
        <f>IF(Máximo!H689="","",Máximo!H689)</f>
        <v>Obrigatório</v>
      </c>
      <c r="I689" s="37" t="s">
        <v>4</v>
      </c>
      <c r="J689" s="73">
        <f>IF($K$13="Não Atende",0,IF(I689="","",IF(H689="",VLOOKUP(I689,Parâmetros!$B$3:$C$6,2,0),VLOOKUP(I689,Parâmetros!$B$3:$C$6,2,0)*VLOOKUP(H689,Parâmetros!$E$3:$G$5,2,0))))</f>
        <v>4</v>
      </c>
      <c r="K689" s="74">
        <f t="shared" si="276"/>
        <v>3.4763947740000002E-2</v>
      </c>
      <c r="L689" s="3"/>
      <c r="M689" s="38"/>
    </row>
    <row r="690" spans="1:13" ht="45.75" customHeight="1" outlineLevel="1" x14ac:dyDescent="0.2">
      <c r="A690" s="170" t="str">
        <f>Máximo!A690</f>
        <v>3.653</v>
      </c>
      <c r="B690" s="667" t="str">
        <f>Máximo!B690:E690</f>
        <v>12.3.5.4.5.        A solução proposta deve ser homologada para os softwares de gerenciamento de backup corporativos da OI identificados em capítulo anterior;</v>
      </c>
      <c r="C690" s="668"/>
      <c r="D690" s="668"/>
      <c r="E690" s="669"/>
      <c r="F690" s="68" t="str">
        <f>IF(Máximo!F690:I690="","",Máximo!F690:I690)</f>
        <v/>
      </c>
      <c r="G690" s="72">
        <f>Máximo!G690:J690</f>
        <v>2.1459227E-4</v>
      </c>
      <c r="H690" s="70" t="str">
        <f>IF(Máximo!H690="","",Máximo!H690)</f>
        <v>Obrigatório</v>
      </c>
      <c r="I690" s="37" t="s">
        <v>4</v>
      </c>
      <c r="J690" s="73">
        <f>IF($K$13="Não Atende",0,IF(I690="","",IF(H690="",VLOOKUP(I690,Parâmetros!$B$3:$C$6,2,0),VLOOKUP(I690,Parâmetros!$B$3:$C$6,2,0)*VLOOKUP(H690,Parâmetros!$E$3:$G$5,2,0))))</f>
        <v>4</v>
      </c>
      <c r="K690" s="74">
        <f t="shared" si="276"/>
        <v>3.4763947740000002E-2</v>
      </c>
      <c r="L690" s="3"/>
      <c r="M690" s="38"/>
    </row>
    <row r="691" spans="1:13" ht="45.75" customHeight="1" outlineLevel="1" x14ac:dyDescent="0.2">
      <c r="A691" s="170" t="str">
        <f>Máximo!A691</f>
        <v>3.654</v>
      </c>
      <c r="B691" s="667" t="str">
        <f>Máximo!B691:E691</f>
        <v>12.3.5.4.6.        Como pré-requisito para implantação de backup, a solução proposta deverá considerar uma infraestrutura de rede exclusiva para backup.</v>
      </c>
      <c r="C691" s="668"/>
      <c r="D691" s="668"/>
      <c r="E691" s="669"/>
      <c r="F691" s="68" t="str">
        <f>IF(Máximo!F691:I691="","",Máximo!F691:I691)</f>
        <v/>
      </c>
      <c r="G691" s="72">
        <f>Máximo!G691:J691</f>
        <v>2.1459227E-4</v>
      </c>
      <c r="H691" s="70" t="str">
        <f>IF(Máximo!H691="","",Máximo!H691)</f>
        <v>Obrigatório</v>
      </c>
      <c r="I691" s="37" t="s">
        <v>4</v>
      </c>
      <c r="J691" s="73">
        <f>IF($K$13="Não Atende",0,IF(I691="","",IF(H691="",VLOOKUP(I691,Parâmetros!$B$3:$C$6,2,0),VLOOKUP(I691,Parâmetros!$B$3:$C$6,2,0)*VLOOKUP(H691,Parâmetros!$E$3:$G$5,2,0))))</f>
        <v>4</v>
      </c>
      <c r="K691" s="74">
        <f t="shared" si="276"/>
        <v>3.4763947740000002E-2</v>
      </c>
      <c r="L691" s="3"/>
      <c r="M691" s="38"/>
    </row>
    <row r="692" spans="1:13" ht="45.75" customHeight="1" outlineLevel="1" x14ac:dyDescent="0.2">
      <c r="A692" s="170" t="str">
        <f>Máximo!A692</f>
        <v>3.655</v>
      </c>
      <c r="B692" s="667" t="str">
        <f>Máximo!B692:E692</f>
        <v>12.3.6.               Treinamento</v>
      </c>
      <c r="C692" s="668"/>
      <c r="D692" s="668"/>
      <c r="E692" s="669"/>
      <c r="F692" s="68" t="str">
        <f>IF(Máximo!F692:I692="","",Máximo!F692:I692)</f>
        <v/>
      </c>
      <c r="G692" s="72">
        <f>Máximo!G692:J692</f>
        <v>2.1459227E-4</v>
      </c>
      <c r="H692" s="70" t="str">
        <f>IF(Máximo!H692="","",Máximo!H692)</f>
        <v>Obrigatório</v>
      </c>
      <c r="I692" s="37" t="s">
        <v>4</v>
      </c>
      <c r="J692" s="73">
        <f>IF($K$13="Não Atende",0,IF(I692="","",IF(H692="",VLOOKUP(I692,Parâmetros!$B$3:$C$6,2,0),VLOOKUP(I692,Parâmetros!$B$3:$C$6,2,0)*VLOOKUP(H692,Parâmetros!$E$3:$G$5,2,0))))</f>
        <v>4</v>
      </c>
      <c r="K692" s="74">
        <f t="shared" si="276"/>
        <v>3.4763947740000002E-2</v>
      </c>
      <c r="L692" s="3"/>
      <c r="M692" s="38"/>
    </row>
    <row r="693" spans="1:13" ht="45.75" customHeight="1" outlineLevel="1" x14ac:dyDescent="0.2">
      <c r="A693" s="170" t="str">
        <f>Máximo!A693</f>
        <v>3.656</v>
      </c>
      <c r="B693" s="667" t="str">
        <f>Máximo!B693:E693</f>
        <v>12.3.6.1.             O PROPONENTE deve prover treinamento que aborde todos os quesitos tecnológicos e funcionais que envolvam a solução conforme detalhamento do item 15 deste documento.</v>
      </c>
      <c r="C693" s="668"/>
      <c r="D693" s="668"/>
      <c r="E693" s="669"/>
      <c r="F693" s="68" t="str">
        <f>IF(Máximo!F693:I693="","",Máximo!F693:I693)</f>
        <v/>
      </c>
      <c r="G693" s="72">
        <f>Máximo!G693:J693</f>
        <v>2.1459227E-4</v>
      </c>
      <c r="H693" s="70" t="str">
        <f>IF(Máximo!H693="","",Máximo!H693)</f>
        <v>Obrigatório</v>
      </c>
      <c r="I693" s="37" t="s">
        <v>4</v>
      </c>
      <c r="J693" s="73">
        <f>IF($K$13="Não Atende",0,IF(I693="","",IF(H693="",VLOOKUP(I693,Parâmetros!$B$3:$C$6,2,0),VLOOKUP(I693,Parâmetros!$B$3:$C$6,2,0)*VLOOKUP(H693,Parâmetros!$E$3:$G$5,2,0))))</f>
        <v>4</v>
      </c>
      <c r="K693" s="74">
        <f t="shared" si="276"/>
        <v>3.4763947740000002E-2</v>
      </c>
      <c r="L693" s="3"/>
      <c r="M693" s="38"/>
    </row>
    <row r="694" spans="1:13" ht="45.75" customHeight="1" outlineLevel="1" x14ac:dyDescent="0.2">
      <c r="A694" s="170" t="str">
        <f>Máximo!A694</f>
        <v>3.657</v>
      </c>
      <c r="B694" s="667" t="str">
        <f>Máximo!B694:E694</f>
        <v>12.4.Fase de Transição para Operação e Produção</v>
      </c>
      <c r="C694" s="668"/>
      <c r="D694" s="668"/>
      <c r="E694" s="669"/>
      <c r="F694" s="68" t="str">
        <f>IF(Máximo!F694:I694="","",Máximo!F694:I694)</f>
        <v/>
      </c>
      <c r="G694" s="72">
        <f>Máximo!G694:J694</f>
        <v>2.1459227E-4</v>
      </c>
      <c r="H694" s="70" t="str">
        <f>IF(Máximo!H694="","",Máximo!H694)</f>
        <v>Obrigatório</v>
      </c>
      <c r="I694" s="37" t="s">
        <v>4</v>
      </c>
      <c r="J694" s="73">
        <f>IF($K$13="Não Atende",0,IF(I694="","",IF(H694="",VLOOKUP(I694,Parâmetros!$B$3:$C$6,2,0),VLOOKUP(I694,Parâmetros!$B$3:$C$6,2,0)*VLOOKUP(H694,Parâmetros!$E$3:$G$5,2,0))))</f>
        <v>4</v>
      </c>
      <c r="K694" s="74">
        <f t="shared" si="276"/>
        <v>3.4763947740000002E-2</v>
      </c>
      <c r="L694" s="3"/>
      <c r="M694" s="38"/>
    </row>
    <row r="695" spans="1:13" ht="45.75" customHeight="1" outlineLevel="1" x14ac:dyDescent="0.2">
      <c r="A695" s="170" t="str">
        <f>Máximo!A695</f>
        <v>3.658</v>
      </c>
      <c r="B695" s="667" t="str">
        <f>Máximo!B695:E695</f>
        <v>12.4.1.               Entrega de Documentação contendo os registros dos defeitos encontrados na homologação:</v>
      </c>
      <c r="C695" s="668"/>
      <c r="D695" s="668"/>
      <c r="E695" s="669"/>
      <c r="F695" s="68" t="str">
        <f>IF(Máximo!F695:I695="","",Máximo!F695:I695)</f>
        <v/>
      </c>
      <c r="G695" s="72">
        <f>Máximo!G695:J695</f>
        <v>2.1459227E-4</v>
      </c>
      <c r="H695" s="70" t="str">
        <f>IF(Máximo!H695="","",Máximo!H695)</f>
        <v>Obrigatório</v>
      </c>
      <c r="I695" s="37" t="s">
        <v>4</v>
      </c>
      <c r="J695" s="73">
        <f>IF($K$13="Não Atende",0,IF(I695="","",IF(H695="",VLOOKUP(I695,Parâmetros!$B$3:$C$6,2,0),VLOOKUP(I695,Parâmetros!$B$3:$C$6,2,0)*VLOOKUP(H695,Parâmetros!$E$3:$G$5,2,0))))</f>
        <v>4</v>
      </c>
      <c r="K695" s="74">
        <f t="shared" si="276"/>
        <v>3.4763947740000002E-2</v>
      </c>
      <c r="L695" s="3"/>
      <c r="M695" s="38"/>
    </row>
    <row r="696" spans="1:13" ht="45.75" customHeight="1" outlineLevel="1" x14ac:dyDescent="0.2">
      <c r="A696" s="170" t="str">
        <f>Máximo!A696</f>
        <v>3.659</v>
      </c>
      <c r="B696" s="667" t="str">
        <f>Máximo!B696:E696</f>
        <v>12.4.1.1.  Lista de defeitos e correções realizadas em fase de homologação;</v>
      </c>
      <c r="C696" s="668"/>
      <c r="D696" s="668"/>
      <c r="E696" s="669"/>
      <c r="F696" s="68" t="str">
        <f>IF(Máximo!F696:I696="","",Máximo!F696:I696)</f>
        <v/>
      </c>
      <c r="G696" s="72">
        <f>Máximo!G696:J696</f>
        <v>2.1459227E-4</v>
      </c>
      <c r="H696" s="70" t="str">
        <f>IF(Máximo!H696="","",Máximo!H696)</f>
        <v>Obrigatório</v>
      </c>
      <c r="I696" s="37" t="s">
        <v>4</v>
      </c>
      <c r="J696" s="73">
        <f>IF($K$13="Não Atende",0,IF(I696="","",IF(H696="",VLOOKUP(I696,Parâmetros!$B$3:$C$6,2,0),VLOOKUP(I696,Parâmetros!$B$3:$C$6,2,0)*VLOOKUP(H696,Parâmetros!$E$3:$G$5,2,0))))</f>
        <v>4</v>
      </c>
      <c r="K696" s="74">
        <f t="shared" si="276"/>
        <v>3.4763947740000002E-2</v>
      </c>
      <c r="L696" s="3"/>
      <c r="M696" s="38"/>
    </row>
    <row r="697" spans="1:13" ht="45.75" customHeight="1" outlineLevel="1" x14ac:dyDescent="0.2">
      <c r="A697" s="170" t="str">
        <f>Máximo!A697</f>
        <v>3.660</v>
      </c>
      <c r="B697" s="667" t="str">
        <f>Máximo!B697:E697</f>
        <v>12.4.1.2.  Limitação estruturais encontradas em fase de homologação (infraestrutura, performance, disponibilidade, etc);</v>
      </c>
      <c r="C697" s="668"/>
      <c r="D697" s="668"/>
      <c r="E697" s="669"/>
      <c r="F697" s="68" t="str">
        <f>IF(Máximo!F697:I697="","",Máximo!F697:I697)</f>
        <v/>
      </c>
      <c r="G697" s="72">
        <f>Máximo!G697:J697</f>
        <v>2.1459227E-4</v>
      </c>
      <c r="H697" s="70" t="str">
        <f>IF(Máximo!H697="","",Máximo!H697)</f>
        <v>Obrigatório</v>
      </c>
      <c r="I697" s="37" t="s">
        <v>4</v>
      </c>
      <c r="J697" s="73">
        <f>IF($K$13="Não Atende",0,IF(I697="","",IF(H697="",VLOOKUP(I697,Parâmetros!$B$3:$C$6,2,0),VLOOKUP(I697,Parâmetros!$B$3:$C$6,2,0)*VLOOKUP(H697,Parâmetros!$E$3:$G$5,2,0))))</f>
        <v>4</v>
      </c>
      <c r="K697" s="74">
        <f t="shared" ref="K697:K744" si="277">IF(J697="",0,((G697*J697)*$F$30)*0.9*100)</f>
        <v>3.4763947740000002E-2</v>
      </c>
      <c r="L697" s="3"/>
      <c r="M697" s="38"/>
    </row>
    <row r="698" spans="1:13" ht="45.75" customHeight="1" outlineLevel="1" x14ac:dyDescent="0.2">
      <c r="A698" s="170" t="str">
        <f>Máximo!A698</f>
        <v>3.661</v>
      </c>
      <c r="B698" s="667" t="str">
        <f>Máximo!B698:E698</f>
        <v>12.4.1.3.  Avaliação do teste de carga dos sistemas (funcionalidades contempladas, definição da carga utilizada e tempos de resposta consideradas aceitáveis).</v>
      </c>
      <c r="C698" s="668"/>
      <c r="D698" s="668"/>
      <c r="E698" s="669"/>
      <c r="F698" s="68" t="str">
        <f>IF(Máximo!F698:I698="","",Máximo!F698:I698)</f>
        <v/>
      </c>
      <c r="G698" s="72">
        <f>Máximo!G698:J698</f>
        <v>2.1459227E-4</v>
      </c>
      <c r="H698" s="70" t="str">
        <f>IF(Máximo!H698="","",Máximo!H698)</f>
        <v>Obrigatório</v>
      </c>
      <c r="I698" s="37" t="s">
        <v>4</v>
      </c>
      <c r="J698" s="73">
        <f>IF($K$13="Não Atende",0,IF(I698="","",IF(H698="",VLOOKUP(I698,Parâmetros!$B$3:$C$6,2,0),VLOOKUP(I698,Parâmetros!$B$3:$C$6,2,0)*VLOOKUP(H698,Parâmetros!$E$3:$G$5,2,0))))</f>
        <v>4</v>
      </c>
      <c r="K698" s="74">
        <f t="shared" si="277"/>
        <v>3.4763947740000002E-2</v>
      </c>
      <c r="L698" s="3"/>
      <c r="M698" s="38"/>
    </row>
    <row r="699" spans="1:13" ht="45.75" customHeight="1" outlineLevel="1" x14ac:dyDescent="0.2">
      <c r="A699" s="170" t="str">
        <f>Máximo!A699</f>
        <v>3.662</v>
      </c>
      <c r="B699" s="667" t="str">
        <f>Máximo!B699:E699</f>
        <v>12.4.2.               Entrega de Documentação contendo os registros dos defeitos encontrados no teste e homologação e não corrigidos com objetivo de estruturação do TAP – Termo de Aceite em Produção:</v>
      </c>
      <c r="C699" s="668"/>
      <c r="D699" s="668"/>
      <c r="E699" s="669"/>
      <c r="F699" s="68" t="str">
        <f>IF(Máximo!F699:I699="","",Máximo!F699:I699)</f>
        <v/>
      </c>
      <c r="G699" s="72">
        <f>Máximo!G699:J699</f>
        <v>2.1459227E-4</v>
      </c>
      <c r="H699" s="70" t="str">
        <f>IF(Máximo!H699="","",Máximo!H699)</f>
        <v>Obrigatório</v>
      </c>
      <c r="I699" s="37" t="s">
        <v>4</v>
      </c>
      <c r="J699" s="73">
        <f>IF($K$13="Não Atende",0,IF(I699="","",IF(H699="",VLOOKUP(I699,Parâmetros!$B$3:$C$6,2,0),VLOOKUP(I699,Parâmetros!$B$3:$C$6,2,0)*VLOOKUP(H699,Parâmetros!$E$3:$G$5,2,0))))</f>
        <v>4</v>
      </c>
      <c r="K699" s="74">
        <f t="shared" si="277"/>
        <v>3.4763947740000002E-2</v>
      </c>
      <c r="L699" s="3"/>
      <c r="M699" s="38"/>
    </row>
    <row r="700" spans="1:13" ht="45.75" customHeight="1" outlineLevel="1" x14ac:dyDescent="0.2">
      <c r="A700" s="170" t="str">
        <f>Máximo!A700</f>
        <v>3.663</v>
      </c>
      <c r="B700" s="667" t="str">
        <f>Máximo!B700:E700</f>
        <v>12.4.2.1.  A todos problemas registrados e não sanados deverão estar documentados os procedimentos a serem adotados em caso de desvios.</v>
      </c>
      <c r="C700" s="668"/>
      <c r="D700" s="668"/>
      <c r="E700" s="669"/>
      <c r="F700" s="68" t="str">
        <f>IF(Máximo!F700:I700="","",Máximo!F700:I700)</f>
        <v/>
      </c>
      <c r="G700" s="72">
        <f>Máximo!G700:J700</f>
        <v>2.1459227E-4</v>
      </c>
      <c r="H700" s="70" t="str">
        <f>IF(Máximo!H700="","",Máximo!H700)</f>
        <v>Obrigatório</v>
      </c>
      <c r="I700" s="37" t="s">
        <v>4</v>
      </c>
      <c r="J700" s="73">
        <f>IF($K$13="Não Atende",0,IF(I700="","",IF(H700="",VLOOKUP(I700,Parâmetros!$B$3:$C$6,2,0),VLOOKUP(I700,Parâmetros!$B$3:$C$6,2,0)*VLOOKUP(H700,Parâmetros!$E$3:$G$5,2,0))))</f>
        <v>4</v>
      </c>
      <c r="K700" s="74">
        <f t="shared" si="277"/>
        <v>3.4763947740000002E-2</v>
      </c>
      <c r="L700" s="3"/>
      <c r="M700" s="38"/>
    </row>
    <row r="701" spans="1:13" ht="45.75" customHeight="1" outlineLevel="1" x14ac:dyDescent="0.2">
      <c r="A701" s="170" t="str">
        <f>Máximo!A701</f>
        <v>3.664</v>
      </c>
      <c r="B701" s="667" t="str">
        <f>Máximo!B701:E701</f>
        <v>12.4.3.               Operação Assistida:</v>
      </c>
      <c r="C701" s="668"/>
      <c r="D701" s="668"/>
      <c r="E701" s="669"/>
      <c r="F701" s="68" t="str">
        <f>IF(Máximo!F701:I701="","",Máximo!F701:I701)</f>
        <v/>
      </c>
      <c r="G701" s="72">
        <f>Máximo!G701:J701</f>
        <v>2.1459227E-4</v>
      </c>
      <c r="H701" s="70" t="str">
        <f>IF(Máximo!H701="","",Máximo!H701)</f>
        <v>Obrigatório</v>
      </c>
      <c r="I701" s="37" t="s">
        <v>4</v>
      </c>
      <c r="J701" s="73">
        <f>IF($K$13="Não Atende",0,IF(I701="","",IF(H701="",VLOOKUP(I701,Parâmetros!$B$3:$C$6,2,0),VLOOKUP(I701,Parâmetros!$B$3:$C$6,2,0)*VLOOKUP(H701,Parâmetros!$E$3:$G$5,2,0))))</f>
        <v>4</v>
      </c>
      <c r="K701" s="74">
        <f t="shared" si="277"/>
        <v>3.4763947740000002E-2</v>
      </c>
      <c r="L701" s="3"/>
      <c r="M701" s="38"/>
    </row>
    <row r="702" spans="1:13" ht="45.75" customHeight="1" outlineLevel="1" x14ac:dyDescent="0.2">
      <c r="A702" s="170" t="str">
        <f>Máximo!A702</f>
        <v>3.665</v>
      </c>
      <c r="B702" s="667" t="str">
        <f>Máximo!B702:E702</f>
        <v>12.4.3.1.   O PROPONENTE deverá suprir suporte on site para o período de transição entre desenvolvimento e produção da solução;</v>
      </c>
      <c r="C702" s="668"/>
      <c r="D702" s="668"/>
      <c r="E702" s="669"/>
      <c r="F702" s="68" t="str">
        <f>IF(Máximo!F702:I702="","",Máximo!F702:I702)</f>
        <v/>
      </c>
      <c r="G702" s="72">
        <f>Máximo!G702:J702</f>
        <v>2.1459227E-4</v>
      </c>
      <c r="H702" s="70" t="str">
        <f>IF(Máximo!H702="","",Máximo!H702)</f>
        <v>Obrigatório</v>
      </c>
      <c r="I702" s="37" t="s">
        <v>4</v>
      </c>
      <c r="J702" s="73">
        <f>IF($K$13="Não Atende",0,IF(I702="","",IF(H702="",VLOOKUP(I702,Parâmetros!$B$3:$C$6,2,0),VLOOKUP(I702,Parâmetros!$B$3:$C$6,2,0)*VLOOKUP(H702,Parâmetros!$E$3:$G$5,2,0))))</f>
        <v>4</v>
      </c>
      <c r="K702" s="74">
        <f t="shared" si="277"/>
        <v>3.4763947740000002E-2</v>
      </c>
      <c r="L702" s="3"/>
      <c r="M702" s="38"/>
    </row>
    <row r="703" spans="1:13" ht="45.75" customHeight="1" outlineLevel="1" x14ac:dyDescent="0.2">
      <c r="A703" s="170" t="str">
        <f>Máximo!A703</f>
        <v>3.666</v>
      </c>
      <c r="B703" s="667" t="str">
        <f>Máximo!B703:E703</f>
        <v>12.4.3.2.   No período T2R (Transition to Run) deverá ser garantida toda documentação necessária, conforme especificada nas várias seções deste documento, de forma que a área de operações possa desempenhar as atividades previstas para os níveis 1 e 2;</v>
      </c>
      <c r="C703" s="668"/>
      <c r="D703" s="668"/>
      <c r="E703" s="669"/>
      <c r="F703" s="68" t="str">
        <f>IF(Máximo!F703:I703="","",Máximo!F703:I703)</f>
        <v/>
      </c>
      <c r="G703" s="72">
        <f>Máximo!G703:J703</f>
        <v>2.1459227E-4</v>
      </c>
      <c r="H703" s="70" t="str">
        <f>IF(Máximo!H703="","",Máximo!H703)</f>
        <v>Obrigatório</v>
      </c>
      <c r="I703" s="37" t="s">
        <v>4</v>
      </c>
      <c r="J703" s="73">
        <f>IF($K$13="Não Atende",0,IF(I703="","",IF(H703="",VLOOKUP(I703,Parâmetros!$B$3:$C$6,2,0),VLOOKUP(I703,Parâmetros!$B$3:$C$6,2,0)*VLOOKUP(H703,Parâmetros!$E$3:$G$5,2,0))))</f>
        <v>4</v>
      </c>
      <c r="K703" s="74">
        <f t="shared" si="277"/>
        <v>3.4763947740000002E-2</v>
      </c>
      <c r="L703" s="3"/>
      <c r="M703" s="38"/>
    </row>
    <row r="704" spans="1:13" ht="45.75" customHeight="1" outlineLevel="1" x14ac:dyDescent="0.2">
      <c r="A704" s="170" t="str">
        <f>Máximo!A704</f>
        <v>3.667</v>
      </c>
      <c r="B704" s="667" t="str">
        <f>Máximo!B704:E704</f>
        <v>12.4.3.3.   A Operação assistida terá início na fase de preparação para a primeira entrega e deverá se estender até 30 dias após a finalização do projeto, contudo não podendo ser desmobilizada até que todos os problemas registrados estejam sanados e todos os processos produtivos em batch tenham sido executados em pelo menos uma oportunidade;</v>
      </c>
      <c r="C704" s="668"/>
      <c r="D704" s="668"/>
      <c r="E704" s="669"/>
      <c r="F704" s="68" t="str">
        <f>IF(Máximo!F704:I704="","",Máximo!F704:I704)</f>
        <v/>
      </c>
      <c r="G704" s="72">
        <f>Máximo!G704:J704</f>
        <v>2.1459227E-4</v>
      </c>
      <c r="H704" s="70" t="str">
        <f>IF(Máximo!H704="","",Máximo!H704)</f>
        <v>Obrigatório</v>
      </c>
      <c r="I704" s="37" t="s">
        <v>17</v>
      </c>
      <c r="J704" s="73">
        <f>IF($K$13="Não Atende",0,IF(I704="","",IF(H704="",VLOOKUP(I704,Parâmetros!$B$3:$C$6,2,0),VLOOKUP(I704,Parâmetros!$B$3:$C$6,2,0)*VLOOKUP(H704,Parâmetros!$E$3:$G$5,2,0))))</f>
        <v>2</v>
      </c>
      <c r="K704" s="74">
        <f t="shared" si="277"/>
        <v>1.7381973870000001E-2</v>
      </c>
      <c r="L704" s="3"/>
      <c r="M704" s="38"/>
    </row>
    <row r="705" spans="1:13" ht="45.75" customHeight="1" outlineLevel="1" x14ac:dyDescent="0.2">
      <c r="A705" s="170" t="str">
        <f>Máximo!A705</f>
        <v>3.668</v>
      </c>
      <c r="B705" s="667" t="str">
        <f>Máximo!B705:E705</f>
        <v>12.4.3.4.   O tipo e abrangência de cada operação assistida a ser prestada poderá variar de acordo com o escopo de cada entrega, sendo definida em tempo de projeto;</v>
      </c>
      <c r="C705" s="668"/>
      <c r="D705" s="668"/>
      <c r="E705" s="669"/>
      <c r="F705" s="68" t="str">
        <f>IF(Máximo!F705:I705="","",Máximo!F705:I705)</f>
        <v/>
      </c>
      <c r="G705" s="72">
        <f>Máximo!G705:J705</f>
        <v>2.1459227E-4</v>
      </c>
      <c r="H705" s="70" t="str">
        <f>IF(Máximo!H705="","",Máximo!H705)</f>
        <v>Obrigatório</v>
      </c>
      <c r="I705" s="37" t="s">
        <v>17</v>
      </c>
      <c r="J705" s="73">
        <f>IF($K$13="Não Atende",0,IF(I705="","",IF(H705="",VLOOKUP(I705,Parâmetros!$B$3:$C$6,2,0),VLOOKUP(I705,Parâmetros!$B$3:$C$6,2,0)*VLOOKUP(H705,Parâmetros!$E$3:$G$5,2,0))))</f>
        <v>2</v>
      </c>
      <c r="K705" s="74">
        <f t="shared" si="277"/>
        <v>1.7381973870000001E-2</v>
      </c>
      <c r="L705" s="3"/>
      <c r="M705" s="38"/>
    </row>
    <row r="706" spans="1:13" ht="45.75" customHeight="1" outlineLevel="1" x14ac:dyDescent="0.2">
      <c r="A706" s="170" t="str">
        <f>Máximo!A706</f>
        <v>3.669</v>
      </c>
      <c r="B706" s="667" t="str">
        <f>Máximo!B706:E706</f>
        <v>12.4.3.5.   O PROPONENTE deve acompanhar os indicadores do ambiente de produção em conjunto com o time de Operação de Sistemas até a implantação completa da solução prevista para a etapa (caso a solução esteja sendo implantada por etapas) e prever em sua proposta Operação Assistida para as etapas subsequentes abordando os aspectos não considerados nas etapas de implantação anteriores. Neste momento podem ser realizados Business Simulation;</v>
      </c>
      <c r="C706" s="668"/>
      <c r="D706" s="668"/>
      <c r="E706" s="669"/>
      <c r="F706" s="68" t="str">
        <f>IF(Máximo!F706:I706="","",Máximo!F706:I706)</f>
        <v/>
      </c>
      <c r="G706" s="72">
        <f>Máximo!G706:J706</f>
        <v>2.1459227E-4</v>
      </c>
      <c r="H706" s="70" t="str">
        <f>IF(Máximo!H706="","",Máximo!H706)</f>
        <v>Obrigatório</v>
      </c>
      <c r="I706" s="37" t="s">
        <v>17</v>
      </c>
      <c r="J706" s="73">
        <f>IF($K$13="Não Atende",0,IF(I706="","",IF(H706="",VLOOKUP(I706,Parâmetros!$B$3:$C$6,2,0),VLOOKUP(I706,Parâmetros!$B$3:$C$6,2,0)*VLOOKUP(H706,Parâmetros!$E$3:$G$5,2,0))))</f>
        <v>2</v>
      </c>
      <c r="K706" s="74">
        <f t="shared" si="277"/>
        <v>1.7381973870000001E-2</v>
      </c>
      <c r="L706" s="3"/>
      <c r="M706" s="38"/>
    </row>
    <row r="707" spans="1:13" ht="45.75" customHeight="1" outlineLevel="1" x14ac:dyDescent="0.2">
      <c r="A707" s="170" t="str">
        <f>Máximo!A707</f>
        <v>3.670</v>
      </c>
      <c r="B707" s="667" t="str">
        <f>Máximo!B707:E707</f>
        <v>12.4.3.6.   As intervenções no ambiente produtivo deverão ser realizadas exclusivamente pelas equipes de Operações, Produção e Ambientes com supervisão e validação do PROPONENTE;</v>
      </c>
      <c r="C707" s="668"/>
      <c r="D707" s="668"/>
      <c r="E707" s="669"/>
      <c r="F707" s="68" t="str">
        <f>IF(Máximo!F707:I707="","",Máximo!F707:I707)</f>
        <v/>
      </c>
      <c r="G707" s="72">
        <f>Máximo!G707:J707</f>
        <v>2.1459227E-4</v>
      </c>
      <c r="H707" s="70" t="str">
        <f>IF(Máximo!H707="","",Máximo!H707)</f>
        <v>Obrigatório</v>
      </c>
      <c r="I707" s="37" t="s">
        <v>4</v>
      </c>
      <c r="J707" s="73">
        <f>IF($K$13="Não Atende",0,IF(I707="","",IF(H707="",VLOOKUP(I707,Parâmetros!$B$3:$C$6,2,0),VLOOKUP(I707,Parâmetros!$B$3:$C$6,2,0)*VLOOKUP(H707,Parâmetros!$E$3:$G$5,2,0))))</f>
        <v>4</v>
      </c>
      <c r="K707" s="74">
        <f t="shared" si="277"/>
        <v>3.4763947740000002E-2</v>
      </c>
      <c r="L707" s="3"/>
      <c r="M707" s="38"/>
    </row>
    <row r="708" spans="1:13" ht="45.75" customHeight="1" outlineLevel="1" x14ac:dyDescent="0.2">
      <c r="A708" s="170" t="str">
        <f>Máximo!A708</f>
        <v>3.671</v>
      </c>
      <c r="B708" s="667" t="str">
        <f>Máximo!B708:E708</f>
        <v>12.4.3.7.   Durante a Operação Assistida, o PROPONENTE deve garantir a atualização de todas as documentações da solução já traduzindo as possíveis modificações no modus operandi da solução.</v>
      </c>
      <c r="C708" s="668"/>
      <c r="D708" s="668"/>
      <c r="E708" s="669"/>
      <c r="F708" s="68" t="str">
        <f>IF(Máximo!F708:I708="","",Máximo!F708:I708)</f>
        <v/>
      </c>
      <c r="G708" s="72">
        <f>Máximo!G708:J708</f>
        <v>2.1459227E-4</v>
      </c>
      <c r="H708" s="70" t="str">
        <f>IF(Máximo!H708="","",Máximo!H708)</f>
        <v>Obrigatório</v>
      </c>
      <c r="I708" s="37" t="s">
        <v>4</v>
      </c>
      <c r="J708" s="73">
        <f>IF($K$13="Não Atende",0,IF(I708="","",IF(H708="",VLOOKUP(I708,Parâmetros!$B$3:$C$6,2,0),VLOOKUP(I708,Parâmetros!$B$3:$C$6,2,0)*VLOOKUP(H708,Parâmetros!$E$3:$G$5,2,0))))</f>
        <v>4</v>
      </c>
      <c r="K708" s="74">
        <f t="shared" si="277"/>
        <v>3.4763947740000002E-2</v>
      </c>
      <c r="L708" s="3"/>
      <c r="M708" s="38"/>
    </row>
    <row r="709" spans="1:13" ht="45.75" customHeight="1" outlineLevel="1" x14ac:dyDescent="0.2">
      <c r="A709" s="170" t="str">
        <f>Máximo!A709</f>
        <v>3.672</v>
      </c>
      <c r="B709" s="667" t="str">
        <f>Máximo!B709:E709</f>
        <v>12.4.4.               Requisitos de Gerenciamento de Serviços</v>
      </c>
      <c r="C709" s="668"/>
      <c r="D709" s="668"/>
      <c r="E709" s="669"/>
      <c r="F709" s="68" t="str">
        <f>IF(Máximo!F709:I709="","",Máximo!F709:I709)</f>
        <v/>
      </c>
      <c r="G709" s="72">
        <f>Máximo!G709:J709</f>
        <v>2.1459227E-4</v>
      </c>
      <c r="H709" s="70" t="str">
        <f>IF(Máximo!H709="","",Máximo!H709)</f>
        <v>Obrigatório</v>
      </c>
      <c r="I709" s="37" t="s">
        <v>4</v>
      </c>
      <c r="J709" s="73">
        <f>IF($K$13="Não Atende",0,IF(I709="","",IF(H709="",VLOOKUP(I709,Parâmetros!$B$3:$C$6,2,0),VLOOKUP(I709,Parâmetros!$B$3:$C$6,2,0)*VLOOKUP(H709,Parâmetros!$E$3:$G$5,2,0))))</f>
        <v>4</v>
      </c>
      <c r="K709" s="74">
        <f t="shared" si="277"/>
        <v>3.4763947740000002E-2</v>
      </c>
      <c r="L709" s="3"/>
      <c r="M709" s="38"/>
    </row>
    <row r="710" spans="1:13" ht="45.75" customHeight="1" outlineLevel="1" x14ac:dyDescent="0.2">
      <c r="A710" s="170" t="str">
        <f>Máximo!A710</f>
        <v>3.673</v>
      </c>
      <c r="B710" s="667" t="str">
        <f>Máximo!B710:E710</f>
        <v>12.4.4.1.   Informar quais processos dos servidores, do sistema operacional e/ou de banco de dados deverão ser monitorados para acompanhar a disponibilidade da aplicação, performance das transações e cargas de trabalho;</v>
      </c>
      <c r="C710" s="668"/>
      <c r="D710" s="668"/>
      <c r="E710" s="669"/>
      <c r="F710" s="68" t="str">
        <f>IF(Máximo!F710:I710="","",Máximo!F710:I710)</f>
        <v/>
      </c>
      <c r="G710" s="72">
        <f>Máximo!G710:J710</f>
        <v>2.1459227E-4</v>
      </c>
      <c r="H710" s="70" t="str">
        <f>IF(Máximo!H710="","",Máximo!H710)</f>
        <v>Obrigatório</v>
      </c>
      <c r="I710" s="37" t="s">
        <v>4</v>
      </c>
      <c r="J710" s="73">
        <f>IF($K$13="Não Atende",0,IF(I710="","",IF(H710="",VLOOKUP(I710,Parâmetros!$B$3:$C$6,2,0),VLOOKUP(I710,Parâmetros!$B$3:$C$6,2,0)*VLOOKUP(H710,Parâmetros!$E$3:$G$5,2,0))))</f>
        <v>4</v>
      </c>
      <c r="K710" s="74">
        <f t="shared" si="277"/>
        <v>3.4763947740000002E-2</v>
      </c>
      <c r="L710" s="3"/>
      <c r="M710" s="38"/>
    </row>
    <row r="711" spans="1:13" ht="45.75" customHeight="1" outlineLevel="1" x14ac:dyDescent="0.2">
      <c r="A711" s="170" t="str">
        <f>Máximo!A711</f>
        <v>3.674</v>
      </c>
      <c r="B711" s="667" t="str">
        <f>Máximo!B711:E711</f>
        <v>12.4.4.2.   Definir em tempo de estudo e em conjunto com a Oi quais transações devem ser monitoradas e qual atuação das equipes Operacionais;</v>
      </c>
      <c r="C711" s="668"/>
      <c r="D711" s="668"/>
      <c r="E711" s="669"/>
      <c r="F711" s="68" t="str">
        <f>IF(Máximo!F711:I711="","",Máximo!F711:I711)</f>
        <v/>
      </c>
      <c r="G711" s="72">
        <f>Máximo!G711:J711</f>
        <v>2.1459227E-4</v>
      </c>
      <c r="H711" s="70" t="str">
        <f>IF(Máximo!H711="","",Máximo!H711)</f>
        <v>Obrigatório</v>
      </c>
      <c r="I711" s="37" t="s">
        <v>4</v>
      </c>
      <c r="J711" s="73">
        <f>IF($K$13="Não Atende",0,IF(I711="","",IF(H711="",VLOOKUP(I711,Parâmetros!$B$3:$C$6,2,0),VLOOKUP(I711,Parâmetros!$B$3:$C$6,2,0)*VLOOKUP(H711,Parâmetros!$E$3:$G$5,2,0))))</f>
        <v>4</v>
      </c>
      <c r="K711" s="74">
        <f t="shared" si="277"/>
        <v>3.4763947740000002E-2</v>
      </c>
      <c r="L711" s="3"/>
      <c r="M711" s="38"/>
    </row>
    <row r="712" spans="1:13" ht="45.75" customHeight="1" outlineLevel="1" x14ac:dyDescent="0.2">
      <c r="A712" s="170" t="str">
        <f>Máximo!A712</f>
        <v>3.675</v>
      </c>
      <c r="B712" s="667" t="str">
        <f>Máximo!B712:E712</f>
        <v>12.4.4.3.   Definir baseline de tempo de resposta da aplicação/serviços de acordo com a experiência do usuário (ex.: Login, abertura de tela, resposta de URL da aplicação);</v>
      </c>
      <c r="C712" s="668"/>
      <c r="D712" s="668"/>
      <c r="E712" s="669"/>
      <c r="F712" s="68" t="str">
        <f>IF(Máximo!F712:I712="","",Máximo!F712:I712)</f>
        <v/>
      </c>
      <c r="G712" s="72">
        <f>Máximo!G712:J712</f>
        <v>2.1459227E-4</v>
      </c>
      <c r="H712" s="70" t="str">
        <f>IF(Máximo!H712="","",Máximo!H712)</f>
        <v>Obrigatório</v>
      </c>
      <c r="I712" s="37" t="s">
        <v>4</v>
      </c>
      <c r="J712" s="73">
        <f>IF($K$13="Não Atende",0,IF(I712="","",IF(H712="",VLOOKUP(I712,Parâmetros!$B$3:$C$6,2,0),VLOOKUP(I712,Parâmetros!$B$3:$C$6,2,0)*VLOOKUP(H712,Parâmetros!$E$3:$G$5,2,0))))</f>
        <v>4</v>
      </c>
      <c r="K712" s="74">
        <f t="shared" si="277"/>
        <v>3.4763947740000002E-2</v>
      </c>
      <c r="L712" s="3"/>
      <c r="M712" s="38"/>
    </row>
    <row r="713" spans="1:13" ht="45.75" customHeight="1" outlineLevel="1" x14ac:dyDescent="0.2">
      <c r="A713" s="170" t="str">
        <f>Máximo!A713</f>
        <v>3.676</v>
      </c>
      <c r="B713" s="667" t="str">
        <f>Máximo!B713:E713</f>
        <v>12.4.4.4.   Definir em tempo de estudo todos os SLA dos entregáveis da produção em modalidade batch e a sua relação e impacto com os serviços de TI e processos de negócio;</v>
      </c>
      <c r="C713" s="668"/>
      <c r="D713" s="668"/>
      <c r="E713" s="669"/>
      <c r="F713" s="68" t="str">
        <f>IF(Máximo!F713:I713="","",Máximo!F713:I713)</f>
        <v/>
      </c>
      <c r="G713" s="72">
        <f>Máximo!G713:J713</f>
        <v>2.1459227E-4</v>
      </c>
      <c r="H713" s="70" t="str">
        <f>IF(Máximo!H713="","",Máximo!H713)</f>
        <v>Obrigatório</v>
      </c>
      <c r="I713" s="37" t="s">
        <v>4</v>
      </c>
      <c r="J713" s="73">
        <f>IF($K$13="Não Atende",0,IF(I713="","",IF(H713="",VLOOKUP(I713,Parâmetros!$B$3:$C$6,2,0),VLOOKUP(I713,Parâmetros!$B$3:$C$6,2,0)*VLOOKUP(H713,Parâmetros!$E$3:$G$5,2,0))))</f>
        <v>4</v>
      </c>
      <c r="K713" s="74">
        <f t="shared" si="277"/>
        <v>3.4763947740000002E-2</v>
      </c>
      <c r="L713" s="3"/>
      <c r="M713" s="38"/>
    </row>
    <row r="714" spans="1:13" ht="45.75" customHeight="1" outlineLevel="1" x14ac:dyDescent="0.2">
      <c r="A714" s="170" t="str">
        <f>Máximo!A714</f>
        <v>3.677</v>
      </c>
      <c r="B714" s="667" t="str">
        <f>Máximo!B714:E714</f>
        <v>12.4.4.5.   Informar toda volumetria de produção considerando as partes transacional e batch da solução, o ciclo de negócio e sazonalidades possíveis e o impacto relativo na infraestrutura tecnológica proposta;</v>
      </c>
      <c r="C714" s="668"/>
      <c r="D714" s="668"/>
      <c r="E714" s="669"/>
      <c r="F714" s="68" t="str">
        <f>IF(Máximo!F714:I714="","",Máximo!F714:I714)</f>
        <v/>
      </c>
      <c r="G714" s="72">
        <f>Máximo!G714:J714</f>
        <v>2.1459227E-4</v>
      </c>
      <c r="H714" s="70" t="str">
        <f>IF(Máximo!H714="","",Máximo!H714)</f>
        <v>Obrigatório</v>
      </c>
      <c r="I714" s="37" t="s">
        <v>4</v>
      </c>
      <c r="J714" s="73">
        <f>IF($K$13="Não Atende",0,IF(I714="","",IF(H714="",VLOOKUP(I714,Parâmetros!$B$3:$C$6,2,0),VLOOKUP(I714,Parâmetros!$B$3:$C$6,2,0)*VLOOKUP(H714,Parâmetros!$E$3:$G$5,2,0))))</f>
        <v>4</v>
      </c>
      <c r="K714" s="74">
        <f t="shared" si="277"/>
        <v>3.4763947740000002E-2</v>
      </c>
      <c r="L714" s="3"/>
      <c r="M714" s="38"/>
    </row>
    <row r="715" spans="1:13" ht="45.75" customHeight="1" outlineLevel="1" x14ac:dyDescent="0.2">
      <c r="A715" s="170" t="str">
        <f>Máximo!A715</f>
        <v>3.678</v>
      </c>
      <c r="B715" s="667" t="str">
        <f>Máximo!B715:E715</f>
        <v>12.4.4.6.   Definir em tempo de estudo e em conjunto com a Oi os SLA para cada processo de negócio monitorado a partir dos serviços de TI;</v>
      </c>
      <c r="C715" s="668"/>
      <c r="D715" s="668"/>
      <c r="E715" s="669"/>
      <c r="F715" s="68" t="str">
        <f>IF(Máximo!F715:I715="","",Máximo!F715:I715)</f>
        <v/>
      </c>
      <c r="G715" s="72">
        <f>Máximo!G715:J715</f>
        <v>2.1459227E-4</v>
      </c>
      <c r="H715" s="70" t="str">
        <f>IF(Máximo!H715="","",Máximo!H715)</f>
        <v>Obrigatório</v>
      </c>
      <c r="I715" s="37" t="s">
        <v>4</v>
      </c>
      <c r="J715" s="73">
        <f>IF($K$13="Não Atende",0,IF(I715="","",IF(H715="",VLOOKUP(I715,Parâmetros!$B$3:$C$6,2,0),VLOOKUP(I715,Parâmetros!$B$3:$C$6,2,0)*VLOOKUP(H715,Parâmetros!$E$3:$G$5,2,0))))</f>
        <v>4</v>
      </c>
      <c r="K715" s="74">
        <f t="shared" si="277"/>
        <v>3.4763947740000002E-2</v>
      </c>
      <c r="L715" s="3"/>
      <c r="M715" s="38"/>
    </row>
    <row r="716" spans="1:13" ht="45.75" customHeight="1" outlineLevel="1" x14ac:dyDescent="0.2">
      <c r="A716" s="170" t="str">
        <f>Máximo!A716</f>
        <v>3.679</v>
      </c>
      <c r="B716" s="667" t="str">
        <f>Máximo!B716:E716</f>
        <v>12.4.4.7.   Definir em tempo de estudo e em conjunto com a Oi os OLA para cada ação operacional envolvida na monitoração dos serviços de TI;</v>
      </c>
      <c r="C716" s="668"/>
      <c r="D716" s="668"/>
      <c r="E716" s="669"/>
      <c r="F716" s="68" t="str">
        <f>IF(Máximo!F716:I716="","",Máximo!F716:I716)</f>
        <v/>
      </c>
      <c r="G716" s="72">
        <f>Máximo!G716:J716</f>
        <v>2.1459227E-4</v>
      </c>
      <c r="H716" s="70" t="str">
        <f>IF(Máximo!H716="","",Máximo!H716)</f>
        <v>Obrigatório</v>
      </c>
      <c r="I716" s="37" t="s">
        <v>4</v>
      </c>
      <c r="J716" s="73">
        <f>IF($K$13="Não Atende",0,IF(I716="","",IF(H716="",VLOOKUP(I716,Parâmetros!$B$3:$C$6,2,0),VLOOKUP(I716,Parâmetros!$B$3:$C$6,2,0)*VLOOKUP(H716,Parâmetros!$E$3:$G$5,2,0))))</f>
        <v>4</v>
      </c>
      <c r="K716" s="74">
        <f t="shared" si="277"/>
        <v>3.4763947740000002E-2</v>
      </c>
      <c r="L716" s="3"/>
      <c r="M716" s="38"/>
    </row>
    <row r="717" spans="1:13" ht="45.75" customHeight="1" outlineLevel="1" x14ac:dyDescent="0.2">
      <c r="A717" s="170" t="str">
        <f>Máximo!A717</f>
        <v>3.680</v>
      </c>
      <c r="B717" s="667" t="str">
        <f>Máximo!B717:E717</f>
        <v>12.4.4.8.   Especificar a monitoração de serviço, através de documento próprio, contemplando visão fim a fim do processo de negócio, e correlacionando as monitorações às camadas de experiência do usuário, aplicação e infraestrutura.</v>
      </c>
      <c r="C717" s="668"/>
      <c r="D717" s="668"/>
      <c r="E717" s="669"/>
      <c r="F717" s="68" t="str">
        <f>IF(Máximo!F717:I717="","",Máximo!F717:I717)</f>
        <v/>
      </c>
      <c r="G717" s="72">
        <f>Máximo!G717:J717</f>
        <v>2.1459227E-4</v>
      </c>
      <c r="H717" s="70" t="str">
        <f>IF(Máximo!H717="","",Máximo!H717)</f>
        <v>Obrigatório</v>
      </c>
      <c r="I717" s="37" t="s">
        <v>4</v>
      </c>
      <c r="J717" s="73">
        <f>IF($K$13="Não Atende",0,IF(I717="","",IF(H717="",VLOOKUP(I717,Parâmetros!$B$3:$C$6,2,0),VLOOKUP(I717,Parâmetros!$B$3:$C$6,2,0)*VLOOKUP(H717,Parâmetros!$E$3:$G$5,2,0))))</f>
        <v>4</v>
      </c>
      <c r="K717" s="74">
        <f t="shared" si="277"/>
        <v>3.4763947740000002E-2</v>
      </c>
      <c r="L717" s="3"/>
      <c r="M717" s="38"/>
    </row>
    <row r="718" spans="1:13" ht="45.75" customHeight="1" outlineLevel="1" x14ac:dyDescent="0.2">
      <c r="A718" s="170" t="str">
        <f>Máximo!A718</f>
        <v>3.681</v>
      </c>
      <c r="B718" s="667" t="str">
        <f>Máximo!B718:E718</f>
        <v>12.4.4.9.   Informar todas as interfaces existentes com outros sistemas, e como as mesmas devem ser monitoradas, de modo que possamos ter uma visão fim-a-fim das integrações com os demais sistemas Oi.</v>
      </c>
      <c r="C718" s="668"/>
      <c r="D718" s="668"/>
      <c r="E718" s="669"/>
      <c r="F718" s="68" t="str">
        <f>IF(Máximo!F718:I718="","",Máximo!F718:I718)</f>
        <v/>
      </c>
      <c r="G718" s="72">
        <f>Máximo!G718:J718</f>
        <v>2.1459227E-4</v>
      </c>
      <c r="H718" s="70" t="str">
        <f>IF(Máximo!H718="","",Máximo!H718)</f>
        <v>Obrigatório</v>
      </c>
      <c r="I718" s="37" t="s">
        <v>4</v>
      </c>
      <c r="J718" s="73">
        <f>IF($K$13="Não Atende",0,IF(I718="","",IF(H718="",VLOOKUP(I718,Parâmetros!$B$3:$C$6,2,0),VLOOKUP(I718,Parâmetros!$B$3:$C$6,2,0)*VLOOKUP(H718,Parâmetros!$E$3:$G$5,2,0))))</f>
        <v>4</v>
      </c>
      <c r="K718" s="74">
        <f t="shared" si="277"/>
        <v>3.4763947740000002E-2</v>
      </c>
      <c r="L718" s="3"/>
      <c r="M718" s="38"/>
    </row>
    <row r="719" spans="1:13" ht="45.75" customHeight="1" outlineLevel="1" x14ac:dyDescent="0.2">
      <c r="A719" s="170" t="str">
        <f>Máximo!A719</f>
        <v>3.682</v>
      </c>
      <c r="B719" s="667" t="str">
        <f>Máximo!B719:E719</f>
        <v>12.5.Pós-Implantação (Oficialização da Operação do Sistema)</v>
      </c>
      <c r="C719" s="668"/>
      <c r="D719" s="668"/>
      <c r="E719" s="669"/>
      <c r="F719" s="68" t="str">
        <f>IF(Máximo!F719:I719="","",Máximo!F719:I719)</f>
        <v/>
      </c>
      <c r="G719" s="72">
        <f>Máximo!G719:J719</f>
        <v>2.1459227E-4</v>
      </c>
      <c r="H719" s="70" t="str">
        <f>IF(Máximo!H719="","",Máximo!H719)</f>
        <v>Obrigatório</v>
      </c>
      <c r="I719" s="37" t="s">
        <v>4</v>
      </c>
      <c r="J719" s="73">
        <f>IF($K$13="Não Atende",0,IF(I719="","",IF(H719="",VLOOKUP(I719,Parâmetros!$B$3:$C$6,2,0),VLOOKUP(I719,Parâmetros!$B$3:$C$6,2,0)*VLOOKUP(H719,Parâmetros!$E$3:$G$5,2,0))))</f>
        <v>4</v>
      </c>
      <c r="K719" s="74">
        <f t="shared" si="277"/>
        <v>3.4763947740000002E-2</v>
      </c>
      <c r="L719" s="3"/>
      <c r="M719" s="38"/>
    </row>
    <row r="720" spans="1:13" ht="45.75" customHeight="1" outlineLevel="1" x14ac:dyDescent="0.2">
      <c r="A720" s="170" t="str">
        <f>Máximo!A720</f>
        <v>3.683</v>
      </c>
      <c r="B720" s="667" t="str">
        <f>Máximo!B720:E720</f>
        <v>12.5.1.               O PROPONENTE conduzirá toda a transição para a equipe Operação de Sistemas incluindo:</v>
      </c>
      <c r="C720" s="668"/>
      <c r="D720" s="668"/>
      <c r="E720" s="669"/>
      <c r="F720" s="68" t="str">
        <f>IF(Máximo!F720:I720="","",Máximo!F720:I720)</f>
        <v/>
      </c>
      <c r="G720" s="72">
        <f>Máximo!G720:J720</f>
        <v>2.1459227E-4</v>
      </c>
      <c r="H720" s="70" t="str">
        <f>IF(Máximo!H720="","",Máximo!H720)</f>
        <v>Obrigatório</v>
      </c>
      <c r="I720" s="37" t="s">
        <v>4</v>
      </c>
      <c r="J720" s="73">
        <f>IF($K$13="Não Atende",0,IF(I720="","",IF(H720="",VLOOKUP(I720,Parâmetros!$B$3:$C$6,2,0),VLOOKUP(I720,Parâmetros!$B$3:$C$6,2,0)*VLOOKUP(H720,Parâmetros!$E$3:$G$5,2,0))))</f>
        <v>4</v>
      </c>
      <c r="K720" s="74">
        <f t="shared" si="277"/>
        <v>3.4763947740000002E-2</v>
      </c>
      <c r="L720" s="3"/>
      <c r="M720" s="38"/>
    </row>
    <row r="721" spans="1:13" ht="45.75" customHeight="1" outlineLevel="1" x14ac:dyDescent="0.2">
      <c r="A721" s="170" t="str">
        <f>Máximo!A721</f>
        <v>3.684</v>
      </c>
      <c r="B721" s="667" t="str">
        <f>Máximo!B721:E721</f>
        <v>12.5.1.1.  Alocação de recurso técnico especializado do projeto para suportar a Operação do Sistema durante o período de garantia da solução e até a estabilização completa da solução/ambiente;</v>
      </c>
      <c r="C721" s="668"/>
      <c r="D721" s="668"/>
      <c r="E721" s="669"/>
      <c r="F721" s="68" t="str">
        <f>IF(Máximo!F721:I721="","",Máximo!F721:I721)</f>
        <v/>
      </c>
      <c r="G721" s="72">
        <f>Máximo!G721:J721</f>
        <v>2.1459227E-4</v>
      </c>
      <c r="H721" s="70" t="str">
        <f>IF(Máximo!H721="","",Máximo!H721)</f>
        <v>Obrigatório</v>
      </c>
      <c r="I721" s="37" t="s">
        <v>4</v>
      </c>
      <c r="J721" s="73">
        <f>IF($K$13="Não Atende",0,IF(I721="","",IF(H721="",VLOOKUP(I721,Parâmetros!$B$3:$C$6,2,0),VLOOKUP(I721,Parâmetros!$B$3:$C$6,2,0)*VLOOKUP(H721,Parâmetros!$E$3:$G$5,2,0))))</f>
        <v>4</v>
      </c>
      <c r="K721" s="74">
        <f t="shared" si="277"/>
        <v>3.4763947740000002E-2</v>
      </c>
      <c r="L721" s="3"/>
      <c r="M721" s="38"/>
    </row>
    <row r="722" spans="1:13" ht="45.75" customHeight="1" outlineLevel="1" x14ac:dyDescent="0.2">
      <c r="A722" s="170" t="str">
        <f>Máximo!A722</f>
        <v>3.685</v>
      </c>
      <c r="B722" s="667" t="str">
        <f>Máximo!B722:E722</f>
        <v>12.5.1.2.  Apresentação do processo de acionamento e registro de problemas junto ao fornecedor, os documentos e informações a serem anexadas, assim como os procedimentos de escalação em caso de vencimento de SLA de atendimento;</v>
      </c>
      <c r="C722" s="668"/>
      <c r="D722" s="668"/>
      <c r="E722" s="669"/>
      <c r="F722" s="68" t="str">
        <f>IF(Máximo!F722:I722="","",Máximo!F722:I722)</f>
        <v/>
      </c>
      <c r="G722" s="72">
        <f>Máximo!G722:J722</f>
        <v>2.1459227E-4</v>
      </c>
      <c r="H722" s="70" t="str">
        <f>IF(Máximo!H722="","",Máximo!H722)</f>
        <v>Obrigatório</v>
      </c>
      <c r="I722" s="37" t="s">
        <v>4</v>
      </c>
      <c r="J722" s="73">
        <f>IF($K$13="Não Atende",0,IF(I722="","",IF(H722="",VLOOKUP(I722,Parâmetros!$B$3:$C$6,2,0),VLOOKUP(I722,Parâmetros!$B$3:$C$6,2,0)*VLOOKUP(H722,Parâmetros!$E$3:$G$5,2,0))))</f>
        <v>4</v>
      </c>
      <c r="K722" s="74">
        <f t="shared" si="277"/>
        <v>3.4763947740000002E-2</v>
      </c>
      <c r="L722" s="3"/>
      <c r="M722" s="38"/>
    </row>
    <row r="723" spans="1:13" ht="45.75" customHeight="1" outlineLevel="1" x14ac:dyDescent="0.2">
      <c r="A723" s="170" t="str">
        <f>Máximo!A723</f>
        <v>3.686</v>
      </c>
      <c r="B723" s="667" t="str">
        <f>Máximo!B723:E723</f>
        <v>12.5.1.3.  Apresentação dos procedimentos de blindagem do(s) ambiente(s) operacional(ais) para aprovação da Oi e realização das atividades necessárias para uma efetiva segregação de tarefas e responsabilidades entre operação, desenvolvimento e clientes/usuários;</v>
      </c>
      <c r="C723" s="668"/>
      <c r="D723" s="668"/>
      <c r="E723" s="669"/>
      <c r="F723" s="68" t="str">
        <f>IF(Máximo!F723:I723="","",Máximo!F723:I723)</f>
        <v/>
      </c>
      <c r="G723" s="72">
        <f>Máximo!G723:J723</f>
        <v>2.1459227E-4</v>
      </c>
      <c r="H723" s="70" t="str">
        <f>IF(Máximo!H723="","",Máximo!H723)</f>
        <v>Obrigatório</v>
      </c>
      <c r="I723" s="37" t="s">
        <v>4</v>
      </c>
      <c r="J723" s="73">
        <f>IF($K$13="Não Atende",0,IF(I723="","",IF(H723="",VLOOKUP(I723,Parâmetros!$B$3:$C$6,2,0),VLOOKUP(I723,Parâmetros!$B$3:$C$6,2,0)*VLOOKUP(H723,Parâmetros!$E$3:$G$5,2,0))))</f>
        <v>4</v>
      </c>
      <c r="K723" s="74">
        <f t="shared" si="277"/>
        <v>3.4763947740000002E-2</v>
      </c>
      <c r="L723" s="3"/>
      <c r="M723" s="38"/>
    </row>
    <row r="724" spans="1:13" ht="45.75" customHeight="1" outlineLevel="1" x14ac:dyDescent="0.2">
      <c r="A724" s="170" t="str">
        <f>Máximo!A724</f>
        <v>3.687</v>
      </c>
      <c r="B724" s="667" t="str">
        <f>Máximo!B724:E724</f>
        <v>12.5.1.4.  Criação da Matriz de responsabilidade do(s) ambiente(s) operacional(ais) da Solução levando em consideração as responsabilidades Nível 1 e 2  de Operações e Produção e as responsabilidades do Desenvolvimento e fornecedor da solução para o Nível 3.</v>
      </c>
      <c r="C724" s="668"/>
      <c r="D724" s="668"/>
      <c r="E724" s="669"/>
      <c r="F724" s="68" t="str">
        <f>IF(Máximo!F724:I724="","",Máximo!F724:I724)</f>
        <v/>
      </c>
      <c r="G724" s="72">
        <f>Máximo!G724:J724</f>
        <v>2.1459227E-4</v>
      </c>
      <c r="H724" s="70" t="str">
        <f>IF(Máximo!H724="","",Máximo!H724)</f>
        <v>Obrigatório</v>
      </c>
      <c r="I724" s="37" t="s">
        <v>4</v>
      </c>
      <c r="J724" s="73">
        <f>IF($K$13="Não Atende",0,IF(I724="","",IF(H724="",VLOOKUP(I724,Parâmetros!$B$3:$C$6,2,0),VLOOKUP(I724,Parâmetros!$B$3:$C$6,2,0)*VLOOKUP(H724,Parâmetros!$E$3:$G$5,2,0))))</f>
        <v>4</v>
      </c>
      <c r="K724" s="74">
        <f t="shared" si="277"/>
        <v>3.4763947740000002E-2</v>
      </c>
      <c r="L724" s="3"/>
      <c r="M724" s="38"/>
    </row>
    <row r="725" spans="1:13" ht="45.75" customHeight="1" outlineLevel="1" x14ac:dyDescent="0.2">
      <c r="A725" s="170" t="str">
        <f>Máximo!A725</f>
        <v>3.688</v>
      </c>
      <c r="B725" s="667" t="str">
        <f>Máximo!B725:E725</f>
        <v>12.5.2.               A oficialização do regime de Operação em produção ocorre após o TAP (Termo de Aceite de Produção). Neste momento são registradas as não conformidades por intermédio dos TNC (Termos de Não Conformidade), documento contendo a relação dos gaps, conflitos sistêmicos com as regras de negócio ou padrões da OI.</v>
      </c>
      <c r="C725" s="668"/>
      <c r="D725" s="668"/>
      <c r="E725" s="669"/>
      <c r="F725" s="68" t="str">
        <f>IF(Máximo!F725:I725="","",Máximo!F725:I725)</f>
        <v/>
      </c>
      <c r="G725" s="72">
        <f>Máximo!G725:J725</f>
        <v>2.1459227E-4</v>
      </c>
      <c r="H725" s="70" t="str">
        <f>IF(Máximo!H725="","",Máximo!H725)</f>
        <v>Obrigatório</v>
      </c>
      <c r="I725" s="37" t="s">
        <v>4</v>
      </c>
      <c r="J725" s="73">
        <f>IF($K$13="Não Atende",0,IF(I725="","",IF(H725="",VLOOKUP(I725,Parâmetros!$B$3:$C$6,2,0),VLOOKUP(I725,Parâmetros!$B$3:$C$6,2,0)*VLOOKUP(H725,Parâmetros!$E$3:$G$5,2,0))))</f>
        <v>4</v>
      </c>
      <c r="K725" s="74">
        <f t="shared" si="277"/>
        <v>3.4763947740000002E-2</v>
      </c>
      <c r="L725" s="3"/>
      <c r="M725" s="38"/>
    </row>
    <row r="726" spans="1:13" ht="45.75" customHeight="1" outlineLevel="1" x14ac:dyDescent="0.2">
      <c r="A726" s="170" t="str">
        <f>Máximo!A726</f>
        <v>3.689</v>
      </c>
      <c r="B726" s="667" t="str">
        <f>Máximo!B726:E726</f>
        <v>13.      Requisitos de Microinformática</v>
      </c>
      <c r="C726" s="668"/>
      <c r="D726" s="668"/>
      <c r="E726" s="669"/>
      <c r="F726" s="68" t="str">
        <f>IF(Máximo!F726:I726="","",Máximo!F726:I726)</f>
        <v/>
      </c>
      <c r="G726" s="72">
        <f>Máximo!G726:J726</f>
        <v>2.1459227E-4</v>
      </c>
      <c r="H726" s="70" t="str">
        <f>IF(Máximo!H726="","",Máximo!H726)</f>
        <v>Obrigatório</v>
      </c>
      <c r="I726" s="37" t="s">
        <v>4</v>
      </c>
      <c r="J726" s="73">
        <f>IF($K$13="Não Atende",0,IF(I726="","",IF(H726="",VLOOKUP(I726,Parâmetros!$B$3:$C$6,2,0),VLOOKUP(I726,Parâmetros!$B$3:$C$6,2,0)*VLOOKUP(H726,Parâmetros!$E$3:$G$5,2,0))))</f>
        <v>4</v>
      </c>
      <c r="K726" s="74">
        <f t="shared" si="277"/>
        <v>3.4763947740000002E-2</v>
      </c>
      <c r="L726" s="3"/>
      <c r="M726" s="38"/>
    </row>
    <row r="727" spans="1:13" ht="45.75" customHeight="1" outlineLevel="1" x14ac:dyDescent="0.2">
      <c r="A727" s="170" t="str">
        <f>Máximo!A727</f>
        <v>3.690</v>
      </c>
      <c r="B727" s="667" t="str">
        <f>Máximo!B727:E727</f>
        <v>13.1.O PROPONENTE deve obedecer os requerimentos necessários indicados pela equipe responsável pelo serviços de usuário (microinformática). Os padrões serão direcionados e disponibilizados em tempo de estudo e implementação. Podemos destacar os itens abaixo:</v>
      </c>
      <c r="C727" s="668"/>
      <c r="D727" s="668"/>
      <c r="E727" s="669"/>
      <c r="F727" s="68" t="str">
        <f>IF(Máximo!F727:I727="","",Máximo!F727:I727)</f>
        <v/>
      </c>
      <c r="G727" s="72">
        <f>Máximo!G727:J727</f>
        <v>2.1459227E-4</v>
      </c>
      <c r="H727" s="70" t="str">
        <f>IF(Máximo!H727="","",Máximo!H727)</f>
        <v>Obrigatório</v>
      </c>
      <c r="I727" s="37" t="s">
        <v>4</v>
      </c>
      <c r="J727" s="73">
        <f>IF($K$13="Não Atende",0,IF(I727="","",IF(H727="",VLOOKUP(I727,Parâmetros!$B$3:$C$6,2,0),VLOOKUP(I727,Parâmetros!$B$3:$C$6,2,0)*VLOOKUP(H727,Parâmetros!$E$3:$G$5,2,0))))</f>
        <v>4</v>
      </c>
      <c r="K727" s="74">
        <f t="shared" si="277"/>
        <v>3.4763947740000002E-2</v>
      </c>
      <c r="L727" s="3"/>
      <c r="M727" s="38"/>
    </row>
    <row r="728" spans="1:13" ht="45.75" customHeight="1" outlineLevel="1" x14ac:dyDescent="0.2">
      <c r="A728" s="170" t="str">
        <f>Máximo!A728</f>
        <v>3.691</v>
      </c>
      <c r="B728" s="667" t="str">
        <f>Máximo!B728:E728</f>
        <v>13.1.1.           O público alvo para uso de clientes e/ou front-ends web da solução ofertada será(ão):</v>
      </c>
      <c r="C728" s="668"/>
      <c r="D728" s="668"/>
      <c r="E728" s="669"/>
      <c r="F728" s="68" t="str">
        <f>IF(Máximo!F728:I728="","",Máximo!F728:I728)</f>
        <v/>
      </c>
      <c r="G728" s="72">
        <f>Máximo!G728:J728</f>
        <v>2.1459227E-4</v>
      </c>
      <c r="H728" s="70" t="str">
        <f>IF(Máximo!H728="","",Máximo!H728)</f>
        <v>Obrigatório</v>
      </c>
      <c r="I728" s="37" t="s">
        <v>4</v>
      </c>
      <c r="J728" s="73">
        <f>IF($K$13="Não Atende",0,IF(I728="","",IF(H728="",VLOOKUP(I728,Parâmetros!$B$3:$C$6,2,0),VLOOKUP(I728,Parâmetros!$B$3:$C$6,2,0)*VLOOKUP(H728,Parâmetros!$E$3:$G$5,2,0))))</f>
        <v>4</v>
      </c>
      <c r="K728" s="74">
        <f t="shared" si="277"/>
        <v>3.4763947740000002E-2</v>
      </c>
      <c r="L728" s="3"/>
      <c r="M728" s="38"/>
    </row>
    <row r="729" spans="1:13" ht="45.75" customHeight="1" outlineLevel="1" x14ac:dyDescent="0.2">
      <c r="A729" s="170" t="str">
        <f>Máximo!A729</f>
        <v>3.692</v>
      </c>
      <c r="B729" s="667" t="str">
        <f>Máximo!B729:E729</f>
        <v>13.1.1.1.           Cliente da Oi fora da companhia</v>
      </c>
      <c r="C729" s="668"/>
      <c r="D729" s="668"/>
      <c r="E729" s="669"/>
      <c r="F729" s="68" t="str">
        <f>IF(Máximo!F729:I729="","",Máximo!F729:I729)</f>
        <v/>
      </c>
      <c r="G729" s="72">
        <f>Máximo!G729:J729</f>
        <v>2.1459227E-4</v>
      </c>
      <c r="H729" s="70" t="str">
        <f>IF(Máximo!H729="","",Máximo!H729)</f>
        <v>Obrigatório</v>
      </c>
      <c r="I729" s="37" t="s">
        <v>5</v>
      </c>
      <c r="J729" s="73">
        <f>IF($K$13="Não Atende",0,IF(I729="","",IF(H729="",VLOOKUP(I729,Parâmetros!$B$3:$C$6,2,0),VLOOKUP(I729,Parâmetros!$B$3:$C$6,2,0)*VLOOKUP(H729,Parâmetros!$E$3:$G$5,2,0))))</f>
        <v>0</v>
      </c>
      <c r="K729" s="74">
        <f t="shared" si="277"/>
        <v>0</v>
      </c>
      <c r="L729" s="3"/>
      <c r="M729" s="38"/>
    </row>
    <row r="730" spans="1:13" ht="45.75" customHeight="1" outlineLevel="1" x14ac:dyDescent="0.2">
      <c r="A730" s="170" t="str">
        <f>Máximo!A730</f>
        <v>3.693</v>
      </c>
      <c r="B730" s="667" t="str">
        <f>Máximo!B730:E730</f>
        <v>13.1.1.2.           Colaborador ou parceiro da Oi dentro da companhia</v>
      </c>
      <c r="C730" s="668"/>
      <c r="D730" s="668"/>
      <c r="E730" s="669"/>
      <c r="F730" s="68" t="str">
        <f>IF(Máximo!F730:I730="","",Máximo!F730:I730)</f>
        <v/>
      </c>
      <c r="G730" s="72">
        <f>Máximo!G730:J730</f>
        <v>2.1459227E-4</v>
      </c>
      <c r="H730" s="70" t="str">
        <f>IF(Máximo!H730="","",Máximo!H730)</f>
        <v>Obrigatório</v>
      </c>
      <c r="I730" s="37" t="s">
        <v>4</v>
      </c>
      <c r="J730" s="73">
        <f>IF($K$13="Não Atende",0,IF(I730="","",IF(H730="",VLOOKUP(I730,Parâmetros!$B$3:$C$6,2,0),VLOOKUP(I730,Parâmetros!$B$3:$C$6,2,0)*VLOOKUP(H730,Parâmetros!$E$3:$G$5,2,0))))</f>
        <v>4</v>
      </c>
      <c r="K730" s="74">
        <f t="shared" si="277"/>
        <v>3.4763947740000002E-2</v>
      </c>
      <c r="L730" s="3"/>
      <c r="M730" s="38"/>
    </row>
    <row r="731" spans="1:13" ht="45.75" customHeight="1" outlineLevel="1" x14ac:dyDescent="0.2">
      <c r="A731" s="170" t="str">
        <f>Máximo!A731</f>
        <v>3.694</v>
      </c>
      <c r="B731" s="667" t="str">
        <f>Máximo!B731:E731</f>
        <v>13.1.1.3.           Parceiro Oi fora da companhia (através de link);</v>
      </c>
      <c r="C731" s="668"/>
      <c r="D731" s="668"/>
      <c r="E731" s="669"/>
      <c r="F731" s="68" t="str">
        <f>IF(Máximo!F731:I731="","",Máximo!F731:I731)</f>
        <v/>
      </c>
      <c r="G731" s="72">
        <f>Máximo!G731:J731</f>
        <v>2.1459227E-4</v>
      </c>
      <c r="H731" s="70" t="str">
        <f>IF(Máximo!H731="","",Máximo!H731)</f>
        <v>Obrigatório</v>
      </c>
      <c r="I731" s="37" t="s">
        <v>4</v>
      </c>
      <c r="J731" s="73">
        <f>IF($K$13="Não Atende",0,IF(I731="","",IF(H731="",VLOOKUP(I731,Parâmetros!$B$3:$C$6,2,0),VLOOKUP(I731,Parâmetros!$B$3:$C$6,2,0)*VLOOKUP(H731,Parâmetros!$E$3:$G$5,2,0))))</f>
        <v>4</v>
      </c>
      <c r="K731" s="74">
        <f t="shared" si="277"/>
        <v>3.4763947740000002E-2</v>
      </c>
      <c r="L731" s="3"/>
      <c r="M731" s="38"/>
    </row>
    <row r="732" spans="1:13" ht="45.75" customHeight="1" outlineLevel="1" x14ac:dyDescent="0.2">
      <c r="A732" s="170" t="str">
        <f>Máximo!A732</f>
        <v>3.695</v>
      </c>
      <c r="B732" s="667" t="str">
        <f>Máximo!B732:E732</f>
        <v>13.1.1.4.           Lojas próprias;</v>
      </c>
      <c r="C732" s="668"/>
      <c r="D732" s="668"/>
      <c r="E732" s="669"/>
      <c r="F732" s="68" t="str">
        <f>IF(Máximo!F732:I732="","",Máximo!F732:I732)</f>
        <v/>
      </c>
      <c r="G732" s="72">
        <f>Máximo!G732:J732</f>
        <v>2.1459227E-4</v>
      </c>
      <c r="H732" s="70" t="str">
        <f>IF(Máximo!H732="","",Máximo!H732)</f>
        <v>Obrigatório</v>
      </c>
      <c r="I732" s="37" t="s">
        <v>5</v>
      </c>
      <c r="J732" s="73">
        <f>IF($K$13="Não Atende",0,IF(I732="","",IF(H732="",VLOOKUP(I732,Parâmetros!$B$3:$C$6,2,0),VLOOKUP(I732,Parâmetros!$B$3:$C$6,2,0)*VLOOKUP(H732,Parâmetros!$E$3:$G$5,2,0))))</f>
        <v>0</v>
      </c>
      <c r="K732" s="74">
        <f t="shared" si="277"/>
        <v>0</v>
      </c>
      <c r="L732" s="3"/>
      <c r="M732" s="38"/>
    </row>
    <row r="733" spans="1:13" ht="45.75" customHeight="1" outlineLevel="1" x14ac:dyDescent="0.2">
      <c r="A733" s="170" t="str">
        <f>Máximo!A733</f>
        <v>3.696</v>
      </c>
      <c r="B733" s="667" t="str">
        <f>Máximo!B733:E733</f>
        <v>13.1.1.5.           Call Center</v>
      </c>
      <c r="C733" s="668"/>
      <c r="D733" s="668"/>
      <c r="E733" s="669"/>
      <c r="F733" s="68" t="str">
        <f>IF(Máximo!F733:I733="","",Máximo!F733:I733)</f>
        <v/>
      </c>
      <c r="G733" s="72">
        <f>Máximo!G733:J733</f>
        <v>2.1459227E-4</v>
      </c>
      <c r="H733" s="70" t="str">
        <f>IF(Máximo!H733="","",Máximo!H733)</f>
        <v>Obrigatório</v>
      </c>
      <c r="I733" s="37" t="s">
        <v>5</v>
      </c>
      <c r="J733" s="73">
        <f>IF($K$13="Não Atende",0,IF(I733="","",IF(H733="",VLOOKUP(I733,Parâmetros!$B$3:$C$6,2,0),VLOOKUP(I733,Parâmetros!$B$3:$C$6,2,0)*VLOOKUP(H733,Parâmetros!$E$3:$G$5,2,0))))</f>
        <v>0</v>
      </c>
      <c r="K733" s="74">
        <f t="shared" si="277"/>
        <v>0</v>
      </c>
      <c r="L733" s="3"/>
      <c r="M733" s="38"/>
    </row>
    <row r="734" spans="1:13" ht="45.75" customHeight="1" outlineLevel="1" x14ac:dyDescent="0.2">
      <c r="A734" s="170" t="str">
        <f>Máximo!A734</f>
        <v>3.697</v>
      </c>
      <c r="B734" s="667" t="str">
        <f>Máximo!B734:E734</f>
        <v>13.2.Software</v>
      </c>
      <c r="C734" s="668"/>
      <c r="D734" s="668"/>
      <c r="E734" s="669"/>
      <c r="F734" s="68" t="str">
        <f>IF(Máximo!F734:I734="","",Máximo!F734:I734)</f>
        <v/>
      </c>
      <c r="G734" s="72">
        <f>Máximo!G734:J734</f>
        <v>2.1459227E-4</v>
      </c>
      <c r="H734" s="70" t="str">
        <f>IF(Máximo!H734="","",Máximo!H734)</f>
        <v>Obrigatório</v>
      </c>
      <c r="I734" s="37" t="s">
        <v>4</v>
      </c>
      <c r="J734" s="73">
        <f>IF($K$13="Não Atende",0,IF(I734="","",IF(H734="",VLOOKUP(I734,Parâmetros!$B$3:$C$6,2,0),VLOOKUP(I734,Parâmetros!$B$3:$C$6,2,0)*VLOOKUP(H734,Parâmetros!$E$3:$G$5,2,0))))</f>
        <v>4</v>
      </c>
      <c r="K734" s="74">
        <f t="shared" si="277"/>
        <v>3.4763947740000002E-2</v>
      </c>
      <c r="L734" s="3"/>
      <c r="M734" s="38"/>
    </row>
    <row r="735" spans="1:13" ht="45.75" customHeight="1" outlineLevel="1" x14ac:dyDescent="0.2">
      <c r="A735" s="170" t="str">
        <f>Máximo!A735</f>
        <v>3.698</v>
      </c>
      <c r="B735" s="667" t="str">
        <f>Máximo!B735:E735</f>
        <v>13.2.1.           O PROPONENTE deverá especificar como se darão as atualizações dos clientes, bem como a instalação de fixes e patches desenvolvidos durante o ciclo de vida do produto.</v>
      </c>
      <c r="C735" s="668"/>
      <c r="D735" s="668"/>
      <c r="E735" s="669"/>
      <c r="F735" s="68" t="str">
        <f>IF(Máximo!F735:I735="","",Máximo!F735:I735)</f>
        <v/>
      </c>
      <c r="G735" s="72">
        <f>Máximo!G735:J735</f>
        <v>2.1459227E-4</v>
      </c>
      <c r="H735" s="70" t="str">
        <f>IF(Máximo!H735="","",Máximo!H735)</f>
        <v>Obrigatório</v>
      </c>
      <c r="I735" s="37" t="s">
        <v>4</v>
      </c>
      <c r="J735" s="73">
        <f>IF($K$13="Não Atende",0,IF(I735="","",IF(H735="",VLOOKUP(I735,Parâmetros!$B$3:$C$6,2,0),VLOOKUP(I735,Parâmetros!$B$3:$C$6,2,0)*VLOOKUP(H735,Parâmetros!$E$3:$G$5,2,0))))</f>
        <v>4</v>
      </c>
      <c r="K735" s="74">
        <f t="shared" si="277"/>
        <v>3.4763947740000002E-2</v>
      </c>
      <c r="L735" s="3"/>
      <c r="M735" s="38"/>
    </row>
    <row r="736" spans="1:13" ht="45.75" customHeight="1" outlineLevel="1" x14ac:dyDescent="0.2">
      <c r="A736" s="170" t="str">
        <f>Máximo!A736</f>
        <v>3.699</v>
      </c>
      <c r="B736" s="667" t="str">
        <f>Máximo!B736:E736</f>
        <v>13.2.2.           A solução deverá funcionar sem a necessidade de conceder privilégio administrativo a conta do usuário;</v>
      </c>
      <c r="C736" s="668"/>
      <c r="D736" s="668"/>
      <c r="E736" s="669"/>
      <c r="F736" s="68" t="str">
        <f>IF(Máximo!F736:I736="","",Máximo!F736:I736)</f>
        <v/>
      </c>
      <c r="G736" s="72">
        <f>Máximo!G736:J736</f>
        <v>2.1459227E-4</v>
      </c>
      <c r="H736" s="70" t="str">
        <f>IF(Máximo!H736="","",Máximo!H736)</f>
        <v>Obrigatório</v>
      </c>
      <c r="I736" s="37" t="s">
        <v>4</v>
      </c>
      <c r="J736" s="73">
        <f>IF($K$13="Não Atende",0,IF(I736="","",IF(H736="",VLOOKUP(I736,Parâmetros!$B$3:$C$6,2,0),VLOOKUP(I736,Parâmetros!$B$3:$C$6,2,0)*VLOOKUP(H736,Parâmetros!$E$3:$G$5,2,0))))</f>
        <v>4</v>
      </c>
      <c r="K736" s="74">
        <f t="shared" si="277"/>
        <v>3.4763947740000002E-2</v>
      </c>
      <c r="L736" s="3"/>
      <c r="M736" s="38"/>
    </row>
    <row r="737" spans="1:13" ht="45.75" customHeight="1" outlineLevel="1" x14ac:dyDescent="0.2">
      <c r="A737" s="170" t="str">
        <f>Máximo!A737</f>
        <v>3.700</v>
      </c>
      <c r="B737" s="667" t="str">
        <f>Máximo!B737:E737</f>
        <v>13.2.3.           A solução não poderá exigir IIS, Apache, Tomcat ou qualquer outro serviço que atue como webserver ou servidor de aplicação.</v>
      </c>
      <c r="C737" s="668"/>
      <c r="D737" s="668"/>
      <c r="E737" s="669"/>
      <c r="F737" s="68" t="str">
        <f>IF(Máximo!F737:I737="","",Máximo!F737:I737)</f>
        <v/>
      </c>
      <c r="G737" s="72">
        <f>Máximo!G737:J737</f>
        <v>2.1459227E-4</v>
      </c>
      <c r="H737" s="70" t="str">
        <f>IF(Máximo!H737="","",Máximo!H737)</f>
        <v>Obrigatório</v>
      </c>
      <c r="I737" s="37" t="s">
        <v>5</v>
      </c>
      <c r="J737" s="73">
        <f>IF($K$13="Não Atende",0,IF(I737="","",IF(H737="",VLOOKUP(I737,Parâmetros!$B$3:$C$6,2,0),VLOOKUP(I737,Parâmetros!$B$3:$C$6,2,0)*VLOOKUP(H737,Parâmetros!$E$3:$G$5,2,0))))</f>
        <v>0</v>
      </c>
      <c r="K737" s="74">
        <f t="shared" si="277"/>
        <v>0</v>
      </c>
      <c r="L737" s="3"/>
      <c r="M737" s="38"/>
    </row>
    <row r="738" spans="1:13" ht="45.75" customHeight="1" outlineLevel="1" x14ac:dyDescent="0.2">
      <c r="A738" s="170" t="str">
        <f>Máximo!A738</f>
        <v>3.701</v>
      </c>
      <c r="B738" s="667" t="str">
        <f>Máximo!B738:E738</f>
        <v>13.2.4.           A solução não poderá exigir serviços que trabalhem como servidor de banco de dados na máquina. Exemplo: MySQL e SQL Server</v>
      </c>
      <c r="C738" s="668"/>
      <c r="D738" s="668"/>
      <c r="E738" s="669"/>
      <c r="F738" s="68" t="str">
        <f>IF(Máximo!F738:I738="","",Máximo!F738:I738)</f>
        <v/>
      </c>
      <c r="G738" s="72">
        <f>Máximo!G738:J738</f>
        <v>2.1459227E-4</v>
      </c>
      <c r="H738" s="70" t="str">
        <f>IF(Máximo!H738="","",Máximo!H738)</f>
        <v>Obrigatório</v>
      </c>
      <c r="I738" s="37" t="s">
        <v>4</v>
      </c>
      <c r="J738" s="73">
        <f>IF($K$13="Não Atende",0,IF(I738="","",IF(H738="",VLOOKUP(I738,Parâmetros!$B$3:$C$6,2,0),VLOOKUP(I738,Parâmetros!$B$3:$C$6,2,0)*VLOOKUP(H738,Parâmetros!$E$3:$G$5,2,0))))</f>
        <v>4</v>
      </c>
      <c r="K738" s="74">
        <f t="shared" si="277"/>
        <v>3.4763947740000002E-2</v>
      </c>
      <c r="L738" s="3"/>
      <c r="M738" s="38"/>
    </row>
    <row r="739" spans="1:13" ht="45.75" customHeight="1" outlineLevel="1" x14ac:dyDescent="0.2">
      <c r="A739" s="170" t="str">
        <f>Máximo!A739</f>
        <v>3.702</v>
      </c>
      <c r="B739" s="667" t="str">
        <f>Máximo!B739:E739</f>
        <v>13.2.5.           A solução não poderá exigir máquinas virtuais para seu funcionamento. (Ex.: XP Mode)</v>
      </c>
      <c r="C739" s="668"/>
      <c r="D739" s="668"/>
      <c r="E739" s="669"/>
      <c r="F739" s="68" t="str">
        <f>IF(Máximo!F739:I739="","",Máximo!F739:I739)</f>
        <v/>
      </c>
      <c r="G739" s="72">
        <f>Máximo!G739:J739</f>
        <v>2.1459227E-4</v>
      </c>
      <c r="H739" s="70" t="str">
        <f>IF(Máximo!H739="","",Máximo!H739)</f>
        <v>Obrigatório</v>
      </c>
      <c r="I739" s="37" t="s">
        <v>4</v>
      </c>
      <c r="J739" s="73">
        <f>IF($K$13="Não Atende",0,IF(I739="","",IF(H739="",VLOOKUP(I739,Parâmetros!$B$3:$C$6,2,0),VLOOKUP(I739,Parâmetros!$B$3:$C$6,2,0)*VLOOKUP(H739,Parâmetros!$E$3:$G$5,2,0))))</f>
        <v>4</v>
      </c>
      <c r="K739" s="74">
        <f t="shared" si="277"/>
        <v>3.4763947740000002E-2</v>
      </c>
      <c r="L739" s="3"/>
      <c r="M739" s="38"/>
    </row>
    <row r="740" spans="1:13" ht="45.75" customHeight="1" outlineLevel="1" x14ac:dyDescent="0.2">
      <c r="A740" s="170" t="str">
        <f>Máximo!A740</f>
        <v>3.703</v>
      </c>
      <c r="B740" s="667" t="str">
        <f>Máximo!B740:E740</f>
        <v>13.2.6.           A solução deverá permitir instalação e atualização em massa através de pacotes de instalação padrão de mercado;</v>
      </c>
      <c r="C740" s="668"/>
      <c r="D740" s="668"/>
      <c r="E740" s="669"/>
      <c r="F740" s="68" t="str">
        <f>IF(Máximo!F740:I740="","",Máximo!F740:I740)</f>
        <v/>
      </c>
      <c r="G740" s="72">
        <f>Máximo!G740:J740</f>
        <v>2.1459227E-4</v>
      </c>
      <c r="H740" s="70" t="str">
        <f>IF(Máximo!H740="","",Máximo!H740)</f>
        <v>Obrigatório</v>
      </c>
      <c r="I740" s="37" t="s">
        <v>4</v>
      </c>
      <c r="J740" s="73">
        <f>IF($K$13="Não Atende",0,IF(I740="","",IF(H740="",VLOOKUP(I740,Parâmetros!$B$3:$C$6,2,0),VLOOKUP(I740,Parâmetros!$B$3:$C$6,2,0)*VLOOKUP(H740,Parâmetros!$E$3:$G$5,2,0))))</f>
        <v>4</v>
      </c>
      <c r="K740" s="74">
        <f t="shared" si="277"/>
        <v>3.4763947740000002E-2</v>
      </c>
      <c r="L740" s="3"/>
      <c r="M740" s="38"/>
    </row>
    <row r="741" spans="1:13" ht="45.75" customHeight="1" outlineLevel="1" x14ac:dyDescent="0.2">
      <c r="A741" s="170" t="str">
        <f>Máximo!A741</f>
        <v>3.704</v>
      </c>
      <c r="B741" s="667" t="str">
        <f>Máximo!B741:E741</f>
        <v>13.2.7.           A solução deverá utilizar como padrão de digitalização de documentos o formato PDF;</v>
      </c>
      <c r="C741" s="668"/>
      <c r="D741" s="668"/>
      <c r="E741" s="669"/>
      <c r="F741" s="68" t="str">
        <f>IF(Máximo!F741:I741="","",Máximo!F741:I741)</f>
        <v/>
      </c>
      <c r="G741" s="72">
        <f>Máximo!G741:J741</f>
        <v>2.1459227E-4</v>
      </c>
      <c r="H741" s="70" t="str">
        <f>IF(Máximo!H741="","",Máximo!H741)</f>
        <v>Obrigatório</v>
      </c>
      <c r="I741" s="37" t="s">
        <v>4</v>
      </c>
      <c r="J741" s="73">
        <f>IF($K$13="Não Atende",0,IF(I741="","",IF(H741="",VLOOKUP(I741,Parâmetros!$B$3:$C$6,2,0),VLOOKUP(I741,Parâmetros!$B$3:$C$6,2,0)*VLOOKUP(H741,Parâmetros!$E$3:$G$5,2,0))))</f>
        <v>4</v>
      </c>
      <c r="K741" s="74">
        <f t="shared" si="277"/>
        <v>3.4763947740000002E-2</v>
      </c>
      <c r="L741" s="3"/>
      <c r="M741" s="38"/>
    </row>
    <row r="742" spans="1:13" ht="45.75" customHeight="1" outlineLevel="1" x14ac:dyDescent="0.2">
      <c r="A742" s="170" t="str">
        <f>Máximo!A742</f>
        <v>3.705</v>
      </c>
      <c r="B742" s="667" t="str">
        <f>Máximo!B742:E742</f>
        <v>13.2.8.           A solução deverá utilizar como padrão de compactação ZIP;</v>
      </c>
      <c r="C742" s="668"/>
      <c r="D742" s="668"/>
      <c r="E742" s="669"/>
      <c r="F742" s="68" t="str">
        <f>IF(Máximo!F742:I742="","",Máximo!F742:I742)</f>
        <v/>
      </c>
      <c r="G742" s="72">
        <f>Máximo!G742:J742</f>
        <v>2.1459227E-4</v>
      </c>
      <c r="H742" s="70" t="str">
        <f>IF(Máximo!H742="","",Máximo!H742)</f>
        <v>Obrigatório</v>
      </c>
      <c r="I742" s="37" t="s">
        <v>17</v>
      </c>
      <c r="J742" s="73">
        <f>IF($K$13="Não Atende",0,IF(I742="","",IF(H742="",VLOOKUP(I742,Parâmetros!$B$3:$C$6,2,0),VLOOKUP(I742,Parâmetros!$B$3:$C$6,2,0)*VLOOKUP(H742,Parâmetros!$E$3:$G$5,2,0))))</f>
        <v>2</v>
      </c>
      <c r="K742" s="74">
        <f t="shared" si="277"/>
        <v>1.7381973870000001E-2</v>
      </c>
      <c r="L742" s="3"/>
      <c r="M742" s="38"/>
    </row>
    <row r="743" spans="1:13" ht="45.75" customHeight="1" outlineLevel="1" x14ac:dyDescent="0.2">
      <c r="A743" s="170" t="str">
        <f>Máximo!A743</f>
        <v>3.706</v>
      </c>
      <c r="B743" s="667" t="str">
        <f>Máximo!B743:E743</f>
        <v>13.2.9.           A solução não poderá exigir versões específicas de produtos como Java e Flash;</v>
      </c>
      <c r="C743" s="668"/>
      <c r="D743" s="668"/>
      <c r="E743" s="669"/>
      <c r="F743" s="68" t="str">
        <f>IF(Máximo!F743:I743="","",Máximo!F743:I743)</f>
        <v/>
      </c>
      <c r="G743" s="72">
        <f>Máximo!G743:J743</f>
        <v>2.1459227E-4</v>
      </c>
      <c r="H743" s="70" t="str">
        <f>IF(Máximo!H743="","",Máximo!H743)</f>
        <v>Obrigatório</v>
      </c>
      <c r="I743" s="37" t="s">
        <v>4</v>
      </c>
      <c r="J743" s="73">
        <f>IF($K$13="Não Atende",0,IF(I743="","",IF(H743="",VLOOKUP(I743,Parâmetros!$B$3:$C$6,2,0),VLOOKUP(I743,Parâmetros!$B$3:$C$6,2,0)*VLOOKUP(H743,Parâmetros!$E$3:$G$5,2,0))))</f>
        <v>4</v>
      </c>
      <c r="K743" s="74">
        <f t="shared" si="277"/>
        <v>3.4763947740000002E-2</v>
      </c>
      <c r="L743" s="3"/>
      <c r="M743" s="38"/>
    </row>
    <row r="744" spans="1:13" ht="45.75" customHeight="1" outlineLevel="1" x14ac:dyDescent="0.2">
      <c r="A744" s="170" t="str">
        <f>Máximo!A744</f>
        <v>3.707</v>
      </c>
      <c r="B744" s="667" t="str">
        <f>Máximo!B744:E744</f>
        <v>13.2.10.    A solução não poderá exigir o uso de produtos que requeiram aquisição de licenças sem prévio acordo.</v>
      </c>
      <c r="C744" s="668"/>
      <c r="D744" s="668"/>
      <c r="E744" s="669"/>
      <c r="F744" s="68" t="str">
        <f>IF(Máximo!F744:I744="","",Máximo!F744:I744)</f>
        <v/>
      </c>
      <c r="G744" s="72">
        <f>Máximo!G744:J744</f>
        <v>2.1459227E-4</v>
      </c>
      <c r="H744" s="70" t="str">
        <f>IF(Máximo!H744="","",Máximo!H744)</f>
        <v>Obrigatório</v>
      </c>
      <c r="I744" s="37" t="s">
        <v>4</v>
      </c>
      <c r="J744" s="73">
        <f>IF($K$13="Não Atende",0,IF(I744="","",IF(H744="",VLOOKUP(I744,Parâmetros!$B$3:$C$6,2,0),VLOOKUP(I744,Parâmetros!$B$3:$C$6,2,0)*VLOOKUP(H744,Parâmetros!$E$3:$G$5,2,0))))</f>
        <v>4</v>
      </c>
      <c r="K744" s="74">
        <f t="shared" si="277"/>
        <v>3.4763947740000002E-2</v>
      </c>
      <c r="L744" s="3"/>
      <c r="M744" s="38"/>
    </row>
    <row r="745" spans="1:13" ht="45.75" customHeight="1" outlineLevel="1" x14ac:dyDescent="0.2">
      <c r="A745" s="170" t="str">
        <f>Máximo!A745</f>
        <v>3.708</v>
      </c>
      <c r="B745" s="667" t="str">
        <f>Máximo!B745:E745</f>
        <v>13.3.O PROPONENTE deverá garantir que o hardware necessário para funcionamento das aplicações nas estações de trabalho esteja de acordo, no mínimo, com os seguintes processadores, memórias e HDs:</v>
      </c>
      <c r="C745" s="668"/>
      <c r="D745" s="668"/>
      <c r="E745" s="669"/>
      <c r="F745" s="68" t="str">
        <f>IF(Máximo!F745:I745="","",Máximo!F745:I745)</f>
        <v/>
      </c>
      <c r="G745" s="72">
        <f>Máximo!G745:J745</f>
        <v>2.1459227E-4</v>
      </c>
      <c r="H745" s="70" t="str">
        <f>IF(Máximo!H745="","",Máximo!H745)</f>
        <v>Obrigatório</v>
      </c>
      <c r="I745" s="37" t="s">
        <v>4</v>
      </c>
      <c r="J745" s="73">
        <f>IF($K$13="Não Atende",0,IF(I745="","",IF(H745="",VLOOKUP(I745,Parâmetros!$B$3:$C$6,2,0),VLOOKUP(I745,Parâmetros!$B$3:$C$6,2,0)*VLOOKUP(H745,Parâmetros!$E$3:$G$5,2,0))))</f>
        <v>4</v>
      </c>
      <c r="K745" s="74">
        <f t="shared" ref="K745" si="278">IF(J745="",0,((G745*J745)*$F$30)*0.9*100)</f>
        <v>3.4763947740000002E-2</v>
      </c>
      <c r="L745" s="3"/>
      <c r="M745" s="38"/>
    </row>
    <row r="746" spans="1:13" ht="45.75" customHeight="1" outlineLevel="1" x14ac:dyDescent="0.2">
      <c r="A746" s="170" t="str">
        <f>Máximo!A746</f>
        <v>3.709</v>
      </c>
      <c r="B746" s="667" t="str">
        <f>Máximo!B746:E746</f>
        <v>13.3.1.           Intel Core i3 ou superior</v>
      </c>
      <c r="C746" s="668"/>
      <c r="D746" s="668"/>
      <c r="E746" s="669"/>
      <c r="F746" s="68" t="str">
        <f>IF(Máximo!F746:I746="","",Máximo!F746:I746)</f>
        <v/>
      </c>
      <c r="G746" s="72">
        <f>Máximo!G746:J746</f>
        <v>2.1459227E-4</v>
      </c>
      <c r="H746" s="70" t="str">
        <f>IF(Máximo!H746="","",Máximo!H746)</f>
        <v>Obrigatório</v>
      </c>
      <c r="I746" s="37" t="s">
        <v>4</v>
      </c>
      <c r="J746" s="73">
        <f>IF($K$13="Não Atende",0,IF(I746="","",IF(H746="",VLOOKUP(I746,Parâmetros!$B$3:$C$6,2,0),VLOOKUP(I746,Parâmetros!$B$3:$C$6,2,0)*VLOOKUP(H746,Parâmetros!$E$3:$G$5,2,0))))</f>
        <v>4</v>
      </c>
      <c r="K746" s="74">
        <f t="shared" ref="K746" si="279">IF(J746="",0,((G746*J746)*$F$30)*0.9*100)</f>
        <v>3.4763947740000002E-2</v>
      </c>
      <c r="L746" s="3"/>
      <c r="M746" s="38"/>
    </row>
    <row r="747" spans="1:13" ht="45.75" customHeight="1" outlineLevel="1" x14ac:dyDescent="0.2">
      <c r="A747" s="170" t="str">
        <f>Máximo!A747</f>
        <v>3.710</v>
      </c>
      <c r="B747" s="667" t="str">
        <f>Máximo!B747:E747</f>
        <v>13.3.2.           2Gb RAM ou superior</v>
      </c>
      <c r="C747" s="668"/>
      <c r="D747" s="668"/>
      <c r="E747" s="669"/>
      <c r="F747" s="68" t="str">
        <f>IF(Máximo!F747:I747="","",Máximo!F747:I747)</f>
        <v/>
      </c>
      <c r="G747" s="72">
        <f>Máximo!G747:J747</f>
        <v>2.1459227E-4</v>
      </c>
      <c r="H747" s="70" t="str">
        <f>IF(Máximo!H747="","",Máximo!H747)</f>
        <v>Obrigatório</v>
      </c>
      <c r="I747" s="37" t="s">
        <v>4</v>
      </c>
      <c r="J747" s="73">
        <f>IF($K$13="Não Atende",0,IF(I747="","",IF(H747="",VLOOKUP(I747,Parâmetros!$B$3:$C$6,2,0),VLOOKUP(I747,Parâmetros!$B$3:$C$6,2,0)*VLOOKUP(H747,Parâmetros!$E$3:$G$5,2,0))))</f>
        <v>4</v>
      </c>
      <c r="K747" s="74">
        <f t="shared" ref="K747" si="280">IF(J747="",0,((G747*J747)*$F$30)*0.9*100)</f>
        <v>3.4763947740000002E-2</v>
      </c>
      <c r="L747" s="3"/>
      <c r="M747" s="38"/>
    </row>
    <row r="748" spans="1:13" ht="45.75" customHeight="1" outlineLevel="1" x14ac:dyDescent="0.2">
      <c r="A748" s="170" t="str">
        <f>Máximo!A748</f>
        <v>3.711</v>
      </c>
      <c r="B748" s="667" t="str">
        <f>Máximo!B748:E748</f>
        <v>13.3.3.           HD 80 Gb ou superior</v>
      </c>
      <c r="C748" s="668"/>
      <c r="D748" s="668"/>
      <c r="E748" s="669"/>
      <c r="F748" s="68" t="str">
        <f>IF(Máximo!F748:I748="","",Máximo!F748:I748)</f>
        <v/>
      </c>
      <c r="G748" s="72">
        <f>Máximo!G748:J748</f>
        <v>2.1459227E-4</v>
      </c>
      <c r="H748" s="70" t="str">
        <f>IF(Máximo!H748="","",Máximo!H748)</f>
        <v>Obrigatório</v>
      </c>
      <c r="I748" s="37" t="s">
        <v>4</v>
      </c>
      <c r="J748" s="73">
        <f>IF($K$13="Não Atende",0,IF(I748="","",IF(H748="",VLOOKUP(I748,Parâmetros!$B$3:$C$6,2,0),VLOOKUP(I748,Parâmetros!$B$3:$C$6,2,0)*VLOOKUP(H748,Parâmetros!$E$3:$G$5,2,0))))</f>
        <v>4</v>
      </c>
      <c r="K748" s="74">
        <f t="shared" ref="K748" si="281">IF(J748="",0,((G748*J748)*$F$30)*0.9*100)</f>
        <v>3.4763947740000002E-2</v>
      </c>
      <c r="L748" s="3"/>
      <c r="M748" s="38"/>
    </row>
    <row r="749" spans="1:13" ht="45.75" customHeight="1" outlineLevel="1" x14ac:dyDescent="0.2">
      <c r="A749" s="170" t="str">
        <f>Máximo!A749</f>
        <v>3.712</v>
      </c>
      <c r="B749" s="667" t="str">
        <f>Máximo!B749:E749</f>
        <v>13.4.O PROPONENTE deverá garantir que a solução seja compatível com o browser Microsoft Internet Explorer nas seguintes versões:</v>
      </c>
      <c r="C749" s="668"/>
      <c r="D749" s="668"/>
      <c r="E749" s="669"/>
      <c r="F749" s="68" t="str">
        <f>IF(Máximo!F749:I749="","",Máximo!F749:I749)</f>
        <v/>
      </c>
      <c r="G749" s="72">
        <f>Máximo!G749:J749</f>
        <v>2.1459227E-4</v>
      </c>
      <c r="H749" s="70" t="str">
        <f>IF(Máximo!H749="","",Máximo!H749)</f>
        <v>Obrigatório</v>
      </c>
      <c r="I749" s="37" t="s">
        <v>4</v>
      </c>
      <c r="J749" s="73">
        <f>IF($K$13="Não Atende",0,IF(I749="","",IF(H749="",VLOOKUP(I749,Parâmetros!$B$3:$C$6,2,0),VLOOKUP(I749,Parâmetros!$B$3:$C$6,2,0)*VLOOKUP(H749,Parâmetros!$E$3:$G$5,2,0))))</f>
        <v>4</v>
      </c>
      <c r="K749" s="74">
        <f t="shared" ref="K749" si="282">IF(J749="",0,((G749*J749)*$F$30)*0.9*100)</f>
        <v>3.4763947740000002E-2</v>
      </c>
      <c r="L749" s="3"/>
      <c r="M749" s="38"/>
    </row>
    <row r="750" spans="1:13" ht="45.75" customHeight="1" outlineLevel="1" x14ac:dyDescent="0.2">
      <c r="A750" s="170" t="str">
        <f>Máximo!A750</f>
        <v>3.713</v>
      </c>
      <c r="B750" s="667" t="str">
        <f>Máximo!B750:E750</f>
        <v>13.4.1.   Internet Explorer 9 32-bits (desejável)</v>
      </c>
      <c r="C750" s="668"/>
      <c r="D750" s="668"/>
      <c r="E750" s="669"/>
      <c r="F750" s="68" t="str">
        <f>IF(Máximo!F750:I750="","",Máximo!F750:I750)</f>
        <v/>
      </c>
      <c r="G750" s="72">
        <f>Máximo!G750:J750</f>
        <v>2.1459227E-4</v>
      </c>
      <c r="H750" s="70" t="str">
        <f>IF(Máximo!H750="","",Máximo!H750)</f>
        <v>Obrigatório</v>
      </c>
      <c r="I750" s="37" t="s">
        <v>5</v>
      </c>
      <c r="J750" s="73">
        <f>IF($K$13="Não Atende",0,IF(I750="","",IF(H750="",VLOOKUP(I750,Parâmetros!$B$3:$C$6,2,0),VLOOKUP(I750,Parâmetros!$B$3:$C$6,2,0)*VLOOKUP(H750,Parâmetros!$E$3:$G$5,2,0))))</f>
        <v>0</v>
      </c>
      <c r="K750" s="74">
        <f t="shared" ref="K750" si="283">IF(J750="",0,((G750*J750)*$F$30)*0.9*100)</f>
        <v>0</v>
      </c>
      <c r="L750" s="3"/>
      <c r="M750" s="38"/>
    </row>
    <row r="751" spans="1:13" ht="45.75" customHeight="1" outlineLevel="1" x14ac:dyDescent="0.2">
      <c r="A751" s="170" t="str">
        <f>Máximo!A751</f>
        <v>3.714</v>
      </c>
      <c r="B751" s="667" t="str">
        <f>Máximo!B751:E751</f>
        <v>13.4.2.   Internet Explorer 10 32-bits (desejável)</v>
      </c>
      <c r="C751" s="668"/>
      <c r="D751" s="668"/>
      <c r="E751" s="669"/>
      <c r="F751" s="68" t="str">
        <f>IF(Máximo!F751:I751="","",Máximo!F751:I751)</f>
        <v/>
      </c>
      <c r="G751" s="72">
        <f>Máximo!G751:J751</f>
        <v>2.1459227E-4</v>
      </c>
      <c r="H751" s="70" t="str">
        <f>IF(Máximo!H751="","",Máximo!H751)</f>
        <v>Obrigatório</v>
      </c>
      <c r="I751" s="37" t="s">
        <v>4</v>
      </c>
      <c r="J751" s="73">
        <f>IF($K$13="Não Atende",0,IF(I751="","",IF(H751="",VLOOKUP(I751,Parâmetros!$B$3:$C$6,2,0),VLOOKUP(I751,Parâmetros!$B$3:$C$6,2,0)*VLOOKUP(H751,Parâmetros!$E$3:$G$5,2,0))))</f>
        <v>4</v>
      </c>
      <c r="K751" s="74">
        <f t="shared" ref="K751" si="284">IF(J751="",0,((G751*J751)*$F$30)*0.9*100)</f>
        <v>3.4763947740000002E-2</v>
      </c>
      <c r="L751" s="3"/>
      <c r="M751" s="38"/>
    </row>
    <row r="752" spans="1:13" ht="45.75" customHeight="1" outlineLevel="1" x14ac:dyDescent="0.2">
      <c r="A752" s="170" t="str">
        <f>Máximo!A752</f>
        <v>3.715</v>
      </c>
      <c r="B752" s="667" t="str">
        <f>Máximo!B752:E752</f>
        <v>13.4.3.   Internet Explorer 11 32-bits (obrigatório)</v>
      </c>
      <c r="C752" s="668"/>
      <c r="D752" s="668"/>
      <c r="E752" s="669"/>
      <c r="F752" s="68" t="str">
        <f>IF(Máximo!F752:I752="","",Máximo!F752:I752)</f>
        <v/>
      </c>
      <c r="G752" s="72">
        <f>Máximo!G752:J752</f>
        <v>2.1459227E-4</v>
      </c>
      <c r="H752" s="70" t="str">
        <f>IF(Máximo!H752="","",Máximo!H752)</f>
        <v>Obrigatório</v>
      </c>
      <c r="I752" s="37" t="s">
        <v>4</v>
      </c>
      <c r="J752" s="73">
        <f>IF($K$13="Não Atende",0,IF(I752="","",IF(H752="",VLOOKUP(I752,Parâmetros!$B$3:$C$6,2,0),VLOOKUP(I752,Parâmetros!$B$3:$C$6,2,0)*VLOOKUP(H752,Parâmetros!$E$3:$G$5,2,0))))</f>
        <v>4</v>
      </c>
      <c r="K752" s="74">
        <f t="shared" ref="K752" si="285">IF(J752="",0,((G752*J752)*$F$30)*0.9*100)</f>
        <v>3.4763947740000002E-2</v>
      </c>
      <c r="L752" s="3"/>
      <c r="M752" s="38"/>
    </row>
    <row r="753" spans="1:13" ht="45.75" customHeight="1" outlineLevel="1" x14ac:dyDescent="0.2">
      <c r="A753" s="170" t="str">
        <f>Máximo!A753</f>
        <v>3.716</v>
      </c>
      <c r="B753" s="667" t="str">
        <f>Máximo!B753:E753</f>
        <v>13.4.4.   Nova versão do Internet Explorer (apresentar plano de update quando solicitado)</v>
      </c>
      <c r="C753" s="668"/>
      <c r="D753" s="668"/>
      <c r="E753" s="669"/>
      <c r="F753" s="68" t="str">
        <f>IF(Máximo!F753:I753="","",Máximo!F753:I753)</f>
        <v/>
      </c>
      <c r="G753" s="72">
        <f>Máximo!G753:J753</f>
        <v>2.1459227E-4</v>
      </c>
      <c r="H753" s="70" t="str">
        <f>IF(Máximo!H753="","",Máximo!H753)</f>
        <v>Obrigatório</v>
      </c>
      <c r="I753" s="37" t="s">
        <v>4</v>
      </c>
      <c r="J753" s="73">
        <f>IF($K$13="Não Atende",0,IF(I753="","",IF(H753="",VLOOKUP(I753,Parâmetros!$B$3:$C$6,2,0),VLOOKUP(I753,Parâmetros!$B$3:$C$6,2,0)*VLOOKUP(H753,Parâmetros!$E$3:$G$5,2,0))))</f>
        <v>4</v>
      </c>
      <c r="K753" s="74">
        <f t="shared" ref="K753" si="286">IF(J753="",0,((G753*J753)*$F$30)*0.9*100)</f>
        <v>3.4763947740000002E-2</v>
      </c>
      <c r="L753" s="3"/>
      <c r="M753" s="38"/>
    </row>
    <row r="754" spans="1:13" ht="45.75" customHeight="1" outlineLevel="1" x14ac:dyDescent="0.2">
      <c r="A754" s="170" t="str">
        <f>Máximo!A754</f>
        <v>3.717</v>
      </c>
      <c r="B754" s="667" t="str">
        <f>Máximo!B754:E754</f>
        <v>13.5.O PROPONENTE deverá garantir que a solução seja compatível com os sistemas operacionais Microsoft conforme lista a seguir:</v>
      </c>
      <c r="C754" s="668"/>
      <c r="D754" s="668"/>
      <c r="E754" s="669"/>
      <c r="F754" s="68" t="str">
        <f>IF(Máximo!F754:I754="","",Máximo!F754:I754)</f>
        <v/>
      </c>
      <c r="G754" s="72">
        <f>Máximo!G754:J754</f>
        <v>2.1459227E-4</v>
      </c>
      <c r="H754" s="70" t="str">
        <f>IF(Máximo!H754="","",Máximo!H754)</f>
        <v>Obrigatório</v>
      </c>
      <c r="I754" s="37" t="s">
        <v>4</v>
      </c>
      <c r="J754" s="73">
        <f>IF($K$13="Não Atende",0,IF(I754="","",IF(H754="",VLOOKUP(I754,Parâmetros!$B$3:$C$6,2,0),VLOOKUP(I754,Parâmetros!$B$3:$C$6,2,0)*VLOOKUP(H754,Parâmetros!$E$3:$G$5,2,0))))</f>
        <v>4</v>
      </c>
      <c r="K754" s="74">
        <f t="shared" ref="K754" si="287">IF(J754="",0,((G754*J754)*$F$30)*0.9*100)</f>
        <v>3.4763947740000002E-2</v>
      </c>
      <c r="L754" s="3"/>
      <c r="M754" s="38"/>
    </row>
    <row r="755" spans="1:13" ht="45.75" customHeight="1" outlineLevel="1" x14ac:dyDescent="0.2">
      <c r="A755" s="170" t="str">
        <f>Máximo!A755</f>
        <v>3.718</v>
      </c>
      <c r="B755" s="667" t="str">
        <f>Máximo!B755:E755</f>
        <v>13.5.1.   Windows 7 Enterprise 32-bits Pt-Br (obrigatório)</v>
      </c>
      <c r="C755" s="668"/>
      <c r="D755" s="668"/>
      <c r="E755" s="669"/>
      <c r="F755" s="68" t="str">
        <f>IF(Máximo!F755:I755="","",Máximo!F755:I755)</f>
        <v/>
      </c>
      <c r="G755" s="72">
        <f>Máximo!G755:J755</f>
        <v>2.1459227E-4</v>
      </c>
      <c r="H755" s="70" t="str">
        <f>IF(Máximo!H755="","",Máximo!H755)</f>
        <v>Obrigatório</v>
      </c>
      <c r="I755" s="37" t="s">
        <v>4</v>
      </c>
      <c r="J755" s="73">
        <f>IF($K$13="Não Atende",0,IF(I755="","",IF(H755="",VLOOKUP(I755,Parâmetros!$B$3:$C$6,2,0),VLOOKUP(I755,Parâmetros!$B$3:$C$6,2,0)*VLOOKUP(H755,Parâmetros!$E$3:$G$5,2,0))))</f>
        <v>4</v>
      </c>
      <c r="K755" s="74">
        <f t="shared" ref="K755" si="288">IF(J755="",0,((G755*J755)*$F$30)*0.9*100)</f>
        <v>3.4763947740000002E-2</v>
      </c>
      <c r="L755" s="3"/>
      <c r="M755" s="38"/>
    </row>
    <row r="756" spans="1:13" ht="45.75" customHeight="1" outlineLevel="1" x14ac:dyDescent="0.2">
      <c r="A756" s="170" t="str">
        <f>Máximo!A756</f>
        <v>3.719</v>
      </c>
      <c r="B756" s="667" t="str">
        <f>Máximo!B756:E756</f>
        <v>13.5.2.   Windows 7 Enterprise 64-bits Pt-Br (obrigatório)</v>
      </c>
      <c r="C756" s="668"/>
      <c r="D756" s="668"/>
      <c r="E756" s="669"/>
      <c r="F756" s="68" t="str">
        <f>IF(Máximo!F756:I756="","",Máximo!F756:I756)</f>
        <v/>
      </c>
      <c r="G756" s="72">
        <f>Máximo!G756:J756</f>
        <v>2.1459227E-4</v>
      </c>
      <c r="H756" s="70" t="str">
        <f>IF(Máximo!H756="","",Máximo!H756)</f>
        <v>Obrigatório</v>
      </c>
      <c r="I756" s="37" t="s">
        <v>4</v>
      </c>
      <c r="J756" s="73">
        <f>IF($K$13="Não Atende",0,IF(I756="","",IF(H756="",VLOOKUP(I756,Parâmetros!$B$3:$C$6,2,0),VLOOKUP(I756,Parâmetros!$B$3:$C$6,2,0)*VLOOKUP(H756,Parâmetros!$E$3:$G$5,2,0))))</f>
        <v>4</v>
      </c>
      <c r="K756" s="74">
        <f t="shared" ref="K756" si="289">IF(J756="",0,((G756*J756)*$F$30)*0.9*100)</f>
        <v>3.4763947740000002E-2</v>
      </c>
      <c r="L756" s="3"/>
      <c r="M756" s="38"/>
    </row>
    <row r="757" spans="1:13" ht="45.75" customHeight="1" outlineLevel="1" x14ac:dyDescent="0.2">
      <c r="A757" s="170" t="str">
        <f>Máximo!A757</f>
        <v>3.720</v>
      </c>
      <c r="B757" s="667" t="str">
        <f>Máximo!B757:E757</f>
        <v>13.5.3.   Windows 8.1 Enterprise 32-bits Pt-Br (obrigatório)</v>
      </c>
      <c r="C757" s="668"/>
      <c r="D757" s="668"/>
      <c r="E757" s="669"/>
      <c r="F757" s="68" t="str">
        <f>IF(Máximo!F757:I757="","",Máximo!F757:I757)</f>
        <v/>
      </c>
      <c r="G757" s="72">
        <f>Máximo!G757:J757</f>
        <v>2.1459227E-4</v>
      </c>
      <c r="H757" s="70" t="str">
        <f>IF(Máximo!H757="","",Máximo!H757)</f>
        <v>Obrigatório</v>
      </c>
      <c r="I757" s="37" t="s">
        <v>4</v>
      </c>
      <c r="J757" s="73">
        <f>IF($K$13="Não Atende",0,IF(I757="","",IF(H757="",VLOOKUP(I757,Parâmetros!$B$3:$C$6,2,0),VLOOKUP(I757,Parâmetros!$B$3:$C$6,2,0)*VLOOKUP(H757,Parâmetros!$E$3:$G$5,2,0))))</f>
        <v>4</v>
      </c>
      <c r="K757" s="74">
        <f t="shared" ref="K757" si="290">IF(J757="",0,((G757*J757)*$F$30)*0.9*100)</f>
        <v>3.4763947740000002E-2</v>
      </c>
      <c r="L757" s="3"/>
      <c r="M757" s="38"/>
    </row>
    <row r="758" spans="1:13" ht="45.75" customHeight="1" outlineLevel="1" x14ac:dyDescent="0.2">
      <c r="A758" s="170" t="str">
        <f>Máximo!A758</f>
        <v>3.721</v>
      </c>
      <c r="B758" s="667" t="str">
        <f>Máximo!B758:E758</f>
        <v>13.5.4.   Windows 8.1 Enterprise 64-bits Pt-Br (obrigatório)</v>
      </c>
      <c r="C758" s="668"/>
      <c r="D758" s="668"/>
      <c r="E758" s="669"/>
      <c r="F758" s="68" t="str">
        <f>IF(Máximo!F758:I758="","",Máximo!F758:I758)</f>
        <v/>
      </c>
      <c r="G758" s="72">
        <f>Máximo!G758:J758</f>
        <v>2.1459227E-4</v>
      </c>
      <c r="H758" s="70" t="str">
        <f>IF(Máximo!H758="","",Máximo!H758)</f>
        <v>Obrigatório</v>
      </c>
      <c r="I758" s="37" t="s">
        <v>4</v>
      </c>
      <c r="J758" s="73">
        <f>IF($K$13="Não Atende",0,IF(I758="","",IF(H758="",VLOOKUP(I758,Parâmetros!$B$3:$C$6,2,0),VLOOKUP(I758,Parâmetros!$B$3:$C$6,2,0)*VLOOKUP(H758,Parâmetros!$E$3:$G$5,2,0))))</f>
        <v>4</v>
      </c>
      <c r="K758" s="74">
        <f t="shared" ref="K758" si="291">IF(J758="",0,((G758*J758)*$F$30)*0.9*100)</f>
        <v>3.4763947740000002E-2</v>
      </c>
      <c r="L758" s="3"/>
      <c r="M758" s="38"/>
    </row>
    <row r="759" spans="1:13" ht="45.75" customHeight="1" outlineLevel="1" x14ac:dyDescent="0.2">
      <c r="A759" s="170" t="str">
        <f>Máximo!A759</f>
        <v>3.722</v>
      </c>
      <c r="B759" s="667" t="str">
        <f>Máximo!B759:E759</f>
        <v>13.5.5.   Windows 10 Enterprise 32-bits Pt-Br (obrigatório)</v>
      </c>
      <c r="C759" s="668"/>
      <c r="D759" s="668"/>
      <c r="E759" s="669"/>
      <c r="F759" s="68" t="str">
        <f>IF(Máximo!F759:I759="","",Máximo!F759:I759)</f>
        <v/>
      </c>
      <c r="G759" s="72">
        <f>Máximo!G759:J759</f>
        <v>2.1459227E-4</v>
      </c>
      <c r="H759" s="70" t="str">
        <f>IF(Máximo!H759="","",Máximo!H759)</f>
        <v>Obrigatório</v>
      </c>
      <c r="I759" s="37" t="s">
        <v>4</v>
      </c>
      <c r="J759" s="73">
        <f>IF($K$13="Não Atende",0,IF(I759="","",IF(H759="",VLOOKUP(I759,Parâmetros!$B$3:$C$6,2,0),VLOOKUP(I759,Parâmetros!$B$3:$C$6,2,0)*VLOOKUP(H759,Parâmetros!$E$3:$G$5,2,0))))</f>
        <v>4</v>
      </c>
      <c r="K759" s="74">
        <f t="shared" ref="K759" si="292">IF(J759="",0,((G759*J759)*$F$30)*0.9*100)</f>
        <v>3.4763947740000002E-2</v>
      </c>
      <c r="L759" s="3"/>
      <c r="M759" s="38"/>
    </row>
    <row r="760" spans="1:13" ht="45.75" customHeight="1" outlineLevel="1" x14ac:dyDescent="0.2">
      <c r="A760" s="170" t="str">
        <f>Máximo!A760</f>
        <v>3.723</v>
      </c>
      <c r="B760" s="667" t="str">
        <f>Máximo!B760:E760</f>
        <v>13.5.6.   Windows 10 Enterprise 64-bits Pt-Br (obrigatório)</v>
      </c>
      <c r="C760" s="668"/>
      <c r="D760" s="668"/>
      <c r="E760" s="669"/>
      <c r="F760" s="68" t="str">
        <f>IF(Máximo!F760:I760="","",Máximo!F760:I760)</f>
        <v/>
      </c>
      <c r="G760" s="72">
        <f>Máximo!G760:J760</f>
        <v>2.1459227E-4</v>
      </c>
      <c r="H760" s="70" t="str">
        <f>IF(Máximo!H760="","",Máximo!H760)</f>
        <v>Obrigatório</v>
      </c>
      <c r="I760" s="37" t="s">
        <v>4</v>
      </c>
      <c r="J760" s="73">
        <f>IF($K$13="Não Atende",0,IF(I760="","",IF(H760="",VLOOKUP(I760,Parâmetros!$B$3:$C$6,2,0),VLOOKUP(I760,Parâmetros!$B$3:$C$6,2,0)*VLOOKUP(H760,Parâmetros!$E$3:$G$5,2,0))))</f>
        <v>4</v>
      </c>
      <c r="K760" s="74">
        <f t="shared" ref="K760" si="293">IF(J760="",0,((G760*J760)*$F$30)*0.9*100)</f>
        <v>3.4763947740000002E-2</v>
      </c>
      <c r="L760" s="3"/>
      <c r="M760" s="38"/>
    </row>
    <row r="761" spans="1:13" ht="45.75" customHeight="1" outlineLevel="1" x14ac:dyDescent="0.2">
      <c r="A761" s="170" t="str">
        <f>Máximo!A761</f>
        <v>3.724</v>
      </c>
      <c r="B761" s="667" t="str">
        <f>Máximo!B761:E761</f>
        <v>13.5.7.   Nova versão do Sistema Operacional Windows (apresentar plano de update quando solicitado)</v>
      </c>
      <c r="C761" s="668"/>
      <c r="D761" s="668"/>
      <c r="E761" s="669"/>
      <c r="F761" s="68" t="str">
        <f>IF(Máximo!F761:I761="","",Máximo!F761:I761)</f>
        <v/>
      </c>
      <c r="G761" s="72">
        <f>Máximo!G761:J761</f>
        <v>2.1459227E-4</v>
      </c>
      <c r="H761" s="70" t="str">
        <f>IF(Máximo!H761="","",Máximo!H761)</f>
        <v>Obrigatório</v>
      </c>
      <c r="I761" s="37" t="s">
        <v>4</v>
      </c>
      <c r="J761" s="73">
        <f>IF($K$13="Não Atende",0,IF(I761="","",IF(H761="",VLOOKUP(I761,Parâmetros!$B$3:$C$6,2,0),VLOOKUP(I761,Parâmetros!$B$3:$C$6,2,0)*VLOOKUP(H761,Parâmetros!$E$3:$G$5,2,0))))</f>
        <v>4</v>
      </c>
      <c r="K761" s="74">
        <f t="shared" ref="K761" si="294">IF(J761="",0,((G761*J761)*$F$30)*0.9*100)</f>
        <v>3.4763947740000002E-2</v>
      </c>
      <c r="L761" s="3"/>
      <c r="M761" s="38"/>
    </row>
    <row r="762" spans="1:13" ht="45.75" customHeight="1" outlineLevel="1" x14ac:dyDescent="0.2">
      <c r="A762" s="170" t="str">
        <f>Máximo!A762</f>
        <v>3.725</v>
      </c>
      <c r="B762" s="667" t="str">
        <f>Máximo!B762:E762</f>
        <v>13.6.O PROPONENTE deverá garantir que a solução seja compatível com os sistemas operacionais voltados para dispositivos móveis conforme lista a seguir:</v>
      </c>
      <c r="C762" s="668"/>
      <c r="D762" s="668"/>
      <c r="E762" s="669"/>
      <c r="F762" s="68" t="str">
        <f>IF(Máximo!F762:I762="","",Máximo!F762:I762)</f>
        <v/>
      </c>
      <c r="G762" s="72">
        <f>Máximo!G762:J762</f>
        <v>2.1459227E-4</v>
      </c>
      <c r="H762" s="70" t="str">
        <f>IF(Máximo!H762="","",Máximo!H762)</f>
        <v>Obrigatório</v>
      </c>
      <c r="I762" s="37" t="s">
        <v>4</v>
      </c>
      <c r="J762" s="73">
        <f>IF($K$13="Não Atende",0,IF(I762="","",IF(H762="",VLOOKUP(I762,Parâmetros!$B$3:$C$6,2,0),VLOOKUP(I762,Parâmetros!$B$3:$C$6,2,0)*VLOOKUP(H762,Parâmetros!$E$3:$G$5,2,0))))</f>
        <v>4</v>
      </c>
      <c r="K762" s="74">
        <f t="shared" ref="K762" si="295">IF(J762="",0,((G762*J762)*$F$30)*0.9*100)</f>
        <v>3.4763947740000002E-2</v>
      </c>
      <c r="L762" s="3"/>
      <c r="M762" s="38"/>
    </row>
    <row r="763" spans="1:13" ht="45.75" customHeight="1" outlineLevel="1" x14ac:dyDescent="0.2">
      <c r="A763" s="170" t="str">
        <f>Máximo!A763</f>
        <v>3.726</v>
      </c>
      <c r="B763" s="667" t="str">
        <f>Máximo!B763:E763</f>
        <v>13.6.1.   Android na versão atual e duas anteriores</v>
      </c>
      <c r="C763" s="668"/>
      <c r="D763" s="668"/>
      <c r="E763" s="669"/>
      <c r="F763" s="68" t="str">
        <f>IF(Máximo!F763:I763="","",Máximo!F763:I763)</f>
        <v/>
      </c>
      <c r="G763" s="72">
        <f>Máximo!G763:J763</f>
        <v>2.1459227E-4</v>
      </c>
      <c r="H763" s="70" t="str">
        <f>IF(Máximo!H763="","",Máximo!H763)</f>
        <v>Obrigatório</v>
      </c>
      <c r="I763" s="37" t="s">
        <v>4</v>
      </c>
      <c r="J763" s="73">
        <f>IF($K$13="Não Atende",0,IF(I763="","",IF(H763="",VLOOKUP(I763,Parâmetros!$B$3:$C$6,2,0),VLOOKUP(I763,Parâmetros!$B$3:$C$6,2,0)*VLOOKUP(H763,Parâmetros!$E$3:$G$5,2,0))))</f>
        <v>4</v>
      </c>
      <c r="K763" s="74">
        <f t="shared" ref="K763" si="296">IF(J763="",0,((G763*J763)*$F$30)*0.9*100)</f>
        <v>3.4763947740000002E-2</v>
      </c>
      <c r="L763" s="3"/>
      <c r="M763" s="38"/>
    </row>
    <row r="764" spans="1:13" ht="45.75" customHeight="1" outlineLevel="1" x14ac:dyDescent="0.2">
      <c r="A764" s="170" t="str">
        <f>Máximo!A764</f>
        <v>3.727</v>
      </c>
      <c r="B764" s="667" t="str">
        <f>Máximo!B764:E764</f>
        <v>13.6.2.   iOS na versão atual e duas anteriores</v>
      </c>
      <c r="C764" s="668"/>
      <c r="D764" s="668"/>
      <c r="E764" s="669"/>
      <c r="F764" s="68" t="str">
        <f>IF(Máximo!F764:I764="","",Máximo!F764:I764)</f>
        <v/>
      </c>
      <c r="G764" s="72">
        <f>Máximo!G764:J764</f>
        <v>2.1459227E-4</v>
      </c>
      <c r="H764" s="70" t="str">
        <f>IF(Máximo!H764="","",Máximo!H764)</f>
        <v>Obrigatório</v>
      </c>
      <c r="I764" s="37" t="s">
        <v>4</v>
      </c>
      <c r="J764" s="73">
        <f>IF($K$13="Não Atende",0,IF(I764="","",IF(H764="",VLOOKUP(I764,Parâmetros!$B$3:$C$6,2,0),VLOOKUP(I764,Parâmetros!$B$3:$C$6,2,0)*VLOOKUP(H764,Parâmetros!$E$3:$G$5,2,0))))</f>
        <v>4</v>
      </c>
      <c r="K764" s="74">
        <f t="shared" ref="K764" si="297">IF(J764="",0,((G764*J764)*$F$30)*0.9*100)</f>
        <v>3.4763947740000002E-2</v>
      </c>
      <c r="L764" s="3"/>
      <c r="M764" s="38"/>
    </row>
    <row r="765" spans="1:13" ht="45.75" customHeight="1" outlineLevel="1" x14ac:dyDescent="0.2">
      <c r="A765" s="170" t="str">
        <f>Máximo!A765</f>
        <v>3.728</v>
      </c>
      <c r="B765" s="667" t="str">
        <f>Máximo!B765:E765</f>
        <v>13.6.3.   Windows Mobile na versão atual e duas anteriores</v>
      </c>
      <c r="C765" s="668"/>
      <c r="D765" s="668"/>
      <c r="E765" s="669"/>
      <c r="F765" s="68" t="str">
        <f>IF(Máximo!F765:I765="","",Máximo!F765:I765)</f>
        <v/>
      </c>
      <c r="G765" s="72">
        <f>Máximo!G765:J765</f>
        <v>2.1459227E-4</v>
      </c>
      <c r="H765" s="70" t="str">
        <f>IF(Máximo!H765="","",Máximo!H765)</f>
        <v>Obrigatório</v>
      </c>
      <c r="I765" s="37" t="s">
        <v>5</v>
      </c>
      <c r="J765" s="73">
        <f>IF($K$13="Não Atende",0,IF(I765="","",IF(H765="",VLOOKUP(I765,Parâmetros!$B$3:$C$6,2,0),VLOOKUP(I765,Parâmetros!$B$3:$C$6,2,0)*VLOOKUP(H765,Parâmetros!$E$3:$G$5,2,0))))</f>
        <v>0</v>
      </c>
      <c r="K765" s="74">
        <f t="shared" ref="K765" si="298">IF(J765="",0,((G765*J765)*$F$30)*0.9*100)</f>
        <v>0</v>
      </c>
      <c r="L765" s="3"/>
      <c r="M765" s="38"/>
    </row>
    <row r="766" spans="1:13" ht="45.75" customHeight="1" outlineLevel="1" x14ac:dyDescent="0.2">
      <c r="A766" s="170" t="str">
        <f>Máximo!A766</f>
        <v>3.729</v>
      </c>
      <c r="B766" s="667" t="str">
        <f>Máximo!B766:E766</f>
        <v>13.7.Teste de Aceite</v>
      </c>
      <c r="C766" s="668"/>
      <c r="D766" s="668"/>
      <c r="E766" s="669"/>
      <c r="F766" s="68" t="str">
        <f>IF(Máximo!F766:I766="","",Máximo!F766:I766)</f>
        <v/>
      </c>
      <c r="G766" s="72">
        <f>Máximo!G766:J766</f>
        <v>2.1459227E-4</v>
      </c>
      <c r="H766" s="70" t="str">
        <f>IF(Máximo!H766="","",Máximo!H766)</f>
        <v>Obrigatório</v>
      </c>
      <c r="I766" s="37" t="s">
        <v>4</v>
      </c>
      <c r="J766" s="73">
        <f>IF($K$13="Não Atende",0,IF(I766="","",IF(H766="",VLOOKUP(I766,Parâmetros!$B$3:$C$6,2,0),VLOOKUP(I766,Parâmetros!$B$3:$C$6,2,0)*VLOOKUP(H766,Parâmetros!$E$3:$G$5,2,0))))</f>
        <v>4</v>
      </c>
      <c r="K766" s="74">
        <f t="shared" ref="K766" si="299">IF(J766="",0,((G766*J766)*$F$30)*0.9*100)</f>
        <v>3.4763947740000002E-2</v>
      </c>
      <c r="L766" s="3"/>
      <c r="M766" s="38"/>
    </row>
    <row r="767" spans="1:13" ht="45.75" customHeight="1" outlineLevel="1" x14ac:dyDescent="0.2">
      <c r="A767" s="170" t="str">
        <f>Máximo!A767</f>
        <v>3.730</v>
      </c>
      <c r="B767" s="667" t="str">
        <f>Máximo!B767:E767</f>
        <v>13.7.1.           Para todos os itens descritos neste documento faz-se necessário, em tempo de UAT, validar o funcionamento dos clientes e front-ends web de acordo com as especificações mínimas divulgadas.</v>
      </c>
      <c r="C767" s="668"/>
      <c r="D767" s="668"/>
      <c r="E767" s="669"/>
      <c r="F767" s="68" t="str">
        <f>IF(Máximo!F767:I767="","",Máximo!F767:I767)</f>
        <v/>
      </c>
      <c r="G767" s="72">
        <f>Máximo!G767:J767</f>
        <v>2.1459227E-4</v>
      </c>
      <c r="H767" s="70" t="str">
        <f>IF(Máximo!H767="","",Máximo!H767)</f>
        <v>Obrigatório</v>
      </c>
      <c r="I767" s="37" t="s">
        <v>4</v>
      </c>
      <c r="J767" s="73">
        <f>IF($K$13="Não Atende",0,IF(I767="","",IF(H767="",VLOOKUP(I767,Parâmetros!$B$3:$C$6,2,0),VLOOKUP(I767,Parâmetros!$B$3:$C$6,2,0)*VLOOKUP(H767,Parâmetros!$E$3:$G$5,2,0))))</f>
        <v>4</v>
      </c>
      <c r="K767" s="74">
        <f t="shared" ref="K767" si="300">IF(J767="",0,((G767*J767)*$F$30)*0.9*100)</f>
        <v>3.4763947740000002E-2</v>
      </c>
      <c r="L767" s="3"/>
      <c r="M767" s="38"/>
    </row>
    <row r="768" spans="1:13" ht="45.75" customHeight="1" outlineLevel="1" x14ac:dyDescent="0.2">
      <c r="A768" s="170" t="str">
        <f>Máximo!A768</f>
        <v>3.731</v>
      </c>
      <c r="B768" s="667" t="str">
        <f>Máximo!B768:E768</f>
        <v>14.      Treinamentos</v>
      </c>
      <c r="C768" s="668"/>
      <c r="D768" s="668"/>
      <c r="E768" s="669"/>
      <c r="F768" s="68" t="str">
        <f>IF(Máximo!F768:I768="","",Máximo!F768:I768)</f>
        <v/>
      </c>
      <c r="G768" s="72">
        <f>Máximo!G768:J768</f>
        <v>2.1459227E-4</v>
      </c>
      <c r="H768" s="70" t="str">
        <f>IF(Máximo!H768="","",Máximo!H768)</f>
        <v>Obrigatório</v>
      </c>
      <c r="I768" s="37" t="s">
        <v>4</v>
      </c>
      <c r="J768" s="73">
        <f>IF($K$13="Não Atende",0,IF(I768="","",IF(H768="",VLOOKUP(I768,Parâmetros!$B$3:$C$6,2,0),VLOOKUP(I768,Parâmetros!$B$3:$C$6,2,0)*VLOOKUP(H768,Parâmetros!$E$3:$G$5,2,0))))</f>
        <v>4</v>
      </c>
      <c r="K768" s="74">
        <f t="shared" ref="K768" si="301">IF(J768="",0,((G768*J768)*$F$30)*0.9*100)</f>
        <v>3.4763947740000002E-2</v>
      </c>
      <c r="L768" s="3"/>
      <c r="M768" s="38"/>
    </row>
    <row r="769" spans="1:13" ht="45.75" customHeight="1" outlineLevel="1" x14ac:dyDescent="0.2">
      <c r="A769" s="170" t="str">
        <f>Máximo!A769</f>
        <v>3.732</v>
      </c>
      <c r="B769" s="667" t="str">
        <f>Máximo!B769:E769</f>
        <v>14.1.Treinamento</v>
      </c>
      <c r="C769" s="668"/>
      <c r="D769" s="668"/>
      <c r="E769" s="669"/>
      <c r="F769" s="68" t="str">
        <f>IF(Máximo!F769:I769="","",Máximo!F769:I769)</f>
        <v/>
      </c>
      <c r="G769" s="72">
        <f>Máximo!G769:J769</f>
        <v>2.1459227E-4</v>
      </c>
      <c r="H769" s="70" t="str">
        <f>IF(Máximo!H769="","",Máximo!H769)</f>
        <v>Obrigatório</v>
      </c>
      <c r="I769" s="37" t="s">
        <v>4</v>
      </c>
      <c r="J769" s="73">
        <f>IF($K$13="Não Atende",0,IF(I769="","",IF(H769="",VLOOKUP(I769,Parâmetros!$B$3:$C$6,2,0),VLOOKUP(I769,Parâmetros!$B$3:$C$6,2,0)*VLOOKUP(H769,Parâmetros!$E$3:$G$5,2,0))))</f>
        <v>4</v>
      </c>
      <c r="K769" s="74">
        <f t="shared" ref="K769" si="302">IF(J769="",0,((G769*J769)*$F$30)*0.9*100)</f>
        <v>3.4763947740000002E-2</v>
      </c>
      <c r="L769" s="3"/>
      <c r="M769" s="38"/>
    </row>
    <row r="770" spans="1:13" ht="45.75" customHeight="1" outlineLevel="1" x14ac:dyDescent="0.2">
      <c r="A770" s="170" t="str">
        <f>Máximo!A770</f>
        <v>3.733</v>
      </c>
      <c r="B770" s="667" t="str">
        <f>Máximo!B770:E770</f>
        <v>14.1.1.               O PROPONENTE será responsável por disponibilizar 20 vagas para qualificação da equipe na solução proposta em conteúdo oficial do fabricante do software.</v>
      </c>
      <c r="C770" s="668"/>
      <c r="D770" s="668"/>
      <c r="E770" s="669"/>
      <c r="F770" s="68" t="str">
        <f>IF(Máximo!F770:I770="","",Máximo!F770:I770)</f>
        <v/>
      </c>
      <c r="G770" s="72">
        <f>Máximo!G770:J770</f>
        <v>2.1459227E-4</v>
      </c>
      <c r="H770" s="70" t="str">
        <f>IF(Máximo!H770="","",Máximo!H770)</f>
        <v>Obrigatório</v>
      </c>
      <c r="I770" s="37" t="s">
        <v>4</v>
      </c>
      <c r="J770" s="73">
        <f>IF($K$13="Não Atende",0,IF(I770="","",IF(H770="",VLOOKUP(I770,Parâmetros!$B$3:$C$6,2,0),VLOOKUP(I770,Parâmetros!$B$3:$C$6,2,0)*VLOOKUP(H770,Parâmetros!$E$3:$G$5,2,0))))</f>
        <v>4</v>
      </c>
      <c r="K770" s="74">
        <f t="shared" ref="K770" si="303">IF(J770="",0,((G770*J770)*$F$30)*0.9*100)</f>
        <v>3.4763947740000002E-2</v>
      </c>
      <c r="L770" s="3"/>
      <c r="M770" s="38"/>
    </row>
    <row r="771" spans="1:13" ht="45.75" customHeight="1" outlineLevel="1" x14ac:dyDescent="0.2">
      <c r="A771" s="170" t="str">
        <f>Máximo!A771</f>
        <v>3.734</v>
      </c>
      <c r="B771" s="667" t="str">
        <f>Máximo!B771:E771</f>
        <v>14.1.2.               Essa qualificação deverá ser realizada na unidade de Brasília em data e local a ser definida pela OI.</v>
      </c>
      <c r="C771" s="668"/>
      <c r="D771" s="668"/>
      <c r="E771" s="669"/>
      <c r="F771" s="68" t="str">
        <f>IF(Máximo!F771:I771="","",Máximo!F771:I771)</f>
        <v/>
      </c>
      <c r="G771" s="72">
        <f>Máximo!G771:J771</f>
        <v>2.1459227E-4</v>
      </c>
      <c r="H771" s="70" t="str">
        <f>IF(Máximo!H771="","",Máximo!H771)</f>
        <v>Obrigatório</v>
      </c>
      <c r="I771" s="37" t="s">
        <v>5</v>
      </c>
      <c r="J771" s="73">
        <f>IF($K$13="Não Atende",0,IF(I771="","",IF(H771="",VLOOKUP(I771,Parâmetros!$B$3:$C$6,2,0),VLOOKUP(I771,Parâmetros!$B$3:$C$6,2,0)*VLOOKUP(H771,Parâmetros!$E$3:$G$5,2,0))))</f>
        <v>0</v>
      </c>
      <c r="K771" s="74">
        <f t="shared" ref="K771" si="304">IF(J771="",0,((G771*J771)*$F$30)*0.9*100)</f>
        <v>0</v>
      </c>
      <c r="L771" s="3"/>
      <c r="M771" s="38"/>
    </row>
    <row r="772" spans="1:13" ht="45.75" customHeight="1" outlineLevel="1" x14ac:dyDescent="0.2">
      <c r="A772" s="170" t="str">
        <f>Máximo!A772</f>
        <v>3.735</v>
      </c>
      <c r="B772" s="667" t="str">
        <f>Máximo!B772:E772</f>
        <v>14.1.3.               O conteúdo programático, carga horária, localização e datas dos treinamentos devem ser apresentadas pelo PROPONENTE e serão validas pela OI;</v>
      </c>
      <c r="C772" s="668"/>
      <c r="D772" s="668"/>
      <c r="E772" s="669"/>
      <c r="F772" s="68" t="str">
        <f>IF(Máximo!F772:I772="","",Máximo!F772:I772)</f>
        <v/>
      </c>
      <c r="G772" s="72">
        <f>Máximo!G772:J772</f>
        <v>2.1459227E-4</v>
      </c>
      <c r="H772" s="70" t="str">
        <f>IF(Máximo!H772="","",Máximo!H772)</f>
        <v>Obrigatório</v>
      </c>
      <c r="I772" s="37" t="s">
        <v>4</v>
      </c>
      <c r="J772" s="73">
        <f>IF($K$13="Não Atende",0,IF(I772="","",IF(H772="",VLOOKUP(I772,Parâmetros!$B$3:$C$6,2,0),VLOOKUP(I772,Parâmetros!$B$3:$C$6,2,0)*VLOOKUP(H772,Parâmetros!$E$3:$G$5,2,0))))</f>
        <v>4</v>
      </c>
      <c r="K772" s="74">
        <f t="shared" ref="K772" si="305">IF(J772="",0,((G772*J772)*$F$30)*0.9*100)</f>
        <v>3.4763947740000002E-2</v>
      </c>
      <c r="L772" s="3"/>
      <c r="M772" s="38"/>
    </row>
    <row r="773" spans="1:13" ht="45.75" customHeight="1" outlineLevel="1" x14ac:dyDescent="0.2">
      <c r="A773" s="170" t="str">
        <f>Máximo!A773</f>
        <v>3.736</v>
      </c>
      <c r="B773" s="667" t="str">
        <f>Máximo!B773:E773</f>
        <v>14.1.4.               Os treinamentos devem abordar itens como: instalação, configuração, customização, administração, monitoração, operação e suporte do ambiente de forma a garantir o repasse completo tecnológico e funcional da solução para as equipes definidas pela Oi;</v>
      </c>
      <c r="C773" s="668"/>
      <c r="D773" s="668"/>
      <c r="E773" s="669"/>
      <c r="F773" s="68" t="str">
        <f>IF(Máximo!F773:I773="","",Máximo!F773:I773)</f>
        <v/>
      </c>
      <c r="G773" s="72">
        <f>Máximo!G773:J773</f>
        <v>2.1459227E-4</v>
      </c>
      <c r="H773" s="70" t="str">
        <f>IF(Máximo!H773="","",Máximo!H773)</f>
        <v>Obrigatório</v>
      </c>
      <c r="I773" s="37" t="s">
        <v>4</v>
      </c>
      <c r="J773" s="73">
        <f>IF($K$13="Não Atende",0,IF(I773="","",IF(H773="",VLOOKUP(I773,Parâmetros!$B$3:$C$6,2,0),VLOOKUP(I773,Parâmetros!$B$3:$C$6,2,0)*VLOOKUP(H773,Parâmetros!$E$3:$G$5,2,0))))</f>
        <v>4</v>
      </c>
      <c r="K773" s="74">
        <f t="shared" ref="K773" si="306">IF(J773="",0,((G773*J773)*$F$30)*0.9*100)</f>
        <v>3.4763947740000002E-2</v>
      </c>
      <c r="L773" s="3"/>
      <c r="M773" s="38"/>
    </row>
    <row r="774" spans="1:13" ht="45.75" customHeight="1" outlineLevel="1" x14ac:dyDescent="0.2">
      <c r="A774" s="170" t="str">
        <f>Máximo!A774</f>
        <v>3.737</v>
      </c>
      <c r="B774" s="667" t="str">
        <f>Máximo!B774:E774</f>
        <v>14.1.5.               Os treinamentos devem acontecer até 30 dias antes Fase de Transição para Produção impreterivelmente.</v>
      </c>
      <c r="C774" s="668"/>
      <c r="D774" s="668"/>
      <c r="E774" s="669"/>
      <c r="F774" s="68" t="str">
        <f>IF(Máximo!F774:I774="","",Máximo!F774:I774)</f>
        <v/>
      </c>
      <c r="G774" s="72">
        <f>Máximo!G774:J774</f>
        <v>2.1459227E-4</v>
      </c>
      <c r="H774" s="70" t="str">
        <f>IF(Máximo!H774="","",Máximo!H774)</f>
        <v>Obrigatório</v>
      </c>
      <c r="I774" s="37" t="s">
        <v>4</v>
      </c>
      <c r="J774" s="73">
        <f>IF($K$13="Não Atende",0,IF(I774="","",IF(H774="",VLOOKUP(I774,Parâmetros!$B$3:$C$6,2,0),VLOOKUP(I774,Parâmetros!$B$3:$C$6,2,0)*VLOOKUP(H774,Parâmetros!$E$3:$G$5,2,0))))</f>
        <v>4</v>
      </c>
      <c r="K774" s="74">
        <f t="shared" ref="K774" si="307">IF(J774="",0,((G774*J774)*$F$30)*0.9*100)</f>
        <v>3.4763947740000002E-2</v>
      </c>
      <c r="L774" s="3"/>
      <c r="M774" s="38"/>
    </row>
    <row r="775" spans="1:13" ht="45.75" customHeight="1" outlineLevel="1" x14ac:dyDescent="0.2">
      <c r="A775" s="170" t="str">
        <f>Máximo!A775</f>
        <v>3.738</v>
      </c>
      <c r="B775" s="667" t="str">
        <f>Máximo!B775:E775</f>
        <v>15.      Anexos</v>
      </c>
      <c r="C775" s="668"/>
      <c r="D775" s="668"/>
      <c r="E775" s="669"/>
      <c r="F775" s="68" t="str">
        <f>IF(Máximo!F775:I775="","",Máximo!F775:I775)</f>
        <v/>
      </c>
      <c r="G775" s="72">
        <f>Máximo!G775:J775</f>
        <v>2.1459227E-4</v>
      </c>
      <c r="H775" s="70" t="str">
        <f>IF(Máximo!H775="","",Máximo!H775)</f>
        <v>Obrigatório</v>
      </c>
      <c r="I775" s="37" t="s">
        <v>4</v>
      </c>
      <c r="J775" s="73">
        <f>IF($K$13="Não Atende",0,IF(I775="","",IF(H775="",VLOOKUP(I775,Parâmetros!$B$3:$C$6,2,0),VLOOKUP(I775,Parâmetros!$B$3:$C$6,2,0)*VLOOKUP(H775,Parâmetros!$E$3:$G$5,2,0))))</f>
        <v>4</v>
      </c>
      <c r="K775" s="74">
        <f t="shared" ref="K775" si="308">IF(J775="",0,((G775*J775)*$F$30)*0.9*100)</f>
        <v>3.4763947740000002E-2</v>
      </c>
      <c r="L775" s="3"/>
      <c r="M775" s="38"/>
    </row>
    <row r="776" spans="1:13" ht="45.75" customHeight="1" outlineLevel="1" x14ac:dyDescent="0.2">
      <c r="A776" s="170" t="str">
        <f>Máximo!A776</f>
        <v>3.739</v>
      </c>
      <c r="B776" s="667" t="str">
        <f>Máximo!B776:E776</f>
        <v>15.1.Anexo A – Arquitetura de HA e DR</v>
      </c>
      <c r="C776" s="668"/>
      <c r="D776" s="668"/>
      <c r="E776" s="669"/>
      <c r="F776" s="68" t="str">
        <f>IF(Máximo!F776:I776="","",Máximo!F776:I776)</f>
        <v/>
      </c>
      <c r="G776" s="72">
        <f>Máximo!G776:J776</f>
        <v>2.1459227E-4</v>
      </c>
      <c r="H776" s="70" t="str">
        <f>IF(Máximo!H776="","",Máximo!H776)</f>
        <v>Obrigatório</v>
      </c>
      <c r="I776" s="37" t="s">
        <v>4</v>
      </c>
      <c r="J776" s="73">
        <f>IF($K$13="Não Atende",0,IF(I776="","",IF(H776="",VLOOKUP(I776,Parâmetros!$B$3:$C$6,2,0),VLOOKUP(I776,Parâmetros!$B$3:$C$6,2,0)*VLOOKUP(H776,Parâmetros!$E$3:$G$5,2,0))))</f>
        <v>4</v>
      </c>
      <c r="K776" s="74">
        <f t="shared" ref="K776" si="309">IF(J776="",0,((G776*J776)*$F$30)*0.9*100)</f>
        <v>3.4763947740000002E-2</v>
      </c>
      <c r="L776" s="3"/>
      <c r="M776" s="38"/>
    </row>
    <row r="777" spans="1:13" ht="45.75" customHeight="1" outlineLevel="1" x14ac:dyDescent="0.2">
      <c r="A777" s="170" t="str">
        <f>Máximo!A777</f>
        <v>3.740</v>
      </c>
      <c r="B777" s="667" t="str">
        <f>Máximo!B777:E777</f>
        <v>15.2.Anexo B – Métricas e Sizing de Infraestrutura de TI</v>
      </c>
      <c r="C777" s="668"/>
      <c r="D777" s="668"/>
      <c r="E777" s="669"/>
      <c r="F777" s="68" t="str">
        <f>IF(Máximo!F777:I777="","",Máximo!F777:I777)</f>
        <v/>
      </c>
      <c r="G777" s="72">
        <f>Máximo!G777:J777</f>
        <v>2.1459227E-4</v>
      </c>
      <c r="H777" s="70" t="str">
        <f>IF(Máximo!H777="","",Máximo!H777)</f>
        <v>Obrigatório</v>
      </c>
      <c r="I777" s="37" t="s">
        <v>4</v>
      </c>
      <c r="J777" s="73">
        <f>IF($K$13="Não Atende",0,IF(I777="","",IF(H777="",VLOOKUP(I777,Parâmetros!$B$3:$C$6,2,0),VLOOKUP(I777,Parâmetros!$B$3:$C$6,2,0)*VLOOKUP(H777,Parâmetros!$E$3:$G$5,2,0))))</f>
        <v>4</v>
      </c>
      <c r="K777" s="74">
        <f t="shared" ref="K777" si="310">IF(J777="",0,((G777*J777)*$F$30)*0.9*100)</f>
        <v>3.4763947740000002E-2</v>
      </c>
      <c r="L777" s="3"/>
      <c r="M777" s="38"/>
    </row>
    <row r="778" spans="1:13" ht="45.75" customHeight="1" outlineLevel="1" x14ac:dyDescent="0.2">
      <c r="A778" s="170" t="str">
        <f>Máximo!A778</f>
        <v>3.741</v>
      </c>
      <c r="B778" s="667" t="str">
        <f>Máximo!B778:E778</f>
        <v>15.3.Anexo C: planilha com relação dos itens da RFP a ser respondida informando a declaração de conformidade e anexada a proposta a ser enviada.</v>
      </c>
      <c r="C778" s="668"/>
      <c r="D778" s="668"/>
      <c r="E778" s="669"/>
      <c r="F778" s="68" t="str">
        <f>IF(Máximo!F778:I778="","",Máximo!F778:I778)</f>
        <v/>
      </c>
      <c r="G778" s="72">
        <f>Máximo!G778:J778</f>
        <v>2.1459227E-4</v>
      </c>
      <c r="H778" s="70" t="str">
        <f>IF(Máximo!H778="","",Máximo!H778)</f>
        <v>Obrigatório</v>
      </c>
      <c r="I778" s="37" t="s">
        <v>4</v>
      </c>
      <c r="J778" s="73">
        <f>IF($K$13="Não Atende",0,IF(I778="","",IF(H778="",VLOOKUP(I778,Parâmetros!$B$3:$C$6,2,0),VLOOKUP(I778,Parâmetros!$B$3:$C$6,2,0)*VLOOKUP(H778,Parâmetros!$E$3:$G$5,2,0))))</f>
        <v>4</v>
      </c>
      <c r="K778" s="74">
        <f t="shared" ref="K778" si="311">IF(J778="",0,((G778*J778)*$F$30)*0.9*100)</f>
        <v>3.4763947740000002E-2</v>
      </c>
      <c r="L778" s="3"/>
      <c r="M778" s="38"/>
    </row>
    <row r="779" spans="1:13" ht="18" x14ac:dyDescent="0.2">
      <c r="A779" s="96">
        <f>Máximo!A779</f>
        <v>4</v>
      </c>
      <c r="B779" s="249" t="str">
        <f>Máximo!B779:E779</f>
        <v>Serviço</v>
      </c>
      <c r="C779" s="250"/>
      <c r="D779" s="250"/>
      <c r="E779" s="251"/>
      <c r="F779" s="65">
        <f>IF(Máximo!F779="","",Máximo!F779)</f>
        <v>0.18</v>
      </c>
      <c r="G779" s="65">
        <f>IF(Máximo!G779="","",Máximo!G779)</f>
        <v>1</v>
      </c>
      <c r="H779" s="97" t="str">
        <f>IF(Máximo!H779="","",Máximo!H779)</f>
        <v/>
      </c>
      <c r="I779" s="63"/>
      <c r="J779" s="100"/>
      <c r="K779" s="67">
        <f>SUM(K780:K785)-K785</f>
        <v>42.12</v>
      </c>
      <c r="L779" s="98"/>
      <c r="M779" s="77"/>
    </row>
    <row r="780" spans="1:13" ht="45" customHeight="1" outlineLevel="1" x14ac:dyDescent="0.2">
      <c r="A780" s="170" t="str">
        <f>Máximo!A780</f>
        <v>4.1</v>
      </c>
      <c r="B780" s="667" t="str">
        <f>Máximo!B780:E780</f>
        <v>Instalação e configuração básica</v>
      </c>
      <c r="C780" s="668"/>
      <c r="D780" s="668"/>
      <c r="E780" s="669"/>
      <c r="F780" s="99" t="str">
        <f>IF(Máximo!F780:I780="","",Máximo!F780:I780)</f>
        <v/>
      </c>
      <c r="G780" s="72">
        <f>Máximo!G780:J780</f>
        <v>0.125</v>
      </c>
      <c r="H780" s="70" t="str">
        <f>IF(Máximo!H780="","",Máximo!H780)</f>
        <v>Obrigatório</v>
      </c>
      <c r="I780" s="37" t="s">
        <v>4</v>
      </c>
      <c r="J780" s="73">
        <f>IF($K$13="Não Atende",0,IF(I780="","",IF(H780="",VLOOKUP(I780,Parâmetros!$B$3:$C$6,2,0),VLOOKUP(I780,Parâmetros!$B$3:$C$6,2,0)*VLOOKUP(H780,Parâmetros!$E$3:$G$5,2,0))))</f>
        <v>4</v>
      </c>
      <c r="K780" s="74">
        <f>IF(J780="",0,((G780*J780)*$F$779)*0.9*100)</f>
        <v>8.1</v>
      </c>
      <c r="L780" s="268"/>
      <c r="M780" s="256"/>
    </row>
    <row r="781" spans="1:13" ht="45" customHeight="1" outlineLevel="1" x14ac:dyDescent="0.2">
      <c r="A781" s="170" t="str">
        <f>Máximo!A781</f>
        <v>4.2</v>
      </c>
      <c r="B781" s="667" t="str">
        <f>Máximo!B781:E781</f>
        <v>Execução / Suporte de testes</v>
      </c>
      <c r="C781" s="668"/>
      <c r="D781" s="668"/>
      <c r="E781" s="669"/>
      <c r="F781" s="99" t="str">
        <f>IF(Máximo!F781:I781="","",Máximo!F781:I781)</f>
        <v/>
      </c>
      <c r="G781" s="72">
        <f>Máximo!G781:J781</f>
        <v>0.125</v>
      </c>
      <c r="H781" s="70" t="str">
        <f>IF(Máximo!H781="","",Máximo!H781)</f>
        <v>Obrigatório</v>
      </c>
      <c r="I781" s="37" t="s">
        <v>4</v>
      </c>
      <c r="J781" s="73">
        <f>IF($K$13="Não Atende",0,IF(I781="","",IF(H781="",VLOOKUP(I781,Parâmetros!$B$3:$C$6,2,0),VLOOKUP(I781,Parâmetros!$B$3:$C$6,2,0)*VLOOKUP(H781,Parâmetros!$E$3:$G$5,2,0))))</f>
        <v>4</v>
      </c>
      <c r="K781" s="74">
        <f>IF(J781="",0,((G781*J781)*$F$779)*0.9*100)</f>
        <v>8.1</v>
      </c>
      <c r="L781" s="268"/>
      <c r="M781" s="256"/>
    </row>
    <row r="782" spans="1:13" ht="45" customHeight="1" outlineLevel="1" x14ac:dyDescent="0.2">
      <c r="A782" s="170" t="str">
        <f>Máximo!A782</f>
        <v>4.3</v>
      </c>
      <c r="B782" s="667" t="str">
        <f>Máximo!B782:E782</f>
        <v>Transferência de conhecimento</v>
      </c>
      <c r="C782" s="668"/>
      <c r="D782" s="668"/>
      <c r="E782" s="669"/>
      <c r="F782" s="99" t="str">
        <f>IF(Máximo!F782:I782="","",Máximo!F782:I782)</f>
        <v/>
      </c>
      <c r="G782" s="72">
        <f>Máximo!G782:J782</f>
        <v>0.2</v>
      </c>
      <c r="H782" s="70" t="str">
        <f>IF(Máximo!H782="","",Máximo!H782)</f>
        <v>Obrigatório</v>
      </c>
      <c r="I782" s="37" t="s">
        <v>17</v>
      </c>
      <c r="J782" s="73">
        <f>IF($K$13="Não Atende",0,IF(I782="","",IF(H782="",VLOOKUP(I782,Parâmetros!$B$3:$C$6,2,0),VLOOKUP(I782,Parâmetros!$B$3:$C$6,2,0)*VLOOKUP(H782,Parâmetros!$E$3:$G$5,2,0))))</f>
        <v>2</v>
      </c>
      <c r="K782" s="74">
        <f>IF(J782="",0,((G782*J782)*$F$779)*0.9*100)</f>
        <v>6.4799999999999995</v>
      </c>
      <c r="L782" s="268"/>
      <c r="M782" s="256"/>
    </row>
    <row r="783" spans="1:13" ht="45" customHeight="1" outlineLevel="1" x14ac:dyDescent="0.2">
      <c r="A783" s="170" t="str">
        <f>Máximo!A783</f>
        <v>4.4</v>
      </c>
      <c r="B783" s="667" t="str">
        <f>Máximo!B783:E783</f>
        <v>Consultoria</v>
      </c>
      <c r="C783" s="668"/>
      <c r="D783" s="668"/>
      <c r="E783" s="669"/>
      <c r="F783" s="99" t="str">
        <f>IF(Máximo!F783:I783="","",Máximo!F783:I783)</f>
        <v/>
      </c>
      <c r="G783" s="72">
        <f>Máximo!G783:J783</f>
        <v>0.5</v>
      </c>
      <c r="H783" s="70" t="str">
        <f>IF(Máximo!H783="","",Máximo!H783)</f>
        <v>Obrigatório</v>
      </c>
      <c r="I783" s="37" t="s">
        <v>17</v>
      </c>
      <c r="J783" s="73">
        <f>IF($K$13="Não Atende",0,IF(I783="","",IF(H783="",VLOOKUP(I783,Parâmetros!$B$3:$C$6,2,0),VLOOKUP(I783,Parâmetros!$B$3:$C$6,2,0)*VLOOKUP(H783,Parâmetros!$E$3:$G$5,2,0))))</f>
        <v>2</v>
      </c>
      <c r="K783" s="74">
        <f>IF(J783="",0,((G783*J783)*$F$779)*0.9*100)</f>
        <v>16.2</v>
      </c>
      <c r="L783" s="268"/>
      <c r="M783" s="256"/>
    </row>
    <row r="784" spans="1:13" ht="45" customHeight="1" outlineLevel="1" x14ac:dyDescent="0.2">
      <c r="A784" s="170" t="str">
        <f>Máximo!A784</f>
        <v>4.5</v>
      </c>
      <c r="B784" s="667" t="str">
        <f>Máximo!B784:E784</f>
        <v>Migração de dados</v>
      </c>
      <c r="C784" s="668"/>
      <c r="D784" s="668"/>
      <c r="E784" s="669"/>
      <c r="F784" s="99" t="str">
        <f>IF(Máximo!F784:I784="","",Máximo!F784:I784)</f>
        <v/>
      </c>
      <c r="G784" s="72">
        <f>Máximo!G784:J784</f>
        <v>0.05</v>
      </c>
      <c r="H784" s="70" t="str">
        <f>IF(Máximo!H784="","",Máximo!H784)</f>
        <v>Obrigatório</v>
      </c>
      <c r="I784" s="37" t="s">
        <v>4</v>
      </c>
      <c r="J784" s="73">
        <f>IF($K$13="Não Atende",0,IF(I784="","",IF(H784="",VLOOKUP(I784,Parâmetros!$B$3:$C$6,2,0),VLOOKUP(I784,Parâmetros!$B$3:$C$6,2,0)*VLOOKUP(H784,Parâmetros!$E$3:$G$5,2,0))))</f>
        <v>4</v>
      </c>
      <c r="K784" s="74">
        <f>IF(J784="",0,((G784*J784)*$F$779)*0.9*100)</f>
        <v>3.2399999999999998</v>
      </c>
      <c r="L784" s="268"/>
      <c r="M784" s="256"/>
    </row>
    <row r="785" spans="1:16" ht="18.75" customHeight="1" x14ac:dyDescent="0.2">
      <c r="A785" s="96">
        <f>Máximo!A785</f>
        <v>5</v>
      </c>
      <c r="B785" s="249" t="str">
        <f>Máximo!B785:E785</f>
        <v>Treinamento</v>
      </c>
      <c r="C785" s="250"/>
      <c r="D785" s="250"/>
      <c r="E785" s="251"/>
      <c r="F785" s="65">
        <f>IF(Máximo!F785="","",Máximo!F785)</f>
        <v>0.02</v>
      </c>
      <c r="G785" s="65">
        <f>IF(Máximo!G785="","",Máximo!G785)</f>
        <v>1</v>
      </c>
      <c r="H785" s="97" t="str">
        <f>IF(Máximo!H785="","",Máximo!H785)</f>
        <v/>
      </c>
      <c r="I785" s="63"/>
      <c r="J785" s="100"/>
      <c r="K785" s="67">
        <f>SUM(K786:K787)</f>
        <v>7.2000000000000011</v>
      </c>
      <c r="L785" s="252"/>
      <c r="M785" s="253"/>
    </row>
    <row r="786" spans="1:16" ht="45" customHeight="1" outlineLevel="1" x14ac:dyDescent="0.2">
      <c r="A786" s="170" t="str">
        <f>Máximo!A786</f>
        <v>5.1</v>
      </c>
      <c r="B786" s="667" t="str">
        <f>Máximo!B786:E786</f>
        <v>Plano de Treinamento Técnico e Funcional</v>
      </c>
      <c r="C786" s="668"/>
      <c r="D786" s="668"/>
      <c r="E786" s="669"/>
      <c r="F786" s="68" t="str">
        <f>IF(Máximo!F786:I786="","",Máximo!F786:I786)</f>
        <v/>
      </c>
      <c r="G786" s="72">
        <f>Máximo!G786:J786</f>
        <v>1</v>
      </c>
      <c r="H786" s="70" t="str">
        <f>IF(Máximo!H786="","",Máximo!H786)</f>
        <v>Obrigatório</v>
      </c>
      <c r="I786" s="37" t="s">
        <v>4</v>
      </c>
      <c r="J786" s="73">
        <f>IF($K$13="Não Atende",0,IF(I786="","",IF(H786="",VLOOKUP(I786,Parâmetros!$B$3:$C$6,2,0),VLOOKUP(I786,Parâmetros!$B$3:$C$6,2,0)*VLOOKUP(H786,Parâmetros!$E$3:$G$5,2,0))))</f>
        <v>4</v>
      </c>
      <c r="K786" s="74">
        <f t="shared" ref="K786" si="312">IF(J786="",0,((G786*J786)*$F$785)*0.9*100)</f>
        <v>7.2000000000000011</v>
      </c>
      <c r="L786" s="3"/>
      <c r="M786" s="38"/>
    </row>
    <row r="787" spans="1:16" ht="12.75" customHeight="1" outlineLevel="1" x14ac:dyDescent="0.2">
      <c r="D787" s="6"/>
      <c r="E787" s="6"/>
      <c r="H787" s="7"/>
    </row>
    <row r="788" spans="1:16" outlineLevel="1" x14ac:dyDescent="0.2"/>
    <row r="789" spans="1:16" ht="26.25" customHeight="1" outlineLevel="1" x14ac:dyDescent="0.25">
      <c r="A789" s="439" t="s">
        <v>141</v>
      </c>
      <c r="B789" s="439"/>
      <c r="C789" s="439"/>
      <c r="D789" s="439"/>
      <c r="E789" s="439"/>
      <c r="F789" s="439"/>
      <c r="G789" s="439"/>
      <c r="H789" s="439"/>
      <c r="I789" s="439"/>
      <c r="J789" s="439"/>
      <c r="K789" s="439"/>
      <c r="L789" s="439"/>
      <c r="M789" s="439"/>
      <c r="N789" s="439"/>
      <c r="O789" s="145"/>
      <c r="P789" s="145"/>
    </row>
    <row r="790" spans="1:16" outlineLevel="1" x14ac:dyDescent="0.2"/>
    <row r="791" spans="1:16" ht="25.5" outlineLevel="1" x14ac:dyDescent="0.2">
      <c r="A791" s="224" t="s">
        <v>2</v>
      </c>
      <c r="B791" s="444" t="s">
        <v>1</v>
      </c>
      <c r="C791" s="444"/>
      <c r="D791" s="444"/>
      <c r="E791" s="444"/>
      <c r="F791" s="117" t="s">
        <v>20</v>
      </c>
      <c r="G791" s="91" t="s">
        <v>21</v>
      </c>
      <c r="H791" s="92" t="s">
        <v>59</v>
      </c>
      <c r="I791" s="92" t="s">
        <v>7</v>
      </c>
      <c r="J791" s="93" t="s">
        <v>0</v>
      </c>
      <c r="K791" s="94" t="s">
        <v>10</v>
      </c>
      <c r="L791" s="89" t="s">
        <v>92</v>
      </c>
      <c r="M791" s="95" t="s">
        <v>93</v>
      </c>
    </row>
    <row r="792" spans="1:16" ht="18.75" thickBot="1" x14ac:dyDescent="0.25">
      <c r="A792" s="96">
        <v>6</v>
      </c>
      <c r="B792" s="443" t="s">
        <v>185</v>
      </c>
      <c r="C792" s="443"/>
      <c r="D792" s="443"/>
      <c r="E792" s="443"/>
      <c r="F792" s="65">
        <f>IF(Máximo!F792="","",Máximo!F792)</f>
        <v>0.02</v>
      </c>
      <c r="G792" s="65">
        <f>IF(Máximo!G792="","",Máximo!G792)</f>
        <v>1</v>
      </c>
      <c r="H792" s="97"/>
      <c r="I792" s="148" t="s">
        <v>4</v>
      </c>
      <c r="J792" s="150">
        <f>IF($K$13="Não Atende",0,IF(I792="","",IF(H792="",VLOOKUP(I792,Parâmetros!$B$3:$C$6,2,0),VLOOKUP(I792,Parâmetros!$B$3:$C$6,2,0)*VLOOKUP(H792,Parâmetros!$E$3:$G$5,2,0))))</f>
        <v>2</v>
      </c>
      <c r="K792" s="67">
        <f>IF(AND(E794="Sim",OR($K$13="",$K$13="Atende")),IF('Comparativo Analítico'!AB15="",0,Máximo!K792*VLOOKUP('Comparativo Analítico'!AB15,Parâmetros!$U$3:$V$12,2,0)),0)</f>
        <v>3.6000000000000005</v>
      </c>
      <c r="L792" s="171"/>
      <c r="M792" s="172"/>
    </row>
    <row r="793" spans="1:16" outlineLevel="1" x14ac:dyDescent="0.2"/>
    <row r="794" spans="1:16" outlineLevel="1" x14ac:dyDescent="0.2">
      <c r="A794" s="5"/>
      <c r="B794" s="426" t="s">
        <v>139</v>
      </c>
      <c r="C794" s="426"/>
      <c r="D794" s="427"/>
      <c r="E794" s="177" t="s">
        <v>23</v>
      </c>
      <c r="F794"/>
      <c r="G794" s="484"/>
      <c r="H794" s="484"/>
      <c r="I794" s="484"/>
      <c r="J794" s="484"/>
      <c r="L794"/>
    </row>
    <row r="795" spans="1:16" ht="27" customHeight="1" outlineLevel="1" x14ac:dyDescent="0.2">
      <c r="A795" s="5"/>
      <c r="B795" s="219"/>
      <c r="C795" s="219"/>
      <c r="D795" s="129"/>
      <c r="E795" s="151"/>
      <c r="F795" s="101"/>
      <c r="G795" s="225"/>
      <c r="H795" s="225"/>
      <c r="I795" s="225"/>
      <c r="J795" s="225"/>
      <c r="K795" s="35"/>
      <c r="L795"/>
    </row>
    <row r="796" spans="1:16" outlineLevel="1" x14ac:dyDescent="0.2">
      <c r="A796" s="5"/>
      <c r="B796" s="426" t="s">
        <v>167</v>
      </c>
      <c r="C796" s="426"/>
      <c r="D796" s="426"/>
      <c r="E796" s="568"/>
      <c r="F796" s="569"/>
      <c r="G796" s="569"/>
      <c r="H796" s="569"/>
      <c r="I796" s="569"/>
      <c r="J796" s="570"/>
      <c r="L796"/>
    </row>
    <row r="797" spans="1:16" ht="12.75" customHeight="1" outlineLevel="1" x14ac:dyDescent="0.2">
      <c r="A797" s="5"/>
      <c r="B797" s="140"/>
      <c r="C797" s="109"/>
      <c r="D797" s="110"/>
      <c r="E797" s="571"/>
      <c r="F797" s="572"/>
      <c r="G797" s="572"/>
      <c r="H797" s="572"/>
      <c r="I797" s="572"/>
      <c r="J797" s="573"/>
      <c r="L797"/>
    </row>
    <row r="798" spans="1:16" outlineLevel="1" x14ac:dyDescent="0.2">
      <c r="A798" s="5"/>
      <c r="B798" s="5"/>
      <c r="C798" s="109"/>
      <c r="D798" s="110"/>
      <c r="E798" s="146"/>
      <c r="F798" s="146"/>
      <c r="G798" s="146"/>
      <c r="H798" s="146"/>
      <c r="I798" s="146"/>
      <c r="J798" s="146"/>
      <c r="L798"/>
    </row>
    <row r="799" spans="1:16" ht="25.5" outlineLevel="1" x14ac:dyDescent="0.2">
      <c r="A799" s="224" t="s">
        <v>2</v>
      </c>
      <c r="B799" s="444" t="s">
        <v>1</v>
      </c>
      <c r="C799" s="444"/>
      <c r="D799" s="444"/>
      <c r="E799" s="444"/>
      <c r="F799" s="117" t="s">
        <v>20</v>
      </c>
      <c r="G799" s="91" t="s">
        <v>21</v>
      </c>
      <c r="H799" s="92" t="s">
        <v>59</v>
      </c>
      <c r="I799" s="92" t="s">
        <v>7</v>
      </c>
      <c r="J799" s="93" t="s">
        <v>0</v>
      </c>
      <c r="K799" s="94" t="s">
        <v>10</v>
      </c>
      <c r="L799" s="89" t="s">
        <v>92</v>
      </c>
      <c r="M799" s="95" t="s">
        <v>93</v>
      </c>
    </row>
    <row r="800" spans="1:16" ht="18.75" thickBot="1" x14ac:dyDescent="0.25">
      <c r="A800" s="96">
        <v>7</v>
      </c>
      <c r="B800" s="443" t="s">
        <v>175</v>
      </c>
      <c r="C800" s="443"/>
      <c r="D800" s="443"/>
      <c r="E800" s="443"/>
      <c r="F800" s="65">
        <f>IF(Máximo!F800="","",Máximo!F800)</f>
        <v>0.02</v>
      </c>
      <c r="G800" s="65">
        <f>IF(Máximo!G800="","",Máximo!G800)</f>
        <v>1</v>
      </c>
      <c r="H800" s="97"/>
      <c r="I800" s="148" t="s">
        <v>4</v>
      </c>
      <c r="J800" s="150">
        <f>IF($K$13="Não Atende",0,IF(I800="","",IF(H800="",VLOOKUP(I800,Parâmetros!$B$3:$C$6,2,0),VLOOKUP(I800,Parâmetros!$B$3:$C$6,2,0)*VLOOKUP(H800,Parâmetros!$E$3:$G$5,2,0))))</f>
        <v>2</v>
      </c>
      <c r="K800" s="67">
        <f>IF(AND(E802="Sim",OR($K$13="",$K$13="Atende")),IF('Comparativo Analítico'!AB33="",0,Máximo!K800*VLOOKUP('Comparativo Analítico'!AB33,Parâmetros!$U$3:$V$12,2,0)),0)</f>
        <v>3.6000000000000005</v>
      </c>
      <c r="L800" s="171"/>
      <c r="M800" s="172"/>
    </row>
    <row r="801" spans="1:13" ht="27" customHeight="1" outlineLevel="1" x14ac:dyDescent="0.2">
      <c r="A801" s="5"/>
      <c r="B801" s="5"/>
      <c r="C801" s="109"/>
      <c r="D801" s="110"/>
      <c r="E801" s="146"/>
      <c r="F801" s="146"/>
      <c r="G801" s="146"/>
      <c r="H801" s="146"/>
      <c r="I801" s="146"/>
      <c r="J801" s="146"/>
      <c r="L801"/>
    </row>
    <row r="802" spans="1:13" ht="27" customHeight="1" outlineLevel="1" x14ac:dyDescent="0.2">
      <c r="A802" s="484" t="s">
        <v>104</v>
      </c>
      <c r="B802" s="484"/>
      <c r="C802" s="484"/>
      <c r="D802" s="484"/>
      <c r="E802" s="176" t="s">
        <v>23</v>
      </c>
      <c r="F802"/>
      <c r="G802"/>
      <c r="H802" s="5"/>
      <c r="I802" s="5"/>
      <c r="K802"/>
      <c r="L802"/>
    </row>
    <row r="803" spans="1:13" outlineLevel="1" x14ac:dyDescent="0.2">
      <c r="A803" s="5"/>
      <c r="B803" s="5"/>
      <c r="F803"/>
      <c r="G803"/>
      <c r="H803" s="5"/>
      <c r="I803" s="5"/>
      <c r="K803"/>
      <c r="L803"/>
    </row>
    <row r="804" spans="1:13" outlineLevel="1" x14ac:dyDescent="0.2">
      <c r="A804" s="5"/>
      <c r="B804" s="484" t="s">
        <v>105</v>
      </c>
      <c r="C804" s="484"/>
      <c r="D804" s="456"/>
      <c r="E804" s="177"/>
      <c r="F804" s="101"/>
      <c r="G804" s="140"/>
      <c r="H804" s="140"/>
      <c r="I804" s="484" t="s">
        <v>106</v>
      </c>
      <c r="J804" s="484"/>
      <c r="K804" s="658"/>
      <c r="L804" s="659"/>
      <c r="M804" s="660"/>
    </row>
    <row r="805" spans="1:13" outlineLevel="1" x14ac:dyDescent="0.2">
      <c r="A805" s="5"/>
      <c r="B805" s="152"/>
      <c r="C805" s="153"/>
      <c r="D805" s="114"/>
      <c r="E805" s="178"/>
      <c r="F805" s="101"/>
      <c r="G805" s="101"/>
      <c r="H805" s="140"/>
      <c r="I805" s="140"/>
      <c r="J805" s="101"/>
      <c r="K805" s="661"/>
      <c r="L805" s="662"/>
      <c r="M805" s="663"/>
    </row>
    <row r="806" spans="1:13" outlineLevel="1" x14ac:dyDescent="0.2">
      <c r="A806" s="5"/>
      <c r="B806" s="152"/>
      <c r="C806" s="153"/>
      <c r="D806" s="114"/>
      <c r="E806" s="178"/>
      <c r="F806" s="101"/>
      <c r="G806" s="101"/>
      <c r="H806" s="140"/>
      <c r="I806" s="140"/>
      <c r="J806" s="101"/>
      <c r="K806" s="664"/>
      <c r="L806" s="665"/>
      <c r="M806" s="666"/>
    </row>
    <row r="807" spans="1:13" outlineLevel="1" x14ac:dyDescent="0.2">
      <c r="A807" s="5"/>
      <c r="B807" s="152"/>
      <c r="C807" s="153"/>
      <c r="D807" s="114"/>
      <c r="E807" s="178"/>
      <c r="F807" s="101"/>
      <c r="G807" s="101"/>
      <c r="H807" s="140"/>
      <c r="I807" s="140"/>
      <c r="J807" s="101"/>
      <c r="K807"/>
      <c r="L807"/>
    </row>
    <row r="808" spans="1:13" ht="29.25" customHeight="1" outlineLevel="1" x14ac:dyDescent="0.2">
      <c r="A808" s="5"/>
      <c r="B808" s="484" t="s">
        <v>107</v>
      </c>
      <c r="C808" s="484"/>
      <c r="D808" s="456"/>
      <c r="E808" s="177"/>
      <c r="F808" s="101"/>
      <c r="G808" s="447" t="s">
        <v>124</v>
      </c>
      <c r="H808" s="447"/>
      <c r="I808" s="447"/>
      <c r="J808" s="447"/>
      <c r="K808" s="176"/>
      <c r="L808"/>
    </row>
    <row r="809" spans="1:13" outlineLevel="1" x14ac:dyDescent="0.2">
      <c r="A809" s="5"/>
      <c r="B809" s="152"/>
      <c r="C809" s="153"/>
      <c r="D809" s="114"/>
      <c r="E809" s="178"/>
      <c r="F809" s="101"/>
      <c r="G809" s="101"/>
      <c r="H809" s="140"/>
      <c r="I809" s="140"/>
      <c r="J809" s="101"/>
      <c r="K809"/>
      <c r="L809"/>
    </row>
    <row r="810" spans="1:13" ht="12.75" customHeight="1" outlineLevel="1" x14ac:dyDescent="0.2">
      <c r="A810" s="5"/>
      <c r="B810" s="447" t="s">
        <v>108</v>
      </c>
      <c r="C810" s="447"/>
      <c r="D810" s="483"/>
      <c r="E810" s="177"/>
      <c r="F810" s="101"/>
      <c r="G810" s="447"/>
      <c r="H810" s="447"/>
      <c r="I810" s="447"/>
      <c r="J810" s="447"/>
      <c r="L810"/>
    </row>
    <row r="811" spans="1:13" ht="12.75" customHeight="1" outlineLevel="1" x14ac:dyDescent="0.2">
      <c r="A811" s="5"/>
      <c r="B811" s="222"/>
      <c r="C811" s="222"/>
      <c r="D811" s="222"/>
      <c r="E811" s="151"/>
      <c r="F811" s="101"/>
      <c r="G811" s="222"/>
      <c r="H811" s="222"/>
      <c r="I811" s="222"/>
      <c r="J811" s="222"/>
      <c r="K811" s="35"/>
      <c r="L811"/>
    </row>
    <row r="812" spans="1:13" ht="25.5" outlineLevel="1" x14ac:dyDescent="0.2">
      <c r="A812" s="224" t="s">
        <v>2</v>
      </c>
      <c r="B812" s="444" t="s">
        <v>1</v>
      </c>
      <c r="C812" s="444"/>
      <c r="D812" s="444"/>
      <c r="E812" s="444"/>
      <c r="F812" s="117" t="s">
        <v>20</v>
      </c>
      <c r="G812" s="91" t="s">
        <v>21</v>
      </c>
      <c r="H812" s="92" t="s">
        <v>59</v>
      </c>
      <c r="I812" s="92" t="s">
        <v>7</v>
      </c>
      <c r="J812" s="93" t="s">
        <v>0</v>
      </c>
      <c r="K812" s="94" t="s">
        <v>10</v>
      </c>
      <c r="L812" s="89" t="s">
        <v>92</v>
      </c>
      <c r="M812" s="95" t="s">
        <v>93</v>
      </c>
    </row>
    <row r="813" spans="1:13" ht="18.75" thickBot="1" x14ac:dyDescent="0.25">
      <c r="A813" s="96">
        <v>8</v>
      </c>
      <c r="B813" s="443" t="s">
        <v>182</v>
      </c>
      <c r="C813" s="443"/>
      <c r="D813" s="443"/>
      <c r="E813" s="443"/>
      <c r="F813" s="65">
        <f>IF(Máximo!F813="","",Máximo!F813)</f>
        <v>0.02</v>
      </c>
      <c r="G813" s="65">
        <f>IF(Máximo!G813="","",Máximo!G813)</f>
        <v>1</v>
      </c>
      <c r="H813" s="97"/>
      <c r="I813" s="148" t="s">
        <v>4</v>
      </c>
      <c r="J813" s="150">
        <f>IF($K$13="Não Atende",0,IF(I813="","",IF(H813="",VLOOKUP(I813,Parâmetros!$B$3:$C$6,2,0),VLOOKUP(I813,Parâmetros!$B$3:$C$6,2,0)*VLOOKUP(H813,Parâmetros!$E$3:$G$5,2,0))))</f>
        <v>2</v>
      </c>
      <c r="K813" s="67">
        <f>IF(AND(OR(E815="Sim",E834="Sim"),OR($K$13="",$K$13="Atende")),IF('Comparativo Analítico'!AB46="",0,Máximo!K813*VLOOKUP('Comparativo Analítico'!AB46,Parâmetros!$U$3:$V$12,2,0)),0)</f>
        <v>3.0857142857142859</v>
      </c>
      <c r="L813" s="171"/>
      <c r="M813" s="172"/>
    </row>
    <row r="814" spans="1:13" outlineLevel="1" x14ac:dyDescent="0.2">
      <c r="A814" s="102"/>
      <c r="E814" s="5"/>
      <c r="G814"/>
      <c r="J814" s="5"/>
    </row>
    <row r="815" spans="1:13" ht="24.75" customHeight="1" outlineLevel="1" x14ac:dyDescent="0.2">
      <c r="A815" s="447" t="s">
        <v>120</v>
      </c>
      <c r="B815" s="447"/>
      <c r="C815" s="447"/>
      <c r="D815" s="447"/>
      <c r="E815" s="176" t="s">
        <v>23</v>
      </c>
      <c r="G815" s="447" t="s">
        <v>281</v>
      </c>
      <c r="H815" s="447"/>
      <c r="I815" s="447"/>
      <c r="J815" s="447"/>
      <c r="K815" s="371"/>
    </row>
    <row r="816" spans="1:13" ht="12.75" customHeight="1" outlineLevel="1" x14ac:dyDescent="0.2">
      <c r="A816" s="102"/>
      <c r="E816" s="5"/>
      <c r="G816"/>
      <c r="J816" s="5"/>
    </row>
    <row r="817" spans="1:11" ht="12.75" customHeight="1" outlineLevel="1" x14ac:dyDescent="0.2">
      <c r="A817" s="126"/>
      <c r="B817" s="154" t="s">
        <v>121</v>
      </c>
      <c r="C817" s="126"/>
      <c r="D817" s="126"/>
      <c r="E817" s="126"/>
      <c r="G817"/>
      <c r="J817" s="5"/>
    </row>
    <row r="818" spans="1:11" ht="12.75" customHeight="1" outlineLevel="1" x14ac:dyDescent="0.2">
      <c r="A818" s="113"/>
      <c r="B818" s="113"/>
      <c r="C818" s="113"/>
      <c r="D818" s="113"/>
      <c r="E818" s="113"/>
      <c r="G818"/>
      <c r="J818" s="5"/>
    </row>
    <row r="819" spans="1:11" ht="12.75" customHeight="1" outlineLevel="1" x14ac:dyDescent="0.2">
      <c r="A819" s="5"/>
      <c r="B819" s="102"/>
      <c r="C819" s="102"/>
      <c r="D819" s="124"/>
      <c r="E819" s="124"/>
      <c r="F819" s="112" t="s">
        <v>181</v>
      </c>
      <c r="G819" s="124"/>
      <c r="H819" s="124"/>
      <c r="I819" s="124"/>
      <c r="J819" s="5"/>
    </row>
    <row r="820" spans="1:11" ht="25.5" outlineLevel="1" x14ac:dyDescent="0.2">
      <c r="A820" s="5"/>
      <c r="B820" s="485" t="s">
        <v>109</v>
      </c>
      <c r="C820" s="485"/>
      <c r="D820" s="173" t="s">
        <v>137</v>
      </c>
      <c r="E820" s="106" t="s">
        <v>278</v>
      </c>
      <c r="F820" s="106" t="s">
        <v>279</v>
      </c>
      <c r="G820" s="106" t="s">
        <v>280</v>
      </c>
      <c r="H820" s="106" t="s">
        <v>138</v>
      </c>
      <c r="I820" s="310" t="s">
        <v>6</v>
      </c>
    </row>
    <row r="821" spans="1:11" ht="12.75" customHeight="1" outlineLevel="1" x14ac:dyDescent="0.2">
      <c r="A821" s="5"/>
      <c r="B821" s="437" t="s">
        <v>110</v>
      </c>
      <c r="C821" s="437"/>
      <c r="D821" s="174"/>
      <c r="E821" s="156"/>
      <c r="F821" s="156"/>
      <c r="G821" s="105"/>
      <c r="H821" s="105"/>
      <c r="I821" s="165" t="str">
        <f t="shared" ref="I821:I830" si="313">IF(SUM(D821:H821)=0,"",SUM(D821:H821))</f>
        <v/>
      </c>
    </row>
    <row r="822" spans="1:11" ht="12.75" customHeight="1" outlineLevel="1" x14ac:dyDescent="0.2">
      <c r="A822" s="5"/>
      <c r="B822" s="437" t="s">
        <v>111</v>
      </c>
      <c r="C822" s="437"/>
      <c r="D822" s="174"/>
      <c r="E822" s="156"/>
      <c r="F822" s="156"/>
      <c r="G822" s="105"/>
      <c r="H822" s="105"/>
      <c r="I822" s="165" t="str">
        <f t="shared" si="313"/>
        <v/>
      </c>
    </row>
    <row r="823" spans="1:11" ht="12.75" customHeight="1" outlineLevel="1" x14ac:dyDescent="0.2">
      <c r="A823" s="5"/>
      <c r="B823" s="437" t="s">
        <v>112</v>
      </c>
      <c r="C823" s="437"/>
      <c r="D823" s="174"/>
      <c r="E823" s="156"/>
      <c r="F823" s="156"/>
      <c r="G823" s="105"/>
      <c r="H823" s="105"/>
      <c r="I823" s="165" t="str">
        <f t="shared" si="313"/>
        <v/>
      </c>
    </row>
    <row r="824" spans="1:11" outlineLevel="1" x14ac:dyDescent="0.2">
      <c r="A824" s="5"/>
      <c r="B824" s="437" t="s">
        <v>113</v>
      </c>
      <c r="C824" s="437"/>
      <c r="D824" s="174"/>
      <c r="E824" s="156"/>
      <c r="F824" s="156"/>
      <c r="G824" s="105"/>
      <c r="H824" s="105"/>
      <c r="I824" s="165" t="str">
        <f t="shared" si="313"/>
        <v/>
      </c>
    </row>
    <row r="825" spans="1:11" outlineLevel="1" x14ac:dyDescent="0.2">
      <c r="A825" s="5"/>
      <c r="B825" s="437" t="s">
        <v>114</v>
      </c>
      <c r="C825" s="437"/>
      <c r="D825" s="174"/>
      <c r="E825" s="156"/>
      <c r="F825" s="156"/>
      <c r="G825" s="105"/>
      <c r="H825" s="105"/>
      <c r="I825" s="165" t="str">
        <f t="shared" si="313"/>
        <v/>
      </c>
    </row>
    <row r="826" spans="1:11" outlineLevel="1" x14ac:dyDescent="0.2">
      <c r="A826" s="5"/>
      <c r="B826" s="437" t="s">
        <v>115</v>
      </c>
      <c r="C826" s="437"/>
      <c r="D826" s="174"/>
      <c r="E826" s="156"/>
      <c r="F826" s="156"/>
      <c r="G826" s="105"/>
      <c r="H826" s="105"/>
      <c r="I826" s="165" t="str">
        <f t="shared" si="313"/>
        <v/>
      </c>
    </row>
    <row r="827" spans="1:11" outlineLevel="1" x14ac:dyDescent="0.2">
      <c r="A827" s="5"/>
      <c r="B827" s="437" t="s">
        <v>116</v>
      </c>
      <c r="C827" s="437"/>
      <c r="D827" s="174"/>
      <c r="E827" s="156"/>
      <c r="F827" s="156"/>
      <c r="G827" s="105"/>
      <c r="H827" s="105"/>
      <c r="I827" s="165" t="str">
        <f t="shared" si="313"/>
        <v/>
      </c>
    </row>
    <row r="828" spans="1:11" outlineLevel="1" x14ac:dyDescent="0.2">
      <c r="A828" s="5"/>
      <c r="B828" s="437" t="s">
        <v>117</v>
      </c>
      <c r="C828" s="437"/>
      <c r="D828" s="174"/>
      <c r="E828" s="156"/>
      <c r="F828" s="156"/>
      <c r="G828" s="105"/>
      <c r="H828" s="105"/>
      <c r="I828" s="165" t="str">
        <f t="shared" si="313"/>
        <v/>
      </c>
    </row>
    <row r="829" spans="1:11" ht="12.75" customHeight="1" outlineLevel="1" x14ac:dyDescent="0.2">
      <c r="A829" s="5"/>
      <c r="B829" s="437" t="s">
        <v>118</v>
      </c>
      <c r="C829" s="437"/>
      <c r="D829" s="174"/>
      <c r="E829" s="156"/>
      <c r="F829" s="156"/>
      <c r="G829" s="105"/>
      <c r="H829" s="105"/>
      <c r="I829" s="165" t="str">
        <f t="shared" si="313"/>
        <v/>
      </c>
    </row>
    <row r="830" spans="1:11" outlineLevel="1" x14ac:dyDescent="0.2">
      <c r="A830" s="5"/>
      <c r="B830" s="437" t="s">
        <v>119</v>
      </c>
      <c r="C830" s="437"/>
      <c r="D830" s="174"/>
      <c r="E830" s="156"/>
      <c r="F830" s="156"/>
      <c r="G830" s="105"/>
      <c r="H830" s="105"/>
      <c r="I830" s="165" t="str">
        <f t="shared" si="313"/>
        <v/>
      </c>
    </row>
    <row r="831" spans="1:11" outlineLevel="1" x14ac:dyDescent="0.2">
      <c r="A831" s="5"/>
      <c r="B831" s="438" t="s">
        <v>6</v>
      </c>
      <c r="C831" s="438"/>
      <c r="D831" s="175" t="str">
        <f>IF(SUM(D821:D830)=0,"",SUM(D821:D830))</f>
        <v/>
      </c>
      <c r="E831" s="165" t="str">
        <f t="shared" ref="E831:I831" si="314">IF(SUM(E821:E830)=0,"",SUM(E821:E830))</f>
        <v/>
      </c>
      <c r="F831" s="165" t="str">
        <f t="shared" si="314"/>
        <v/>
      </c>
      <c r="G831" s="165" t="str">
        <f t="shared" si="314"/>
        <v/>
      </c>
      <c r="H831" s="165" t="str">
        <f t="shared" si="314"/>
        <v/>
      </c>
      <c r="I831" s="165" t="str">
        <f t="shared" si="314"/>
        <v/>
      </c>
      <c r="J831" s="5"/>
    </row>
    <row r="832" spans="1:11" outlineLevel="1" x14ac:dyDescent="0.2">
      <c r="A832" s="5"/>
      <c r="C832" s="102"/>
      <c r="F832"/>
      <c r="H832" s="5"/>
      <c r="K832"/>
    </row>
    <row r="833" spans="1:12" outlineLevel="1" x14ac:dyDescent="0.2">
      <c r="H833" s="5"/>
      <c r="I833" s="5"/>
      <c r="K833"/>
      <c r="L833"/>
    </row>
    <row r="834" spans="1:12" ht="26.25" customHeight="1" outlineLevel="1" x14ac:dyDescent="0.2">
      <c r="A834" s="484" t="s">
        <v>122</v>
      </c>
      <c r="B834" s="484"/>
      <c r="C834" s="484"/>
      <c r="D834" s="456"/>
      <c r="E834" s="176"/>
    </row>
    <row r="835" spans="1:12" ht="12.75" customHeight="1" outlineLevel="1" x14ac:dyDescent="0.2">
      <c r="B835" s="102"/>
    </row>
    <row r="836" spans="1:12" ht="12.75" customHeight="1" outlineLevel="1" x14ac:dyDescent="0.2">
      <c r="A836" s="5"/>
      <c r="B836" s="154" t="s">
        <v>123</v>
      </c>
      <c r="C836" s="125"/>
      <c r="D836" s="125"/>
      <c r="E836" s="125"/>
      <c r="F836" s="125"/>
      <c r="H836" s="5"/>
      <c r="K836"/>
    </row>
    <row r="837" spans="1:12" ht="12.75" customHeight="1" outlineLevel="1" x14ac:dyDescent="0.2">
      <c r="B837" s="102"/>
    </row>
    <row r="838" spans="1:12" ht="12.75" customHeight="1" outlineLevel="1" x14ac:dyDescent="0.2">
      <c r="A838" s="5"/>
      <c r="C838" s="102"/>
      <c r="D838" s="124"/>
      <c r="E838" s="124"/>
      <c r="F838" s="112" t="s">
        <v>181</v>
      </c>
      <c r="G838" s="124"/>
      <c r="H838" s="124"/>
      <c r="I838" s="124"/>
      <c r="J838" s="5"/>
    </row>
    <row r="839" spans="1:12" ht="25.5" outlineLevel="1" x14ac:dyDescent="0.2">
      <c r="A839" s="5"/>
      <c r="B839" s="485" t="s">
        <v>109</v>
      </c>
      <c r="C839" s="485"/>
      <c r="D839" s="106" t="s">
        <v>137</v>
      </c>
      <c r="E839" s="106" t="s">
        <v>278</v>
      </c>
      <c r="F839" s="106" t="s">
        <v>279</v>
      </c>
      <c r="G839" s="106" t="s">
        <v>280</v>
      </c>
      <c r="H839" s="106" t="s">
        <v>138</v>
      </c>
      <c r="I839" s="310" t="s">
        <v>6</v>
      </c>
    </row>
    <row r="840" spans="1:12" ht="12.75" customHeight="1" outlineLevel="1" x14ac:dyDescent="0.2">
      <c r="A840" s="5"/>
      <c r="B840" s="437" t="s">
        <v>110</v>
      </c>
      <c r="C840" s="437"/>
      <c r="D840" s="156"/>
      <c r="E840" s="156"/>
      <c r="F840" s="156"/>
      <c r="G840" s="105"/>
      <c r="H840" s="105"/>
      <c r="I840" s="165" t="str">
        <f t="shared" ref="I840:I849" si="315">IF(SUM(D840:H840)=0,"",SUM(D840:H840))</f>
        <v/>
      </c>
    </row>
    <row r="841" spans="1:12" ht="12.75" customHeight="1" outlineLevel="1" x14ac:dyDescent="0.2">
      <c r="A841" s="5"/>
      <c r="B841" s="437" t="s">
        <v>111</v>
      </c>
      <c r="C841" s="437"/>
      <c r="D841" s="156"/>
      <c r="E841" s="156"/>
      <c r="F841" s="156"/>
      <c r="G841" s="105"/>
      <c r="H841" s="105"/>
      <c r="I841" s="165" t="str">
        <f t="shared" si="315"/>
        <v/>
      </c>
    </row>
    <row r="842" spans="1:12" ht="12.75" customHeight="1" outlineLevel="1" x14ac:dyDescent="0.2">
      <c r="A842" s="5"/>
      <c r="B842" s="437" t="s">
        <v>112</v>
      </c>
      <c r="C842" s="437"/>
      <c r="D842" s="156"/>
      <c r="E842" s="156"/>
      <c r="F842" s="156"/>
      <c r="G842" s="105"/>
      <c r="H842" s="105"/>
      <c r="I842" s="165" t="str">
        <f t="shared" si="315"/>
        <v/>
      </c>
    </row>
    <row r="843" spans="1:12" outlineLevel="1" x14ac:dyDescent="0.2">
      <c r="A843" s="5"/>
      <c r="B843" s="437" t="s">
        <v>113</v>
      </c>
      <c r="C843" s="437"/>
      <c r="D843" s="156"/>
      <c r="E843" s="156"/>
      <c r="F843" s="156"/>
      <c r="G843" s="105"/>
      <c r="H843" s="105"/>
      <c r="I843" s="165" t="str">
        <f t="shared" si="315"/>
        <v/>
      </c>
    </row>
    <row r="844" spans="1:12" outlineLevel="1" x14ac:dyDescent="0.2">
      <c r="A844" s="5"/>
      <c r="B844" s="437" t="s">
        <v>114</v>
      </c>
      <c r="C844" s="437"/>
      <c r="D844" s="156"/>
      <c r="E844" s="156"/>
      <c r="F844" s="156"/>
      <c r="G844" s="105"/>
      <c r="H844" s="105"/>
      <c r="I844" s="165" t="str">
        <f t="shared" si="315"/>
        <v/>
      </c>
    </row>
    <row r="845" spans="1:12" outlineLevel="1" x14ac:dyDescent="0.2">
      <c r="A845" s="5"/>
      <c r="B845" s="437" t="s">
        <v>115</v>
      </c>
      <c r="C845" s="437"/>
      <c r="D845" s="156"/>
      <c r="E845" s="156"/>
      <c r="F845" s="156"/>
      <c r="G845" s="105"/>
      <c r="H845" s="105"/>
      <c r="I845" s="165" t="str">
        <f t="shared" si="315"/>
        <v/>
      </c>
    </row>
    <row r="846" spans="1:12" outlineLevel="1" x14ac:dyDescent="0.2">
      <c r="A846" s="5"/>
      <c r="B846" s="437" t="s">
        <v>116</v>
      </c>
      <c r="C846" s="437"/>
      <c r="D846" s="156"/>
      <c r="E846" s="156"/>
      <c r="F846" s="156"/>
      <c r="G846" s="105"/>
      <c r="H846" s="105"/>
      <c r="I846" s="165" t="str">
        <f t="shared" si="315"/>
        <v/>
      </c>
    </row>
    <row r="847" spans="1:12" outlineLevel="1" x14ac:dyDescent="0.2">
      <c r="A847" s="5"/>
      <c r="B847" s="437" t="s">
        <v>117</v>
      </c>
      <c r="C847" s="437"/>
      <c r="D847" s="156"/>
      <c r="E847" s="156"/>
      <c r="F847" s="156"/>
      <c r="G847" s="105"/>
      <c r="H847" s="105"/>
      <c r="I847" s="165" t="str">
        <f t="shared" si="315"/>
        <v/>
      </c>
    </row>
    <row r="848" spans="1:12" outlineLevel="1" x14ac:dyDescent="0.2">
      <c r="A848" s="5"/>
      <c r="B848" s="437" t="s">
        <v>118</v>
      </c>
      <c r="C848" s="437"/>
      <c r="D848" s="156"/>
      <c r="E848" s="156"/>
      <c r="F848" s="156"/>
      <c r="G848" s="105"/>
      <c r="H848" s="105"/>
      <c r="I848" s="165" t="str">
        <f t="shared" si="315"/>
        <v/>
      </c>
    </row>
    <row r="849" spans="1:13" ht="12.75" customHeight="1" outlineLevel="1" x14ac:dyDescent="0.2">
      <c r="A849" s="5"/>
      <c r="B849" s="437" t="s">
        <v>119</v>
      </c>
      <c r="C849" s="437"/>
      <c r="D849" s="156"/>
      <c r="E849" s="156"/>
      <c r="F849" s="156"/>
      <c r="G849" s="105"/>
      <c r="H849" s="105"/>
      <c r="I849" s="165" t="str">
        <f t="shared" si="315"/>
        <v/>
      </c>
    </row>
    <row r="850" spans="1:13" outlineLevel="1" x14ac:dyDescent="0.2">
      <c r="A850" s="5"/>
      <c r="B850" s="438" t="s">
        <v>6</v>
      </c>
      <c r="C850" s="438"/>
      <c r="D850" s="165" t="str">
        <f>IF(SUM(D840:D849)=0,"",SUM(D840:D849))</f>
        <v/>
      </c>
      <c r="E850" s="165" t="str">
        <f t="shared" ref="E850:I850" si="316">IF(SUM(E840:E849)=0,"",SUM(E840:E849))</f>
        <v/>
      </c>
      <c r="F850" s="165" t="str">
        <f t="shared" si="316"/>
        <v/>
      </c>
      <c r="G850" s="165" t="str">
        <f t="shared" si="316"/>
        <v/>
      </c>
      <c r="H850" s="165" t="str">
        <f t="shared" si="316"/>
        <v/>
      </c>
      <c r="I850" s="165" t="str">
        <f t="shared" si="316"/>
        <v/>
      </c>
      <c r="J850" s="5"/>
    </row>
    <row r="851" spans="1:13" outlineLevel="1" x14ac:dyDescent="0.2">
      <c r="A851" s="5"/>
      <c r="C851" s="102"/>
      <c r="F851"/>
      <c r="H851" s="5"/>
      <c r="K851"/>
    </row>
    <row r="852" spans="1:13" outlineLevel="1" x14ac:dyDescent="0.2">
      <c r="B852" s="102"/>
    </row>
    <row r="853" spans="1:13" ht="25.5" outlineLevel="1" x14ac:dyDescent="0.2">
      <c r="A853" s="224" t="s">
        <v>2</v>
      </c>
      <c r="B853" s="444" t="s">
        <v>1</v>
      </c>
      <c r="C853" s="444"/>
      <c r="D853" s="444"/>
      <c r="E853" s="444"/>
      <c r="F853" s="117" t="s">
        <v>20</v>
      </c>
      <c r="G853" s="91" t="s">
        <v>21</v>
      </c>
      <c r="H853" s="92" t="s">
        <v>59</v>
      </c>
      <c r="I853" s="92" t="s">
        <v>7</v>
      </c>
      <c r="J853" s="93" t="s">
        <v>0</v>
      </c>
      <c r="K853" s="94" t="s">
        <v>10</v>
      </c>
      <c r="L853" s="89" t="s">
        <v>92</v>
      </c>
      <c r="M853" s="95" t="s">
        <v>93</v>
      </c>
    </row>
    <row r="854" spans="1:13" ht="18.75" thickBot="1" x14ac:dyDescent="0.25">
      <c r="A854" s="96">
        <v>9</v>
      </c>
      <c r="B854" s="443" t="s">
        <v>193</v>
      </c>
      <c r="C854" s="443"/>
      <c r="D854" s="443"/>
      <c r="E854" s="443"/>
      <c r="F854" s="65">
        <f>IF(Máximo!F854="","",Máximo!F854)</f>
        <v>0.02</v>
      </c>
      <c r="G854" s="65">
        <f>IF(Máximo!G854="","",Máximo!G854)</f>
        <v>1</v>
      </c>
      <c r="H854" s="97"/>
      <c r="I854" s="148" t="s">
        <v>4</v>
      </c>
      <c r="J854" s="150">
        <f>IF($K$13="Não Atende",0,IF(I854="","",IF(H854="",VLOOKUP(I854,Parâmetros!$B$3:$C$6,2,0),VLOOKUP(I854,Parâmetros!$B$3:$C$6,2,0)*VLOOKUP(H854,Parâmetros!$E$3:$G$5,2,0))))</f>
        <v>2</v>
      </c>
      <c r="K854" s="67">
        <f>IF(AND(F856="Sim",OR($K$13="",$K$13="Atende")),IF('Comparativo Analítico'!AB56="",0,Máximo!K854*VLOOKUP('Comparativo Analítico'!AB56,Parâmetros!$U$3:$V$12,2,0)),0)</f>
        <v>3.6000000000000005</v>
      </c>
      <c r="L854" s="171"/>
      <c r="M854" s="172"/>
    </row>
    <row r="855" spans="1:13" outlineLevel="1" x14ac:dyDescent="0.2">
      <c r="C855" s="4"/>
    </row>
    <row r="856" spans="1:13" outlineLevel="1" x14ac:dyDescent="0.2">
      <c r="B856" s="447" t="s">
        <v>198</v>
      </c>
      <c r="C856" s="447"/>
      <c r="D856" s="447"/>
      <c r="E856" s="447"/>
      <c r="F856" s="176" t="s">
        <v>23</v>
      </c>
    </row>
    <row r="857" spans="1:13" outlineLevel="1" x14ac:dyDescent="0.2">
      <c r="C857" s="4"/>
    </row>
    <row r="858" spans="1:13" outlineLevel="1" x14ac:dyDescent="0.2">
      <c r="A858" s="445" t="s">
        <v>125</v>
      </c>
      <c r="B858" s="445"/>
      <c r="C858" s="445"/>
      <c r="D858" s="445"/>
      <c r="E858" s="445"/>
      <c r="F858" s="553"/>
      <c r="G858" s="554"/>
      <c r="H858" s="554"/>
      <c r="I858" s="554"/>
      <c r="J858" s="555"/>
    </row>
    <row r="859" spans="1:13" ht="12.75" customHeight="1" outlineLevel="1" x14ac:dyDescent="0.2">
      <c r="F859" s="556"/>
      <c r="G859" s="557"/>
      <c r="H859" s="557"/>
      <c r="I859" s="557"/>
      <c r="J859" s="558"/>
    </row>
    <row r="860" spans="1:13" outlineLevel="1" x14ac:dyDescent="0.2">
      <c r="F860" s="559"/>
      <c r="G860" s="560"/>
      <c r="H860" s="560"/>
      <c r="I860" s="560"/>
      <c r="J860" s="561"/>
    </row>
    <row r="861" spans="1:13" outlineLevel="1" x14ac:dyDescent="0.2"/>
    <row r="862" spans="1:13" outlineLevel="1" x14ac:dyDescent="0.2"/>
    <row r="863" spans="1:13" ht="25.5" outlineLevel="1" x14ac:dyDescent="0.2">
      <c r="A863" s="224" t="s">
        <v>2</v>
      </c>
      <c r="B863" s="444" t="s">
        <v>1</v>
      </c>
      <c r="C863" s="444"/>
      <c r="D863" s="444"/>
      <c r="E863" s="444"/>
      <c r="F863" s="117" t="s">
        <v>20</v>
      </c>
      <c r="G863" s="91" t="s">
        <v>21</v>
      </c>
      <c r="H863" s="92" t="s">
        <v>59</v>
      </c>
      <c r="I863" s="92" t="s">
        <v>7</v>
      </c>
      <c r="J863" s="93" t="s">
        <v>0</v>
      </c>
      <c r="K863" s="94" t="s">
        <v>10</v>
      </c>
      <c r="L863" s="89" t="s">
        <v>92</v>
      </c>
      <c r="M863" s="95" t="s">
        <v>93</v>
      </c>
    </row>
    <row r="864" spans="1:13" ht="18.75" thickBot="1" x14ac:dyDescent="0.25">
      <c r="A864" s="96">
        <v>10</v>
      </c>
      <c r="B864" s="443" t="s">
        <v>282</v>
      </c>
      <c r="C864" s="443"/>
      <c r="D864" s="443"/>
      <c r="E864" s="443"/>
      <c r="F864" s="65">
        <f>IF(Máximo!F864="","",Máximo!F864)</f>
        <v>0.02</v>
      </c>
      <c r="G864" s="65">
        <f>IF(Máximo!G864="","",Máximo!G864)</f>
        <v>1</v>
      </c>
      <c r="H864" s="97"/>
      <c r="I864" s="148" t="s">
        <v>4</v>
      </c>
      <c r="J864" s="150">
        <f>IF($K$13="Não Atende",0,IF(I864="","",IF(H864="",VLOOKUP(I864,Parâmetros!$B$3:$C$6,2,0),VLOOKUP(I864,Parâmetros!$B$3:$C$6,2,0)*VLOOKUP(H864,Parâmetros!$E$3:$G$5,2,0))))</f>
        <v>2</v>
      </c>
      <c r="K864" s="67">
        <f>IF(AND(D866="Sim",OR($K$13="",$K$13="Atende")),IF('Comparativo Analítico'!AB93="",0,Máximo!K864*VLOOKUP('Comparativo Analítico'!AB93,Parâmetros!$U$3:$V$12,2,0)),0)</f>
        <v>3.6000000000000005</v>
      </c>
      <c r="L864" s="171"/>
      <c r="M864" s="172"/>
    </row>
    <row r="865" spans="1:13" ht="12.75" customHeight="1" outlineLevel="1" x14ac:dyDescent="0.2">
      <c r="E865" s="5"/>
      <c r="G865"/>
      <c r="J865" s="5"/>
    </row>
    <row r="866" spans="1:13" outlineLevel="1" x14ac:dyDescent="0.2">
      <c r="A866" s="426" t="s">
        <v>199</v>
      </c>
      <c r="B866" s="426"/>
      <c r="C866" s="427"/>
      <c r="D866" s="179" t="s">
        <v>23</v>
      </c>
      <c r="E866" s="5"/>
    </row>
    <row r="867" spans="1:13" outlineLevel="1" x14ac:dyDescent="0.2">
      <c r="E867" s="5"/>
    </row>
    <row r="868" spans="1:13" outlineLevel="1" x14ac:dyDescent="0.2">
      <c r="A868" s="440" t="s">
        <v>126</v>
      </c>
      <c r="B868" s="440"/>
      <c r="C868" s="511"/>
      <c r="D868" s="201"/>
      <c r="E868" s="101"/>
      <c r="F868" s="140"/>
      <c r="G868" s="140"/>
      <c r="H868" s="200"/>
      <c r="I868" s="200"/>
      <c r="J868" s="284" t="s">
        <v>127</v>
      </c>
      <c r="K868" s="591"/>
      <c r="L868" s="592"/>
      <c r="M868" s="593"/>
    </row>
    <row r="869" spans="1:13" outlineLevel="1" x14ac:dyDescent="0.2">
      <c r="A869" s="101"/>
      <c r="B869" s="101"/>
      <c r="C869" s="101"/>
      <c r="D869" s="101"/>
      <c r="E869" s="101"/>
      <c r="F869" s="140"/>
      <c r="G869" s="140"/>
      <c r="H869" s="101"/>
      <c r="I869" s="101"/>
      <c r="J869" s="101"/>
    </row>
    <row r="870" spans="1:13" outlineLevel="1" x14ac:dyDescent="0.2">
      <c r="A870" s="101"/>
      <c r="B870" s="440" t="s">
        <v>128</v>
      </c>
      <c r="C870" s="440"/>
      <c r="D870" s="201"/>
      <c r="E870" s="101"/>
      <c r="F870" s="140"/>
      <c r="G870" s="140"/>
      <c r="H870" s="200"/>
      <c r="I870" s="200"/>
      <c r="J870" s="284" t="s">
        <v>129</v>
      </c>
      <c r="K870" s="594"/>
      <c r="L870" s="595"/>
      <c r="M870" s="596"/>
    </row>
    <row r="871" spans="1:13" ht="12.75" customHeight="1" outlineLevel="1" x14ac:dyDescent="0.2">
      <c r="A871" s="101"/>
      <c r="B871" s="101"/>
      <c r="C871" s="101"/>
      <c r="D871" s="101"/>
      <c r="E871" s="101"/>
      <c r="F871" s="140"/>
      <c r="G871" s="140"/>
      <c r="H871" s="101"/>
      <c r="I871" s="101"/>
      <c r="J871" s="101"/>
    </row>
    <row r="872" spans="1:13" outlineLevel="1" x14ac:dyDescent="0.2">
      <c r="A872" s="101"/>
      <c r="B872" s="440" t="s">
        <v>130</v>
      </c>
      <c r="C872" s="440"/>
      <c r="D872" s="568"/>
      <c r="E872" s="620"/>
      <c r="F872" s="140"/>
      <c r="G872" s="140"/>
      <c r="H872" s="140"/>
      <c r="I872" s="200"/>
      <c r="J872" s="284" t="s">
        <v>153</v>
      </c>
      <c r="K872" s="179"/>
    </row>
    <row r="873" spans="1:13" outlineLevel="1" x14ac:dyDescent="0.2">
      <c r="A873" s="101"/>
      <c r="B873" s="286"/>
      <c r="C873" s="286"/>
      <c r="D873" s="621"/>
      <c r="E873" s="622"/>
      <c r="F873" s="140"/>
      <c r="G873" s="140"/>
      <c r="H873" s="286"/>
      <c r="I873" s="286"/>
      <c r="J873" s="286"/>
      <c r="K873" s="115"/>
    </row>
    <row r="874" spans="1:13" outlineLevel="1" x14ac:dyDescent="0.2">
      <c r="A874" s="101"/>
      <c r="B874" s="286"/>
      <c r="C874" s="286"/>
      <c r="D874" s="621"/>
      <c r="E874" s="622"/>
      <c r="F874" s="140"/>
      <c r="G874" s="140"/>
      <c r="H874" s="286"/>
      <c r="I874" s="286"/>
      <c r="J874" s="285" t="s">
        <v>148</v>
      </c>
      <c r="K874" s="179"/>
    </row>
    <row r="875" spans="1:13" outlineLevel="1" x14ac:dyDescent="0.2">
      <c r="A875" s="101"/>
      <c r="B875" s="286"/>
      <c r="C875" s="286"/>
      <c r="D875" s="621"/>
      <c r="E875" s="622"/>
      <c r="F875" s="140"/>
      <c r="G875" s="140"/>
      <c r="H875" s="286"/>
      <c r="I875" s="286"/>
      <c r="J875" s="286"/>
      <c r="K875" s="115"/>
    </row>
    <row r="876" spans="1:13" outlineLevel="1" x14ac:dyDescent="0.2">
      <c r="A876" s="101"/>
      <c r="B876" s="286"/>
      <c r="C876" s="286"/>
      <c r="D876" s="623"/>
      <c r="E876" s="624"/>
      <c r="F876" s="140"/>
      <c r="G876" s="140"/>
      <c r="H876" s="101"/>
      <c r="I876" s="197"/>
      <c r="J876" s="101"/>
    </row>
    <row r="877" spans="1:13" outlineLevel="1" x14ac:dyDescent="0.2">
      <c r="A877" s="101"/>
      <c r="B877" s="286"/>
      <c r="C877" s="286"/>
      <c r="D877" s="151"/>
      <c r="E877" s="101"/>
      <c r="F877" s="140"/>
      <c r="G877" s="140"/>
      <c r="H877" s="286"/>
      <c r="I877" s="286"/>
      <c r="J877" s="286"/>
      <c r="K877" s="115"/>
    </row>
    <row r="878" spans="1:13" outlineLevel="1" x14ac:dyDescent="0.2">
      <c r="A878" s="200"/>
      <c r="B878" s="200"/>
      <c r="C878" s="286" t="s">
        <v>204</v>
      </c>
      <c r="D878" s="553"/>
      <c r="E878" s="625"/>
      <c r="F878" s="626"/>
      <c r="G878" s="287"/>
      <c r="H878" s="200"/>
      <c r="I878" s="200"/>
      <c r="J878" s="284" t="s">
        <v>147</v>
      </c>
      <c r="K878" s="553"/>
      <c r="L878" s="554"/>
      <c r="M878" s="555"/>
    </row>
    <row r="879" spans="1:13" outlineLevel="1" x14ac:dyDescent="0.2">
      <c r="A879" s="101"/>
      <c r="B879" s="286"/>
      <c r="C879" s="286"/>
      <c r="D879" s="627"/>
      <c r="E879" s="628"/>
      <c r="F879" s="629"/>
      <c r="G879" s="287"/>
      <c r="H879" s="286"/>
      <c r="I879" s="286"/>
      <c r="J879" s="286"/>
      <c r="K879" s="556"/>
      <c r="L879" s="557"/>
      <c r="M879" s="558"/>
    </row>
    <row r="880" spans="1:13" ht="28.5" customHeight="1" outlineLevel="1" x14ac:dyDescent="0.2">
      <c r="A880" s="101"/>
      <c r="B880" s="286"/>
      <c r="C880" s="286"/>
      <c r="D880" s="627"/>
      <c r="E880" s="628"/>
      <c r="F880" s="629"/>
      <c r="G880" s="287"/>
      <c r="H880" s="286"/>
      <c r="I880" s="286"/>
      <c r="J880" s="286"/>
      <c r="K880" s="556"/>
      <c r="L880" s="557"/>
      <c r="M880" s="558"/>
    </row>
    <row r="881" spans="1:16" outlineLevel="1" x14ac:dyDescent="0.2">
      <c r="A881" s="101"/>
      <c r="B881" s="286"/>
      <c r="C881" s="286"/>
      <c r="D881" s="627"/>
      <c r="E881" s="628"/>
      <c r="F881" s="629"/>
      <c r="G881" s="287"/>
      <c r="H881" s="286"/>
      <c r="I881" s="286"/>
      <c r="J881" s="286"/>
      <c r="K881" s="556"/>
      <c r="L881" s="557"/>
      <c r="M881" s="558"/>
    </row>
    <row r="882" spans="1:16" ht="21.75" customHeight="1" outlineLevel="1" x14ac:dyDescent="0.2">
      <c r="A882" s="101"/>
      <c r="B882" s="286"/>
      <c r="C882" s="286"/>
      <c r="D882" s="627"/>
      <c r="E882" s="628"/>
      <c r="F882" s="629"/>
      <c r="G882" s="287"/>
      <c r="H882" s="286"/>
      <c r="I882" s="286"/>
      <c r="J882" s="286"/>
      <c r="K882" s="556"/>
      <c r="L882" s="557"/>
      <c r="M882" s="558"/>
    </row>
    <row r="883" spans="1:16" outlineLevel="1" x14ac:dyDescent="0.2">
      <c r="A883" s="101"/>
      <c r="B883" s="286"/>
      <c r="C883" s="286"/>
      <c r="D883" s="627"/>
      <c r="E883" s="628"/>
      <c r="F883" s="629"/>
      <c r="G883" s="287"/>
      <c r="H883" s="286"/>
      <c r="I883" s="286"/>
      <c r="J883" s="286"/>
      <c r="K883" s="556"/>
      <c r="L883" s="557"/>
      <c r="M883" s="558"/>
    </row>
    <row r="884" spans="1:16" outlineLevel="1" x14ac:dyDescent="0.2">
      <c r="A884" s="101"/>
      <c r="B884" s="286"/>
      <c r="C884" s="286"/>
      <c r="D884" s="627"/>
      <c r="E884" s="628"/>
      <c r="F884" s="629"/>
      <c r="G884" s="287"/>
      <c r="H884" s="286"/>
      <c r="I884" s="286"/>
      <c r="J884" s="286"/>
      <c r="K884" s="556"/>
      <c r="L884" s="557"/>
      <c r="M884" s="558"/>
    </row>
    <row r="885" spans="1:16" outlineLevel="1" x14ac:dyDescent="0.2">
      <c r="A885" s="101"/>
      <c r="B885" s="286"/>
      <c r="C885" s="286"/>
      <c r="D885" s="630"/>
      <c r="E885" s="631"/>
      <c r="F885" s="632"/>
      <c r="G885" s="287"/>
      <c r="H885" s="286"/>
      <c r="I885" s="286"/>
      <c r="J885" s="286"/>
      <c r="K885" s="559"/>
      <c r="L885" s="560"/>
      <c r="M885" s="561"/>
    </row>
    <row r="886" spans="1:16" outlineLevel="1" x14ac:dyDescent="0.2">
      <c r="A886" s="101"/>
      <c r="B886" s="286"/>
      <c r="C886" s="286"/>
      <c r="D886" s="151"/>
      <c r="E886" s="101"/>
      <c r="F886" s="286"/>
      <c r="G886" s="286"/>
      <c r="H886" s="286"/>
      <c r="I886" s="286"/>
      <c r="J886" s="286"/>
      <c r="K886" s="226"/>
      <c r="L886" s="226"/>
      <c r="M886" s="226"/>
    </row>
    <row r="887" spans="1:16" ht="12" customHeight="1" outlineLevel="1" x14ac:dyDescent="0.2">
      <c r="A887" s="441" t="s">
        <v>203</v>
      </c>
      <c r="B887" s="441"/>
      <c r="C887" s="442"/>
      <c r="D887" s="276"/>
      <c r="E887" s="101"/>
      <c r="F887" s="140"/>
      <c r="G887" s="140"/>
      <c r="H887" s="197"/>
      <c r="I887" s="197"/>
      <c r="J887" s="285" t="s">
        <v>150</v>
      </c>
      <c r="K887" s="176"/>
      <c r="L887" s="226"/>
      <c r="M887" s="226"/>
    </row>
    <row r="888" spans="1:16" outlineLevel="1" x14ac:dyDescent="0.2">
      <c r="A888" s="101"/>
      <c r="B888" s="286"/>
      <c r="C888" s="286"/>
      <c r="D888" s="277"/>
      <c r="E888" s="101"/>
      <c r="F888" s="286"/>
      <c r="G888" s="286"/>
      <c r="H888" s="286"/>
      <c r="I888" s="286"/>
      <c r="J888" s="286"/>
      <c r="K888" s="181"/>
    </row>
    <row r="889" spans="1:16" outlineLevel="1" x14ac:dyDescent="0.2">
      <c r="A889" s="441" t="s">
        <v>151</v>
      </c>
      <c r="B889" s="441"/>
      <c r="C889" s="442"/>
      <c r="D889" s="177"/>
      <c r="E889" s="101"/>
      <c r="F889" s="140"/>
      <c r="G889" s="140"/>
      <c r="H889" s="197"/>
      <c r="I889" s="197"/>
      <c r="J889" s="284" t="s">
        <v>152</v>
      </c>
      <c r="K889" s="176"/>
    </row>
    <row r="890" spans="1:16" outlineLevel="1" x14ac:dyDescent="0.2">
      <c r="A890" s="101"/>
      <c r="B890" s="286"/>
      <c r="C890" s="286"/>
      <c r="D890" s="277"/>
      <c r="E890" s="101"/>
      <c r="F890" s="286"/>
      <c r="G890" s="286"/>
      <c r="H890" s="286"/>
      <c r="I890" s="286"/>
      <c r="J890" s="286"/>
      <c r="K890" s="115"/>
    </row>
    <row r="891" spans="1:16" outlineLevel="1" x14ac:dyDescent="0.2">
      <c r="A891" s="197"/>
      <c r="B891" s="197"/>
      <c r="C891" s="367" t="s">
        <v>146</v>
      </c>
      <c r="D891" s="598"/>
      <c r="E891" s="599"/>
      <c r="F891" s="600"/>
      <c r="G891" s="368"/>
      <c r="H891" s="369"/>
      <c r="I891" s="369"/>
      <c r="J891" s="369"/>
      <c r="K891" s="369"/>
      <c r="L891" s="369"/>
      <c r="M891" s="370"/>
    </row>
    <row r="892" spans="1:16" outlineLevel="1" x14ac:dyDescent="0.2">
      <c r="A892" s="151"/>
      <c r="B892" s="368"/>
      <c r="C892" s="368"/>
      <c r="D892" s="601"/>
      <c r="E892" s="602"/>
      <c r="F892" s="603"/>
      <c r="G892" s="368"/>
      <c r="H892" s="369"/>
      <c r="I892" s="369"/>
      <c r="J892" s="369"/>
      <c r="K892" s="369"/>
      <c r="L892" s="369"/>
      <c r="M892" s="370"/>
    </row>
    <row r="893" spans="1:16" outlineLevel="1" x14ac:dyDescent="0.2">
      <c r="A893" s="151"/>
      <c r="B893" s="368"/>
      <c r="C893" s="368"/>
      <c r="D893" s="601"/>
      <c r="E893" s="602"/>
      <c r="F893" s="603"/>
      <c r="G893" s="368"/>
      <c r="H893" s="369"/>
      <c r="I893" s="369"/>
      <c r="J893" s="369"/>
      <c r="K893" s="369"/>
      <c r="L893" s="369"/>
      <c r="M893" s="370"/>
    </row>
    <row r="894" spans="1:16" ht="12" customHeight="1" outlineLevel="1" x14ac:dyDescent="0.2">
      <c r="A894" s="35"/>
      <c r="B894" s="368"/>
      <c r="C894" s="368"/>
      <c r="D894" s="604"/>
      <c r="E894" s="605"/>
      <c r="F894" s="606"/>
      <c r="G894" s="368"/>
      <c r="H894" s="369"/>
      <c r="I894" s="369"/>
      <c r="J894" s="369"/>
      <c r="K894" s="369"/>
      <c r="L894" s="369"/>
      <c r="M894" s="370"/>
    </row>
    <row r="895" spans="1:16" s="127" customFormat="1" ht="15" outlineLevel="1" x14ac:dyDescent="0.25">
      <c r="A895" s="35"/>
      <c r="B895" s="223"/>
      <c r="C895" s="223"/>
      <c r="D895" s="35"/>
      <c r="E895" s="223"/>
      <c r="F895" s="223"/>
      <c r="G895" s="223"/>
      <c r="H895" s="223"/>
      <c r="I895" s="223"/>
      <c r="J895" s="223"/>
      <c r="K895" s="226"/>
      <c r="L895" s="226"/>
      <c r="M895" s="226"/>
      <c r="N895" s="5"/>
      <c r="O895" s="5"/>
      <c r="P895" s="5"/>
    </row>
    <row r="896" spans="1:16" s="127" customFormat="1" ht="15" outlineLevel="1" x14ac:dyDescent="0.25">
      <c r="A896" s="35"/>
      <c r="B896" s="308"/>
      <c r="C896" s="308"/>
      <c r="D896" s="35"/>
      <c r="E896" s="308"/>
      <c r="F896" s="308"/>
      <c r="G896" s="308"/>
      <c r="H896" s="308"/>
      <c r="I896" s="308"/>
      <c r="J896" s="308"/>
      <c r="K896" s="311"/>
      <c r="L896" s="311"/>
      <c r="M896" s="311"/>
      <c r="N896" s="5"/>
      <c r="O896" s="5"/>
    </row>
    <row r="897" spans="1:16" customFormat="1" ht="25.5" outlineLevel="1" x14ac:dyDescent="0.2">
      <c r="A897" s="255" t="s">
        <v>2</v>
      </c>
      <c r="B897" s="444" t="s">
        <v>1</v>
      </c>
      <c r="C897" s="444"/>
      <c r="D897" s="444"/>
      <c r="E897" s="444"/>
      <c r="F897" s="117" t="s">
        <v>20</v>
      </c>
      <c r="G897" s="118" t="s">
        <v>21</v>
      </c>
      <c r="H897" s="254" t="s">
        <v>59</v>
      </c>
      <c r="I897" s="254" t="s">
        <v>7</v>
      </c>
      <c r="J897" s="119" t="s">
        <v>0</v>
      </c>
      <c r="K897" s="120" t="s">
        <v>10</v>
      </c>
      <c r="L897" s="255" t="s">
        <v>92</v>
      </c>
      <c r="M897" s="255" t="s">
        <v>93</v>
      </c>
      <c r="N897" s="5"/>
      <c r="O897" s="5"/>
    </row>
    <row r="898" spans="1:16" customFormat="1" ht="18" x14ac:dyDescent="0.2">
      <c r="A898" s="61">
        <v>11</v>
      </c>
      <c r="B898" s="443" t="s">
        <v>189</v>
      </c>
      <c r="C898" s="443"/>
      <c r="D898" s="443"/>
      <c r="E898" s="443"/>
      <c r="F898" s="65"/>
      <c r="G898" s="65"/>
      <c r="H898" s="63"/>
      <c r="I898" s="63"/>
      <c r="J898" s="66"/>
      <c r="K898" s="67">
        <f>SUM(SUMIF(I31:I313,"Supera",K31:K313),SUMIF(I786:I786,"Supera",K786:K786),SUMIF(I25:I29,"Supera",K25:K29),SUMIF(I780:I780,"Supera",K780:K780),SUMIF(K792,K792,K792),,SUMIF(K800,K800,K800),SUMIF(K813,K813,K813),SUMIF(K854,K854,K854),SUMIF(K864,K864,K864))*(0.1/0.9)</f>
        <v>2.8428571833574496</v>
      </c>
      <c r="L898" s="252"/>
      <c r="M898" s="257"/>
      <c r="N898" s="5"/>
      <c r="O898" s="5"/>
    </row>
    <row r="899" spans="1:16" customFormat="1" ht="18" x14ac:dyDescent="0.25">
      <c r="A899" s="258"/>
      <c r="B899" s="443" t="s">
        <v>6</v>
      </c>
      <c r="C899" s="443"/>
      <c r="D899" s="443"/>
      <c r="E899" s="443"/>
      <c r="F899" s="259">
        <f>IF((F24+F785+F30+F779+F792+F800+F813+F854+F864)&lt;&gt;100%,"ERRO!",1)</f>
        <v>1</v>
      </c>
      <c r="G899" s="259" t="s">
        <v>9</v>
      </c>
      <c r="H899" s="260"/>
      <c r="I899" s="260"/>
      <c r="J899" s="257"/>
      <c r="K899" s="257"/>
      <c r="L899" s="260"/>
      <c r="M899" s="260"/>
      <c r="N899" s="5"/>
      <c r="O899" s="5"/>
    </row>
    <row r="900" spans="1:16" customFormat="1" x14ac:dyDescent="0.2">
      <c r="F900" s="5"/>
      <c r="G900" s="5"/>
      <c r="K900" s="5"/>
      <c r="L900" s="5"/>
      <c r="M900" s="5"/>
      <c r="N900" s="5"/>
      <c r="O900" s="5"/>
    </row>
    <row r="901" spans="1:16" customFormat="1" ht="18" x14ac:dyDescent="0.25">
      <c r="A901" s="439" t="s">
        <v>144</v>
      </c>
      <c r="B901" s="439"/>
      <c r="C901" s="439"/>
      <c r="D901" s="439"/>
      <c r="E901" s="439"/>
      <c r="F901" s="439"/>
      <c r="G901" s="439"/>
      <c r="H901" s="439"/>
      <c r="I901" s="439"/>
      <c r="J901" s="439"/>
      <c r="K901" s="439"/>
      <c r="L901" s="439"/>
      <c r="M901" s="439"/>
      <c r="N901" s="439"/>
      <c r="O901" s="145"/>
      <c r="P901" s="145"/>
    </row>
    <row r="902" spans="1:16" customFormat="1" x14ac:dyDescent="0.2">
      <c r="A902" s="5"/>
      <c r="G902" s="5"/>
      <c r="H902" s="5"/>
      <c r="L902" s="5"/>
      <c r="M902" s="5"/>
      <c r="N902" s="5"/>
      <c r="O902" s="5"/>
    </row>
    <row r="903" spans="1:16" customFormat="1" ht="30" x14ac:dyDescent="0.25">
      <c r="A903" s="127"/>
      <c r="B903" s="128" t="s">
        <v>156</v>
      </c>
      <c r="C903" s="128" t="s">
        <v>157</v>
      </c>
      <c r="D903" s="128" t="s">
        <v>158</v>
      </c>
      <c r="E903" s="128" t="s">
        <v>159</v>
      </c>
      <c r="F903" s="128" t="s">
        <v>160</v>
      </c>
      <c r="G903" s="128" t="s">
        <v>161</v>
      </c>
      <c r="H903" s="128" t="s">
        <v>162</v>
      </c>
      <c r="I903" s="128" t="s">
        <v>163</v>
      </c>
      <c r="J903" s="127"/>
      <c r="K903" s="127"/>
      <c r="L903" s="127"/>
      <c r="M903" s="127"/>
      <c r="N903" s="127"/>
      <c r="O903" s="127"/>
    </row>
    <row r="904" spans="1:16" customFormat="1" x14ac:dyDescent="0.2">
      <c r="B904" s="8"/>
      <c r="C904" s="8"/>
      <c r="D904" s="8"/>
      <c r="E904" s="8"/>
      <c r="F904" s="8"/>
      <c r="G904" s="8"/>
      <c r="H904" s="8"/>
      <c r="I904" s="8"/>
    </row>
    <row r="905" spans="1:16" customFormat="1" x14ac:dyDescent="0.2">
      <c r="B905" s="8"/>
      <c r="C905" s="8"/>
      <c r="D905" s="8"/>
      <c r="E905" s="8"/>
      <c r="F905" s="8"/>
      <c r="G905" s="8"/>
      <c r="H905" s="8"/>
      <c r="I905" s="8"/>
    </row>
    <row r="906" spans="1:16" customFormat="1" x14ac:dyDescent="0.2">
      <c r="B906" s="8"/>
      <c r="C906" s="8"/>
      <c r="D906" s="8"/>
      <c r="E906" s="8"/>
      <c r="F906" s="8"/>
      <c r="G906" s="8"/>
      <c r="H906" s="8"/>
      <c r="I906" s="8"/>
    </row>
    <row r="907" spans="1:16" customFormat="1" x14ac:dyDescent="0.2">
      <c r="B907" s="8"/>
      <c r="C907" s="8"/>
      <c r="D907" s="8"/>
      <c r="E907" s="8"/>
      <c r="F907" s="8"/>
      <c r="G907" s="8"/>
      <c r="H907" s="8"/>
      <c r="I907" s="8"/>
    </row>
    <row r="908" spans="1:16" x14ac:dyDescent="0.2">
      <c r="B908" s="8"/>
      <c r="C908" s="8"/>
      <c r="D908" s="8"/>
      <c r="E908" s="8"/>
      <c r="F908" s="8"/>
      <c r="G908" s="8"/>
      <c r="H908" s="8"/>
      <c r="I908" s="8"/>
      <c r="K908"/>
      <c r="L908"/>
      <c r="M908"/>
      <c r="N908"/>
      <c r="O908"/>
    </row>
    <row r="909" spans="1:16" x14ac:dyDescent="0.2">
      <c r="B909" s="8"/>
      <c r="C909" s="8"/>
      <c r="D909" s="8"/>
      <c r="E909" s="8"/>
      <c r="F909" s="8"/>
      <c r="G909" s="8"/>
      <c r="H909" s="8"/>
      <c r="I909" s="8"/>
      <c r="K909"/>
      <c r="L909"/>
      <c r="M909"/>
      <c r="N909"/>
      <c r="O909"/>
    </row>
    <row r="910" spans="1:16" x14ac:dyDescent="0.2">
      <c r="B910" s="8"/>
      <c r="C910" s="8"/>
      <c r="D910" s="8"/>
      <c r="E910" s="8"/>
      <c r="F910" s="8"/>
      <c r="G910" s="8"/>
      <c r="H910" s="8"/>
      <c r="I910" s="8"/>
      <c r="K910"/>
      <c r="L910"/>
      <c r="M910"/>
      <c r="N910"/>
      <c r="O910"/>
    </row>
    <row r="911" spans="1:16" ht="12.75" customHeight="1" x14ac:dyDescent="0.2">
      <c r="B911" s="8"/>
      <c r="C911" s="8"/>
      <c r="D911" s="8"/>
      <c r="E911" s="8"/>
      <c r="F911" s="8"/>
      <c r="G911" s="8"/>
      <c r="H911" s="8"/>
      <c r="I911" s="8"/>
      <c r="K911"/>
      <c r="L911"/>
      <c r="M911"/>
      <c r="N911"/>
      <c r="O911"/>
    </row>
    <row r="912" spans="1:16" x14ac:dyDescent="0.2">
      <c r="B912" s="8"/>
      <c r="C912" s="8"/>
      <c r="D912" s="8"/>
      <c r="E912" s="8"/>
      <c r="F912" s="8"/>
      <c r="G912" s="8"/>
      <c r="H912" s="8"/>
      <c r="I912" s="8"/>
      <c r="K912"/>
      <c r="L912"/>
      <c r="M912"/>
      <c r="N912"/>
      <c r="O912"/>
    </row>
    <row r="913" spans="1:16" x14ac:dyDescent="0.2">
      <c r="B913" s="8"/>
      <c r="C913" s="8"/>
      <c r="D913" s="8"/>
      <c r="E913" s="8"/>
      <c r="F913" s="8"/>
      <c r="G913" s="8"/>
      <c r="H913" s="8"/>
      <c r="I913" s="8"/>
      <c r="K913"/>
      <c r="L913"/>
      <c r="M913"/>
      <c r="N913"/>
      <c r="O913"/>
    </row>
    <row r="914" spans="1:16" x14ac:dyDescent="0.2">
      <c r="B914" s="8"/>
      <c r="C914" s="8"/>
      <c r="D914" s="8"/>
      <c r="E914" s="8"/>
      <c r="F914" s="8"/>
      <c r="G914" s="8"/>
      <c r="H914" s="8"/>
      <c r="I914" s="8"/>
      <c r="K914"/>
      <c r="L914"/>
      <c r="M914"/>
      <c r="N914"/>
      <c r="O914"/>
    </row>
    <row r="915" spans="1:16" x14ac:dyDescent="0.2">
      <c r="A915" s="5"/>
      <c r="F915"/>
      <c r="H915" s="5"/>
      <c r="K915"/>
    </row>
    <row r="916" spans="1:16" ht="18" x14ac:dyDescent="0.25">
      <c r="A916" s="439" t="s">
        <v>142</v>
      </c>
      <c r="B916" s="439"/>
      <c r="C916" s="439"/>
      <c r="D916" s="439"/>
      <c r="E916" s="439"/>
      <c r="F916" s="439"/>
      <c r="G916" s="439"/>
      <c r="H916" s="439"/>
      <c r="I916" s="439"/>
      <c r="J916" s="439"/>
      <c r="K916" s="439"/>
      <c r="L916" s="439"/>
      <c r="M916" s="439"/>
      <c r="N916" s="439"/>
      <c r="O916" s="145"/>
      <c r="P916" s="344">
        <f>IF(AND(TRUE,OR($K$13="",$K$13="Atende")),IF('Comparativo Analítico'!AB117="",0,Máximo!O916*VLOOKUP('Comparativo Analítico'!AB117,Parâmetros!$U$3:$V$12,2,0)),0)</f>
        <v>8.5714285714285712</v>
      </c>
    </row>
    <row r="917" spans="1:16" x14ac:dyDescent="0.2">
      <c r="E917" s="5"/>
    </row>
    <row r="918" spans="1:16" ht="28.5" customHeight="1" x14ac:dyDescent="0.2">
      <c r="A918" s="426" t="s">
        <v>257</v>
      </c>
      <c r="B918" s="426"/>
      <c r="C918" s="427"/>
      <c r="D918" s="177" t="s">
        <v>23</v>
      </c>
      <c r="E918" s="5"/>
      <c r="G918" s="455" t="s">
        <v>239</v>
      </c>
      <c r="H918" s="455"/>
      <c r="I918" s="455"/>
      <c r="J918" s="456"/>
      <c r="K918" s="553"/>
      <c r="L918" s="554"/>
      <c r="M918" s="555"/>
    </row>
    <row r="919" spans="1:16" x14ac:dyDescent="0.2">
      <c r="A919" s="323"/>
      <c r="B919" s="323"/>
      <c r="C919" s="325"/>
      <c r="D919" s="277"/>
      <c r="E919" s="5"/>
      <c r="J919" s="326"/>
      <c r="K919" s="556"/>
      <c r="L919" s="557"/>
      <c r="M919" s="558"/>
    </row>
    <row r="920" spans="1:16" x14ac:dyDescent="0.2">
      <c r="A920" s="323"/>
      <c r="B920" s="323"/>
      <c r="C920" s="325"/>
      <c r="D920" s="277"/>
      <c r="E920" s="5"/>
      <c r="J920" s="326"/>
      <c r="K920" s="556"/>
      <c r="L920" s="557"/>
      <c r="M920" s="558"/>
    </row>
    <row r="921" spans="1:16" x14ac:dyDescent="0.2">
      <c r="A921" s="323"/>
      <c r="B921" s="323"/>
      <c r="C921" s="325"/>
      <c r="D921" s="277"/>
      <c r="E921" s="5"/>
      <c r="J921" s="326"/>
      <c r="K921" s="556"/>
      <c r="L921" s="557"/>
      <c r="M921" s="558"/>
    </row>
    <row r="922" spans="1:16" x14ac:dyDescent="0.2">
      <c r="A922" s="323"/>
      <c r="B922" s="323"/>
      <c r="C922" s="325"/>
      <c r="D922" s="277"/>
      <c r="E922" s="5"/>
      <c r="J922" s="326"/>
      <c r="K922" s="559"/>
      <c r="L922" s="560"/>
      <c r="M922" s="561"/>
    </row>
    <row r="923" spans="1:16" x14ac:dyDescent="0.2">
      <c r="A923" s="323"/>
      <c r="B923" s="323"/>
      <c r="C923" s="325"/>
      <c r="D923" s="277"/>
      <c r="E923" s="5"/>
    </row>
    <row r="924" spans="1:16" x14ac:dyDescent="0.2">
      <c r="B924" s="334" t="s">
        <v>258</v>
      </c>
      <c r="E924" s="5"/>
    </row>
    <row r="925" spans="1:16" ht="60" x14ac:dyDescent="0.2">
      <c r="B925" s="324" t="s">
        <v>260</v>
      </c>
      <c r="C925" s="324" t="s">
        <v>36</v>
      </c>
      <c r="D925" s="324" t="s">
        <v>231</v>
      </c>
      <c r="E925" s="324" t="s">
        <v>232</v>
      </c>
      <c r="F925" s="324" t="s">
        <v>233</v>
      </c>
      <c r="G925" s="324" t="s">
        <v>234</v>
      </c>
      <c r="H925" s="324" t="s">
        <v>240</v>
      </c>
      <c r="I925" s="324" t="s">
        <v>225</v>
      </c>
      <c r="J925" s="324" t="s">
        <v>241</v>
      </c>
      <c r="K925" s="324" t="s">
        <v>226</v>
      </c>
      <c r="L925" s="324" t="s">
        <v>235</v>
      </c>
      <c r="M925" s="324" t="s">
        <v>236</v>
      </c>
      <c r="N925" s="324" t="s">
        <v>237</v>
      </c>
      <c r="O925" s="324" t="s">
        <v>238</v>
      </c>
    </row>
    <row r="926" spans="1:16" x14ac:dyDescent="0.2">
      <c r="B926" s="338"/>
      <c r="C926" s="338"/>
      <c r="D926" s="338"/>
      <c r="E926" s="338"/>
      <c r="F926" s="338"/>
      <c r="G926" s="338"/>
      <c r="H926" s="338"/>
      <c r="I926" s="338"/>
      <c r="J926" s="338"/>
      <c r="K926" s="338"/>
      <c r="L926" s="338"/>
      <c r="M926" s="339"/>
      <c r="N926" s="339"/>
      <c r="O926" s="338"/>
    </row>
    <row r="927" spans="1:16" x14ac:dyDescent="0.2">
      <c r="B927" s="338"/>
      <c r="C927" s="338"/>
      <c r="D927" s="338"/>
      <c r="E927" s="338"/>
      <c r="F927" s="338"/>
      <c r="G927" s="338"/>
      <c r="H927" s="338"/>
      <c r="I927" s="338"/>
      <c r="J927" s="338"/>
      <c r="K927" s="338"/>
      <c r="L927" s="338"/>
      <c r="M927" s="339"/>
      <c r="N927" s="339"/>
      <c r="O927" s="338"/>
    </row>
    <row r="928" spans="1:16" x14ac:dyDescent="0.2">
      <c r="B928" s="338"/>
      <c r="C928" s="338"/>
      <c r="D928" s="338"/>
      <c r="E928" s="338"/>
      <c r="F928" s="338"/>
      <c r="G928" s="338"/>
      <c r="H928" s="338"/>
      <c r="I928" s="338"/>
      <c r="J928" s="338"/>
      <c r="K928" s="338"/>
      <c r="L928" s="338"/>
      <c r="M928" s="339"/>
      <c r="N928" s="339"/>
      <c r="O928" s="338"/>
    </row>
    <row r="929" spans="1:15" x14ac:dyDescent="0.2">
      <c r="B929" s="338"/>
      <c r="C929" s="338"/>
      <c r="D929" s="338"/>
      <c r="E929" s="338"/>
      <c r="F929" s="338"/>
      <c r="G929" s="338"/>
      <c r="H929" s="338"/>
      <c r="I929" s="338"/>
      <c r="J929" s="338"/>
      <c r="K929" s="338"/>
      <c r="L929" s="338"/>
      <c r="M929" s="339"/>
      <c r="N929" s="339"/>
      <c r="O929" s="338"/>
    </row>
    <row r="930" spans="1:15" x14ac:dyDescent="0.2">
      <c r="B930" s="338"/>
      <c r="C930" s="338"/>
      <c r="D930" s="338"/>
      <c r="E930" s="338"/>
      <c r="F930" s="338"/>
      <c r="G930" s="338"/>
      <c r="H930" s="338"/>
      <c r="I930" s="338"/>
      <c r="J930" s="338"/>
      <c r="K930" s="338"/>
      <c r="L930" s="338"/>
      <c r="M930" s="339"/>
      <c r="N930" s="339"/>
      <c r="O930" s="338"/>
    </row>
    <row r="931" spans="1:15" x14ac:dyDescent="0.2">
      <c r="B931" s="338"/>
      <c r="C931" s="338"/>
      <c r="D931" s="338"/>
      <c r="E931" s="338"/>
      <c r="F931" s="338"/>
      <c r="G931" s="338"/>
      <c r="H931" s="338"/>
      <c r="I931" s="338"/>
      <c r="J931" s="338"/>
      <c r="K931" s="338"/>
      <c r="L931" s="338"/>
      <c r="M931" s="339"/>
      <c r="N931" s="339"/>
      <c r="O931" s="338"/>
    </row>
    <row r="932" spans="1:15" x14ac:dyDescent="0.2">
      <c r="B932" s="338"/>
      <c r="C932" s="338"/>
      <c r="D932" s="338"/>
      <c r="E932" s="338"/>
      <c r="F932" s="338"/>
      <c r="G932" s="338"/>
      <c r="H932" s="338"/>
      <c r="I932" s="338"/>
      <c r="J932" s="338"/>
      <c r="K932" s="338"/>
      <c r="L932" s="338"/>
      <c r="M932" s="339"/>
      <c r="N932" s="339"/>
      <c r="O932" s="338"/>
    </row>
    <row r="933" spans="1:15" x14ac:dyDescent="0.2">
      <c r="B933" s="338"/>
      <c r="C933" s="338"/>
      <c r="D933" s="338"/>
      <c r="E933" s="338"/>
      <c r="F933" s="338"/>
      <c r="G933" s="338"/>
      <c r="H933" s="338"/>
      <c r="I933" s="338"/>
      <c r="J933" s="338"/>
      <c r="K933" s="338"/>
      <c r="L933" s="338"/>
      <c r="M933" s="339"/>
      <c r="N933" s="339"/>
      <c r="O933" s="338"/>
    </row>
    <row r="934" spans="1:15" x14ac:dyDescent="0.2">
      <c r="B934" s="338"/>
      <c r="C934" s="338"/>
      <c r="D934" s="338"/>
      <c r="E934" s="338"/>
      <c r="F934" s="338"/>
      <c r="G934" s="338"/>
      <c r="H934" s="338"/>
      <c r="I934" s="338"/>
      <c r="J934" s="338"/>
      <c r="K934" s="338"/>
      <c r="L934" s="338"/>
      <c r="M934" s="339"/>
      <c r="N934" s="339"/>
      <c r="O934" s="338"/>
    </row>
    <row r="935" spans="1:15" x14ac:dyDescent="0.2">
      <c r="B935" s="338"/>
      <c r="C935" s="338"/>
      <c r="D935" s="338"/>
      <c r="E935" s="338"/>
      <c r="F935" s="338"/>
      <c r="G935" s="338"/>
      <c r="H935" s="338"/>
      <c r="I935" s="338"/>
      <c r="J935" s="338"/>
      <c r="K935" s="338"/>
      <c r="L935" s="338"/>
      <c r="M935" s="339"/>
      <c r="N935" s="339"/>
      <c r="O935" s="338"/>
    </row>
    <row r="936" spans="1:15" x14ac:dyDescent="0.2">
      <c r="E936" s="5"/>
    </row>
    <row r="937" spans="1:15" x14ac:dyDescent="0.2">
      <c r="E937" s="5"/>
    </row>
    <row r="938" spans="1:15" ht="12.75" customHeight="1" x14ac:dyDescent="0.2">
      <c r="A938" s="457" t="s">
        <v>242</v>
      </c>
      <c r="B938" s="457"/>
      <c r="C938" s="458"/>
      <c r="D938" s="597"/>
      <c r="E938" s="554"/>
      <c r="F938" s="555"/>
      <c r="G938" s="460" t="s">
        <v>263</v>
      </c>
      <c r="H938" s="461"/>
      <c r="I938" s="461"/>
      <c r="J938" s="427"/>
      <c r="K938" s="553"/>
      <c r="L938" s="554"/>
      <c r="M938" s="555"/>
      <c r="N938" s="140"/>
    </row>
    <row r="939" spans="1:15" x14ac:dyDescent="0.2">
      <c r="A939" s="457"/>
      <c r="B939" s="457"/>
      <c r="C939" s="458"/>
      <c r="D939" s="556"/>
      <c r="E939" s="557"/>
      <c r="F939" s="558"/>
      <c r="G939" s="460"/>
      <c r="H939" s="461"/>
      <c r="I939" s="461"/>
      <c r="J939" s="427"/>
      <c r="K939" s="556"/>
      <c r="L939" s="557"/>
      <c r="M939" s="558"/>
    </row>
    <row r="940" spans="1:15" x14ac:dyDescent="0.2">
      <c r="A940" s="457"/>
      <c r="B940" s="457"/>
      <c r="C940" s="458"/>
      <c r="D940" s="556"/>
      <c r="E940" s="557"/>
      <c r="F940" s="558"/>
      <c r="G940" s="460"/>
      <c r="H940" s="461"/>
      <c r="I940" s="461"/>
      <c r="J940" s="427"/>
      <c r="K940" s="556"/>
      <c r="L940" s="557"/>
      <c r="M940" s="558"/>
    </row>
    <row r="941" spans="1:15" x14ac:dyDescent="0.2">
      <c r="A941" s="326"/>
      <c r="B941" s="326"/>
      <c r="C941" s="326"/>
      <c r="D941" s="556"/>
      <c r="E941" s="557"/>
      <c r="F941" s="558"/>
      <c r="G941" s="327"/>
      <c r="H941" s="327"/>
      <c r="I941" s="327"/>
      <c r="J941" s="327"/>
      <c r="K941" s="556"/>
      <c r="L941" s="557"/>
      <c r="M941" s="558"/>
    </row>
    <row r="942" spans="1:15" x14ac:dyDescent="0.2">
      <c r="A942" s="326"/>
      <c r="B942" s="326"/>
      <c r="C942" s="326"/>
      <c r="D942" s="559"/>
      <c r="E942" s="560"/>
      <c r="F942" s="561"/>
      <c r="G942" s="327"/>
      <c r="H942" s="327"/>
      <c r="I942" s="327"/>
      <c r="J942" s="327"/>
      <c r="K942" s="559"/>
      <c r="L942" s="560"/>
      <c r="M942" s="561"/>
    </row>
    <row r="943" spans="1:15" x14ac:dyDescent="0.2">
      <c r="D943" s="183"/>
      <c r="E943" s="5"/>
      <c r="K943" s="185"/>
    </row>
    <row r="944" spans="1:15" ht="12.75" customHeight="1" x14ac:dyDescent="0.2">
      <c r="A944" s="455" t="s">
        <v>154</v>
      </c>
      <c r="B944" s="455"/>
      <c r="C944" s="456"/>
      <c r="D944" s="553"/>
      <c r="E944" s="554"/>
      <c r="F944" s="555"/>
      <c r="G944" s="140"/>
      <c r="H944" s="197"/>
      <c r="I944" s="197"/>
      <c r="J944" s="329" t="s">
        <v>155</v>
      </c>
      <c r="K944" s="553"/>
      <c r="L944" s="554"/>
      <c r="M944" s="555"/>
      <c r="N944" s="140"/>
    </row>
    <row r="945" spans="1:16" x14ac:dyDescent="0.2">
      <c r="A945" s="455"/>
      <c r="B945" s="455"/>
      <c r="C945" s="456"/>
      <c r="D945" s="556"/>
      <c r="E945" s="557"/>
      <c r="F945" s="558"/>
      <c r="H945" s="197"/>
      <c r="I945" s="197"/>
      <c r="J945" s="326"/>
      <c r="K945" s="556"/>
      <c r="L945" s="557"/>
      <c r="M945" s="558"/>
    </row>
    <row r="946" spans="1:16" x14ac:dyDescent="0.2">
      <c r="A946" s="323"/>
      <c r="B946" s="323"/>
      <c r="C946" s="323"/>
      <c r="D946" s="556"/>
      <c r="E946" s="557"/>
      <c r="F946" s="558"/>
      <c r="H946" s="197"/>
      <c r="I946" s="197"/>
      <c r="J946" s="326"/>
      <c r="K946" s="556"/>
      <c r="L946" s="557"/>
      <c r="M946" s="558"/>
    </row>
    <row r="947" spans="1:16" x14ac:dyDescent="0.2">
      <c r="A947" s="323"/>
      <c r="B947" s="323"/>
      <c r="C947" s="323"/>
      <c r="D947" s="556"/>
      <c r="E947" s="557"/>
      <c r="F947" s="558"/>
      <c r="H947" s="197"/>
      <c r="I947" s="197"/>
      <c r="J947" s="326"/>
      <c r="K947" s="556"/>
      <c r="L947" s="557"/>
      <c r="M947" s="558"/>
    </row>
    <row r="948" spans="1:16" x14ac:dyDescent="0.2">
      <c r="A948" s="323"/>
      <c r="B948" s="323"/>
      <c r="C948" s="323"/>
      <c r="D948" s="559"/>
      <c r="E948" s="560"/>
      <c r="F948" s="561"/>
      <c r="H948" s="197"/>
      <c r="I948" s="197"/>
      <c r="J948" s="326"/>
      <c r="K948" s="559"/>
      <c r="L948" s="560"/>
      <c r="M948" s="561"/>
    </row>
    <row r="949" spans="1:16" ht="12" customHeight="1" x14ac:dyDescent="0.2">
      <c r="D949" s="183"/>
      <c r="E949" s="5"/>
      <c r="K949" s="185"/>
    </row>
    <row r="950" spans="1:16" x14ac:dyDescent="0.2">
      <c r="A950" s="101"/>
      <c r="D950" s="183"/>
      <c r="E950" s="5"/>
      <c r="K950" s="185"/>
    </row>
    <row r="951" spans="1:16" ht="18" x14ac:dyDescent="0.25">
      <c r="A951" s="439" t="s">
        <v>143</v>
      </c>
      <c r="B951" s="439"/>
      <c r="C951" s="439"/>
      <c r="D951" s="439"/>
      <c r="E951" s="439"/>
      <c r="F951" s="439"/>
      <c r="G951" s="439"/>
      <c r="H951" s="439"/>
      <c r="I951" s="439"/>
      <c r="J951" s="439"/>
      <c r="K951" s="439"/>
      <c r="L951" s="439"/>
      <c r="M951" s="439"/>
      <c r="N951" s="439"/>
      <c r="O951" s="145"/>
      <c r="P951" s="344">
        <f>IF(AND(TRUE,OR($K$13="",$K$13="Atende")),IF('Comparativo Analítico'!AB150="",0,Máximo!O951*VLOOKUP('Comparativo Analítico'!AB150,Parâmetros!$U$3:$V$12,2,0)),0)</f>
        <v>10</v>
      </c>
    </row>
    <row r="952" spans="1:16" x14ac:dyDescent="0.2">
      <c r="E952" s="5"/>
      <c r="G952"/>
      <c r="J952" s="5"/>
    </row>
    <row r="953" spans="1:16" ht="39.75" customHeight="1" x14ac:dyDescent="0.2">
      <c r="A953" s="426" t="s">
        <v>132</v>
      </c>
      <c r="B953" s="426"/>
      <c r="C953" s="426"/>
      <c r="D953" s="340" t="s">
        <v>23</v>
      </c>
      <c r="E953" s="180"/>
      <c r="G953" s="426" t="s">
        <v>133</v>
      </c>
      <c r="H953" s="426"/>
      <c r="I953" s="426"/>
      <c r="J953" s="427"/>
      <c r="K953" s="340"/>
    </row>
    <row r="954" spans="1:16" x14ac:dyDescent="0.2">
      <c r="D954" s="183"/>
      <c r="E954" s="183"/>
      <c r="K954" s="185"/>
    </row>
    <row r="955" spans="1:16" ht="51.75" customHeight="1" x14ac:dyDescent="0.2">
      <c r="A955" s="445" t="s">
        <v>131</v>
      </c>
      <c r="B955" s="445"/>
      <c r="C955" s="445"/>
      <c r="D955" s="553"/>
      <c r="E955" s="554"/>
      <c r="F955" s="555"/>
      <c r="H955" s="426" t="s">
        <v>212</v>
      </c>
      <c r="I955" s="426"/>
      <c r="J955" s="427"/>
      <c r="K955" s="553"/>
      <c r="L955" s="554"/>
      <c r="M955" s="555"/>
    </row>
    <row r="956" spans="1:16" x14ac:dyDescent="0.2">
      <c r="D956" s="556"/>
      <c r="E956" s="557"/>
      <c r="F956" s="558"/>
      <c r="K956" s="556"/>
      <c r="L956" s="557"/>
      <c r="M956" s="558"/>
    </row>
    <row r="957" spans="1:16" x14ac:dyDescent="0.2">
      <c r="D957" s="556"/>
      <c r="E957" s="557"/>
      <c r="F957" s="558"/>
      <c r="K957" s="556"/>
      <c r="L957" s="557"/>
      <c r="M957" s="558"/>
    </row>
    <row r="958" spans="1:16" x14ac:dyDescent="0.2">
      <c r="D958" s="556"/>
      <c r="E958" s="557"/>
      <c r="F958" s="558"/>
      <c r="K958" s="556"/>
      <c r="L958" s="557"/>
      <c r="M958" s="558"/>
    </row>
    <row r="959" spans="1:16" x14ac:dyDescent="0.2">
      <c r="D959" s="559"/>
      <c r="E959" s="560"/>
      <c r="F959" s="561"/>
      <c r="K959" s="559"/>
      <c r="L959" s="560"/>
      <c r="M959" s="561"/>
    </row>
    <row r="960" spans="1:16" x14ac:dyDescent="0.2">
      <c r="D960" s="183"/>
      <c r="E960" s="183"/>
      <c r="K960" s="185"/>
    </row>
    <row r="961" spans="1:13" ht="41.25" customHeight="1" x14ac:dyDescent="0.2">
      <c r="A961" s="426" t="s">
        <v>134</v>
      </c>
      <c r="B961" s="426"/>
      <c r="C961" s="426"/>
      <c r="D961" s="340"/>
      <c r="E961" s="180"/>
      <c r="G961" s="426" t="s">
        <v>135</v>
      </c>
      <c r="H961" s="426"/>
      <c r="I961" s="426"/>
      <c r="J961" s="426"/>
      <c r="K961" s="340"/>
    </row>
    <row r="962" spans="1:13" x14ac:dyDescent="0.2">
      <c r="D962" s="183"/>
      <c r="E962" s="183"/>
      <c r="K962" s="185"/>
    </row>
    <row r="963" spans="1:13" ht="37.5" customHeight="1" x14ac:dyDescent="0.2">
      <c r="A963" s="426" t="s">
        <v>264</v>
      </c>
      <c r="B963" s="426"/>
      <c r="C963" s="426"/>
      <c r="D963" s="340"/>
      <c r="E963" s="180"/>
      <c r="G963" s="426" t="s">
        <v>136</v>
      </c>
      <c r="H963" s="426"/>
      <c r="I963" s="426"/>
      <c r="J963" s="426"/>
      <c r="K963" s="340"/>
    </row>
    <row r="964" spans="1:13" x14ac:dyDescent="0.2">
      <c r="D964" s="183"/>
      <c r="E964" s="183"/>
      <c r="K964" s="185"/>
    </row>
    <row r="965" spans="1:13" x14ac:dyDescent="0.2">
      <c r="A965" s="426" t="s">
        <v>164</v>
      </c>
      <c r="B965" s="426"/>
      <c r="C965" s="426"/>
      <c r="D965" s="553"/>
      <c r="E965" s="554"/>
      <c r="F965" s="555"/>
      <c r="G965" s="448" t="s">
        <v>165</v>
      </c>
      <c r="H965" s="448"/>
      <c r="I965" s="448"/>
      <c r="J965" s="448"/>
      <c r="K965" s="651"/>
      <c r="L965" s="563"/>
      <c r="M965" s="564"/>
    </row>
    <row r="966" spans="1:13" x14ac:dyDescent="0.2">
      <c r="A966" s="323"/>
      <c r="B966" s="323"/>
      <c r="C966" s="323"/>
      <c r="D966" s="556"/>
      <c r="E966" s="557"/>
      <c r="F966" s="558"/>
      <c r="G966" s="329"/>
      <c r="H966" s="329"/>
      <c r="I966" s="329"/>
      <c r="J966" s="329"/>
      <c r="K966" s="181"/>
    </row>
    <row r="967" spans="1:13" x14ac:dyDescent="0.2">
      <c r="A967" s="323"/>
      <c r="B967" s="323"/>
      <c r="C967" s="323"/>
      <c r="D967" s="556"/>
      <c r="E967" s="557"/>
      <c r="F967" s="558"/>
      <c r="G967" s="329"/>
      <c r="H967" s="329"/>
      <c r="I967" s="329"/>
      <c r="J967" s="329"/>
      <c r="K967" s="181"/>
    </row>
    <row r="968" spans="1:13" x14ac:dyDescent="0.2">
      <c r="A968" s="323"/>
      <c r="B968" s="323"/>
      <c r="C968" s="323"/>
      <c r="D968" s="556"/>
      <c r="E968" s="557"/>
      <c r="F968" s="558"/>
      <c r="G968" s="329"/>
      <c r="H968" s="329"/>
      <c r="I968" s="329"/>
      <c r="J968" s="329"/>
      <c r="K968" s="181"/>
    </row>
    <row r="969" spans="1:13" x14ac:dyDescent="0.2">
      <c r="A969" s="323"/>
      <c r="B969" s="323"/>
      <c r="C969" s="323"/>
      <c r="D969" s="559"/>
      <c r="E969" s="560"/>
      <c r="F969" s="561"/>
      <c r="G969" s="329"/>
      <c r="H969" s="329"/>
      <c r="I969" s="329"/>
      <c r="J969" s="329"/>
      <c r="K969" s="181"/>
    </row>
    <row r="970" spans="1:13" x14ac:dyDescent="0.2">
      <c r="A970" s="323"/>
      <c r="B970" s="323"/>
      <c r="C970" s="323"/>
      <c r="D970" s="180"/>
      <c r="E970" s="180"/>
      <c r="G970" s="329"/>
      <c r="H970" s="329"/>
      <c r="I970" s="329"/>
      <c r="J970" s="329"/>
      <c r="K970" s="181"/>
    </row>
    <row r="971" spans="1:13" ht="29.25" customHeight="1" x14ac:dyDescent="0.2">
      <c r="A971" s="426" t="s">
        <v>166</v>
      </c>
      <c r="B971" s="426"/>
      <c r="C971" s="427"/>
      <c r="D971" s="565"/>
      <c r="E971" s="566"/>
      <c r="F971" s="567"/>
      <c r="G971" s="455" t="s">
        <v>244</v>
      </c>
      <c r="H971" s="455"/>
      <c r="I971" s="455"/>
      <c r="J971" s="455"/>
      <c r="K971" s="553"/>
      <c r="L971" s="554"/>
      <c r="M971" s="555"/>
    </row>
    <row r="972" spans="1:13" x14ac:dyDescent="0.2">
      <c r="A972" s="327"/>
      <c r="B972" s="327"/>
      <c r="C972" s="327"/>
      <c r="D972" s="180"/>
      <c r="E972" s="180"/>
      <c r="G972" s="328"/>
      <c r="H972" s="328"/>
      <c r="I972" s="328"/>
      <c r="J972" s="328"/>
      <c r="K972" s="556"/>
      <c r="L972" s="557"/>
      <c r="M972" s="558"/>
    </row>
    <row r="973" spans="1:13" x14ac:dyDescent="0.2">
      <c r="A973" s="327"/>
      <c r="B973" s="327"/>
      <c r="C973" s="327"/>
      <c r="D973" s="180"/>
      <c r="E973" s="180"/>
      <c r="G973" s="328"/>
      <c r="H973" s="328"/>
      <c r="I973" s="328"/>
      <c r="J973" s="328"/>
      <c r="K973" s="556"/>
      <c r="L973" s="557"/>
      <c r="M973" s="558"/>
    </row>
    <row r="974" spans="1:13" x14ac:dyDescent="0.2">
      <c r="A974" s="327"/>
      <c r="B974" s="327"/>
      <c r="C974" s="327"/>
      <c r="D974" s="180"/>
      <c r="E974" s="180"/>
      <c r="G974" s="328"/>
      <c r="H974" s="328"/>
      <c r="I974" s="328"/>
      <c r="J974" s="328"/>
      <c r="K974" s="556"/>
      <c r="L974" s="557"/>
      <c r="M974" s="558"/>
    </row>
    <row r="975" spans="1:13" x14ac:dyDescent="0.2">
      <c r="A975" s="327"/>
      <c r="B975" s="327"/>
      <c r="C975" s="327"/>
      <c r="D975" s="180"/>
      <c r="E975" s="180"/>
      <c r="G975" s="328"/>
      <c r="H975" s="328"/>
      <c r="I975" s="328"/>
      <c r="J975" s="328"/>
      <c r="K975" s="559"/>
      <c r="L975" s="560"/>
      <c r="M975" s="561"/>
    </row>
    <row r="976" spans="1:13" x14ac:dyDescent="0.2">
      <c r="A976" s="327"/>
      <c r="B976" s="327"/>
      <c r="C976" s="327"/>
      <c r="D976" s="180"/>
      <c r="E976" s="180"/>
      <c r="G976" s="328"/>
      <c r="H976" s="328"/>
      <c r="I976" s="328"/>
      <c r="J976" s="328"/>
      <c r="K976" s="181"/>
    </row>
    <row r="977" spans="1:16" ht="12.75" customHeight="1" x14ac:dyDescent="0.2">
      <c r="A977" s="426" t="s">
        <v>245</v>
      </c>
      <c r="B977" s="426"/>
      <c r="C977" s="427"/>
      <c r="D977" s="553"/>
      <c r="E977" s="554"/>
      <c r="F977" s="555"/>
      <c r="G977" s="460" t="s">
        <v>243</v>
      </c>
      <c r="H977" s="426"/>
      <c r="I977" s="426"/>
      <c r="J977" s="427"/>
      <c r="K977" s="553"/>
      <c r="L977" s="554"/>
      <c r="M977" s="555"/>
    </row>
    <row r="978" spans="1:16" x14ac:dyDescent="0.2">
      <c r="A978" s="426"/>
      <c r="B978" s="426"/>
      <c r="C978" s="427"/>
      <c r="D978" s="556"/>
      <c r="E978" s="557"/>
      <c r="F978" s="558"/>
      <c r="G978" s="460"/>
      <c r="H978" s="426"/>
      <c r="I978" s="426"/>
      <c r="J978" s="427"/>
      <c r="K978" s="556"/>
      <c r="L978" s="557"/>
      <c r="M978" s="558"/>
    </row>
    <row r="979" spans="1:16" x14ac:dyDescent="0.2">
      <c r="A979" s="426"/>
      <c r="B979" s="426"/>
      <c r="C979" s="427"/>
      <c r="D979" s="556"/>
      <c r="E979" s="557"/>
      <c r="F979" s="558"/>
      <c r="G979" s="460"/>
      <c r="H979" s="426"/>
      <c r="I979" s="426"/>
      <c r="J979" s="427"/>
      <c r="K979" s="556"/>
      <c r="L979" s="557"/>
      <c r="M979" s="558"/>
    </row>
    <row r="980" spans="1:16" x14ac:dyDescent="0.2">
      <c r="A980" s="426"/>
      <c r="B980" s="426"/>
      <c r="C980" s="427"/>
      <c r="D980" s="556"/>
      <c r="E980" s="557"/>
      <c r="F980" s="558"/>
      <c r="G980" s="460"/>
      <c r="H980" s="426"/>
      <c r="I980" s="426"/>
      <c r="J980" s="427"/>
      <c r="K980" s="556"/>
      <c r="L980" s="557"/>
      <c r="M980" s="558"/>
    </row>
    <row r="981" spans="1:16" x14ac:dyDescent="0.2">
      <c r="A981" s="426"/>
      <c r="B981" s="426"/>
      <c r="C981" s="427"/>
      <c r="D981" s="559"/>
      <c r="E981" s="560"/>
      <c r="F981" s="561"/>
      <c r="G981" s="460"/>
      <c r="H981" s="426"/>
      <c r="I981" s="426"/>
      <c r="J981" s="427"/>
      <c r="K981" s="559"/>
      <c r="L981" s="560"/>
      <c r="M981" s="561"/>
    </row>
    <row r="982" spans="1:16" x14ac:dyDescent="0.2">
      <c r="A982" s="327"/>
      <c r="B982" s="327"/>
      <c r="C982" s="327"/>
      <c r="D982" s="180"/>
      <c r="E982" s="180"/>
      <c r="G982" s="328"/>
      <c r="H982" s="328"/>
      <c r="I982" s="328"/>
      <c r="J982" s="328"/>
      <c r="K982" s="181"/>
    </row>
    <row r="983" spans="1:16" ht="52.5" customHeight="1" x14ac:dyDescent="0.2">
      <c r="A983" s="426" t="s">
        <v>246</v>
      </c>
      <c r="B983" s="426"/>
      <c r="C983" s="426"/>
      <c r="D983" s="340"/>
      <c r="E983" s="180"/>
      <c r="G983" s="426" t="s">
        <v>247</v>
      </c>
      <c r="H983" s="426"/>
      <c r="I983" s="426"/>
      <c r="J983" s="427"/>
      <c r="K983" s="340"/>
    </row>
    <row r="984" spans="1:16" x14ac:dyDescent="0.2">
      <c r="A984" s="327"/>
      <c r="B984" s="327"/>
      <c r="C984" s="327"/>
      <c r="D984" s="180"/>
      <c r="E984" s="180"/>
      <c r="G984" s="328"/>
      <c r="H984" s="328"/>
      <c r="I984" s="328"/>
      <c r="J984" s="328"/>
      <c r="K984" s="181"/>
    </row>
    <row r="985" spans="1:16" ht="51.75" customHeight="1" x14ac:dyDescent="0.2">
      <c r="A985" s="426" t="s">
        <v>283</v>
      </c>
      <c r="B985" s="426"/>
      <c r="C985" s="426"/>
      <c r="D985" s="340"/>
      <c r="E985" s="180"/>
      <c r="G985" s="328"/>
      <c r="H985" s="328"/>
      <c r="I985" s="328"/>
      <c r="J985" s="328"/>
      <c r="K985" s="181"/>
    </row>
    <row r="986" spans="1:16" x14ac:dyDescent="0.2">
      <c r="A986" s="327"/>
      <c r="B986" s="327"/>
      <c r="C986" s="327"/>
      <c r="D986" s="180"/>
      <c r="E986" s="180"/>
      <c r="G986" s="328"/>
      <c r="H986" s="328"/>
      <c r="I986" s="328"/>
      <c r="J986" s="328"/>
      <c r="K986" s="181"/>
    </row>
    <row r="987" spans="1:16" x14ac:dyDescent="0.2">
      <c r="A987" s="327"/>
      <c r="B987" s="327"/>
      <c r="C987" s="327"/>
      <c r="D987" s="180"/>
      <c r="E987" s="180"/>
      <c r="G987" s="328"/>
      <c r="H987" s="328"/>
      <c r="I987" s="328"/>
      <c r="J987" s="328"/>
      <c r="K987" s="181"/>
    </row>
    <row r="988" spans="1:16" ht="18" x14ac:dyDescent="0.25">
      <c r="A988" s="439" t="s">
        <v>94</v>
      </c>
      <c r="B988" s="439"/>
      <c r="C988" s="439"/>
      <c r="D988" s="439"/>
      <c r="E988" s="439"/>
      <c r="F988" s="439"/>
      <c r="G988" s="439"/>
      <c r="H988" s="439"/>
      <c r="I988" s="439"/>
      <c r="J988" s="439"/>
      <c r="K988" s="439"/>
      <c r="L988" s="439"/>
      <c r="M988" s="439"/>
      <c r="N988" s="439"/>
      <c r="O988" s="145"/>
      <c r="P988" s="145"/>
    </row>
    <row r="989" spans="1:16" x14ac:dyDescent="0.2">
      <c r="A989" s="5"/>
    </row>
    <row r="990" spans="1:16" x14ac:dyDescent="0.2">
      <c r="B990" s="446" t="s">
        <v>95</v>
      </c>
      <c r="C990" s="446"/>
      <c r="D990" s="220"/>
      <c r="E990" s="220"/>
      <c r="F990" s="220"/>
      <c r="G990" s="220"/>
      <c r="H990" s="79" t="s">
        <v>96</v>
      </c>
      <c r="I990" s="45"/>
      <c r="J990" s="45"/>
      <c r="K990"/>
    </row>
    <row r="991" spans="1:16" x14ac:dyDescent="0.2">
      <c r="B991" s="582"/>
      <c r="C991" s="583"/>
      <c r="D991" s="583"/>
      <c r="E991" s="583"/>
      <c r="F991" s="584"/>
      <c r="G991" s="4"/>
      <c r="H991" s="582"/>
      <c r="I991" s="583"/>
      <c r="J991" s="583"/>
      <c r="K991" s="583"/>
      <c r="L991" s="583"/>
      <c r="M991" s="584"/>
    </row>
    <row r="992" spans="1:16" x14ac:dyDescent="0.2">
      <c r="B992" s="585"/>
      <c r="C992" s="586"/>
      <c r="D992" s="586"/>
      <c r="E992" s="586"/>
      <c r="F992" s="587"/>
      <c r="G992" s="4"/>
      <c r="H992" s="585"/>
      <c r="I992" s="586"/>
      <c r="J992" s="586"/>
      <c r="K992" s="586"/>
      <c r="L992" s="586"/>
      <c r="M992" s="587"/>
    </row>
    <row r="993" spans="1:16" x14ac:dyDescent="0.2">
      <c r="B993" s="585"/>
      <c r="C993" s="586"/>
      <c r="D993" s="586"/>
      <c r="E993" s="586"/>
      <c r="F993" s="587"/>
      <c r="G993" s="4"/>
      <c r="H993" s="585"/>
      <c r="I993" s="586"/>
      <c r="J993" s="586"/>
      <c r="K993" s="586"/>
      <c r="L993" s="586"/>
      <c r="M993" s="587"/>
    </row>
    <row r="994" spans="1:16" x14ac:dyDescent="0.2">
      <c r="B994" s="585"/>
      <c r="C994" s="586"/>
      <c r="D994" s="586"/>
      <c r="E994" s="586"/>
      <c r="F994" s="587"/>
      <c r="G994" s="4"/>
      <c r="H994" s="585"/>
      <c r="I994" s="586"/>
      <c r="J994" s="586"/>
      <c r="K994" s="586"/>
      <c r="L994" s="586"/>
      <c r="M994" s="587"/>
    </row>
    <row r="995" spans="1:16" x14ac:dyDescent="0.2">
      <c r="B995" s="585"/>
      <c r="C995" s="586"/>
      <c r="D995" s="586"/>
      <c r="E995" s="586"/>
      <c r="F995" s="587"/>
      <c r="G995" s="4"/>
      <c r="H995" s="585"/>
      <c r="I995" s="586"/>
      <c r="J995" s="586"/>
      <c r="K995" s="586"/>
      <c r="L995" s="586"/>
      <c r="M995" s="587"/>
    </row>
    <row r="996" spans="1:16" x14ac:dyDescent="0.2">
      <c r="B996" s="585"/>
      <c r="C996" s="586"/>
      <c r="D996" s="586"/>
      <c r="E996" s="586"/>
      <c r="F996" s="587"/>
      <c r="G996" s="4"/>
      <c r="H996" s="585"/>
      <c r="I996" s="586"/>
      <c r="J996" s="586"/>
      <c r="K996" s="586"/>
      <c r="L996" s="586"/>
      <c r="M996" s="587"/>
    </row>
    <row r="997" spans="1:16" x14ac:dyDescent="0.2">
      <c r="B997" s="588"/>
      <c r="C997" s="589"/>
      <c r="D997" s="589"/>
      <c r="E997" s="589"/>
      <c r="F997" s="590"/>
      <c r="G997" s="4"/>
      <c r="H997" s="588"/>
      <c r="I997" s="589"/>
      <c r="J997" s="589"/>
      <c r="K997" s="589"/>
      <c r="L997" s="589"/>
      <c r="M997" s="590"/>
    </row>
    <row r="998" spans="1:16" x14ac:dyDescent="0.2">
      <c r="B998" s="221"/>
      <c r="C998" s="221"/>
      <c r="D998" s="221"/>
      <c r="E998" s="221"/>
      <c r="F998" s="221"/>
      <c r="G998" s="4"/>
      <c r="H998" s="221"/>
      <c r="I998" s="221"/>
      <c r="J998" s="221"/>
      <c r="K998" s="221"/>
      <c r="L998" s="221"/>
    </row>
    <row r="999" spans="1:16" x14ac:dyDescent="0.2">
      <c r="B999" s="221"/>
      <c r="C999" s="221"/>
      <c r="D999" s="4"/>
      <c r="E999" s="221"/>
      <c r="F999" s="221"/>
      <c r="G999" s="221"/>
      <c r="H999" s="221"/>
      <c r="I999" s="221"/>
      <c r="J999" s="5"/>
    </row>
    <row r="1000" spans="1:16" x14ac:dyDescent="0.2">
      <c r="C1000" s="5"/>
      <c r="D1000" s="5"/>
      <c r="F1000"/>
      <c r="G1000"/>
      <c r="H1000" s="5"/>
      <c r="I1000" s="5"/>
      <c r="J1000" s="5"/>
    </row>
    <row r="1001" spans="1:16" ht="18" x14ac:dyDescent="0.25">
      <c r="A1001" s="439" t="s">
        <v>102</v>
      </c>
      <c r="B1001" s="439"/>
      <c r="C1001" s="439"/>
      <c r="D1001" s="439"/>
      <c r="E1001" s="439"/>
      <c r="F1001" s="439"/>
      <c r="G1001" s="439"/>
      <c r="H1001" s="439"/>
      <c r="I1001" s="439"/>
      <c r="J1001" s="439"/>
      <c r="K1001" s="439"/>
      <c r="L1001" s="439"/>
      <c r="M1001" s="439"/>
      <c r="N1001" s="439"/>
      <c r="O1001" s="145"/>
      <c r="P1001" s="145"/>
    </row>
    <row r="1003" spans="1:16" x14ac:dyDescent="0.2">
      <c r="F1003"/>
      <c r="H1003" s="5"/>
      <c r="K1003"/>
    </row>
    <row r="1004" spans="1:16" ht="15" x14ac:dyDescent="0.2">
      <c r="B1004" s="466" t="s">
        <v>230</v>
      </c>
      <c r="C1004" s="467"/>
      <c r="E1004" s="464" t="s">
        <v>248</v>
      </c>
      <c r="F1004" s="464"/>
      <c r="H1004" s="318" t="s">
        <v>249</v>
      </c>
      <c r="K1004"/>
    </row>
    <row r="1005" spans="1:16" x14ac:dyDescent="0.2">
      <c r="B1005" s="613"/>
      <c r="C1005" s="614"/>
      <c r="E1005" s="619"/>
      <c r="F1005" s="619"/>
      <c r="H1005" s="341"/>
      <c r="K1005"/>
    </row>
    <row r="1006" spans="1:16" x14ac:dyDescent="0.2">
      <c r="B1006" s="615"/>
      <c r="C1006" s="616"/>
      <c r="F1006"/>
      <c r="H1006" s="5"/>
      <c r="K1006"/>
    </row>
    <row r="1007" spans="1:16" x14ac:dyDescent="0.2">
      <c r="B1007" s="615"/>
      <c r="C1007" s="616"/>
      <c r="F1007"/>
      <c r="H1007" s="5"/>
      <c r="K1007"/>
    </row>
    <row r="1008" spans="1:16" x14ac:dyDescent="0.2">
      <c r="B1008" s="617"/>
      <c r="C1008" s="618"/>
      <c r="F1008"/>
      <c r="H1008" s="5"/>
      <c r="K1008"/>
    </row>
    <row r="1009" spans="2:11" x14ac:dyDescent="0.2">
      <c r="F1009"/>
      <c r="H1009" s="5"/>
      <c r="K1009"/>
    </row>
    <row r="1010" spans="2:11" x14ac:dyDescent="0.2">
      <c r="F1010"/>
      <c r="H1010" s="5"/>
      <c r="K1010"/>
    </row>
    <row r="1011" spans="2:11" ht="30" x14ac:dyDescent="0.2">
      <c r="B1011" s="318" t="s">
        <v>250</v>
      </c>
      <c r="C1011" s="318" t="s">
        <v>251</v>
      </c>
      <c r="D1011" s="318" t="s">
        <v>252</v>
      </c>
      <c r="E1011" s="466" t="s">
        <v>253</v>
      </c>
      <c r="F1011" s="467"/>
      <c r="G1011" s="318" t="s">
        <v>254</v>
      </c>
      <c r="H1011" s="318" t="s">
        <v>255</v>
      </c>
      <c r="K1011"/>
    </row>
    <row r="1012" spans="2:11" x14ac:dyDescent="0.2">
      <c r="B1012" s="319">
        <v>1</v>
      </c>
      <c r="C1012" s="342"/>
      <c r="D1012" s="342"/>
      <c r="E1012" s="611"/>
      <c r="F1012" s="612"/>
      <c r="G1012" s="343"/>
      <c r="H1012" s="321" t="str">
        <f t="shared" ref="H1012" si="317">IF(OR(ISNUMBER(G1011),G1012=""),IF(G1012="","",1-(G1012/G1011)),"N/A")</f>
        <v/>
      </c>
      <c r="K1012"/>
    </row>
    <row r="1013" spans="2:11" x14ac:dyDescent="0.2">
      <c r="B1013" s="319">
        <v>2</v>
      </c>
      <c r="C1013" s="342"/>
      <c r="D1013" s="342"/>
      <c r="E1013" s="611"/>
      <c r="F1013" s="612"/>
      <c r="G1013" s="343"/>
      <c r="H1013" s="321" t="str">
        <f>IF(OR(ISNUMBER(G1012),G1013=""),IF(G1013="","",1-(G1013/G1012)),"N/A")</f>
        <v/>
      </c>
      <c r="K1013"/>
    </row>
    <row r="1014" spans="2:11" x14ac:dyDescent="0.2">
      <c r="B1014" s="319">
        <v>3</v>
      </c>
      <c r="C1014" s="342"/>
      <c r="D1014" s="342"/>
      <c r="E1014" s="611"/>
      <c r="F1014" s="612"/>
      <c r="G1014" s="343"/>
      <c r="H1014" s="321" t="str">
        <f t="shared" ref="H1014:H1016" si="318">IF(OR(ISNUMBER(G1013),G1014=""),IF(G1014="","",1-(G1014/G1013)),"N/A")</f>
        <v/>
      </c>
      <c r="K1014"/>
    </row>
    <row r="1015" spans="2:11" x14ac:dyDescent="0.2">
      <c r="B1015" s="319">
        <v>4</v>
      </c>
      <c r="C1015" s="342"/>
      <c r="D1015" s="342"/>
      <c r="E1015" s="611"/>
      <c r="F1015" s="612"/>
      <c r="G1015" s="343"/>
      <c r="H1015" s="321" t="str">
        <f t="shared" si="318"/>
        <v/>
      </c>
      <c r="K1015"/>
    </row>
    <row r="1016" spans="2:11" x14ac:dyDescent="0.2">
      <c r="B1016" s="319">
        <v>5</v>
      </c>
      <c r="C1016" s="342"/>
      <c r="D1016" s="342"/>
      <c r="E1016" s="611"/>
      <c r="F1016" s="612"/>
      <c r="G1016" s="343"/>
      <c r="H1016" s="321" t="str">
        <f t="shared" si="318"/>
        <v/>
      </c>
      <c r="K1016"/>
    </row>
    <row r="1017" spans="2:11" ht="12" customHeight="1" x14ac:dyDescent="0.2">
      <c r="F1017"/>
      <c r="H1017" s="5"/>
      <c r="K1017"/>
    </row>
    <row r="1018" spans="2:11" x14ac:dyDescent="0.2">
      <c r="B1018" s="322" t="s">
        <v>256</v>
      </c>
      <c r="C1018" s="322"/>
      <c r="D1018" s="317"/>
      <c r="E1018" s="317"/>
      <c r="F1018" s="317"/>
      <c r="H1018" s="5"/>
      <c r="K1018"/>
    </row>
  </sheetData>
  <mergeCells count="884">
    <mergeCell ref="B772:E772"/>
    <mergeCell ref="B773:E773"/>
    <mergeCell ref="B774:E774"/>
    <mergeCell ref="B775:E775"/>
    <mergeCell ref="B776:E776"/>
    <mergeCell ref="B777:E777"/>
    <mergeCell ref="B778:E778"/>
    <mergeCell ref="B763:E763"/>
    <mergeCell ref="B764:E764"/>
    <mergeCell ref="B765:E765"/>
    <mergeCell ref="B766:E766"/>
    <mergeCell ref="B767:E767"/>
    <mergeCell ref="B768:E768"/>
    <mergeCell ref="B769:E769"/>
    <mergeCell ref="B770:E770"/>
    <mergeCell ref="B771:E771"/>
    <mergeCell ref="B754:E754"/>
    <mergeCell ref="B755:E755"/>
    <mergeCell ref="B756:E756"/>
    <mergeCell ref="B757:E757"/>
    <mergeCell ref="B758:E758"/>
    <mergeCell ref="B759:E759"/>
    <mergeCell ref="B760:E760"/>
    <mergeCell ref="B761:E761"/>
    <mergeCell ref="B762:E762"/>
    <mergeCell ref="B745:E745"/>
    <mergeCell ref="B746:E746"/>
    <mergeCell ref="B747:E747"/>
    <mergeCell ref="B748:E748"/>
    <mergeCell ref="B749:E749"/>
    <mergeCell ref="B750:E750"/>
    <mergeCell ref="B751:E751"/>
    <mergeCell ref="B752:E752"/>
    <mergeCell ref="B753:E753"/>
    <mergeCell ref="G963:J963"/>
    <mergeCell ref="A916:N916"/>
    <mergeCell ref="A944:C945"/>
    <mergeCell ref="B897:E897"/>
    <mergeCell ref="B898:E898"/>
    <mergeCell ref="G953:J953"/>
    <mergeCell ref="A955:C955"/>
    <mergeCell ref="D955:F959"/>
    <mergeCell ref="B32:E32"/>
    <mergeCell ref="A802:D802"/>
    <mergeCell ref="B792:E792"/>
    <mergeCell ref="B780:E780"/>
    <mergeCell ref="G815:J815"/>
    <mergeCell ref="B813:E813"/>
    <mergeCell ref="B822:C822"/>
    <mergeCell ref="K804:M806"/>
    <mergeCell ref="B808:D808"/>
    <mergeCell ref="G808:J808"/>
    <mergeCell ref="B804:D804"/>
    <mergeCell ref="I804:J804"/>
    <mergeCell ref="B810:D810"/>
    <mergeCell ref="B289:E289"/>
    <mergeCell ref="B313:E313"/>
    <mergeCell ref="B786:E786"/>
    <mergeCell ref="E1015:F1015"/>
    <mergeCell ref="E1016:F1016"/>
    <mergeCell ref="B1004:C1004"/>
    <mergeCell ref="E1004:F1004"/>
    <mergeCell ref="B1005:C1008"/>
    <mergeCell ref="E1005:F1005"/>
    <mergeCell ref="E1011:F1011"/>
    <mergeCell ref="E1012:F1012"/>
    <mergeCell ref="E1013:F1013"/>
    <mergeCell ref="E1014:F1014"/>
    <mergeCell ref="A1001:N1001"/>
    <mergeCell ref="A988:N988"/>
    <mergeCell ref="B990:C990"/>
    <mergeCell ref="B991:F997"/>
    <mergeCell ref="H991:M997"/>
    <mergeCell ref="A868:C868"/>
    <mergeCell ref="A918:C918"/>
    <mergeCell ref="G918:J918"/>
    <mergeCell ref="K918:M922"/>
    <mergeCell ref="A938:C940"/>
    <mergeCell ref="D938:F942"/>
    <mergeCell ref="D891:F894"/>
    <mergeCell ref="K944:M948"/>
    <mergeCell ref="A985:C985"/>
    <mergeCell ref="K938:M942"/>
    <mergeCell ref="A983:C983"/>
    <mergeCell ref="G983:J983"/>
    <mergeCell ref="A965:C965"/>
    <mergeCell ref="D965:F969"/>
    <mergeCell ref="G965:J965"/>
    <mergeCell ref="A961:C961"/>
    <mergeCell ref="G961:J961"/>
    <mergeCell ref="A963:C963"/>
    <mergeCell ref="K965:M965"/>
    <mergeCell ref="A2:N5"/>
    <mergeCell ref="E8:I8"/>
    <mergeCell ref="A10:N10"/>
    <mergeCell ref="B12:E12"/>
    <mergeCell ref="B14:E14"/>
    <mergeCell ref="B23:E23"/>
    <mergeCell ref="B25:E25"/>
    <mergeCell ref="B26:E26"/>
    <mergeCell ref="B27:E27"/>
    <mergeCell ref="B28:E28"/>
    <mergeCell ref="B15:E15"/>
    <mergeCell ref="B16:E16"/>
    <mergeCell ref="B17:E17"/>
    <mergeCell ref="B18:E18"/>
    <mergeCell ref="A21:M21"/>
    <mergeCell ref="B124:E124"/>
    <mergeCell ref="B153:E153"/>
    <mergeCell ref="B284:E284"/>
    <mergeCell ref="B29:E29"/>
    <mergeCell ref="B34:E34"/>
    <mergeCell ref="B35:E35"/>
    <mergeCell ref="B36:E36"/>
    <mergeCell ref="B37:E37"/>
    <mergeCell ref="B38:E38"/>
    <mergeCell ref="B39:E39"/>
    <mergeCell ref="B40:E40"/>
    <mergeCell ref="B41:E41"/>
    <mergeCell ref="B42:E42"/>
    <mergeCell ref="B43:E43"/>
    <mergeCell ref="B44:E44"/>
    <mergeCell ref="B45:E45"/>
    <mergeCell ref="B46:E46"/>
    <mergeCell ref="B47:E47"/>
    <mergeCell ref="A789:N789"/>
    <mergeCell ref="B791:E791"/>
    <mergeCell ref="B781:E781"/>
    <mergeCell ref="B782:E782"/>
    <mergeCell ref="B783:E783"/>
    <mergeCell ref="A815:D815"/>
    <mergeCell ref="B784:E784"/>
    <mergeCell ref="B794:D794"/>
    <mergeCell ref="G794:J794"/>
    <mergeCell ref="B796:D796"/>
    <mergeCell ref="E796:J797"/>
    <mergeCell ref="B799:E799"/>
    <mergeCell ref="B800:E800"/>
    <mergeCell ref="G810:J810"/>
    <mergeCell ref="B812:E812"/>
    <mergeCell ref="B820:C820"/>
    <mergeCell ref="B821:C821"/>
    <mergeCell ref="F858:J860"/>
    <mergeCell ref="B863:E863"/>
    <mergeCell ref="B899:E899"/>
    <mergeCell ref="A901:N901"/>
    <mergeCell ref="B870:C870"/>
    <mergeCell ref="K870:M870"/>
    <mergeCell ref="B864:E864"/>
    <mergeCell ref="A866:C866"/>
    <mergeCell ref="A834:D834"/>
    <mergeCell ref="B856:E856"/>
    <mergeCell ref="B872:C872"/>
    <mergeCell ref="D872:E876"/>
    <mergeCell ref="D878:F885"/>
    <mergeCell ref="K878:M885"/>
    <mergeCell ref="B825:C825"/>
    <mergeCell ref="B826:C826"/>
    <mergeCell ref="B827:C827"/>
    <mergeCell ref="B823:C823"/>
    <mergeCell ref="B824:C824"/>
    <mergeCell ref="B847:C847"/>
    <mergeCell ref="B853:E853"/>
    <mergeCell ref="B854:E854"/>
    <mergeCell ref="A953:C953"/>
    <mergeCell ref="K868:M868"/>
    <mergeCell ref="D944:F948"/>
    <mergeCell ref="B842:C842"/>
    <mergeCell ref="B850:C850"/>
    <mergeCell ref="B848:C848"/>
    <mergeCell ref="A887:C887"/>
    <mergeCell ref="A889:C889"/>
    <mergeCell ref="G938:J940"/>
    <mergeCell ref="A971:C971"/>
    <mergeCell ref="D971:F971"/>
    <mergeCell ref="G971:J971"/>
    <mergeCell ref="K971:M975"/>
    <mergeCell ref="A977:C981"/>
    <mergeCell ref="D977:F981"/>
    <mergeCell ref="G977:J981"/>
    <mergeCell ref="K977:M981"/>
    <mergeCell ref="B828:C828"/>
    <mergeCell ref="B829:C829"/>
    <mergeCell ref="B830:C830"/>
    <mergeCell ref="B831:C831"/>
    <mergeCell ref="B841:C841"/>
    <mergeCell ref="B843:C843"/>
    <mergeCell ref="B839:C839"/>
    <mergeCell ref="B845:C845"/>
    <mergeCell ref="B846:C846"/>
    <mergeCell ref="A858:E858"/>
    <mergeCell ref="B840:C840"/>
    <mergeCell ref="B849:C849"/>
    <mergeCell ref="B844:C844"/>
    <mergeCell ref="H955:J955"/>
    <mergeCell ref="K955:M959"/>
    <mergeCell ref="A951:N951"/>
    <mergeCell ref="B48:E48"/>
    <mergeCell ref="B49:E49"/>
    <mergeCell ref="B50:E50"/>
    <mergeCell ref="B51:E51"/>
    <mergeCell ref="B52:E52"/>
    <mergeCell ref="B53:E53"/>
    <mergeCell ref="B54:E54"/>
    <mergeCell ref="B55:E55"/>
    <mergeCell ref="B56:E56"/>
    <mergeCell ref="B57:E57"/>
    <mergeCell ref="B58:E58"/>
    <mergeCell ref="B59:E59"/>
    <mergeCell ref="B60:E60"/>
    <mergeCell ref="B61:E61"/>
    <mergeCell ref="B62:E62"/>
    <mergeCell ref="B63:E63"/>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B99:E99"/>
    <mergeCell ref="B100:E100"/>
    <mergeCell ref="B101:E101"/>
    <mergeCell ref="B102:E102"/>
    <mergeCell ref="B103:E103"/>
    <mergeCell ref="B104:E104"/>
    <mergeCell ref="B105:E105"/>
    <mergeCell ref="B106:E106"/>
    <mergeCell ref="B107:E107"/>
    <mergeCell ref="B108:E108"/>
    <mergeCell ref="B109:E109"/>
    <mergeCell ref="B110:E110"/>
    <mergeCell ref="B111:E111"/>
    <mergeCell ref="B112:E112"/>
    <mergeCell ref="B113:E113"/>
    <mergeCell ref="B114:E114"/>
    <mergeCell ref="B115:E115"/>
    <mergeCell ref="B116:E116"/>
    <mergeCell ref="B117:E117"/>
    <mergeCell ref="B118:E118"/>
    <mergeCell ref="B119:E119"/>
    <mergeCell ref="B120:E120"/>
    <mergeCell ref="B290:E290"/>
    <mergeCell ref="B291:E291"/>
    <mergeCell ref="B292:E292"/>
    <mergeCell ref="B293:E293"/>
    <mergeCell ref="B294:E294"/>
    <mergeCell ref="B295:E295"/>
    <mergeCell ref="B296:E296"/>
    <mergeCell ref="B297:E297"/>
    <mergeCell ref="B170:E170"/>
    <mergeCell ref="B171:E171"/>
    <mergeCell ref="B172:E172"/>
    <mergeCell ref="B173:E173"/>
    <mergeCell ref="B174:E174"/>
    <mergeCell ref="B175:E175"/>
    <mergeCell ref="B176:E176"/>
    <mergeCell ref="B177:E177"/>
    <mergeCell ref="B178:E178"/>
    <mergeCell ref="B179:E179"/>
    <mergeCell ref="B180:E180"/>
    <mergeCell ref="B181:E181"/>
    <mergeCell ref="B182:E182"/>
    <mergeCell ref="B183:E183"/>
    <mergeCell ref="B184:E184"/>
    <mergeCell ref="B298:E298"/>
    <mergeCell ref="B299:E299"/>
    <mergeCell ref="B300:E300"/>
    <mergeCell ref="B301:E301"/>
    <mergeCell ref="B302:E302"/>
    <mergeCell ref="B303:E303"/>
    <mergeCell ref="B304:E304"/>
    <mergeCell ref="B305:E305"/>
    <mergeCell ref="B306:E306"/>
    <mergeCell ref="B307:E307"/>
    <mergeCell ref="B308:E308"/>
    <mergeCell ref="B309:E309"/>
    <mergeCell ref="B310:E310"/>
    <mergeCell ref="B311:E311"/>
    <mergeCell ref="B285:E285"/>
    <mergeCell ref="B286:E286"/>
    <mergeCell ref="B287:E287"/>
    <mergeCell ref="B154:E154"/>
    <mergeCell ref="B155:E155"/>
    <mergeCell ref="B156:E156"/>
    <mergeCell ref="B157:E157"/>
    <mergeCell ref="B158:E158"/>
    <mergeCell ref="B159:E159"/>
    <mergeCell ref="B160:E160"/>
    <mergeCell ref="B161:E161"/>
    <mergeCell ref="B162:E162"/>
    <mergeCell ref="B163:E163"/>
    <mergeCell ref="B164:E164"/>
    <mergeCell ref="B165:E165"/>
    <mergeCell ref="B166:E166"/>
    <mergeCell ref="B167:E167"/>
    <mergeCell ref="B168:E168"/>
    <mergeCell ref="B169:E169"/>
    <mergeCell ref="B185:E185"/>
    <mergeCell ref="B186:E186"/>
    <mergeCell ref="B187:E187"/>
    <mergeCell ref="B188:E188"/>
    <mergeCell ref="B189:E189"/>
    <mergeCell ref="B190:E190"/>
    <mergeCell ref="B191:E191"/>
    <mergeCell ref="B192:E192"/>
    <mergeCell ref="B193:E193"/>
    <mergeCell ref="B194:E194"/>
    <mergeCell ref="B195:E195"/>
    <mergeCell ref="B196:E196"/>
    <mergeCell ref="B197:E197"/>
    <mergeCell ref="B198:E198"/>
    <mergeCell ref="B199:E199"/>
    <mergeCell ref="B200:E200"/>
    <mergeCell ref="B201:E201"/>
    <mergeCell ref="B202:E202"/>
    <mergeCell ref="B203:E203"/>
    <mergeCell ref="B204:E204"/>
    <mergeCell ref="B205:E205"/>
    <mergeCell ref="B206:E206"/>
    <mergeCell ref="B207:E207"/>
    <mergeCell ref="B208:E208"/>
    <mergeCell ref="B209:E209"/>
    <mergeCell ref="B210:E210"/>
    <mergeCell ref="B211:E211"/>
    <mergeCell ref="B212:E212"/>
    <mergeCell ref="B213:E213"/>
    <mergeCell ref="B214:E214"/>
    <mergeCell ref="B215:E215"/>
    <mergeCell ref="B216:E216"/>
    <mergeCell ref="B217:E217"/>
    <mergeCell ref="B218:E218"/>
    <mergeCell ref="B219:E219"/>
    <mergeCell ref="B220:E220"/>
    <mergeCell ref="B221:E221"/>
    <mergeCell ref="B222:E222"/>
    <mergeCell ref="B223:E223"/>
    <mergeCell ref="B224:E224"/>
    <mergeCell ref="B225:E225"/>
    <mergeCell ref="B226:E226"/>
    <mergeCell ref="B227:E227"/>
    <mergeCell ref="B228:E228"/>
    <mergeCell ref="B229:E229"/>
    <mergeCell ref="B230:E230"/>
    <mergeCell ref="B231:E231"/>
    <mergeCell ref="B232:E232"/>
    <mergeCell ref="B233:E233"/>
    <mergeCell ref="B234:E234"/>
    <mergeCell ref="B235:E235"/>
    <mergeCell ref="B236:E236"/>
    <mergeCell ref="B237:E237"/>
    <mergeCell ref="B238:E238"/>
    <mergeCell ref="B239:E239"/>
    <mergeCell ref="B240:E240"/>
    <mergeCell ref="B241:E241"/>
    <mergeCell ref="B242:E242"/>
    <mergeCell ref="B243:E243"/>
    <mergeCell ref="B244:E244"/>
    <mergeCell ref="B245:E245"/>
    <mergeCell ref="B246:E246"/>
    <mergeCell ref="B247:E247"/>
    <mergeCell ref="B248:E248"/>
    <mergeCell ref="B249:E249"/>
    <mergeCell ref="B250:E250"/>
    <mergeCell ref="B251:E251"/>
    <mergeCell ref="B252:E252"/>
    <mergeCell ref="B253:E253"/>
    <mergeCell ref="B254:E254"/>
    <mergeCell ref="B255:E255"/>
    <mergeCell ref="B256:E256"/>
    <mergeCell ref="B273:E273"/>
    <mergeCell ref="B274:E274"/>
    <mergeCell ref="B257:E257"/>
    <mergeCell ref="B258:E258"/>
    <mergeCell ref="B259:E259"/>
    <mergeCell ref="B260:E260"/>
    <mergeCell ref="B261:E261"/>
    <mergeCell ref="B262:E262"/>
    <mergeCell ref="B263:E263"/>
    <mergeCell ref="B264:E264"/>
    <mergeCell ref="B265:E265"/>
    <mergeCell ref="B282:E282"/>
    <mergeCell ref="B125:E125"/>
    <mergeCell ref="B126:E126"/>
    <mergeCell ref="B127:E127"/>
    <mergeCell ref="B128:E128"/>
    <mergeCell ref="B129:E129"/>
    <mergeCell ref="B130:E130"/>
    <mergeCell ref="B131:E131"/>
    <mergeCell ref="B132:E132"/>
    <mergeCell ref="B133:E133"/>
    <mergeCell ref="B134:E134"/>
    <mergeCell ref="B135:E135"/>
    <mergeCell ref="B136:E136"/>
    <mergeCell ref="B137:E137"/>
    <mergeCell ref="B138:E138"/>
    <mergeCell ref="B139:E139"/>
    <mergeCell ref="B140:E140"/>
    <mergeCell ref="B266:E266"/>
    <mergeCell ref="B267:E267"/>
    <mergeCell ref="B268:E268"/>
    <mergeCell ref="B269:E269"/>
    <mergeCell ref="B270:E270"/>
    <mergeCell ref="B271:E271"/>
    <mergeCell ref="B272:E272"/>
    <mergeCell ref="B150:E150"/>
    <mergeCell ref="B151:E151"/>
    <mergeCell ref="B121:E121"/>
    <mergeCell ref="B122:E122"/>
    <mergeCell ref="B314:E314"/>
    <mergeCell ref="B315:E315"/>
    <mergeCell ref="B316:E316"/>
    <mergeCell ref="B317:E317"/>
    <mergeCell ref="B141:E141"/>
    <mergeCell ref="B142:E142"/>
    <mergeCell ref="B143:E143"/>
    <mergeCell ref="B144:E144"/>
    <mergeCell ref="B145:E145"/>
    <mergeCell ref="B146:E146"/>
    <mergeCell ref="B147:E147"/>
    <mergeCell ref="B148:E148"/>
    <mergeCell ref="B149:E149"/>
    <mergeCell ref="B275:E275"/>
    <mergeCell ref="B276:E276"/>
    <mergeCell ref="B277:E277"/>
    <mergeCell ref="B278:E278"/>
    <mergeCell ref="B279:E279"/>
    <mergeCell ref="B280:E280"/>
    <mergeCell ref="B281:E281"/>
    <mergeCell ref="B318:E318"/>
    <mergeCell ref="B319:E319"/>
    <mergeCell ref="B320:E320"/>
    <mergeCell ref="B321:E321"/>
    <mergeCell ref="B322:E322"/>
    <mergeCell ref="B323:E323"/>
    <mergeCell ref="B324:E324"/>
    <mergeCell ref="B325:E325"/>
    <mergeCell ref="B326:E326"/>
    <mergeCell ref="B327:E327"/>
    <mergeCell ref="B328:E328"/>
    <mergeCell ref="B329:E329"/>
    <mergeCell ref="B330:E330"/>
    <mergeCell ref="B331:E331"/>
    <mergeCell ref="B332:E332"/>
    <mergeCell ref="B333:E333"/>
    <mergeCell ref="B334:E334"/>
    <mergeCell ref="B335:E335"/>
    <mergeCell ref="B336:E336"/>
    <mergeCell ref="B337:E337"/>
    <mergeCell ref="B338:E338"/>
    <mergeCell ref="B339:E339"/>
    <mergeCell ref="B340:E340"/>
    <mergeCell ref="B341:E341"/>
    <mergeCell ref="B342:E342"/>
    <mergeCell ref="B343:E343"/>
    <mergeCell ref="B344:E344"/>
    <mergeCell ref="B345:E345"/>
    <mergeCell ref="B346:E346"/>
    <mergeCell ref="B347:E347"/>
    <mergeCell ref="B348:E348"/>
    <mergeCell ref="B349:E349"/>
    <mergeCell ref="B350:E350"/>
    <mergeCell ref="B351:E351"/>
    <mergeCell ref="B352:E352"/>
    <mergeCell ref="B353:E353"/>
    <mergeCell ref="B354:E354"/>
    <mergeCell ref="B355:E355"/>
    <mergeCell ref="B356:E356"/>
    <mergeCell ref="B357:E357"/>
    <mergeCell ref="B358:E358"/>
    <mergeCell ref="B359:E359"/>
    <mergeCell ref="B360:E360"/>
    <mergeCell ref="B361:E361"/>
    <mergeCell ref="B362:E362"/>
    <mergeCell ref="B363:E363"/>
    <mergeCell ref="B364:E364"/>
    <mergeCell ref="B365:E365"/>
    <mergeCell ref="B366:E366"/>
    <mergeCell ref="B367:E367"/>
    <mergeCell ref="B368:E368"/>
    <mergeCell ref="B369:E369"/>
    <mergeCell ref="B370:E370"/>
    <mergeCell ref="B371:E371"/>
    <mergeCell ref="B372:E372"/>
    <mergeCell ref="B373:E373"/>
    <mergeCell ref="B374:E374"/>
    <mergeCell ref="B375:E375"/>
    <mergeCell ref="B376:E376"/>
    <mergeCell ref="B377:E377"/>
    <mergeCell ref="B378:E378"/>
    <mergeCell ref="B379:E379"/>
    <mergeCell ref="B380:E380"/>
    <mergeCell ref="B381:E381"/>
    <mergeCell ref="B382:E382"/>
    <mergeCell ref="B383:E383"/>
    <mergeCell ref="B384:E384"/>
    <mergeCell ref="B385:E385"/>
    <mergeCell ref="B386:E386"/>
    <mergeCell ref="B387:E387"/>
    <mergeCell ref="B388:E388"/>
    <mergeCell ref="B389:E389"/>
    <mergeCell ref="B390:E390"/>
    <mergeCell ref="B391:E391"/>
    <mergeCell ref="B392:E392"/>
    <mergeCell ref="B393:E393"/>
    <mergeCell ref="B394:E394"/>
    <mergeCell ref="B395:E395"/>
    <mergeCell ref="B396:E396"/>
    <mergeCell ref="B397:E397"/>
    <mergeCell ref="B398:E398"/>
    <mergeCell ref="B399:E399"/>
    <mergeCell ref="B400:E400"/>
    <mergeCell ref="B401:E401"/>
    <mergeCell ref="B402:E402"/>
    <mergeCell ref="B403:E403"/>
    <mergeCell ref="B404:E404"/>
    <mergeCell ref="B405:E405"/>
    <mergeCell ref="B406:E406"/>
    <mergeCell ref="B407:E407"/>
    <mergeCell ref="B408:E408"/>
    <mergeCell ref="B409:E409"/>
    <mergeCell ref="B410:E410"/>
    <mergeCell ref="B411:E411"/>
    <mergeCell ref="B412:E412"/>
    <mergeCell ref="B413:E413"/>
    <mergeCell ref="B414:E414"/>
    <mergeCell ref="B415:E415"/>
    <mergeCell ref="B416:E416"/>
    <mergeCell ref="B417:E417"/>
    <mergeCell ref="B418:E418"/>
    <mergeCell ref="B419:E419"/>
    <mergeCell ref="B420:E420"/>
    <mergeCell ref="B421:E421"/>
    <mergeCell ref="B422:E422"/>
    <mergeCell ref="B423:E423"/>
    <mergeCell ref="B424:E424"/>
    <mergeCell ref="B425:E425"/>
    <mergeCell ref="B426:E426"/>
    <mergeCell ref="B427:E427"/>
    <mergeCell ref="B428:E428"/>
    <mergeCell ref="B429:E429"/>
    <mergeCell ref="B430:E430"/>
    <mergeCell ref="B431:E431"/>
    <mergeCell ref="B432:E432"/>
    <mergeCell ref="B433:E433"/>
    <mergeCell ref="B434:E434"/>
    <mergeCell ref="B435:E435"/>
    <mergeCell ref="B436:E436"/>
    <mergeCell ref="B437:E437"/>
    <mergeCell ref="B438:E438"/>
    <mergeCell ref="B439:E439"/>
    <mergeCell ref="B440:E440"/>
    <mergeCell ref="B441:E441"/>
    <mergeCell ref="B442:E442"/>
    <mergeCell ref="B443:E443"/>
    <mergeCell ref="B444:E444"/>
    <mergeCell ref="B445:E445"/>
    <mergeCell ref="B446:E446"/>
    <mergeCell ref="B447:E447"/>
    <mergeCell ref="B448:E448"/>
    <mergeCell ref="B449:E449"/>
    <mergeCell ref="B450:E450"/>
    <mergeCell ref="B451:E451"/>
    <mergeCell ref="B452:E452"/>
    <mergeCell ref="B453:E453"/>
    <mergeCell ref="B454:E454"/>
    <mergeCell ref="B455:E455"/>
    <mergeCell ref="B456:E456"/>
    <mergeCell ref="B457:E457"/>
    <mergeCell ref="B458:E458"/>
    <mergeCell ref="B459:E459"/>
    <mergeCell ref="B460:E460"/>
    <mergeCell ref="B461:E461"/>
    <mergeCell ref="B462:E462"/>
    <mergeCell ref="B463:E463"/>
    <mergeCell ref="B464:E464"/>
    <mergeCell ref="B465:E465"/>
    <mergeCell ref="B466:E466"/>
    <mergeCell ref="B467:E467"/>
    <mergeCell ref="B468:E468"/>
    <mergeCell ref="B469:E469"/>
    <mergeCell ref="B470:E470"/>
    <mergeCell ref="B471:E471"/>
    <mergeCell ref="B472:E472"/>
    <mergeCell ref="B473:E473"/>
    <mergeCell ref="B474:E474"/>
    <mergeCell ref="B475:E475"/>
    <mergeCell ref="B476:E476"/>
    <mergeCell ref="B477:E477"/>
    <mergeCell ref="B478:E478"/>
    <mergeCell ref="B479:E479"/>
    <mergeCell ref="B480:E480"/>
    <mergeCell ref="B481:E481"/>
    <mergeCell ref="B482:E482"/>
    <mergeCell ref="B483:E483"/>
    <mergeCell ref="B484:E484"/>
    <mergeCell ref="B485:E485"/>
    <mergeCell ref="B486:E486"/>
    <mergeCell ref="B487:E487"/>
    <mergeCell ref="B488:E488"/>
    <mergeCell ref="B489:E489"/>
    <mergeCell ref="B490:E490"/>
    <mergeCell ref="B491:E491"/>
    <mergeCell ref="B492:E492"/>
    <mergeCell ref="B493:E493"/>
    <mergeCell ref="B494:E494"/>
    <mergeCell ref="B495:E495"/>
    <mergeCell ref="B496:E496"/>
    <mergeCell ref="B497:E497"/>
    <mergeCell ref="B498:E498"/>
    <mergeCell ref="B499:E499"/>
    <mergeCell ref="B500:E500"/>
    <mergeCell ref="B501:E501"/>
    <mergeCell ref="B502:E502"/>
    <mergeCell ref="B503:E503"/>
    <mergeCell ref="B504:E504"/>
    <mergeCell ref="B505:E505"/>
    <mergeCell ref="B506:E506"/>
    <mergeCell ref="B507:E507"/>
    <mergeCell ref="B508:E508"/>
    <mergeCell ref="B509:E509"/>
    <mergeCell ref="B510:E510"/>
    <mergeCell ref="B511:E511"/>
    <mergeCell ref="B512:E512"/>
    <mergeCell ref="B513:E513"/>
    <mergeCell ref="B514:E514"/>
    <mergeCell ref="B515:E515"/>
    <mergeCell ref="B516:E516"/>
    <mergeCell ref="B517:E517"/>
    <mergeCell ref="B518:E518"/>
    <mergeCell ref="B519:E519"/>
    <mergeCell ref="B520:E520"/>
    <mergeCell ref="B521:E521"/>
    <mergeCell ref="B522:E522"/>
    <mergeCell ref="B523:E523"/>
    <mergeCell ref="B524:E524"/>
    <mergeCell ref="B525:E525"/>
    <mergeCell ref="B526:E526"/>
    <mergeCell ref="B527:E527"/>
    <mergeCell ref="B528:E528"/>
    <mergeCell ref="B529:E529"/>
    <mergeCell ref="B530:E530"/>
    <mergeCell ref="B531:E531"/>
    <mergeCell ref="B532:E532"/>
    <mergeCell ref="B533:E533"/>
    <mergeCell ref="B534:E534"/>
    <mergeCell ref="B535:E535"/>
    <mergeCell ref="B536:E536"/>
    <mergeCell ref="B537:E537"/>
    <mergeCell ref="B538:E538"/>
    <mergeCell ref="B539:E539"/>
    <mergeCell ref="B540:E540"/>
    <mergeCell ref="B541:E541"/>
    <mergeCell ref="B542:E542"/>
    <mergeCell ref="B543:E543"/>
    <mergeCell ref="B544:E544"/>
    <mergeCell ref="B545:E545"/>
    <mergeCell ref="B546:E546"/>
    <mergeCell ref="B547:E547"/>
    <mergeCell ref="B548:E548"/>
    <mergeCell ref="B549:E549"/>
    <mergeCell ref="B550:E550"/>
    <mergeCell ref="B551:E551"/>
    <mergeCell ref="B552:E552"/>
    <mergeCell ref="B553:E553"/>
    <mergeCell ref="B554:E554"/>
    <mergeCell ref="B555:E555"/>
    <mergeCell ref="B556:E556"/>
    <mergeCell ref="B557:E557"/>
    <mergeCell ref="B558:E558"/>
    <mergeCell ref="B559:E559"/>
    <mergeCell ref="B560:E560"/>
    <mergeCell ref="B561:E561"/>
    <mergeCell ref="B562:E562"/>
    <mergeCell ref="B563:E563"/>
    <mergeCell ref="B564:E564"/>
    <mergeCell ref="B565:E565"/>
    <mergeCell ref="B566:E566"/>
    <mergeCell ref="B567:E567"/>
    <mergeCell ref="B568:E568"/>
    <mergeCell ref="B569:E569"/>
    <mergeCell ref="B570:E570"/>
    <mergeCell ref="B571:E571"/>
    <mergeCell ref="B572:E572"/>
    <mergeCell ref="B573:E573"/>
    <mergeCell ref="B574:E574"/>
    <mergeCell ref="B575:E575"/>
    <mergeCell ref="B576:E576"/>
    <mergeCell ref="B577:E577"/>
    <mergeCell ref="B578:E578"/>
    <mergeCell ref="B579:E579"/>
    <mergeCell ref="B580:E580"/>
    <mergeCell ref="B581:E581"/>
    <mergeCell ref="B582:E582"/>
    <mergeCell ref="B583:E583"/>
    <mergeCell ref="B584:E584"/>
    <mergeCell ref="B585:E585"/>
    <mergeCell ref="B586:E586"/>
    <mergeCell ref="B587:E587"/>
    <mergeCell ref="B588:E588"/>
    <mergeCell ref="B589:E589"/>
    <mergeCell ref="B590:E590"/>
    <mergeCell ref="B591:E591"/>
    <mergeCell ref="B592:E592"/>
    <mergeCell ref="B593:E593"/>
    <mergeCell ref="B594:E594"/>
    <mergeCell ref="B595:E595"/>
    <mergeCell ref="B596:E596"/>
    <mergeCell ref="B597:E597"/>
    <mergeCell ref="B598:E598"/>
    <mergeCell ref="B599:E599"/>
    <mergeCell ref="B600:E600"/>
    <mergeCell ref="B601:E601"/>
    <mergeCell ref="B602:E602"/>
    <mergeCell ref="B603:E603"/>
    <mergeCell ref="B604:E604"/>
    <mergeCell ref="B605:E605"/>
    <mergeCell ref="B606:E606"/>
    <mergeCell ref="B607:E607"/>
    <mergeCell ref="B608:E608"/>
    <mergeCell ref="B609:E609"/>
    <mergeCell ref="B610:E610"/>
    <mergeCell ref="B611:E611"/>
    <mergeCell ref="B612:E612"/>
    <mergeCell ref="B613:E613"/>
    <mergeCell ref="B614:E614"/>
    <mergeCell ref="B615:E615"/>
    <mergeCell ref="B616:E616"/>
    <mergeCell ref="B617:E617"/>
    <mergeCell ref="B618:E618"/>
    <mergeCell ref="B619:E619"/>
    <mergeCell ref="B620:E620"/>
    <mergeCell ref="B621:E621"/>
    <mergeCell ref="B622:E622"/>
    <mergeCell ref="B623:E623"/>
    <mergeCell ref="B624:E624"/>
    <mergeCell ref="B625:E625"/>
    <mergeCell ref="B626:E626"/>
    <mergeCell ref="B627:E627"/>
    <mergeCell ref="B628:E628"/>
    <mergeCell ref="B629:E629"/>
    <mergeCell ref="B630:E630"/>
    <mergeCell ref="B631:E631"/>
    <mergeCell ref="B632:E632"/>
    <mergeCell ref="B633:E633"/>
    <mergeCell ref="B634:E634"/>
    <mergeCell ref="B635:E635"/>
    <mergeCell ref="B636:E636"/>
    <mergeCell ref="B637:E637"/>
    <mergeCell ref="B638:E638"/>
    <mergeCell ref="B639:E639"/>
    <mergeCell ref="B640:E640"/>
    <mergeCell ref="B641:E641"/>
    <mergeCell ref="B642:E642"/>
    <mergeCell ref="B643:E643"/>
    <mergeCell ref="B644:E644"/>
    <mergeCell ref="B645:E645"/>
    <mergeCell ref="B646:E646"/>
    <mergeCell ref="B647:E647"/>
    <mergeCell ref="B648:E648"/>
    <mergeCell ref="B649:E649"/>
    <mergeCell ref="B650:E650"/>
    <mergeCell ref="B651:E651"/>
    <mergeCell ref="B652:E652"/>
    <mergeCell ref="B653:E653"/>
    <mergeCell ref="B654:E654"/>
    <mergeCell ref="B655:E655"/>
    <mergeCell ref="B656:E656"/>
    <mergeCell ref="B657:E657"/>
    <mergeCell ref="B658:E658"/>
    <mergeCell ref="B659:E659"/>
    <mergeCell ref="B660:E660"/>
    <mergeCell ref="B661:E661"/>
    <mergeCell ref="B662:E662"/>
    <mergeCell ref="B663:E663"/>
    <mergeCell ref="B664:E664"/>
    <mergeCell ref="B665:E665"/>
    <mergeCell ref="B666:E666"/>
    <mergeCell ref="B667:E667"/>
    <mergeCell ref="B668:E668"/>
    <mergeCell ref="B669:E669"/>
    <mergeCell ref="B670:E670"/>
    <mergeCell ref="B671:E671"/>
    <mergeCell ref="B672:E672"/>
    <mergeCell ref="B673:E673"/>
    <mergeCell ref="B674:E674"/>
    <mergeCell ref="B675:E675"/>
    <mergeCell ref="B676:E676"/>
    <mergeCell ref="B677:E677"/>
    <mergeCell ref="B678:E678"/>
    <mergeCell ref="B679:E679"/>
    <mergeCell ref="B680:E680"/>
    <mergeCell ref="B681:E681"/>
    <mergeCell ref="B682:E682"/>
    <mergeCell ref="B683:E683"/>
    <mergeCell ref="B684:E684"/>
    <mergeCell ref="B685:E685"/>
    <mergeCell ref="B686:E686"/>
    <mergeCell ref="B687:E687"/>
    <mergeCell ref="B688:E688"/>
    <mergeCell ref="B689:E689"/>
    <mergeCell ref="B690:E690"/>
    <mergeCell ref="B691:E691"/>
    <mergeCell ref="B692:E692"/>
    <mergeCell ref="B693:E693"/>
    <mergeCell ref="B694:E694"/>
    <mergeCell ref="B695:E695"/>
    <mergeCell ref="B696:E696"/>
    <mergeCell ref="B697:E697"/>
    <mergeCell ref="B698:E698"/>
    <mergeCell ref="B699:E699"/>
    <mergeCell ref="B700:E700"/>
    <mergeCell ref="B701:E701"/>
    <mergeCell ref="B702:E702"/>
    <mergeCell ref="B703:E703"/>
    <mergeCell ref="B704:E704"/>
    <mergeCell ref="B705:E705"/>
    <mergeCell ref="B706:E706"/>
    <mergeCell ref="B707:E707"/>
    <mergeCell ref="B708:E708"/>
    <mergeCell ref="B709:E709"/>
    <mergeCell ref="B710:E710"/>
    <mergeCell ref="B711:E711"/>
    <mergeCell ref="B712:E712"/>
    <mergeCell ref="B713:E713"/>
    <mergeCell ref="B714:E714"/>
    <mergeCell ref="B715:E715"/>
    <mergeCell ref="B716:E716"/>
    <mergeCell ref="B717:E717"/>
    <mergeCell ref="B718:E718"/>
    <mergeCell ref="B719:E719"/>
    <mergeCell ref="B720:E720"/>
    <mergeCell ref="B721:E721"/>
    <mergeCell ref="B722:E722"/>
    <mergeCell ref="B723:E723"/>
    <mergeCell ref="B724:E724"/>
    <mergeCell ref="B725:E725"/>
    <mergeCell ref="B726:E726"/>
    <mergeCell ref="B727:E727"/>
    <mergeCell ref="B728:E728"/>
    <mergeCell ref="B729:E729"/>
    <mergeCell ref="B730:E730"/>
    <mergeCell ref="B731:E731"/>
    <mergeCell ref="B741:E741"/>
    <mergeCell ref="B742:E742"/>
    <mergeCell ref="B743:E743"/>
    <mergeCell ref="B744:E744"/>
    <mergeCell ref="B732:E732"/>
    <mergeCell ref="B733:E733"/>
    <mergeCell ref="B734:E734"/>
    <mergeCell ref="B735:E735"/>
    <mergeCell ref="B736:E736"/>
    <mergeCell ref="B737:E737"/>
    <mergeCell ref="B738:E738"/>
    <mergeCell ref="B739:E739"/>
    <mergeCell ref="B740:E740"/>
  </mergeCells>
  <conditionalFormatting sqref="K13">
    <cfRule type="cellIs" dxfId="119" priority="1" stopIfTrue="1" operator="equal">
      <formula>"Não Atende"</formula>
    </cfRule>
    <cfRule type="cellIs" dxfId="118" priority="2" stopIfTrue="1" operator="equal">
      <formula>"Atende"</formula>
    </cfRule>
  </conditionalFormatting>
  <dataValidations count="8">
    <dataValidation type="list" allowBlank="1" showInputMessage="1" showErrorMessage="1" sqref="WVF897:WVF907 IT897:IT907 SP897:SP907 ACL897:ACL907 AMH897:AMH907 AWD897:AWD907 BFZ897:BFZ907 BPV897:BPV907 BZR897:BZR907 CJN897:CJN907 CTJ897:CTJ907 DDF897:DDF907 DNB897:DNB907 DWX897:DWX907 EGT897:EGT907 EQP897:EQP907 FAL897:FAL907 FKH897:FKH907 FUD897:FUD907 GDZ897:GDZ907 GNV897:GNV907 GXR897:GXR907 HHN897:HHN907 HRJ897:HRJ907 IBF897:IBF907 ILB897:ILB907 IUX897:IUX907 JET897:JET907 JOP897:JOP907 JYL897:JYL907 KIH897:KIH907 KSD897:KSD907 LBZ897:LBZ907 LLV897:LLV907 LVR897:LVR907 MFN897:MFN907 MPJ897:MPJ907 MZF897:MZF907 NJB897:NJB907 NSX897:NSX907 OCT897:OCT907 OMP897:OMP907 OWL897:OWL907 PGH897:PGH907 PQD897:PQD907 PZZ897:PZZ907 QJV897:QJV907 QTR897:QTR907 RDN897:RDN907 RNJ897:RNJ907 RXF897:RXF907 SHB897:SHB907 SQX897:SQX907 TAT897:TAT907 TKP897:TKP907 TUL897:TUL907 UEH897:UEH907 UOD897:UOD907 UXZ897:UXZ907 VHV897:VHV907 VRR897:VRR907 WBN897:WBN907 WLJ897:WLJ907 B904:B914">
      <formula1>"Produção, Disaster Recovery, Desenvolvimento, Homologação, Testes"</formula1>
    </dataValidation>
    <dataValidation type="list" allowBlank="1" showInputMessage="1" showErrorMessage="1" sqref="WVH897:WVH907 IV897:IV907 SR897:SR907 ACN897:ACN907 AMJ897:AMJ907 AWF897:AWF907 BGB897:BGB907 BPX897:BPX907 BZT897:BZT907 CJP897:CJP907 CTL897:CTL907 DDH897:DDH907 DND897:DND907 DWZ897:DWZ907 EGV897:EGV907 EQR897:EQR907 FAN897:FAN907 FKJ897:FKJ907 FUF897:FUF907 GEB897:GEB907 GNX897:GNX907 GXT897:GXT907 HHP897:HHP907 HRL897:HRL907 IBH897:IBH907 ILD897:ILD907 IUZ897:IUZ907 JEV897:JEV907 JOR897:JOR907 JYN897:JYN907 KIJ897:KIJ907 KSF897:KSF907 LCB897:LCB907 LLX897:LLX907 LVT897:LVT907 MFP897:MFP907 MPL897:MPL907 MZH897:MZH907 NJD897:NJD907 NSZ897:NSZ907 OCV897:OCV907 OMR897:OMR907 OWN897:OWN907 PGJ897:PGJ907 PQF897:PQF907 QAB897:QAB907 QJX897:QJX907 QTT897:QTT907 RDP897:RDP907 RNL897:RNL907 RXH897:RXH907 SHD897:SHD907 SQZ897:SQZ907 TAV897:TAV907 TKR897:TKR907 TUN897:TUN907 UEJ897:UEJ907 UOF897:UOF907 UYB897:UYB907 VHX897:VHX907 VRT897:VRT907 WBP897:WBP907 WLL897:WLL907 D904:D914">
      <formula1>"On Line, Batch, Misto"</formula1>
    </dataValidation>
    <dataValidation type="list" allowBlank="1" showInputMessage="1" showErrorMessage="1" sqref="WVG897:WVG907 IU897:IU907 SQ897:SQ907 ACM897:ACM907 AMI897:AMI907 AWE897:AWE907 BGA897:BGA907 BPW897:BPW907 BZS897:BZS907 CJO897:CJO907 CTK897:CTK907 DDG897:DDG907 DNC897:DNC907 DWY897:DWY907 EGU897:EGU907 EQQ897:EQQ907 FAM897:FAM907 FKI897:FKI907 FUE897:FUE907 GEA897:GEA907 GNW897:GNW907 GXS897:GXS907 HHO897:HHO907 HRK897:HRK907 IBG897:IBG907 ILC897:ILC907 IUY897:IUY907 JEU897:JEU907 JOQ897:JOQ907 JYM897:JYM907 KII897:KII907 KSE897:KSE907 LCA897:LCA907 LLW897:LLW907 LVS897:LVS907 MFO897:MFO907 MPK897:MPK907 MZG897:MZG907 NJC897:NJC907 NSY897:NSY907 OCU897:OCU907 OMQ897:OMQ907 OWM897:OWM907 PGI897:PGI907 PQE897:PQE907 QAA897:QAA907 QJW897:QJW907 QTS897:QTS907 RDO897:RDO907 RNK897:RNK907 RXG897:RXG907 SHC897:SHC907 SQY897:SQY907 TAU897:TAU907 TKQ897:TKQ907 TUM897:TUM907 UEI897:UEI907 UOE897:UOE907 UYA897:UYA907 VHW897:VHW907 VRS897:VRS907 WBO897:WBO907 WLK897:WLK907 C904:C914">
      <formula1>"Aplicação, Apresentação, Banco de Dados"</formula1>
    </dataValidation>
    <dataValidation type="list" allowBlank="1" showInputMessage="1" showErrorMessage="1" sqref="WVI897:WVI907 IW897:IW907 SS897:SS907 ACO897:ACO907 AMK897:AMK907 AWG897:AWG907 BGC897:BGC907 BPY897:BPY907 BZU897:BZU907 CJQ897:CJQ907 CTM897:CTM907 DDI897:DDI907 DNE897:DNE907 DXA897:DXA907 EGW897:EGW907 EQS897:EQS907 FAO897:FAO907 FKK897:FKK907 FUG897:FUG907 GEC897:GEC907 GNY897:GNY907 GXU897:GXU907 HHQ897:HHQ907 HRM897:HRM907 IBI897:IBI907 ILE897:ILE907 IVA897:IVA907 JEW897:JEW907 JOS897:JOS907 JYO897:JYO907 KIK897:KIK907 KSG897:KSG907 LCC897:LCC907 LLY897:LLY907 LVU897:LVU907 MFQ897:MFQ907 MPM897:MPM907 MZI897:MZI907 NJE897:NJE907 NTA897:NTA907 OCW897:OCW907 OMS897:OMS907 OWO897:OWO907 PGK897:PGK907 PQG897:PQG907 QAC897:QAC907 QJY897:QJY907 QTU897:QTU907 RDQ897:RDQ907 RNM897:RNM907 RXI897:RXI907 SHE897:SHE907 SRA897:SRA907 TAW897:TAW907 TKS897:TKS907 TUO897:TUO907 UEK897:UEK907 UOG897:UOG907 UYC897:UYC907 VHY897:VHY907 VRU897:VRU907 WBQ897:WBQ907 WLM897:WLM907 E904:E914">
      <formula1>"RISC, x86"</formula1>
    </dataValidation>
    <dataValidation type="list" allowBlank="1" showInputMessage="1" showErrorMessage="1" sqref="F19:F20 F22 I14:I18">
      <formula1>Req_exclusão</formula1>
    </dataValidation>
    <dataValidation type="list" allowBlank="1" showInputMessage="1" showErrorMessage="1" sqref="I864 I792 I800 I813 I854 I786 I780:I784 I25:I29 I32 I34:I778">
      <formula1>requerimentos</formula1>
    </dataValidation>
    <dataValidation type="list" allowBlank="1" showInputMessage="1" showErrorMessage="1" sqref="E794 E802 E815 F856 E834 E810 D866 D889 K887 K889 D918:D923 K872 K874 K963 K953 D961 K961 D963 D953 D983 D985">
      <formula1>"Sim,Não"</formula1>
    </dataValidation>
    <dataValidation type="list" allowBlank="1" showInputMessage="1" showErrorMessage="1" sqref="K983">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E901 E860 F902 H25:H29 H780:H784 H786 H32 H34:H778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dimension ref="A1:R293"/>
  <sheetViews>
    <sheetView showGridLines="0" zoomScale="80" zoomScaleNormal="80" workbookViewId="0"/>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78"/>
      <c r="B1" s="26"/>
      <c r="C1" s="26"/>
      <c r="D1" s="26"/>
      <c r="E1" s="26"/>
      <c r="F1" s="26"/>
      <c r="G1" s="26"/>
      <c r="H1" s="26"/>
      <c r="I1" s="26"/>
      <c r="J1" s="26"/>
      <c r="P1" s="16" t="s">
        <v>22</v>
      </c>
      <c r="R1" s="10" t="s">
        <v>48</v>
      </c>
    </row>
    <row r="2" spans="1:18" ht="15.75" thickBot="1" x14ac:dyDescent="0.25">
      <c r="A2" s="278"/>
      <c r="B2" s="279" t="s">
        <v>50</v>
      </c>
      <c r="C2" s="297"/>
      <c r="D2" s="297"/>
      <c r="E2" s="297"/>
      <c r="F2" s="642" t="s">
        <v>51</v>
      </c>
      <c r="G2" s="643"/>
      <c r="H2" s="644"/>
      <c r="I2" s="15">
        <f>IF(ISERR(SUM(G8:G97,G100:G128,G131:G261,G264:G268,G271:G294)/(SUM(K8:K97,K100:K128,K131:K261,K264:K268,K271:K294))),"N/A",SUM(G8:G97,G100:G128,G131:G261,G264:G268,G271:G294)/(SUM(K8:K97,K100:K128,K131:K261,K264:K268,K271:K294)))</f>
        <v>2.9999999999999968E-2</v>
      </c>
      <c r="J2" s="26"/>
      <c r="P2" s="8" t="s">
        <v>26</v>
      </c>
      <c r="R2" s="9" t="s">
        <v>4</v>
      </c>
    </row>
    <row r="3" spans="1:18" ht="15" x14ac:dyDescent="0.25">
      <c r="A3" s="278"/>
      <c r="B3" s="280" t="s">
        <v>276</v>
      </c>
      <c r="C3" s="298"/>
      <c r="D3" s="298"/>
      <c r="E3" s="298"/>
      <c r="F3" s="281"/>
      <c r="G3" s="281"/>
      <c r="H3" s="281" t="s">
        <v>1066</v>
      </c>
      <c r="I3" s="407">
        <f>(I5*100)/A5</f>
        <v>5.1094890510948909</v>
      </c>
      <c r="J3" s="413">
        <v>0.05</v>
      </c>
      <c r="P3" s="8" t="s">
        <v>27</v>
      </c>
      <c r="R3" s="9" t="s">
        <v>17</v>
      </c>
    </row>
    <row r="4" spans="1:18" ht="15" x14ac:dyDescent="0.25">
      <c r="A4" s="278"/>
      <c r="B4" s="282" t="str">
        <f>'Prop G'!$E$8</f>
        <v>WeDo</v>
      </c>
      <c r="C4" s="299"/>
      <c r="D4" s="299"/>
      <c r="E4" s="299"/>
      <c r="F4" s="27"/>
      <c r="G4" s="27"/>
      <c r="H4" s="27"/>
      <c r="I4" s="27"/>
      <c r="J4" s="27"/>
      <c r="P4" s="8" t="s">
        <v>28</v>
      </c>
      <c r="R4" s="8" t="s">
        <v>5</v>
      </c>
    </row>
    <row r="5" spans="1:18" ht="15" x14ac:dyDescent="0.2">
      <c r="A5" s="406">
        <f>COUNTA((A8:A293))-4</f>
        <v>274</v>
      </c>
      <c r="B5" s="26"/>
      <c r="C5" s="26"/>
      <c r="D5" s="26"/>
      <c r="E5" s="26"/>
      <c r="F5" s="27"/>
      <c r="G5" s="27"/>
      <c r="H5" s="27"/>
      <c r="I5" s="406">
        <f>COUNTA((I8:I293))-4</f>
        <v>14</v>
      </c>
      <c r="J5" s="27"/>
      <c r="P5" s="8" t="s">
        <v>29</v>
      </c>
    </row>
    <row r="6" spans="1:18" ht="13.5" thickBot="1" x14ac:dyDescent="0.25">
      <c r="A6" s="278"/>
      <c r="B6" s="28" t="s">
        <v>52</v>
      </c>
      <c r="C6" s="28"/>
      <c r="D6" s="28"/>
      <c r="E6" s="28"/>
      <c r="F6" s="28" t="s">
        <v>53</v>
      </c>
      <c r="G6" s="28"/>
      <c r="H6" s="26"/>
      <c r="I6" s="26"/>
      <c r="J6" s="26"/>
      <c r="P6" s="8" t="s">
        <v>30</v>
      </c>
    </row>
    <row r="7" spans="1:18" ht="26.25" thickBot="1" x14ac:dyDescent="0.25">
      <c r="A7" s="29" t="s">
        <v>54</v>
      </c>
      <c r="B7" s="31" t="s">
        <v>168</v>
      </c>
      <c r="C7" s="300"/>
      <c r="D7" s="300"/>
      <c r="E7" s="301"/>
      <c r="F7" s="30" t="s">
        <v>4</v>
      </c>
      <c r="G7" s="30" t="s">
        <v>57</v>
      </c>
      <c r="H7" s="30" t="s">
        <v>22</v>
      </c>
      <c r="I7" s="31" t="s">
        <v>55</v>
      </c>
      <c r="J7" s="30" t="s">
        <v>56</v>
      </c>
      <c r="K7" s="33" t="s">
        <v>58</v>
      </c>
      <c r="L7" s="364" t="s">
        <v>274</v>
      </c>
      <c r="M7" s="32" t="s">
        <v>275</v>
      </c>
      <c r="P7" s="8" t="s">
        <v>31</v>
      </c>
    </row>
    <row r="8" spans="1:18" ht="45" customHeight="1" x14ac:dyDescent="0.2">
      <c r="A8" s="307" t="str">
        <f t="shared" ref="A8:A71" si="0">IF(LEFT(A7,2)="ID",CONCATENATE(MID($A$7,SEARCH(" ",$A$7)+1,10),"001"),CONCATENATE(MID($A$7,SEARCH(" ",$A$7)+1,10),TEXT(RIGHT(A7,3)+1,"000")))</f>
        <v>RQF001</v>
      </c>
      <c r="B8" s="645" t="s">
        <v>309</v>
      </c>
      <c r="C8" s="646" t="s">
        <v>309</v>
      </c>
      <c r="D8" s="646" t="s">
        <v>309</v>
      </c>
      <c r="E8" s="647" t="s">
        <v>309</v>
      </c>
      <c r="F8" s="389" t="s">
        <v>4</v>
      </c>
      <c r="G8" s="304"/>
      <c r="H8" s="393"/>
      <c r="I8" s="306"/>
      <c r="J8" s="306"/>
      <c r="K8" s="34" t="str">
        <f t="shared" ref="K8:K71" si="1">IF(I8="","",I8*100)</f>
        <v/>
      </c>
      <c r="L8" s="307"/>
      <c r="M8" s="362"/>
    </row>
    <row r="9" spans="1:18" ht="45" customHeight="1" x14ac:dyDescent="0.2">
      <c r="A9" s="307" t="str">
        <f t="shared" si="0"/>
        <v>RQF002</v>
      </c>
      <c r="B9" s="633" t="s">
        <v>310</v>
      </c>
      <c r="C9" s="634" t="s">
        <v>310</v>
      </c>
      <c r="D9" s="634" t="s">
        <v>310</v>
      </c>
      <c r="E9" s="635" t="s">
        <v>310</v>
      </c>
      <c r="F9" s="390" t="s">
        <v>4</v>
      </c>
      <c r="G9" s="304"/>
      <c r="H9" s="394"/>
      <c r="I9" s="306"/>
      <c r="J9" s="306"/>
      <c r="K9" s="34" t="str">
        <f t="shared" si="1"/>
        <v/>
      </c>
      <c r="L9" s="307"/>
      <c r="M9" s="383"/>
    </row>
    <row r="10" spans="1:18" ht="45" customHeight="1" x14ac:dyDescent="0.2">
      <c r="A10" s="307" t="str">
        <f t="shared" si="0"/>
        <v>RQF003</v>
      </c>
      <c r="B10" s="648" t="s">
        <v>311</v>
      </c>
      <c r="C10" s="649" t="s">
        <v>311</v>
      </c>
      <c r="D10" s="649" t="s">
        <v>311</v>
      </c>
      <c r="E10" s="650" t="s">
        <v>311</v>
      </c>
      <c r="F10" s="389" t="s">
        <v>4</v>
      </c>
      <c r="G10" s="304"/>
      <c r="H10" s="393"/>
      <c r="I10" s="306"/>
      <c r="J10" s="306"/>
      <c r="K10" s="34" t="str">
        <f t="shared" si="1"/>
        <v/>
      </c>
      <c r="L10" s="307"/>
      <c r="M10" s="383"/>
    </row>
    <row r="11" spans="1:18" ht="45" customHeight="1" x14ac:dyDescent="0.2">
      <c r="A11" s="307" t="str">
        <f t="shared" si="0"/>
        <v>RQF004</v>
      </c>
      <c r="B11" s="633" t="s">
        <v>312</v>
      </c>
      <c r="C11" s="634" t="s">
        <v>312</v>
      </c>
      <c r="D11" s="634" t="s">
        <v>312</v>
      </c>
      <c r="E11" s="635" t="s">
        <v>312</v>
      </c>
      <c r="F11" s="390" t="s">
        <v>4</v>
      </c>
      <c r="G11" s="304"/>
      <c r="H11" s="394"/>
      <c r="I11" s="306"/>
      <c r="J11" s="306"/>
      <c r="K11" s="34" t="str">
        <f t="shared" si="1"/>
        <v/>
      </c>
      <c r="L11" s="307"/>
      <c r="M11" s="383"/>
    </row>
    <row r="12" spans="1:18" ht="45" customHeight="1" x14ac:dyDescent="0.2">
      <c r="A12" s="307" t="str">
        <f t="shared" si="0"/>
        <v>RQF005</v>
      </c>
      <c r="B12" s="633" t="s">
        <v>313</v>
      </c>
      <c r="C12" s="634" t="s">
        <v>313</v>
      </c>
      <c r="D12" s="634" t="s">
        <v>313</v>
      </c>
      <c r="E12" s="635" t="s">
        <v>313</v>
      </c>
      <c r="F12" s="391" t="s">
        <v>4</v>
      </c>
      <c r="G12" s="304"/>
      <c r="H12" s="395"/>
      <c r="I12" s="306"/>
      <c r="J12" s="306"/>
      <c r="K12" s="34" t="str">
        <f t="shared" si="1"/>
        <v/>
      </c>
      <c r="L12" s="307"/>
      <c r="M12" s="383"/>
    </row>
    <row r="13" spans="1:18" ht="45" customHeight="1" x14ac:dyDescent="0.2">
      <c r="A13" s="307" t="str">
        <f t="shared" si="0"/>
        <v>RQF006</v>
      </c>
      <c r="B13" s="633" t="s">
        <v>314</v>
      </c>
      <c r="C13" s="634" t="s">
        <v>314</v>
      </c>
      <c r="D13" s="634" t="s">
        <v>314</v>
      </c>
      <c r="E13" s="635" t="s">
        <v>314</v>
      </c>
      <c r="F13" s="391" t="s">
        <v>4</v>
      </c>
      <c r="G13" s="304"/>
      <c r="H13" s="395"/>
      <c r="I13" s="306"/>
      <c r="J13" s="306"/>
      <c r="K13" s="34" t="str">
        <f t="shared" si="1"/>
        <v/>
      </c>
      <c r="L13" s="307"/>
      <c r="M13" s="383"/>
    </row>
    <row r="14" spans="1:18" ht="45" customHeight="1" x14ac:dyDescent="0.2">
      <c r="A14" s="307" t="str">
        <f t="shared" si="0"/>
        <v>RQF007</v>
      </c>
      <c r="B14" s="633" t="s">
        <v>315</v>
      </c>
      <c r="C14" s="634" t="s">
        <v>315</v>
      </c>
      <c r="D14" s="634" t="s">
        <v>315</v>
      </c>
      <c r="E14" s="635" t="s">
        <v>315</v>
      </c>
      <c r="F14" s="391" t="s">
        <v>4</v>
      </c>
      <c r="G14" s="304"/>
      <c r="H14" s="395"/>
      <c r="I14" s="306"/>
      <c r="J14" s="306"/>
      <c r="K14" s="34" t="str">
        <f t="shared" si="1"/>
        <v/>
      </c>
      <c r="L14" s="307"/>
      <c r="M14" s="383"/>
    </row>
    <row r="15" spans="1:18" ht="45" customHeight="1" x14ac:dyDescent="0.2">
      <c r="A15" s="307" t="str">
        <f t="shared" si="0"/>
        <v>RQF008</v>
      </c>
      <c r="B15" s="633" t="s">
        <v>316</v>
      </c>
      <c r="C15" s="634" t="s">
        <v>316</v>
      </c>
      <c r="D15" s="634" t="s">
        <v>316</v>
      </c>
      <c r="E15" s="635" t="s">
        <v>316</v>
      </c>
      <c r="F15" s="391" t="s">
        <v>4</v>
      </c>
      <c r="G15" s="304"/>
      <c r="H15" s="395"/>
      <c r="I15" s="306"/>
      <c r="J15" s="306"/>
      <c r="K15" s="34" t="str">
        <f t="shared" si="1"/>
        <v/>
      </c>
      <c r="L15" s="307"/>
      <c r="M15" s="383"/>
    </row>
    <row r="16" spans="1:18" ht="45" customHeight="1" x14ac:dyDescent="0.2">
      <c r="A16" s="307" t="str">
        <f t="shared" si="0"/>
        <v>RQF009</v>
      </c>
      <c r="B16" s="633" t="s">
        <v>317</v>
      </c>
      <c r="C16" s="634" t="s">
        <v>317</v>
      </c>
      <c r="D16" s="634" t="s">
        <v>317</v>
      </c>
      <c r="E16" s="635" t="s">
        <v>317</v>
      </c>
      <c r="F16" s="391" t="s">
        <v>4</v>
      </c>
      <c r="G16" s="304"/>
      <c r="H16" s="395"/>
      <c r="I16" s="306"/>
      <c r="J16" s="306"/>
      <c r="K16" s="34" t="str">
        <f t="shared" si="1"/>
        <v/>
      </c>
      <c r="L16" s="307"/>
      <c r="M16" s="383"/>
    </row>
    <row r="17" spans="1:13" ht="45" customHeight="1" x14ac:dyDescent="0.2">
      <c r="A17" s="307" t="str">
        <f t="shared" si="0"/>
        <v>RQF010</v>
      </c>
      <c r="B17" s="633" t="s">
        <v>318</v>
      </c>
      <c r="C17" s="634" t="s">
        <v>318</v>
      </c>
      <c r="D17" s="634" t="s">
        <v>318</v>
      </c>
      <c r="E17" s="635" t="s">
        <v>318</v>
      </c>
      <c r="F17" s="391" t="s">
        <v>4</v>
      </c>
      <c r="G17" s="304"/>
      <c r="H17" s="395"/>
      <c r="I17" s="306"/>
      <c r="J17" s="306"/>
      <c r="K17" s="34" t="str">
        <f t="shared" si="1"/>
        <v/>
      </c>
      <c r="L17" s="307"/>
      <c r="M17" s="383"/>
    </row>
    <row r="18" spans="1:13" ht="45" customHeight="1" x14ac:dyDescent="0.2">
      <c r="A18" s="307" t="str">
        <f t="shared" si="0"/>
        <v>RQF011</v>
      </c>
      <c r="B18" s="633" t="s">
        <v>319</v>
      </c>
      <c r="C18" s="634" t="s">
        <v>319</v>
      </c>
      <c r="D18" s="634" t="s">
        <v>319</v>
      </c>
      <c r="E18" s="635" t="s">
        <v>319</v>
      </c>
      <c r="F18" s="391" t="s">
        <v>4</v>
      </c>
      <c r="G18" s="304"/>
      <c r="H18" s="395"/>
      <c r="I18" s="306"/>
      <c r="J18" s="306"/>
      <c r="K18" s="34" t="str">
        <f t="shared" si="1"/>
        <v/>
      </c>
      <c r="L18" s="307"/>
      <c r="M18" s="383"/>
    </row>
    <row r="19" spans="1:13" ht="45" customHeight="1" x14ac:dyDescent="0.2">
      <c r="A19" s="307" t="str">
        <f t="shared" si="0"/>
        <v>RQF012</v>
      </c>
      <c r="B19" s="633" t="s">
        <v>320</v>
      </c>
      <c r="C19" s="634" t="s">
        <v>320</v>
      </c>
      <c r="D19" s="634" t="s">
        <v>320</v>
      </c>
      <c r="E19" s="635" t="s">
        <v>320</v>
      </c>
      <c r="F19" s="391" t="s">
        <v>4</v>
      </c>
      <c r="G19" s="304"/>
      <c r="H19" s="395"/>
      <c r="I19" s="306"/>
      <c r="J19" s="306"/>
      <c r="K19" s="34" t="str">
        <f t="shared" si="1"/>
        <v/>
      </c>
      <c r="L19" s="307"/>
      <c r="M19" s="383"/>
    </row>
    <row r="20" spans="1:13" ht="45" customHeight="1" x14ac:dyDescent="0.2">
      <c r="A20" s="307" t="str">
        <f t="shared" si="0"/>
        <v>RQF013</v>
      </c>
      <c r="B20" s="633" t="s">
        <v>321</v>
      </c>
      <c r="C20" s="634" t="s">
        <v>321</v>
      </c>
      <c r="D20" s="634" t="s">
        <v>321</v>
      </c>
      <c r="E20" s="635" t="s">
        <v>321</v>
      </c>
      <c r="F20" s="391" t="s">
        <v>4</v>
      </c>
      <c r="G20" s="304"/>
      <c r="H20" s="395"/>
      <c r="I20" s="306"/>
      <c r="J20" s="306"/>
      <c r="K20" s="34" t="str">
        <f t="shared" si="1"/>
        <v/>
      </c>
      <c r="L20" s="307"/>
      <c r="M20" s="383"/>
    </row>
    <row r="21" spans="1:13" ht="45" customHeight="1" x14ac:dyDescent="0.2">
      <c r="A21" s="307" t="str">
        <f t="shared" si="0"/>
        <v>RQF014</v>
      </c>
      <c r="B21" s="633" t="s">
        <v>322</v>
      </c>
      <c r="C21" s="634" t="s">
        <v>322</v>
      </c>
      <c r="D21" s="634" t="s">
        <v>322</v>
      </c>
      <c r="E21" s="635" t="s">
        <v>322</v>
      </c>
      <c r="F21" s="391" t="s">
        <v>4</v>
      </c>
      <c r="G21" s="304"/>
      <c r="H21" s="395"/>
      <c r="I21" s="306"/>
      <c r="J21" s="306"/>
      <c r="K21" s="34" t="str">
        <f t="shared" si="1"/>
        <v/>
      </c>
      <c r="L21" s="307"/>
      <c r="M21" s="383"/>
    </row>
    <row r="22" spans="1:13" ht="45" customHeight="1" x14ac:dyDescent="0.2">
      <c r="A22" s="307" t="str">
        <f t="shared" si="0"/>
        <v>RQF015</v>
      </c>
      <c r="B22" s="633" t="s">
        <v>323</v>
      </c>
      <c r="C22" s="634" t="s">
        <v>323</v>
      </c>
      <c r="D22" s="634" t="s">
        <v>323</v>
      </c>
      <c r="E22" s="635" t="s">
        <v>323</v>
      </c>
      <c r="F22" s="391" t="s">
        <v>4</v>
      </c>
      <c r="G22" s="304"/>
      <c r="H22" s="395"/>
      <c r="I22" s="306"/>
      <c r="J22" s="306"/>
      <c r="K22" s="34" t="str">
        <f t="shared" si="1"/>
        <v/>
      </c>
      <c r="L22" s="307"/>
      <c r="M22" s="383"/>
    </row>
    <row r="23" spans="1:13" ht="45" customHeight="1" x14ac:dyDescent="0.2">
      <c r="A23" s="307" t="str">
        <f t="shared" si="0"/>
        <v>RQF016</v>
      </c>
      <c r="B23" s="633" t="s">
        <v>324</v>
      </c>
      <c r="C23" s="634" t="s">
        <v>324</v>
      </c>
      <c r="D23" s="634" t="s">
        <v>324</v>
      </c>
      <c r="E23" s="635" t="s">
        <v>324</v>
      </c>
      <c r="F23" s="391" t="s">
        <v>4</v>
      </c>
      <c r="G23" s="304"/>
      <c r="H23" s="395"/>
      <c r="I23" s="306"/>
      <c r="J23" s="306"/>
      <c r="K23" s="34" t="str">
        <f t="shared" si="1"/>
        <v/>
      </c>
      <c r="L23" s="307"/>
      <c r="M23" s="383"/>
    </row>
    <row r="24" spans="1:13" ht="45" customHeight="1" x14ac:dyDescent="0.2">
      <c r="A24" s="307" t="str">
        <f t="shared" si="0"/>
        <v>RQF017</v>
      </c>
      <c r="B24" s="633" t="s">
        <v>325</v>
      </c>
      <c r="C24" s="634" t="s">
        <v>325</v>
      </c>
      <c r="D24" s="634" t="s">
        <v>325</v>
      </c>
      <c r="E24" s="635" t="s">
        <v>325</v>
      </c>
      <c r="F24" s="391" t="s">
        <v>4</v>
      </c>
      <c r="G24" s="304"/>
      <c r="H24" s="395"/>
      <c r="I24" s="306"/>
      <c r="J24" s="306"/>
      <c r="K24" s="34" t="str">
        <f t="shared" si="1"/>
        <v/>
      </c>
      <c r="L24" s="307"/>
      <c r="M24" s="383"/>
    </row>
    <row r="25" spans="1:13" ht="45" customHeight="1" x14ac:dyDescent="0.2">
      <c r="A25" s="307" t="str">
        <f t="shared" si="0"/>
        <v>RQF018</v>
      </c>
      <c r="B25" s="633" t="s">
        <v>326</v>
      </c>
      <c r="C25" s="634" t="s">
        <v>326</v>
      </c>
      <c r="D25" s="634" t="s">
        <v>326</v>
      </c>
      <c r="E25" s="635" t="s">
        <v>326</v>
      </c>
      <c r="F25" s="391" t="s">
        <v>4</v>
      </c>
      <c r="G25" s="304"/>
      <c r="H25" s="395"/>
      <c r="I25" s="306"/>
      <c r="J25" s="306"/>
      <c r="K25" s="34" t="str">
        <f t="shared" si="1"/>
        <v/>
      </c>
      <c r="L25" s="307"/>
      <c r="M25" s="383"/>
    </row>
    <row r="26" spans="1:13" ht="45" customHeight="1" x14ac:dyDescent="0.2">
      <c r="A26" s="307" t="str">
        <f t="shared" si="0"/>
        <v>RQF019</v>
      </c>
      <c r="B26" s="633" t="s">
        <v>327</v>
      </c>
      <c r="C26" s="634" t="s">
        <v>327</v>
      </c>
      <c r="D26" s="634" t="s">
        <v>327</v>
      </c>
      <c r="E26" s="635" t="s">
        <v>327</v>
      </c>
      <c r="F26" s="391" t="s">
        <v>4</v>
      </c>
      <c r="G26" s="304"/>
      <c r="H26" s="395"/>
      <c r="I26" s="306"/>
      <c r="J26" s="306"/>
      <c r="K26" s="34" t="str">
        <f t="shared" si="1"/>
        <v/>
      </c>
      <c r="L26" s="307"/>
      <c r="M26" s="383"/>
    </row>
    <row r="27" spans="1:13" ht="45" customHeight="1" x14ac:dyDescent="0.2">
      <c r="A27" s="307" t="str">
        <f t="shared" si="0"/>
        <v>RQF020</v>
      </c>
      <c r="B27" s="633" t="s">
        <v>328</v>
      </c>
      <c r="C27" s="634" t="s">
        <v>328</v>
      </c>
      <c r="D27" s="634" t="s">
        <v>328</v>
      </c>
      <c r="E27" s="635" t="s">
        <v>328</v>
      </c>
      <c r="F27" s="391" t="s">
        <v>4</v>
      </c>
      <c r="G27" s="304"/>
      <c r="H27" s="395"/>
      <c r="I27" s="306"/>
      <c r="J27" s="306"/>
      <c r="K27" s="34" t="str">
        <f t="shared" si="1"/>
        <v/>
      </c>
      <c r="L27" s="307"/>
      <c r="M27" s="383"/>
    </row>
    <row r="28" spans="1:13" ht="45" customHeight="1" x14ac:dyDescent="0.2">
      <c r="A28" s="307" t="str">
        <f t="shared" si="0"/>
        <v>RQF021</v>
      </c>
      <c r="B28" s="633" t="s">
        <v>329</v>
      </c>
      <c r="C28" s="634" t="s">
        <v>329</v>
      </c>
      <c r="D28" s="634" t="s">
        <v>329</v>
      </c>
      <c r="E28" s="635" t="s">
        <v>329</v>
      </c>
      <c r="F28" s="391" t="s">
        <v>4</v>
      </c>
      <c r="G28" s="304"/>
      <c r="H28" s="395"/>
      <c r="I28" s="306"/>
      <c r="J28" s="306"/>
      <c r="K28" s="34" t="str">
        <f t="shared" si="1"/>
        <v/>
      </c>
      <c r="L28" s="307"/>
      <c r="M28" s="383"/>
    </row>
    <row r="29" spans="1:13" ht="45" customHeight="1" x14ac:dyDescent="0.2">
      <c r="A29" s="307" t="str">
        <f t="shared" si="0"/>
        <v>RQF022</v>
      </c>
      <c r="B29" s="633" t="s">
        <v>398</v>
      </c>
      <c r="C29" s="634" t="s">
        <v>398</v>
      </c>
      <c r="D29" s="634" t="s">
        <v>398</v>
      </c>
      <c r="E29" s="635" t="s">
        <v>398</v>
      </c>
      <c r="F29" s="391" t="s">
        <v>4</v>
      </c>
      <c r="G29" s="304"/>
      <c r="H29" s="395"/>
      <c r="I29" s="306"/>
      <c r="J29" s="306"/>
      <c r="K29" s="34" t="str">
        <f t="shared" si="1"/>
        <v/>
      </c>
      <c r="L29" s="307"/>
      <c r="M29" s="383"/>
    </row>
    <row r="30" spans="1:13" ht="45" customHeight="1" x14ac:dyDescent="0.2">
      <c r="A30" s="307" t="str">
        <f t="shared" si="0"/>
        <v>RQF023</v>
      </c>
      <c r="B30" s="633" t="s">
        <v>399</v>
      </c>
      <c r="C30" s="634" t="s">
        <v>399</v>
      </c>
      <c r="D30" s="634" t="s">
        <v>399</v>
      </c>
      <c r="E30" s="635" t="s">
        <v>399</v>
      </c>
      <c r="F30" s="391" t="s">
        <v>4</v>
      </c>
      <c r="G30" s="304"/>
      <c r="H30" s="395"/>
      <c r="I30" s="306"/>
      <c r="J30" s="306"/>
      <c r="K30" s="34" t="str">
        <f t="shared" si="1"/>
        <v/>
      </c>
      <c r="L30" s="307"/>
      <c r="M30" s="383"/>
    </row>
    <row r="31" spans="1:13" ht="45" customHeight="1" x14ac:dyDescent="0.2">
      <c r="A31" s="307" t="str">
        <f t="shared" si="0"/>
        <v>RQF024</v>
      </c>
      <c r="B31" s="633" t="s">
        <v>332</v>
      </c>
      <c r="C31" s="634" t="s">
        <v>332</v>
      </c>
      <c r="D31" s="634" t="s">
        <v>332</v>
      </c>
      <c r="E31" s="635" t="s">
        <v>332</v>
      </c>
      <c r="F31" s="391" t="s">
        <v>4</v>
      </c>
      <c r="G31" s="304"/>
      <c r="H31" s="395"/>
      <c r="I31" s="306"/>
      <c r="J31" s="306"/>
      <c r="K31" s="34" t="str">
        <f t="shared" si="1"/>
        <v/>
      </c>
      <c r="L31" s="307"/>
      <c r="M31" s="383"/>
    </row>
    <row r="32" spans="1:13" ht="45" customHeight="1" x14ac:dyDescent="0.2">
      <c r="A32" s="307" t="str">
        <f t="shared" si="0"/>
        <v>RQF025</v>
      </c>
      <c r="B32" s="633" t="s">
        <v>400</v>
      </c>
      <c r="C32" s="634" t="s">
        <v>400</v>
      </c>
      <c r="D32" s="634" t="s">
        <v>400</v>
      </c>
      <c r="E32" s="635" t="s">
        <v>400</v>
      </c>
      <c r="F32" s="391" t="s">
        <v>4</v>
      </c>
      <c r="G32" s="304"/>
      <c r="H32" s="395"/>
      <c r="I32" s="306"/>
      <c r="J32" s="306"/>
      <c r="K32" s="34" t="str">
        <f t="shared" si="1"/>
        <v/>
      </c>
      <c r="L32" s="307"/>
      <c r="M32" s="383"/>
    </row>
    <row r="33" spans="1:13" ht="45" customHeight="1" x14ac:dyDescent="0.2">
      <c r="A33" s="307" t="str">
        <f t="shared" si="0"/>
        <v>RQF026</v>
      </c>
      <c r="B33" s="633" t="s">
        <v>334</v>
      </c>
      <c r="C33" s="634" t="s">
        <v>334</v>
      </c>
      <c r="D33" s="634" t="s">
        <v>334</v>
      </c>
      <c r="E33" s="635" t="s">
        <v>334</v>
      </c>
      <c r="F33" s="391" t="s">
        <v>4</v>
      </c>
      <c r="G33" s="304"/>
      <c r="H33" s="395"/>
      <c r="I33" s="306"/>
      <c r="J33" s="306"/>
      <c r="K33" s="34" t="str">
        <f t="shared" si="1"/>
        <v/>
      </c>
      <c r="L33" s="307"/>
      <c r="M33" s="383"/>
    </row>
    <row r="34" spans="1:13" ht="45" customHeight="1" x14ac:dyDescent="0.2">
      <c r="A34" s="307" t="str">
        <f t="shared" si="0"/>
        <v>RQF027</v>
      </c>
      <c r="B34" s="633" t="s">
        <v>401</v>
      </c>
      <c r="C34" s="634" t="s">
        <v>401</v>
      </c>
      <c r="D34" s="634" t="s">
        <v>401</v>
      </c>
      <c r="E34" s="635" t="s">
        <v>401</v>
      </c>
      <c r="F34" s="391" t="s">
        <v>4</v>
      </c>
      <c r="G34" s="304"/>
      <c r="H34" s="395"/>
      <c r="I34" s="306"/>
      <c r="J34" s="306"/>
      <c r="K34" s="34" t="str">
        <f t="shared" si="1"/>
        <v/>
      </c>
      <c r="L34" s="307"/>
      <c r="M34" s="383"/>
    </row>
    <row r="35" spans="1:13" ht="45" customHeight="1" x14ac:dyDescent="0.2">
      <c r="A35" s="307" t="str">
        <f t="shared" si="0"/>
        <v>RQF028</v>
      </c>
      <c r="B35" s="633" t="s">
        <v>336</v>
      </c>
      <c r="C35" s="634" t="s">
        <v>336</v>
      </c>
      <c r="D35" s="634" t="s">
        <v>336</v>
      </c>
      <c r="E35" s="635" t="s">
        <v>336</v>
      </c>
      <c r="F35" s="391" t="s">
        <v>4</v>
      </c>
      <c r="G35" s="304"/>
      <c r="H35" s="395"/>
      <c r="I35" s="306"/>
      <c r="J35" s="306"/>
      <c r="K35" s="34" t="str">
        <f t="shared" si="1"/>
        <v/>
      </c>
      <c r="L35" s="307"/>
      <c r="M35" s="383"/>
    </row>
    <row r="36" spans="1:13" ht="45" customHeight="1" x14ac:dyDescent="0.2">
      <c r="A36" s="307" t="str">
        <f t="shared" si="0"/>
        <v>RQF029</v>
      </c>
      <c r="B36" s="633" t="s">
        <v>337</v>
      </c>
      <c r="C36" s="634" t="s">
        <v>337</v>
      </c>
      <c r="D36" s="634" t="s">
        <v>337</v>
      </c>
      <c r="E36" s="635" t="s">
        <v>337</v>
      </c>
      <c r="F36" s="391" t="s">
        <v>4</v>
      </c>
      <c r="G36" s="304"/>
      <c r="H36" s="395"/>
      <c r="I36" s="306"/>
      <c r="J36" s="306"/>
      <c r="K36" s="34" t="str">
        <f t="shared" si="1"/>
        <v/>
      </c>
      <c r="L36" s="307"/>
      <c r="M36" s="383"/>
    </row>
    <row r="37" spans="1:13" ht="45" customHeight="1" x14ac:dyDescent="0.2">
      <c r="A37" s="307" t="str">
        <f t="shared" si="0"/>
        <v>RQF030</v>
      </c>
      <c r="B37" s="633" t="s">
        <v>338</v>
      </c>
      <c r="C37" s="634" t="s">
        <v>338</v>
      </c>
      <c r="D37" s="634" t="s">
        <v>338</v>
      </c>
      <c r="E37" s="635" t="s">
        <v>338</v>
      </c>
      <c r="F37" s="391" t="s">
        <v>4</v>
      </c>
      <c r="G37" s="304"/>
      <c r="H37" s="395"/>
      <c r="I37" s="306"/>
      <c r="J37" s="306"/>
      <c r="K37" s="34" t="str">
        <f t="shared" si="1"/>
        <v/>
      </c>
      <c r="L37" s="307"/>
      <c r="M37" s="383"/>
    </row>
    <row r="38" spans="1:13" ht="45" customHeight="1" x14ac:dyDescent="0.2">
      <c r="A38" s="307" t="str">
        <f t="shared" si="0"/>
        <v>RQF031</v>
      </c>
      <c r="B38" s="633" t="s">
        <v>339</v>
      </c>
      <c r="C38" s="634" t="s">
        <v>339</v>
      </c>
      <c r="D38" s="634" t="s">
        <v>339</v>
      </c>
      <c r="E38" s="635" t="s">
        <v>339</v>
      </c>
      <c r="F38" s="391" t="s">
        <v>4</v>
      </c>
      <c r="G38" s="304"/>
      <c r="H38" s="395"/>
      <c r="I38" s="306"/>
      <c r="J38" s="306"/>
      <c r="K38" s="34" t="str">
        <f t="shared" si="1"/>
        <v/>
      </c>
      <c r="L38" s="307"/>
      <c r="M38" s="383"/>
    </row>
    <row r="39" spans="1:13" ht="45" customHeight="1" x14ac:dyDescent="0.2">
      <c r="A39" s="307" t="str">
        <f t="shared" si="0"/>
        <v>RQF032</v>
      </c>
      <c r="B39" s="633" t="s">
        <v>340</v>
      </c>
      <c r="C39" s="634" t="s">
        <v>340</v>
      </c>
      <c r="D39" s="634" t="s">
        <v>340</v>
      </c>
      <c r="E39" s="635" t="s">
        <v>340</v>
      </c>
      <c r="F39" s="391" t="s">
        <v>4</v>
      </c>
      <c r="G39" s="304"/>
      <c r="H39" s="395"/>
      <c r="I39" s="306"/>
      <c r="J39" s="306"/>
      <c r="K39" s="34" t="str">
        <f t="shared" si="1"/>
        <v/>
      </c>
      <c r="L39" s="307"/>
      <c r="M39" s="383"/>
    </row>
    <row r="40" spans="1:13" ht="45" customHeight="1" x14ac:dyDescent="0.2">
      <c r="A40" s="307" t="str">
        <f t="shared" si="0"/>
        <v>RQF033</v>
      </c>
      <c r="B40" s="633" t="s">
        <v>341</v>
      </c>
      <c r="C40" s="634" t="s">
        <v>341</v>
      </c>
      <c r="D40" s="634" t="s">
        <v>341</v>
      </c>
      <c r="E40" s="635" t="s">
        <v>341</v>
      </c>
      <c r="F40" s="391" t="s">
        <v>4</v>
      </c>
      <c r="G40" s="304"/>
      <c r="H40" s="395"/>
      <c r="I40" s="306"/>
      <c r="J40" s="306"/>
      <c r="K40" s="34" t="str">
        <f t="shared" si="1"/>
        <v/>
      </c>
      <c r="L40" s="307"/>
      <c r="M40" s="383"/>
    </row>
    <row r="41" spans="1:13" ht="45" customHeight="1" x14ac:dyDescent="0.2">
      <c r="A41" s="307" t="str">
        <f t="shared" si="0"/>
        <v>RQF034</v>
      </c>
      <c r="B41" s="633" t="s">
        <v>342</v>
      </c>
      <c r="C41" s="634" t="s">
        <v>342</v>
      </c>
      <c r="D41" s="634" t="s">
        <v>342</v>
      </c>
      <c r="E41" s="635" t="s">
        <v>342</v>
      </c>
      <c r="F41" s="391" t="s">
        <v>4</v>
      </c>
      <c r="G41" s="304"/>
      <c r="H41" s="395"/>
      <c r="I41" s="306"/>
      <c r="J41" s="306"/>
      <c r="K41" s="34" t="str">
        <f t="shared" si="1"/>
        <v/>
      </c>
      <c r="L41" s="307"/>
      <c r="M41" s="383"/>
    </row>
    <row r="42" spans="1:13" ht="45" customHeight="1" x14ac:dyDescent="0.2">
      <c r="A42" s="307" t="str">
        <f t="shared" si="0"/>
        <v>RQF035</v>
      </c>
      <c r="B42" s="633" t="s">
        <v>343</v>
      </c>
      <c r="C42" s="634" t="s">
        <v>343</v>
      </c>
      <c r="D42" s="634" t="s">
        <v>343</v>
      </c>
      <c r="E42" s="635" t="s">
        <v>343</v>
      </c>
      <c r="F42" s="391" t="s">
        <v>4</v>
      </c>
      <c r="G42" s="304"/>
      <c r="H42" s="395"/>
      <c r="I42" s="306"/>
      <c r="J42" s="306"/>
      <c r="K42" s="34" t="str">
        <f t="shared" si="1"/>
        <v/>
      </c>
      <c r="L42" s="307"/>
      <c r="M42" s="383"/>
    </row>
    <row r="43" spans="1:13" ht="45" customHeight="1" x14ac:dyDescent="0.2">
      <c r="A43" s="307" t="str">
        <f t="shared" si="0"/>
        <v>RQF036</v>
      </c>
      <c r="B43" s="633" t="s">
        <v>344</v>
      </c>
      <c r="C43" s="634" t="s">
        <v>344</v>
      </c>
      <c r="D43" s="634" t="s">
        <v>344</v>
      </c>
      <c r="E43" s="635" t="s">
        <v>344</v>
      </c>
      <c r="F43" s="391" t="s">
        <v>4</v>
      </c>
      <c r="G43" s="304"/>
      <c r="H43" s="395"/>
      <c r="I43" s="306"/>
      <c r="J43" s="306"/>
      <c r="K43" s="34" t="str">
        <f t="shared" si="1"/>
        <v/>
      </c>
      <c r="L43" s="307"/>
      <c r="M43" s="383"/>
    </row>
    <row r="44" spans="1:13" ht="45" customHeight="1" x14ac:dyDescent="0.2">
      <c r="A44" s="307" t="str">
        <f t="shared" si="0"/>
        <v>RQF037</v>
      </c>
      <c r="B44" s="633" t="s">
        <v>345</v>
      </c>
      <c r="C44" s="634" t="s">
        <v>345</v>
      </c>
      <c r="D44" s="634" t="s">
        <v>345</v>
      </c>
      <c r="E44" s="635" t="s">
        <v>345</v>
      </c>
      <c r="F44" s="391" t="s">
        <v>4</v>
      </c>
      <c r="G44" s="304"/>
      <c r="H44" s="395"/>
      <c r="I44" s="306"/>
      <c r="J44" s="306"/>
      <c r="K44" s="34" t="str">
        <f t="shared" si="1"/>
        <v/>
      </c>
      <c r="L44" s="307"/>
      <c r="M44" s="383"/>
    </row>
    <row r="45" spans="1:13" ht="45" customHeight="1" x14ac:dyDescent="0.2">
      <c r="A45" s="307" t="str">
        <f t="shared" si="0"/>
        <v>RQF038</v>
      </c>
      <c r="B45" s="633" t="s">
        <v>346</v>
      </c>
      <c r="C45" s="634" t="s">
        <v>346</v>
      </c>
      <c r="D45" s="634" t="s">
        <v>346</v>
      </c>
      <c r="E45" s="635" t="s">
        <v>346</v>
      </c>
      <c r="F45" s="391" t="s">
        <v>4</v>
      </c>
      <c r="G45" s="304"/>
      <c r="H45" s="395"/>
      <c r="I45" s="306"/>
      <c r="J45" s="306"/>
      <c r="K45" s="34" t="str">
        <f t="shared" si="1"/>
        <v/>
      </c>
      <c r="L45" s="307"/>
      <c r="M45" s="383"/>
    </row>
    <row r="46" spans="1:13" ht="45" customHeight="1" x14ac:dyDescent="0.2">
      <c r="A46" s="307" t="str">
        <f t="shared" si="0"/>
        <v>RQF039</v>
      </c>
      <c r="B46" s="633" t="s">
        <v>347</v>
      </c>
      <c r="C46" s="634" t="s">
        <v>347</v>
      </c>
      <c r="D46" s="634" t="s">
        <v>347</v>
      </c>
      <c r="E46" s="635" t="s">
        <v>347</v>
      </c>
      <c r="F46" s="391" t="s">
        <v>4</v>
      </c>
      <c r="G46" s="304"/>
      <c r="H46" s="395"/>
      <c r="I46" s="306"/>
      <c r="J46" s="306"/>
      <c r="K46" s="34" t="str">
        <f t="shared" si="1"/>
        <v/>
      </c>
      <c r="L46" s="307"/>
      <c r="M46" s="383"/>
    </row>
    <row r="47" spans="1:13" ht="45" customHeight="1" x14ac:dyDescent="0.2">
      <c r="A47" s="307" t="str">
        <f t="shared" si="0"/>
        <v>RQF040</v>
      </c>
      <c r="B47" s="633" t="s">
        <v>348</v>
      </c>
      <c r="C47" s="634" t="s">
        <v>348</v>
      </c>
      <c r="D47" s="634" t="s">
        <v>348</v>
      </c>
      <c r="E47" s="635" t="s">
        <v>348</v>
      </c>
      <c r="F47" s="391" t="s">
        <v>4</v>
      </c>
      <c r="G47" s="304"/>
      <c r="H47" s="395"/>
      <c r="I47" s="306"/>
      <c r="J47" s="306"/>
      <c r="K47" s="34" t="str">
        <f t="shared" si="1"/>
        <v/>
      </c>
      <c r="L47" s="307"/>
      <c r="M47" s="383"/>
    </row>
    <row r="48" spans="1:13" ht="45" customHeight="1" x14ac:dyDescent="0.2">
      <c r="A48" s="307" t="str">
        <f t="shared" si="0"/>
        <v>RQF041</v>
      </c>
      <c r="B48" s="633" t="s">
        <v>349</v>
      </c>
      <c r="C48" s="634" t="s">
        <v>349</v>
      </c>
      <c r="D48" s="634" t="s">
        <v>349</v>
      </c>
      <c r="E48" s="635" t="s">
        <v>349</v>
      </c>
      <c r="F48" s="391" t="s">
        <v>4</v>
      </c>
      <c r="G48" s="304"/>
      <c r="H48" s="395"/>
      <c r="I48" s="306"/>
      <c r="J48" s="306"/>
      <c r="K48" s="34" t="str">
        <f t="shared" si="1"/>
        <v/>
      </c>
      <c r="L48" s="307"/>
      <c r="M48" s="383"/>
    </row>
    <row r="49" spans="1:13" ht="45" customHeight="1" x14ac:dyDescent="0.2">
      <c r="A49" s="307" t="str">
        <f t="shared" si="0"/>
        <v>RQF042</v>
      </c>
      <c r="B49" s="633" t="s">
        <v>350</v>
      </c>
      <c r="C49" s="634" t="s">
        <v>350</v>
      </c>
      <c r="D49" s="634" t="s">
        <v>350</v>
      </c>
      <c r="E49" s="635" t="s">
        <v>350</v>
      </c>
      <c r="F49" s="391" t="s">
        <v>4</v>
      </c>
      <c r="G49" s="304"/>
      <c r="H49" s="395"/>
      <c r="I49" s="306"/>
      <c r="J49" s="306"/>
      <c r="K49" s="34" t="str">
        <f t="shared" si="1"/>
        <v/>
      </c>
      <c r="L49" s="307"/>
      <c r="M49" s="383"/>
    </row>
    <row r="50" spans="1:13" ht="45" customHeight="1" x14ac:dyDescent="0.2">
      <c r="A50" s="307" t="str">
        <f t="shared" si="0"/>
        <v>RQF043</v>
      </c>
      <c r="B50" s="633" t="s">
        <v>351</v>
      </c>
      <c r="C50" s="634" t="s">
        <v>351</v>
      </c>
      <c r="D50" s="634" t="s">
        <v>351</v>
      </c>
      <c r="E50" s="635" t="s">
        <v>351</v>
      </c>
      <c r="F50" s="391" t="s">
        <v>4</v>
      </c>
      <c r="G50" s="304"/>
      <c r="H50" s="395"/>
      <c r="I50" s="306"/>
      <c r="J50" s="306"/>
      <c r="K50" s="34" t="str">
        <f t="shared" si="1"/>
        <v/>
      </c>
      <c r="L50" s="307"/>
      <c r="M50" s="383"/>
    </row>
    <row r="51" spans="1:13" ht="45" customHeight="1" x14ac:dyDescent="0.2">
      <c r="A51" s="307" t="str">
        <f t="shared" si="0"/>
        <v>RQF044</v>
      </c>
      <c r="B51" s="633" t="s">
        <v>352</v>
      </c>
      <c r="C51" s="634" t="s">
        <v>352</v>
      </c>
      <c r="D51" s="634" t="s">
        <v>352</v>
      </c>
      <c r="E51" s="635" t="s">
        <v>352</v>
      </c>
      <c r="F51" s="391" t="s">
        <v>4</v>
      </c>
      <c r="G51" s="304"/>
      <c r="H51" s="395"/>
      <c r="I51" s="306"/>
      <c r="J51" s="306"/>
      <c r="K51" s="34" t="str">
        <f t="shared" si="1"/>
        <v/>
      </c>
      <c r="L51" s="307"/>
      <c r="M51" s="383"/>
    </row>
    <row r="52" spans="1:13" ht="45" customHeight="1" x14ac:dyDescent="0.2">
      <c r="A52" s="307" t="str">
        <f t="shared" si="0"/>
        <v>RQF045</v>
      </c>
      <c r="B52" s="633" t="s">
        <v>353</v>
      </c>
      <c r="C52" s="634" t="s">
        <v>353</v>
      </c>
      <c r="D52" s="634" t="s">
        <v>353</v>
      </c>
      <c r="E52" s="635" t="s">
        <v>353</v>
      </c>
      <c r="F52" s="391" t="s">
        <v>4</v>
      </c>
      <c r="G52" s="304"/>
      <c r="H52" s="395"/>
      <c r="I52" s="306"/>
      <c r="J52" s="306"/>
      <c r="K52" s="34" t="str">
        <f t="shared" si="1"/>
        <v/>
      </c>
      <c r="L52" s="307"/>
      <c r="M52" s="383"/>
    </row>
    <row r="53" spans="1:13" ht="45" customHeight="1" x14ac:dyDescent="0.2">
      <c r="A53" s="307" t="str">
        <f t="shared" si="0"/>
        <v>RQF046</v>
      </c>
      <c r="B53" s="633" t="s">
        <v>354</v>
      </c>
      <c r="C53" s="634" t="s">
        <v>354</v>
      </c>
      <c r="D53" s="634" t="s">
        <v>354</v>
      </c>
      <c r="E53" s="635" t="s">
        <v>354</v>
      </c>
      <c r="F53" s="391" t="s">
        <v>4</v>
      </c>
      <c r="G53" s="304"/>
      <c r="H53" s="395"/>
      <c r="I53" s="306"/>
      <c r="J53" s="306"/>
      <c r="K53" s="34" t="str">
        <f t="shared" si="1"/>
        <v/>
      </c>
      <c r="L53" s="307"/>
      <c r="M53" s="383"/>
    </row>
    <row r="54" spans="1:13" ht="45" customHeight="1" x14ac:dyDescent="0.2">
      <c r="A54" s="307" t="str">
        <f t="shared" si="0"/>
        <v>RQF047</v>
      </c>
      <c r="B54" s="633" t="s">
        <v>355</v>
      </c>
      <c r="C54" s="634" t="s">
        <v>355</v>
      </c>
      <c r="D54" s="634" t="s">
        <v>355</v>
      </c>
      <c r="E54" s="635" t="s">
        <v>355</v>
      </c>
      <c r="F54" s="391" t="s">
        <v>4</v>
      </c>
      <c r="G54" s="304"/>
      <c r="H54" s="395"/>
      <c r="I54" s="306"/>
      <c r="J54" s="306"/>
      <c r="K54" s="34" t="str">
        <f t="shared" si="1"/>
        <v/>
      </c>
      <c r="L54" s="307"/>
      <c r="M54" s="383"/>
    </row>
    <row r="55" spans="1:13" ht="45" customHeight="1" x14ac:dyDescent="0.2">
      <c r="A55" s="307" t="str">
        <f t="shared" si="0"/>
        <v>RQF048</v>
      </c>
      <c r="B55" s="633" t="s">
        <v>356</v>
      </c>
      <c r="C55" s="634" t="s">
        <v>356</v>
      </c>
      <c r="D55" s="634" t="s">
        <v>356</v>
      </c>
      <c r="E55" s="635" t="s">
        <v>356</v>
      </c>
      <c r="F55" s="391" t="s">
        <v>4</v>
      </c>
      <c r="G55" s="304"/>
      <c r="H55" s="395"/>
      <c r="I55" s="306"/>
      <c r="J55" s="306"/>
      <c r="K55" s="34" t="str">
        <f t="shared" si="1"/>
        <v/>
      </c>
      <c r="L55" s="307"/>
      <c r="M55" s="383"/>
    </row>
    <row r="56" spans="1:13" ht="45" customHeight="1" x14ac:dyDescent="0.2">
      <c r="A56" s="307" t="str">
        <f t="shared" si="0"/>
        <v>RQF049</v>
      </c>
      <c r="B56" s="633" t="s">
        <v>357</v>
      </c>
      <c r="C56" s="634" t="s">
        <v>357</v>
      </c>
      <c r="D56" s="634" t="s">
        <v>357</v>
      </c>
      <c r="E56" s="635" t="s">
        <v>357</v>
      </c>
      <c r="F56" s="392" t="s">
        <v>4</v>
      </c>
      <c r="G56" s="304"/>
      <c r="H56" s="305"/>
      <c r="I56" s="306"/>
      <c r="J56" s="306"/>
      <c r="K56" s="34" t="str">
        <f t="shared" si="1"/>
        <v/>
      </c>
      <c r="L56" s="307"/>
      <c r="M56" s="383"/>
    </row>
    <row r="57" spans="1:13" ht="45" customHeight="1" x14ac:dyDescent="0.2">
      <c r="A57" s="307" t="str">
        <f t="shared" si="0"/>
        <v>RQF050</v>
      </c>
      <c r="B57" s="633" t="s">
        <v>358</v>
      </c>
      <c r="C57" s="634" t="s">
        <v>358</v>
      </c>
      <c r="D57" s="634" t="s">
        <v>358</v>
      </c>
      <c r="E57" s="635" t="s">
        <v>358</v>
      </c>
      <c r="F57" s="392" t="s">
        <v>4</v>
      </c>
      <c r="G57" s="304"/>
      <c r="H57" s="305"/>
      <c r="I57" s="306"/>
      <c r="J57" s="306"/>
      <c r="K57" s="34" t="str">
        <f t="shared" si="1"/>
        <v/>
      </c>
      <c r="L57" s="307"/>
      <c r="M57" s="383"/>
    </row>
    <row r="58" spans="1:13" ht="45" customHeight="1" x14ac:dyDescent="0.2">
      <c r="A58" s="307" t="str">
        <f t="shared" si="0"/>
        <v>RQF051</v>
      </c>
      <c r="B58" s="633" t="s">
        <v>359</v>
      </c>
      <c r="C58" s="634" t="s">
        <v>359</v>
      </c>
      <c r="D58" s="634" t="s">
        <v>359</v>
      </c>
      <c r="E58" s="635" t="s">
        <v>359</v>
      </c>
      <c r="F58" s="392" t="s">
        <v>4</v>
      </c>
      <c r="G58" s="304"/>
      <c r="H58" s="305"/>
      <c r="I58" s="306"/>
      <c r="J58" s="306"/>
      <c r="K58" s="34" t="str">
        <f t="shared" si="1"/>
        <v/>
      </c>
      <c r="L58" s="307"/>
      <c r="M58" s="383"/>
    </row>
    <row r="59" spans="1:13" ht="45" customHeight="1" x14ac:dyDescent="0.2">
      <c r="A59" s="307" t="str">
        <f t="shared" si="0"/>
        <v>RQF052</v>
      </c>
      <c r="B59" s="633" t="s">
        <v>360</v>
      </c>
      <c r="C59" s="634" t="s">
        <v>360</v>
      </c>
      <c r="D59" s="634" t="s">
        <v>360</v>
      </c>
      <c r="E59" s="635" t="s">
        <v>360</v>
      </c>
      <c r="F59" s="391" t="s">
        <v>4</v>
      </c>
      <c r="G59" s="304"/>
      <c r="H59" s="395"/>
      <c r="I59" s="306"/>
      <c r="J59" s="306"/>
      <c r="K59" s="34" t="str">
        <f t="shared" si="1"/>
        <v/>
      </c>
      <c r="L59" s="307"/>
      <c r="M59" s="383"/>
    </row>
    <row r="60" spans="1:13" ht="45" customHeight="1" x14ac:dyDescent="0.2">
      <c r="A60" s="307" t="str">
        <f t="shared" si="0"/>
        <v>RQF053</v>
      </c>
      <c r="B60" s="633" t="s">
        <v>361</v>
      </c>
      <c r="C60" s="634" t="s">
        <v>361</v>
      </c>
      <c r="D60" s="634" t="s">
        <v>361</v>
      </c>
      <c r="E60" s="635" t="s">
        <v>361</v>
      </c>
      <c r="F60" s="391" t="s">
        <v>4</v>
      </c>
      <c r="G60" s="304"/>
      <c r="H60" s="395"/>
      <c r="I60" s="306"/>
      <c r="J60" s="306"/>
      <c r="K60" s="34" t="str">
        <f t="shared" si="1"/>
        <v/>
      </c>
      <c r="L60" s="307"/>
      <c r="M60" s="383"/>
    </row>
    <row r="61" spans="1:13" ht="45" customHeight="1" x14ac:dyDescent="0.2">
      <c r="A61" s="307" t="str">
        <f t="shared" si="0"/>
        <v>RQF054</v>
      </c>
      <c r="B61" s="633" t="s">
        <v>362</v>
      </c>
      <c r="C61" s="634" t="s">
        <v>362</v>
      </c>
      <c r="D61" s="634" t="s">
        <v>362</v>
      </c>
      <c r="E61" s="635" t="s">
        <v>362</v>
      </c>
      <c r="F61" s="392" t="s">
        <v>5</v>
      </c>
      <c r="G61" s="304"/>
      <c r="H61" s="305"/>
      <c r="I61" s="306"/>
      <c r="J61" s="306"/>
      <c r="K61" s="34" t="str">
        <f t="shared" si="1"/>
        <v/>
      </c>
      <c r="L61" s="307"/>
      <c r="M61" s="383"/>
    </row>
    <row r="62" spans="1:13" ht="45" customHeight="1" x14ac:dyDescent="0.2">
      <c r="A62" s="307" t="str">
        <f t="shared" si="0"/>
        <v>RQF055</v>
      </c>
      <c r="B62" s="633" t="s">
        <v>363</v>
      </c>
      <c r="C62" s="634" t="s">
        <v>363</v>
      </c>
      <c r="D62" s="634" t="s">
        <v>363</v>
      </c>
      <c r="E62" s="635" t="s">
        <v>363</v>
      </c>
      <c r="F62" s="391" t="s">
        <v>4</v>
      </c>
      <c r="G62" s="304"/>
      <c r="H62" s="395"/>
      <c r="I62" s="306"/>
      <c r="J62" s="306"/>
      <c r="K62" s="34" t="str">
        <f t="shared" si="1"/>
        <v/>
      </c>
      <c r="L62" s="307"/>
      <c r="M62" s="383"/>
    </row>
    <row r="63" spans="1:13" ht="45" customHeight="1" x14ac:dyDescent="0.2">
      <c r="A63" s="307" t="str">
        <f t="shared" si="0"/>
        <v>RQF056</v>
      </c>
      <c r="B63" s="633" t="s">
        <v>364</v>
      </c>
      <c r="C63" s="634" t="s">
        <v>364</v>
      </c>
      <c r="D63" s="634" t="s">
        <v>364</v>
      </c>
      <c r="E63" s="635" t="s">
        <v>364</v>
      </c>
      <c r="F63" s="391" t="s">
        <v>4</v>
      </c>
      <c r="G63" s="304"/>
      <c r="H63" s="395"/>
      <c r="I63" s="306"/>
      <c r="J63" s="306"/>
      <c r="K63" s="34" t="str">
        <f t="shared" si="1"/>
        <v/>
      </c>
      <c r="L63" s="307"/>
      <c r="M63" s="383"/>
    </row>
    <row r="64" spans="1:13" ht="45" customHeight="1" x14ac:dyDescent="0.2">
      <c r="A64" s="307" t="str">
        <f t="shared" si="0"/>
        <v>RQF057</v>
      </c>
      <c r="B64" s="633" t="s">
        <v>365</v>
      </c>
      <c r="C64" s="634" t="s">
        <v>365</v>
      </c>
      <c r="D64" s="634" t="s">
        <v>365</v>
      </c>
      <c r="E64" s="635" t="s">
        <v>365</v>
      </c>
      <c r="F64" s="391" t="s">
        <v>4</v>
      </c>
      <c r="G64" s="304"/>
      <c r="H64" s="395"/>
      <c r="I64" s="306"/>
      <c r="J64" s="306"/>
      <c r="K64" s="34" t="str">
        <f t="shared" si="1"/>
        <v/>
      </c>
      <c r="L64" s="307"/>
      <c r="M64" s="383"/>
    </row>
    <row r="65" spans="1:13" ht="45" customHeight="1" x14ac:dyDescent="0.2">
      <c r="A65" s="307" t="str">
        <f t="shared" si="0"/>
        <v>RQF058</v>
      </c>
      <c r="B65" s="633" t="s">
        <v>366</v>
      </c>
      <c r="C65" s="634" t="s">
        <v>366</v>
      </c>
      <c r="D65" s="634" t="s">
        <v>366</v>
      </c>
      <c r="E65" s="635" t="s">
        <v>366</v>
      </c>
      <c r="F65" s="391" t="s">
        <v>4</v>
      </c>
      <c r="G65" s="304"/>
      <c r="H65" s="395"/>
      <c r="I65" s="306"/>
      <c r="J65" s="306"/>
      <c r="K65" s="34" t="str">
        <f t="shared" si="1"/>
        <v/>
      </c>
      <c r="L65" s="307"/>
      <c r="M65" s="383"/>
    </row>
    <row r="66" spans="1:13" ht="45" customHeight="1" x14ac:dyDescent="0.2">
      <c r="A66" s="307" t="str">
        <f t="shared" si="0"/>
        <v>RQF059</v>
      </c>
      <c r="B66" s="633" t="s">
        <v>367</v>
      </c>
      <c r="C66" s="634" t="s">
        <v>367</v>
      </c>
      <c r="D66" s="634" t="s">
        <v>367</v>
      </c>
      <c r="E66" s="635" t="s">
        <v>367</v>
      </c>
      <c r="F66" s="391" t="s">
        <v>4</v>
      </c>
      <c r="G66" s="304"/>
      <c r="H66" s="395"/>
      <c r="I66" s="306"/>
      <c r="J66" s="306"/>
      <c r="K66" s="34" t="str">
        <f t="shared" si="1"/>
        <v/>
      </c>
      <c r="L66" s="307"/>
      <c r="M66" s="383"/>
    </row>
    <row r="67" spans="1:13" ht="45" customHeight="1" x14ac:dyDescent="0.2">
      <c r="A67" s="307" t="str">
        <f t="shared" si="0"/>
        <v>RQF060</v>
      </c>
      <c r="B67" s="633" t="s">
        <v>368</v>
      </c>
      <c r="C67" s="634" t="s">
        <v>368</v>
      </c>
      <c r="D67" s="634" t="s">
        <v>368</v>
      </c>
      <c r="E67" s="635" t="s">
        <v>368</v>
      </c>
      <c r="F67" s="391" t="s">
        <v>4</v>
      </c>
      <c r="G67" s="304"/>
      <c r="H67" s="395"/>
      <c r="I67" s="306"/>
      <c r="J67" s="306"/>
      <c r="K67" s="34" t="str">
        <f t="shared" si="1"/>
        <v/>
      </c>
      <c r="L67" s="307"/>
      <c r="M67" s="383"/>
    </row>
    <row r="68" spans="1:13" ht="45" customHeight="1" x14ac:dyDescent="0.2">
      <c r="A68" s="307" t="str">
        <f t="shared" si="0"/>
        <v>RQF061</v>
      </c>
      <c r="B68" s="633" t="s">
        <v>369</v>
      </c>
      <c r="C68" s="634" t="s">
        <v>369</v>
      </c>
      <c r="D68" s="634" t="s">
        <v>369</v>
      </c>
      <c r="E68" s="635" t="s">
        <v>369</v>
      </c>
      <c r="F68" s="391" t="s">
        <v>4</v>
      </c>
      <c r="G68" s="304"/>
      <c r="H68" s="395"/>
      <c r="I68" s="306"/>
      <c r="J68" s="306"/>
      <c r="K68" s="34" t="str">
        <f t="shared" si="1"/>
        <v/>
      </c>
      <c r="L68" s="307"/>
      <c r="M68" s="383"/>
    </row>
    <row r="69" spans="1:13" ht="45" customHeight="1" x14ac:dyDescent="0.2">
      <c r="A69" s="307" t="str">
        <f t="shared" si="0"/>
        <v>RQF062</v>
      </c>
      <c r="B69" s="633" t="s">
        <v>370</v>
      </c>
      <c r="C69" s="634" t="s">
        <v>370</v>
      </c>
      <c r="D69" s="634" t="s">
        <v>370</v>
      </c>
      <c r="E69" s="635" t="s">
        <v>370</v>
      </c>
      <c r="F69" s="391" t="s">
        <v>4</v>
      </c>
      <c r="G69" s="304"/>
      <c r="H69" s="395"/>
      <c r="I69" s="306"/>
      <c r="J69" s="306"/>
      <c r="K69" s="34" t="str">
        <f t="shared" si="1"/>
        <v/>
      </c>
      <c r="L69" s="307"/>
      <c r="M69" s="383"/>
    </row>
    <row r="70" spans="1:13" ht="45" customHeight="1" x14ac:dyDescent="0.2">
      <c r="A70" s="307" t="str">
        <f t="shared" si="0"/>
        <v>RQF063</v>
      </c>
      <c r="B70" s="633" t="s">
        <v>371</v>
      </c>
      <c r="C70" s="634" t="s">
        <v>371</v>
      </c>
      <c r="D70" s="634" t="s">
        <v>371</v>
      </c>
      <c r="E70" s="635" t="s">
        <v>371</v>
      </c>
      <c r="F70" s="391" t="s">
        <v>4</v>
      </c>
      <c r="G70" s="304"/>
      <c r="H70" s="395"/>
      <c r="I70" s="306"/>
      <c r="J70" s="306"/>
      <c r="K70" s="34" t="str">
        <f t="shared" si="1"/>
        <v/>
      </c>
      <c r="L70" s="307"/>
      <c r="M70" s="383"/>
    </row>
    <row r="71" spans="1:13" ht="45" customHeight="1" x14ac:dyDescent="0.2">
      <c r="A71" s="307" t="str">
        <f t="shared" si="0"/>
        <v>RQF064</v>
      </c>
      <c r="B71" s="633" t="s">
        <v>372</v>
      </c>
      <c r="C71" s="634" t="s">
        <v>372</v>
      </c>
      <c r="D71" s="634" t="s">
        <v>372</v>
      </c>
      <c r="E71" s="635" t="s">
        <v>372</v>
      </c>
      <c r="F71" s="391" t="s">
        <v>4</v>
      </c>
      <c r="G71" s="304"/>
      <c r="H71" s="395"/>
      <c r="I71" s="306"/>
      <c r="J71" s="306"/>
      <c r="K71" s="34" t="str">
        <f t="shared" si="1"/>
        <v/>
      </c>
      <c r="L71" s="307"/>
      <c r="M71" s="383"/>
    </row>
    <row r="72" spans="1:13" ht="45" customHeight="1" x14ac:dyDescent="0.2">
      <c r="A72" s="307" t="str">
        <f t="shared" ref="A72:A96" si="2">IF(LEFT(A71,2)="ID",CONCATENATE(MID($A$7,SEARCH(" ",$A$7)+1,10),"001"),CONCATENATE(MID($A$7,SEARCH(" ",$A$7)+1,10),TEXT(RIGHT(A71,3)+1,"000")))</f>
        <v>RQF065</v>
      </c>
      <c r="B72" s="633" t="s">
        <v>373</v>
      </c>
      <c r="C72" s="634" t="s">
        <v>373</v>
      </c>
      <c r="D72" s="634" t="s">
        <v>373</v>
      </c>
      <c r="E72" s="635" t="s">
        <v>373</v>
      </c>
      <c r="F72" s="391" t="s">
        <v>4</v>
      </c>
      <c r="G72" s="304"/>
      <c r="H72" s="395"/>
      <c r="I72" s="306"/>
      <c r="J72" s="306"/>
      <c r="K72" s="34" t="str">
        <f t="shared" ref="K72:K96" si="3">IF(I72="","",I72*100)</f>
        <v/>
      </c>
      <c r="L72" s="307"/>
      <c r="M72" s="383"/>
    </row>
    <row r="73" spans="1:13" ht="45" customHeight="1" x14ac:dyDescent="0.2">
      <c r="A73" s="307" t="str">
        <f t="shared" si="2"/>
        <v>RQF066</v>
      </c>
      <c r="B73" s="633" t="s">
        <v>374</v>
      </c>
      <c r="C73" s="634" t="s">
        <v>374</v>
      </c>
      <c r="D73" s="634" t="s">
        <v>374</v>
      </c>
      <c r="E73" s="635" t="s">
        <v>374</v>
      </c>
      <c r="F73" s="391" t="s">
        <v>4</v>
      </c>
      <c r="G73" s="304"/>
      <c r="H73" s="395"/>
      <c r="I73" s="306"/>
      <c r="J73" s="306"/>
      <c r="K73" s="34" t="str">
        <f t="shared" si="3"/>
        <v/>
      </c>
      <c r="L73" s="307"/>
      <c r="M73" s="383"/>
    </row>
    <row r="74" spans="1:13" ht="45" customHeight="1" x14ac:dyDescent="0.2">
      <c r="A74" s="307" t="str">
        <f t="shared" si="2"/>
        <v>RQF067</v>
      </c>
      <c r="B74" s="633" t="s">
        <v>375</v>
      </c>
      <c r="C74" s="634" t="s">
        <v>375</v>
      </c>
      <c r="D74" s="634" t="s">
        <v>375</v>
      </c>
      <c r="E74" s="635" t="s">
        <v>375</v>
      </c>
      <c r="F74" s="391" t="s">
        <v>4</v>
      </c>
      <c r="G74" s="304"/>
      <c r="H74" s="395"/>
      <c r="I74" s="306"/>
      <c r="J74" s="306"/>
      <c r="K74" s="34" t="str">
        <f t="shared" si="3"/>
        <v/>
      </c>
      <c r="L74" s="307"/>
      <c r="M74" s="383"/>
    </row>
    <row r="75" spans="1:13" ht="45" customHeight="1" x14ac:dyDescent="0.2">
      <c r="A75" s="307" t="str">
        <f t="shared" si="2"/>
        <v>RQF068</v>
      </c>
      <c r="B75" s="633" t="s">
        <v>376</v>
      </c>
      <c r="C75" s="634" t="s">
        <v>376</v>
      </c>
      <c r="D75" s="634" t="s">
        <v>376</v>
      </c>
      <c r="E75" s="635" t="s">
        <v>376</v>
      </c>
      <c r="F75" s="391" t="s">
        <v>4</v>
      </c>
      <c r="G75" s="304"/>
      <c r="H75" s="395"/>
      <c r="I75" s="306"/>
      <c r="J75" s="306"/>
      <c r="K75" s="34" t="str">
        <f t="shared" si="3"/>
        <v/>
      </c>
      <c r="L75" s="307"/>
      <c r="M75" s="383"/>
    </row>
    <row r="76" spans="1:13" ht="45" customHeight="1" x14ac:dyDescent="0.2">
      <c r="A76" s="307" t="str">
        <f t="shared" si="2"/>
        <v>RQF069</v>
      </c>
      <c r="B76" s="633" t="s">
        <v>377</v>
      </c>
      <c r="C76" s="634" t="s">
        <v>377</v>
      </c>
      <c r="D76" s="634" t="s">
        <v>377</v>
      </c>
      <c r="E76" s="635" t="s">
        <v>377</v>
      </c>
      <c r="F76" s="391" t="s">
        <v>4</v>
      </c>
      <c r="G76" s="304"/>
      <c r="H76" s="395"/>
      <c r="I76" s="306"/>
      <c r="J76" s="306"/>
      <c r="K76" s="34" t="str">
        <f t="shared" si="3"/>
        <v/>
      </c>
      <c r="L76" s="307"/>
      <c r="M76" s="383"/>
    </row>
    <row r="77" spans="1:13" ht="45" customHeight="1" x14ac:dyDescent="0.2">
      <c r="A77" s="307" t="str">
        <f t="shared" si="2"/>
        <v>RQF070</v>
      </c>
      <c r="B77" s="633" t="s">
        <v>378</v>
      </c>
      <c r="C77" s="634" t="s">
        <v>378</v>
      </c>
      <c r="D77" s="634" t="s">
        <v>378</v>
      </c>
      <c r="E77" s="635" t="s">
        <v>378</v>
      </c>
      <c r="F77" s="391" t="s">
        <v>4</v>
      </c>
      <c r="G77" s="304"/>
      <c r="H77" s="395"/>
      <c r="I77" s="306"/>
      <c r="J77" s="306"/>
      <c r="K77" s="34" t="str">
        <f t="shared" si="3"/>
        <v/>
      </c>
      <c r="L77" s="307"/>
      <c r="M77" s="383"/>
    </row>
    <row r="78" spans="1:13" ht="45" customHeight="1" x14ac:dyDescent="0.2">
      <c r="A78" s="307" t="str">
        <f t="shared" si="2"/>
        <v>RQF071</v>
      </c>
      <c r="B78" s="633" t="s">
        <v>379</v>
      </c>
      <c r="C78" s="634" t="s">
        <v>379</v>
      </c>
      <c r="D78" s="634" t="s">
        <v>379</v>
      </c>
      <c r="E78" s="635" t="s">
        <v>379</v>
      </c>
      <c r="F78" s="391" t="s">
        <v>5</v>
      </c>
      <c r="G78" s="304"/>
      <c r="H78" s="395"/>
      <c r="I78" s="306"/>
      <c r="J78" s="306"/>
      <c r="K78" s="34" t="str">
        <f t="shared" si="3"/>
        <v/>
      </c>
      <c r="L78" s="307"/>
      <c r="M78" s="383"/>
    </row>
    <row r="79" spans="1:13" ht="45" customHeight="1" x14ac:dyDescent="0.2">
      <c r="A79" s="307" t="str">
        <f t="shared" si="2"/>
        <v>RQF072</v>
      </c>
      <c r="B79" s="633" t="s">
        <v>380</v>
      </c>
      <c r="C79" s="634" t="s">
        <v>380</v>
      </c>
      <c r="D79" s="634" t="s">
        <v>380</v>
      </c>
      <c r="E79" s="635" t="s">
        <v>380</v>
      </c>
      <c r="F79" s="392" t="s">
        <v>4</v>
      </c>
      <c r="G79" s="304"/>
      <c r="H79" s="305"/>
      <c r="I79" s="306"/>
      <c r="J79" s="306"/>
      <c r="K79" s="34" t="str">
        <f t="shared" si="3"/>
        <v/>
      </c>
      <c r="L79" s="307"/>
      <c r="M79" s="383"/>
    </row>
    <row r="80" spans="1:13" ht="45" customHeight="1" x14ac:dyDescent="0.2">
      <c r="A80" s="307" t="str">
        <f t="shared" si="2"/>
        <v>RQF073</v>
      </c>
      <c r="B80" s="633" t="s">
        <v>381</v>
      </c>
      <c r="C80" s="634" t="s">
        <v>381</v>
      </c>
      <c r="D80" s="634" t="s">
        <v>381</v>
      </c>
      <c r="E80" s="635" t="s">
        <v>381</v>
      </c>
      <c r="F80" s="392" t="s">
        <v>4</v>
      </c>
      <c r="G80" s="304"/>
      <c r="H80" s="305"/>
      <c r="I80" s="306"/>
      <c r="J80" s="306"/>
      <c r="K80" s="34" t="str">
        <f t="shared" si="3"/>
        <v/>
      </c>
      <c r="L80" s="307"/>
      <c r="M80" s="383"/>
    </row>
    <row r="81" spans="1:13" ht="45" customHeight="1" x14ac:dyDescent="0.2">
      <c r="A81" s="307" t="str">
        <f t="shared" si="2"/>
        <v>RQF074</v>
      </c>
      <c r="B81" s="633" t="s">
        <v>382</v>
      </c>
      <c r="C81" s="634" t="s">
        <v>382</v>
      </c>
      <c r="D81" s="634" t="s">
        <v>382</v>
      </c>
      <c r="E81" s="635" t="s">
        <v>382</v>
      </c>
      <c r="F81" s="392" t="s">
        <v>4</v>
      </c>
      <c r="G81" s="304"/>
      <c r="H81" s="305"/>
      <c r="I81" s="306"/>
      <c r="J81" s="306"/>
      <c r="K81" s="34" t="str">
        <f t="shared" si="3"/>
        <v/>
      </c>
      <c r="L81" s="307"/>
      <c r="M81" s="383"/>
    </row>
    <row r="82" spans="1:13" ht="45" customHeight="1" x14ac:dyDescent="0.2">
      <c r="A82" s="307" t="str">
        <f t="shared" si="2"/>
        <v>RQF075</v>
      </c>
      <c r="B82" s="633" t="s">
        <v>383</v>
      </c>
      <c r="C82" s="634" t="s">
        <v>383</v>
      </c>
      <c r="D82" s="634" t="s">
        <v>383</v>
      </c>
      <c r="E82" s="635" t="s">
        <v>383</v>
      </c>
      <c r="F82" s="392" t="s">
        <v>5</v>
      </c>
      <c r="G82" s="304"/>
      <c r="H82" s="305"/>
      <c r="I82" s="306"/>
      <c r="J82" s="306"/>
      <c r="K82" s="34" t="str">
        <f t="shared" si="3"/>
        <v/>
      </c>
      <c r="L82" s="307"/>
      <c r="M82" s="383"/>
    </row>
    <row r="83" spans="1:13" ht="45" customHeight="1" x14ac:dyDescent="0.2">
      <c r="A83" s="307" t="str">
        <f t="shared" si="2"/>
        <v>RQF076</v>
      </c>
      <c r="B83" s="633" t="s">
        <v>384</v>
      </c>
      <c r="C83" s="634" t="s">
        <v>384</v>
      </c>
      <c r="D83" s="634" t="s">
        <v>384</v>
      </c>
      <c r="E83" s="635" t="s">
        <v>384</v>
      </c>
      <c r="F83" s="391" t="s">
        <v>4</v>
      </c>
      <c r="G83" s="304"/>
      <c r="H83" s="395"/>
      <c r="I83" s="306"/>
      <c r="J83" s="306"/>
      <c r="K83" s="34" t="str">
        <f t="shared" si="3"/>
        <v/>
      </c>
      <c r="L83" s="307"/>
      <c r="M83" s="383"/>
    </row>
    <row r="84" spans="1:13" ht="45" customHeight="1" x14ac:dyDescent="0.2">
      <c r="A84" s="307" t="str">
        <f t="shared" si="2"/>
        <v>RQF077</v>
      </c>
      <c r="B84" s="633" t="s">
        <v>385</v>
      </c>
      <c r="C84" s="634" t="s">
        <v>385</v>
      </c>
      <c r="D84" s="634" t="s">
        <v>385</v>
      </c>
      <c r="E84" s="635" t="s">
        <v>385</v>
      </c>
      <c r="F84" s="392" t="s">
        <v>5</v>
      </c>
      <c r="G84" s="304"/>
      <c r="H84" s="305"/>
      <c r="I84" s="306"/>
      <c r="J84" s="306"/>
      <c r="K84" s="34" t="str">
        <f t="shared" si="3"/>
        <v/>
      </c>
      <c r="L84" s="307"/>
      <c r="M84" s="383"/>
    </row>
    <row r="85" spans="1:13" ht="45" customHeight="1" x14ac:dyDescent="0.2">
      <c r="A85" s="307" t="str">
        <f t="shared" si="2"/>
        <v>RQF078</v>
      </c>
      <c r="B85" s="633" t="s">
        <v>386</v>
      </c>
      <c r="C85" s="634" t="s">
        <v>386</v>
      </c>
      <c r="D85" s="634" t="s">
        <v>386</v>
      </c>
      <c r="E85" s="635" t="s">
        <v>386</v>
      </c>
      <c r="F85" s="392" t="s">
        <v>5</v>
      </c>
      <c r="G85" s="304"/>
      <c r="H85" s="305"/>
      <c r="I85" s="306"/>
      <c r="J85" s="306"/>
      <c r="K85" s="34" t="str">
        <f t="shared" si="3"/>
        <v/>
      </c>
      <c r="L85" s="307"/>
      <c r="M85" s="383"/>
    </row>
    <row r="86" spans="1:13" ht="45" customHeight="1" x14ac:dyDescent="0.2">
      <c r="A86" s="307" t="str">
        <f t="shared" si="2"/>
        <v>RQF079</v>
      </c>
      <c r="B86" s="633" t="s">
        <v>387</v>
      </c>
      <c r="C86" s="634" t="s">
        <v>387</v>
      </c>
      <c r="D86" s="634" t="s">
        <v>387</v>
      </c>
      <c r="E86" s="635" t="s">
        <v>387</v>
      </c>
      <c r="F86" s="392" t="s">
        <v>5</v>
      </c>
      <c r="G86" s="304"/>
      <c r="H86" s="305"/>
      <c r="I86" s="306"/>
      <c r="J86" s="306"/>
      <c r="K86" s="34" t="str">
        <f t="shared" si="3"/>
        <v/>
      </c>
      <c r="L86" s="307"/>
      <c r="M86" s="383"/>
    </row>
    <row r="87" spans="1:13" ht="45" customHeight="1" x14ac:dyDescent="0.2">
      <c r="A87" s="307" t="str">
        <f t="shared" si="2"/>
        <v>RQF080</v>
      </c>
      <c r="B87" s="633" t="s">
        <v>388</v>
      </c>
      <c r="C87" s="634" t="s">
        <v>388</v>
      </c>
      <c r="D87" s="634" t="s">
        <v>388</v>
      </c>
      <c r="E87" s="635" t="s">
        <v>388</v>
      </c>
      <c r="F87" s="392" t="s">
        <v>4</v>
      </c>
      <c r="G87" s="304"/>
      <c r="H87" s="305"/>
      <c r="I87" s="306"/>
      <c r="J87" s="306"/>
      <c r="K87" s="34" t="str">
        <f t="shared" si="3"/>
        <v/>
      </c>
      <c r="L87" s="307"/>
      <c r="M87" s="383"/>
    </row>
    <row r="88" spans="1:13" ht="45" customHeight="1" x14ac:dyDescent="0.2">
      <c r="A88" s="307" t="str">
        <f t="shared" si="2"/>
        <v>RQF081</v>
      </c>
      <c r="B88" s="633" t="s">
        <v>389</v>
      </c>
      <c r="C88" s="634" t="s">
        <v>389</v>
      </c>
      <c r="D88" s="634" t="s">
        <v>389</v>
      </c>
      <c r="E88" s="635" t="s">
        <v>389</v>
      </c>
      <c r="F88" s="392" t="s">
        <v>4</v>
      </c>
      <c r="G88" s="304"/>
      <c r="H88" s="395"/>
      <c r="I88" s="306"/>
      <c r="J88" s="306"/>
      <c r="K88" s="34" t="str">
        <f t="shared" si="3"/>
        <v/>
      </c>
      <c r="L88" s="307"/>
      <c r="M88" s="383"/>
    </row>
    <row r="89" spans="1:13" ht="45" customHeight="1" x14ac:dyDescent="0.2">
      <c r="A89" s="307" t="str">
        <f t="shared" si="2"/>
        <v>RQF082</v>
      </c>
      <c r="B89" s="633" t="s">
        <v>390</v>
      </c>
      <c r="C89" s="634" t="s">
        <v>390</v>
      </c>
      <c r="D89" s="634" t="s">
        <v>390</v>
      </c>
      <c r="E89" s="635" t="s">
        <v>390</v>
      </c>
      <c r="F89" s="391" t="s">
        <v>4</v>
      </c>
      <c r="G89" s="304"/>
      <c r="H89" s="395"/>
      <c r="I89" s="306"/>
      <c r="J89" s="306"/>
      <c r="K89" s="34" t="str">
        <f t="shared" si="3"/>
        <v/>
      </c>
      <c r="L89" s="307"/>
      <c r="M89" s="383"/>
    </row>
    <row r="90" spans="1:13" ht="45" customHeight="1" x14ac:dyDescent="0.2">
      <c r="A90" s="307" t="str">
        <f t="shared" si="2"/>
        <v>RQF083</v>
      </c>
      <c r="B90" s="633" t="s">
        <v>391</v>
      </c>
      <c r="C90" s="634" t="s">
        <v>391</v>
      </c>
      <c r="D90" s="634" t="s">
        <v>391</v>
      </c>
      <c r="E90" s="635" t="s">
        <v>391</v>
      </c>
      <c r="F90" s="391" t="s">
        <v>4</v>
      </c>
      <c r="G90" s="304"/>
      <c r="H90" s="395"/>
      <c r="I90" s="306"/>
      <c r="J90" s="306"/>
      <c r="K90" s="34" t="str">
        <f t="shared" si="3"/>
        <v/>
      </c>
      <c r="L90" s="307"/>
      <c r="M90" s="383"/>
    </row>
    <row r="91" spans="1:13" ht="45" customHeight="1" x14ac:dyDescent="0.2">
      <c r="A91" s="307" t="str">
        <f t="shared" si="2"/>
        <v>RQF084</v>
      </c>
      <c r="B91" s="633" t="s">
        <v>392</v>
      </c>
      <c r="C91" s="634" t="s">
        <v>392</v>
      </c>
      <c r="D91" s="634" t="s">
        <v>392</v>
      </c>
      <c r="E91" s="635" t="s">
        <v>392</v>
      </c>
      <c r="F91" s="391" t="s">
        <v>4</v>
      </c>
      <c r="G91" s="304"/>
      <c r="H91" s="395"/>
      <c r="I91" s="306"/>
      <c r="J91" s="306"/>
      <c r="K91" s="34" t="str">
        <f t="shared" si="3"/>
        <v/>
      </c>
      <c r="L91" s="307"/>
      <c r="M91" s="383"/>
    </row>
    <row r="92" spans="1:13" ht="45" customHeight="1" x14ac:dyDescent="0.2">
      <c r="A92" s="307" t="str">
        <f t="shared" si="2"/>
        <v>RQF085</v>
      </c>
      <c r="B92" s="633" t="s">
        <v>393</v>
      </c>
      <c r="C92" s="634" t="s">
        <v>393</v>
      </c>
      <c r="D92" s="634" t="s">
        <v>393</v>
      </c>
      <c r="E92" s="635" t="s">
        <v>393</v>
      </c>
      <c r="F92" s="391" t="s">
        <v>4</v>
      </c>
      <c r="G92" s="304"/>
      <c r="H92" s="395"/>
      <c r="I92" s="306"/>
      <c r="J92" s="306"/>
      <c r="K92" s="34" t="str">
        <f t="shared" si="3"/>
        <v/>
      </c>
      <c r="L92" s="307"/>
      <c r="M92" s="383"/>
    </row>
    <row r="93" spans="1:13" ht="45" customHeight="1" x14ac:dyDescent="0.2">
      <c r="A93" s="307" t="str">
        <f t="shared" si="2"/>
        <v>RQF086</v>
      </c>
      <c r="B93" s="633" t="s">
        <v>394</v>
      </c>
      <c r="C93" s="634" t="s">
        <v>394</v>
      </c>
      <c r="D93" s="634" t="s">
        <v>394</v>
      </c>
      <c r="E93" s="635" t="s">
        <v>394</v>
      </c>
      <c r="F93" s="392" t="s">
        <v>17</v>
      </c>
      <c r="G93" s="304"/>
      <c r="H93" s="305" t="s">
        <v>29</v>
      </c>
      <c r="I93" s="306">
        <v>0.15</v>
      </c>
      <c r="J93" s="306"/>
      <c r="K93" s="34">
        <f t="shared" si="3"/>
        <v>15</v>
      </c>
      <c r="L93" s="307"/>
      <c r="M93" s="383"/>
    </row>
    <row r="94" spans="1:13" ht="45" customHeight="1" x14ac:dyDescent="0.2">
      <c r="A94" s="307" t="str">
        <f t="shared" si="2"/>
        <v>RQF087</v>
      </c>
      <c r="B94" s="633" t="s">
        <v>395</v>
      </c>
      <c r="C94" s="634" t="s">
        <v>395</v>
      </c>
      <c r="D94" s="634" t="s">
        <v>395</v>
      </c>
      <c r="E94" s="635" t="s">
        <v>395</v>
      </c>
      <c r="F94" s="392" t="s">
        <v>17</v>
      </c>
      <c r="G94" s="304"/>
      <c r="H94" s="305" t="s">
        <v>28</v>
      </c>
      <c r="I94" s="306">
        <v>0.05</v>
      </c>
      <c r="J94" s="306"/>
      <c r="K94" s="34">
        <f t="shared" si="3"/>
        <v>5</v>
      </c>
      <c r="L94" s="307"/>
      <c r="M94" s="383"/>
    </row>
    <row r="95" spans="1:13" ht="45" customHeight="1" x14ac:dyDescent="0.2">
      <c r="A95" s="307" t="str">
        <f t="shared" si="2"/>
        <v>RQF088</v>
      </c>
      <c r="B95" s="633" t="s">
        <v>396</v>
      </c>
      <c r="C95" s="634" t="s">
        <v>396</v>
      </c>
      <c r="D95" s="634" t="s">
        <v>396</v>
      </c>
      <c r="E95" s="635" t="s">
        <v>396</v>
      </c>
      <c r="F95" s="392" t="s">
        <v>4</v>
      </c>
      <c r="G95" s="304"/>
      <c r="H95" s="305"/>
      <c r="I95" s="306"/>
      <c r="J95" s="306"/>
      <c r="K95" s="34" t="str">
        <f t="shared" si="3"/>
        <v/>
      </c>
      <c r="L95" s="307"/>
      <c r="M95" s="383"/>
    </row>
    <row r="96" spans="1:13" ht="45" customHeight="1" x14ac:dyDescent="0.2">
      <c r="A96" s="307" t="str">
        <f t="shared" si="2"/>
        <v>RQF089</v>
      </c>
      <c r="B96" s="636" t="s">
        <v>397</v>
      </c>
      <c r="C96" s="637" t="s">
        <v>397</v>
      </c>
      <c r="D96" s="637" t="s">
        <v>397</v>
      </c>
      <c r="E96" s="638" t="s">
        <v>397</v>
      </c>
      <c r="F96" s="392" t="s">
        <v>17</v>
      </c>
      <c r="G96" s="304"/>
      <c r="H96" s="305" t="s">
        <v>28</v>
      </c>
      <c r="I96" s="306">
        <v>0.05</v>
      </c>
      <c r="J96" s="306"/>
      <c r="K96" s="34">
        <f t="shared" si="3"/>
        <v>5</v>
      </c>
      <c r="L96" s="307"/>
      <c r="M96" s="383"/>
    </row>
    <row r="97" spans="1:13" x14ac:dyDescent="0.2">
      <c r="A97" s="101"/>
    </row>
    <row r="98" spans="1:13" ht="13.5" thickBot="1" x14ac:dyDescent="0.25">
      <c r="A98" s="278"/>
      <c r="B98" s="28" t="s">
        <v>52</v>
      </c>
      <c r="C98" s="28"/>
      <c r="D98" s="28"/>
      <c r="E98" s="28"/>
      <c r="F98" s="28" t="s">
        <v>53</v>
      </c>
      <c r="G98" s="28"/>
      <c r="H98" s="26"/>
      <c r="I98" s="26"/>
      <c r="J98" s="26"/>
    </row>
    <row r="99" spans="1:13" ht="26.25" thickBot="1" x14ac:dyDescent="0.25">
      <c r="A99" s="29" t="s">
        <v>215</v>
      </c>
      <c r="B99" s="31" t="s">
        <v>169</v>
      </c>
      <c r="C99" s="300"/>
      <c r="D99" s="300"/>
      <c r="E99" s="301"/>
      <c r="F99" s="30" t="s">
        <v>4</v>
      </c>
      <c r="G99" s="30" t="s">
        <v>57</v>
      </c>
      <c r="H99" s="30" t="s">
        <v>22</v>
      </c>
      <c r="I99" s="31" t="s">
        <v>55</v>
      </c>
      <c r="J99" s="30" t="s">
        <v>56</v>
      </c>
      <c r="K99" s="33" t="s">
        <v>58</v>
      </c>
      <c r="L99" s="364" t="s">
        <v>274</v>
      </c>
      <c r="M99" s="32" t="s">
        <v>275</v>
      </c>
    </row>
    <row r="100" spans="1:13" ht="45" customHeight="1" x14ac:dyDescent="0.2">
      <c r="A100" s="307" t="str">
        <f t="shared" ref="A100:A127" si="4">IF(LEFT(A99,2)="ID",CONCATENATE(MID($A$99,SEARCH(" ",$A$99)+1,10),"001"),CONCATENATE(MID($A$99,SEARCH(" ",$A$99)+1,10),TEXT(RIGHT(A99,3)+1,"000")))</f>
        <v>RQNF001</v>
      </c>
      <c r="B100" s="423" t="s">
        <v>429</v>
      </c>
      <c r="C100" s="424" t="s">
        <v>429</v>
      </c>
      <c r="D100" s="424" t="s">
        <v>429</v>
      </c>
      <c r="E100" s="425" t="s">
        <v>429</v>
      </c>
      <c r="F100" s="391" t="s">
        <v>4</v>
      </c>
      <c r="G100" s="304"/>
      <c r="H100" s="305"/>
      <c r="I100" s="306"/>
      <c r="J100" s="306"/>
      <c r="K100" s="34" t="str">
        <f t="shared" ref="K100:K127" si="5">IF(I100="","",I100*100)</f>
        <v/>
      </c>
      <c r="L100" s="307"/>
      <c r="M100" s="383"/>
    </row>
    <row r="101" spans="1:13" ht="45" customHeight="1" x14ac:dyDescent="0.2">
      <c r="A101" s="307" t="str">
        <f t="shared" si="4"/>
        <v>RQNF002</v>
      </c>
      <c r="B101" s="423" t="s">
        <v>430</v>
      </c>
      <c r="C101" s="424" t="s">
        <v>430</v>
      </c>
      <c r="D101" s="424" t="s">
        <v>430</v>
      </c>
      <c r="E101" s="425" t="s">
        <v>430</v>
      </c>
      <c r="F101" s="391" t="s">
        <v>4</v>
      </c>
      <c r="G101" s="304"/>
      <c r="H101" s="305"/>
      <c r="I101" s="306"/>
      <c r="J101" s="306"/>
      <c r="K101" s="34" t="str">
        <f t="shared" si="5"/>
        <v/>
      </c>
      <c r="L101" s="307"/>
      <c r="M101" s="383"/>
    </row>
    <row r="102" spans="1:13" ht="45" customHeight="1" x14ac:dyDescent="0.2">
      <c r="A102" s="307" t="str">
        <f t="shared" si="4"/>
        <v>RQNF003</v>
      </c>
      <c r="B102" s="423" t="s">
        <v>431</v>
      </c>
      <c r="C102" s="424" t="s">
        <v>431</v>
      </c>
      <c r="D102" s="424" t="s">
        <v>431</v>
      </c>
      <c r="E102" s="425" t="s">
        <v>431</v>
      </c>
      <c r="F102" s="391" t="s">
        <v>4</v>
      </c>
      <c r="G102" s="304"/>
      <c r="H102" s="305"/>
      <c r="I102" s="306"/>
      <c r="J102" s="306"/>
      <c r="K102" s="34" t="str">
        <f t="shared" si="5"/>
        <v/>
      </c>
      <c r="L102" s="307"/>
      <c r="M102" s="383"/>
    </row>
    <row r="103" spans="1:13" ht="45" customHeight="1" x14ac:dyDescent="0.2">
      <c r="A103" s="307" t="str">
        <f t="shared" si="4"/>
        <v>RQNF004</v>
      </c>
      <c r="B103" s="423" t="s">
        <v>432</v>
      </c>
      <c r="C103" s="424" t="s">
        <v>432</v>
      </c>
      <c r="D103" s="424" t="s">
        <v>432</v>
      </c>
      <c r="E103" s="425" t="s">
        <v>432</v>
      </c>
      <c r="F103" s="391" t="s">
        <v>4</v>
      </c>
      <c r="G103" s="304"/>
      <c r="H103" s="305"/>
      <c r="I103" s="306"/>
      <c r="J103" s="306"/>
      <c r="K103" s="34" t="str">
        <f t="shared" si="5"/>
        <v/>
      </c>
      <c r="L103" s="307"/>
      <c r="M103" s="383"/>
    </row>
    <row r="104" spans="1:13" ht="45" customHeight="1" x14ac:dyDescent="0.2">
      <c r="A104" s="307" t="str">
        <f t="shared" si="4"/>
        <v>RQNF005</v>
      </c>
      <c r="B104" s="423" t="s">
        <v>433</v>
      </c>
      <c r="C104" s="424" t="s">
        <v>433</v>
      </c>
      <c r="D104" s="424" t="s">
        <v>433</v>
      </c>
      <c r="E104" s="425" t="s">
        <v>433</v>
      </c>
      <c r="F104" s="391" t="s">
        <v>4</v>
      </c>
      <c r="G104" s="304"/>
      <c r="H104" s="305"/>
      <c r="I104" s="306"/>
      <c r="J104" s="306"/>
      <c r="K104" s="34" t="str">
        <f t="shared" si="5"/>
        <v/>
      </c>
      <c r="L104" s="307"/>
      <c r="M104" s="383"/>
    </row>
    <row r="105" spans="1:13" ht="45" customHeight="1" x14ac:dyDescent="0.2">
      <c r="A105" s="307" t="str">
        <f t="shared" si="4"/>
        <v>RQNF006</v>
      </c>
      <c r="B105" s="423" t="s">
        <v>434</v>
      </c>
      <c r="C105" s="424" t="s">
        <v>434</v>
      </c>
      <c r="D105" s="424" t="s">
        <v>434</v>
      </c>
      <c r="E105" s="425" t="s">
        <v>434</v>
      </c>
      <c r="F105" s="391" t="s">
        <v>4</v>
      </c>
      <c r="G105" s="304"/>
      <c r="H105" s="305"/>
      <c r="I105" s="306"/>
      <c r="J105" s="306"/>
      <c r="K105" s="34" t="str">
        <f t="shared" si="5"/>
        <v/>
      </c>
      <c r="L105" s="307"/>
      <c r="M105" s="383"/>
    </row>
    <row r="106" spans="1:13" ht="45" customHeight="1" x14ac:dyDescent="0.2">
      <c r="A106" s="307" t="str">
        <f t="shared" si="4"/>
        <v>RQNF007</v>
      </c>
      <c r="B106" s="423" t="s">
        <v>435</v>
      </c>
      <c r="C106" s="424" t="s">
        <v>435</v>
      </c>
      <c r="D106" s="424" t="s">
        <v>435</v>
      </c>
      <c r="E106" s="425" t="s">
        <v>435</v>
      </c>
      <c r="F106" s="391" t="s">
        <v>4</v>
      </c>
      <c r="G106" s="304"/>
      <c r="H106" s="305"/>
      <c r="I106" s="306"/>
      <c r="J106" s="306"/>
      <c r="K106" s="34" t="str">
        <f t="shared" si="5"/>
        <v/>
      </c>
      <c r="L106" s="307"/>
      <c r="M106" s="383"/>
    </row>
    <row r="107" spans="1:13" ht="45" customHeight="1" x14ac:dyDescent="0.2">
      <c r="A107" s="307" t="str">
        <f t="shared" si="4"/>
        <v>RQNF008</v>
      </c>
      <c r="B107" s="423" t="s">
        <v>436</v>
      </c>
      <c r="C107" s="424" t="s">
        <v>436</v>
      </c>
      <c r="D107" s="424" t="s">
        <v>436</v>
      </c>
      <c r="E107" s="425" t="s">
        <v>436</v>
      </c>
      <c r="F107" s="391" t="s">
        <v>4</v>
      </c>
      <c r="G107" s="304"/>
      <c r="H107" s="305"/>
      <c r="I107" s="306"/>
      <c r="J107" s="306"/>
      <c r="K107" s="34" t="str">
        <f t="shared" si="5"/>
        <v/>
      </c>
      <c r="L107" s="307"/>
      <c r="M107" s="383"/>
    </row>
    <row r="108" spans="1:13" ht="45" customHeight="1" x14ac:dyDescent="0.2">
      <c r="A108" s="307" t="str">
        <f t="shared" si="4"/>
        <v>RQNF009</v>
      </c>
      <c r="B108" s="423" t="s">
        <v>437</v>
      </c>
      <c r="C108" s="424" t="s">
        <v>437</v>
      </c>
      <c r="D108" s="424" t="s">
        <v>437</v>
      </c>
      <c r="E108" s="425" t="s">
        <v>437</v>
      </c>
      <c r="F108" s="391" t="s">
        <v>4</v>
      </c>
      <c r="G108" s="304"/>
      <c r="H108" s="305"/>
      <c r="I108" s="306"/>
      <c r="J108" s="306"/>
      <c r="K108" s="34" t="str">
        <f t="shared" si="5"/>
        <v/>
      </c>
      <c r="L108" s="307"/>
      <c r="M108" s="383"/>
    </row>
    <row r="109" spans="1:13" ht="45" customHeight="1" x14ac:dyDescent="0.2">
      <c r="A109" s="307" t="str">
        <f t="shared" si="4"/>
        <v>RQNF010</v>
      </c>
      <c r="B109" s="423" t="s">
        <v>438</v>
      </c>
      <c r="C109" s="424" t="s">
        <v>438</v>
      </c>
      <c r="D109" s="424" t="s">
        <v>438</v>
      </c>
      <c r="E109" s="425" t="s">
        <v>438</v>
      </c>
      <c r="F109" s="391" t="s">
        <v>5</v>
      </c>
      <c r="G109" s="304"/>
      <c r="H109" s="395"/>
      <c r="I109" s="306"/>
      <c r="J109" s="306"/>
      <c r="K109" s="34" t="str">
        <f t="shared" si="5"/>
        <v/>
      </c>
      <c r="L109" s="307"/>
      <c r="M109" s="383"/>
    </row>
    <row r="110" spans="1:13" ht="45" customHeight="1" x14ac:dyDescent="0.2">
      <c r="A110" s="307" t="str">
        <f t="shared" si="4"/>
        <v>RQNF011</v>
      </c>
      <c r="B110" s="423" t="s">
        <v>439</v>
      </c>
      <c r="C110" s="424" t="s">
        <v>439</v>
      </c>
      <c r="D110" s="424" t="s">
        <v>439</v>
      </c>
      <c r="E110" s="425" t="s">
        <v>439</v>
      </c>
      <c r="F110" s="391" t="s">
        <v>4</v>
      </c>
      <c r="G110" s="304"/>
      <c r="H110" s="305"/>
      <c r="I110" s="306"/>
      <c r="J110" s="306"/>
      <c r="K110" s="34" t="str">
        <f t="shared" si="5"/>
        <v/>
      </c>
      <c r="L110" s="307"/>
      <c r="M110" s="383"/>
    </row>
    <row r="111" spans="1:13" ht="45" customHeight="1" x14ac:dyDescent="0.2">
      <c r="A111" s="307" t="str">
        <f t="shared" si="4"/>
        <v>RQNF012</v>
      </c>
      <c r="B111" s="423" t="s">
        <v>440</v>
      </c>
      <c r="C111" s="424" t="s">
        <v>440</v>
      </c>
      <c r="D111" s="424" t="s">
        <v>440</v>
      </c>
      <c r="E111" s="425" t="s">
        <v>440</v>
      </c>
      <c r="F111" s="391" t="s">
        <v>4</v>
      </c>
      <c r="G111" s="304"/>
      <c r="H111" s="305"/>
      <c r="I111" s="306"/>
      <c r="J111" s="306"/>
      <c r="K111" s="34" t="str">
        <f t="shared" si="5"/>
        <v/>
      </c>
      <c r="L111" s="307"/>
      <c r="M111" s="383"/>
    </row>
    <row r="112" spans="1:13" ht="45" customHeight="1" x14ac:dyDescent="0.2">
      <c r="A112" s="307" t="str">
        <f t="shared" si="4"/>
        <v>RQNF013</v>
      </c>
      <c r="B112" s="423" t="s">
        <v>441</v>
      </c>
      <c r="C112" s="424" t="s">
        <v>441</v>
      </c>
      <c r="D112" s="424" t="s">
        <v>441</v>
      </c>
      <c r="E112" s="425" t="s">
        <v>441</v>
      </c>
      <c r="F112" s="391" t="s">
        <v>4</v>
      </c>
      <c r="G112" s="304"/>
      <c r="H112" s="305"/>
      <c r="I112" s="306"/>
      <c r="J112" s="306"/>
      <c r="K112" s="34" t="str">
        <f t="shared" si="5"/>
        <v/>
      </c>
      <c r="L112" s="307"/>
      <c r="M112" s="383"/>
    </row>
    <row r="113" spans="1:13" ht="45" customHeight="1" x14ac:dyDescent="0.2">
      <c r="A113" s="307" t="str">
        <f t="shared" si="4"/>
        <v>RQNF014</v>
      </c>
      <c r="B113" s="423" t="s">
        <v>442</v>
      </c>
      <c r="C113" s="424" t="s">
        <v>442</v>
      </c>
      <c r="D113" s="424" t="s">
        <v>442</v>
      </c>
      <c r="E113" s="425" t="s">
        <v>442</v>
      </c>
      <c r="F113" s="391" t="s">
        <v>4</v>
      </c>
      <c r="G113" s="304"/>
      <c r="H113" s="305"/>
      <c r="I113" s="306"/>
      <c r="J113" s="306"/>
      <c r="K113" s="34" t="str">
        <f t="shared" si="5"/>
        <v/>
      </c>
      <c r="L113" s="307"/>
      <c r="M113" s="383"/>
    </row>
    <row r="114" spans="1:13" ht="45" customHeight="1" x14ac:dyDescent="0.2">
      <c r="A114" s="307" t="str">
        <f t="shared" si="4"/>
        <v>RQNF015</v>
      </c>
      <c r="B114" s="423" t="s">
        <v>443</v>
      </c>
      <c r="C114" s="424" t="s">
        <v>443</v>
      </c>
      <c r="D114" s="424" t="s">
        <v>443</v>
      </c>
      <c r="E114" s="425" t="s">
        <v>443</v>
      </c>
      <c r="F114" s="391" t="s">
        <v>4</v>
      </c>
      <c r="G114" s="304"/>
      <c r="H114" s="305"/>
      <c r="I114" s="306"/>
      <c r="J114" s="306"/>
      <c r="K114" s="34" t="str">
        <f t="shared" si="5"/>
        <v/>
      </c>
      <c r="L114" s="307"/>
      <c r="M114" s="383"/>
    </row>
    <row r="115" spans="1:13" ht="45" customHeight="1" x14ac:dyDescent="0.2">
      <c r="A115" s="307" t="str">
        <f t="shared" si="4"/>
        <v>RQNF016</v>
      </c>
      <c r="B115" s="423" t="s">
        <v>444</v>
      </c>
      <c r="C115" s="424" t="s">
        <v>444</v>
      </c>
      <c r="D115" s="424" t="s">
        <v>444</v>
      </c>
      <c r="E115" s="425" t="s">
        <v>444</v>
      </c>
      <c r="F115" s="391" t="s">
        <v>4</v>
      </c>
      <c r="G115" s="304"/>
      <c r="H115" s="305"/>
      <c r="I115" s="306"/>
      <c r="J115" s="306"/>
      <c r="K115" s="34" t="str">
        <f t="shared" si="5"/>
        <v/>
      </c>
      <c r="L115" s="307"/>
      <c r="M115" s="383"/>
    </row>
    <row r="116" spans="1:13" ht="45" customHeight="1" x14ac:dyDescent="0.2">
      <c r="A116" s="307" t="str">
        <f t="shared" si="4"/>
        <v>RQNF017</v>
      </c>
      <c r="B116" s="423" t="s">
        <v>445</v>
      </c>
      <c r="C116" s="424" t="s">
        <v>445</v>
      </c>
      <c r="D116" s="424" t="s">
        <v>445</v>
      </c>
      <c r="E116" s="425" t="s">
        <v>445</v>
      </c>
      <c r="F116" s="391" t="s">
        <v>4</v>
      </c>
      <c r="G116" s="304"/>
      <c r="H116" s="305"/>
      <c r="I116" s="306"/>
      <c r="J116" s="306"/>
      <c r="K116" s="34" t="str">
        <f t="shared" si="5"/>
        <v/>
      </c>
      <c r="L116" s="307"/>
      <c r="M116" s="383"/>
    </row>
    <row r="117" spans="1:13" ht="45" customHeight="1" x14ac:dyDescent="0.2">
      <c r="A117" s="307" t="str">
        <f t="shared" si="4"/>
        <v>RQNF018</v>
      </c>
      <c r="B117" s="423" t="s">
        <v>446</v>
      </c>
      <c r="C117" s="424" t="s">
        <v>446</v>
      </c>
      <c r="D117" s="424" t="s">
        <v>446</v>
      </c>
      <c r="E117" s="425" t="s">
        <v>446</v>
      </c>
      <c r="F117" s="391" t="s">
        <v>4</v>
      </c>
      <c r="G117" s="304"/>
      <c r="H117" s="305"/>
      <c r="I117" s="306"/>
      <c r="J117" s="306"/>
      <c r="K117" s="34" t="str">
        <f t="shared" si="5"/>
        <v/>
      </c>
      <c r="L117" s="307"/>
      <c r="M117" s="383"/>
    </row>
    <row r="118" spans="1:13" ht="45" customHeight="1" x14ac:dyDescent="0.2">
      <c r="A118" s="307" t="str">
        <f t="shared" si="4"/>
        <v>RQNF019</v>
      </c>
      <c r="B118" s="423" t="s">
        <v>447</v>
      </c>
      <c r="C118" s="424" t="s">
        <v>447</v>
      </c>
      <c r="D118" s="424" t="s">
        <v>447</v>
      </c>
      <c r="E118" s="425" t="s">
        <v>447</v>
      </c>
      <c r="F118" s="391" t="s">
        <v>4</v>
      </c>
      <c r="G118" s="304"/>
      <c r="H118" s="305"/>
      <c r="I118" s="306"/>
      <c r="J118" s="306"/>
      <c r="K118" s="34" t="str">
        <f t="shared" si="5"/>
        <v/>
      </c>
      <c r="L118" s="307"/>
      <c r="M118" s="383"/>
    </row>
    <row r="119" spans="1:13" ht="45" customHeight="1" x14ac:dyDescent="0.2">
      <c r="A119" s="307" t="str">
        <f t="shared" si="4"/>
        <v>RQNF020</v>
      </c>
      <c r="B119" s="423" t="s">
        <v>448</v>
      </c>
      <c r="C119" s="424" t="s">
        <v>448</v>
      </c>
      <c r="D119" s="424" t="s">
        <v>448</v>
      </c>
      <c r="E119" s="425" t="s">
        <v>448</v>
      </c>
      <c r="F119" s="391" t="s">
        <v>4</v>
      </c>
      <c r="G119" s="304"/>
      <c r="H119" s="395"/>
      <c r="I119" s="306"/>
      <c r="J119" s="306"/>
      <c r="K119" s="34" t="str">
        <f t="shared" si="5"/>
        <v/>
      </c>
      <c r="L119" s="307"/>
      <c r="M119" s="383"/>
    </row>
    <row r="120" spans="1:13" ht="45" customHeight="1" x14ac:dyDescent="0.2">
      <c r="A120" s="307" t="str">
        <f t="shared" si="4"/>
        <v>RQNF021</v>
      </c>
      <c r="B120" s="423" t="s">
        <v>449</v>
      </c>
      <c r="C120" s="424" t="s">
        <v>449</v>
      </c>
      <c r="D120" s="424" t="s">
        <v>449</v>
      </c>
      <c r="E120" s="425" t="s">
        <v>449</v>
      </c>
      <c r="F120" s="391" t="s">
        <v>4</v>
      </c>
      <c r="G120" s="304"/>
      <c r="H120" s="305"/>
      <c r="I120" s="306"/>
      <c r="J120" s="306"/>
      <c r="K120" s="34" t="str">
        <f t="shared" si="5"/>
        <v/>
      </c>
      <c r="L120" s="307"/>
      <c r="M120" s="383"/>
    </row>
    <row r="121" spans="1:13" ht="45" customHeight="1" x14ac:dyDescent="0.2">
      <c r="A121" s="307" t="str">
        <f t="shared" si="4"/>
        <v>RQNF022</v>
      </c>
      <c r="B121" s="423" t="s">
        <v>450</v>
      </c>
      <c r="C121" s="424" t="s">
        <v>450</v>
      </c>
      <c r="D121" s="424" t="s">
        <v>450</v>
      </c>
      <c r="E121" s="425" t="s">
        <v>450</v>
      </c>
      <c r="F121" s="391" t="s">
        <v>4</v>
      </c>
      <c r="G121" s="304"/>
      <c r="H121" s="305"/>
      <c r="I121" s="306"/>
      <c r="J121" s="306"/>
      <c r="K121" s="34" t="str">
        <f t="shared" si="5"/>
        <v/>
      </c>
      <c r="L121" s="307"/>
      <c r="M121" s="383"/>
    </row>
    <row r="122" spans="1:13" ht="45" customHeight="1" x14ac:dyDescent="0.2">
      <c r="A122" s="307" t="str">
        <f t="shared" si="4"/>
        <v>RQNF023</v>
      </c>
      <c r="B122" s="423" t="s">
        <v>451</v>
      </c>
      <c r="C122" s="424" t="s">
        <v>451</v>
      </c>
      <c r="D122" s="424" t="s">
        <v>451</v>
      </c>
      <c r="E122" s="425" t="s">
        <v>451</v>
      </c>
      <c r="F122" s="391" t="s">
        <v>4</v>
      </c>
      <c r="G122" s="304"/>
      <c r="H122" s="305"/>
      <c r="I122" s="306"/>
      <c r="J122" s="306"/>
      <c r="K122" s="34" t="str">
        <f t="shared" si="5"/>
        <v/>
      </c>
      <c r="L122" s="307"/>
      <c r="M122" s="383"/>
    </row>
    <row r="123" spans="1:13" ht="45" customHeight="1" x14ac:dyDescent="0.2">
      <c r="A123" s="307" t="str">
        <f t="shared" si="4"/>
        <v>RQNF024</v>
      </c>
      <c r="B123" s="423" t="s">
        <v>452</v>
      </c>
      <c r="C123" s="424" t="s">
        <v>452</v>
      </c>
      <c r="D123" s="424" t="s">
        <v>452</v>
      </c>
      <c r="E123" s="425" t="s">
        <v>452</v>
      </c>
      <c r="F123" s="391" t="s">
        <v>4</v>
      </c>
      <c r="G123" s="304"/>
      <c r="H123" s="305"/>
      <c r="I123" s="306"/>
      <c r="J123" s="306"/>
      <c r="K123" s="34" t="str">
        <f t="shared" si="5"/>
        <v/>
      </c>
      <c r="L123" s="307"/>
      <c r="M123" s="383"/>
    </row>
    <row r="124" spans="1:13" ht="45" customHeight="1" x14ac:dyDescent="0.2">
      <c r="A124" s="307" t="str">
        <f t="shared" si="4"/>
        <v>RQNF025</v>
      </c>
      <c r="B124" s="423" t="s">
        <v>453</v>
      </c>
      <c r="C124" s="424" t="s">
        <v>453</v>
      </c>
      <c r="D124" s="424" t="s">
        <v>453</v>
      </c>
      <c r="E124" s="425" t="s">
        <v>453</v>
      </c>
      <c r="F124" s="391" t="s">
        <v>4</v>
      </c>
      <c r="G124" s="304"/>
      <c r="H124" s="305"/>
      <c r="I124" s="306"/>
      <c r="J124" s="306"/>
      <c r="K124" s="34" t="str">
        <f t="shared" si="5"/>
        <v/>
      </c>
      <c r="L124" s="307"/>
      <c r="M124" s="383"/>
    </row>
    <row r="125" spans="1:13" ht="45" customHeight="1" x14ac:dyDescent="0.2">
      <c r="A125" s="307" t="str">
        <f t="shared" si="4"/>
        <v>RQNF026</v>
      </c>
      <c r="B125" s="423" t="s">
        <v>454</v>
      </c>
      <c r="C125" s="424" t="s">
        <v>454</v>
      </c>
      <c r="D125" s="424" t="s">
        <v>454</v>
      </c>
      <c r="E125" s="425" t="s">
        <v>454</v>
      </c>
      <c r="F125" s="391" t="s">
        <v>5</v>
      </c>
      <c r="G125" s="304"/>
      <c r="H125" s="305"/>
      <c r="I125" s="306"/>
      <c r="J125" s="306"/>
      <c r="K125" s="34" t="str">
        <f t="shared" si="5"/>
        <v/>
      </c>
      <c r="L125" s="307"/>
      <c r="M125" s="383"/>
    </row>
    <row r="126" spans="1:13" ht="45" customHeight="1" x14ac:dyDescent="0.2">
      <c r="A126" s="307" t="str">
        <f t="shared" si="4"/>
        <v>RQNF027</v>
      </c>
      <c r="B126" s="423" t="s">
        <v>455</v>
      </c>
      <c r="C126" s="424" t="s">
        <v>455</v>
      </c>
      <c r="D126" s="424" t="s">
        <v>455</v>
      </c>
      <c r="E126" s="425" t="s">
        <v>455</v>
      </c>
      <c r="F126" s="391" t="s">
        <v>4</v>
      </c>
      <c r="G126" s="304"/>
      <c r="H126" s="305"/>
      <c r="I126" s="306"/>
      <c r="J126" s="306"/>
      <c r="K126" s="34" t="str">
        <f t="shared" si="5"/>
        <v/>
      </c>
      <c r="L126" s="307"/>
      <c r="M126" s="383"/>
    </row>
    <row r="127" spans="1:13" ht="45" customHeight="1" x14ac:dyDescent="0.2">
      <c r="A127" s="307" t="str">
        <f t="shared" si="4"/>
        <v>RQNF028</v>
      </c>
      <c r="B127" s="423" t="s">
        <v>456</v>
      </c>
      <c r="C127" s="424" t="s">
        <v>456</v>
      </c>
      <c r="D127" s="424" t="s">
        <v>456</v>
      </c>
      <c r="E127" s="425" t="s">
        <v>456</v>
      </c>
      <c r="F127" s="391" t="s">
        <v>4</v>
      </c>
      <c r="G127" s="304"/>
      <c r="H127" s="305"/>
      <c r="I127" s="306"/>
      <c r="J127" s="306"/>
      <c r="K127" s="34" t="str">
        <f t="shared" si="5"/>
        <v/>
      </c>
      <c r="L127" s="307"/>
      <c r="M127" s="383"/>
    </row>
    <row r="129" spans="1:13" ht="13.5" thickBot="1" x14ac:dyDescent="0.25">
      <c r="A129" s="278"/>
      <c r="B129" s="28" t="s">
        <v>52</v>
      </c>
      <c r="C129" s="28"/>
      <c r="D129" s="28"/>
      <c r="E129" s="28"/>
      <c r="F129" s="28" t="s">
        <v>53</v>
      </c>
      <c r="G129" s="28"/>
      <c r="H129" s="26"/>
      <c r="I129" s="26"/>
      <c r="J129" s="26"/>
    </row>
    <row r="130" spans="1:13" ht="26.25" thickBot="1" x14ac:dyDescent="0.25">
      <c r="A130" s="29" t="s">
        <v>216</v>
      </c>
      <c r="B130" s="31" t="s">
        <v>170</v>
      </c>
      <c r="C130" s="302"/>
      <c r="D130" s="302"/>
      <c r="E130" s="303"/>
      <c r="F130" s="30" t="s">
        <v>4</v>
      </c>
      <c r="G130" s="30" t="s">
        <v>57</v>
      </c>
      <c r="H130" s="30" t="s">
        <v>22</v>
      </c>
      <c r="I130" s="31" t="s">
        <v>55</v>
      </c>
      <c r="J130" s="30" t="s">
        <v>56</v>
      </c>
      <c r="K130" s="33" t="s">
        <v>58</v>
      </c>
      <c r="L130" s="364" t="s">
        <v>274</v>
      </c>
      <c r="M130" s="32" t="s">
        <v>275</v>
      </c>
    </row>
    <row r="131" spans="1:13" ht="45" customHeight="1" x14ac:dyDescent="0.2">
      <c r="A131" s="307" t="str">
        <f t="shared" ref="A131:A194" si="6">IF(LEFT(A130,2)="ID",CONCATENATE(MID($A$130,SEARCH(" ",$A$130)+1,10),"001"),CONCATENATE(MID($A$130,SEARCH(" ",$A$130)+1,10),TEXT(RIGHT(A130,3)+1,"000")))</f>
        <v>RQS001</v>
      </c>
      <c r="B131" s="639" t="s">
        <v>457</v>
      </c>
      <c r="C131" s="640" t="s">
        <v>457</v>
      </c>
      <c r="D131" s="640" t="s">
        <v>457</v>
      </c>
      <c r="E131" s="641" t="s">
        <v>457</v>
      </c>
      <c r="F131" s="304" t="s">
        <v>4</v>
      </c>
      <c r="G131" s="304">
        <f>IF(H131="",0,VLOOKUP(H131,Parâmetros!$N$3:$O$8,2,0)*I131)</f>
        <v>0</v>
      </c>
      <c r="H131" s="305"/>
      <c r="I131" s="306"/>
      <c r="J131" s="306"/>
      <c r="K131" s="34" t="str">
        <f t="shared" ref="K131:K194" si="7">IF(I131="","",I131*100)</f>
        <v/>
      </c>
      <c r="L131" s="363"/>
      <c r="M131" s="383"/>
    </row>
    <row r="132" spans="1:13" ht="45" customHeight="1" x14ac:dyDescent="0.2">
      <c r="A132" s="307" t="str">
        <f t="shared" si="6"/>
        <v>RQS002</v>
      </c>
      <c r="B132" s="633" t="s">
        <v>458</v>
      </c>
      <c r="C132" s="634" t="s">
        <v>458</v>
      </c>
      <c r="D132" s="634" t="s">
        <v>458</v>
      </c>
      <c r="E132" s="635" t="s">
        <v>458</v>
      </c>
      <c r="F132" s="304" t="s">
        <v>4</v>
      </c>
      <c r="G132" s="304">
        <f>IF(H132="",0,VLOOKUP(H132,Parâmetros!$N$3:$O$8,2,0)*I132)</f>
        <v>0</v>
      </c>
      <c r="H132" s="305"/>
      <c r="I132" s="306"/>
      <c r="J132" s="306"/>
      <c r="K132" s="34" t="str">
        <f t="shared" si="7"/>
        <v/>
      </c>
      <c r="L132" s="384"/>
      <c r="M132" s="383"/>
    </row>
    <row r="133" spans="1:13" ht="45" customHeight="1" x14ac:dyDescent="0.2">
      <c r="A133" s="307" t="str">
        <f t="shared" si="6"/>
        <v>RQS003</v>
      </c>
      <c r="B133" s="633" t="s">
        <v>459</v>
      </c>
      <c r="C133" s="634" t="s">
        <v>459</v>
      </c>
      <c r="D133" s="634" t="s">
        <v>459</v>
      </c>
      <c r="E133" s="635" t="s">
        <v>459</v>
      </c>
      <c r="F133" s="304" t="s">
        <v>4</v>
      </c>
      <c r="G133" s="304">
        <f>IF(H133="",0,VLOOKUP(H133,Parâmetros!$N$3:$O$8,2,0)*I133)</f>
        <v>0</v>
      </c>
      <c r="H133" s="305"/>
      <c r="I133" s="306"/>
      <c r="J133" s="306"/>
      <c r="K133" s="34" t="str">
        <f t="shared" si="7"/>
        <v/>
      </c>
      <c r="L133" s="384"/>
      <c r="M133" s="383"/>
    </row>
    <row r="134" spans="1:13" ht="45" customHeight="1" x14ac:dyDescent="0.2">
      <c r="A134" s="307" t="str">
        <f t="shared" si="6"/>
        <v>RQS004</v>
      </c>
      <c r="B134" s="633" t="s">
        <v>460</v>
      </c>
      <c r="C134" s="634" t="s">
        <v>460</v>
      </c>
      <c r="D134" s="634" t="s">
        <v>460</v>
      </c>
      <c r="E134" s="635" t="s">
        <v>460</v>
      </c>
      <c r="F134" s="304" t="s">
        <v>4</v>
      </c>
      <c r="G134" s="304">
        <f>IF(H134="",0,VLOOKUP(H134,Parâmetros!$N$3:$O$8,2,0)*I134)</f>
        <v>0</v>
      </c>
      <c r="H134" s="305"/>
      <c r="I134" s="306"/>
      <c r="J134" s="306"/>
      <c r="K134" s="34" t="str">
        <f t="shared" si="7"/>
        <v/>
      </c>
      <c r="L134" s="384"/>
      <c r="M134" s="383"/>
    </row>
    <row r="135" spans="1:13" ht="45" customHeight="1" x14ac:dyDescent="0.2">
      <c r="A135" s="307" t="str">
        <f t="shared" si="6"/>
        <v>RQS005</v>
      </c>
      <c r="B135" s="633" t="s">
        <v>461</v>
      </c>
      <c r="C135" s="634" t="s">
        <v>461</v>
      </c>
      <c r="D135" s="634" t="s">
        <v>461</v>
      </c>
      <c r="E135" s="635" t="s">
        <v>461</v>
      </c>
      <c r="F135" s="304" t="s">
        <v>4</v>
      </c>
      <c r="G135" s="304">
        <f>IF(H135="",0,VLOOKUP(H135,Parâmetros!$N$3:$O$8,2,0)*I135)</f>
        <v>0</v>
      </c>
      <c r="H135" s="305"/>
      <c r="I135" s="306"/>
      <c r="J135" s="306"/>
      <c r="K135" s="34" t="str">
        <f t="shared" si="7"/>
        <v/>
      </c>
      <c r="L135" s="384"/>
      <c r="M135" s="383"/>
    </row>
    <row r="136" spans="1:13" ht="45" customHeight="1" x14ac:dyDescent="0.2">
      <c r="A136" s="307" t="str">
        <f t="shared" si="6"/>
        <v>RQS006</v>
      </c>
      <c r="B136" s="633" t="s">
        <v>575</v>
      </c>
      <c r="C136" s="634" t="s">
        <v>575</v>
      </c>
      <c r="D136" s="634" t="s">
        <v>575</v>
      </c>
      <c r="E136" s="635" t="s">
        <v>575</v>
      </c>
      <c r="F136" s="304" t="s">
        <v>4</v>
      </c>
      <c r="G136" s="304">
        <f>IF(H136="",0,VLOOKUP(H136,Parâmetros!$N$3:$O$8,2,0)*I136)</f>
        <v>0</v>
      </c>
      <c r="H136" s="305"/>
      <c r="I136" s="306"/>
      <c r="J136" s="306"/>
      <c r="K136" s="34" t="str">
        <f t="shared" si="7"/>
        <v/>
      </c>
      <c r="L136" s="384"/>
      <c r="M136" s="383"/>
    </row>
    <row r="137" spans="1:13" ht="45" customHeight="1" x14ac:dyDescent="0.2">
      <c r="A137" s="307" t="str">
        <f t="shared" si="6"/>
        <v>RQS007</v>
      </c>
      <c r="B137" s="633" t="s">
        <v>462</v>
      </c>
      <c r="C137" s="634" t="s">
        <v>462</v>
      </c>
      <c r="D137" s="634" t="s">
        <v>462</v>
      </c>
      <c r="E137" s="635" t="s">
        <v>462</v>
      </c>
      <c r="F137" s="304" t="s">
        <v>4</v>
      </c>
      <c r="G137" s="304">
        <f>IF(H137="",0,VLOOKUP(H137,Parâmetros!$N$3:$O$8,2,0)*I137)</f>
        <v>0</v>
      </c>
      <c r="H137" s="305"/>
      <c r="I137" s="306"/>
      <c r="J137" s="306"/>
      <c r="K137" s="34" t="str">
        <f t="shared" si="7"/>
        <v/>
      </c>
      <c r="L137" s="384"/>
      <c r="M137" s="383"/>
    </row>
    <row r="138" spans="1:13" ht="45" customHeight="1" x14ac:dyDescent="0.2">
      <c r="A138" s="307" t="str">
        <f t="shared" si="6"/>
        <v>RQS008</v>
      </c>
      <c r="B138" s="633" t="s">
        <v>463</v>
      </c>
      <c r="C138" s="634" t="s">
        <v>463</v>
      </c>
      <c r="D138" s="634" t="s">
        <v>463</v>
      </c>
      <c r="E138" s="635" t="s">
        <v>463</v>
      </c>
      <c r="F138" s="304" t="s">
        <v>4</v>
      </c>
      <c r="G138" s="304">
        <f>IF(H138="",0,VLOOKUP(H138,Parâmetros!$N$3:$O$8,2,0)*I138)</f>
        <v>0</v>
      </c>
      <c r="H138" s="305"/>
      <c r="I138" s="306"/>
      <c r="J138" s="306"/>
      <c r="K138" s="34" t="str">
        <f t="shared" si="7"/>
        <v/>
      </c>
      <c r="L138" s="384"/>
      <c r="M138" s="383"/>
    </row>
    <row r="139" spans="1:13" ht="45" customHeight="1" x14ac:dyDescent="0.2">
      <c r="A139" s="307" t="str">
        <f t="shared" si="6"/>
        <v>RQS009</v>
      </c>
      <c r="B139" s="633" t="s">
        <v>464</v>
      </c>
      <c r="C139" s="634" t="s">
        <v>464</v>
      </c>
      <c r="D139" s="634" t="s">
        <v>464</v>
      </c>
      <c r="E139" s="635" t="s">
        <v>464</v>
      </c>
      <c r="F139" s="304" t="s">
        <v>4</v>
      </c>
      <c r="G139" s="304">
        <f>IF(H139="",0,VLOOKUP(H139,Parâmetros!$N$3:$O$8,2,0)*I139)</f>
        <v>0</v>
      </c>
      <c r="H139" s="305"/>
      <c r="I139" s="306"/>
      <c r="J139" s="306"/>
      <c r="K139" s="34" t="str">
        <f t="shared" si="7"/>
        <v/>
      </c>
      <c r="L139" s="384"/>
      <c r="M139" s="383"/>
    </row>
    <row r="140" spans="1:13" ht="45" customHeight="1" x14ac:dyDescent="0.2">
      <c r="A140" s="307" t="str">
        <f t="shared" si="6"/>
        <v>RQS010</v>
      </c>
      <c r="B140" s="633" t="s">
        <v>465</v>
      </c>
      <c r="C140" s="634" t="s">
        <v>465</v>
      </c>
      <c r="D140" s="634" t="s">
        <v>465</v>
      </c>
      <c r="E140" s="635" t="s">
        <v>465</v>
      </c>
      <c r="F140" s="304" t="s">
        <v>4</v>
      </c>
      <c r="G140" s="304">
        <f>IF(H140="",0,VLOOKUP(H140,Parâmetros!$N$3:$O$8,2,0)*I140)</f>
        <v>0</v>
      </c>
      <c r="H140" s="305"/>
      <c r="I140" s="306"/>
      <c r="J140" s="306"/>
      <c r="K140" s="34" t="str">
        <f t="shared" si="7"/>
        <v/>
      </c>
      <c r="L140" s="384"/>
      <c r="M140" s="383"/>
    </row>
    <row r="141" spans="1:13" ht="45" customHeight="1" x14ac:dyDescent="0.2">
      <c r="A141" s="307" t="str">
        <f t="shared" si="6"/>
        <v>RQS011</v>
      </c>
      <c r="B141" s="633" t="s">
        <v>466</v>
      </c>
      <c r="C141" s="634" t="s">
        <v>466</v>
      </c>
      <c r="D141" s="634" t="s">
        <v>466</v>
      </c>
      <c r="E141" s="635" t="s">
        <v>466</v>
      </c>
      <c r="F141" s="304" t="s">
        <v>4</v>
      </c>
      <c r="G141" s="304">
        <f>IF(H141="",0,VLOOKUP(H141,Parâmetros!$N$3:$O$8,2,0)*I141)</f>
        <v>0</v>
      </c>
      <c r="H141" s="305"/>
      <c r="I141" s="306"/>
      <c r="J141" s="306"/>
      <c r="K141" s="34" t="str">
        <f t="shared" si="7"/>
        <v/>
      </c>
      <c r="L141" s="384"/>
      <c r="M141" s="383"/>
    </row>
    <row r="142" spans="1:13" ht="45" customHeight="1" x14ac:dyDescent="0.2">
      <c r="A142" s="307" t="str">
        <f t="shared" si="6"/>
        <v>RQS012</v>
      </c>
      <c r="B142" s="633" t="s">
        <v>467</v>
      </c>
      <c r="C142" s="634" t="s">
        <v>467</v>
      </c>
      <c r="D142" s="634" t="s">
        <v>467</v>
      </c>
      <c r="E142" s="635" t="s">
        <v>467</v>
      </c>
      <c r="F142" s="304" t="s">
        <v>4</v>
      </c>
      <c r="G142" s="304">
        <f>IF(H142="",0,VLOOKUP(H142,Parâmetros!$N$3:$O$8,2,0)*I142)</f>
        <v>0</v>
      </c>
      <c r="H142" s="305"/>
      <c r="I142" s="306"/>
      <c r="J142" s="306"/>
      <c r="K142" s="34" t="str">
        <f t="shared" si="7"/>
        <v/>
      </c>
      <c r="L142" s="384"/>
      <c r="M142" s="383"/>
    </row>
    <row r="143" spans="1:13" ht="45" customHeight="1" x14ac:dyDescent="0.2">
      <c r="A143" s="307" t="str">
        <f t="shared" si="6"/>
        <v>RQS013</v>
      </c>
      <c r="B143" s="633" t="s">
        <v>468</v>
      </c>
      <c r="C143" s="634" t="s">
        <v>468</v>
      </c>
      <c r="D143" s="634" t="s">
        <v>468</v>
      </c>
      <c r="E143" s="635" t="s">
        <v>468</v>
      </c>
      <c r="F143" s="304" t="s">
        <v>4</v>
      </c>
      <c r="G143" s="304">
        <f>IF(H143="",0,VLOOKUP(H143,Parâmetros!$N$3:$O$8,2,0)*I143)</f>
        <v>0</v>
      </c>
      <c r="H143" s="305"/>
      <c r="I143" s="306"/>
      <c r="J143" s="306"/>
      <c r="K143" s="34" t="str">
        <f t="shared" si="7"/>
        <v/>
      </c>
      <c r="L143" s="384"/>
      <c r="M143" s="383"/>
    </row>
    <row r="144" spans="1:13" ht="45" customHeight="1" x14ac:dyDescent="0.2">
      <c r="A144" s="307" t="str">
        <f t="shared" si="6"/>
        <v>RQS014</v>
      </c>
      <c r="B144" s="633" t="s">
        <v>469</v>
      </c>
      <c r="C144" s="634" t="s">
        <v>469</v>
      </c>
      <c r="D144" s="634" t="s">
        <v>469</v>
      </c>
      <c r="E144" s="635" t="s">
        <v>469</v>
      </c>
      <c r="F144" s="304" t="s">
        <v>4</v>
      </c>
      <c r="G144" s="304">
        <f>IF(H144="",0,VLOOKUP(H144,Parâmetros!$N$3:$O$8,2,0)*I144)</f>
        <v>0</v>
      </c>
      <c r="H144" s="305"/>
      <c r="I144" s="306"/>
      <c r="J144" s="306"/>
      <c r="K144" s="34" t="str">
        <f t="shared" si="7"/>
        <v/>
      </c>
      <c r="L144" s="384"/>
      <c r="M144" s="383"/>
    </row>
    <row r="145" spans="1:13" ht="45" customHeight="1" x14ac:dyDescent="0.2">
      <c r="A145" s="307" t="str">
        <f t="shared" si="6"/>
        <v>RQS015</v>
      </c>
      <c r="B145" s="633" t="s">
        <v>470</v>
      </c>
      <c r="C145" s="634" t="s">
        <v>470</v>
      </c>
      <c r="D145" s="634" t="s">
        <v>470</v>
      </c>
      <c r="E145" s="635" t="s">
        <v>470</v>
      </c>
      <c r="F145" s="304" t="s">
        <v>4</v>
      </c>
      <c r="G145" s="304">
        <f>IF(H145="",0,VLOOKUP(H145,Parâmetros!$N$3:$O$8,2,0)*I145)</f>
        <v>0</v>
      </c>
      <c r="H145" s="305"/>
      <c r="I145" s="306"/>
      <c r="J145" s="306"/>
      <c r="K145" s="34" t="str">
        <f t="shared" si="7"/>
        <v/>
      </c>
      <c r="L145" s="384"/>
      <c r="M145" s="383"/>
    </row>
    <row r="146" spans="1:13" ht="45" customHeight="1" x14ac:dyDescent="0.2">
      <c r="A146" s="307" t="str">
        <f t="shared" si="6"/>
        <v>RQS016</v>
      </c>
      <c r="B146" s="633" t="s">
        <v>471</v>
      </c>
      <c r="C146" s="634" t="s">
        <v>471</v>
      </c>
      <c r="D146" s="634" t="s">
        <v>471</v>
      </c>
      <c r="E146" s="635" t="s">
        <v>471</v>
      </c>
      <c r="F146" s="304" t="s">
        <v>4</v>
      </c>
      <c r="G146" s="304">
        <f>IF(H146="",0,VLOOKUP(H146,Parâmetros!$N$3:$O$8,2,0)*I146)</f>
        <v>0</v>
      </c>
      <c r="H146" s="305"/>
      <c r="I146" s="306"/>
      <c r="J146" s="306"/>
      <c r="K146" s="34" t="str">
        <f t="shared" si="7"/>
        <v/>
      </c>
      <c r="L146" s="384"/>
      <c r="M146" s="383"/>
    </row>
    <row r="147" spans="1:13" ht="45" customHeight="1" x14ac:dyDescent="0.2">
      <c r="A147" s="307" t="str">
        <f t="shared" si="6"/>
        <v>RQS017</v>
      </c>
      <c r="B147" s="633" t="s">
        <v>576</v>
      </c>
      <c r="C147" s="634" t="s">
        <v>576</v>
      </c>
      <c r="D147" s="634" t="s">
        <v>576</v>
      </c>
      <c r="E147" s="635" t="s">
        <v>576</v>
      </c>
      <c r="F147" s="304" t="s">
        <v>4</v>
      </c>
      <c r="G147" s="304">
        <f>IF(H147="",0,VLOOKUP(H147,Parâmetros!$N$3:$O$8,2,0)*I147)</f>
        <v>0</v>
      </c>
      <c r="H147" s="305"/>
      <c r="I147" s="306"/>
      <c r="J147" s="306"/>
      <c r="K147" s="34" t="str">
        <f t="shared" si="7"/>
        <v/>
      </c>
      <c r="L147" s="384"/>
      <c r="M147" s="383"/>
    </row>
    <row r="148" spans="1:13" ht="45" customHeight="1" x14ac:dyDescent="0.2">
      <c r="A148" s="307" t="str">
        <f t="shared" si="6"/>
        <v>RQS018</v>
      </c>
      <c r="B148" s="633" t="s">
        <v>472</v>
      </c>
      <c r="C148" s="634" t="s">
        <v>472</v>
      </c>
      <c r="D148" s="634" t="s">
        <v>472</v>
      </c>
      <c r="E148" s="635" t="s">
        <v>472</v>
      </c>
      <c r="F148" s="304" t="s">
        <v>4</v>
      </c>
      <c r="G148" s="304">
        <f>IF(H148="",0,VLOOKUP(H148,Parâmetros!$N$3:$O$8,2,0)*I148)</f>
        <v>0</v>
      </c>
      <c r="H148" s="305"/>
      <c r="I148" s="306"/>
      <c r="J148" s="306"/>
      <c r="K148" s="34" t="str">
        <f t="shared" si="7"/>
        <v/>
      </c>
      <c r="L148" s="384"/>
      <c r="M148" s="383"/>
    </row>
    <row r="149" spans="1:13" ht="45" customHeight="1" x14ac:dyDescent="0.2">
      <c r="A149" s="307" t="str">
        <f t="shared" si="6"/>
        <v>RQS019</v>
      </c>
      <c r="B149" s="633" t="s">
        <v>473</v>
      </c>
      <c r="C149" s="634" t="s">
        <v>473</v>
      </c>
      <c r="D149" s="634" t="s">
        <v>473</v>
      </c>
      <c r="E149" s="635" t="s">
        <v>473</v>
      </c>
      <c r="F149" s="304" t="s">
        <v>4</v>
      </c>
      <c r="G149" s="304">
        <f>IF(H149="",0,VLOOKUP(H149,Parâmetros!$N$3:$O$8,2,0)*I149)</f>
        <v>0</v>
      </c>
      <c r="H149" s="305"/>
      <c r="I149" s="306"/>
      <c r="J149" s="306"/>
      <c r="K149" s="34" t="str">
        <f t="shared" si="7"/>
        <v/>
      </c>
      <c r="L149" s="384"/>
      <c r="M149" s="383"/>
    </row>
    <row r="150" spans="1:13" ht="45" customHeight="1" x14ac:dyDescent="0.2">
      <c r="A150" s="307" t="str">
        <f t="shared" si="6"/>
        <v>RQS020</v>
      </c>
      <c r="B150" s="633" t="s">
        <v>474</v>
      </c>
      <c r="C150" s="634" t="s">
        <v>474</v>
      </c>
      <c r="D150" s="634" t="s">
        <v>474</v>
      </c>
      <c r="E150" s="635" t="s">
        <v>474</v>
      </c>
      <c r="F150" s="304" t="s">
        <v>4</v>
      </c>
      <c r="G150" s="304">
        <f>IF(H150="",0,VLOOKUP(H150,Parâmetros!$N$3:$O$8,2,0)*I150)</f>
        <v>0</v>
      </c>
      <c r="H150" s="305"/>
      <c r="I150" s="306"/>
      <c r="J150" s="306"/>
      <c r="K150" s="34" t="str">
        <f t="shared" si="7"/>
        <v/>
      </c>
      <c r="L150" s="384"/>
      <c r="M150" s="383"/>
    </row>
    <row r="151" spans="1:13" ht="45" customHeight="1" x14ac:dyDescent="0.2">
      <c r="A151" s="307" t="str">
        <f t="shared" si="6"/>
        <v>RQS021</v>
      </c>
      <c r="B151" s="633" t="s">
        <v>475</v>
      </c>
      <c r="C151" s="634" t="s">
        <v>475</v>
      </c>
      <c r="D151" s="634" t="s">
        <v>475</v>
      </c>
      <c r="E151" s="635" t="s">
        <v>475</v>
      </c>
      <c r="F151" s="304" t="s">
        <v>4</v>
      </c>
      <c r="G151" s="304">
        <f>IF(H151="",0,VLOOKUP(H151,Parâmetros!$N$3:$O$8,2,0)*I151)</f>
        <v>0</v>
      </c>
      <c r="H151" s="305"/>
      <c r="I151" s="306"/>
      <c r="J151" s="306"/>
      <c r="K151" s="34" t="str">
        <f t="shared" si="7"/>
        <v/>
      </c>
      <c r="L151" s="384"/>
      <c r="M151" s="383"/>
    </row>
    <row r="152" spans="1:13" ht="45" customHeight="1" x14ac:dyDescent="0.2">
      <c r="A152" s="307" t="str">
        <f t="shared" si="6"/>
        <v>RQS022</v>
      </c>
      <c r="B152" s="633" t="s">
        <v>476</v>
      </c>
      <c r="C152" s="634" t="s">
        <v>476</v>
      </c>
      <c r="D152" s="634" t="s">
        <v>476</v>
      </c>
      <c r="E152" s="635" t="s">
        <v>476</v>
      </c>
      <c r="F152" s="304" t="s">
        <v>4</v>
      </c>
      <c r="G152" s="304">
        <f>IF(H152="",0,VLOOKUP(H152,Parâmetros!$N$3:$O$8,2,0)*I152)</f>
        <v>0</v>
      </c>
      <c r="H152" s="305"/>
      <c r="I152" s="306"/>
      <c r="J152" s="306"/>
      <c r="K152" s="34" t="str">
        <f t="shared" si="7"/>
        <v/>
      </c>
      <c r="L152" s="384"/>
      <c r="M152" s="383"/>
    </row>
    <row r="153" spans="1:13" ht="45" customHeight="1" x14ac:dyDescent="0.2">
      <c r="A153" s="307" t="str">
        <f t="shared" si="6"/>
        <v>RQS023</v>
      </c>
      <c r="B153" s="633" t="s">
        <v>477</v>
      </c>
      <c r="C153" s="634" t="s">
        <v>477</v>
      </c>
      <c r="D153" s="634" t="s">
        <v>477</v>
      </c>
      <c r="E153" s="635" t="s">
        <v>477</v>
      </c>
      <c r="F153" s="304" t="s">
        <v>17</v>
      </c>
      <c r="G153" s="304">
        <f>IF(H153="",0,VLOOKUP(H153,Parâmetros!$N$3:$O$8,2,0)*I153)</f>
        <v>0.64285714285714202</v>
      </c>
      <c r="H153" s="305" t="s">
        <v>29</v>
      </c>
      <c r="I153" s="306">
        <v>2.1428571428571401E-2</v>
      </c>
      <c r="J153" s="306"/>
      <c r="K153" s="34">
        <f t="shared" si="7"/>
        <v>2.1428571428571401</v>
      </c>
      <c r="L153" s="384"/>
      <c r="M153" s="383"/>
    </row>
    <row r="154" spans="1:13" ht="45" customHeight="1" x14ac:dyDescent="0.2">
      <c r="A154" s="307" t="str">
        <f t="shared" si="6"/>
        <v>RQS024</v>
      </c>
      <c r="B154" s="633" t="s">
        <v>478</v>
      </c>
      <c r="C154" s="634" t="s">
        <v>478</v>
      </c>
      <c r="D154" s="634" t="s">
        <v>478</v>
      </c>
      <c r="E154" s="635" t="s">
        <v>478</v>
      </c>
      <c r="F154" s="304" t="s">
        <v>4</v>
      </c>
      <c r="G154" s="304">
        <f>IF(H154="",0,VLOOKUP(H154,Parâmetros!$N$3:$O$8,2,0)*I154)</f>
        <v>0</v>
      </c>
      <c r="H154" s="305"/>
      <c r="I154" s="306"/>
      <c r="J154" s="306"/>
      <c r="K154" s="34" t="str">
        <f t="shared" si="7"/>
        <v/>
      </c>
      <c r="L154" s="384"/>
      <c r="M154" s="383"/>
    </row>
    <row r="155" spans="1:13" ht="45" customHeight="1" x14ac:dyDescent="0.2">
      <c r="A155" s="307" t="str">
        <f t="shared" si="6"/>
        <v>RQS025</v>
      </c>
      <c r="B155" s="633" t="s">
        <v>479</v>
      </c>
      <c r="C155" s="634" t="s">
        <v>479</v>
      </c>
      <c r="D155" s="634" t="s">
        <v>479</v>
      </c>
      <c r="E155" s="635" t="s">
        <v>479</v>
      </c>
      <c r="F155" s="304" t="s">
        <v>4</v>
      </c>
      <c r="G155" s="304">
        <f>IF(H155="",0,VLOOKUP(H155,Parâmetros!$N$3:$O$8,2,0)*I155)</f>
        <v>0</v>
      </c>
      <c r="H155" s="305"/>
      <c r="I155" s="306"/>
      <c r="J155" s="306"/>
      <c r="K155" s="34" t="str">
        <f t="shared" si="7"/>
        <v/>
      </c>
      <c r="L155" s="384"/>
      <c r="M155" s="383"/>
    </row>
    <row r="156" spans="1:13" ht="45" customHeight="1" x14ac:dyDescent="0.2">
      <c r="A156" s="307" t="str">
        <f t="shared" si="6"/>
        <v>RQS026</v>
      </c>
      <c r="B156" s="633" t="s">
        <v>480</v>
      </c>
      <c r="C156" s="634" t="s">
        <v>480</v>
      </c>
      <c r="D156" s="634" t="s">
        <v>480</v>
      </c>
      <c r="E156" s="635" t="s">
        <v>480</v>
      </c>
      <c r="F156" s="304" t="s">
        <v>4</v>
      </c>
      <c r="G156" s="304">
        <f>IF(H156="",0,VLOOKUP(H156,Parâmetros!$N$3:$O$8,2,0)*I156)</f>
        <v>0</v>
      </c>
      <c r="H156" s="305"/>
      <c r="I156" s="306"/>
      <c r="J156" s="306"/>
      <c r="K156" s="34" t="str">
        <f t="shared" si="7"/>
        <v/>
      </c>
      <c r="L156" s="384"/>
      <c r="M156" s="383"/>
    </row>
    <row r="157" spans="1:13" ht="45" customHeight="1" x14ac:dyDescent="0.2">
      <c r="A157" s="307" t="str">
        <f t="shared" si="6"/>
        <v>RQS027</v>
      </c>
      <c r="B157" s="633" t="s">
        <v>577</v>
      </c>
      <c r="C157" s="634" t="s">
        <v>577</v>
      </c>
      <c r="D157" s="634" t="s">
        <v>577</v>
      </c>
      <c r="E157" s="635" t="s">
        <v>577</v>
      </c>
      <c r="F157" s="304" t="s">
        <v>4</v>
      </c>
      <c r="G157" s="304">
        <f>IF(H157="",0,VLOOKUP(H157,Parâmetros!$N$3:$O$8,2,0)*I157)</f>
        <v>0</v>
      </c>
      <c r="H157" s="305"/>
      <c r="I157" s="306"/>
      <c r="J157" s="306"/>
      <c r="K157" s="34" t="str">
        <f t="shared" si="7"/>
        <v/>
      </c>
      <c r="L157" s="384"/>
      <c r="M157" s="383"/>
    </row>
    <row r="158" spans="1:13" ht="45" customHeight="1" x14ac:dyDescent="0.2">
      <c r="A158" s="307" t="str">
        <f t="shared" si="6"/>
        <v>RQS028</v>
      </c>
      <c r="B158" s="633" t="s">
        <v>481</v>
      </c>
      <c r="C158" s="634" t="s">
        <v>481</v>
      </c>
      <c r="D158" s="634" t="s">
        <v>481</v>
      </c>
      <c r="E158" s="635" t="s">
        <v>481</v>
      </c>
      <c r="F158" s="304" t="s">
        <v>4</v>
      </c>
      <c r="G158" s="304">
        <f>IF(H158="",0,VLOOKUP(H158,Parâmetros!$N$3:$O$8,2,0)*I158)</f>
        <v>0</v>
      </c>
      <c r="H158" s="305"/>
      <c r="I158" s="306"/>
      <c r="J158" s="306"/>
      <c r="K158" s="34" t="str">
        <f t="shared" si="7"/>
        <v/>
      </c>
      <c r="L158" s="384"/>
      <c r="M158" s="383"/>
    </row>
    <row r="159" spans="1:13" ht="45" customHeight="1" x14ac:dyDescent="0.2">
      <c r="A159" s="307" t="str">
        <f t="shared" si="6"/>
        <v>RQS029</v>
      </c>
      <c r="B159" s="633" t="s">
        <v>482</v>
      </c>
      <c r="C159" s="634" t="s">
        <v>482</v>
      </c>
      <c r="D159" s="634" t="s">
        <v>482</v>
      </c>
      <c r="E159" s="635" t="s">
        <v>482</v>
      </c>
      <c r="F159" s="304" t="s">
        <v>4</v>
      </c>
      <c r="G159" s="304">
        <f>IF(H159="",0,VLOOKUP(H159,Parâmetros!$N$3:$O$8,2,0)*I159)</f>
        <v>0</v>
      </c>
      <c r="H159" s="305"/>
      <c r="I159" s="306"/>
      <c r="J159" s="306"/>
      <c r="K159" s="34" t="str">
        <f t="shared" si="7"/>
        <v/>
      </c>
      <c r="L159" s="384"/>
      <c r="M159" s="383"/>
    </row>
    <row r="160" spans="1:13" ht="45" customHeight="1" x14ac:dyDescent="0.2">
      <c r="A160" s="307" t="str">
        <f t="shared" si="6"/>
        <v>RQS030</v>
      </c>
      <c r="B160" s="633" t="s">
        <v>483</v>
      </c>
      <c r="C160" s="634" t="s">
        <v>483</v>
      </c>
      <c r="D160" s="634" t="s">
        <v>483</v>
      </c>
      <c r="E160" s="635" t="s">
        <v>483</v>
      </c>
      <c r="F160" s="304" t="s">
        <v>4</v>
      </c>
      <c r="G160" s="304">
        <f>IF(H160="",0,VLOOKUP(H160,Parâmetros!$N$3:$O$8,2,0)*I160)</f>
        <v>0</v>
      </c>
      <c r="H160" s="305"/>
      <c r="I160" s="306"/>
      <c r="J160" s="306"/>
      <c r="K160" s="34" t="str">
        <f t="shared" si="7"/>
        <v/>
      </c>
      <c r="L160" s="384"/>
      <c r="M160" s="383"/>
    </row>
    <row r="161" spans="1:13" ht="45" customHeight="1" x14ac:dyDescent="0.2">
      <c r="A161" s="307" t="str">
        <f t="shared" si="6"/>
        <v>RQS031</v>
      </c>
      <c r="B161" s="633" t="s">
        <v>484</v>
      </c>
      <c r="C161" s="634" t="s">
        <v>484</v>
      </c>
      <c r="D161" s="634" t="s">
        <v>484</v>
      </c>
      <c r="E161" s="635" t="s">
        <v>484</v>
      </c>
      <c r="F161" s="304" t="s">
        <v>4</v>
      </c>
      <c r="G161" s="304">
        <f>IF(H161="",0,VLOOKUP(H161,Parâmetros!$N$3:$O$8,2,0)*I161)</f>
        <v>0</v>
      </c>
      <c r="H161" s="305"/>
      <c r="I161" s="306"/>
      <c r="J161" s="306"/>
      <c r="K161" s="34" t="str">
        <f t="shared" si="7"/>
        <v/>
      </c>
      <c r="L161" s="384"/>
      <c r="M161" s="383"/>
    </row>
    <row r="162" spans="1:13" ht="45" customHeight="1" x14ac:dyDescent="0.2">
      <c r="A162" s="307" t="str">
        <f t="shared" si="6"/>
        <v>RQS032</v>
      </c>
      <c r="B162" s="633" t="s">
        <v>485</v>
      </c>
      <c r="C162" s="634" t="s">
        <v>485</v>
      </c>
      <c r="D162" s="634" t="s">
        <v>485</v>
      </c>
      <c r="E162" s="635" t="s">
        <v>485</v>
      </c>
      <c r="F162" s="304" t="s">
        <v>4</v>
      </c>
      <c r="G162" s="304">
        <f>IF(H162="",0,VLOOKUP(H162,Parâmetros!$N$3:$O$8,2,0)*I162)</f>
        <v>0</v>
      </c>
      <c r="H162" s="305"/>
      <c r="I162" s="306"/>
      <c r="J162" s="306"/>
      <c r="K162" s="34" t="str">
        <f t="shared" si="7"/>
        <v/>
      </c>
      <c r="L162" s="384"/>
      <c r="M162" s="383"/>
    </row>
    <row r="163" spans="1:13" ht="45" customHeight="1" x14ac:dyDescent="0.2">
      <c r="A163" s="307" t="str">
        <f t="shared" si="6"/>
        <v>RQS033</v>
      </c>
      <c r="B163" s="633" t="s">
        <v>486</v>
      </c>
      <c r="C163" s="634" t="s">
        <v>486</v>
      </c>
      <c r="D163" s="634" t="s">
        <v>486</v>
      </c>
      <c r="E163" s="635" t="s">
        <v>486</v>
      </c>
      <c r="F163" s="304" t="s">
        <v>4</v>
      </c>
      <c r="G163" s="304">
        <f>IF(H163="",0,VLOOKUP(H163,Parâmetros!$N$3:$O$8,2,0)*I163)</f>
        <v>0</v>
      </c>
      <c r="H163" s="305"/>
      <c r="I163" s="306"/>
      <c r="J163" s="306"/>
      <c r="K163" s="34" t="str">
        <f t="shared" si="7"/>
        <v/>
      </c>
      <c r="L163" s="384"/>
      <c r="M163" s="383"/>
    </row>
    <row r="164" spans="1:13" ht="45" customHeight="1" x14ac:dyDescent="0.2">
      <c r="A164" s="307" t="str">
        <f t="shared" si="6"/>
        <v>RQS034</v>
      </c>
      <c r="B164" s="633" t="s">
        <v>487</v>
      </c>
      <c r="C164" s="634" t="s">
        <v>487</v>
      </c>
      <c r="D164" s="634" t="s">
        <v>487</v>
      </c>
      <c r="E164" s="635" t="s">
        <v>487</v>
      </c>
      <c r="F164" s="304" t="s">
        <v>4</v>
      </c>
      <c r="G164" s="304">
        <f>IF(H164="",0,VLOOKUP(H164,Parâmetros!$N$3:$O$8,2,0)*I164)</f>
        <v>0</v>
      </c>
      <c r="H164" s="305"/>
      <c r="I164" s="306"/>
      <c r="J164" s="306"/>
      <c r="K164" s="34" t="str">
        <f t="shared" si="7"/>
        <v/>
      </c>
      <c r="L164" s="384"/>
      <c r="M164" s="383"/>
    </row>
    <row r="165" spans="1:13" ht="45" customHeight="1" x14ac:dyDescent="0.2">
      <c r="A165" s="307" t="str">
        <f t="shared" si="6"/>
        <v>RQS035</v>
      </c>
      <c r="B165" s="633" t="s">
        <v>488</v>
      </c>
      <c r="C165" s="634" t="s">
        <v>488</v>
      </c>
      <c r="D165" s="634" t="s">
        <v>488</v>
      </c>
      <c r="E165" s="635" t="s">
        <v>488</v>
      </c>
      <c r="F165" s="304" t="s">
        <v>4</v>
      </c>
      <c r="G165" s="304">
        <f>IF(H165="",0,VLOOKUP(H165,Parâmetros!$N$3:$O$8,2,0)*I165)</f>
        <v>0</v>
      </c>
      <c r="H165" s="305"/>
      <c r="I165" s="306"/>
      <c r="J165" s="306"/>
      <c r="K165" s="34" t="str">
        <f t="shared" si="7"/>
        <v/>
      </c>
      <c r="L165" s="384"/>
      <c r="M165" s="383"/>
    </row>
    <row r="166" spans="1:13" ht="45" customHeight="1" x14ac:dyDescent="0.2">
      <c r="A166" s="307" t="str">
        <f t="shared" si="6"/>
        <v>RQS036</v>
      </c>
      <c r="B166" s="633" t="s">
        <v>489</v>
      </c>
      <c r="C166" s="634" t="s">
        <v>489</v>
      </c>
      <c r="D166" s="634" t="s">
        <v>489</v>
      </c>
      <c r="E166" s="635" t="s">
        <v>489</v>
      </c>
      <c r="F166" s="304" t="s">
        <v>4</v>
      </c>
      <c r="G166" s="304">
        <f>IF(H166="",0,VLOOKUP(H166,Parâmetros!$N$3:$O$8,2,0)*I166)</f>
        <v>0</v>
      </c>
      <c r="H166" s="305"/>
      <c r="I166" s="306"/>
      <c r="J166" s="306"/>
      <c r="K166" s="34" t="str">
        <f t="shared" si="7"/>
        <v/>
      </c>
      <c r="L166" s="384"/>
      <c r="M166" s="383"/>
    </row>
    <row r="167" spans="1:13" ht="45" customHeight="1" x14ac:dyDescent="0.2">
      <c r="A167" s="307" t="str">
        <f t="shared" si="6"/>
        <v>RQS037</v>
      </c>
      <c r="B167" s="633" t="s">
        <v>490</v>
      </c>
      <c r="C167" s="634" t="s">
        <v>490</v>
      </c>
      <c r="D167" s="634" t="s">
        <v>490</v>
      </c>
      <c r="E167" s="635" t="s">
        <v>490</v>
      </c>
      <c r="F167" s="304" t="s">
        <v>4</v>
      </c>
      <c r="G167" s="304">
        <f>IF(H167="",0,VLOOKUP(H167,Parâmetros!$N$3:$O$8,2,0)*I167)</f>
        <v>0</v>
      </c>
      <c r="H167" s="305"/>
      <c r="I167" s="306"/>
      <c r="J167" s="306"/>
      <c r="K167" s="34" t="str">
        <f t="shared" si="7"/>
        <v/>
      </c>
      <c r="L167" s="384"/>
      <c r="M167" s="383"/>
    </row>
    <row r="168" spans="1:13" ht="45" customHeight="1" x14ac:dyDescent="0.2">
      <c r="A168" s="307" t="str">
        <f t="shared" si="6"/>
        <v>RQS038</v>
      </c>
      <c r="B168" s="633" t="s">
        <v>491</v>
      </c>
      <c r="C168" s="634" t="s">
        <v>491</v>
      </c>
      <c r="D168" s="634" t="s">
        <v>491</v>
      </c>
      <c r="E168" s="635" t="s">
        <v>491</v>
      </c>
      <c r="F168" s="304" t="s">
        <v>4</v>
      </c>
      <c r="G168" s="304">
        <f>IF(H168="",0,VLOOKUP(H168,Parâmetros!$N$3:$O$8,2,0)*I168)</f>
        <v>0</v>
      </c>
      <c r="H168" s="305"/>
      <c r="I168" s="306"/>
      <c r="J168" s="306"/>
      <c r="K168" s="34" t="str">
        <f t="shared" si="7"/>
        <v/>
      </c>
      <c r="L168" s="384"/>
      <c r="M168" s="383"/>
    </row>
    <row r="169" spans="1:13" ht="45" customHeight="1" x14ac:dyDescent="0.2">
      <c r="A169" s="307" t="str">
        <f t="shared" si="6"/>
        <v>RQS039</v>
      </c>
      <c r="B169" s="633" t="s">
        <v>492</v>
      </c>
      <c r="C169" s="634" t="s">
        <v>492</v>
      </c>
      <c r="D169" s="634" t="s">
        <v>492</v>
      </c>
      <c r="E169" s="635" t="s">
        <v>492</v>
      </c>
      <c r="F169" s="304" t="s">
        <v>4</v>
      </c>
      <c r="G169" s="304">
        <f>IF(H169="",0,VLOOKUP(H169,Parâmetros!$N$3:$O$8,2,0)*I169)</f>
        <v>0</v>
      </c>
      <c r="H169" s="305"/>
      <c r="I169" s="306"/>
      <c r="J169" s="306"/>
      <c r="K169" s="34" t="str">
        <f t="shared" si="7"/>
        <v/>
      </c>
      <c r="L169" s="384"/>
      <c r="M169" s="383"/>
    </row>
    <row r="170" spans="1:13" ht="45" customHeight="1" x14ac:dyDescent="0.2">
      <c r="A170" s="307" t="str">
        <f t="shared" si="6"/>
        <v>RQS040</v>
      </c>
      <c r="B170" s="633" t="s">
        <v>493</v>
      </c>
      <c r="C170" s="634" t="s">
        <v>493</v>
      </c>
      <c r="D170" s="634" t="s">
        <v>493</v>
      </c>
      <c r="E170" s="635" t="s">
        <v>493</v>
      </c>
      <c r="F170" s="304" t="s">
        <v>4</v>
      </c>
      <c r="G170" s="304">
        <f>IF(H170="",0,VLOOKUP(H170,Parâmetros!$N$3:$O$8,2,0)*I170)</f>
        <v>0.32142857142857101</v>
      </c>
      <c r="H170" s="305" t="s">
        <v>28</v>
      </c>
      <c r="I170" s="306">
        <v>2.1428571428571401E-2</v>
      </c>
      <c r="J170" s="306"/>
      <c r="K170" s="34">
        <f t="shared" si="7"/>
        <v>2.1428571428571401</v>
      </c>
      <c r="L170" s="384"/>
      <c r="M170" s="383"/>
    </row>
    <row r="171" spans="1:13" ht="45" customHeight="1" x14ac:dyDescent="0.2">
      <c r="A171" s="307" t="str">
        <f t="shared" si="6"/>
        <v>RQS041</v>
      </c>
      <c r="B171" s="633" t="s">
        <v>494</v>
      </c>
      <c r="C171" s="634" t="s">
        <v>494</v>
      </c>
      <c r="D171" s="634" t="s">
        <v>494</v>
      </c>
      <c r="E171" s="635" t="s">
        <v>494</v>
      </c>
      <c r="F171" s="304" t="s">
        <v>4</v>
      </c>
      <c r="G171" s="304">
        <f>IF(H171="",0,VLOOKUP(H171,Parâmetros!$N$3:$O$8,2,0)*I171)</f>
        <v>0</v>
      </c>
      <c r="H171" s="305"/>
      <c r="I171" s="306"/>
      <c r="J171" s="306"/>
      <c r="K171" s="34" t="str">
        <f t="shared" si="7"/>
        <v/>
      </c>
      <c r="L171" s="384"/>
      <c r="M171" s="383"/>
    </row>
    <row r="172" spans="1:13" ht="45" customHeight="1" x14ac:dyDescent="0.2">
      <c r="A172" s="307" t="str">
        <f t="shared" si="6"/>
        <v>RQS042</v>
      </c>
      <c r="B172" s="633" t="s">
        <v>495</v>
      </c>
      <c r="C172" s="634" t="s">
        <v>495</v>
      </c>
      <c r="D172" s="634" t="s">
        <v>495</v>
      </c>
      <c r="E172" s="635" t="s">
        <v>495</v>
      </c>
      <c r="F172" s="304" t="s">
        <v>4</v>
      </c>
      <c r="G172" s="304">
        <f>IF(H172="",0,VLOOKUP(H172,Parâmetros!$N$3:$O$8,2,0)*I172)</f>
        <v>0</v>
      </c>
      <c r="H172" s="305"/>
      <c r="I172" s="306"/>
      <c r="J172" s="306"/>
      <c r="K172" s="34" t="str">
        <f t="shared" si="7"/>
        <v/>
      </c>
      <c r="L172" s="384"/>
      <c r="M172" s="383"/>
    </row>
    <row r="173" spans="1:13" ht="45" customHeight="1" x14ac:dyDescent="0.2">
      <c r="A173" s="307" t="str">
        <f t="shared" si="6"/>
        <v>RQS043</v>
      </c>
      <c r="B173" s="633" t="s">
        <v>496</v>
      </c>
      <c r="C173" s="634" t="s">
        <v>496</v>
      </c>
      <c r="D173" s="634" t="s">
        <v>496</v>
      </c>
      <c r="E173" s="635" t="s">
        <v>496</v>
      </c>
      <c r="F173" s="304" t="s">
        <v>4</v>
      </c>
      <c r="G173" s="304">
        <f>IF(H173="",0,VLOOKUP(H173,Parâmetros!$N$3:$O$8,2,0)*I173)</f>
        <v>0</v>
      </c>
      <c r="H173" s="305"/>
      <c r="I173" s="306"/>
      <c r="J173" s="306"/>
      <c r="K173" s="34" t="str">
        <f t="shared" si="7"/>
        <v/>
      </c>
      <c r="L173" s="384"/>
      <c r="M173" s="383"/>
    </row>
    <row r="174" spans="1:13" ht="45" customHeight="1" x14ac:dyDescent="0.2">
      <c r="A174" s="307" t="str">
        <f t="shared" si="6"/>
        <v>RQS044</v>
      </c>
      <c r="B174" s="633" t="s">
        <v>497</v>
      </c>
      <c r="C174" s="634" t="s">
        <v>497</v>
      </c>
      <c r="D174" s="634" t="s">
        <v>497</v>
      </c>
      <c r="E174" s="635" t="s">
        <v>497</v>
      </c>
      <c r="F174" s="304" t="s">
        <v>4</v>
      </c>
      <c r="G174" s="304">
        <f>IF(H174="",0,VLOOKUP(H174,Parâmetros!$N$3:$O$8,2,0)*I174)</f>
        <v>0</v>
      </c>
      <c r="H174" s="305"/>
      <c r="I174" s="306"/>
      <c r="J174" s="306"/>
      <c r="K174" s="34" t="str">
        <f t="shared" si="7"/>
        <v/>
      </c>
      <c r="L174" s="384"/>
      <c r="M174" s="383"/>
    </row>
    <row r="175" spans="1:13" ht="45" customHeight="1" x14ac:dyDescent="0.2">
      <c r="A175" s="307" t="str">
        <f t="shared" si="6"/>
        <v>RQS045</v>
      </c>
      <c r="B175" s="633" t="s">
        <v>498</v>
      </c>
      <c r="C175" s="634" t="s">
        <v>498</v>
      </c>
      <c r="D175" s="634" t="s">
        <v>498</v>
      </c>
      <c r="E175" s="635" t="s">
        <v>498</v>
      </c>
      <c r="F175" s="304" t="s">
        <v>4</v>
      </c>
      <c r="G175" s="304">
        <f>IF(H175="",0,VLOOKUP(H175,Parâmetros!$N$3:$O$8,2,0)*I175)</f>
        <v>0</v>
      </c>
      <c r="H175" s="305"/>
      <c r="I175" s="306"/>
      <c r="J175" s="306"/>
      <c r="K175" s="34" t="str">
        <f t="shared" si="7"/>
        <v/>
      </c>
      <c r="L175" s="384"/>
      <c r="M175" s="383"/>
    </row>
    <row r="176" spans="1:13" ht="45" customHeight="1" x14ac:dyDescent="0.2">
      <c r="A176" s="307" t="str">
        <f t="shared" si="6"/>
        <v>RQS046</v>
      </c>
      <c r="B176" s="633" t="s">
        <v>499</v>
      </c>
      <c r="C176" s="634" t="s">
        <v>499</v>
      </c>
      <c r="D176" s="634" t="s">
        <v>499</v>
      </c>
      <c r="E176" s="635" t="s">
        <v>499</v>
      </c>
      <c r="F176" s="304" t="s">
        <v>4</v>
      </c>
      <c r="G176" s="304">
        <f>IF(H176="",0,VLOOKUP(H176,Parâmetros!$N$3:$O$8,2,0)*I176)</f>
        <v>0</v>
      </c>
      <c r="H176" s="305"/>
      <c r="I176" s="306"/>
      <c r="J176" s="306"/>
      <c r="K176" s="34" t="str">
        <f t="shared" si="7"/>
        <v/>
      </c>
      <c r="L176" s="384"/>
      <c r="M176" s="383"/>
    </row>
    <row r="177" spans="1:13" ht="45" customHeight="1" x14ac:dyDescent="0.2">
      <c r="A177" s="307" t="str">
        <f t="shared" si="6"/>
        <v>RQS047</v>
      </c>
      <c r="B177" s="633" t="s">
        <v>500</v>
      </c>
      <c r="C177" s="634" t="s">
        <v>500</v>
      </c>
      <c r="D177" s="634" t="s">
        <v>500</v>
      </c>
      <c r="E177" s="635" t="s">
        <v>500</v>
      </c>
      <c r="F177" s="304" t="s">
        <v>4</v>
      </c>
      <c r="G177" s="304">
        <f>IF(H177="",0,VLOOKUP(H177,Parâmetros!$N$3:$O$8,2,0)*I177)</f>
        <v>0</v>
      </c>
      <c r="H177" s="305"/>
      <c r="I177" s="306"/>
      <c r="J177" s="306"/>
      <c r="K177" s="34" t="str">
        <f t="shared" si="7"/>
        <v/>
      </c>
      <c r="L177" s="384"/>
      <c r="M177" s="383"/>
    </row>
    <row r="178" spans="1:13" ht="45" customHeight="1" x14ac:dyDescent="0.2">
      <c r="A178" s="307" t="str">
        <f t="shared" si="6"/>
        <v>RQS048</v>
      </c>
      <c r="B178" s="633" t="s">
        <v>501</v>
      </c>
      <c r="C178" s="634" t="s">
        <v>501</v>
      </c>
      <c r="D178" s="634" t="s">
        <v>501</v>
      </c>
      <c r="E178" s="635" t="s">
        <v>501</v>
      </c>
      <c r="F178" s="304" t="s">
        <v>4</v>
      </c>
      <c r="G178" s="304">
        <f>IF(H178="",0,VLOOKUP(H178,Parâmetros!$N$3:$O$8,2,0)*I178)</f>
        <v>0</v>
      </c>
      <c r="H178" s="305"/>
      <c r="I178" s="306"/>
      <c r="J178" s="306"/>
      <c r="K178" s="34" t="str">
        <f t="shared" si="7"/>
        <v/>
      </c>
      <c r="L178" s="384"/>
      <c r="M178" s="383"/>
    </row>
    <row r="179" spans="1:13" ht="45" customHeight="1" x14ac:dyDescent="0.2">
      <c r="A179" s="307" t="str">
        <f t="shared" si="6"/>
        <v>RQS049</v>
      </c>
      <c r="B179" s="633" t="s">
        <v>502</v>
      </c>
      <c r="C179" s="634" t="s">
        <v>502</v>
      </c>
      <c r="D179" s="634" t="s">
        <v>502</v>
      </c>
      <c r="E179" s="635" t="s">
        <v>502</v>
      </c>
      <c r="F179" s="304" t="s">
        <v>4</v>
      </c>
      <c r="G179" s="304">
        <f>IF(H179="",0,VLOOKUP(H179,Parâmetros!$N$3:$O$8,2,0)*I179)</f>
        <v>0</v>
      </c>
      <c r="H179" s="305"/>
      <c r="I179" s="306"/>
      <c r="J179" s="306"/>
      <c r="K179" s="34" t="str">
        <f t="shared" si="7"/>
        <v/>
      </c>
      <c r="L179" s="384"/>
      <c r="M179" s="383"/>
    </row>
    <row r="180" spans="1:13" ht="45" customHeight="1" x14ac:dyDescent="0.2">
      <c r="A180" s="307" t="str">
        <f t="shared" si="6"/>
        <v>RQS050</v>
      </c>
      <c r="B180" s="633" t="s">
        <v>503</v>
      </c>
      <c r="C180" s="634" t="s">
        <v>503</v>
      </c>
      <c r="D180" s="634" t="s">
        <v>503</v>
      </c>
      <c r="E180" s="635" t="s">
        <v>503</v>
      </c>
      <c r="F180" s="304" t="s">
        <v>4</v>
      </c>
      <c r="G180" s="304">
        <f>IF(H180="",0,VLOOKUP(H180,Parâmetros!$N$3:$O$8,2,0)*I180)</f>
        <v>0</v>
      </c>
      <c r="H180" s="305"/>
      <c r="I180" s="306"/>
      <c r="J180" s="306"/>
      <c r="K180" s="34" t="str">
        <f t="shared" si="7"/>
        <v/>
      </c>
      <c r="L180" s="384"/>
      <c r="M180" s="383"/>
    </row>
    <row r="181" spans="1:13" ht="45" customHeight="1" x14ac:dyDescent="0.2">
      <c r="A181" s="307" t="str">
        <f t="shared" si="6"/>
        <v>RQS051</v>
      </c>
      <c r="B181" s="633" t="s">
        <v>504</v>
      </c>
      <c r="C181" s="634" t="s">
        <v>504</v>
      </c>
      <c r="D181" s="634" t="s">
        <v>504</v>
      </c>
      <c r="E181" s="635" t="s">
        <v>504</v>
      </c>
      <c r="F181" s="304" t="s">
        <v>17</v>
      </c>
      <c r="G181" s="304">
        <f>IF(H181="",0,VLOOKUP(H181,Parâmetros!$N$3:$O$8,2,0)*I181)</f>
        <v>0.32142857142857101</v>
      </c>
      <c r="H181" s="305" t="s">
        <v>28</v>
      </c>
      <c r="I181" s="306">
        <v>2.1428571428571401E-2</v>
      </c>
      <c r="J181" s="306"/>
      <c r="K181" s="34">
        <f t="shared" si="7"/>
        <v>2.1428571428571401</v>
      </c>
      <c r="L181" s="384"/>
      <c r="M181" s="383"/>
    </row>
    <row r="182" spans="1:13" ht="45" customHeight="1" x14ac:dyDescent="0.2">
      <c r="A182" s="307" t="str">
        <f t="shared" si="6"/>
        <v>RQS052</v>
      </c>
      <c r="B182" s="633" t="s">
        <v>505</v>
      </c>
      <c r="C182" s="634" t="s">
        <v>505</v>
      </c>
      <c r="D182" s="634" t="s">
        <v>505</v>
      </c>
      <c r="E182" s="635" t="s">
        <v>505</v>
      </c>
      <c r="F182" s="304" t="s">
        <v>4</v>
      </c>
      <c r="G182" s="304">
        <f>IF(H182="",0,VLOOKUP(H182,Parâmetros!$N$3:$O$8,2,0)*I182)</f>
        <v>0</v>
      </c>
      <c r="H182" s="305"/>
      <c r="I182" s="306"/>
      <c r="J182" s="306"/>
      <c r="K182" s="34" t="str">
        <f t="shared" si="7"/>
        <v/>
      </c>
      <c r="L182" s="384"/>
      <c r="M182" s="383"/>
    </row>
    <row r="183" spans="1:13" ht="45" customHeight="1" x14ac:dyDescent="0.2">
      <c r="A183" s="307" t="str">
        <f t="shared" si="6"/>
        <v>RQS053</v>
      </c>
      <c r="B183" s="633" t="s">
        <v>506</v>
      </c>
      <c r="C183" s="634" t="s">
        <v>506</v>
      </c>
      <c r="D183" s="634" t="s">
        <v>506</v>
      </c>
      <c r="E183" s="635" t="s">
        <v>506</v>
      </c>
      <c r="F183" s="304" t="s">
        <v>4</v>
      </c>
      <c r="G183" s="304">
        <f>IF(H183="",0,VLOOKUP(H183,Parâmetros!$N$3:$O$8,2,0)*I183)</f>
        <v>0</v>
      </c>
      <c r="H183" s="305"/>
      <c r="I183" s="306"/>
      <c r="J183" s="306"/>
      <c r="K183" s="34" t="str">
        <f t="shared" si="7"/>
        <v/>
      </c>
      <c r="L183" s="384"/>
      <c r="M183" s="383"/>
    </row>
    <row r="184" spans="1:13" ht="45" customHeight="1" x14ac:dyDescent="0.2">
      <c r="A184" s="307" t="str">
        <f t="shared" si="6"/>
        <v>RQS054</v>
      </c>
      <c r="B184" s="633" t="s">
        <v>507</v>
      </c>
      <c r="C184" s="634" t="s">
        <v>507</v>
      </c>
      <c r="D184" s="634" t="s">
        <v>507</v>
      </c>
      <c r="E184" s="635" t="s">
        <v>507</v>
      </c>
      <c r="F184" s="304" t="s">
        <v>4</v>
      </c>
      <c r="G184" s="304">
        <f>IF(H184="",0,VLOOKUP(H184,Parâmetros!$N$3:$O$8,2,0)*I184)</f>
        <v>0</v>
      </c>
      <c r="H184" s="305"/>
      <c r="I184" s="306"/>
      <c r="J184" s="306"/>
      <c r="K184" s="34" t="str">
        <f t="shared" si="7"/>
        <v/>
      </c>
      <c r="L184" s="384"/>
      <c r="M184" s="383"/>
    </row>
    <row r="185" spans="1:13" ht="45" customHeight="1" x14ac:dyDescent="0.2">
      <c r="A185" s="307" t="str">
        <f t="shared" si="6"/>
        <v>RQS055</v>
      </c>
      <c r="B185" s="633" t="s">
        <v>508</v>
      </c>
      <c r="C185" s="634" t="s">
        <v>508</v>
      </c>
      <c r="D185" s="634" t="s">
        <v>508</v>
      </c>
      <c r="E185" s="635" t="s">
        <v>508</v>
      </c>
      <c r="F185" s="304" t="s">
        <v>4</v>
      </c>
      <c r="G185" s="304">
        <f>IF(H185="",0,VLOOKUP(H185,Parâmetros!$N$3:$O$8,2,0)*I185)</f>
        <v>0</v>
      </c>
      <c r="H185" s="305"/>
      <c r="I185" s="306"/>
      <c r="J185" s="306"/>
      <c r="K185" s="34" t="str">
        <f t="shared" si="7"/>
        <v/>
      </c>
      <c r="L185" s="384"/>
      <c r="M185" s="383"/>
    </row>
    <row r="186" spans="1:13" ht="45" customHeight="1" x14ac:dyDescent="0.2">
      <c r="A186" s="307" t="str">
        <f t="shared" si="6"/>
        <v>RQS056</v>
      </c>
      <c r="B186" s="633" t="s">
        <v>509</v>
      </c>
      <c r="C186" s="634" t="s">
        <v>509</v>
      </c>
      <c r="D186" s="634" t="s">
        <v>509</v>
      </c>
      <c r="E186" s="635" t="s">
        <v>509</v>
      </c>
      <c r="F186" s="304" t="s">
        <v>4</v>
      </c>
      <c r="G186" s="304">
        <f>IF(H186="",0,VLOOKUP(H186,Parâmetros!$N$3:$O$8,2,0)*I186)</f>
        <v>0</v>
      </c>
      <c r="H186" s="305"/>
      <c r="I186" s="306"/>
      <c r="J186" s="306"/>
      <c r="K186" s="34" t="str">
        <f t="shared" si="7"/>
        <v/>
      </c>
      <c r="L186" s="384"/>
      <c r="M186" s="383"/>
    </row>
    <row r="187" spans="1:13" ht="45" customHeight="1" x14ac:dyDescent="0.2">
      <c r="A187" s="307" t="str">
        <f t="shared" si="6"/>
        <v>RQS057</v>
      </c>
      <c r="B187" s="633" t="s">
        <v>510</v>
      </c>
      <c r="C187" s="634" t="s">
        <v>510</v>
      </c>
      <c r="D187" s="634" t="s">
        <v>510</v>
      </c>
      <c r="E187" s="635" t="s">
        <v>510</v>
      </c>
      <c r="F187" s="304" t="s">
        <v>4</v>
      </c>
      <c r="G187" s="304">
        <f>IF(H187="",0,VLOOKUP(H187,Parâmetros!$N$3:$O$8,2,0)*I187)</f>
        <v>0</v>
      </c>
      <c r="H187" s="305"/>
      <c r="I187" s="306"/>
      <c r="J187" s="306"/>
      <c r="K187" s="34" t="str">
        <f t="shared" si="7"/>
        <v/>
      </c>
      <c r="L187" s="384"/>
      <c r="M187" s="383"/>
    </row>
    <row r="188" spans="1:13" ht="45" customHeight="1" x14ac:dyDescent="0.2">
      <c r="A188" s="307" t="str">
        <f t="shared" si="6"/>
        <v>RQS058</v>
      </c>
      <c r="B188" s="633" t="s">
        <v>511</v>
      </c>
      <c r="C188" s="634" t="s">
        <v>511</v>
      </c>
      <c r="D188" s="634" t="s">
        <v>511</v>
      </c>
      <c r="E188" s="635" t="s">
        <v>511</v>
      </c>
      <c r="F188" s="304" t="s">
        <v>4</v>
      </c>
      <c r="G188" s="304">
        <f>IF(H188="",0,VLOOKUP(H188,Parâmetros!$N$3:$O$8,2,0)*I188)</f>
        <v>0</v>
      </c>
      <c r="H188" s="305"/>
      <c r="I188" s="306"/>
      <c r="J188" s="306"/>
      <c r="K188" s="34" t="str">
        <f t="shared" si="7"/>
        <v/>
      </c>
      <c r="L188" s="384"/>
      <c r="M188" s="383"/>
    </row>
    <row r="189" spans="1:13" ht="45" customHeight="1" x14ac:dyDescent="0.2">
      <c r="A189" s="307" t="str">
        <f t="shared" si="6"/>
        <v>RQS059</v>
      </c>
      <c r="B189" s="633" t="s">
        <v>512</v>
      </c>
      <c r="C189" s="634" t="s">
        <v>512</v>
      </c>
      <c r="D189" s="634" t="s">
        <v>512</v>
      </c>
      <c r="E189" s="635" t="s">
        <v>512</v>
      </c>
      <c r="F189" s="304" t="s">
        <v>4</v>
      </c>
      <c r="G189" s="304">
        <f>IF(H189="",0,VLOOKUP(H189,Parâmetros!$N$3:$O$8,2,0)*I189)</f>
        <v>0</v>
      </c>
      <c r="H189" s="305"/>
      <c r="I189" s="306"/>
      <c r="J189" s="306"/>
      <c r="K189" s="34" t="str">
        <f t="shared" si="7"/>
        <v/>
      </c>
      <c r="L189" s="384"/>
      <c r="M189" s="383"/>
    </row>
    <row r="190" spans="1:13" ht="45" customHeight="1" x14ac:dyDescent="0.2">
      <c r="A190" s="307" t="str">
        <f t="shared" si="6"/>
        <v>RQS060</v>
      </c>
      <c r="B190" s="633" t="s">
        <v>513</v>
      </c>
      <c r="C190" s="634" t="s">
        <v>513</v>
      </c>
      <c r="D190" s="634" t="s">
        <v>513</v>
      </c>
      <c r="E190" s="635" t="s">
        <v>513</v>
      </c>
      <c r="F190" s="304" t="s">
        <v>4</v>
      </c>
      <c r="G190" s="304">
        <f>IF(H190="",0,VLOOKUP(H190,Parâmetros!$N$3:$O$8,2,0)*I190)</f>
        <v>0</v>
      </c>
      <c r="H190" s="305"/>
      <c r="I190" s="306"/>
      <c r="J190" s="306"/>
      <c r="K190" s="34" t="str">
        <f t="shared" si="7"/>
        <v/>
      </c>
      <c r="L190" s="384"/>
      <c r="M190" s="383"/>
    </row>
    <row r="191" spans="1:13" ht="45" customHeight="1" x14ac:dyDescent="0.2">
      <c r="A191" s="307" t="str">
        <f t="shared" si="6"/>
        <v>RQS061</v>
      </c>
      <c r="B191" s="633" t="s">
        <v>578</v>
      </c>
      <c r="C191" s="634" t="s">
        <v>578</v>
      </c>
      <c r="D191" s="634" t="s">
        <v>578</v>
      </c>
      <c r="E191" s="635" t="s">
        <v>578</v>
      </c>
      <c r="F191" s="304" t="s">
        <v>4</v>
      </c>
      <c r="G191" s="304">
        <f>IF(H191="",0,VLOOKUP(H191,Parâmetros!$N$3:$O$8,2,0)*I191)</f>
        <v>0</v>
      </c>
      <c r="H191" s="305"/>
      <c r="I191" s="306"/>
      <c r="J191" s="306"/>
      <c r="K191" s="34" t="str">
        <f t="shared" si="7"/>
        <v/>
      </c>
      <c r="L191" s="384"/>
      <c r="M191" s="383"/>
    </row>
    <row r="192" spans="1:13" ht="45" customHeight="1" x14ac:dyDescent="0.2">
      <c r="A192" s="307" t="str">
        <f t="shared" si="6"/>
        <v>RQS062</v>
      </c>
      <c r="B192" s="633" t="s">
        <v>514</v>
      </c>
      <c r="C192" s="634" t="s">
        <v>514</v>
      </c>
      <c r="D192" s="634" t="s">
        <v>514</v>
      </c>
      <c r="E192" s="635" t="s">
        <v>514</v>
      </c>
      <c r="F192" s="304" t="s">
        <v>4</v>
      </c>
      <c r="G192" s="304">
        <f>IF(H192="",0,VLOOKUP(H192,Parâmetros!$N$3:$O$8,2,0)*I192)</f>
        <v>0</v>
      </c>
      <c r="H192" s="305"/>
      <c r="I192" s="306"/>
      <c r="J192" s="306"/>
      <c r="K192" s="34" t="str">
        <f t="shared" si="7"/>
        <v/>
      </c>
      <c r="L192" s="384"/>
      <c r="M192" s="383"/>
    </row>
    <row r="193" spans="1:13" ht="45" customHeight="1" x14ac:dyDescent="0.2">
      <c r="A193" s="307" t="str">
        <f t="shared" si="6"/>
        <v>RQS063</v>
      </c>
      <c r="B193" s="633" t="s">
        <v>515</v>
      </c>
      <c r="C193" s="634" t="s">
        <v>515</v>
      </c>
      <c r="D193" s="634" t="s">
        <v>515</v>
      </c>
      <c r="E193" s="635" t="s">
        <v>515</v>
      </c>
      <c r="F193" s="304" t="s">
        <v>4</v>
      </c>
      <c r="G193" s="304">
        <f>IF(H193="",0,VLOOKUP(H193,Parâmetros!$N$3:$O$8,2,0)*I193)</f>
        <v>0</v>
      </c>
      <c r="H193" s="305"/>
      <c r="I193" s="306"/>
      <c r="J193" s="306"/>
      <c r="K193" s="34" t="str">
        <f t="shared" si="7"/>
        <v/>
      </c>
      <c r="L193" s="384"/>
      <c r="M193" s="383"/>
    </row>
    <row r="194" spans="1:13" ht="45" customHeight="1" x14ac:dyDescent="0.2">
      <c r="A194" s="307" t="str">
        <f t="shared" si="6"/>
        <v>RQS064</v>
      </c>
      <c r="B194" s="633" t="s">
        <v>516</v>
      </c>
      <c r="C194" s="634" t="s">
        <v>516</v>
      </c>
      <c r="D194" s="634" t="s">
        <v>516</v>
      </c>
      <c r="E194" s="635" t="s">
        <v>516</v>
      </c>
      <c r="F194" s="304" t="s">
        <v>4</v>
      </c>
      <c r="G194" s="304">
        <f>IF(H194="",0,VLOOKUP(H194,Parâmetros!$N$3:$O$8,2,0)*I194)</f>
        <v>0</v>
      </c>
      <c r="H194" s="305"/>
      <c r="I194" s="306"/>
      <c r="J194" s="306"/>
      <c r="K194" s="34" t="str">
        <f t="shared" si="7"/>
        <v/>
      </c>
      <c r="L194" s="384"/>
      <c r="M194" s="383"/>
    </row>
    <row r="195" spans="1:13" ht="45" customHeight="1" x14ac:dyDescent="0.2">
      <c r="A195" s="307" t="str">
        <f t="shared" ref="A195:A258" si="8">IF(LEFT(A194,2)="ID",CONCATENATE(MID($A$130,SEARCH(" ",$A$130)+1,10),"001"),CONCATENATE(MID($A$130,SEARCH(" ",$A$130)+1,10),TEXT(RIGHT(A194,3)+1,"000")))</f>
        <v>RQS065</v>
      </c>
      <c r="B195" s="633" t="s">
        <v>517</v>
      </c>
      <c r="C195" s="634" t="s">
        <v>517</v>
      </c>
      <c r="D195" s="634" t="s">
        <v>517</v>
      </c>
      <c r="E195" s="635" t="s">
        <v>517</v>
      </c>
      <c r="F195" s="304" t="s">
        <v>4</v>
      </c>
      <c r="G195" s="304">
        <f>IF(H195="",0,VLOOKUP(H195,Parâmetros!$N$3:$O$8,2,0)*I195)</f>
        <v>0</v>
      </c>
      <c r="H195" s="305"/>
      <c r="I195" s="306"/>
      <c r="J195" s="306"/>
      <c r="K195" s="34" t="str">
        <f t="shared" ref="K195:K258" si="9">IF(I195="","",I195*100)</f>
        <v/>
      </c>
      <c r="L195" s="384"/>
      <c r="M195" s="383"/>
    </row>
    <row r="196" spans="1:13" ht="45" customHeight="1" x14ac:dyDescent="0.2">
      <c r="A196" s="307" t="str">
        <f t="shared" si="8"/>
        <v>RQS066</v>
      </c>
      <c r="B196" s="633" t="s">
        <v>518</v>
      </c>
      <c r="C196" s="634" t="s">
        <v>518</v>
      </c>
      <c r="D196" s="634" t="s">
        <v>518</v>
      </c>
      <c r="E196" s="635" t="s">
        <v>518</v>
      </c>
      <c r="F196" s="304" t="s">
        <v>4</v>
      </c>
      <c r="G196" s="304">
        <f>IF(H196="",0,VLOOKUP(H196,Parâmetros!$N$3:$O$8,2,0)*I196)</f>
        <v>0</v>
      </c>
      <c r="H196" s="305"/>
      <c r="I196" s="306"/>
      <c r="J196" s="306"/>
      <c r="K196" s="34" t="str">
        <f t="shared" si="9"/>
        <v/>
      </c>
      <c r="L196" s="384"/>
      <c r="M196" s="383"/>
    </row>
    <row r="197" spans="1:13" ht="45" customHeight="1" x14ac:dyDescent="0.2">
      <c r="A197" s="307" t="str">
        <f t="shared" si="8"/>
        <v>RQS067</v>
      </c>
      <c r="B197" s="633" t="s">
        <v>519</v>
      </c>
      <c r="C197" s="634" t="s">
        <v>519</v>
      </c>
      <c r="D197" s="634" t="s">
        <v>519</v>
      </c>
      <c r="E197" s="635" t="s">
        <v>519</v>
      </c>
      <c r="F197" s="304" t="s">
        <v>4</v>
      </c>
      <c r="G197" s="304">
        <f>IF(H197="",0,VLOOKUP(H197,Parâmetros!$N$3:$O$8,2,0)*I197)</f>
        <v>0</v>
      </c>
      <c r="H197" s="305"/>
      <c r="I197" s="306"/>
      <c r="J197" s="306"/>
      <c r="K197" s="34" t="str">
        <f t="shared" si="9"/>
        <v/>
      </c>
      <c r="L197" s="384"/>
      <c r="M197" s="383"/>
    </row>
    <row r="198" spans="1:13" ht="45" customHeight="1" x14ac:dyDescent="0.2">
      <c r="A198" s="307" t="str">
        <f t="shared" si="8"/>
        <v>RQS068</v>
      </c>
      <c r="B198" s="633" t="s">
        <v>520</v>
      </c>
      <c r="C198" s="634" t="s">
        <v>520</v>
      </c>
      <c r="D198" s="634" t="s">
        <v>520</v>
      </c>
      <c r="E198" s="635" t="s">
        <v>520</v>
      </c>
      <c r="F198" s="304" t="s">
        <v>4</v>
      </c>
      <c r="G198" s="304">
        <f>IF(H198="",0,VLOOKUP(H198,Parâmetros!$N$3:$O$8,2,0)*I198)</f>
        <v>0</v>
      </c>
      <c r="H198" s="305"/>
      <c r="I198" s="306"/>
      <c r="J198" s="306"/>
      <c r="K198" s="34" t="str">
        <f t="shared" si="9"/>
        <v/>
      </c>
      <c r="L198" s="384"/>
      <c r="M198" s="383"/>
    </row>
    <row r="199" spans="1:13" ht="45" customHeight="1" x14ac:dyDescent="0.2">
      <c r="A199" s="307" t="str">
        <f t="shared" si="8"/>
        <v>RQS069</v>
      </c>
      <c r="B199" s="633" t="s">
        <v>521</v>
      </c>
      <c r="C199" s="634" t="s">
        <v>521</v>
      </c>
      <c r="D199" s="634" t="s">
        <v>521</v>
      </c>
      <c r="E199" s="635" t="s">
        <v>521</v>
      </c>
      <c r="F199" s="304" t="s">
        <v>4</v>
      </c>
      <c r="G199" s="304">
        <f>IF(H199="",0,VLOOKUP(H199,Parâmetros!$N$3:$O$8,2,0)*I199)</f>
        <v>0</v>
      </c>
      <c r="H199" s="305"/>
      <c r="I199" s="306"/>
      <c r="J199" s="306"/>
      <c r="K199" s="34" t="str">
        <f t="shared" si="9"/>
        <v/>
      </c>
      <c r="L199" s="384"/>
      <c r="M199" s="383"/>
    </row>
    <row r="200" spans="1:13" ht="45" customHeight="1" x14ac:dyDescent="0.2">
      <c r="A200" s="307" t="str">
        <f t="shared" si="8"/>
        <v>RQS070</v>
      </c>
      <c r="B200" s="633" t="s">
        <v>522</v>
      </c>
      <c r="C200" s="634" t="s">
        <v>522</v>
      </c>
      <c r="D200" s="634" t="s">
        <v>522</v>
      </c>
      <c r="E200" s="635" t="s">
        <v>522</v>
      </c>
      <c r="F200" s="304" t="s">
        <v>4</v>
      </c>
      <c r="G200" s="304">
        <f>IF(H200="",0,VLOOKUP(H200,Parâmetros!$N$3:$O$8,2,0)*I200)</f>
        <v>0</v>
      </c>
      <c r="H200" s="305"/>
      <c r="I200" s="306"/>
      <c r="J200" s="306"/>
      <c r="K200" s="34" t="str">
        <f t="shared" si="9"/>
        <v/>
      </c>
      <c r="L200" s="384"/>
      <c r="M200" s="383"/>
    </row>
    <row r="201" spans="1:13" ht="45" customHeight="1" x14ac:dyDescent="0.2">
      <c r="A201" s="307" t="str">
        <f t="shared" si="8"/>
        <v>RQS071</v>
      </c>
      <c r="B201" s="633" t="s">
        <v>579</v>
      </c>
      <c r="C201" s="634" t="s">
        <v>579</v>
      </c>
      <c r="D201" s="634" t="s">
        <v>579</v>
      </c>
      <c r="E201" s="635" t="s">
        <v>579</v>
      </c>
      <c r="F201" s="304" t="s">
        <v>4</v>
      </c>
      <c r="G201" s="304">
        <f>IF(H201="",0,VLOOKUP(H201,Parâmetros!$N$3:$O$8,2,0)*I201)</f>
        <v>0</v>
      </c>
      <c r="H201" s="305"/>
      <c r="I201" s="306"/>
      <c r="J201" s="306"/>
      <c r="K201" s="34" t="str">
        <f t="shared" si="9"/>
        <v/>
      </c>
      <c r="L201" s="384"/>
      <c r="M201" s="383"/>
    </row>
    <row r="202" spans="1:13" ht="45" customHeight="1" x14ac:dyDescent="0.2">
      <c r="A202" s="307" t="str">
        <f t="shared" si="8"/>
        <v>RQS072</v>
      </c>
      <c r="B202" s="633" t="s">
        <v>580</v>
      </c>
      <c r="C202" s="634" t="s">
        <v>580</v>
      </c>
      <c r="D202" s="634" t="s">
        <v>580</v>
      </c>
      <c r="E202" s="635" t="s">
        <v>580</v>
      </c>
      <c r="F202" s="304" t="s">
        <v>4</v>
      </c>
      <c r="G202" s="304">
        <f>IF(H202="",0,VLOOKUP(H202,Parâmetros!$N$3:$O$8,2,0)*I202)</f>
        <v>0</v>
      </c>
      <c r="H202" s="305"/>
      <c r="I202" s="306"/>
      <c r="J202" s="306"/>
      <c r="K202" s="34" t="str">
        <f t="shared" si="9"/>
        <v/>
      </c>
      <c r="L202" s="384"/>
      <c r="M202" s="383"/>
    </row>
    <row r="203" spans="1:13" ht="45" customHeight="1" x14ac:dyDescent="0.2">
      <c r="A203" s="307" t="str">
        <f t="shared" si="8"/>
        <v>RQS073</v>
      </c>
      <c r="B203" s="633" t="s">
        <v>523</v>
      </c>
      <c r="C203" s="634" t="s">
        <v>523</v>
      </c>
      <c r="D203" s="634" t="s">
        <v>523</v>
      </c>
      <c r="E203" s="635" t="s">
        <v>523</v>
      </c>
      <c r="F203" s="304" t="s">
        <v>4</v>
      </c>
      <c r="G203" s="304">
        <f>IF(H203="",0,VLOOKUP(H203,Parâmetros!$N$3:$O$8,2,0)*I203)</f>
        <v>0</v>
      </c>
      <c r="H203" s="305"/>
      <c r="I203" s="306"/>
      <c r="J203" s="306"/>
      <c r="K203" s="34" t="str">
        <f t="shared" si="9"/>
        <v/>
      </c>
      <c r="L203" s="384"/>
      <c r="M203" s="383"/>
    </row>
    <row r="204" spans="1:13" ht="45" customHeight="1" x14ac:dyDescent="0.2">
      <c r="A204" s="307" t="str">
        <f t="shared" si="8"/>
        <v>RQS074</v>
      </c>
      <c r="B204" s="633" t="s">
        <v>524</v>
      </c>
      <c r="C204" s="634" t="s">
        <v>524</v>
      </c>
      <c r="D204" s="634" t="s">
        <v>524</v>
      </c>
      <c r="E204" s="635" t="s">
        <v>524</v>
      </c>
      <c r="F204" s="304" t="s">
        <v>4</v>
      </c>
      <c r="G204" s="304">
        <f>IF(H204="",0,VLOOKUP(H204,Parâmetros!$N$3:$O$8,2,0)*I204)</f>
        <v>0</v>
      </c>
      <c r="H204" s="305"/>
      <c r="I204" s="306"/>
      <c r="J204" s="306"/>
      <c r="K204" s="34" t="str">
        <f t="shared" si="9"/>
        <v/>
      </c>
      <c r="L204" s="384"/>
      <c r="M204" s="383"/>
    </row>
    <row r="205" spans="1:13" ht="45" customHeight="1" x14ac:dyDescent="0.2">
      <c r="A205" s="307" t="str">
        <f t="shared" si="8"/>
        <v>RQS075</v>
      </c>
      <c r="B205" s="633" t="s">
        <v>525</v>
      </c>
      <c r="C205" s="634" t="s">
        <v>525</v>
      </c>
      <c r="D205" s="634" t="s">
        <v>525</v>
      </c>
      <c r="E205" s="635" t="s">
        <v>525</v>
      </c>
      <c r="F205" s="304" t="s">
        <v>4</v>
      </c>
      <c r="G205" s="304">
        <f>IF(H205="",0,VLOOKUP(H205,Parâmetros!$N$3:$O$8,2,0)*I205)</f>
        <v>0</v>
      </c>
      <c r="H205" s="305"/>
      <c r="I205" s="306"/>
      <c r="J205" s="306"/>
      <c r="K205" s="34" t="str">
        <f t="shared" si="9"/>
        <v/>
      </c>
      <c r="L205" s="384"/>
      <c r="M205" s="383"/>
    </row>
    <row r="206" spans="1:13" ht="45" customHeight="1" x14ac:dyDescent="0.2">
      <c r="A206" s="307" t="str">
        <f t="shared" si="8"/>
        <v>RQS076</v>
      </c>
      <c r="B206" s="633" t="s">
        <v>526</v>
      </c>
      <c r="C206" s="634" t="s">
        <v>526</v>
      </c>
      <c r="D206" s="634" t="s">
        <v>526</v>
      </c>
      <c r="E206" s="635" t="s">
        <v>526</v>
      </c>
      <c r="F206" s="304" t="s">
        <v>4</v>
      </c>
      <c r="G206" s="304">
        <f>IF(H206="",0,VLOOKUP(H206,Parâmetros!$N$3:$O$8,2,0)*I206)</f>
        <v>0</v>
      </c>
      <c r="H206" s="305"/>
      <c r="I206" s="306"/>
      <c r="J206" s="306"/>
      <c r="K206" s="34" t="str">
        <f t="shared" si="9"/>
        <v/>
      </c>
      <c r="L206" s="384"/>
      <c r="M206" s="383"/>
    </row>
    <row r="207" spans="1:13" ht="45" customHeight="1" x14ac:dyDescent="0.2">
      <c r="A207" s="307" t="str">
        <f t="shared" si="8"/>
        <v>RQS077</v>
      </c>
      <c r="B207" s="633" t="s">
        <v>527</v>
      </c>
      <c r="C207" s="634" t="s">
        <v>527</v>
      </c>
      <c r="D207" s="634" t="s">
        <v>527</v>
      </c>
      <c r="E207" s="635" t="s">
        <v>527</v>
      </c>
      <c r="F207" s="304" t="s">
        <v>4</v>
      </c>
      <c r="G207" s="304">
        <f>IF(H207="",0,VLOOKUP(H207,Parâmetros!$N$3:$O$8,2,0)*I207)</f>
        <v>0</v>
      </c>
      <c r="H207" s="305"/>
      <c r="I207" s="306"/>
      <c r="J207" s="306"/>
      <c r="K207" s="34" t="str">
        <f t="shared" si="9"/>
        <v/>
      </c>
      <c r="L207" s="384"/>
      <c r="M207" s="383"/>
    </row>
    <row r="208" spans="1:13" ht="45" customHeight="1" x14ac:dyDescent="0.2">
      <c r="A208" s="307" t="str">
        <f t="shared" si="8"/>
        <v>RQS078</v>
      </c>
      <c r="B208" s="633" t="s">
        <v>528</v>
      </c>
      <c r="C208" s="634" t="s">
        <v>528</v>
      </c>
      <c r="D208" s="634" t="s">
        <v>528</v>
      </c>
      <c r="E208" s="635" t="s">
        <v>528</v>
      </c>
      <c r="F208" s="304" t="s">
        <v>4</v>
      </c>
      <c r="G208" s="304">
        <f>IF(H208="",0,VLOOKUP(H208,Parâmetros!$N$3:$O$8,2,0)*I208)</f>
        <v>0</v>
      </c>
      <c r="H208" s="305"/>
      <c r="I208" s="306"/>
      <c r="J208" s="306"/>
      <c r="K208" s="34" t="str">
        <f t="shared" si="9"/>
        <v/>
      </c>
      <c r="L208" s="384"/>
      <c r="M208" s="383"/>
    </row>
    <row r="209" spans="1:13" ht="45" customHeight="1" x14ac:dyDescent="0.2">
      <c r="A209" s="307" t="str">
        <f t="shared" si="8"/>
        <v>RQS079</v>
      </c>
      <c r="B209" s="633" t="s">
        <v>529</v>
      </c>
      <c r="C209" s="634" t="s">
        <v>529</v>
      </c>
      <c r="D209" s="634" t="s">
        <v>529</v>
      </c>
      <c r="E209" s="635" t="s">
        <v>529</v>
      </c>
      <c r="F209" s="304" t="s">
        <v>4</v>
      </c>
      <c r="G209" s="304">
        <f>IF(H209="",0,VLOOKUP(H209,Parâmetros!$N$3:$O$8,2,0)*I209)</f>
        <v>0</v>
      </c>
      <c r="H209" s="305"/>
      <c r="I209" s="306"/>
      <c r="J209" s="306"/>
      <c r="K209" s="34" t="str">
        <f t="shared" si="9"/>
        <v/>
      </c>
      <c r="L209" s="384"/>
      <c r="M209" s="383"/>
    </row>
    <row r="210" spans="1:13" ht="45" customHeight="1" x14ac:dyDescent="0.2">
      <c r="A210" s="307" t="str">
        <f t="shared" si="8"/>
        <v>RQS080</v>
      </c>
      <c r="B210" s="633" t="s">
        <v>530</v>
      </c>
      <c r="C210" s="634" t="s">
        <v>530</v>
      </c>
      <c r="D210" s="634" t="s">
        <v>530</v>
      </c>
      <c r="E210" s="635" t="s">
        <v>530</v>
      </c>
      <c r="F210" s="304" t="s">
        <v>4</v>
      </c>
      <c r="G210" s="304">
        <f>IF(H210="",0,VLOOKUP(H210,Parâmetros!$N$3:$O$8,2,0)*I210)</f>
        <v>0</v>
      </c>
      <c r="H210" s="305"/>
      <c r="I210" s="306"/>
      <c r="J210" s="306"/>
      <c r="K210" s="34" t="str">
        <f t="shared" si="9"/>
        <v/>
      </c>
      <c r="L210" s="384"/>
      <c r="M210" s="383"/>
    </row>
    <row r="211" spans="1:13" ht="45" customHeight="1" x14ac:dyDescent="0.2">
      <c r="A211" s="307" t="str">
        <f t="shared" si="8"/>
        <v>RQS081</v>
      </c>
      <c r="B211" s="633" t="s">
        <v>581</v>
      </c>
      <c r="C211" s="634" t="s">
        <v>581</v>
      </c>
      <c r="D211" s="634" t="s">
        <v>581</v>
      </c>
      <c r="E211" s="635" t="s">
        <v>581</v>
      </c>
      <c r="F211" s="304" t="s">
        <v>4</v>
      </c>
      <c r="G211" s="304">
        <f>IF(H211="",0,VLOOKUP(H211,Parâmetros!$N$3:$O$8,2,0)*I211)</f>
        <v>0</v>
      </c>
      <c r="H211" s="305"/>
      <c r="I211" s="306"/>
      <c r="J211" s="306"/>
      <c r="K211" s="34" t="str">
        <f t="shared" si="9"/>
        <v/>
      </c>
      <c r="L211" s="384"/>
      <c r="M211" s="383"/>
    </row>
    <row r="212" spans="1:13" ht="45" customHeight="1" x14ac:dyDescent="0.2">
      <c r="A212" s="307" t="str">
        <f t="shared" si="8"/>
        <v>RQS082</v>
      </c>
      <c r="B212" s="633" t="s">
        <v>582</v>
      </c>
      <c r="C212" s="634" t="s">
        <v>582</v>
      </c>
      <c r="D212" s="634" t="s">
        <v>582</v>
      </c>
      <c r="E212" s="635" t="s">
        <v>582</v>
      </c>
      <c r="F212" s="304" t="s">
        <v>4</v>
      </c>
      <c r="G212" s="304">
        <f>IF(H212="",0,VLOOKUP(H212,Parâmetros!$N$3:$O$8,2,0)*I212)</f>
        <v>0</v>
      </c>
      <c r="H212" s="305"/>
      <c r="I212" s="306"/>
      <c r="J212" s="306"/>
      <c r="K212" s="34" t="str">
        <f t="shared" si="9"/>
        <v/>
      </c>
      <c r="L212" s="384"/>
      <c r="M212" s="383"/>
    </row>
    <row r="213" spans="1:13" ht="45" customHeight="1" x14ac:dyDescent="0.2">
      <c r="A213" s="307" t="str">
        <f t="shared" si="8"/>
        <v>RQS083</v>
      </c>
      <c r="B213" s="633" t="s">
        <v>583</v>
      </c>
      <c r="C213" s="634" t="s">
        <v>583</v>
      </c>
      <c r="D213" s="634" t="s">
        <v>583</v>
      </c>
      <c r="E213" s="635" t="s">
        <v>583</v>
      </c>
      <c r="F213" s="304" t="s">
        <v>4</v>
      </c>
      <c r="G213" s="304">
        <f>IF(H213="",0,VLOOKUP(H213,Parâmetros!$N$3:$O$8,2,0)*I213)</f>
        <v>0</v>
      </c>
      <c r="H213" s="305"/>
      <c r="I213" s="306"/>
      <c r="J213" s="306"/>
      <c r="K213" s="34" t="str">
        <f t="shared" si="9"/>
        <v/>
      </c>
      <c r="L213" s="384"/>
      <c r="M213" s="383"/>
    </row>
    <row r="214" spans="1:13" ht="45" customHeight="1" x14ac:dyDescent="0.2">
      <c r="A214" s="307" t="str">
        <f t="shared" si="8"/>
        <v>RQS084</v>
      </c>
      <c r="B214" s="633" t="s">
        <v>531</v>
      </c>
      <c r="C214" s="634" t="s">
        <v>531</v>
      </c>
      <c r="D214" s="634" t="s">
        <v>531</v>
      </c>
      <c r="E214" s="635" t="s">
        <v>531</v>
      </c>
      <c r="F214" s="304" t="s">
        <v>4</v>
      </c>
      <c r="G214" s="304">
        <f>IF(H214="",0,VLOOKUP(H214,Parâmetros!$N$3:$O$8,2,0)*I214)</f>
        <v>0</v>
      </c>
      <c r="H214" s="305"/>
      <c r="I214" s="306"/>
      <c r="J214" s="306"/>
      <c r="K214" s="34" t="str">
        <f t="shared" si="9"/>
        <v/>
      </c>
      <c r="L214" s="384"/>
      <c r="M214" s="383"/>
    </row>
    <row r="215" spans="1:13" ht="45" customHeight="1" x14ac:dyDescent="0.2">
      <c r="A215" s="307" t="str">
        <f t="shared" si="8"/>
        <v>RQS085</v>
      </c>
      <c r="B215" s="633" t="s">
        <v>532</v>
      </c>
      <c r="C215" s="634" t="s">
        <v>532</v>
      </c>
      <c r="D215" s="634" t="s">
        <v>532</v>
      </c>
      <c r="E215" s="635" t="s">
        <v>532</v>
      </c>
      <c r="F215" s="304" t="s">
        <v>4</v>
      </c>
      <c r="G215" s="304">
        <f>IF(H215="",0,VLOOKUP(H215,Parâmetros!$N$3:$O$8,2,0)*I215)</f>
        <v>0</v>
      </c>
      <c r="H215" s="305"/>
      <c r="I215" s="306"/>
      <c r="J215" s="306"/>
      <c r="K215" s="34" t="str">
        <f t="shared" si="9"/>
        <v/>
      </c>
      <c r="L215" s="384"/>
      <c r="M215" s="383"/>
    </row>
    <row r="216" spans="1:13" ht="45" customHeight="1" x14ac:dyDescent="0.2">
      <c r="A216" s="307" t="str">
        <f t="shared" si="8"/>
        <v>RQS086</v>
      </c>
      <c r="B216" s="633" t="s">
        <v>584</v>
      </c>
      <c r="C216" s="634" t="s">
        <v>584</v>
      </c>
      <c r="D216" s="634" t="s">
        <v>584</v>
      </c>
      <c r="E216" s="635" t="s">
        <v>584</v>
      </c>
      <c r="F216" s="304" t="s">
        <v>4</v>
      </c>
      <c r="G216" s="304">
        <f>IF(H216="",0,VLOOKUP(H216,Parâmetros!$N$3:$O$8,2,0)*I216)</f>
        <v>0</v>
      </c>
      <c r="H216" s="305"/>
      <c r="I216" s="306"/>
      <c r="J216" s="306"/>
      <c r="K216" s="34" t="str">
        <f t="shared" si="9"/>
        <v/>
      </c>
      <c r="L216" s="384"/>
      <c r="M216" s="383"/>
    </row>
    <row r="217" spans="1:13" ht="45" customHeight="1" x14ac:dyDescent="0.2">
      <c r="A217" s="307" t="str">
        <f t="shared" si="8"/>
        <v>RQS087</v>
      </c>
      <c r="B217" s="633" t="s">
        <v>585</v>
      </c>
      <c r="C217" s="634" t="s">
        <v>585</v>
      </c>
      <c r="D217" s="634" t="s">
        <v>585</v>
      </c>
      <c r="E217" s="635" t="s">
        <v>585</v>
      </c>
      <c r="F217" s="304" t="s">
        <v>4</v>
      </c>
      <c r="G217" s="304">
        <f>IF(H217="",0,VLOOKUP(H217,Parâmetros!$N$3:$O$8,2,0)*I217)</f>
        <v>0</v>
      </c>
      <c r="H217" s="305"/>
      <c r="I217" s="306"/>
      <c r="J217" s="306"/>
      <c r="K217" s="34" t="str">
        <f t="shared" si="9"/>
        <v/>
      </c>
      <c r="L217" s="384"/>
      <c r="M217" s="383"/>
    </row>
    <row r="218" spans="1:13" ht="45" customHeight="1" x14ac:dyDescent="0.2">
      <c r="A218" s="307" t="str">
        <f t="shared" si="8"/>
        <v>RQS088</v>
      </c>
      <c r="B218" s="633" t="s">
        <v>586</v>
      </c>
      <c r="C218" s="634" t="s">
        <v>586</v>
      </c>
      <c r="D218" s="634" t="s">
        <v>586</v>
      </c>
      <c r="E218" s="635" t="s">
        <v>586</v>
      </c>
      <c r="F218" s="304" t="s">
        <v>4</v>
      </c>
      <c r="G218" s="304">
        <f>IF(H218="",0,VLOOKUP(H218,Parâmetros!$N$3:$O$8,2,0)*I218)</f>
        <v>0</v>
      </c>
      <c r="H218" s="305"/>
      <c r="I218" s="306"/>
      <c r="J218" s="306"/>
      <c r="K218" s="34" t="str">
        <f t="shared" si="9"/>
        <v/>
      </c>
      <c r="L218" s="384"/>
      <c r="M218" s="383"/>
    </row>
    <row r="219" spans="1:13" ht="45" customHeight="1" x14ac:dyDescent="0.2">
      <c r="A219" s="307" t="str">
        <f t="shared" si="8"/>
        <v>RQS089</v>
      </c>
      <c r="B219" s="633" t="s">
        <v>533</v>
      </c>
      <c r="C219" s="634" t="s">
        <v>533</v>
      </c>
      <c r="D219" s="634" t="s">
        <v>533</v>
      </c>
      <c r="E219" s="635" t="s">
        <v>533</v>
      </c>
      <c r="F219" s="304" t="s">
        <v>4</v>
      </c>
      <c r="G219" s="304">
        <f>IF(H219="",0,VLOOKUP(H219,Parâmetros!$N$3:$O$8,2,0)*I219)</f>
        <v>0</v>
      </c>
      <c r="H219" s="305"/>
      <c r="I219" s="306"/>
      <c r="J219" s="306"/>
      <c r="K219" s="34" t="str">
        <f t="shared" si="9"/>
        <v/>
      </c>
      <c r="L219" s="384"/>
      <c r="M219" s="383"/>
    </row>
    <row r="220" spans="1:13" ht="45" customHeight="1" x14ac:dyDescent="0.2">
      <c r="A220" s="307" t="str">
        <f t="shared" si="8"/>
        <v>RQS090</v>
      </c>
      <c r="B220" s="633" t="s">
        <v>534</v>
      </c>
      <c r="C220" s="634" t="s">
        <v>534</v>
      </c>
      <c r="D220" s="634" t="s">
        <v>534</v>
      </c>
      <c r="E220" s="635" t="s">
        <v>534</v>
      </c>
      <c r="F220" s="304" t="s">
        <v>4</v>
      </c>
      <c r="G220" s="304">
        <f>IF(H220="",0,VLOOKUP(H220,Parâmetros!$N$3:$O$8,2,0)*I220)</f>
        <v>0</v>
      </c>
      <c r="H220" s="305"/>
      <c r="I220" s="306"/>
      <c r="J220" s="306"/>
      <c r="K220" s="34" t="str">
        <f t="shared" si="9"/>
        <v/>
      </c>
      <c r="L220" s="384"/>
      <c r="M220" s="383"/>
    </row>
    <row r="221" spans="1:13" ht="45" customHeight="1" x14ac:dyDescent="0.2">
      <c r="A221" s="307" t="str">
        <f t="shared" si="8"/>
        <v>RQS091</v>
      </c>
      <c r="B221" s="633" t="s">
        <v>535</v>
      </c>
      <c r="C221" s="634" t="s">
        <v>535</v>
      </c>
      <c r="D221" s="634" t="s">
        <v>535</v>
      </c>
      <c r="E221" s="635" t="s">
        <v>535</v>
      </c>
      <c r="F221" s="304" t="s">
        <v>4</v>
      </c>
      <c r="G221" s="304">
        <f>IF(H221="",0,VLOOKUP(H221,Parâmetros!$N$3:$O$8,2,0)*I221)</f>
        <v>0</v>
      </c>
      <c r="H221" s="305"/>
      <c r="I221" s="306"/>
      <c r="J221" s="306"/>
      <c r="K221" s="34" t="str">
        <f t="shared" si="9"/>
        <v/>
      </c>
      <c r="L221" s="384"/>
      <c r="M221" s="383"/>
    </row>
    <row r="222" spans="1:13" ht="45" customHeight="1" x14ac:dyDescent="0.2">
      <c r="A222" s="307" t="str">
        <f t="shared" si="8"/>
        <v>RQS092</v>
      </c>
      <c r="B222" s="633" t="s">
        <v>536</v>
      </c>
      <c r="C222" s="634" t="s">
        <v>536</v>
      </c>
      <c r="D222" s="634" t="s">
        <v>536</v>
      </c>
      <c r="E222" s="635" t="s">
        <v>536</v>
      </c>
      <c r="F222" s="304" t="s">
        <v>4</v>
      </c>
      <c r="G222" s="304">
        <f>IF(H222="",0,VLOOKUP(H222,Parâmetros!$N$3:$O$8,2,0)*I222)</f>
        <v>0</v>
      </c>
      <c r="H222" s="305"/>
      <c r="I222" s="306"/>
      <c r="J222" s="306"/>
      <c r="K222" s="34" t="str">
        <f t="shared" si="9"/>
        <v/>
      </c>
      <c r="L222" s="384"/>
      <c r="M222" s="383"/>
    </row>
    <row r="223" spans="1:13" ht="45" customHeight="1" x14ac:dyDescent="0.2">
      <c r="A223" s="307" t="str">
        <f t="shared" si="8"/>
        <v>RQS093</v>
      </c>
      <c r="B223" s="633" t="s">
        <v>537</v>
      </c>
      <c r="C223" s="634" t="s">
        <v>537</v>
      </c>
      <c r="D223" s="634" t="s">
        <v>537</v>
      </c>
      <c r="E223" s="635" t="s">
        <v>537</v>
      </c>
      <c r="F223" s="304" t="s">
        <v>4</v>
      </c>
      <c r="G223" s="304">
        <f>IF(H223="",0,VLOOKUP(H223,Parâmetros!$N$3:$O$8,2,0)*I223)</f>
        <v>0</v>
      </c>
      <c r="H223" s="305"/>
      <c r="I223" s="306"/>
      <c r="J223" s="306"/>
      <c r="K223" s="34" t="str">
        <f t="shared" si="9"/>
        <v/>
      </c>
      <c r="L223" s="384"/>
      <c r="M223" s="383"/>
    </row>
    <row r="224" spans="1:13" ht="45" customHeight="1" x14ac:dyDescent="0.2">
      <c r="A224" s="307" t="str">
        <f t="shared" si="8"/>
        <v>RQS094</v>
      </c>
      <c r="B224" s="633" t="s">
        <v>538</v>
      </c>
      <c r="C224" s="634" t="s">
        <v>538</v>
      </c>
      <c r="D224" s="634" t="s">
        <v>538</v>
      </c>
      <c r="E224" s="635" t="s">
        <v>538</v>
      </c>
      <c r="F224" s="304" t="s">
        <v>4</v>
      </c>
      <c r="G224" s="304">
        <f>IF(H224="",0,VLOOKUP(H224,Parâmetros!$N$3:$O$8,2,0)*I224)</f>
        <v>0.32142857142857101</v>
      </c>
      <c r="H224" s="305" t="s">
        <v>28</v>
      </c>
      <c r="I224" s="306">
        <v>2.1428571428571401E-2</v>
      </c>
      <c r="J224" s="306"/>
      <c r="K224" s="34">
        <f t="shared" si="9"/>
        <v>2.1428571428571401</v>
      </c>
      <c r="L224" s="384"/>
      <c r="M224" s="383"/>
    </row>
    <row r="225" spans="1:13" ht="45" customHeight="1" x14ac:dyDescent="0.2">
      <c r="A225" s="307" t="str">
        <f t="shared" si="8"/>
        <v>RQS095</v>
      </c>
      <c r="B225" s="633" t="s">
        <v>539</v>
      </c>
      <c r="C225" s="634" t="s">
        <v>539</v>
      </c>
      <c r="D225" s="634" t="s">
        <v>539</v>
      </c>
      <c r="E225" s="635" t="s">
        <v>539</v>
      </c>
      <c r="F225" s="304" t="s">
        <v>17</v>
      </c>
      <c r="G225" s="304">
        <f>IF(H225="",0,VLOOKUP(H225,Parâmetros!$N$3:$O$8,2,0)*I225)</f>
        <v>0.64285714285714202</v>
      </c>
      <c r="H225" s="305" t="s">
        <v>29</v>
      </c>
      <c r="I225" s="306">
        <v>2.1428571428571401E-2</v>
      </c>
      <c r="J225" s="306"/>
      <c r="K225" s="34">
        <f t="shared" si="9"/>
        <v>2.1428571428571401</v>
      </c>
      <c r="L225" s="384"/>
      <c r="M225" s="383"/>
    </row>
    <row r="226" spans="1:13" ht="45" customHeight="1" x14ac:dyDescent="0.2">
      <c r="A226" s="307" t="str">
        <f t="shared" si="8"/>
        <v>RQS096</v>
      </c>
      <c r="B226" s="633" t="s">
        <v>540</v>
      </c>
      <c r="C226" s="634" t="s">
        <v>540</v>
      </c>
      <c r="D226" s="634" t="s">
        <v>540</v>
      </c>
      <c r="E226" s="635" t="s">
        <v>540</v>
      </c>
      <c r="F226" s="304" t="s">
        <v>17</v>
      </c>
      <c r="G226" s="304">
        <f>IF(H226="",0,VLOOKUP(H226,Parâmetros!$N$3:$O$8,2,0)*I226)</f>
        <v>0.64285714285714202</v>
      </c>
      <c r="H226" s="305" t="s">
        <v>29</v>
      </c>
      <c r="I226" s="306">
        <v>2.1428571428571401E-2</v>
      </c>
      <c r="J226" s="306"/>
      <c r="K226" s="34">
        <f t="shared" si="9"/>
        <v>2.1428571428571401</v>
      </c>
      <c r="L226" s="384"/>
      <c r="M226" s="383"/>
    </row>
    <row r="227" spans="1:13" ht="45" customHeight="1" x14ac:dyDescent="0.2">
      <c r="A227" s="307" t="str">
        <f t="shared" si="8"/>
        <v>RQS097</v>
      </c>
      <c r="B227" s="633" t="s">
        <v>541</v>
      </c>
      <c r="C227" s="634" t="s">
        <v>541</v>
      </c>
      <c r="D227" s="634" t="s">
        <v>541</v>
      </c>
      <c r="E227" s="635" t="s">
        <v>541</v>
      </c>
      <c r="F227" s="304" t="s">
        <v>4</v>
      </c>
      <c r="G227" s="304">
        <f>IF(H227="",0,VLOOKUP(H227,Parâmetros!$N$3:$O$8,2,0)*I227)</f>
        <v>0</v>
      </c>
      <c r="H227" s="305"/>
      <c r="I227" s="306"/>
      <c r="J227" s="306"/>
      <c r="K227" s="34" t="str">
        <f t="shared" si="9"/>
        <v/>
      </c>
      <c r="L227" s="384"/>
      <c r="M227" s="383"/>
    </row>
    <row r="228" spans="1:13" ht="45" customHeight="1" x14ac:dyDescent="0.2">
      <c r="A228" s="307" t="str">
        <f t="shared" si="8"/>
        <v>RQS098</v>
      </c>
      <c r="B228" s="633" t="s">
        <v>542</v>
      </c>
      <c r="C228" s="634" t="s">
        <v>542</v>
      </c>
      <c r="D228" s="634" t="s">
        <v>542</v>
      </c>
      <c r="E228" s="635" t="s">
        <v>542</v>
      </c>
      <c r="F228" s="304" t="s">
        <v>17</v>
      </c>
      <c r="G228" s="304">
        <f>IF(H228="",0,VLOOKUP(H228,Parâmetros!$N$3:$O$8,2,0)*I228)</f>
        <v>0.10714285714285701</v>
      </c>
      <c r="H228" s="305" t="s">
        <v>27</v>
      </c>
      <c r="I228" s="306">
        <v>2.1428571428571401E-2</v>
      </c>
      <c r="J228" s="306"/>
      <c r="K228" s="34">
        <f t="shared" si="9"/>
        <v>2.1428571428571401</v>
      </c>
      <c r="L228" s="384"/>
      <c r="M228" s="383"/>
    </row>
    <row r="229" spans="1:13" ht="45" customHeight="1" x14ac:dyDescent="0.2">
      <c r="A229" s="307" t="str">
        <f t="shared" si="8"/>
        <v>RQS099</v>
      </c>
      <c r="B229" s="633" t="s">
        <v>543</v>
      </c>
      <c r="C229" s="634" t="s">
        <v>543</v>
      </c>
      <c r="D229" s="634" t="s">
        <v>543</v>
      </c>
      <c r="E229" s="635" t="s">
        <v>543</v>
      </c>
      <c r="F229" s="304" t="s">
        <v>4</v>
      </c>
      <c r="G229" s="304">
        <f>IF(H229="",0,VLOOKUP(H229,Parâmetros!$N$3:$O$8,2,0)*I229)</f>
        <v>0</v>
      </c>
      <c r="H229" s="305"/>
      <c r="I229" s="306"/>
      <c r="J229" s="306"/>
      <c r="K229" s="34" t="str">
        <f t="shared" si="9"/>
        <v/>
      </c>
      <c r="L229" s="384"/>
      <c r="M229" s="383"/>
    </row>
    <row r="230" spans="1:13" ht="45" customHeight="1" x14ac:dyDescent="0.2">
      <c r="A230" s="307" t="str">
        <f t="shared" si="8"/>
        <v>RQS100</v>
      </c>
      <c r="B230" s="633" t="s">
        <v>544</v>
      </c>
      <c r="C230" s="634" t="s">
        <v>544</v>
      </c>
      <c r="D230" s="634" t="s">
        <v>544</v>
      </c>
      <c r="E230" s="635" t="s">
        <v>544</v>
      </c>
      <c r="F230" s="304" t="s">
        <v>4</v>
      </c>
      <c r="G230" s="304">
        <f>IF(H230="",0,VLOOKUP(H230,Parâmetros!$N$3:$O$8,2,0)*I230)</f>
        <v>0</v>
      </c>
      <c r="H230" s="305"/>
      <c r="I230" s="306"/>
      <c r="J230" s="306"/>
      <c r="K230" s="34" t="str">
        <f t="shared" si="9"/>
        <v/>
      </c>
      <c r="L230" s="384"/>
      <c r="M230" s="383"/>
    </row>
    <row r="231" spans="1:13" ht="45" customHeight="1" x14ac:dyDescent="0.2">
      <c r="A231" s="307" t="str">
        <f t="shared" si="8"/>
        <v>RQS101</v>
      </c>
      <c r="B231" s="633" t="s">
        <v>545</v>
      </c>
      <c r="C231" s="634" t="s">
        <v>545</v>
      </c>
      <c r="D231" s="634" t="s">
        <v>545</v>
      </c>
      <c r="E231" s="635" t="s">
        <v>545</v>
      </c>
      <c r="F231" s="304" t="s">
        <v>4</v>
      </c>
      <c r="G231" s="304">
        <f>IF(H231="",0,VLOOKUP(H231,Parâmetros!$N$3:$O$8,2,0)*I231)</f>
        <v>0</v>
      </c>
      <c r="H231" s="305"/>
      <c r="I231" s="306"/>
      <c r="J231" s="306"/>
      <c r="K231" s="34" t="str">
        <f t="shared" si="9"/>
        <v/>
      </c>
      <c r="L231" s="384"/>
      <c r="M231" s="383"/>
    </row>
    <row r="232" spans="1:13" ht="45" customHeight="1" x14ac:dyDescent="0.2">
      <c r="A232" s="307" t="str">
        <f t="shared" si="8"/>
        <v>RQS102</v>
      </c>
      <c r="B232" s="633" t="s">
        <v>546</v>
      </c>
      <c r="C232" s="634" t="s">
        <v>546</v>
      </c>
      <c r="D232" s="634" t="s">
        <v>546</v>
      </c>
      <c r="E232" s="635" t="s">
        <v>546</v>
      </c>
      <c r="F232" s="304" t="s">
        <v>4</v>
      </c>
      <c r="G232" s="304">
        <f>IF(H232="",0,VLOOKUP(H232,Parâmetros!$N$3:$O$8,2,0)*I232)</f>
        <v>0</v>
      </c>
      <c r="H232" s="305"/>
      <c r="I232" s="306"/>
      <c r="J232" s="306"/>
      <c r="K232" s="34" t="str">
        <f t="shared" si="9"/>
        <v/>
      </c>
      <c r="L232" s="384"/>
      <c r="M232" s="383"/>
    </row>
    <row r="233" spans="1:13" ht="45" customHeight="1" x14ac:dyDescent="0.2">
      <c r="A233" s="307" t="str">
        <f t="shared" si="8"/>
        <v>RQS103</v>
      </c>
      <c r="B233" s="633" t="s">
        <v>547</v>
      </c>
      <c r="C233" s="634" t="s">
        <v>547</v>
      </c>
      <c r="D233" s="634" t="s">
        <v>547</v>
      </c>
      <c r="E233" s="635" t="s">
        <v>547</v>
      </c>
      <c r="F233" s="304" t="s">
        <v>4</v>
      </c>
      <c r="G233" s="304">
        <f>IF(H233="",0,VLOOKUP(H233,Parâmetros!$N$3:$O$8,2,0)*I233)</f>
        <v>0</v>
      </c>
      <c r="H233" s="305"/>
      <c r="I233" s="306"/>
      <c r="J233" s="306"/>
      <c r="K233" s="34" t="str">
        <f t="shared" si="9"/>
        <v/>
      </c>
      <c r="L233" s="384"/>
      <c r="M233" s="383"/>
    </row>
    <row r="234" spans="1:13" ht="45" customHeight="1" x14ac:dyDescent="0.2">
      <c r="A234" s="307" t="str">
        <f t="shared" si="8"/>
        <v>RQS104</v>
      </c>
      <c r="B234" s="633" t="s">
        <v>548</v>
      </c>
      <c r="C234" s="634" t="s">
        <v>548</v>
      </c>
      <c r="D234" s="634" t="s">
        <v>548</v>
      </c>
      <c r="E234" s="635" t="s">
        <v>548</v>
      </c>
      <c r="F234" s="304" t="s">
        <v>4</v>
      </c>
      <c r="G234" s="304">
        <f>IF(H234="",0,VLOOKUP(H234,Parâmetros!$N$3:$O$8,2,0)*I234)</f>
        <v>0</v>
      </c>
      <c r="H234" s="305"/>
      <c r="I234" s="306"/>
      <c r="J234" s="306"/>
      <c r="K234" s="34" t="str">
        <f t="shared" si="9"/>
        <v/>
      </c>
      <c r="L234" s="384"/>
      <c r="M234" s="383"/>
    </row>
    <row r="235" spans="1:13" ht="45" customHeight="1" x14ac:dyDescent="0.2">
      <c r="A235" s="307" t="str">
        <f t="shared" si="8"/>
        <v>RQS105</v>
      </c>
      <c r="B235" s="633" t="s">
        <v>549</v>
      </c>
      <c r="C235" s="634" t="s">
        <v>549</v>
      </c>
      <c r="D235" s="634" t="s">
        <v>549</v>
      </c>
      <c r="E235" s="635" t="s">
        <v>549</v>
      </c>
      <c r="F235" s="304" t="s">
        <v>4</v>
      </c>
      <c r="G235" s="304">
        <f>IF(H235="",0,VLOOKUP(H235,Parâmetros!$N$3:$O$8,2,0)*I235)</f>
        <v>0</v>
      </c>
      <c r="H235" s="305"/>
      <c r="I235" s="306"/>
      <c r="J235" s="306"/>
      <c r="K235" s="34" t="str">
        <f t="shared" si="9"/>
        <v/>
      </c>
      <c r="L235" s="384"/>
      <c r="M235" s="383"/>
    </row>
    <row r="236" spans="1:13" ht="45" customHeight="1" x14ac:dyDescent="0.2">
      <c r="A236" s="307" t="str">
        <f t="shared" si="8"/>
        <v>RQS106</v>
      </c>
      <c r="B236" s="633" t="s">
        <v>550</v>
      </c>
      <c r="C236" s="634" t="s">
        <v>550</v>
      </c>
      <c r="D236" s="634" t="s">
        <v>550</v>
      </c>
      <c r="E236" s="635" t="s">
        <v>550</v>
      </c>
      <c r="F236" s="304" t="s">
        <v>4</v>
      </c>
      <c r="G236" s="304">
        <f>IF(H236="",0,VLOOKUP(H236,Parâmetros!$N$3:$O$8,2,0)*I236)</f>
        <v>0</v>
      </c>
      <c r="H236" s="305"/>
      <c r="I236" s="306"/>
      <c r="J236" s="306"/>
      <c r="K236" s="34" t="str">
        <f t="shared" si="9"/>
        <v/>
      </c>
      <c r="L236" s="384"/>
      <c r="M236" s="383"/>
    </row>
    <row r="237" spans="1:13" ht="45" customHeight="1" x14ac:dyDescent="0.2">
      <c r="A237" s="307" t="str">
        <f t="shared" si="8"/>
        <v>RQS107</v>
      </c>
      <c r="B237" s="633" t="s">
        <v>551</v>
      </c>
      <c r="C237" s="634" t="s">
        <v>551</v>
      </c>
      <c r="D237" s="634" t="s">
        <v>551</v>
      </c>
      <c r="E237" s="635" t="s">
        <v>551</v>
      </c>
      <c r="F237" s="304" t="s">
        <v>4</v>
      </c>
      <c r="G237" s="304">
        <f>IF(H237="",0,VLOOKUP(H237,Parâmetros!$N$3:$O$8,2,0)*I237)</f>
        <v>0</v>
      </c>
      <c r="H237" s="305"/>
      <c r="I237" s="306"/>
      <c r="J237" s="306"/>
      <c r="K237" s="34" t="str">
        <f t="shared" si="9"/>
        <v/>
      </c>
      <c r="L237" s="384"/>
      <c r="M237" s="383"/>
    </row>
    <row r="238" spans="1:13" ht="45" customHeight="1" x14ac:dyDescent="0.2">
      <c r="A238" s="307" t="str">
        <f t="shared" si="8"/>
        <v>RQS108</v>
      </c>
      <c r="B238" s="633" t="s">
        <v>552</v>
      </c>
      <c r="C238" s="634" t="s">
        <v>552</v>
      </c>
      <c r="D238" s="634" t="s">
        <v>552</v>
      </c>
      <c r="E238" s="635" t="s">
        <v>552</v>
      </c>
      <c r="F238" s="304" t="s">
        <v>4</v>
      </c>
      <c r="G238" s="304">
        <f>IF(H238="",0,VLOOKUP(H238,Parâmetros!$N$3:$O$8,2,0)*I238)</f>
        <v>0</v>
      </c>
      <c r="H238" s="305"/>
      <c r="I238" s="306"/>
      <c r="J238" s="306"/>
      <c r="K238" s="34" t="str">
        <f t="shared" si="9"/>
        <v/>
      </c>
      <c r="L238" s="384"/>
      <c r="M238" s="383"/>
    </row>
    <row r="239" spans="1:13" ht="45" customHeight="1" x14ac:dyDescent="0.2">
      <c r="A239" s="307" t="str">
        <f t="shared" si="8"/>
        <v>RQS109</v>
      </c>
      <c r="B239" s="633" t="s">
        <v>553</v>
      </c>
      <c r="C239" s="634" t="s">
        <v>553</v>
      </c>
      <c r="D239" s="634" t="s">
        <v>553</v>
      </c>
      <c r="E239" s="635" t="s">
        <v>553</v>
      </c>
      <c r="F239" s="304" t="s">
        <v>4</v>
      </c>
      <c r="G239" s="304">
        <f>IF(H239="",0,VLOOKUP(H239,Parâmetros!$N$3:$O$8,2,0)*I239)</f>
        <v>0</v>
      </c>
      <c r="H239" s="305"/>
      <c r="I239" s="306"/>
      <c r="J239" s="306"/>
      <c r="K239" s="34" t="str">
        <f t="shared" si="9"/>
        <v/>
      </c>
      <c r="L239" s="384"/>
      <c r="M239" s="383"/>
    </row>
    <row r="240" spans="1:13" ht="45" customHeight="1" x14ac:dyDescent="0.2">
      <c r="A240" s="307" t="str">
        <f t="shared" si="8"/>
        <v>RQS110</v>
      </c>
      <c r="B240" s="633" t="s">
        <v>554</v>
      </c>
      <c r="C240" s="634" t="s">
        <v>554</v>
      </c>
      <c r="D240" s="634" t="s">
        <v>554</v>
      </c>
      <c r="E240" s="635" t="s">
        <v>554</v>
      </c>
      <c r="F240" s="304" t="s">
        <v>4</v>
      </c>
      <c r="G240" s="304">
        <f>IF(H240="",0,VLOOKUP(H240,Parâmetros!$N$3:$O$8,2,0)*I240)</f>
        <v>0</v>
      </c>
      <c r="H240" s="305"/>
      <c r="I240" s="306"/>
      <c r="J240" s="306"/>
      <c r="K240" s="34" t="str">
        <f t="shared" si="9"/>
        <v/>
      </c>
      <c r="L240" s="384"/>
      <c r="M240" s="383"/>
    </row>
    <row r="241" spans="1:13" ht="45" customHeight="1" x14ac:dyDescent="0.2">
      <c r="A241" s="307" t="str">
        <f t="shared" si="8"/>
        <v>RQS111</v>
      </c>
      <c r="B241" s="633" t="s">
        <v>555</v>
      </c>
      <c r="C241" s="634" t="s">
        <v>555</v>
      </c>
      <c r="D241" s="634" t="s">
        <v>555</v>
      </c>
      <c r="E241" s="635" t="s">
        <v>555</v>
      </c>
      <c r="F241" s="304" t="s">
        <v>4</v>
      </c>
      <c r="G241" s="304">
        <f>IF(H241="",0,VLOOKUP(H241,Parâmetros!$N$3:$O$8,2,0)*I241)</f>
        <v>0</v>
      </c>
      <c r="H241" s="305"/>
      <c r="I241" s="306"/>
      <c r="J241" s="306"/>
      <c r="K241" s="34" t="str">
        <f t="shared" si="9"/>
        <v/>
      </c>
      <c r="L241" s="384"/>
      <c r="M241" s="383"/>
    </row>
    <row r="242" spans="1:13" ht="45" customHeight="1" x14ac:dyDescent="0.2">
      <c r="A242" s="307" t="str">
        <f t="shared" si="8"/>
        <v>RQS112</v>
      </c>
      <c r="B242" s="633" t="s">
        <v>556</v>
      </c>
      <c r="C242" s="634" t="s">
        <v>556</v>
      </c>
      <c r="D242" s="634" t="s">
        <v>556</v>
      </c>
      <c r="E242" s="635" t="s">
        <v>556</v>
      </c>
      <c r="F242" s="304" t="s">
        <v>4</v>
      </c>
      <c r="G242" s="304">
        <f>IF(H242="",0,VLOOKUP(H242,Parâmetros!$N$3:$O$8,2,0)*I242)</f>
        <v>0</v>
      </c>
      <c r="H242" s="305"/>
      <c r="I242" s="306"/>
      <c r="J242" s="306"/>
      <c r="K242" s="34" t="str">
        <f t="shared" si="9"/>
        <v/>
      </c>
      <c r="L242" s="384"/>
      <c r="M242" s="383"/>
    </row>
    <row r="243" spans="1:13" ht="45" customHeight="1" x14ac:dyDescent="0.2">
      <c r="A243" s="307" t="str">
        <f t="shared" si="8"/>
        <v>RQS113</v>
      </c>
      <c r="B243" s="633" t="s">
        <v>557</v>
      </c>
      <c r="C243" s="634" t="s">
        <v>557</v>
      </c>
      <c r="D243" s="634" t="s">
        <v>557</v>
      </c>
      <c r="E243" s="635" t="s">
        <v>557</v>
      </c>
      <c r="F243" s="304" t="s">
        <v>4</v>
      </c>
      <c r="G243" s="304">
        <f>IF(H243="",0,VLOOKUP(H243,Parâmetros!$N$3:$O$8,2,0)*I243)</f>
        <v>0</v>
      </c>
      <c r="H243" s="305"/>
      <c r="I243" s="306"/>
      <c r="J243" s="306"/>
      <c r="K243" s="34" t="str">
        <f t="shared" si="9"/>
        <v/>
      </c>
      <c r="L243" s="384"/>
      <c r="M243" s="383"/>
    </row>
    <row r="244" spans="1:13" ht="45" customHeight="1" x14ac:dyDescent="0.2">
      <c r="A244" s="307" t="str">
        <f t="shared" si="8"/>
        <v>RQS114</v>
      </c>
      <c r="B244" s="633" t="s">
        <v>558</v>
      </c>
      <c r="C244" s="634" t="s">
        <v>558</v>
      </c>
      <c r="D244" s="634" t="s">
        <v>558</v>
      </c>
      <c r="E244" s="635" t="s">
        <v>558</v>
      </c>
      <c r="F244" s="304" t="s">
        <v>4</v>
      </c>
      <c r="G244" s="304">
        <f>IF(H244="",0,VLOOKUP(H244,Parâmetros!$N$3:$O$8,2,0)*I244)</f>
        <v>0</v>
      </c>
      <c r="H244" s="305"/>
      <c r="I244" s="306"/>
      <c r="J244" s="306"/>
      <c r="K244" s="34" t="str">
        <f t="shared" si="9"/>
        <v/>
      </c>
      <c r="L244" s="384"/>
      <c r="M244" s="383"/>
    </row>
    <row r="245" spans="1:13" ht="45" customHeight="1" x14ac:dyDescent="0.2">
      <c r="A245" s="307" t="str">
        <f t="shared" si="8"/>
        <v>RQS115</v>
      </c>
      <c r="B245" s="633" t="s">
        <v>559</v>
      </c>
      <c r="C245" s="634" t="s">
        <v>559</v>
      </c>
      <c r="D245" s="634" t="s">
        <v>559</v>
      </c>
      <c r="E245" s="635" t="s">
        <v>559</v>
      </c>
      <c r="F245" s="304" t="s">
        <v>4</v>
      </c>
      <c r="G245" s="304">
        <f>IF(H245="",0,VLOOKUP(H245,Parâmetros!$N$3:$O$8,2,0)*I245)</f>
        <v>0</v>
      </c>
      <c r="H245" s="305"/>
      <c r="I245" s="306"/>
      <c r="J245" s="306"/>
      <c r="K245" s="34" t="str">
        <f t="shared" si="9"/>
        <v/>
      </c>
      <c r="L245" s="384"/>
      <c r="M245" s="383"/>
    </row>
    <row r="246" spans="1:13" ht="45" customHeight="1" x14ac:dyDescent="0.2">
      <c r="A246" s="307" t="str">
        <f t="shared" si="8"/>
        <v>RQS116</v>
      </c>
      <c r="B246" s="633" t="s">
        <v>560</v>
      </c>
      <c r="C246" s="634" t="s">
        <v>560</v>
      </c>
      <c r="D246" s="634" t="s">
        <v>560</v>
      </c>
      <c r="E246" s="635" t="s">
        <v>560</v>
      </c>
      <c r="F246" s="304" t="s">
        <v>4</v>
      </c>
      <c r="G246" s="304">
        <f>IF(H246="",0,VLOOKUP(H246,Parâmetros!$N$3:$O$8,2,0)*I246)</f>
        <v>0</v>
      </c>
      <c r="H246" s="305"/>
      <c r="I246" s="306"/>
      <c r="J246" s="306"/>
      <c r="K246" s="34" t="str">
        <f t="shared" si="9"/>
        <v/>
      </c>
      <c r="L246" s="384"/>
      <c r="M246" s="383"/>
    </row>
    <row r="247" spans="1:13" ht="45" customHeight="1" x14ac:dyDescent="0.2">
      <c r="A247" s="307" t="str">
        <f t="shared" si="8"/>
        <v>RQS117</v>
      </c>
      <c r="B247" s="633" t="s">
        <v>561</v>
      </c>
      <c r="C247" s="634" t="s">
        <v>561</v>
      </c>
      <c r="D247" s="634" t="s">
        <v>561</v>
      </c>
      <c r="E247" s="635" t="s">
        <v>561</v>
      </c>
      <c r="F247" s="304" t="s">
        <v>4</v>
      </c>
      <c r="G247" s="304">
        <f>IF(H247="",0,VLOOKUP(H247,Parâmetros!$N$3:$O$8,2,0)*I247)</f>
        <v>0</v>
      </c>
      <c r="H247" s="305"/>
      <c r="I247" s="306"/>
      <c r="J247" s="306"/>
      <c r="K247" s="34" t="str">
        <f t="shared" si="9"/>
        <v/>
      </c>
      <c r="L247" s="384"/>
      <c r="M247" s="383"/>
    </row>
    <row r="248" spans="1:13" ht="45" customHeight="1" x14ac:dyDescent="0.2">
      <c r="A248" s="307" t="str">
        <f t="shared" si="8"/>
        <v>RQS118</v>
      </c>
      <c r="B248" s="633" t="s">
        <v>562</v>
      </c>
      <c r="C248" s="634" t="s">
        <v>562</v>
      </c>
      <c r="D248" s="634" t="s">
        <v>562</v>
      </c>
      <c r="E248" s="635" t="s">
        <v>562</v>
      </c>
      <c r="F248" s="304" t="s">
        <v>4</v>
      </c>
      <c r="G248" s="304">
        <f>IF(H248="",0,VLOOKUP(H248,Parâmetros!$N$3:$O$8,2,0)*I248)</f>
        <v>0</v>
      </c>
      <c r="H248" s="305"/>
      <c r="I248" s="306"/>
      <c r="J248" s="306"/>
      <c r="K248" s="34" t="str">
        <f t="shared" si="9"/>
        <v/>
      </c>
      <c r="L248" s="384"/>
      <c r="M248" s="383"/>
    </row>
    <row r="249" spans="1:13" ht="45" customHeight="1" x14ac:dyDescent="0.2">
      <c r="A249" s="307" t="str">
        <f t="shared" si="8"/>
        <v>RQS119</v>
      </c>
      <c r="B249" s="633" t="s">
        <v>563</v>
      </c>
      <c r="C249" s="634" t="s">
        <v>563</v>
      </c>
      <c r="D249" s="634" t="s">
        <v>563</v>
      </c>
      <c r="E249" s="635" t="s">
        <v>563</v>
      </c>
      <c r="F249" s="304" t="s">
        <v>4</v>
      </c>
      <c r="G249" s="304">
        <f>IF(H249="",0,VLOOKUP(H249,Parâmetros!$N$3:$O$8,2,0)*I249)</f>
        <v>0</v>
      </c>
      <c r="H249" s="305"/>
      <c r="I249" s="306"/>
      <c r="J249" s="306"/>
      <c r="K249" s="34" t="str">
        <f t="shared" si="9"/>
        <v/>
      </c>
      <c r="L249" s="384"/>
      <c r="M249" s="383"/>
    </row>
    <row r="250" spans="1:13" ht="45" customHeight="1" x14ac:dyDescent="0.2">
      <c r="A250" s="307" t="str">
        <f t="shared" si="8"/>
        <v>RQS120</v>
      </c>
      <c r="B250" s="633" t="s">
        <v>564</v>
      </c>
      <c r="C250" s="634" t="s">
        <v>564</v>
      </c>
      <c r="D250" s="634" t="s">
        <v>564</v>
      </c>
      <c r="E250" s="635" t="s">
        <v>564</v>
      </c>
      <c r="F250" s="304" t="s">
        <v>4</v>
      </c>
      <c r="G250" s="304">
        <f>IF(H250="",0,VLOOKUP(H250,Parâmetros!$N$3:$O$8,2,0)*I250)</f>
        <v>0</v>
      </c>
      <c r="H250" s="305"/>
      <c r="I250" s="306"/>
      <c r="J250" s="306"/>
      <c r="K250" s="34" t="str">
        <f t="shared" si="9"/>
        <v/>
      </c>
      <c r="L250" s="384"/>
      <c r="M250" s="383"/>
    </row>
    <row r="251" spans="1:13" ht="45" customHeight="1" x14ac:dyDescent="0.2">
      <c r="A251" s="307" t="str">
        <f t="shared" si="8"/>
        <v>RQS121</v>
      </c>
      <c r="B251" s="633" t="s">
        <v>565</v>
      </c>
      <c r="C251" s="634" t="s">
        <v>565</v>
      </c>
      <c r="D251" s="634" t="s">
        <v>565</v>
      </c>
      <c r="E251" s="635" t="s">
        <v>565</v>
      </c>
      <c r="F251" s="304" t="s">
        <v>4</v>
      </c>
      <c r="G251" s="304">
        <f>IF(H251="",0,VLOOKUP(H251,Parâmetros!$N$3:$O$8,2,0)*I251)</f>
        <v>0</v>
      </c>
      <c r="H251" s="305"/>
      <c r="I251" s="306"/>
      <c r="J251" s="306"/>
      <c r="K251" s="34" t="str">
        <f t="shared" si="9"/>
        <v/>
      </c>
      <c r="L251" s="384"/>
      <c r="M251" s="383"/>
    </row>
    <row r="252" spans="1:13" ht="45" customHeight="1" x14ac:dyDescent="0.2">
      <c r="A252" s="307" t="str">
        <f t="shared" si="8"/>
        <v>RQS122</v>
      </c>
      <c r="B252" s="633" t="s">
        <v>566</v>
      </c>
      <c r="C252" s="634" t="s">
        <v>566</v>
      </c>
      <c r="D252" s="634" t="s">
        <v>566</v>
      </c>
      <c r="E252" s="635" t="s">
        <v>566</v>
      </c>
      <c r="F252" s="304" t="s">
        <v>4</v>
      </c>
      <c r="G252" s="304">
        <f>IF(H252="",0,VLOOKUP(H252,Parâmetros!$N$3:$O$8,2,0)*I252)</f>
        <v>0</v>
      </c>
      <c r="H252" s="305"/>
      <c r="I252" s="306"/>
      <c r="J252" s="306"/>
      <c r="K252" s="34" t="str">
        <f t="shared" si="9"/>
        <v/>
      </c>
      <c r="L252" s="384"/>
      <c r="M252" s="383"/>
    </row>
    <row r="253" spans="1:13" ht="45" customHeight="1" x14ac:dyDescent="0.2">
      <c r="A253" s="307" t="str">
        <f t="shared" si="8"/>
        <v>RQS123</v>
      </c>
      <c r="B253" s="633" t="s">
        <v>567</v>
      </c>
      <c r="C253" s="634" t="s">
        <v>567</v>
      </c>
      <c r="D253" s="634" t="s">
        <v>567</v>
      </c>
      <c r="E253" s="635" t="s">
        <v>567</v>
      </c>
      <c r="F253" s="304" t="s">
        <v>4</v>
      </c>
      <c r="G253" s="304">
        <f>IF(H253="",0,VLOOKUP(H253,Parâmetros!$N$3:$O$8,2,0)*I253)</f>
        <v>0</v>
      </c>
      <c r="H253" s="305"/>
      <c r="I253" s="306"/>
      <c r="J253" s="306"/>
      <c r="K253" s="34" t="str">
        <f t="shared" si="9"/>
        <v/>
      </c>
      <c r="L253" s="384"/>
      <c r="M253" s="383"/>
    </row>
    <row r="254" spans="1:13" ht="45" customHeight="1" x14ac:dyDescent="0.2">
      <c r="A254" s="307" t="str">
        <f t="shared" si="8"/>
        <v>RQS124</v>
      </c>
      <c r="B254" s="633" t="s">
        <v>568</v>
      </c>
      <c r="C254" s="634" t="s">
        <v>568</v>
      </c>
      <c r="D254" s="634" t="s">
        <v>568</v>
      </c>
      <c r="E254" s="635" t="s">
        <v>568</v>
      </c>
      <c r="F254" s="304" t="s">
        <v>4</v>
      </c>
      <c r="G254" s="304">
        <f>IF(H254="",0,VLOOKUP(H254,Parâmetros!$N$3:$O$8,2,0)*I254)</f>
        <v>0</v>
      </c>
      <c r="H254" s="305"/>
      <c r="I254" s="306"/>
      <c r="J254" s="306"/>
      <c r="K254" s="34" t="str">
        <f t="shared" si="9"/>
        <v/>
      </c>
      <c r="L254" s="384"/>
      <c r="M254" s="383"/>
    </row>
    <row r="255" spans="1:13" ht="45" customHeight="1" x14ac:dyDescent="0.2">
      <c r="A255" s="307" t="str">
        <f t="shared" si="8"/>
        <v>RQS125</v>
      </c>
      <c r="B255" s="633" t="s">
        <v>569</v>
      </c>
      <c r="C255" s="634" t="s">
        <v>569</v>
      </c>
      <c r="D255" s="634" t="s">
        <v>569</v>
      </c>
      <c r="E255" s="635" t="s">
        <v>569</v>
      </c>
      <c r="F255" s="304" t="s">
        <v>4</v>
      </c>
      <c r="G255" s="304">
        <f>IF(H255="",0,VLOOKUP(H255,Parâmetros!$N$3:$O$8,2,0)*I255)</f>
        <v>0</v>
      </c>
      <c r="H255" s="305"/>
      <c r="I255" s="306"/>
      <c r="J255" s="306"/>
      <c r="K255" s="34" t="str">
        <f t="shared" si="9"/>
        <v/>
      </c>
      <c r="L255" s="384"/>
      <c r="M255" s="383"/>
    </row>
    <row r="256" spans="1:13" ht="45" customHeight="1" x14ac:dyDescent="0.2">
      <c r="A256" s="307" t="str">
        <f t="shared" si="8"/>
        <v>RQS126</v>
      </c>
      <c r="B256" s="633" t="s">
        <v>570</v>
      </c>
      <c r="C256" s="634" t="s">
        <v>570</v>
      </c>
      <c r="D256" s="634" t="s">
        <v>570</v>
      </c>
      <c r="E256" s="635" t="s">
        <v>570</v>
      </c>
      <c r="F256" s="304" t="s">
        <v>4</v>
      </c>
      <c r="G256" s="304">
        <f>IF(H256="",0,VLOOKUP(H256,Parâmetros!$N$3:$O$8,2,0)*I256)</f>
        <v>0</v>
      </c>
      <c r="H256" s="305"/>
      <c r="I256" s="306"/>
      <c r="J256" s="306"/>
      <c r="K256" s="34" t="str">
        <f t="shared" si="9"/>
        <v/>
      </c>
      <c r="L256" s="384"/>
      <c r="M256" s="383"/>
    </row>
    <row r="257" spans="1:13" ht="45" customHeight="1" x14ac:dyDescent="0.2">
      <c r="A257" s="307" t="str">
        <f t="shared" si="8"/>
        <v>RQS127</v>
      </c>
      <c r="B257" s="633" t="s">
        <v>571</v>
      </c>
      <c r="C257" s="634" t="s">
        <v>571</v>
      </c>
      <c r="D257" s="634" t="s">
        <v>571</v>
      </c>
      <c r="E257" s="635" t="s">
        <v>571</v>
      </c>
      <c r="F257" s="304" t="s">
        <v>4</v>
      </c>
      <c r="G257" s="304">
        <f>IF(H257="",0,VLOOKUP(H257,Parâmetros!$N$3:$O$8,2,0)*I257)</f>
        <v>0</v>
      </c>
      <c r="H257" s="305"/>
      <c r="I257" s="306"/>
      <c r="J257" s="306"/>
      <c r="K257" s="34" t="str">
        <f t="shared" si="9"/>
        <v/>
      </c>
      <c r="L257" s="384"/>
      <c r="M257" s="383"/>
    </row>
    <row r="258" spans="1:13" ht="45" customHeight="1" x14ac:dyDescent="0.2">
      <c r="A258" s="307" t="str">
        <f t="shared" si="8"/>
        <v>RQS128</v>
      </c>
      <c r="B258" s="633" t="s">
        <v>572</v>
      </c>
      <c r="C258" s="634" t="s">
        <v>572</v>
      </c>
      <c r="D258" s="634" t="s">
        <v>572</v>
      </c>
      <c r="E258" s="635" t="s">
        <v>572</v>
      </c>
      <c r="F258" s="304" t="s">
        <v>4</v>
      </c>
      <c r="G258" s="304">
        <f>IF(H258="",0,VLOOKUP(H258,Parâmetros!$N$3:$O$8,2,0)*I258)</f>
        <v>0</v>
      </c>
      <c r="H258" s="305"/>
      <c r="I258" s="306"/>
      <c r="J258" s="306"/>
      <c r="K258" s="34" t="str">
        <f t="shared" si="9"/>
        <v/>
      </c>
      <c r="L258" s="384"/>
      <c r="M258" s="383"/>
    </row>
    <row r="259" spans="1:13" ht="45" customHeight="1" x14ac:dyDescent="0.2">
      <c r="A259" s="307" t="str">
        <f t="shared" ref="A259:A260" si="10">IF(LEFT(A258,2)="ID",CONCATENATE(MID($A$130,SEARCH(" ",$A$130)+1,10),"001"),CONCATENATE(MID($A$130,SEARCH(" ",$A$130)+1,10),TEXT(RIGHT(A258,3)+1,"000")))</f>
        <v>RQS129</v>
      </c>
      <c r="B259" s="633" t="s">
        <v>573</v>
      </c>
      <c r="C259" s="634" t="s">
        <v>573</v>
      </c>
      <c r="D259" s="634" t="s">
        <v>573</v>
      </c>
      <c r="E259" s="635" t="s">
        <v>573</v>
      </c>
      <c r="F259" s="304" t="s">
        <v>4</v>
      </c>
      <c r="G259" s="304">
        <f>IF(H259="",0,VLOOKUP(H259,Parâmetros!$N$3:$O$8,2,0)*I259)</f>
        <v>0</v>
      </c>
      <c r="H259" s="305"/>
      <c r="I259" s="306"/>
      <c r="J259" s="306"/>
      <c r="K259" s="34" t="str">
        <f t="shared" ref="K259:K260" si="11">IF(I259="","",I259*100)</f>
        <v/>
      </c>
      <c r="L259" s="384"/>
      <c r="M259" s="383"/>
    </row>
    <row r="260" spans="1:13" ht="45" customHeight="1" x14ac:dyDescent="0.2">
      <c r="A260" s="307" t="str">
        <f t="shared" si="10"/>
        <v>RQS130</v>
      </c>
      <c r="B260" s="633" t="s">
        <v>574</v>
      </c>
      <c r="C260" s="634" t="s">
        <v>574</v>
      </c>
      <c r="D260" s="634" t="s">
        <v>574</v>
      </c>
      <c r="E260" s="635" t="s">
        <v>574</v>
      </c>
      <c r="F260" s="304" t="s">
        <v>4</v>
      </c>
      <c r="G260" s="304">
        <f>IF(H260="",0,VLOOKUP(H260,Parâmetros!$N$3:$O$8,2,0)*I260)</f>
        <v>0</v>
      </c>
      <c r="H260" s="305"/>
      <c r="I260" s="306"/>
      <c r="J260" s="306"/>
      <c r="K260" s="34" t="str">
        <f t="shared" si="11"/>
        <v/>
      </c>
      <c r="L260" s="384"/>
      <c r="M260" s="383"/>
    </row>
    <row r="262" spans="1:13" ht="13.5" thickBot="1" x14ac:dyDescent="0.25">
      <c r="A262" s="278"/>
      <c r="B262" s="28" t="s">
        <v>52</v>
      </c>
      <c r="C262" s="28"/>
      <c r="D262" s="28"/>
      <c r="E262" s="28"/>
      <c r="F262" s="28" t="s">
        <v>53</v>
      </c>
      <c r="G262" s="28"/>
      <c r="H262" s="26"/>
      <c r="I262" s="26"/>
      <c r="J262" s="26"/>
    </row>
    <row r="263" spans="1:13" ht="26.25" thickBot="1" x14ac:dyDescent="0.25">
      <c r="A263" s="29" t="s">
        <v>217</v>
      </c>
      <c r="B263" s="31" t="s">
        <v>171</v>
      </c>
      <c r="C263" s="302"/>
      <c r="D263" s="302"/>
      <c r="E263" s="303"/>
      <c r="F263" s="30" t="s">
        <v>4</v>
      </c>
      <c r="G263" s="30" t="s">
        <v>57</v>
      </c>
      <c r="H263" s="30" t="s">
        <v>22</v>
      </c>
      <c r="I263" s="31" t="s">
        <v>55</v>
      </c>
      <c r="J263" s="30" t="s">
        <v>56</v>
      </c>
      <c r="K263" s="33" t="s">
        <v>58</v>
      </c>
      <c r="L263" s="364" t="s">
        <v>274</v>
      </c>
      <c r="M263" s="32" t="s">
        <v>275</v>
      </c>
    </row>
    <row r="264" spans="1:13" ht="45" customHeight="1" x14ac:dyDescent="0.2">
      <c r="A264" s="307" t="str">
        <f>IF(LEFT(A263,2)="ID",CONCATENATE(MID($A$263,SEARCH(" ",$A$263)+1,10),"001"),CONCATENATE(MID($A$263,SEARCH(" ",$A$263)+1,10),TEXT(RIGHT(A263,3)+1,"000")))</f>
        <v>RQMC001</v>
      </c>
      <c r="B264" s="639" t="s">
        <v>425</v>
      </c>
      <c r="C264" s="640" t="s">
        <v>425</v>
      </c>
      <c r="D264" s="640" t="s">
        <v>425</v>
      </c>
      <c r="E264" s="641" t="s">
        <v>425</v>
      </c>
      <c r="F264" s="391" t="s">
        <v>4</v>
      </c>
      <c r="G264" s="304"/>
      <c r="H264" s="305"/>
      <c r="I264" s="306"/>
      <c r="J264" s="306"/>
      <c r="K264" s="34" t="str">
        <f t="shared" ref="K264:K267" si="12">IF(I264="","",I264*100)</f>
        <v/>
      </c>
      <c r="L264" s="384"/>
      <c r="M264" s="383"/>
    </row>
    <row r="265" spans="1:13" ht="45" customHeight="1" x14ac:dyDescent="0.2">
      <c r="A265" s="307" t="str">
        <f>IF(LEFT(A264,2)="ID",CONCATENATE(MID($A$263,SEARCH(" ",$A$263)+1,10),"001"),CONCATENATE(MID($A$263,SEARCH(" ",$A$263)+1,10),TEXT(RIGHT(A264,3)+1,"000")))</f>
        <v>RQMC002</v>
      </c>
      <c r="B265" s="633" t="s">
        <v>426</v>
      </c>
      <c r="C265" s="634" t="s">
        <v>426</v>
      </c>
      <c r="D265" s="634" t="s">
        <v>426</v>
      </c>
      <c r="E265" s="635" t="s">
        <v>426</v>
      </c>
      <c r="F265" s="391" t="s">
        <v>4</v>
      </c>
      <c r="G265" s="304"/>
      <c r="H265" s="395"/>
      <c r="I265" s="306"/>
      <c r="J265" s="306"/>
      <c r="K265" s="34" t="str">
        <f t="shared" si="12"/>
        <v/>
      </c>
      <c r="L265" s="384"/>
      <c r="M265" s="383"/>
    </row>
    <row r="266" spans="1:13" ht="45" customHeight="1" x14ac:dyDescent="0.2">
      <c r="A266" s="307" t="str">
        <f>IF(LEFT(A265,2)="ID",CONCATENATE(MID($A$263,SEARCH(" ",$A$263)+1,10),"001"),CONCATENATE(MID($A$263,SEARCH(" ",$A$263)+1,10),TEXT(RIGHT(A265,3)+1,"000")))</f>
        <v>RQMC003</v>
      </c>
      <c r="B266" s="633" t="s">
        <v>427</v>
      </c>
      <c r="C266" s="634" t="s">
        <v>427</v>
      </c>
      <c r="D266" s="634" t="s">
        <v>427</v>
      </c>
      <c r="E266" s="635" t="s">
        <v>427</v>
      </c>
      <c r="F266" s="391" t="s">
        <v>4</v>
      </c>
      <c r="G266" s="304"/>
      <c r="H266" s="305"/>
      <c r="I266" s="306"/>
      <c r="J266" s="306"/>
      <c r="K266" s="34" t="str">
        <f t="shared" si="12"/>
        <v/>
      </c>
      <c r="L266" s="384"/>
      <c r="M266" s="383"/>
    </row>
    <row r="267" spans="1:13" ht="45" customHeight="1" x14ac:dyDescent="0.2">
      <c r="A267" s="307" t="str">
        <f>IF(LEFT(A266,2)="ID",CONCATENATE(MID($A$263,SEARCH(" ",$A$263)+1,10),"001"),CONCATENATE(MID($A$263,SEARCH(" ",$A$263)+1,10),TEXT(RIGHT(A266,3)+1,"000")))</f>
        <v>RQMC004</v>
      </c>
      <c r="B267" s="633" t="s">
        <v>428</v>
      </c>
      <c r="C267" s="634" t="s">
        <v>428</v>
      </c>
      <c r="D267" s="634" t="s">
        <v>428</v>
      </c>
      <c r="E267" s="635" t="s">
        <v>428</v>
      </c>
      <c r="F267" s="391" t="s">
        <v>17</v>
      </c>
      <c r="G267" s="304"/>
      <c r="H267" s="305" t="s">
        <v>29</v>
      </c>
      <c r="I267" s="306">
        <v>0.15</v>
      </c>
      <c r="J267" s="306"/>
      <c r="K267" s="34">
        <f t="shared" si="12"/>
        <v>15</v>
      </c>
      <c r="L267" s="384"/>
      <c r="M267" s="383"/>
    </row>
    <row r="269" spans="1:13" ht="13.5" thickBot="1" x14ac:dyDescent="0.25">
      <c r="A269" s="278"/>
      <c r="B269" s="28" t="s">
        <v>52</v>
      </c>
      <c r="C269" s="28"/>
      <c r="D269" s="28"/>
      <c r="E269" s="28"/>
      <c r="F269" s="28" t="s">
        <v>53</v>
      </c>
      <c r="G269" s="28"/>
      <c r="H269" s="26"/>
      <c r="I269" s="26"/>
      <c r="J269" s="26"/>
    </row>
    <row r="270" spans="1:13" ht="26.25" thickBot="1" x14ac:dyDescent="0.25">
      <c r="A270" s="29" t="s">
        <v>218</v>
      </c>
      <c r="B270" s="31" t="s">
        <v>172</v>
      </c>
      <c r="C270" s="302"/>
      <c r="D270" s="302"/>
      <c r="E270" s="303"/>
      <c r="F270" s="30" t="s">
        <v>4</v>
      </c>
      <c r="G270" s="30" t="s">
        <v>57</v>
      </c>
      <c r="H270" s="30" t="s">
        <v>22</v>
      </c>
      <c r="I270" s="31" t="s">
        <v>55</v>
      </c>
      <c r="J270" s="30" t="s">
        <v>56</v>
      </c>
      <c r="K270" s="33" t="s">
        <v>58</v>
      </c>
      <c r="L270" s="364" t="s">
        <v>274</v>
      </c>
      <c r="M270" s="32" t="s">
        <v>275</v>
      </c>
    </row>
    <row r="271" spans="1:13" ht="45" customHeight="1" x14ac:dyDescent="0.2">
      <c r="A271" s="307" t="str">
        <f t="shared" ref="A271:A293" si="13">IF(LEFT(A270,2)="ID",CONCATENATE(MID($A$270,SEARCH(" ",$A$270)+1,10),"001"),CONCATENATE(MID($A$270,SEARCH(" ",$A$270)+1,10),TEXT(RIGHT(A270,3)+1,"000")))</f>
        <v>RQI001</v>
      </c>
      <c r="B271" s="639" t="s">
        <v>402</v>
      </c>
      <c r="C271" s="640" t="s">
        <v>402</v>
      </c>
      <c r="D271" s="640" t="s">
        <v>402</v>
      </c>
      <c r="E271" s="641" t="s">
        <v>402</v>
      </c>
      <c r="F271" s="391" t="s">
        <v>4</v>
      </c>
      <c r="G271" s="304"/>
      <c r="H271" s="395"/>
      <c r="I271" s="306"/>
      <c r="J271" s="306"/>
      <c r="K271" s="34" t="str">
        <f t="shared" ref="K271:K293" si="14">IF(I271="","",I271*100)</f>
        <v/>
      </c>
      <c r="L271" s="384"/>
      <c r="M271" s="383"/>
    </row>
    <row r="272" spans="1:13" ht="45" customHeight="1" x14ac:dyDescent="0.2">
      <c r="A272" s="307" t="str">
        <f t="shared" si="13"/>
        <v>RQI002</v>
      </c>
      <c r="B272" s="633" t="s">
        <v>403</v>
      </c>
      <c r="C272" s="634" t="s">
        <v>403</v>
      </c>
      <c r="D272" s="634" t="s">
        <v>403</v>
      </c>
      <c r="E272" s="635" t="s">
        <v>403</v>
      </c>
      <c r="F272" s="391" t="s">
        <v>17</v>
      </c>
      <c r="G272" s="304"/>
      <c r="H272" s="395" t="s">
        <v>29</v>
      </c>
      <c r="I272" s="306">
        <v>0.15</v>
      </c>
      <c r="J272" s="306"/>
      <c r="K272" s="34">
        <f t="shared" si="14"/>
        <v>15</v>
      </c>
      <c r="L272" s="384"/>
      <c r="M272" s="383"/>
    </row>
    <row r="273" spans="1:13" ht="45" customHeight="1" x14ac:dyDescent="0.2">
      <c r="A273" s="307" t="str">
        <f t="shared" si="13"/>
        <v>RQI003</v>
      </c>
      <c r="B273" s="633" t="s">
        <v>404</v>
      </c>
      <c r="C273" s="634" t="s">
        <v>404</v>
      </c>
      <c r="D273" s="634" t="s">
        <v>404</v>
      </c>
      <c r="E273" s="635" t="s">
        <v>404</v>
      </c>
      <c r="F273" s="391" t="s">
        <v>4</v>
      </c>
      <c r="G273" s="304"/>
      <c r="H273" s="395"/>
      <c r="I273" s="306"/>
      <c r="J273" s="306"/>
      <c r="K273" s="34" t="str">
        <f t="shared" si="14"/>
        <v/>
      </c>
      <c r="L273" s="384"/>
      <c r="M273" s="383"/>
    </row>
    <row r="274" spans="1:13" ht="45" customHeight="1" x14ac:dyDescent="0.2">
      <c r="A274" s="307" t="str">
        <f t="shared" si="13"/>
        <v>RQI004</v>
      </c>
      <c r="B274" s="633" t="s">
        <v>405</v>
      </c>
      <c r="C274" s="634" t="s">
        <v>405</v>
      </c>
      <c r="D274" s="634" t="s">
        <v>405</v>
      </c>
      <c r="E274" s="635" t="s">
        <v>405</v>
      </c>
      <c r="F274" s="391" t="s">
        <v>4</v>
      </c>
      <c r="G274" s="304"/>
      <c r="H274" s="305"/>
      <c r="I274" s="306"/>
      <c r="J274" s="306"/>
      <c r="K274" s="34" t="str">
        <f t="shared" si="14"/>
        <v/>
      </c>
      <c r="L274" s="384"/>
      <c r="M274" s="383"/>
    </row>
    <row r="275" spans="1:13" ht="45" customHeight="1" x14ac:dyDescent="0.2">
      <c r="A275" s="307" t="str">
        <f t="shared" si="13"/>
        <v>RQI005</v>
      </c>
      <c r="B275" s="633" t="s">
        <v>406</v>
      </c>
      <c r="C275" s="634" t="s">
        <v>406</v>
      </c>
      <c r="D275" s="634" t="s">
        <v>406</v>
      </c>
      <c r="E275" s="635" t="s">
        <v>406</v>
      </c>
      <c r="F275" s="391" t="s">
        <v>4</v>
      </c>
      <c r="G275" s="304"/>
      <c r="H275" s="305"/>
      <c r="I275" s="306"/>
      <c r="J275" s="306"/>
      <c r="K275" s="34" t="str">
        <f t="shared" si="14"/>
        <v/>
      </c>
      <c r="L275" s="384"/>
      <c r="M275" s="383"/>
    </row>
    <row r="276" spans="1:13" ht="45" customHeight="1" x14ac:dyDescent="0.2">
      <c r="A276" s="307" t="str">
        <f t="shared" si="13"/>
        <v>RQI006</v>
      </c>
      <c r="B276" s="633" t="s">
        <v>407</v>
      </c>
      <c r="C276" s="634" t="s">
        <v>407</v>
      </c>
      <c r="D276" s="634" t="s">
        <v>407</v>
      </c>
      <c r="E276" s="635" t="s">
        <v>407</v>
      </c>
      <c r="F276" s="391" t="s">
        <v>17</v>
      </c>
      <c r="G276" s="304"/>
      <c r="H276" s="305" t="s">
        <v>28</v>
      </c>
      <c r="I276" s="306">
        <v>0.05</v>
      </c>
      <c r="J276" s="306"/>
      <c r="K276" s="34">
        <f t="shared" si="14"/>
        <v>5</v>
      </c>
      <c r="L276" s="384"/>
      <c r="M276" s="383"/>
    </row>
    <row r="277" spans="1:13" ht="45" customHeight="1" x14ac:dyDescent="0.2">
      <c r="A277" s="307" t="str">
        <f t="shared" si="13"/>
        <v>RQI007</v>
      </c>
      <c r="B277" s="633" t="s">
        <v>408</v>
      </c>
      <c r="C277" s="634" t="s">
        <v>408</v>
      </c>
      <c r="D277" s="634" t="s">
        <v>408</v>
      </c>
      <c r="E277" s="635" t="s">
        <v>408</v>
      </c>
      <c r="F277" s="391" t="s">
        <v>4</v>
      </c>
      <c r="G277" s="304"/>
      <c r="H277" s="305"/>
      <c r="I277" s="306"/>
      <c r="J277" s="306"/>
      <c r="K277" s="34" t="str">
        <f t="shared" si="14"/>
        <v/>
      </c>
      <c r="L277" s="384"/>
      <c r="M277" s="383"/>
    </row>
    <row r="278" spans="1:13" ht="45" customHeight="1" x14ac:dyDescent="0.2">
      <c r="A278" s="307" t="str">
        <f t="shared" si="13"/>
        <v>RQI008</v>
      </c>
      <c r="B278" s="633" t="s">
        <v>409</v>
      </c>
      <c r="C278" s="634" t="s">
        <v>409</v>
      </c>
      <c r="D278" s="634" t="s">
        <v>409</v>
      </c>
      <c r="E278" s="635" t="s">
        <v>409</v>
      </c>
      <c r="F278" s="391" t="s">
        <v>4</v>
      </c>
      <c r="G278" s="304"/>
      <c r="H278" s="305"/>
      <c r="I278" s="306"/>
      <c r="J278" s="306"/>
      <c r="K278" s="34" t="str">
        <f t="shared" si="14"/>
        <v/>
      </c>
      <c r="L278" s="384"/>
      <c r="M278" s="383"/>
    </row>
    <row r="279" spans="1:13" ht="45" customHeight="1" x14ac:dyDescent="0.2">
      <c r="A279" s="307" t="str">
        <f t="shared" si="13"/>
        <v>RQI009</v>
      </c>
      <c r="B279" s="633" t="s">
        <v>410</v>
      </c>
      <c r="C279" s="634" t="s">
        <v>410</v>
      </c>
      <c r="D279" s="634" t="s">
        <v>410</v>
      </c>
      <c r="E279" s="635" t="s">
        <v>410</v>
      </c>
      <c r="F279" s="391" t="s">
        <v>4</v>
      </c>
      <c r="G279" s="304"/>
      <c r="H279" s="305"/>
      <c r="I279" s="306"/>
      <c r="J279" s="306"/>
      <c r="K279" s="34" t="str">
        <f t="shared" si="14"/>
        <v/>
      </c>
      <c r="L279" s="384"/>
      <c r="M279" s="383"/>
    </row>
    <row r="280" spans="1:13" ht="45" customHeight="1" x14ac:dyDescent="0.2">
      <c r="A280" s="307" t="str">
        <f t="shared" si="13"/>
        <v>RQI010</v>
      </c>
      <c r="B280" s="633" t="s">
        <v>411</v>
      </c>
      <c r="C280" s="634" t="s">
        <v>411</v>
      </c>
      <c r="D280" s="634" t="s">
        <v>411</v>
      </c>
      <c r="E280" s="635" t="s">
        <v>411</v>
      </c>
      <c r="F280" s="391" t="s">
        <v>4</v>
      </c>
      <c r="G280" s="304"/>
      <c r="H280" s="305"/>
      <c r="I280" s="306"/>
      <c r="J280" s="306"/>
      <c r="K280" s="34" t="str">
        <f t="shared" si="14"/>
        <v/>
      </c>
      <c r="L280" s="384"/>
      <c r="M280" s="383"/>
    </row>
    <row r="281" spans="1:13" ht="45" customHeight="1" x14ac:dyDescent="0.2">
      <c r="A281" s="307" t="str">
        <f t="shared" si="13"/>
        <v>RQI011</v>
      </c>
      <c r="B281" s="633" t="s">
        <v>412</v>
      </c>
      <c r="C281" s="634" t="s">
        <v>412</v>
      </c>
      <c r="D281" s="634" t="s">
        <v>412</v>
      </c>
      <c r="E281" s="635" t="s">
        <v>412</v>
      </c>
      <c r="F281" s="391" t="s">
        <v>17</v>
      </c>
      <c r="G281" s="304"/>
      <c r="H281" s="305" t="s">
        <v>30</v>
      </c>
      <c r="I281" s="306">
        <v>0.25</v>
      </c>
      <c r="J281" s="306"/>
      <c r="K281" s="34">
        <f t="shared" si="14"/>
        <v>25</v>
      </c>
      <c r="L281" s="384"/>
      <c r="M281" s="383"/>
    </row>
    <row r="282" spans="1:13" ht="45" customHeight="1" x14ac:dyDescent="0.2">
      <c r="A282" s="307" t="str">
        <f t="shared" si="13"/>
        <v>RQI012</v>
      </c>
      <c r="B282" s="633" t="s">
        <v>413</v>
      </c>
      <c r="C282" s="634" t="s">
        <v>413</v>
      </c>
      <c r="D282" s="634" t="s">
        <v>413</v>
      </c>
      <c r="E282" s="635" t="s">
        <v>413</v>
      </c>
      <c r="F282" s="391" t="s">
        <v>4</v>
      </c>
      <c r="G282" s="304"/>
      <c r="H282" s="305"/>
      <c r="I282" s="306"/>
      <c r="J282" s="306"/>
      <c r="K282" s="34" t="str">
        <f t="shared" si="14"/>
        <v/>
      </c>
      <c r="L282" s="384"/>
      <c r="M282" s="383"/>
    </row>
    <row r="283" spans="1:13" ht="45" customHeight="1" x14ac:dyDescent="0.2">
      <c r="A283" s="307" t="str">
        <f t="shared" si="13"/>
        <v>RQI013</v>
      </c>
      <c r="B283" s="633" t="s">
        <v>414</v>
      </c>
      <c r="C283" s="634" t="s">
        <v>414</v>
      </c>
      <c r="D283" s="634" t="s">
        <v>414</v>
      </c>
      <c r="E283" s="635" t="s">
        <v>414</v>
      </c>
      <c r="F283" s="391" t="s">
        <v>5</v>
      </c>
      <c r="G283" s="304"/>
      <c r="H283" s="305"/>
      <c r="I283" s="306"/>
      <c r="J283" s="306"/>
      <c r="K283" s="34" t="str">
        <f t="shared" si="14"/>
        <v/>
      </c>
      <c r="L283" s="384"/>
      <c r="M283" s="383"/>
    </row>
    <row r="284" spans="1:13" ht="45" customHeight="1" x14ac:dyDescent="0.2">
      <c r="A284" s="307" t="str">
        <f t="shared" si="13"/>
        <v>RQI014</v>
      </c>
      <c r="B284" s="633" t="s">
        <v>415</v>
      </c>
      <c r="C284" s="634" t="s">
        <v>415</v>
      </c>
      <c r="D284" s="634" t="s">
        <v>415</v>
      </c>
      <c r="E284" s="635" t="s">
        <v>415</v>
      </c>
      <c r="F284" s="391" t="s">
        <v>4</v>
      </c>
      <c r="G284" s="304"/>
      <c r="H284" s="305"/>
      <c r="I284" s="306"/>
      <c r="J284" s="306"/>
      <c r="K284" s="34" t="str">
        <f t="shared" si="14"/>
        <v/>
      </c>
      <c r="L284" s="384"/>
      <c r="M284" s="383"/>
    </row>
    <row r="285" spans="1:13" ht="45" customHeight="1" x14ac:dyDescent="0.2">
      <c r="A285" s="307" t="str">
        <f t="shared" si="13"/>
        <v>RQI015</v>
      </c>
      <c r="B285" s="633" t="s">
        <v>416</v>
      </c>
      <c r="C285" s="634" t="s">
        <v>416</v>
      </c>
      <c r="D285" s="634" t="s">
        <v>416</v>
      </c>
      <c r="E285" s="635" t="s">
        <v>416</v>
      </c>
      <c r="F285" s="391" t="s">
        <v>5</v>
      </c>
      <c r="G285" s="304"/>
      <c r="H285" s="305"/>
      <c r="I285" s="306"/>
      <c r="J285" s="306"/>
      <c r="K285" s="34" t="str">
        <f t="shared" si="14"/>
        <v/>
      </c>
      <c r="L285" s="384"/>
      <c r="M285" s="383"/>
    </row>
    <row r="286" spans="1:13" ht="45" customHeight="1" x14ac:dyDescent="0.2">
      <c r="A286" s="307" t="str">
        <f t="shared" si="13"/>
        <v>RQI016</v>
      </c>
      <c r="B286" s="633" t="s">
        <v>417</v>
      </c>
      <c r="C286" s="634" t="s">
        <v>417</v>
      </c>
      <c r="D286" s="634" t="s">
        <v>417</v>
      </c>
      <c r="E286" s="635" t="s">
        <v>417</v>
      </c>
      <c r="F286" s="391" t="s">
        <v>5</v>
      </c>
      <c r="G286" s="304"/>
      <c r="H286" s="305"/>
      <c r="I286" s="306"/>
      <c r="J286" s="306"/>
      <c r="K286" s="34" t="str">
        <f t="shared" si="14"/>
        <v/>
      </c>
      <c r="L286" s="384"/>
      <c r="M286" s="383"/>
    </row>
    <row r="287" spans="1:13" ht="45" customHeight="1" x14ac:dyDescent="0.2">
      <c r="A287" s="307" t="str">
        <f t="shared" si="13"/>
        <v>RQI017</v>
      </c>
      <c r="B287" s="633" t="s">
        <v>418</v>
      </c>
      <c r="C287" s="634" t="s">
        <v>418</v>
      </c>
      <c r="D287" s="634" t="s">
        <v>418</v>
      </c>
      <c r="E287" s="635" t="s">
        <v>418</v>
      </c>
      <c r="F287" s="391" t="s">
        <v>4</v>
      </c>
      <c r="G287" s="304"/>
      <c r="H287" s="305"/>
      <c r="I287" s="306"/>
      <c r="J287" s="306"/>
      <c r="K287" s="34" t="str">
        <f t="shared" si="14"/>
        <v/>
      </c>
      <c r="L287" s="384"/>
      <c r="M287" s="383"/>
    </row>
    <row r="288" spans="1:13" ht="45" customHeight="1" x14ac:dyDescent="0.2">
      <c r="A288" s="307" t="str">
        <f t="shared" si="13"/>
        <v>RQI018</v>
      </c>
      <c r="B288" s="633" t="s">
        <v>419</v>
      </c>
      <c r="C288" s="634" t="s">
        <v>419</v>
      </c>
      <c r="D288" s="634" t="s">
        <v>419</v>
      </c>
      <c r="E288" s="635" t="s">
        <v>419</v>
      </c>
      <c r="F288" s="391" t="s">
        <v>4</v>
      </c>
      <c r="G288" s="304"/>
      <c r="H288" s="305"/>
      <c r="I288" s="306"/>
      <c r="J288" s="306"/>
      <c r="K288" s="34" t="str">
        <f t="shared" si="14"/>
        <v/>
      </c>
      <c r="L288" s="384"/>
      <c r="M288" s="383"/>
    </row>
    <row r="289" spans="1:13" ht="45" customHeight="1" x14ac:dyDescent="0.2">
      <c r="A289" s="307" t="str">
        <f t="shared" si="13"/>
        <v>RQI019</v>
      </c>
      <c r="B289" s="633" t="s">
        <v>420</v>
      </c>
      <c r="C289" s="634" t="s">
        <v>420</v>
      </c>
      <c r="D289" s="634" t="s">
        <v>420</v>
      </c>
      <c r="E289" s="635" t="s">
        <v>420</v>
      </c>
      <c r="F289" s="391" t="s">
        <v>4</v>
      </c>
      <c r="G289" s="304"/>
      <c r="H289" s="305"/>
      <c r="I289" s="306"/>
      <c r="J289" s="306"/>
      <c r="K289" s="34" t="str">
        <f t="shared" si="14"/>
        <v/>
      </c>
      <c r="L289" s="384"/>
      <c r="M289" s="383"/>
    </row>
    <row r="290" spans="1:13" ht="45" customHeight="1" x14ac:dyDescent="0.2">
      <c r="A290" s="307" t="str">
        <f t="shared" si="13"/>
        <v>RQI020</v>
      </c>
      <c r="B290" s="633" t="s">
        <v>421</v>
      </c>
      <c r="C290" s="634" t="s">
        <v>421</v>
      </c>
      <c r="D290" s="634" t="s">
        <v>421</v>
      </c>
      <c r="E290" s="635" t="s">
        <v>421</v>
      </c>
      <c r="F290" s="391" t="s">
        <v>5</v>
      </c>
      <c r="G290" s="304"/>
      <c r="H290" s="305"/>
      <c r="I290" s="306"/>
      <c r="J290" s="306"/>
      <c r="K290" s="34" t="str">
        <f t="shared" si="14"/>
        <v/>
      </c>
      <c r="L290" s="384"/>
      <c r="M290" s="383"/>
    </row>
    <row r="291" spans="1:13" ht="45" customHeight="1" x14ac:dyDescent="0.2">
      <c r="A291" s="307" t="str">
        <f t="shared" si="13"/>
        <v>RQI021</v>
      </c>
      <c r="B291" s="633" t="s">
        <v>422</v>
      </c>
      <c r="C291" s="634" t="s">
        <v>422</v>
      </c>
      <c r="D291" s="634" t="s">
        <v>422</v>
      </c>
      <c r="E291" s="635" t="s">
        <v>422</v>
      </c>
      <c r="F291" s="391" t="s">
        <v>17</v>
      </c>
      <c r="G291" s="304"/>
      <c r="H291" s="305"/>
      <c r="I291" s="306"/>
      <c r="J291" s="306"/>
      <c r="K291" s="34" t="str">
        <f t="shared" si="14"/>
        <v/>
      </c>
      <c r="L291" s="384"/>
      <c r="M291" s="383"/>
    </row>
    <row r="292" spans="1:13" ht="45" customHeight="1" x14ac:dyDescent="0.2">
      <c r="A292" s="307" t="str">
        <f t="shared" si="13"/>
        <v>RQI022</v>
      </c>
      <c r="B292" s="633" t="s">
        <v>423</v>
      </c>
      <c r="C292" s="634" t="s">
        <v>423</v>
      </c>
      <c r="D292" s="634" t="s">
        <v>423</v>
      </c>
      <c r="E292" s="635" t="s">
        <v>423</v>
      </c>
      <c r="F292" s="391" t="s">
        <v>4</v>
      </c>
      <c r="G292" s="304"/>
      <c r="H292" s="305"/>
      <c r="I292" s="306"/>
      <c r="J292" s="306"/>
      <c r="K292" s="34" t="str">
        <f t="shared" si="14"/>
        <v/>
      </c>
      <c r="L292" s="384"/>
      <c r="M292" s="383"/>
    </row>
    <row r="293" spans="1:13" ht="45" customHeight="1" x14ac:dyDescent="0.2">
      <c r="A293" s="307" t="str">
        <f t="shared" si="13"/>
        <v>RQI023</v>
      </c>
      <c r="B293" s="633" t="s">
        <v>424</v>
      </c>
      <c r="C293" s="634" t="s">
        <v>424</v>
      </c>
      <c r="D293" s="634" t="s">
        <v>424</v>
      </c>
      <c r="E293" s="635" t="s">
        <v>424</v>
      </c>
      <c r="F293" s="391" t="s">
        <v>4</v>
      </c>
      <c r="G293" s="304"/>
      <c r="H293" s="305"/>
      <c r="I293" s="306"/>
      <c r="J293" s="306"/>
      <c r="K293" s="34" t="str">
        <f t="shared" si="14"/>
        <v/>
      </c>
      <c r="L293" s="384"/>
      <c r="M293" s="383"/>
    </row>
  </sheetData>
  <mergeCells count="275">
    <mergeCell ref="B13:E13"/>
    <mergeCell ref="B14:E14"/>
    <mergeCell ref="B15:E15"/>
    <mergeCell ref="B16:E16"/>
    <mergeCell ref="B17:E17"/>
    <mergeCell ref="B18:E18"/>
    <mergeCell ref="F2:H2"/>
    <mergeCell ref="B8:E8"/>
    <mergeCell ref="B9:E9"/>
    <mergeCell ref="B10:E10"/>
    <mergeCell ref="B11:E11"/>
    <mergeCell ref="B12:E12"/>
    <mergeCell ref="B25:E25"/>
    <mergeCell ref="B26:E26"/>
    <mergeCell ref="B27:E27"/>
    <mergeCell ref="B28:E28"/>
    <mergeCell ref="B29:E29"/>
    <mergeCell ref="B30:E30"/>
    <mergeCell ref="B19:E19"/>
    <mergeCell ref="B20:E20"/>
    <mergeCell ref="B21:E21"/>
    <mergeCell ref="B22:E22"/>
    <mergeCell ref="B23:E23"/>
    <mergeCell ref="B24:E24"/>
    <mergeCell ref="B37:E37"/>
    <mergeCell ref="B38:E38"/>
    <mergeCell ref="B39:E39"/>
    <mergeCell ref="B40:E40"/>
    <mergeCell ref="B41:E41"/>
    <mergeCell ref="B42:E42"/>
    <mergeCell ref="B31:E31"/>
    <mergeCell ref="B32:E32"/>
    <mergeCell ref="B33:E33"/>
    <mergeCell ref="B34:E34"/>
    <mergeCell ref="B35:E35"/>
    <mergeCell ref="B36:E36"/>
    <mergeCell ref="B49:E49"/>
    <mergeCell ref="B50:E50"/>
    <mergeCell ref="B51:E51"/>
    <mergeCell ref="B52:E52"/>
    <mergeCell ref="B53:E53"/>
    <mergeCell ref="B54:E54"/>
    <mergeCell ref="B43:E43"/>
    <mergeCell ref="B44:E44"/>
    <mergeCell ref="B45:E45"/>
    <mergeCell ref="B46:E46"/>
    <mergeCell ref="B47:E47"/>
    <mergeCell ref="B48:E48"/>
    <mergeCell ref="B61:E61"/>
    <mergeCell ref="B62:E62"/>
    <mergeCell ref="B63:E63"/>
    <mergeCell ref="B64:E64"/>
    <mergeCell ref="B65:E65"/>
    <mergeCell ref="B66:E66"/>
    <mergeCell ref="B55:E55"/>
    <mergeCell ref="B56:E56"/>
    <mergeCell ref="B57:E57"/>
    <mergeCell ref="B58:E58"/>
    <mergeCell ref="B59:E59"/>
    <mergeCell ref="B60:E60"/>
    <mergeCell ref="B73:E73"/>
    <mergeCell ref="B74:E74"/>
    <mergeCell ref="B75:E75"/>
    <mergeCell ref="B76:E76"/>
    <mergeCell ref="B77:E77"/>
    <mergeCell ref="B78:E78"/>
    <mergeCell ref="B67:E67"/>
    <mergeCell ref="B68:E68"/>
    <mergeCell ref="B69:E69"/>
    <mergeCell ref="B70:E70"/>
    <mergeCell ref="B71:E71"/>
    <mergeCell ref="B72:E72"/>
    <mergeCell ref="B85:E85"/>
    <mergeCell ref="B86:E86"/>
    <mergeCell ref="B87:E87"/>
    <mergeCell ref="B88:E88"/>
    <mergeCell ref="B89:E89"/>
    <mergeCell ref="B90:E90"/>
    <mergeCell ref="B79:E79"/>
    <mergeCell ref="B80:E80"/>
    <mergeCell ref="B81:E81"/>
    <mergeCell ref="B82:E82"/>
    <mergeCell ref="B83:E83"/>
    <mergeCell ref="B84:E84"/>
    <mergeCell ref="B100:E100"/>
    <mergeCell ref="B101:E101"/>
    <mergeCell ref="B102:E102"/>
    <mergeCell ref="B103:E103"/>
    <mergeCell ref="B104:E104"/>
    <mergeCell ref="B105:E105"/>
    <mergeCell ref="B91:E91"/>
    <mergeCell ref="B92:E92"/>
    <mergeCell ref="B93:E93"/>
    <mergeCell ref="B94:E94"/>
    <mergeCell ref="B95:E95"/>
    <mergeCell ref="B96:E96"/>
    <mergeCell ref="B112:E112"/>
    <mergeCell ref="B113:E113"/>
    <mergeCell ref="B114:E114"/>
    <mergeCell ref="B115:E115"/>
    <mergeCell ref="B116:E116"/>
    <mergeCell ref="B117:E117"/>
    <mergeCell ref="B106:E106"/>
    <mergeCell ref="B107:E107"/>
    <mergeCell ref="B108:E108"/>
    <mergeCell ref="B109:E109"/>
    <mergeCell ref="B110:E110"/>
    <mergeCell ref="B111:E111"/>
    <mergeCell ref="B124:E124"/>
    <mergeCell ref="B125:E125"/>
    <mergeCell ref="B126:E126"/>
    <mergeCell ref="B127:E127"/>
    <mergeCell ref="B131:E131"/>
    <mergeCell ref="B132:E132"/>
    <mergeCell ref="B118:E118"/>
    <mergeCell ref="B119:E119"/>
    <mergeCell ref="B120:E120"/>
    <mergeCell ref="B121:E121"/>
    <mergeCell ref="B122:E122"/>
    <mergeCell ref="B123:E123"/>
    <mergeCell ref="B139:E139"/>
    <mergeCell ref="B140:E140"/>
    <mergeCell ref="B141:E141"/>
    <mergeCell ref="B142:E142"/>
    <mergeCell ref="B143:E143"/>
    <mergeCell ref="B144:E144"/>
    <mergeCell ref="B133:E133"/>
    <mergeCell ref="B134:E134"/>
    <mergeCell ref="B135:E135"/>
    <mergeCell ref="B136:E136"/>
    <mergeCell ref="B137:E137"/>
    <mergeCell ref="B138:E138"/>
    <mergeCell ref="B151:E151"/>
    <mergeCell ref="B152:E152"/>
    <mergeCell ref="B153:E153"/>
    <mergeCell ref="B154:E154"/>
    <mergeCell ref="B155:E155"/>
    <mergeCell ref="B156:E156"/>
    <mergeCell ref="B145:E145"/>
    <mergeCell ref="B146:E146"/>
    <mergeCell ref="B147:E147"/>
    <mergeCell ref="B148:E148"/>
    <mergeCell ref="B149:E149"/>
    <mergeCell ref="B150:E150"/>
    <mergeCell ref="B163:E163"/>
    <mergeCell ref="B164:E164"/>
    <mergeCell ref="B165:E165"/>
    <mergeCell ref="B166:E166"/>
    <mergeCell ref="B167:E167"/>
    <mergeCell ref="B168:E168"/>
    <mergeCell ref="B157:E157"/>
    <mergeCell ref="B158:E158"/>
    <mergeCell ref="B159:E159"/>
    <mergeCell ref="B160:E160"/>
    <mergeCell ref="B161:E161"/>
    <mergeCell ref="B162:E162"/>
    <mergeCell ref="B175:E175"/>
    <mergeCell ref="B176:E176"/>
    <mergeCell ref="B177:E177"/>
    <mergeCell ref="B178:E178"/>
    <mergeCell ref="B179:E179"/>
    <mergeCell ref="B180:E180"/>
    <mergeCell ref="B169:E169"/>
    <mergeCell ref="B170:E170"/>
    <mergeCell ref="B171:E171"/>
    <mergeCell ref="B172:E172"/>
    <mergeCell ref="B173:E173"/>
    <mergeCell ref="B174:E174"/>
    <mergeCell ref="B187:E187"/>
    <mergeCell ref="B188:E188"/>
    <mergeCell ref="B189:E189"/>
    <mergeCell ref="B190:E190"/>
    <mergeCell ref="B191:E191"/>
    <mergeCell ref="B192:E192"/>
    <mergeCell ref="B181:E181"/>
    <mergeCell ref="B182:E182"/>
    <mergeCell ref="B183:E183"/>
    <mergeCell ref="B184:E184"/>
    <mergeCell ref="B185:E185"/>
    <mergeCell ref="B186:E186"/>
    <mergeCell ref="B199:E199"/>
    <mergeCell ref="B200:E200"/>
    <mergeCell ref="B201:E201"/>
    <mergeCell ref="B202:E202"/>
    <mergeCell ref="B203:E203"/>
    <mergeCell ref="B204:E204"/>
    <mergeCell ref="B193:E193"/>
    <mergeCell ref="B194:E194"/>
    <mergeCell ref="B195:E195"/>
    <mergeCell ref="B196:E196"/>
    <mergeCell ref="B197:E197"/>
    <mergeCell ref="B198:E198"/>
    <mergeCell ref="B211:E211"/>
    <mergeCell ref="B212:E212"/>
    <mergeCell ref="B213:E213"/>
    <mergeCell ref="B214:E214"/>
    <mergeCell ref="B215:E215"/>
    <mergeCell ref="B216:E216"/>
    <mergeCell ref="B205:E205"/>
    <mergeCell ref="B206:E206"/>
    <mergeCell ref="B207:E207"/>
    <mergeCell ref="B208:E208"/>
    <mergeCell ref="B209:E209"/>
    <mergeCell ref="B210:E210"/>
    <mergeCell ref="B223:E223"/>
    <mergeCell ref="B224:E224"/>
    <mergeCell ref="B225:E225"/>
    <mergeCell ref="B226:E226"/>
    <mergeCell ref="B227:E227"/>
    <mergeCell ref="B228:E228"/>
    <mergeCell ref="B217:E217"/>
    <mergeCell ref="B218:E218"/>
    <mergeCell ref="B219:E219"/>
    <mergeCell ref="B220:E220"/>
    <mergeCell ref="B221:E221"/>
    <mergeCell ref="B222:E222"/>
    <mergeCell ref="B235:E235"/>
    <mergeCell ref="B236:E236"/>
    <mergeCell ref="B237:E237"/>
    <mergeCell ref="B238:E238"/>
    <mergeCell ref="B239:E239"/>
    <mergeCell ref="B240:E240"/>
    <mergeCell ref="B229:E229"/>
    <mergeCell ref="B230:E230"/>
    <mergeCell ref="B231:E231"/>
    <mergeCell ref="B232:E232"/>
    <mergeCell ref="B233:E233"/>
    <mergeCell ref="B234:E234"/>
    <mergeCell ref="B247:E247"/>
    <mergeCell ref="B248:E248"/>
    <mergeCell ref="B249:E249"/>
    <mergeCell ref="B250:E250"/>
    <mergeCell ref="B251:E251"/>
    <mergeCell ref="B252:E252"/>
    <mergeCell ref="B241:E241"/>
    <mergeCell ref="B242:E242"/>
    <mergeCell ref="B243:E243"/>
    <mergeCell ref="B244:E244"/>
    <mergeCell ref="B245:E245"/>
    <mergeCell ref="B246:E246"/>
    <mergeCell ref="B259:E259"/>
    <mergeCell ref="B260:E260"/>
    <mergeCell ref="B264:E264"/>
    <mergeCell ref="B265:E265"/>
    <mergeCell ref="B266:E266"/>
    <mergeCell ref="B267:E267"/>
    <mergeCell ref="B253:E253"/>
    <mergeCell ref="B254:E254"/>
    <mergeCell ref="B255:E255"/>
    <mergeCell ref="B256:E256"/>
    <mergeCell ref="B257:E257"/>
    <mergeCell ref="B258:E258"/>
    <mergeCell ref="B277:E277"/>
    <mergeCell ref="B278:E278"/>
    <mergeCell ref="B279:E279"/>
    <mergeCell ref="B280:E280"/>
    <mergeCell ref="B281:E281"/>
    <mergeCell ref="B282:E282"/>
    <mergeCell ref="B271:E271"/>
    <mergeCell ref="B272:E272"/>
    <mergeCell ref="B273:E273"/>
    <mergeCell ref="B274:E274"/>
    <mergeCell ref="B275:E275"/>
    <mergeCell ref="B276:E276"/>
    <mergeCell ref="B289:E289"/>
    <mergeCell ref="B290:E290"/>
    <mergeCell ref="B291:E291"/>
    <mergeCell ref="B292:E292"/>
    <mergeCell ref="B293:E293"/>
    <mergeCell ref="B283:E283"/>
    <mergeCell ref="B284:E284"/>
    <mergeCell ref="B285:E285"/>
    <mergeCell ref="B286:E286"/>
    <mergeCell ref="B287:E287"/>
    <mergeCell ref="B288:E288"/>
  </mergeCells>
  <dataValidations count="4">
    <dataValidation type="list" allowBlank="1" showInputMessage="1" showErrorMessage="1" sqref="H8:H96 H265 H271:H273 H119 H109">
      <formula1>$O$2:$O$6</formula1>
    </dataValidation>
    <dataValidation type="list" allowBlank="1" showInputMessage="1" showErrorMessage="1" sqref="F8:F96 F264:F267 F271:F293 F100:F127">
      <formula1>$Q$2:$Q$5</formula1>
    </dataValidation>
    <dataValidation type="list" allowBlank="1" showInputMessage="1" showErrorMessage="1" sqref="H266:H267 H131:H260 H274:H293 H264 H120:H127 H100:H108 H110:H118">
      <formula1>$P$2:$P$7</formula1>
    </dataValidation>
    <dataValidation type="list" allowBlank="1" showInputMessage="1" showErrorMessage="1" sqref="F131:F260">
      <formula1>$R$2:$R$4</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pageSetUpPr autoPageBreaks="0"/>
  </sheetPr>
  <dimension ref="A1:AN150"/>
  <sheetViews>
    <sheetView showGridLines="0" zoomScale="80" zoomScaleNormal="80" workbookViewId="0">
      <pane ySplit="7" topLeftCell="A8" activePane="bottomLeft" state="frozen"/>
      <selection activeCell="C9" sqref="C9:F9"/>
      <selection pane="bottomLeft"/>
    </sheetView>
  </sheetViews>
  <sheetFormatPr defaultRowHeight="12.75" x14ac:dyDescent="0.2"/>
  <cols>
    <col min="1" max="1" width="3.85546875" customWidth="1"/>
    <col min="2" max="2" width="31.85546875" customWidth="1"/>
    <col min="3" max="3" width="9.42578125" customWidth="1"/>
    <col min="4" max="4" width="10.7109375" customWidth="1"/>
    <col min="5" max="5" width="5.28515625" customWidth="1"/>
    <col min="6" max="6" width="31.85546875" customWidth="1"/>
    <col min="7" max="7" width="9.42578125" customWidth="1"/>
    <col min="8" max="8" width="10.7109375" customWidth="1"/>
    <col min="9" max="9" width="5.28515625" customWidth="1"/>
    <col min="10" max="10" width="31.85546875" customWidth="1"/>
    <col min="11" max="11" width="9.42578125" customWidth="1"/>
    <col min="12" max="12" width="10.7109375" customWidth="1"/>
    <col min="13" max="13" width="5.28515625" customWidth="1"/>
    <col min="14" max="14" width="31.85546875" customWidth="1"/>
    <col min="15" max="15" width="9.42578125" customWidth="1"/>
    <col min="16" max="16" width="10.7109375" customWidth="1"/>
    <col min="17" max="17" width="5.28515625" customWidth="1"/>
    <col min="18" max="18" width="31.85546875" customWidth="1"/>
    <col min="19" max="19" width="9.42578125" customWidth="1"/>
    <col min="20" max="20" width="10.7109375" customWidth="1"/>
    <col min="21" max="21" width="5.28515625" customWidth="1"/>
    <col min="22" max="22" width="31.85546875" customWidth="1"/>
    <col min="23" max="23" width="9.42578125" customWidth="1"/>
    <col min="24" max="24" width="10.7109375" customWidth="1"/>
    <col min="25" max="25" width="5.28515625" customWidth="1"/>
    <col min="26" max="26" width="31.85546875" customWidth="1"/>
    <col min="27" max="27" width="9.42578125" customWidth="1"/>
    <col min="28" max="28" width="10.7109375" customWidth="1"/>
    <col min="29" max="30" width="5.28515625" customWidth="1"/>
    <col min="31" max="31" width="31.85546875" hidden="1" customWidth="1"/>
    <col min="32" max="32" width="9.42578125" hidden="1" customWidth="1"/>
    <col min="33" max="33" width="10.7109375" hidden="1" customWidth="1"/>
    <col min="34" max="34" width="5.28515625" hidden="1" customWidth="1"/>
    <col min="35" max="35" width="31.85546875" hidden="1" customWidth="1"/>
    <col min="36" max="36" width="9.42578125" hidden="1" customWidth="1"/>
    <col min="37" max="37" width="10.7109375" hidden="1" customWidth="1"/>
    <col min="38" max="38" width="3.7109375" style="5" customWidth="1"/>
    <col min="39" max="16384" width="9.140625" style="5"/>
  </cols>
  <sheetData>
    <row r="1" spans="1:40" x14ac:dyDescent="0.2">
      <c r="AL1"/>
      <c r="AM1"/>
      <c r="AN1"/>
    </row>
    <row r="2" spans="1:40" ht="12.75" customHeight="1" x14ac:dyDescent="0.2">
      <c r="A2" s="163"/>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row>
    <row r="3" spans="1:40" ht="12.75" customHeight="1" x14ac:dyDescent="0.2">
      <c r="A3" s="163"/>
      <c r="B3" s="163"/>
      <c r="C3" s="163"/>
      <c r="D3" s="163"/>
      <c r="E3" s="163"/>
      <c r="F3" s="163" t="s">
        <v>174</v>
      </c>
      <c r="G3" s="163"/>
      <c r="H3" s="163"/>
      <c r="I3" s="163"/>
      <c r="J3" s="163"/>
      <c r="K3" s="163"/>
      <c r="L3" s="163"/>
      <c r="M3" s="163"/>
      <c r="N3" s="163" t="s">
        <v>174</v>
      </c>
      <c r="O3" s="163"/>
      <c r="P3" s="163"/>
      <c r="Q3" s="163"/>
      <c r="R3" s="163"/>
      <c r="S3" s="163"/>
      <c r="T3" s="163"/>
      <c r="U3" s="163"/>
      <c r="V3" s="163" t="s">
        <v>174</v>
      </c>
      <c r="W3" s="163"/>
      <c r="X3" s="163"/>
      <c r="Y3" s="163"/>
      <c r="Z3" s="163"/>
      <c r="AA3" s="163"/>
      <c r="AB3" s="163"/>
      <c r="AC3" s="163"/>
      <c r="AD3" s="163"/>
      <c r="AE3" s="163"/>
      <c r="AF3" s="163"/>
      <c r="AG3" s="163"/>
      <c r="AH3" s="163"/>
      <c r="AI3" s="163" t="s">
        <v>174</v>
      </c>
      <c r="AJ3" s="163"/>
      <c r="AK3" s="163"/>
      <c r="AL3" s="163"/>
      <c r="AM3" s="163"/>
      <c r="AN3" s="163"/>
    </row>
    <row r="4" spans="1:40" ht="12.75" customHeight="1" x14ac:dyDescent="0.2">
      <c r="A4" s="163"/>
      <c r="B4" s="163"/>
      <c r="C4" s="163"/>
      <c r="D4" s="163"/>
      <c r="E4" s="163"/>
      <c r="F4" s="16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row>
    <row r="5" spans="1:40" ht="12.75" customHeight="1" x14ac:dyDescent="0.2">
      <c r="A5" s="163"/>
      <c r="B5" s="163"/>
      <c r="C5" s="163"/>
      <c r="D5" s="163"/>
      <c r="E5" s="163"/>
      <c r="F5" s="16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row>
    <row r="7" spans="1:40" x14ac:dyDescent="0.2">
      <c r="A7" s="139"/>
      <c r="B7" s="138" t="str">
        <f>IF('Informações Gerais'!$F$17="","",'Informações Gerais'!$F$17)</f>
        <v>AMDOcs</v>
      </c>
      <c r="C7" s="138"/>
      <c r="D7" s="138"/>
      <c r="E7" s="139"/>
      <c r="F7" s="138" t="str">
        <f>IF('Informações Gerais'!$F$18="","",'Informações Gerais'!$F$18)</f>
        <v>E&amp;Y/SAP</v>
      </c>
      <c r="G7" s="138"/>
      <c r="H7" s="138"/>
      <c r="I7" s="139"/>
      <c r="J7" s="138" t="str">
        <f>IF('Informações Gerais'!$F$19="","",'Informações Gerais'!$F$19)</f>
        <v>SAS</v>
      </c>
      <c r="K7" s="138"/>
      <c r="L7" s="138"/>
      <c r="M7" s="139"/>
      <c r="N7" s="138" t="str">
        <f>IF('Informações Gerais'!$F$20="","",'Informações Gerais'!$F$20)</f>
        <v>Telemont/HPE</v>
      </c>
      <c r="O7" s="138"/>
      <c r="P7" s="138"/>
      <c r="Q7" s="139"/>
      <c r="R7" s="138" t="str">
        <f>IF('Informações Gerais'!$F$21="","",'Informações Gerais'!$F$21)</f>
        <v>Teradata</v>
      </c>
      <c r="S7" s="138"/>
      <c r="T7" s="138"/>
      <c r="U7" s="139"/>
      <c r="V7" s="138" t="str">
        <f>IF('Informações Gerais'!$F$22="","",'Informações Gerais'!$F$22)</f>
        <v>Trópico/Enghouse</v>
      </c>
      <c r="W7" s="138"/>
      <c r="X7" s="138"/>
      <c r="Y7" s="139"/>
      <c r="Z7" s="138" t="str">
        <f>IF('Informações Gerais'!$F$23="","",'Informações Gerais'!$F$23)</f>
        <v>WeDo</v>
      </c>
      <c r="AA7" s="138"/>
      <c r="AB7" s="138"/>
      <c r="AC7" s="139"/>
      <c r="AD7" s="139"/>
      <c r="AE7" s="138">
        <f>IF('Informações Gerais'!$F$17="","",'Informações Gerais'!$F$25)</f>
        <v>0</v>
      </c>
      <c r="AF7" s="138"/>
      <c r="AG7" s="138"/>
      <c r="AH7" s="139"/>
      <c r="AI7" s="138" t="str">
        <f>IF('Informações Gerais'!$F$26="","",'Informações Gerais'!$F$26)</f>
        <v/>
      </c>
      <c r="AJ7" s="138"/>
      <c r="AK7" s="138"/>
      <c r="AL7" s="139"/>
    </row>
    <row r="8" spans="1:40" s="140" customFormat="1" x14ac:dyDescent="0.2"/>
    <row r="9" spans="1:40" s="140" customFormat="1" ht="25.5" x14ac:dyDescent="0.2">
      <c r="B9" s="688" t="s">
        <v>1</v>
      </c>
      <c r="C9" s="688"/>
      <c r="D9" s="120" t="s">
        <v>10</v>
      </c>
      <c r="F9" s="688" t="s">
        <v>1</v>
      </c>
      <c r="G9" s="688"/>
      <c r="H9" s="120" t="s">
        <v>10</v>
      </c>
      <c r="J9" s="688" t="s">
        <v>1</v>
      </c>
      <c r="K9" s="688"/>
      <c r="L9" s="120" t="s">
        <v>10</v>
      </c>
      <c r="N9" s="688" t="s">
        <v>1</v>
      </c>
      <c r="O9" s="688"/>
      <c r="P9" s="120" t="s">
        <v>10</v>
      </c>
      <c r="R9" s="688" t="s">
        <v>1</v>
      </c>
      <c r="S9" s="688"/>
      <c r="T9" s="120" t="s">
        <v>10</v>
      </c>
      <c r="V9" s="688" t="s">
        <v>1</v>
      </c>
      <c r="W9" s="688"/>
      <c r="X9" s="120" t="s">
        <v>10</v>
      </c>
      <c r="Z9" s="688" t="s">
        <v>1</v>
      </c>
      <c r="AA9" s="688"/>
      <c r="AB9" s="120" t="s">
        <v>10</v>
      </c>
      <c r="AE9" s="688" t="s">
        <v>1</v>
      </c>
      <c r="AF9" s="688"/>
      <c r="AG9" s="120" t="s">
        <v>10</v>
      </c>
      <c r="AI9" s="688" t="s">
        <v>1</v>
      </c>
      <c r="AJ9" s="688"/>
      <c r="AK9" s="120" t="s">
        <v>10</v>
      </c>
    </row>
    <row r="10" spans="1:40" x14ac:dyDescent="0.2">
      <c r="B10" s="689" t="s">
        <v>185</v>
      </c>
      <c r="C10" s="689"/>
      <c r="D10" s="162">
        <f>'Prop A'!$K$792</f>
        <v>0.51428571428571346</v>
      </c>
      <c r="F10" s="689" t="s">
        <v>185</v>
      </c>
      <c r="G10" s="689"/>
      <c r="H10" s="162">
        <f>'Prop B'!$K$792</f>
        <v>0</v>
      </c>
      <c r="J10" s="689" t="s">
        <v>185</v>
      </c>
      <c r="K10" s="689"/>
      <c r="L10" s="162">
        <f>'Prop C'!$K$792</f>
        <v>1.0285714285714278</v>
      </c>
      <c r="N10" s="689" t="s">
        <v>185</v>
      </c>
      <c r="O10" s="689"/>
      <c r="P10" s="162">
        <f>'Prop D'!$K$792</f>
        <v>3.0857142857142859</v>
      </c>
      <c r="R10" s="689" t="s">
        <v>185</v>
      </c>
      <c r="S10" s="689"/>
      <c r="T10" s="162">
        <f>'Prop E'!$K$792</f>
        <v>1.5428571428571425</v>
      </c>
      <c r="V10" s="689" t="s">
        <v>185</v>
      </c>
      <c r="W10" s="689"/>
      <c r="X10" s="162">
        <f>'Prop F'!$K$792</f>
        <v>0</v>
      </c>
      <c r="Z10" s="689" t="s">
        <v>185</v>
      </c>
      <c r="AA10" s="689"/>
      <c r="AB10" s="162">
        <f>'Prop G'!$K$792</f>
        <v>3.6000000000000005</v>
      </c>
      <c r="AE10" s="689" t="s">
        <v>185</v>
      </c>
      <c r="AF10" s="689"/>
      <c r="AG10" s="162" t="e">
        <f>#REF!</f>
        <v>#REF!</v>
      </c>
      <c r="AI10" s="689" t="s">
        <v>185</v>
      </c>
      <c r="AJ10" s="689"/>
      <c r="AK10" s="162" t="e">
        <f>#REF!</f>
        <v>#REF!</v>
      </c>
    </row>
    <row r="11" spans="1:40" x14ac:dyDescent="0.2">
      <c r="B11" s="101"/>
      <c r="C11" s="101"/>
      <c r="F11" s="101"/>
      <c r="G11" s="101"/>
      <c r="J11" s="101"/>
      <c r="K11" s="101"/>
      <c r="N11" s="101"/>
      <c r="O11" s="101"/>
      <c r="R11" s="101"/>
      <c r="S11" s="101"/>
      <c r="V11" s="101"/>
      <c r="W11" s="101"/>
      <c r="Z11" s="101"/>
      <c r="AA11" s="101"/>
      <c r="AE11" s="101"/>
      <c r="AF11" s="101"/>
      <c r="AI11" s="101"/>
      <c r="AJ11" s="101"/>
    </row>
    <row r="12" spans="1:40" x14ac:dyDescent="0.2">
      <c r="B12" s="60" t="s">
        <v>186</v>
      </c>
      <c r="F12" s="60" t="s">
        <v>186</v>
      </c>
      <c r="J12" s="60" t="s">
        <v>186</v>
      </c>
      <c r="N12" s="60" t="s">
        <v>186</v>
      </c>
      <c r="R12" s="60" t="s">
        <v>186</v>
      </c>
      <c r="V12" s="60" t="s">
        <v>186</v>
      </c>
      <c r="Z12" s="60" t="s">
        <v>186</v>
      </c>
      <c r="AE12" s="60" t="s">
        <v>186</v>
      </c>
      <c r="AI12" s="60" t="s">
        <v>186</v>
      </c>
    </row>
    <row r="13" spans="1:40" ht="101.25" customHeight="1" x14ac:dyDescent="0.2">
      <c r="B13" s="694" t="str">
        <f>IF('Prop A'!$E$796="","",'Prop A'!$E$796)</f>
        <v/>
      </c>
      <c r="C13" s="694"/>
      <c r="D13" s="694"/>
      <c r="F13" s="694" t="str">
        <f>IF('Prop B'!$E$796="","",'Prop B'!$E$796)</f>
        <v/>
      </c>
      <c r="G13" s="694"/>
      <c r="H13" s="694"/>
      <c r="J13" s="694" t="str">
        <f>IF('Prop C'!$E$796="","",'Prop C'!$E$796)</f>
        <v/>
      </c>
      <c r="K13" s="694"/>
      <c r="L13" s="694"/>
      <c r="N13" s="694" t="str">
        <f>IF('Prop D'!$E$796="","",'Prop D'!$E$796)</f>
        <v/>
      </c>
      <c r="O13" s="694"/>
      <c r="P13" s="694"/>
      <c r="R13" s="694" t="str">
        <f>IF('Prop E'!$E$796="","",'Prop E'!$E$796)</f>
        <v/>
      </c>
      <c r="S13" s="694"/>
      <c r="T13" s="694"/>
      <c r="V13" s="694" t="str">
        <f>IF('Prop F'!$E$796="","",'Prop F'!$E$796)</f>
        <v/>
      </c>
      <c r="W13" s="694"/>
      <c r="X13" s="694"/>
      <c r="Z13" s="694" t="str">
        <f>IF('Prop G'!$E$796="","",'Prop G'!$E$796)</f>
        <v/>
      </c>
      <c r="AA13" s="694"/>
      <c r="AB13" s="694"/>
      <c r="AE13" s="694" t="e">
        <f>IF(#REF!="","",#REF!)</f>
        <v>#REF!</v>
      </c>
      <c r="AF13" s="694"/>
      <c r="AG13" s="694"/>
      <c r="AI13" s="694" t="e">
        <f>IF(#REF!="","",#REF!)</f>
        <v>#REF!</v>
      </c>
      <c r="AJ13" s="694"/>
      <c r="AK13" s="694"/>
    </row>
    <row r="15" spans="1:40" x14ac:dyDescent="0.2">
      <c r="B15" s="686" t="s">
        <v>176</v>
      </c>
      <c r="C15" s="687"/>
      <c r="D15" s="186" t="s">
        <v>1065</v>
      </c>
      <c r="F15" s="686" t="s">
        <v>176</v>
      </c>
      <c r="G15" s="687"/>
      <c r="H15" s="186" t="s">
        <v>1060</v>
      </c>
      <c r="J15" s="686" t="s">
        <v>176</v>
      </c>
      <c r="K15" s="687"/>
      <c r="L15" s="186" t="s">
        <v>1064</v>
      </c>
      <c r="N15" s="686" t="s">
        <v>176</v>
      </c>
      <c r="O15" s="687"/>
      <c r="P15" s="186" t="s">
        <v>1061</v>
      </c>
      <c r="R15" s="686" t="s">
        <v>176</v>
      </c>
      <c r="S15" s="687"/>
      <c r="T15" s="186" t="s">
        <v>1063</v>
      </c>
      <c r="V15" s="686" t="s">
        <v>176</v>
      </c>
      <c r="W15" s="687"/>
      <c r="X15" s="186" t="s">
        <v>1062</v>
      </c>
      <c r="Z15" s="686" t="s">
        <v>176</v>
      </c>
      <c r="AA15" s="687"/>
      <c r="AB15" s="186" t="s">
        <v>194</v>
      </c>
      <c r="AE15" s="686" t="s">
        <v>176</v>
      </c>
      <c r="AF15" s="687"/>
      <c r="AG15" s="186"/>
      <c r="AI15" s="686" t="s">
        <v>176</v>
      </c>
      <c r="AJ15" s="687"/>
      <c r="AK15" s="186"/>
    </row>
    <row r="17" spans="1:40" x14ac:dyDescent="0.2">
      <c r="A17" s="145"/>
      <c r="B17" s="145"/>
      <c r="C17" s="145"/>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5"/>
      <c r="AB17" s="145"/>
      <c r="AC17" s="145"/>
      <c r="AD17" s="145"/>
      <c r="AE17" s="145"/>
      <c r="AF17" s="145"/>
      <c r="AG17" s="145"/>
      <c r="AH17" s="145"/>
      <c r="AI17" s="145"/>
      <c r="AJ17" s="145"/>
      <c r="AK17" s="145"/>
      <c r="AL17" s="145"/>
      <c r="AM17" s="145"/>
      <c r="AN17" s="145"/>
    </row>
    <row r="19" spans="1:40" s="140" customFormat="1" ht="25.5" x14ac:dyDescent="0.2">
      <c r="B19" s="688" t="s">
        <v>1</v>
      </c>
      <c r="C19" s="688"/>
      <c r="D19" s="120" t="s">
        <v>10</v>
      </c>
      <c r="F19" s="688" t="s">
        <v>1</v>
      </c>
      <c r="G19" s="688"/>
      <c r="H19" s="120" t="s">
        <v>10</v>
      </c>
      <c r="J19" s="688" t="s">
        <v>1</v>
      </c>
      <c r="K19" s="688"/>
      <c r="L19" s="120" t="s">
        <v>10</v>
      </c>
      <c r="N19" s="688" t="s">
        <v>1</v>
      </c>
      <c r="O19" s="688"/>
      <c r="P19" s="120" t="s">
        <v>10</v>
      </c>
      <c r="R19" s="688" t="s">
        <v>1</v>
      </c>
      <c r="S19" s="688"/>
      <c r="T19" s="120" t="s">
        <v>10</v>
      </c>
      <c r="V19" s="688" t="s">
        <v>1</v>
      </c>
      <c r="W19" s="688"/>
      <c r="X19" s="120" t="s">
        <v>10</v>
      </c>
      <c r="Z19" s="688" t="s">
        <v>1</v>
      </c>
      <c r="AA19" s="688"/>
      <c r="AB19" s="120" t="s">
        <v>10</v>
      </c>
      <c r="AE19" s="688" t="s">
        <v>1</v>
      </c>
      <c r="AF19" s="688"/>
      <c r="AG19" s="120" t="s">
        <v>10</v>
      </c>
      <c r="AI19" s="688" t="s">
        <v>1</v>
      </c>
      <c r="AJ19" s="688"/>
      <c r="AK19" s="120" t="s">
        <v>10</v>
      </c>
    </row>
    <row r="20" spans="1:40" x14ac:dyDescent="0.2">
      <c r="B20" s="689" t="s">
        <v>175</v>
      </c>
      <c r="C20" s="689"/>
      <c r="D20" s="162">
        <f>'Prop A'!$K$800</f>
        <v>0.51428571428571346</v>
      </c>
      <c r="F20" s="689" t="s">
        <v>175</v>
      </c>
      <c r="G20" s="689"/>
      <c r="H20" s="162">
        <f>'Prop B'!$K$800</f>
        <v>0</v>
      </c>
      <c r="J20" s="689" t="s">
        <v>175</v>
      </c>
      <c r="K20" s="689"/>
      <c r="L20" s="162">
        <f>'Prop C'!$K$800</f>
        <v>3.6000000000000005</v>
      </c>
      <c r="N20" s="689" t="s">
        <v>175</v>
      </c>
      <c r="O20" s="689"/>
      <c r="P20" s="162">
        <f>'Prop D'!$K$800</f>
        <v>0.51428571428571346</v>
      </c>
      <c r="R20" s="689" t="s">
        <v>175</v>
      </c>
      <c r="S20" s="689"/>
      <c r="T20" s="162">
        <f>'Prop E'!$K$800</f>
        <v>0.51428571428571346</v>
      </c>
      <c r="V20" s="689" t="s">
        <v>175</v>
      </c>
      <c r="W20" s="689"/>
      <c r="X20" s="162">
        <f>'Prop F'!$K$800</f>
        <v>0</v>
      </c>
      <c r="Z20" s="689" t="s">
        <v>175</v>
      </c>
      <c r="AA20" s="689"/>
      <c r="AB20" s="162">
        <f>'Prop G'!$K$800</f>
        <v>3.6000000000000005</v>
      </c>
      <c r="AE20" s="689" t="s">
        <v>175</v>
      </c>
      <c r="AF20" s="689"/>
      <c r="AG20" s="162" t="e">
        <f>#REF!</f>
        <v>#REF!</v>
      </c>
      <c r="AI20" s="689" t="s">
        <v>175</v>
      </c>
      <c r="AJ20" s="689"/>
      <c r="AK20" s="162" t="e">
        <f>#REF!</f>
        <v>#REF!</v>
      </c>
    </row>
    <row r="21" spans="1:40" x14ac:dyDescent="0.2">
      <c r="B21" s="137"/>
      <c r="F21" s="137"/>
      <c r="J21" s="137"/>
      <c r="N21" s="137"/>
      <c r="R21" s="137"/>
      <c r="V21" s="137"/>
      <c r="Z21" s="137"/>
      <c r="AE21" s="137"/>
      <c r="AI21" s="137"/>
    </row>
    <row r="22" spans="1:40" x14ac:dyDescent="0.2">
      <c r="B22" s="60" t="s">
        <v>177</v>
      </c>
      <c r="C22" s="692" t="str">
        <f>IF('Prop A'!$E$804="","",'Prop A'!$E$804)</f>
        <v/>
      </c>
      <c r="D22" s="693"/>
      <c r="F22" s="60" t="s">
        <v>177</v>
      </c>
      <c r="G22" s="692" t="str">
        <f>IF('Prop B'!$E$804="","",'Prop B'!$E$804)</f>
        <v/>
      </c>
      <c r="H22" s="693"/>
      <c r="J22" s="60" t="s">
        <v>177</v>
      </c>
      <c r="K22" s="692" t="str">
        <f>IF('Prop C'!$E$804="","",'Prop C'!$E$804)</f>
        <v/>
      </c>
      <c r="L22" s="693"/>
      <c r="N22" s="60" t="s">
        <v>177</v>
      </c>
      <c r="O22" s="692" t="str">
        <f>IF('Prop D'!$E$804="","",'Prop D'!$E$804)</f>
        <v/>
      </c>
      <c r="P22" s="693"/>
      <c r="R22" s="60" t="s">
        <v>177</v>
      </c>
      <c r="S22" s="692" t="str">
        <f>IF('Prop E'!$E$804="","",'Prop E'!$E$804)</f>
        <v/>
      </c>
      <c r="T22" s="693"/>
      <c r="V22" s="60" t="s">
        <v>177</v>
      </c>
      <c r="W22" s="692" t="str">
        <f>IF('Prop F'!$E$804="","",'Prop F'!$E$804)</f>
        <v/>
      </c>
      <c r="X22" s="693"/>
      <c r="Z22" s="60" t="s">
        <v>177</v>
      </c>
      <c r="AA22" s="692" t="str">
        <f>IF('Prop G'!$E$804="","",'Prop G'!$E$804)</f>
        <v/>
      </c>
      <c r="AB22" s="693"/>
      <c r="AE22" s="60" t="s">
        <v>177</v>
      </c>
      <c r="AF22" s="692" t="e">
        <f>IF(#REF!="","",#REF!)</f>
        <v>#REF!</v>
      </c>
      <c r="AG22" s="693"/>
      <c r="AI22" s="60" t="s">
        <v>177</v>
      </c>
      <c r="AJ22" s="692" t="e">
        <f>IF(#REF!="","",#REF!)</f>
        <v>#REF!</v>
      </c>
      <c r="AK22" s="693"/>
    </row>
    <row r="24" spans="1:40" x14ac:dyDescent="0.2">
      <c r="B24" s="60" t="s">
        <v>178</v>
      </c>
      <c r="F24" s="60" t="s">
        <v>178</v>
      </c>
      <c r="J24" s="60" t="s">
        <v>178</v>
      </c>
      <c r="N24" s="60" t="s">
        <v>178</v>
      </c>
      <c r="R24" s="60" t="s">
        <v>178</v>
      </c>
      <c r="V24" s="60" t="s">
        <v>178</v>
      </c>
      <c r="Z24" s="60" t="s">
        <v>178</v>
      </c>
      <c r="AE24" s="60" t="s">
        <v>178</v>
      </c>
      <c r="AI24" s="60" t="s">
        <v>178</v>
      </c>
    </row>
    <row r="25" spans="1:40" ht="60" customHeight="1" x14ac:dyDescent="0.2">
      <c r="B25" s="694" t="str">
        <f>IF('Prop A'!$K$804="","",'Prop A'!$K$804)</f>
        <v/>
      </c>
      <c r="C25" s="694"/>
      <c r="D25" s="694"/>
      <c r="F25" s="694" t="str">
        <f>IF('Prop B'!$K$804="","",'Prop B'!$K$804)</f>
        <v/>
      </c>
      <c r="G25" s="694"/>
      <c r="H25" s="694"/>
      <c r="J25" s="694" t="str">
        <f>IF('Prop C'!$K$804="","",'Prop C'!$K$804)</f>
        <v/>
      </c>
      <c r="K25" s="694"/>
      <c r="L25" s="694"/>
      <c r="N25" s="694" t="str">
        <f>IF('Prop D'!$K$804="","",'Prop D'!$K$804)</f>
        <v/>
      </c>
      <c r="O25" s="694"/>
      <c r="P25" s="694"/>
      <c r="R25" s="694" t="str">
        <f>IF('Prop E'!$K$804="","",'Prop E'!$K$804)</f>
        <v/>
      </c>
      <c r="S25" s="694"/>
      <c r="T25" s="694"/>
      <c r="V25" s="694" t="str">
        <f>IF('Prop F'!$K$804="","",'Prop F'!$K$804)</f>
        <v/>
      </c>
      <c r="W25" s="694"/>
      <c r="X25" s="694"/>
      <c r="Z25" s="694" t="str">
        <f>IF('Prop G'!$K$804="","",'Prop G'!$K$804)</f>
        <v/>
      </c>
      <c r="AA25" s="694"/>
      <c r="AB25" s="694"/>
      <c r="AE25" s="694" t="e">
        <f>IF(#REF!="","",#REF!)</f>
        <v>#REF!</v>
      </c>
      <c r="AF25" s="694"/>
      <c r="AG25" s="694"/>
      <c r="AI25" s="694" t="e">
        <f>IF(#REF!="","",#REF!)</f>
        <v>#REF!</v>
      </c>
      <c r="AJ25" s="694"/>
      <c r="AK25" s="694"/>
    </row>
    <row r="27" spans="1:40" x14ac:dyDescent="0.2">
      <c r="B27" s="141" t="s">
        <v>179</v>
      </c>
      <c r="C27" s="692" t="str">
        <f>IF('Prop A'!$E$808="","",'Prop A'!$E$808)</f>
        <v/>
      </c>
      <c r="D27" s="693"/>
      <c r="F27" s="141" t="s">
        <v>179</v>
      </c>
      <c r="G27" s="692" t="str">
        <f>IF('Prop B'!$E$808="","",'Prop B'!$E$808)</f>
        <v/>
      </c>
      <c r="H27" s="693"/>
      <c r="J27" s="141" t="s">
        <v>179</v>
      </c>
      <c r="K27" s="692" t="str">
        <f>IF('Prop C'!$E$808="","",'Prop C'!$E$808)</f>
        <v/>
      </c>
      <c r="L27" s="693"/>
      <c r="N27" s="141" t="s">
        <v>179</v>
      </c>
      <c r="O27" s="692" t="str">
        <f>IF('Prop D'!$E$808="","",'Prop D'!$E$808)</f>
        <v/>
      </c>
      <c r="P27" s="693"/>
      <c r="R27" s="141" t="s">
        <v>179</v>
      </c>
      <c r="S27" s="692" t="str">
        <f>IF('Prop E'!$E$808="","",'Prop E'!$E$808)</f>
        <v/>
      </c>
      <c r="T27" s="693"/>
      <c r="V27" s="141" t="s">
        <v>179</v>
      </c>
      <c r="W27" s="692" t="str">
        <f>IF('Prop F'!$E$808="","",'Prop F'!$E$808)</f>
        <v/>
      </c>
      <c r="X27" s="693"/>
      <c r="Z27" s="141" t="s">
        <v>179</v>
      </c>
      <c r="AA27" s="692" t="str">
        <f>IF('Prop G'!$E$808="","",'Prop G'!$E$808)</f>
        <v/>
      </c>
      <c r="AB27" s="693"/>
      <c r="AE27" s="141" t="s">
        <v>179</v>
      </c>
      <c r="AF27" s="692" t="e">
        <f>IF(#REF!="","",#REF!)</f>
        <v>#REF!</v>
      </c>
      <c r="AG27" s="693"/>
      <c r="AI27" s="141" t="s">
        <v>179</v>
      </c>
      <c r="AJ27" s="692" t="e">
        <f>IF(#REF!="","",#REF!)</f>
        <v>#REF!</v>
      </c>
      <c r="AK27" s="693"/>
    </row>
    <row r="29" spans="1:40" x14ac:dyDescent="0.2">
      <c r="B29" s="141" t="s">
        <v>180</v>
      </c>
      <c r="C29" s="692" t="str">
        <f>IF('Prop A'!$K$808="","",'Prop A'!$K$808)</f>
        <v/>
      </c>
      <c r="D29" s="693"/>
      <c r="F29" s="141" t="s">
        <v>180</v>
      </c>
      <c r="G29" s="692" t="str">
        <f>IF('Prop B'!$K$808="","",'Prop B'!$K$808)</f>
        <v/>
      </c>
      <c r="H29" s="693"/>
      <c r="J29" s="141" t="s">
        <v>180</v>
      </c>
      <c r="K29" s="692" t="str">
        <f>IF('Prop C'!$K$808="","",'Prop C'!$K$808)</f>
        <v/>
      </c>
      <c r="L29" s="693"/>
      <c r="N29" s="141" t="s">
        <v>180</v>
      </c>
      <c r="O29" s="692" t="str">
        <f>IF('Prop D'!$K$808="","",'Prop D'!$K$808)</f>
        <v/>
      </c>
      <c r="P29" s="693"/>
      <c r="R29" s="141" t="s">
        <v>180</v>
      </c>
      <c r="S29" s="692" t="str">
        <f>IF('Prop E'!$K$808="","",'Prop E'!$K$808)</f>
        <v/>
      </c>
      <c r="T29" s="693"/>
      <c r="V29" s="141" t="s">
        <v>180</v>
      </c>
      <c r="W29" s="692" t="str">
        <f>IF('Prop F'!$K$808="","",'Prop F'!$K$808)</f>
        <v/>
      </c>
      <c r="X29" s="693"/>
      <c r="Z29" s="141" t="s">
        <v>180</v>
      </c>
      <c r="AA29" s="692" t="str">
        <f>IF('Prop G'!$K$808="","",'Prop G'!$K$808)</f>
        <v/>
      </c>
      <c r="AB29" s="693"/>
      <c r="AE29" s="141" t="s">
        <v>180</v>
      </c>
      <c r="AF29" s="692" t="e">
        <f>IF(#REF!="","",#REF!)</f>
        <v>#REF!</v>
      </c>
      <c r="AG29" s="693"/>
      <c r="AI29" s="141" t="s">
        <v>180</v>
      </c>
      <c r="AJ29" s="692" t="e">
        <f>IF(#REF!="","",#REF!)</f>
        <v>#REF!</v>
      </c>
      <c r="AK29" s="693"/>
    </row>
    <row r="31" spans="1:40" ht="25.5" x14ac:dyDescent="0.2">
      <c r="B31" s="143" t="s">
        <v>108</v>
      </c>
      <c r="C31" s="692" t="str">
        <f>IF('Prop A'!$E$810="","",'Prop A'!$E$810)</f>
        <v/>
      </c>
      <c r="D31" s="693"/>
      <c r="F31" s="143" t="s">
        <v>108</v>
      </c>
      <c r="G31" s="692" t="str">
        <f>IF('Prop B'!$E$810="","",'Prop B'!$E$810)</f>
        <v/>
      </c>
      <c r="H31" s="693"/>
      <c r="J31" s="143" t="s">
        <v>108</v>
      </c>
      <c r="K31" s="692" t="str">
        <f>IF('Prop C'!$E$810="","",'Prop C'!$E$810)</f>
        <v/>
      </c>
      <c r="L31" s="693"/>
      <c r="N31" s="143" t="s">
        <v>108</v>
      </c>
      <c r="O31" s="692" t="str">
        <f>IF('Prop D'!$E$810="","",'Prop D'!$E$810)</f>
        <v/>
      </c>
      <c r="P31" s="693"/>
      <c r="R31" s="143" t="s">
        <v>108</v>
      </c>
      <c r="S31" s="692" t="str">
        <f>IF('Prop E'!$E$810="","",'Prop E'!$E$810)</f>
        <v/>
      </c>
      <c r="T31" s="693"/>
      <c r="V31" s="143" t="s">
        <v>108</v>
      </c>
      <c r="W31" s="692" t="str">
        <f>IF('Prop F'!$E$810="","",'Prop F'!$E$810)</f>
        <v/>
      </c>
      <c r="X31" s="693"/>
      <c r="Z31" s="143" t="s">
        <v>108</v>
      </c>
      <c r="AA31" s="692" t="str">
        <f>IF('Prop G'!$E$810="","",'Prop G'!$E$810)</f>
        <v/>
      </c>
      <c r="AB31" s="693"/>
      <c r="AE31" s="143" t="s">
        <v>108</v>
      </c>
      <c r="AF31" s="692" t="e">
        <f>IF(#REF!="","",#REF!)</f>
        <v>#REF!</v>
      </c>
      <c r="AG31" s="693"/>
      <c r="AI31" s="143" t="s">
        <v>108</v>
      </c>
      <c r="AJ31" s="692" t="e">
        <f>IF(#REF!="","",#REF!)</f>
        <v>#REF!</v>
      </c>
      <c r="AK31" s="693"/>
    </row>
    <row r="33" spans="1:40" x14ac:dyDescent="0.2">
      <c r="B33" s="686" t="s">
        <v>176</v>
      </c>
      <c r="C33" s="687"/>
      <c r="D33" s="186" t="s">
        <v>1065</v>
      </c>
      <c r="F33" s="686" t="s">
        <v>176</v>
      </c>
      <c r="G33" s="687"/>
      <c r="H33" s="186" t="s">
        <v>194</v>
      </c>
      <c r="J33" s="686" t="s">
        <v>176</v>
      </c>
      <c r="K33" s="687"/>
      <c r="L33" s="186" t="s">
        <v>194</v>
      </c>
      <c r="N33" s="686" t="s">
        <v>176</v>
      </c>
      <c r="O33" s="687"/>
      <c r="P33" s="186" t="s">
        <v>1065</v>
      </c>
      <c r="R33" s="686" t="s">
        <v>176</v>
      </c>
      <c r="S33" s="687"/>
      <c r="T33" s="186" t="s">
        <v>1065</v>
      </c>
      <c r="V33" s="686" t="s">
        <v>176</v>
      </c>
      <c r="W33" s="687"/>
      <c r="X33" s="186" t="s">
        <v>194</v>
      </c>
      <c r="Z33" s="686" t="s">
        <v>176</v>
      </c>
      <c r="AA33" s="687"/>
      <c r="AB33" s="186" t="s">
        <v>194</v>
      </c>
      <c r="AE33" s="686" t="s">
        <v>176</v>
      </c>
      <c r="AF33" s="687"/>
      <c r="AG33" s="186"/>
      <c r="AI33" s="686" t="s">
        <v>176</v>
      </c>
      <c r="AJ33" s="687"/>
      <c r="AK33" s="186"/>
    </row>
    <row r="35" spans="1:40" x14ac:dyDescent="0.2">
      <c r="A35" s="145"/>
      <c r="B35" s="145"/>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c r="AB35" s="145"/>
      <c r="AC35" s="145"/>
      <c r="AD35" s="145"/>
      <c r="AE35" s="145"/>
      <c r="AF35" s="145"/>
      <c r="AG35" s="145"/>
      <c r="AH35" s="145"/>
      <c r="AI35" s="145"/>
      <c r="AJ35" s="145"/>
      <c r="AK35" s="145"/>
      <c r="AL35" s="145"/>
      <c r="AM35" s="145"/>
      <c r="AN35" s="145"/>
    </row>
    <row r="37" spans="1:40" s="140" customFormat="1" ht="25.5" x14ac:dyDescent="0.2">
      <c r="B37" s="688" t="s">
        <v>1</v>
      </c>
      <c r="C37" s="688"/>
      <c r="D37" s="120" t="s">
        <v>10</v>
      </c>
      <c r="F37" s="688" t="s">
        <v>1</v>
      </c>
      <c r="G37" s="688"/>
      <c r="H37" s="120" t="s">
        <v>10</v>
      </c>
      <c r="J37" s="688" t="s">
        <v>1</v>
      </c>
      <c r="K37" s="688"/>
      <c r="L37" s="120" t="s">
        <v>10</v>
      </c>
      <c r="N37" s="688" t="s">
        <v>1</v>
      </c>
      <c r="O37" s="688"/>
      <c r="P37" s="120" t="s">
        <v>10</v>
      </c>
      <c r="R37" s="688" t="s">
        <v>1</v>
      </c>
      <c r="S37" s="688"/>
      <c r="T37" s="120" t="s">
        <v>10</v>
      </c>
      <c r="V37" s="688" t="s">
        <v>1</v>
      </c>
      <c r="W37" s="688"/>
      <c r="X37" s="120" t="s">
        <v>10</v>
      </c>
      <c r="Z37" s="688" t="s">
        <v>1</v>
      </c>
      <c r="AA37" s="688"/>
      <c r="AB37" s="120" t="s">
        <v>10</v>
      </c>
      <c r="AE37" s="688" t="s">
        <v>1</v>
      </c>
      <c r="AF37" s="688"/>
      <c r="AG37" s="120" t="s">
        <v>10</v>
      </c>
      <c r="AI37" s="688" t="s">
        <v>1</v>
      </c>
      <c r="AJ37" s="688"/>
      <c r="AK37" s="120" t="s">
        <v>10</v>
      </c>
    </row>
    <row r="38" spans="1:40" x14ac:dyDescent="0.2">
      <c r="B38" s="689" t="s">
        <v>182</v>
      </c>
      <c r="C38" s="689"/>
      <c r="D38" s="162">
        <f>'Prop A'!$K$813</f>
        <v>0.51428571428571346</v>
      </c>
      <c r="F38" s="689" t="s">
        <v>182</v>
      </c>
      <c r="G38" s="689"/>
      <c r="H38" s="162">
        <f>'Prop B'!$K$813</f>
        <v>0</v>
      </c>
      <c r="J38" s="689" t="s">
        <v>182</v>
      </c>
      <c r="K38" s="689"/>
      <c r="L38" s="162">
        <f>'Prop A'!$K$813</f>
        <v>0.51428571428571346</v>
      </c>
      <c r="N38" s="689" t="s">
        <v>182</v>
      </c>
      <c r="O38" s="689"/>
      <c r="P38" s="162">
        <f>'Prop D'!$K$813</f>
        <v>3.6000000000000005</v>
      </c>
      <c r="R38" s="689" t="s">
        <v>182</v>
      </c>
      <c r="S38" s="689"/>
      <c r="T38" s="162">
        <f>'Prop E'!$K$813</f>
        <v>2.5714285714285716</v>
      </c>
      <c r="V38" s="689" t="s">
        <v>182</v>
      </c>
      <c r="W38" s="689"/>
      <c r="X38" s="162">
        <f>'Prop F'!$K$813</f>
        <v>0</v>
      </c>
      <c r="Z38" s="689" t="s">
        <v>182</v>
      </c>
      <c r="AA38" s="689"/>
      <c r="AB38" s="162">
        <f>'Prop G'!$K$813</f>
        <v>3.0857142857142859</v>
      </c>
      <c r="AE38" s="689" t="s">
        <v>182</v>
      </c>
      <c r="AF38" s="689"/>
      <c r="AG38" s="162" t="e">
        <f>#REF!</f>
        <v>#REF!</v>
      </c>
      <c r="AI38" s="689" t="s">
        <v>182</v>
      </c>
      <c r="AJ38" s="689"/>
      <c r="AK38" s="162" t="e">
        <f>#REF!</f>
        <v>#REF!</v>
      </c>
    </row>
    <row r="40" spans="1:40" s="184" customFormat="1" ht="25.5" customHeight="1" x14ac:dyDescent="0.2">
      <c r="A40" s="182"/>
      <c r="B40" s="372" t="s">
        <v>285</v>
      </c>
      <c r="C40" s="692" t="str">
        <f>IF('Prop A'!$K$815="","",'Prop A'!$K$815)</f>
        <v/>
      </c>
      <c r="D40" s="693"/>
      <c r="E40" s="182"/>
      <c r="F40" s="372" t="s">
        <v>285</v>
      </c>
      <c r="G40" s="692" t="str">
        <f>IF('Prop B'!$K$815="","",'Prop B'!$K$815)</f>
        <v/>
      </c>
      <c r="H40" s="693"/>
      <c r="I40" s="182"/>
      <c r="J40" s="372" t="s">
        <v>285</v>
      </c>
      <c r="K40" s="692" t="str">
        <f>IF('Prop C'!$K$815="","",'Prop C'!$K$815)</f>
        <v/>
      </c>
      <c r="L40" s="693"/>
      <c r="M40" s="182"/>
      <c r="N40" s="372" t="s">
        <v>285</v>
      </c>
      <c r="O40" s="692" t="str">
        <f>IF('Prop D'!$K$815="","",'Prop D'!$K$815)</f>
        <v/>
      </c>
      <c r="P40" s="693"/>
      <c r="Q40" s="182"/>
      <c r="R40" s="372" t="s">
        <v>285</v>
      </c>
      <c r="S40" s="692" t="str">
        <f>IF('Prop E'!$K$815="","",'Prop E'!$K$815)</f>
        <v/>
      </c>
      <c r="T40" s="693"/>
      <c r="U40" s="182"/>
      <c r="V40" s="372" t="s">
        <v>285</v>
      </c>
      <c r="W40" s="692" t="str">
        <f>IF('Prop F'!$K$815="","",'Prop F'!$K$815)</f>
        <v/>
      </c>
      <c r="X40" s="693"/>
      <c r="Y40" s="182"/>
      <c r="Z40" s="372" t="s">
        <v>285</v>
      </c>
      <c r="AA40" s="692" t="str">
        <f>IF('Prop G'!$K$815="","",'Prop G'!$K$815)</f>
        <v/>
      </c>
      <c r="AB40" s="693"/>
      <c r="AC40" s="182"/>
      <c r="AD40" s="182"/>
      <c r="AE40" s="372" t="s">
        <v>285</v>
      </c>
      <c r="AF40" s="692" t="e">
        <f>IF(#REF!="","",#REF!)</f>
        <v>#REF!</v>
      </c>
      <c r="AG40" s="693"/>
      <c r="AH40" s="182"/>
      <c r="AI40" s="372" t="s">
        <v>285</v>
      </c>
      <c r="AJ40" s="692" t="e">
        <f>IF(#REF!="","",#REF!)</f>
        <v>#REF!</v>
      </c>
      <c r="AK40" s="693"/>
    </row>
    <row r="42" spans="1:40" ht="25.5" x14ac:dyDescent="0.2">
      <c r="B42" s="142" t="s">
        <v>183</v>
      </c>
      <c r="C42" s="692" t="str">
        <f>IF('Prop A'!$I$831="","",'Prop A'!$I$831)</f>
        <v/>
      </c>
      <c r="D42" s="693"/>
      <c r="F42" s="142" t="s">
        <v>183</v>
      </c>
      <c r="G42" s="692" t="str">
        <f>IF('Prop B'!$I$831="","",'Prop B'!$I$831)</f>
        <v/>
      </c>
      <c r="H42" s="693"/>
      <c r="J42" s="142" t="s">
        <v>183</v>
      </c>
      <c r="K42" s="692" t="str">
        <f>IF('Prop C'!$I$831="","",'Prop C'!$I$831)</f>
        <v/>
      </c>
      <c r="L42" s="693"/>
      <c r="N42" s="142" t="s">
        <v>183</v>
      </c>
      <c r="O42" s="692" t="str">
        <f>IF('Prop D'!$I$831="","",'Prop D'!$I$831)</f>
        <v/>
      </c>
      <c r="P42" s="693"/>
      <c r="R42" s="142" t="s">
        <v>183</v>
      </c>
      <c r="S42" s="692" t="str">
        <f>IF('Prop E'!$I$831="","",'Prop E'!$I$831)</f>
        <v/>
      </c>
      <c r="T42" s="693"/>
      <c r="V42" s="142" t="s">
        <v>183</v>
      </c>
      <c r="W42" s="692" t="str">
        <f>IF('Prop F'!$I$831="","",'Prop F'!$I$831)</f>
        <v/>
      </c>
      <c r="X42" s="693"/>
      <c r="Z42" s="142" t="s">
        <v>183</v>
      </c>
      <c r="AA42" s="692" t="str">
        <f>IF('Prop G'!$I$831="","",'Prop G'!$I$831)</f>
        <v/>
      </c>
      <c r="AB42" s="693"/>
      <c r="AE42" s="142" t="s">
        <v>183</v>
      </c>
      <c r="AF42" s="692" t="e">
        <f>IF(#REF!="","",#REF!)</f>
        <v>#REF!</v>
      </c>
      <c r="AG42" s="693"/>
      <c r="AI42" s="142" t="s">
        <v>183</v>
      </c>
      <c r="AJ42" s="692" t="e">
        <f>IF(#REF!="","",#REF!)</f>
        <v>#REF!</v>
      </c>
      <c r="AK42" s="693"/>
    </row>
    <row r="44" spans="1:40" s="184" customFormat="1" x14ac:dyDescent="0.2">
      <c r="A44" s="182"/>
      <c r="B44" s="164" t="s">
        <v>184</v>
      </c>
      <c r="C44" s="692" t="str">
        <f>IF('Prop A'!$I$850="","",'Prop A'!$I$850)</f>
        <v/>
      </c>
      <c r="D44" s="693"/>
      <c r="E44" s="182"/>
      <c r="F44" s="164" t="s">
        <v>184</v>
      </c>
      <c r="G44" s="692" t="str">
        <f>IF('Prop B'!$I$850="","",'Prop B'!$I$850)</f>
        <v/>
      </c>
      <c r="H44" s="693"/>
      <c r="I44" s="182"/>
      <c r="J44" s="164" t="s">
        <v>184</v>
      </c>
      <c r="K44" s="692" t="str">
        <f>IF('Prop C'!$I$850="","",'Prop C'!$I$850)</f>
        <v/>
      </c>
      <c r="L44" s="693"/>
      <c r="M44" s="182"/>
      <c r="N44" s="164" t="s">
        <v>184</v>
      </c>
      <c r="O44" s="692" t="str">
        <f>IF('Prop D'!$I$850="","",'Prop D'!$I$850)</f>
        <v/>
      </c>
      <c r="P44" s="693"/>
      <c r="Q44" s="182"/>
      <c r="R44" s="164" t="s">
        <v>184</v>
      </c>
      <c r="S44" s="692" t="str">
        <f>IF('Prop E'!$I$850="","",'Prop E'!$I$850)</f>
        <v/>
      </c>
      <c r="T44" s="693"/>
      <c r="U44" s="182"/>
      <c r="V44" s="164" t="s">
        <v>184</v>
      </c>
      <c r="W44" s="692" t="str">
        <f>IF('Prop F'!$I$850="","",'Prop F'!$I$850)</f>
        <v/>
      </c>
      <c r="X44" s="693"/>
      <c r="Y44" s="182"/>
      <c r="Z44" s="164" t="s">
        <v>184</v>
      </c>
      <c r="AA44" s="692" t="str">
        <f>IF('Prop G'!$I$850="","",'Prop G'!$I$850)</f>
        <v/>
      </c>
      <c r="AB44" s="693"/>
      <c r="AC44" s="182"/>
      <c r="AD44" s="182"/>
      <c r="AE44" s="164" t="s">
        <v>184</v>
      </c>
      <c r="AF44" s="692" t="e">
        <f>IF(#REF!="","",#REF!)</f>
        <v>#REF!</v>
      </c>
      <c r="AG44" s="693"/>
      <c r="AH44" s="182"/>
      <c r="AI44" s="164" t="s">
        <v>184</v>
      </c>
      <c r="AJ44" s="692" t="e">
        <f>IF(#REF!="","",#REF!)</f>
        <v>#REF!</v>
      </c>
      <c r="AK44" s="693"/>
    </row>
    <row r="46" spans="1:40" x14ac:dyDescent="0.2">
      <c r="B46" s="686" t="s">
        <v>176</v>
      </c>
      <c r="C46" s="687"/>
      <c r="D46" s="186" t="s">
        <v>1065</v>
      </c>
      <c r="F46" s="686" t="s">
        <v>176</v>
      </c>
      <c r="G46" s="687"/>
      <c r="H46" s="186" t="s">
        <v>1062</v>
      </c>
      <c r="J46" s="686" t="s">
        <v>176</v>
      </c>
      <c r="K46" s="687"/>
      <c r="L46" s="186" t="s">
        <v>1064</v>
      </c>
      <c r="N46" s="686" t="s">
        <v>176</v>
      </c>
      <c r="O46" s="687"/>
      <c r="P46" s="186" t="s">
        <v>194</v>
      </c>
      <c r="R46" s="686" t="s">
        <v>176</v>
      </c>
      <c r="S46" s="687"/>
      <c r="T46" s="186" t="s">
        <v>1060</v>
      </c>
      <c r="V46" s="686" t="s">
        <v>176</v>
      </c>
      <c r="W46" s="687"/>
      <c r="X46" s="186" t="s">
        <v>1063</v>
      </c>
      <c r="Z46" s="686" t="s">
        <v>176</v>
      </c>
      <c r="AA46" s="687"/>
      <c r="AB46" s="186" t="s">
        <v>1061</v>
      </c>
      <c r="AE46" s="686" t="s">
        <v>176</v>
      </c>
      <c r="AF46" s="687"/>
      <c r="AG46" s="186"/>
      <c r="AI46" s="686" t="s">
        <v>176</v>
      </c>
      <c r="AJ46" s="687"/>
      <c r="AK46" s="186"/>
    </row>
    <row r="48" spans="1:40" x14ac:dyDescent="0.2">
      <c r="A48" s="145"/>
      <c r="B48" s="145"/>
      <c r="C48" s="14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145"/>
      <c r="AB48" s="145"/>
      <c r="AC48" s="145"/>
      <c r="AD48" s="145"/>
      <c r="AE48" s="145"/>
      <c r="AF48" s="145"/>
      <c r="AG48" s="145"/>
      <c r="AH48" s="145"/>
      <c r="AI48" s="145"/>
      <c r="AJ48" s="145"/>
      <c r="AK48" s="145"/>
      <c r="AL48" s="145"/>
      <c r="AM48" s="145"/>
      <c r="AN48" s="145"/>
    </row>
    <row r="50" spans="1:40" s="140" customFormat="1" ht="25.5" x14ac:dyDescent="0.2">
      <c r="B50" s="688" t="s">
        <v>1</v>
      </c>
      <c r="C50" s="688"/>
      <c r="D50" s="120" t="s">
        <v>10</v>
      </c>
      <c r="F50" s="688" t="s">
        <v>1</v>
      </c>
      <c r="G50" s="688"/>
      <c r="H50" s="120" t="s">
        <v>10</v>
      </c>
      <c r="J50" s="688" t="s">
        <v>1</v>
      </c>
      <c r="K50" s="688"/>
      <c r="L50" s="120" t="s">
        <v>10</v>
      </c>
      <c r="N50" s="688" t="s">
        <v>1</v>
      </c>
      <c r="O50" s="688"/>
      <c r="P50" s="120" t="s">
        <v>10</v>
      </c>
      <c r="R50" s="688" t="s">
        <v>1</v>
      </c>
      <c r="S50" s="688"/>
      <c r="T50" s="120" t="s">
        <v>10</v>
      </c>
      <c r="V50" s="688" t="s">
        <v>1</v>
      </c>
      <c r="W50" s="688"/>
      <c r="X50" s="120" t="s">
        <v>10</v>
      </c>
      <c r="Z50" s="688" t="s">
        <v>1</v>
      </c>
      <c r="AA50" s="688"/>
      <c r="AB50" s="120" t="s">
        <v>10</v>
      </c>
      <c r="AE50" s="688" t="s">
        <v>1</v>
      </c>
      <c r="AF50" s="688"/>
      <c r="AG50" s="120" t="s">
        <v>10</v>
      </c>
      <c r="AI50" s="688" t="s">
        <v>1</v>
      </c>
      <c r="AJ50" s="688"/>
      <c r="AK50" s="120" t="s">
        <v>10</v>
      </c>
    </row>
    <row r="51" spans="1:40" x14ac:dyDescent="0.2">
      <c r="B51" s="689" t="s">
        <v>187</v>
      </c>
      <c r="C51" s="689"/>
      <c r="D51" s="162">
        <f>'Prop A'!$K$854</f>
        <v>3.6000000000000005</v>
      </c>
      <c r="F51" s="689" t="s">
        <v>187</v>
      </c>
      <c r="G51" s="689"/>
      <c r="H51" s="162">
        <f>'Prop B'!$K$854</f>
        <v>0</v>
      </c>
      <c r="J51" s="689" t="s">
        <v>187</v>
      </c>
      <c r="K51" s="689"/>
      <c r="L51" s="162">
        <f>'Prop C'!$K$854</f>
        <v>3.6000000000000005</v>
      </c>
      <c r="N51" s="689" t="s">
        <v>187</v>
      </c>
      <c r="O51" s="689"/>
      <c r="P51" s="162">
        <f>'Prop D'!$K$854</f>
        <v>3.6000000000000005</v>
      </c>
      <c r="R51" s="689" t="s">
        <v>187</v>
      </c>
      <c r="S51" s="689"/>
      <c r="T51" s="162">
        <f>'Prop E'!$K$854</f>
        <v>3.6000000000000005</v>
      </c>
      <c r="V51" s="689" t="s">
        <v>187</v>
      </c>
      <c r="W51" s="689"/>
      <c r="X51" s="162">
        <f>'Prop F'!$K$854</f>
        <v>0</v>
      </c>
      <c r="Z51" s="689" t="s">
        <v>187</v>
      </c>
      <c r="AA51" s="689"/>
      <c r="AB51" s="162">
        <f>'Prop G'!$K$854</f>
        <v>3.6000000000000005</v>
      </c>
      <c r="AE51" s="689" t="s">
        <v>187</v>
      </c>
      <c r="AF51" s="689"/>
      <c r="AG51" s="162" t="e">
        <f>#REF!</f>
        <v>#REF!</v>
      </c>
      <c r="AI51" s="689" t="s">
        <v>187</v>
      </c>
      <c r="AJ51" s="689"/>
      <c r="AK51" s="162" t="e">
        <f>#REF!</f>
        <v>#REF!</v>
      </c>
    </row>
    <row r="53" spans="1:40" x14ac:dyDescent="0.2">
      <c r="B53" s="60" t="s">
        <v>188</v>
      </c>
      <c r="F53" s="60" t="s">
        <v>188</v>
      </c>
      <c r="J53" s="60" t="s">
        <v>188</v>
      </c>
      <c r="N53" s="60" t="s">
        <v>188</v>
      </c>
      <c r="R53" s="60" t="s">
        <v>188</v>
      </c>
      <c r="V53" s="60" t="s">
        <v>188</v>
      </c>
      <c r="Z53" s="60" t="s">
        <v>188</v>
      </c>
      <c r="AE53" s="60" t="s">
        <v>188</v>
      </c>
      <c r="AI53" s="60" t="s">
        <v>188</v>
      </c>
    </row>
    <row r="54" spans="1:40" ht="75.75" customHeight="1" x14ac:dyDescent="0.2">
      <c r="B54" s="694" t="str">
        <f>IF('Prop A'!$F$858="","",'Prop A'!$F$858)</f>
        <v/>
      </c>
      <c r="C54" s="694"/>
      <c r="D54" s="694"/>
      <c r="F54" s="694" t="str">
        <f>IF('Prop B'!$F$858="","",'Prop B'!$F$858)</f>
        <v/>
      </c>
      <c r="G54" s="694"/>
      <c r="H54" s="694"/>
      <c r="J54" s="694" t="str">
        <f>IF('Prop C'!$F$858="","",'Prop C'!$F$858)</f>
        <v/>
      </c>
      <c r="K54" s="694"/>
      <c r="L54" s="694"/>
      <c r="N54" s="694" t="str">
        <f>IF('Prop D'!$F$858="","",'Prop D'!$F$858)</f>
        <v/>
      </c>
      <c r="O54" s="694"/>
      <c r="P54" s="694"/>
      <c r="R54" s="694" t="str">
        <f>IF('Prop E'!$F$858="","",'Prop E'!$F$858)</f>
        <v/>
      </c>
      <c r="S54" s="694"/>
      <c r="T54" s="694"/>
      <c r="V54" s="694" t="str">
        <f>IF('Prop F'!$F$858="","",'Prop F'!$F$858)</f>
        <v/>
      </c>
      <c r="W54" s="694"/>
      <c r="X54" s="694"/>
      <c r="Z54" s="694" t="str">
        <f>IF('Prop G'!$F$858="","",'Prop G'!$F$858)</f>
        <v/>
      </c>
      <c r="AA54" s="694"/>
      <c r="AB54" s="694"/>
      <c r="AE54" s="694" t="e">
        <f>IF(#REF!="","",#REF!)</f>
        <v>#REF!</v>
      </c>
      <c r="AF54" s="694"/>
      <c r="AG54" s="694"/>
      <c r="AI54" s="694" t="e">
        <f>IF(#REF!="","",#REF!)</f>
        <v>#REF!</v>
      </c>
      <c r="AJ54" s="694"/>
      <c r="AK54" s="694"/>
    </row>
    <row r="56" spans="1:40" x14ac:dyDescent="0.2">
      <c r="B56" s="686" t="s">
        <v>176</v>
      </c>
      <c r="C56" s="687"/>
      <c r="D56" s="186" t="s">
        <v>194</v>
      </c>
      <c r="F56" s="686" t="s">
        <v>176</v>
      </c>
      <c r="G56" s="687"/>
      <c r="H56" s="186" t="s">
        <v>194</v>
      </c>
      <c r="J56" s="686" t="s">
        <v>176</v>
      </c>
      <c r="K56" s="687"/>
      <c r="L56" s="186" t="s">
        <v>194</v>
      </c>
      <c r="N56" s="686" t="s">
        <v>176</v>
      </c>
      <c r="O56" s="687"/>
      <c r="P56" s="186" t="s">
        <v>194</v>
      </c>
      <c r="R56" s="686" t="s">
        <v>176</v>
      </c>
      <c r="S56" s="687"/>
      <c r="T56" s="186" t="s">
        <v>194</v>
      </c>
      <c r="V56" s="686" t="s">
        <v>176</v>
      </c>
      <c r="W56" s="687"/>
      <c r="X56" s="186" t="s">
        <v>194</v>
      </c>
      <c r="Z56" s="686" t="s">
        <v>176</v>
      </c>
      <c r="AA56" s="687"/>
      <c r="AB56" s="186" t="s">
        <v>194</v>
      </c>
      <c r="AE56" s="686" t="s">
        <v>176</v>
      </c>
      <c r="AF56" s="687"/>
      <c r="AG56" s="186"/>
      <c r="AI56" s="686" t="s">
        <v>176</v>
      </c>
      <c r="AJ56" s="687"/>
      <c r="AK56" s="186"/>
    </row>
    <row r="58" spans="1:40" x14ac:dyDescent="0.2">
      <c r="A58" s="145"/>
      <c r="B58" s="145"/>
      <c r="C58" s="145"/>
      <c r="D58" s="145"/>
      <c r="E58" s="145"/>
      <c r="F58" s="145"/>
      <c r="G58" s="145"/>
      <c r="H58" s="145"/>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c r="AH58" s="145"/>
      <c r="AI58" s="145"/>
      <c r="AJ58" s="145"/>
      <c r="AK58" s="145"/>
      <c r="AL58" s="145"/>
      <c r="AM58" s="145"/>
      <c r="AN58" s="145"/>
    </row>
    <row r="60" spans="1:40" s="140" customFormat="1" ht="25.5" x14ac:dyDescent="0.2">
      <c r="B60" s="688" t="s">
        <v>1</v>
      </c>
      <c r="C60" s="688"/>
      <c r="D60" s="120" t="s">
        <v>10</v>
      </c>
      <c r="F60" s="688" t="s">
        <v>1</v>
      </c>
      <c r="G60" s="688"/>
      <c r="H60" s="120" t="s">
        <v>10</v>
      </c>
      <c r="J60" s="688" t="s">
        <v>1</v>
      </c>
      <c r="K60" s="688"/>
      <c r="L60" s="120" t="s">
        <v>10</v>
      </c>
      <c r="N60" s="688" t="s">
        <v>1</v>
      </c>
      <c r="O60" s="688"/>
      <c r="P60" s="120" t="s">
        <v>10</v>
      </c>
      <c r="R60" s="688" t="s">
        <v>1</v>
      </c>
      <c r="S60" s="688"/>
      <c r="T60" s="120" t="s">
        <v>10</v>
      </c>
      <c r="V60" s="688" t="s">
        <v>1</v>
      </c>
      <c r="W60" s="688"/>
      <c r="X60" s="120" t="s">
        <v>10</v>
      </c>
      <c r="Z60" s="688" t="s">
        <v>1</v>
      </c>
      <c r="AA60" s="688"/>
      <c r="AB60" s="120" t="s">
        <v>10</v>
      </c>
      <c r="AE60" s="688" t="s">
        <v>1</v>
      </c>
      <c r="AF60" s="688"/>
      <c r="AG60" s="120" t="s">
        <v>10</v>
      </c>
      <c r="AI60" s="688" t="s">
        <v>1</v>
      </c>
      <c r="AJ60" s="688"/>
      <c r="AK60" s="120" t="s">
        <v>10</v>
      </c>
    </row>
    <row r="61" spans="1:40" x14ac:dyDescent="0.2">
      <c r="B61" s="689" t="s">
        <v>282</v>
      </c>
      <c r="C61" s="689"/>
      <c r="D61" s="162">
        <f>'Prop A'!$K$864</f>
        <v>3.6000000000000005</v>
      </c>
      <c r="F61" s="689" t="s">
        <v>282</v>
      </c>
      <c r="G61" s="689"/>
      <c r="H61" s="162">
        <f>'Prop B'!$K$864</f>
        <v>0</v>
      </c>
      <c r="J61" s="689" t="s">
        <v>282</v>
      </c>
      <c r="K61" s="689"/>
      <c r="L61" s="162">
        <f>'Prop C'!$K$864</f>
        <v>3.6000000000000005</v>
      </c>
      <c r="N61" s="689" t="s">
        <v>282</v>
      </c>
      <c r="O61" s="689"/>
      <c r="P61" s="162">
        <f>'Prop D'!$K$864</f>
        <v>3.6000000000000005</v>
      </c>
      <c r="R61" s="689" t="s">
        <v>282</v>
      </c>
      <c r="S61" s="689"/>
      <c r="T61" s="162">
        <f>'Prop E'!$K$864</f>
        <v>3.6000000000000005</v>
      </c>
      <c r="V61" s="689" t="s">
        <v>282</v>
      </c>
      <c r="W61" s="689"/>
      <c r="X61" s="162">
        <f>'Prop F'!$K$864</f>
        <v>0</v>
      </c>
      <c r="Z61" s="689" t="s">
        <v>282</v>
      </c>
      <c r="AA61" s="689"/>
      <c r="AB61" s="162">
        <f>'Prop G'!$K$864</f>
        <v>3.6000000000000005</v>
      </c>
      <c r="AE61" s="689" t="s">
        <v>282</v>
      </c>
      <c r="AF61" s="689"/>
      <c r="AG61" s="162" t="e">
        <f>#REF!</f>
        <v>#REF!</v>
      </c>
      <c r="AI61" s="689" t="s">
        <v>282</v>
      </c>
      <c r="AJ61" s="689"/>
      <c r="AK61" s="162" t="e">
        <f>#REF!</f>
        <v>#REF!</v>
      </c>
    </row>
    <row r="63" spans="1:40" x14ac:dyDescent="0.2">
      <c r="B63" s="142" t="s">
        <v>126</v>
      </c>
      <c r="C63" s="682" t="str">
        <f>IF('Prop A'!$D$868="","",'Prop A'!$D$868)</f>
        <v/>
      </c>
      <c r="D63" s="683"/>
      <c r="F63" s="142" t="s">
        <v>126</v>
      </c>
      <c r="G63" s="682" t="str">
        <f>IF('Prop B'!$D$868="","",'Prop B'!$D$868)</f>
        <v/>
      </c>
      <c r="H63" s="683"/>
      <c r="J63" s="142" t="s">
        <v>126</v>
      </c>
      <c r="K63" s="682" t="str">
        <f>IF('Prop C'!$D$868="","",'Prop C'!$D$868)</f>
        <v/>
      </c>
      <c r="L63" s="683"/>
      <c r="N63" s="142" t="s">
        <v>126</v>
      </c>
      <c r="O63" s="682" t="str">
        <f>IF('Prop D'!$D$868="","",'Prop D'!$D$868)</f>
        <v/>
      </c>
      <c r="P63" s="683"/>
      <c r="R63" s="142" t="s">
        <v>126</v>
      </c>
      <c r="S63" s="682" t="str">
        <f>IF('Prop E'!$D$868="","",'Prop E'!$D$868)</f>
        <v/>
      </c>
      <c r="T63" s="683"/>
      <c r="V63" s="142" t="s">
        <v>126</v>
      </c>
      <c r="W63" s="682" t="str">
        <f>IF('Prop F'!$D$868="","",'Prop F'!$D$868)</f>
        <v/>
      </c>
      <c r="X63" s="683"/>
      <c r="Z63" s="142" t="s">
        <v>126</v>
      </c>
      <c r="AA63" s="682" t="str">
        <f>IF('Prop G'!$D$868="","",'Prop G'!$D$868)</f>
        <v/>
      </c>
      <c r="AB63" s="683"/>
      <c r="AE63" s="142" t="s">
        <v>126</v>
      </c>
      <c r="AF63" s="682" t="e">
        <f>IF(#REF!="","",#REF!)</f>
        <v>#REF!</v>
      </c>
      <c r="AG63" s="683"/>
      <c r="AI63" s="142" t="s">
        <v>126</v>
      </c>
      <c r="AJ63" s="682" t="e">
        <f>IF(#REF!="","",#REF!)</f>
        <v>#REF!</v>
      </c>
      <c r="AK63" s="683"/>
    </row>
    <row r="64" spans="1:40" x14ac:dyDescent="0.2">
      <c r="B64" s="144"/>
      <c r="F64" s="144"/>
      <c r="J64" s="144"/>
      <c r="N64" s="144"/>
      <c r="R64" s="144"/>
      <c r="V64" s="144"/>
      <c r="Z64" s="144"/>
      <c r="AE64" s="144"/>
      <c r="AI64" s="144"/>
    </row>
    <row r="65" spans="1:37" ht="25.5" customHeight="1" x14ac:dyDescent="0.2">
      <c r="B65" s="142" t="s">
        <v>127</v>
      </c>
      <c r="C65" s="682" t="str">
        <f>IF('Prop A'!$K$868="","",'Prop A'!$K$868)</f>
        <v/>
      </c>
      <c r="D65" s="683"/>
      <c r="F65" s="142" t="s">
        <v>127</v>
      </c>
      <c r="G65" s="682" t="str">
        <f>IF('Prop B'!$K$868="","",'Prop B'!$K$868)</f>
        <v/>
      </c>
      <c r="H65" s="683"/>
      <c r="J65" s="142" t="s">
        <v>127</v>
      </c>
      <c r="K65" s="682" t="str">
        <f>IF('Prop C'!$K$868="","",'Prop C'!$K$868)</f>
        <v/>
      </c>
      <c r="L65" s="683"/>
      <c r="N65" s="142" t="s">
        <v>127</v>
      </c>
      <c r="O65" s="682" t="str">
        <f>IF('Prop D'!$K$868="","",'Prop D'!$K$868)</f>
        <v/>
      </c>
      <c r="P65" s="683"/>
      <c r="R65" s="142" t="s">
        <v>127</v>
      </c>
      <c r="S65" s="682" t="str">
        <f>IF('Prop E'!$K$868="","",'Prop E'!$K$868)</f>
        <v/>
      </c>
      <c r="T65" s="683"/>
      <c r="V65" s="142" t="s">
        <v>127</v>
      </c>
      <c r="W65" s="682" t="str">
        <f>IF('Prop F'!$K$868="","",'Prop F'!$K$868)</f>
        <v/>
      </c>
      <c r="X65" s="683"/>
      <c r="Z65" s="142" t="s">
        <v>127</v>
      </c>
      <c r="AA65" s="682" t="str">
        <f>IF('Prop G'!$K$868="","",'Prop G'!$K$868)</f>
        <v/>
      </c>
      <c r="AB65" s="683"/>
      <c r="AE65" s="142" t="s">
        <v>127</v>
      </c>
      <c r="AF65" s="682" t="e">
        <f>IF(#REF!="","",#REF!)</f>
        <v>#REF!</v>
      </c>
      <c r="AG65" s="683"/>
      <c r="AI65" s="142" t="s">
        <v>127</v>
      </c>
      <c r="AJ65" s="682" t="e">
        <f>IF(#REF!="","",#REF!)</f>
        <v>#REF!</v>
      </c>
      <c r="AK65" s="683"/>
    </row>
    <row r="66" spans="1:37" x14ac:dyDescent="0.2">
      <c r="B66" s="144"/>
      <c r="F66" s="144"/>
      <c r="J66" s="144"/>
      <c r="N66" s="144"/>
      <c r="R66" s="144"/>
      <c r="V66" s="144"/>
      <c r="Z66" s="144"/>
      <c r="AE66" s="144"/>
      <c r="AI66" s="144"/>
    </row>
    <row r="67" spans="1:37" x14ac:dyDescent="0.2">
      <c r="B67" s="142" t="s">
        <v>128</v>
      </c>
      <c r="C67" s="682" t="str">
        <f>IF('Prop A'!$D$870="","",'Prop A'!$D$870)</f>
        <v/>
      </c>
      <c r="D67" s="683"/>
      <c r="F67" s="142" t="s">
        <v>128</v>
      </c>
      <c r="G67" s="682" t="str">
        <f>IF('Prop B'!$D$870="","",'Prop B'!$D$870)</f>
        <v/>
      </c>
      <c r="H67" s="683"/>
      <c r="J67" s="142" t="s">
        <v>128</v>
      </c>
      <c r="K67" s="682" t="str">
        <f>IF('Prop C'!$D$870="","",'Prop C'!$D$870)</f>
        <v/>
      </c>
      <c r="L67" s="683"/>
      <c r="N67" s="142" t="s">
        <v>128</v>
      </c>
      <c r="O67" s="682" t="str">
        <f>IF('Prop D'!$D$870="","",'Prop D'!$D$870)</f>
        <v/>
      </c>
      <c r="P67" s="683"/>
      <c r="R67" s="142" t="s">
        <v>128</v>
      </c>
      <c r="S67" s="682" t="str">
        <f>IF('Prop E'!$D$870="","",'Prop E'!$D$870)</f>
        <v/>
      </c>
      <c r="T67" s="683"/>
      <c r="V67" s="142" t="s">
        <v>128</v>
      </c>
      <c r="W67" s="682" t="str">
        <f>IF('Prop F'!$D$870="","",'Prop F'!$D$870)</f>
        <v/>
      </c>
      <c r="X67" s="683"/>
      <c r="Z67" s="142" t="s">
        <v>128</v>
      </c>
      <c r="AA67" s="682" t="str">
        <f>IF('Prop G'!$D$870="","",'Prop G'!$D$870)</f>
        <v/>
      </c>
      <c r="AB67" s="683"/>
      <c r="AE67" s="142" t="s">
        <v>128</v>
      </c>
      <c r="AF67" s="682" t="e">
        <f>IF(#REF!="","",#REF!)</f>
        <v>#REF!</v>
      </c>
      <c r="AG67" s="683"/>
      <c r="AI67" s="142" t="s">
        <v>128</v>
      </c>
      <c r="AJ67" s="682" t="e">
        <f>IF(#REF!="","",#REF!)</f>
        <v>#REF!</v>
      </c>
      <c r="AK67" s="683"/>
    </row>
    <row r="68" spans="1:37" x14ac:dyDescent="0.2">
      <c r="B68" s="144"/>
      <c r="F68" s="144"/>
      <c r="J68" s="144"/>
      <c r="N68" s="144"/>
      <c r="R68" s="144"/>
      <c r="V68" s="144"/>
      <c r="Z68" s="144"/>
      <c r="AE68" s="144"/>
      <c r="AI68" s="144"/>
    </row>
    <row r="69" spans="1:37" ht="12.75" customHeight="1" x14ac:dyDescent="0.2">
      <c r="B69" s="142" t="s">
        <v>129</v>
      </c>
      <c r="C69" s="690" t="str">
        <f>IF('Prop A'!$K$870="","",'Prop A'!$K$870)</f>
        <v/>
      </c>
      <c r="D69" s="691"/>
      <c r="F69" s="142" t="s">
        <v>129</v>
      </c>
      <c r="G69" s="690" t="str">
        <f>IF('Prop B'!$K$870="","",'Prop B'!$K$870)</f>
        <v/>
      </c>
      <c r="H69" s="691"/>
      <c r="J69" s="142" t="s">
        <v>129</v>
      </c>
      <c r="K69" s="690" t="str">
        <f>IF('Prop C'!$K$870="","",'Prop C'!$K$870)</f>
        <v/>
      </c>
      <c r="L69" s="691"/>
      <c r="N69" s="142" t="s">
        <v>129</v>
      </c>
      <c r="O69" s="690" t="str">
        <f>IF('Prop D'!$K$870="","",'Prop D'!$K$870)</f>
        <v/>
      </c>
      <c r="P69" s="691"/>
      <c r="R69" s="142" t="s">
        <v>129</v>
      </c>
      <c r="S69" s="690" t="str">
        <f>IF('Prop E'!$K$870="","",'Prop E'!$K$870)</f>
        <v/>
      </c>
      <c r="T69" s="691"/>
      <c r="V69" s="142" t="s">
        <v>129</v>
      </c>
      <c r="W69" s="690" t="str">
        <f>IF('Prop F'!$K$870="","",'Prop F'!$K$870)</f>
        <v/>
      </c>
      <c r="X69" s="691"/>
      <c r="Z69" s="142" t="s">
        <v>129</v>
      </c>
      <c r="AA69" s="690" t="str">
        <f>IF('Prop G'!$K$870="","",'Prop G'!$K$870)</f>
        <v/>
      </c>
      <c r="AB69" s="691"/>
      <c r="AE69" s="142" t="s">
        <v>129</v>
      </c>
      <c r="AF69" s="690" t="e">
        <f>IF(#REF!="","",#REF!)</f>
        <v>#REF!</v>
      </c>
      <c r="AG69" s="691"/>
      <c r="AI69" s="142" t="s">
        <v>129</v>
      </c>
      <c r="AJ69" s="690" t="e">
        <f>IF(#REF!="","",#REF!)</f>
        <v>#REF!</v>
      </c>
      <c r="AK69" s="691"/>
    </row>
    <row r="70" spans="1:37" x14ac:dyDescent="0.2">
      <c r="B70" s="144"/>
      <c r="F70" s="144"/>
      <c r="J70" s="144"/>
      <c r="N70" s="144"/>
      <c r="R70" s="144"/>
      <c r="V70" s="144"/>
      <c r="Z70" s="144"/>
      <c r="AE70" s="144"/>
      <c r="AI70" s="144"/>
    </row>
    <row r="71" spans="1:37" x14ac:dyDescent="0.2">
      <c r="B71" s="60" t="s">
        <v>130</v>
      </c>
      <c r="F71" s="60" t="s">
        <v>130</v>
      </c>
      <c r="J71" s="60" t="s">
        <v>130</v>
      </c>
      <c r="N71" s="60" t="s">
        <v>130</v>
      </c>
      <c r="R71" s="60" t="s">
        <v>130</v>
      </c>
      <c r="V71" s="60" t="s">
        <v>130</v>
      </c>
      <c r="Z71" s="60" t="s">
        <v>130</v>
      </c>
      <c r="AE71" s="60" t="s">
        <v>130</v>
      </c>
      <c r="AI71" s="60" t="s">
        <v>130</v>
      </c>
    </row>
    <row r="72" spans="1:37" ht="86.25" customHeight="1" x14ac:dyDescent="0.2">
      <c r="B72" s="449" t="str">
        <f>IF('Prop A'!$D$872="","",'Prop A'!$D$872)</f>
        <v/>
      </c>
      <c r="C72" s="450"/>
      <c r="D72" s="451"/>
      <c r="F72" s="449" t="str">
        <f>IF('Prop B'!$D$872="","",'Prop B'!$D$872)</f>
        <v/>
      </c>
      <c r="G72" s="450"/>
      <c r="H72" s="451"/>
      <c r="J72" s="449" t="str">
        <f>IF('Prop C'!$D$872="","",'Prop C'!$D$872)</f>
        <v/>
      </c>
      <c r="K72" s="450"/>
      <c r="L72" s="451"/>
      <c r="N72" s="449" t="str">
        <f>IF('Prop D'!$D$872="","",'Prop D'!$D$872)</f>
        <v/>
      </c>
      <c r="O72" s="450"/>
      <c r="P72" s="451"/>
      <c r="R72" s="449" t="str">
        <f>IF('Prop E'!$D$872="","",'Prop E'!$D$872)</f>
        <v/>
      </c>
      <c r="S72" s="450"/>
      <c r="T72" s="451"/>
      <c r="V72" s="449" t="str">
        <f>IF('Prop F'!$D$872="","",'Prop F'!$D$872)</f>
        <v/>
      </c>
      <c r="W72" s="450"/>
      <c r="X72" s="451"/>
      <c r="Z72" s="449" t="str">
        <f>IF('Prop G'!$D$872="","",'Prop G'!$D$872)</f>
        <v/>
      </c>
      <c r="AA72" s="450"/>
      <c r="AB72" s="451"/>
      <c r="AE72" s="449" t="e">
        <f>IF(#REF!="","",#REF!)</f>
        <v>#REF!</v>
      </c>
      <c r="AF72" s="450"/>
      <c r="AG72" s="451"/>
      <c r="AI72" s="449" t="e">
        <f>IF(#REF!="","",#REF!)</f>
        <v>#REF!</v>
      </c>
      <c r="AJ72" s="450"/>
      <c r="AK72" s="451"/>
    </row>
    <row r="74" spans="1:37" ht="25.5" x14ac:dyDescent="0.2">
      <c r="B74" s="142" t="s">
        <v>153</v>
      </c>
      <c r="C74" s="682" t="str">
        <f>IF('Prop A'!$K$872="","",'Prop A'!$K$872)</f>
        <v/>
      </c>
      <c r="D74" s="683"/>
      <c r="F74" s="142" t="s">
        <v>153</v>
      </c>
      <c r="G74" s="682" t="str">
        <f>IF('Prop B'!$K$872="","",'Prop B'!$K$872)</f>
        <v/>
      </c>
      <c r="H74" s="683"/>
      <c r="J74" s="142" t="s">
        <v>153</v>
      </c>
      <c r="K74" s="682" t="str">
        <f>IF('Prop C'!$K$872="","",'Prop C'!$K$872)</f>
        <v/>
      </c>
      <c r="L74" s="683"/>
      <c r="N74" s="142" t="s">
        <v>153</v>
      </c>
      <c r="O74" s="682" t="str">
        <f>IF('Prop D'!$K$872="","",'Prop D'!$K$872)</f>
        <v/>
      </c>
      <c r="P74" s="683"/>
      <c r="R74" s="142" t="s">
        <v>153</v>
      </c>
      <c r="S74" s="682" t="str">
        <f>IF('Prop E'!$K$872="","",'Prop E'!$K$872)</f>
        <v/>
      </c>
      <c r="T74" s="683"/>
      <c r="V74" s="142" t="s">
        <v>153</v>
      </c>
      <c r="W74" s="682" t="str">
        <f>IF('Prop F'!$K$872="","",'Prop F'!$K$872)</f>
        <v/>
      </c>
      <c r="X74" s="683"/>
      <c r="Z74" s="142" t="s">
        <v>153</v>
      </c>
      <c r="AA74" s="682" t="str">
        <f>IF('Prop G'!$K$872="","",'Prop G'!$K$872)</f>
        <v/>
      </c>
      <c r="AB74" s="683"/>
      <c r="AE74" s="142" t="s">
        <v>153</v>
      </c>
      <c r="AF74" s="682" t="e">
        <f>IF(#REF!="","",#REF!)</f>
        <v>#REF!</v>
      </c>
      <c r="AG74" s="683"/>
      <c r="AI74" s="142" t="s">
        <v>153</v>
      </c>
      <c r="AJ74" s="682" t="e">
        <f>IF(#REF!="","",#REF!)</f>
        <v>#REF!</v>
      </c>
      <c r="AK74" s="683"/>
    </row>
    <row r="75" spans="1:37" x14ac:dyDescent="0.2">
      <c r="B75" s="144"/>
      <c r="F75" s="144"/>
      <c r="J75" s="144"/>
      <c r="N75" s="144"/>
      <c r="R75" s="144"/>
      <c r="V75" s="144"/>
      <c r="Z75" s="144"/>
      <c r="AE75" s="144"/>
      <c r="AI75" s="144"/>
    </row>
    <row r="76" spans="1:37" s="168" customFormat="1" ht="38.25" x14ac:dyDescent="0.2">
      <c r="A76" s="166"/>
      <c r="B76" s="167" t="s">
        <v>148</v>
      </c>
      <c r="C76" s="682" t="str">
        <f>IF('Prop A'!$K$874="","",'Prop A'!$K$874)</f>
        <v/>
      </c>
      <c r="D76" s="683"/>
      <c r="E76" s="166"/>
      <c r="F76" s="167" t="s">
        <v>148</v>
      </c>
      <c r="G76" s="682" t="str">
        <f>IF('Prop B'!$K$874="","",'Prop B'!$K$874)</f>
        <v/>
      </c>
      <c r="H76" s="683"/>
      <c r="I76" s="166"/>
      <c r="J76" s="167" t="s">
        <v>148</v>
      </c>
      <c r="K76" s="682" t="str">
        <f>IF('Prop C'!$K$874="","",'Prop C'!$K$874)</f>
        <v/>
      </c>
      <c r="L76" s="683"/>
      <c r="M76" s="166"/>
      <c r="N76" s="167" t="s">
        <v>148</v>
      </c>
      <c r="O76" s="682" t="str">
        <f>IF('Prop D'!$K$874="","",'Prop D'!$K$874)</f>
        <v/>
      </c>
      <c r="P76" s="683"/>
      <c r="Q76" s="166"/>
      <c r="R76" s="167" t="s">
        <v>148</v>
      </c>
      <c r="S76" s="682" t="str">
        <f>IF('Prop E'!$K$874="","",'Prop E'!$K$874)</f>
        <v/>
      </c>
      <c r="T76" s="683"/>
      <c r="U76" s="166"/>
      <c r="V76" s="167" t="s">
        <v>148</v>
      </c>
      <c r="W76" s="682" t="str">
        <f>IF('Prop F'!$K$874="","",'Prop F'!$K$874)</f>
        <v/>
      </c>
      <c r="X76" s="683"/>
      <c r="Y76" s="166"/>
      <c r="Z76" s="167" t="s">
        <v>148</v>
      </c>
      <c r="AA76" s="682" t="str">
        <f>IF('Prop G'!$K$874="","",'Prop G'!$K$874)</f>
        <v/>
      </c>
      <c r="AB76" s="683"/>
      <c r="AC76" s="166"/>
      <c r="AD76" s="166"/>
      <c r="AE76" s="167" t="s">
        <v>148</v>
      </c>
      <c r="AF76" s="682" t="e">
        <f>IF(#REF!="","",#REF!)</f>
        <v>#REF!</v>
      </c>
      <c r="AG76" s="683"/>
      <c r="AH76" s="166"/>
      <c r="AI76" s="167" t="s">
        <v>148</v>
      </c>
      <c r="AJ76" s="682" t="e">
        <f>IF(#REF!="","",#REF!)</f>
        <v>#REF!</v>
      </c>
      <c r="AK76" s="683"/>
    </row>
    <row r="77" spans="1:37" x14ac:dyDescent="0.2">
      <c r="B77" s="144"/>
      <c r="F77" s="144"/>
      <c r="J77" s="144"/>
      <c r="N77" s="144"/>
      <c r="R77" s="144"/>
      <c r="V77" s="144"/>
      <c r="Z77" s="144"/>
      <c r="AE77" s="144"/>
      <c r="AI77" s="144"/>
    </row>
    <row r="78" spans="1:37" x14ac:dyDescent="0.2">
      <c r="B78" s="142" t="s">
        <v>204</v>
      </c>
      <c r="F78" s="142" t="s">
        <v>204</v>
      </c>
      <c r="J78" s="142" t="s">
        <v>204</v>
      </c>
      <c r="N78" s="142" t="s">
        <v>204</v>
      </c>
      <c r="R78" s="142" t="s">
        <v>204</v>
      </c>
      <c r="V78" s="142" t="s">
        <v>204</v>
      </c>
      <c r="Z78" s="142" t="s">
        <v>204</v>
      </c>
      <c r="AE78" s="142" t="s">
        <v>204</v>
      </c>
      <c r="AI78" s="142" t="s">
        <v>204</v>
      </c>
    </row>
    <row r="79" spans="1:37" ht="83.25" customHeight="1" x14ac:dyDescent="0.2">
      <c r="B79" s="449" t="str">
        <f>IF('Prop A'!$D$878="","",'Prop A'!$D$878)</f>
        <v/>
      </c>
      <c r="C79" s="450"/>
      <c r="D79" s="451"/>
      <c r="F79" s="449" t="str">
        <f>IF('Prop B'!$D$878="","",'Prop B'!$D$878)</f>
        <v/>
      </c>
      <c r="G79" s="450"/>
      <c r="H79" s="451"/>
      <c r="J79" s="449" t="str">
        <f>IF('Prop C'!$D$878="","",'Prop C'!$D$878)</f>
        <v/>
      </c>
      <c r="K79" s="450"/>
      <c r="L79" s="451"/>
      <c r="N79" s="449" t="str">
        <f>IF('Prop D'!$D$878="","",'Prop D'!$D$878)</f>
        <v/>
      </c>
      <c r="O79" s="450"/>
      <c r="P79" s="451"/>
      <c r="R79" s="449" t="str">
        <f>IF('Prop E'!$D$878="","",'Prop E'!$D$878)</f>
        <v/>
      </c>
      <c r="S79" s="450"/>
      <c r="T79" s="451"/>
      <c r="V79" s="449" t="str">
        <f>IF('Prop F'!$D$878="","",'Prop F'!$D$878)</f>
        <v/>
      </c>
      <c r="W79" s="450"/>
      <c r="X79" s="451"/>
      <c r="Z79" s="449" t="str">
        <f>IF('Prop G'!$D$878="","",'Prop G'!$D$878)</f>
        <v/>
      </c>
      <c r="AA79" s="450"/>
      <c r="AB79" s="451"/>
      <c r="AE79" s="449" t="e">
        <f>IF(#REF!="","",#REF!)</f>
        <v>#REF!</v>
      </c>
      <c r="AF79" s="450"/>
      <c r="AG79" s="451"/>
      <c r="AI79" s="449" t="e">
        <f>IF(#REF!="","",#REF!)</f>
        <v>#REF!</v>
      </c>
      <c r="AJ79" s="450"/>
      <c r="AK79" s="451"/>
    </row>
    <row r="80" spans="1:37" x14ac:dyDescent="0.2">
      <c r="B80" s="144"/>
      <c r="F80" s="144"/>
      <c r="J80" s="144"/>
      <c r="N80" s="144"/>
      <c r="R80" s="144"/>
      <c r="V80" s="144"/>
      <c r="Z80" s="144"/>
      <c r="AE80" s="144"/>
      <c r="AI80" s="144"/>
    </row>
    <row r="81" spans="1:40" ht="25.5" x14ac:dyDescent="0.2">
      <c r="B81" s="142" t="s">
        <v>147</v>
      </c>
      <c r="F81" s="142" t="s">
        <v>147</v>
      </c>
      <c r="J81" s="142" t="s">
        <v>147</v>
      </c>
      <c r="N81" s="142" t="s">
        <v>147</v>
      </c>
      <c r="R81" s="142" t="s">
        <v>147</v>
      </c>
      <c r="V81" s="142" t="s">
        <v>147</v>
      </c>
      <c r="Z81" s="142" t="s">
        <v>147</v>
      </c>
      <c r="AE81" s="142" t="s">
        <v>147</v>
      </c>
      <c r="AI81" s="142" t="s">
        <v>147</v>
      </c>
    </row>
    <row r="82" spans="1:40" ht="83.25" customHeight="1" x14ac:dyDescent="0.2">
      <c r="B82" s="449" t="str">
        <f>IF('Prop A'!$K$878="","",'Prop A'!$K$878)</f>
        <v/>
      </c>
      <c r="C82" s="450"/>
      <c r="D82" s="451"/>
      <c r="F82" s="449" t="str">
        <f>IF('Prop B'!$K$878="","",'Prop B'!$K$878)</f>
        <v/>
      </c>
      <c r="G82" s="450"/>
      <c r="H82" s="451"/>
      <c r="J82" s="449" t="str">
        <f>IF('Prop C'!$K$878="","",'Prop C'!$K$878)</f>
        <v/>
      </c>
      <c r="K82" s="450"/>
      <c r="L82" s="451"/>
      <c r="N82" s="449" t="str">
        <f>IF('Prop D'!$K$878="","",'Prop D'!$K$878)</f>
        <v/>
      </c>
      <c r="O82" s="450"/>
      <c r="P82" s="451"/>
      <c r="R82" s="449" t="str">
        <f>IF('Prop E'!$K$878="","",'Prop E'!$K$878)</f>
        <v/>
      </c>
      <c r="S82" s="450"/>
      <c r="T82" s="451"/>
      <c r="V82" s="449" t="str">
        <f>IF('Prop F'!$K$878="","",'Prop F'!$K$878)</f>
        <v/>
      </c>
      <c r="W82" s="450"/>
      <c r="X82" s="451"/>
      <c r="Z82" s="449" t="str">
        <f>IF('Prop G'!$K$878="","",'Prop G'!$K$878)</f>
        <v/>
      </c>
      <c r="AA82" s="450"/>
      <c r="AB82" s="451"/>
      <c r="AE82" s="449" t="e">
        <f>IF(#REF!="","",#REF!)</f>
        <v>#REF!</v>
      </c>
      <c r="AF82" s="450"/>
      <c r="AG82" s="451"/>
      <c r="AI82" s="449" t="e">
        <f>IF(#REF!="","",#REF!)</f>
        <v>#REF!</v>
      </c>
      <c r="AJ82" s="450"/>
      <c r="AK82" s="451"/>
    </row>
    <row r="84" spans="1:40" ht="25.5" x14ac:dyDescent="0.2">
      <c r="B84" s="142" t="s">
        <v>150</v>
      </c>
      <c r="C84" s="682" t="str">
        <f>IF('Prop A'!$K$887="","",'Prop A'!$K$887)</f>
        <v/>
      </c>
      <c r="D84" s="683"/>
      <c r="F84" s="142" t="s">
        <v>150</v>
      </c>
      <c r="G84" s="682" t="str">
        <f>IF('Prop B'!$K$887="","",'Prop B'!$K$887)</f>
        <v/>
      </c>
      <c r="H84" s="683"/>
      <c r="J84" s="142" t="s">
        <v>150</v>
      </c>
      <c r="K84" s="682" t="str">
        <f>IF('Prop C'!$K$887="","",'Prop C'!$K$887)</f>
        <v/>
      </c>
      <c r="L84" s="683"/>
      <c r="N84" s="142" t="s">
        <v>150</v>
      </c>
      <c r="O84" s="682" t="str">
        <f>IF('Prop D'!$K$887="","",'Prop D'!$K$887)</f>
        <v/>
      </c>
      <c r="P84" s="683"/>
      <c r="R84" s="142" t="s">
        <v>150</v>
      </c>
      <c r="S84" s="682" t="str">
        <f>IF('Prop E'!$K$887="","",'Prop E'!$K$887)</f>
        <v/>
      </c>
      <c r="T84" s="683"/>
      <c r="V84" s="142" t="s">
        <v>150</v>
      </c>
      <c r="W84" s="682" t="str">
        <f>IF('Prop F'!$K$887="","",'Prop F'!$K$887)</f>
        <v/>
      </c>
      <c r="X84" s="683"/>
      <c r="Z84" s="142" t="s">
        <v>150</v>
      </c>
      <c r="AA84" s="682" t="str">
        <f>IF('Prop G'!$K$887="","",'Prop G'!$K$887)</f>
        <v/>
      </c>
      <c r="AB84" s="683"/>
      <c r="AE84" s="142" t="s">
        <v>150</v>
      </c>
      <c r="AF84" s="682" t="e">
        <f>IF(#REF!="","",#REF!)</f>
        <v>#REF!</v>
      </c>
      <c r="AG84" s="683"/>
      <c r="AI84" s="142" t="s">
        <v>150</v>
      </c>
      <c r="AJ84" s="682" t="e">
        <f>IF(#REF!="","",#REF!)</f>
        <v>#REF!</v>
      </c>
      <c r="AK84" s="683"/>
    </row>
    <row r="86" spans="1:40" ht="36.75" customHeight="1" x14ac:dyDescent="0.2">
      <c r="B86" s="142" t="s">
        <v>151</v>
      </c>
      <c r="C86" s="682" t="str">
        <f>IF('Prop A'!$D$889="","",'Prop A'!$D$889)</f>
        <v/>
      </c>
      <c r="D86" s="683"/>
      <c r="F86" s="142" t="s">
        <v>151</v>
      </c>
      <c r="G86" s="682" t="str">
        <f>IF('Prop B'!$D$889="","",'Prop B'!$D$889)</f>
        <v/>
      </c>
      <c r="H86" s="683"/>
      <c r="J86" s="142" t="s">
        <v>151</v>
      </c>
      <c r="K86" s="682" t="str">
        <f>IF('Prop C'!$D$889="","",'Prop C'!$D$889)</f>
        <v/>
      </c>
      <c r="L86" s="683"/>
      <c r="N86" s="142" t="s">
        <v>151</v>
      </c>
      <c r="O86" s="682" t="str">
        <f>IF('Prop D'!$D$889="","",'Prop D'!$D$889)</f>
        <v/>
      </c>
      <c r="P86" s="683"/>
      <c r="R86" s="142" t="s">
        <v>151</v>
      </c>
      <c r="S86" s="682" t="str">
        <f>IF('Prop E'!$D$889="","",'Prop E'!$D$889)</f>
        <v/>
      </c>
      <c r="T86" s="683"/>
      <c r="V86" s="142" t="s">
        <v>151</v>
      </c>
      <c r="W86" s="682" t="str">
        <f>IF('Prop F'!$D$889="","",'Prop F'!$D$889)</f>
        <v/>
      </c>
      <c r="X86" s="683"/>
      <c r="Z86" s="142" t="s">
        <v>151</v>
      </c>
      <c r="AA86" s="682" t="str">
        <f>IF('Prop G'!$D$889="","",'Prop G'!$D$889)</f>
        <v/>
      </c>
      <c r="AB86" s="683"/>
      <c r="AE86" s="142" t="s">
        <v>151</v>
      </c>
      <c r="AF86" s="682" t="e">
        <f>IF(#REF!="","",#REF!)</f>
        <v>#REF!</v>
      </c>
      <c r="AG86" s="683"/>
      <c r="AI86" s="142" t="s">
        <v>151</v>
      </c>
      <c r="AJ86" s="682" t="e">
        <f>IF(#REF!="","",#REF!)</f>
        <v>#REF!</v>
      </c>
      <c r="AK86" s="683"/>
    </row>
    <row r="88" spans="1:40" ht="38.25" x14ac:dyDescent="0.2">
      <c r="B88" s="142" t="s">
        <v>152</v>
      </c>
      <c r="C88" s="682" t="str">
        <f>IF('Prop A'!$K$889="","",'Prop A'!$K$889)</f>
        <v/>
      </c>
      <c r="D88" s="683"/>
      <c r="F88" s="142" t="s">
        <v>152</v>
      </c>
      <c r="G88" s="682" t="str">
        <f>IF('Prop B'!$K$889="","",'Prop B'!$K$889)</f>
        <v/>
      </c>
      <c r="H88" s="683"/>
      <c r="J88" s="142" t="s">
        <v>152</v>
      </c>
      <c r="K88" s="682" t="str">
        <f>IF('Prop C'!$K$889="","",'Prop C'!$K$889)</f>
        <v/>
      </c>
      <c r="L88" s="683"/>
      <c r="N88" s="142" t="s">
        <v>152</v>
      </c>
      <c r="O88" s="682" t="str">
        <f>IF('Prop D'!$K$889="","",'Prop D'!$K$889)</f>
        <v/>
      </c>
      <c r="P88" s="683"/>
      <c r="R88" s="142" t="s">
        <v>152</v>
      </c>
      <c r="S88" s="682" t="str">
        <f>IF('Prop E'!$K$889="","",'Prop E'!$K$889)</f>
        <v/>
      </c>
      <c r="T88" s="683"/>
      <c r="V88" s="142" t="s">
        <v>152</v>
      </c>
      <c r="W88" s="682" t="str">
        <f>IF('Prop F'!$K$889="","",'Prop F'!$K$889)</f>
        <v/>
      </c>
      <c r="X88" s="683"/>
      <c r="Z88" s="142" t="s">
        <v>152</v>
      </c>
      <c r="AA88" s="682" t="str">
        <f>IF('Prop G'!$K$889="","",'Prop G'!$K$889)</f>
        <v/>
      </c>
      <c r="AB88" s="683"/>
      <c r="AE88" s="142" t="s">
        <v>152</v>
      </c>
      <c r="AF88" s="682" t="e">
        <f>IF(#REF!="","",#REF!)</f>
        <v>#REF!</v>
      </c>
      <c r="AG88" s="683"/>
      <c r="AI88" s="142" t="s">
        <v>152</v>
      </c>
      <c r="AJ88" s="682" t="e">
        <f>IF(#REF!="","",#REF!)</f>
        <v>#REF!</v>
      </c>
      <c r="AK88" s="683"/>
    </row>
    <row r="89" spans="1:40" x14ac:dyDescent="0.2">
      <c r="B89" s="169"/>
      <c r="F89" s="169"/>
      <c r="J89" s="169"/>
      <c r="N89" s="169"/>
      <c r="R89" s="169"/>
      <c r="V89" s="169"/>
      <c r="Z89" s="169"/>
      <c r="AE89" s="169"/>
      <c r="AI89" s="169"/>
    </row>
    <row r="90" spans="1:40" ht="25.5" x14ac:dyDescent="0.2">
      <c r="B90" s="142" t="s">
        <v>146</v>
      </c>
      <c r="F90" s="142" t="s">
        <v>146</v>
      </c>
      <c r="J90" s="142" t="s">
        <v>146</v>
      </c>
      <c r="N90" s="142" t="s">
        <v>146</v>
      </c>
      <c r="R90" s="142" t="s">
        <v>146</v>
      </c>
      <c r="V90" s="142" t="s">
        <v>146</v>
      </c>
      <c r="Z90" s="142" t="s">
        <v>146</v>
      </c>
      <c r="AE90" s="142" t="s">
        <v>146</v>
      </c>
      <c r="AI90" s="142" t="s">
        <v>146</v>
      </c>
    </row>
    <row r="91" spans="1:40" ht="109.5" customHeight="1" x14ac:dyDescent="0.2">
      <c r="B91" s="449" t="str">
        <f>IF('Prop A'!$D$891="","",'Prop A'!$D$891)</f>
        <v/>
      </c>
      <c r="C91" s="450"/>
      <c r="D91" s="451"/>
      <c r="F91" s="449" t="str">
        <f>IF('Prop B'!$D$891="","",'Prop B'!$D$891)</f>
        <v/>
      </c>
      <c r="G91" s="450"/>
      <c r="H91" s="451"/>
      <c r="J91" s="449" t="str">
        <f>IF('Prop C'!$D$891="","",'Prop C'!$D$891)</f>
        <v/>
      </c>
      <c r="K91" s="450"/>
      <c r="L91" s="451"/>
      <c r="N91" s="449" t="str">
        <f>IF('Prop D'!$D$891="","",'Prop D'!$D$891)</f>
        <v/>
      </c>
      <c r="O91" s="450"/>
      <c r="P91" s="451"/>
      <c r="R91" s="449" t="str">
        <f>IF('Prop E'!$D$891="","",'Prop E'!$D$891)</f>
        <v/>
      </c>
      <c r="S91" s="450"/>
      <c r="T91" s="451"/>
      <c r="V91" s="449" t="str">
        <f>IF('Prop F'!$D$891="","",'Prop F'!$D$891)</f>
        <v/>
      </c>
      <c r="W91" s="450"/>
      <c r="X91" s="451"/>
      <c r="Z91" s="449" t="str">
        <f>IF('Prop G'!$D$891="","",'Prop G'!$D$891)</f>
        <v/>
      </c>
      <c r="AA91" s="450"/>
      <c r="AB91" s="451"/>
      <c r="AE91" s="449" t="e">
        <f>IF(#REF!="","",#REF!)</f>
        <v>#REF!</v>
      </c>
      <c r="AF91" s="450"/>
      <c r="AG91" s="451"/>
      <c r="AI91" s="449" t="e">
        <f>IF(#REF!="","",#REF!)</f>
        <v>#REF!</v>
      </c>
      <c r="AJ91" s="450"/>
      <c r="AK91" s="451"/>
    </row>
    <row r="93" spans="1:40" x14ac:dyDescent="0.2">
      <c r="B93" s="686" t="s">
        <v>176</v>
      </c>
      <c r="C93" s="687"/>
      <c r="D93" s="186" t="s">
        <v>194</v>
      </c>
      <c r="F93" s="686" t="s">
        <v>176</v>
      </c>
      <c r="G93" s="687"/>
      <c r="H93" s="186" t="s">
        <v>194</v>
      </c>
      <c r="J93" s="686" t="s">
        <v>176</v>
      </c>
      <c r="K93" s="687"/>
      <c r="L93" s="186" t="s">
        <v>194</v>
      </c>
      <c r="N93" s="686" t="s">
        <v>176</v>
      </c>
      <c r="O93" s="687"/>
      <c r="P93" s="186" t="s">
        <v>194</v>
      </c>
      <c r="R93" s="686" t="s">
        <v>176</v>
      </c>
      <c r="S93" s="687"/>
      <c r="T93" s="186" t="s">
        <v>194</v>
      </c>
      <c r="V93" s="686" t="s">
        <v>176</v>
      </c>
      <c r="W93" s="687"/>
      <c r="X93" s="186" t="s">
        <v>194</v>
      </c>
      <c r="Z93" s="686" t="s">
        <v>176</v>
      </c>
      <c r="AA93" s="687"/>
      <c r="AB93" s="186" t="s">
        <v>194</v>
      </c>
      <c r="AE93" s="686" t="s">
        <v>176</v>
      </c>
      <c r="AF93" s="687"/>
      <c r="AG93" s="186"/>
      <c r="AI93" s="686" t="s">
        <v>176</v>
      </c>
      <c r="AJ93" s="687"/>
      <c r="AK93" s="186"/>
    </row>
    <row r="95" spans="1:40" x14ac:dyDescent="0.2">
      <c r="A95" s="145"/>
      <c r="B95" s="145"/>
      <c r="C95" s="145"/>
      <c r="D95" s="145"/>
      <c r="E95" s="145"/>
      <c r="F95" s="145"/>
      <c r="G95" s="145"/>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row>
    <row r="97" spans="2:37" s="140" customFormat="1" ht="25.5" x14ac:dyDescent="0.2">
      <c r="B97" s="688" t="s">
        <v>1</v>
      </c>
      <c r="C97" s="688"/>
      <c r="D97" s="120" t="s">
        <v>10</v>
      </c>
      <c r="F97" s="688" t="s">
        <v>1</v>
      </c>
      <c r="G97" s="688"/>
      <c r="H97" s="120" t="s">
        <v>10</v>
      </c>
      <c r="J97" s="688" t="s">
        <v>1</v>
      </c>
      <c r="K97" s="688"/>
      <c r="L97" s="120" t="s">
        <v>10</v>
      </c>
      <c r="N97" s="688" t="s">
        <v>1</v>
      </c>
      <c r="O97" s="688"/>
      <c r="P97" s="120" t="s">
        <v>10</v>
      </c>
      <c r="R97" s="688" t="s">
        <v>1</v>
      </c>
      <c r="S97" s="688"/>
      <c r="T97" s="120" t="s">
        <v>10</v>
      </c>
      <c r="V97" s="688" t="s">
        <v>1</v>
      </c>
      <c r="W97" s="688"/>
      <c r="X97" s="120" t="s">
        <v>10</v>
      </c>
      <c r="Z97" s="688" t="s">
        <v>1</v>
      </c>
      <c r="AA97" s="688"/>
      <c r="AB97" s="120" t="s">
        <v>10</v>
      </c>
      <c r="AE97" s="688" t="s">
        <v>1</v>
      </c>
      <c r="AF97" s="688"/>
      <c r="AG97" s="120" t="s">
        <v>10</v>
      </c>
      <c r="AI97" s="688" t="s">
        <v>1</v>
      </c>
      <c r="AJ97" s="688"/>
      <c r="AK97" s="120" t="s">
        <v>10</v>
      </c>
    </row>
    <row r="98" spans="2:37" x14ac:dyDescent="0.2">
      <c r="B98" s="689" t="s">
        <v>206</v>
      </c>
      <c r="C98" s="689"/>
      <c r="D98" s="162">
        <f>'Prop A'!$P$916</f>
        <v>7.1428571428571423</v>
      </c>
      <c r="F98" s="689" t="s">
        <v>206</v>
      </c>
      <c r="G98" s="689"/>
      <c r="H98" s="162">
        <f>'Prop B'!$P$916</f>
        <v>0</v>
      </c>
      <c r="J98" s="689" t="s">
        <v>206</v>
      </c>
      <c r="K98" s="689"/>
      <c r="L98" s="162">
        <f>'Prop C'!$P$916</f>
        <v>2.857142857142855</v>
      </c>
      <c r="N98" s="689" t="s">
        <v>206</v>
      </c>
      <c r="O98" s="689"/>
      <c r="P98" s="162">
        <f>'Prop D'!$P$916</f>
        <v>10</v>
      </c>
      <c r="R98" s="689" t="s">
        <v>206</v>
      </c>
      <c r="S98" s="689"/>
      <c r="T98" s="162">
        <f>'Prop E'!$P$916</f>
        <v>4.2857142857142838</v>
      </c>
      <c r="V98" s="689" t="s">
        <v>206</v>
      </c>
      <c r="W98" s="689"/>
      <c r="X98" s="162">
        <f>'Prop F'!$P$916</f>
        <v>0</v>
      </c>
      <c r="Z98" s="689" t="s">
        <v>206</v>
      </c>
      <c r="AA98" s="689"/>
      <c r="AB98" s="162">
        <f>'Prop G'!$P$916</f>
        <v>8.5714285714285712</v>
      </c>
      <c r="AE98" s="689" t="s">
        <v>206</v>
      </c>
      <c r="AF98" s="689"/>
      <c r="AG98" s="162" t="e">
        <f>#REF!</f>
        <v>#REF!</v>
      </c>
      <c r="AI98" s="689" t="s">
        <v>206</v>
      </c>
      <c r="AJ98" s="689"/>
      <c r="AK98" s="162" t="e">
        <f>#REF!</f>
        <v>#REF!</v>
      </c>
    </row>
    <row r="100" spans="2:37" ht="38.25" x14ac:dyDescent="0.2">
      <c r="B100" s="142" t="s">
        <v>259</v>
      </c>
      <c r="C100" s="682" t="str">
        <f>IF('Prop A'!$D$918="","",'Prop A'!$D$918)</f>
        <v>Sim</v>
      </c>
      <c r="D100" s="683"/>
      <c r="F100" s="142" t="s">
        <v>259</v>
      </c>
      <c r="G100" s="682" t="str">
        <f>IF('Prop B'!$D$918="","",'Prop B'!$D$918)</f>
        <v>Sim</v>
      </c>
      <c r="H100" s="683"/>
      <c r="J100" s="142" t="s">
        <v>259</v>
      </c>
      <c r="K100" s="682" t="str">
        <f>IF('Prop C'!$D$918="","",'Prop C'!$D$918)</f>
        <v>Sim</v>
      </c>
      <c r="L100" s="683"/>
      <c r="N100" s="142" t="s">
        <v>259</v>
      </c>
      <c r="O100" s="682" t="str">
        <f>IF('Prop D'!$D$918="","",'Prop D'!$D$918)</f>
        <v>Sim</v>
      </c>
      <c r="P100" s="683"/>
      <c r="R100" s="142" t="s">
        <v>259</v>
      </c>
      <c r="S100" s="682" t="str">
        <f>IF('Prop E'!$D$918="","",'Prop E'!$D$918)</f>
        <v>Sim</v>
      </c>
      <c r="T100" s="683"/>
      <c r="V100" s="142" t="s">
        <v>259</v>
      </c>
      <c r="W100" s="682" t="str">
        <f>IF('Prop F'!$D$918="","",'Prop F'!$D$918)</f>
        <v>Sim</v>
      </c>
      <c r="X100" s="683"/>
      <c r="Z100" s="142" t="s">
        <v>259</v>
      </c>
      <c r="AA100" s="682" t="str">
        <f>IF('Prop G'!$D$918="","",'Prop G'!$D$918)</f>
        <v>Sim</v>
      </c>
      <c r="AB100" s="683"/>
      <c r="AE100" s="142" t="s">
        <v>259</v>
      </c>
      <c r="AF100" s="682" t="e">
        <f>IF(#REF!="","",#REF!)</f>
        <v>#REF!</v>
      </c>
      <c r="AG100" s="683"/>
      <c r="AI100" s="142" t="s">
        <v>259</v>
      </c>
      <c r="AJ100" s="682" t="e">
        <f>IF(#REF!="","",#REF!)</f>
        <v>#REF!</v>
      </c>
      <c r="AK100" s="683"/>
    </row>
    <row r="102" spans="2:37" ht="26.25" customHeight="1" x14ac:dyDescent="0.2">
      <c r="B102" s="684" t="s">
        <v>239</v>
      </c>
      <c r="C102" s="685"/>
      <c r="F102" s="684" t="s">
        <v>239</v>
      </c>
      <c r="G102" s="685"/>
      <c r="J102" s="684" t="s">
        <v>239</v>
      </c>
      <c r="K102" s="685"/>
      <c r="N102" s="684" t="s">
        <v>239</v>
      </c>
      <c r="O102" s="685"/>
      <c r="R102" s="684" t="s">
        <v>239</v>
      </c>
      <c r="S102" s="685"/>
      <c r="V102" s="684" t="s">
        <v>239</v>
      </c>
      <c r="W102" s="685"/>
      <c r="Z102" s="684" t="s">
        <v>239</v>
      </c>
      <c r="AA102" s="685"/>
      <c r="AE102" s="684" t="s">
        <v>239</v>
      </c>
      <c r="AF102" s="685"/>
      <c r="AI102" s="684" t="s">
        <v>239</v>
      </c>
      <c r="AJ102" s="685"/>
    </row>
    <row r="103" spans="2:37" ht="109.5" customHeight="1" x14ac:dyDescent="0.2">
      <c r="B103" s="449" t="str">
        <f>IF('Prop A'!$K$918="","",'Prop A'!$K$918)</f>
        <v/>
      </c>
      <c r="C103" s="450"/>
      <c r="D103" s="451"/>
      <c r="F103" s="449" t="str">
        <f>IF('Prop B'!$K$918="","",'Prop B'!$K$918)</f>
        <v/>
      </c>
      <c r="G103" s="450"/>
      <c r="H103" s="451"/>
      <c r="J103" s="449" t="str">
        <f>IF('Prop C'!$K$918="","",'Prop C'!$K$918)</f>
        <v/>
      </c>
      <c r="K103" s="450"/>
      <c r="L103" s="451"/>
      <c r="N103" s="449" t="str">
        <f>IF('Prop D'!$K$918="","",'Prop D'!$K$918)</f>
        <v/>
      </c>
      <c r="O103" s="450"/>
      <c r="P103" s="451"/>
      <c r="R103" s="449" t="str">
        <f>IF('Prop E'!$K$918="","",'Prop E'!$K$918)</f>
        <v/>
      </c>
      <c r="S103" s="450"/>
      <c r="T103" s="451"/>
      <c r="V103" s="449" t="str">
        <f>IF('Prop F'!$K$918="","",'Prop F'!$K$918)</f>
        <v/>
      </c>
      <c r="W103" s="450"/>
      <c r="X103" s="451"/>
      <c r="Z103" s="449" t="str">
        <f>IF('Prop G'!$K$918="","",'Prop G'!$K$918)</f>
        <v/>
      </c>
      <c r="AA103" s="450"/>
      <c r="AB103" s="451"/>
      <c r="AE103" s="449" t="e">
        <f>IF(#REF!="","",#REF!)</f>
        <v>#REF!</v>
      </c>
      <c r="AF103" s="450"/>
      <c r="AG103" s="451"/>
      <c r="AI103" s="449" t="e">
        <f>IF(#REF!="","",#REF!)</f>
        <v>#REF!</v>
      </c>
      <c r="AJ103" s="450"/>
      <c r="AK103" s="451"/>
    </row>
    <row r="105" spans="2:37" ht="26.25" customHeight="1" x14ac:dyDescent="0.2">
      <c r="B105" s="684" t="s">
        <v>261</v>
      </c>
      <c r="C105" s="685"/>
      <c r="F105" s="684" t="s">
        <v>261</v>
      </c>
      <c r="G105" s="685"/>
      <c r="J105" s="684" t="s">
        <v>261</v>
      </c>
      <c r="K105" s="685"/>
      <c r="N105" s="684" t="s">
        <v>261</v>
      </c>
      <c r="O105" s="685"/>
      <c r="R105" s="684" t="s">
        <v>261</v>
      </c>
      <c r="S105" s="685"/>
      <c r="V105" s="684" t="s">
        <v>261</v>
      </c>
      <c r="W105" s="685"/>
      <c r="Z105" s="684" t="s">
        <v>261</v>
      </c>
      <c r="AA105" s="685"/>
      <c r="AE105" s="684" t="s">
        <v>261</v>
      </c>
      <c r="AF105" s="685"/>
      <c r="AI105" s="684" t="s">
        <v>261</v>
      </c>
      <c r="AJ105" s="685"/>
    </row>
    <row r="106" spans="2:37" ht="109.5" customHeight="1" x14ac:dyDescent="0.2">
      <c r="B106" s="449" t="str">
        <f>IF('Prop A'!$D$938="","",'Prop A'!$D$938)</f>
        <v/>
      </c>
      <c r="C106" s="450"/>
      <c r="D106" s="451"/>
      <c r="F106" s="449" t="str">
        <f>IF('Prop B'!$D$938="","",'Prop B'!$D$938)</f>
        <v/>
      </c>
      <c r="G106" s="450"/>
      <c r="H106" s="451"/>
      <c r="J106" s="449" t="str">
        <f>IF('Prop C'!$D$938="","",'Prop C'!$D$938)</f>
        <v/>
      </c>
      <c r="K106" s="450"/>
      <c r="L106" s="451"/>
      <c r="N106" s="449" t="str">
        <f>IF('Prop D'!$D$938="","",'Prop D'!$D$938)</f>
        <v/>
      </c>
      <c r="O106" s="450"/>
      <c r="P106" s="451"/>
      <c r="R106" s="449" t="str">
        <f>IF('Prop E'!$D$938="","",'Prop E'!$D$938)</f>
        <v/>
      </c>
      <c r="S106" s="450"/>
      <c r="T106" s="451"/>
      <c r="V106" s="449" t="str">
        <f>IF('Prop F'!$D$938="","",'Prop F'!$D$938)</f>
        <v/>
      </c>
      <c r="W106" s="450"/>
      <c r="X106" s="451"/>
      <c r="Z106" s="449" t="str">
        <f>IF('Prop G'!$D$938="","",'Prop G'!$D$938)</f>
        <v/>
      </c>
      <c r="AA106" s="450"/>
      <c r="AB106" s="451"/>
      <c r="AE106" s="449" t="e">
        <f>IF(#REF!="","",#REF!)</f>
        <v>#REF!</v>
      </c>
      <c r="AF106" s="450"/>
      <c r="AG106" s="451"/>
      <c r="AI106" s="449" t="e">
        <f>IF(#REF!="","",#REF!)</f>
        <v>#REF!</v>
      </c>
      <c r="AJ106" s="450"/>
      <c r="AK106" s="451"/>
    </row>
    <row r="108" spans="2:37" ht="27" customHeight="1" x14ac:dyDescent="0.2">
      <c r="B108" s="684" t="s">
        <v>262</v>
      </c>
      <c r="C108" s="685"/>
      <c r="F108" s="684" t="s">
        <v>262</v>
      </c>
      <c r="G108" s="685"/>
      <c r="J108" s="684" t="s">
        <v>262</v>
      </c>
      <c r="K108" s="685"/>
      <c r="N108" s="684" t="s">
        <v>262</v>
      </c>
      <c r="O108" s="685"/>
      <c r="R108" s="684" t="s">
        <v>262</v>
      </c>
      <c r="S108" s="685"/>
      <c r="V108" s="684" t="s">
        <v>262</v>
      </c>
      <c r="W108" s="685"/>
      <c r="Z108" s="684" t="s">
        <v>262</v>
      </c>
      <c r="AA108" s="685"/>
      <c r="AE108" s="684" t="s">
        <v>262</v>
      </c>
      <c r="AF108" s="685"/>
      <c r="AI108" s="684" t="s">
        <v>262</v>
      </c>
      <c r="AJ108" s="685"/>
    </row>
    <row r="109" spans="2:37" ht="109.5" customHeight="1" x14ac:dyDescent="0.2">
      <c r="B109" s="449" t="str">
        <f>IF('Prop A'!$K$938="","",'Prop A'!$K$938)</f>
        <v/>
      </c>
      <c r="C109" s="450"/>
      <c r="D109" s="451"/>
      <c r="F109" s="449" t="str">
        <f>IF('Prop B'!$K$938="","",'Prop B'!$K$938)</f>
        <v/>
      </c>
      <c r="G109" s="450"/>
      <c r="H109" s="451"/>
      <c r="J109" s="449" t="str">
        <f>IF('Prop C'!$K$938="","",'Prop C'!$K$938)</f>
        <v/>
      </c>
      <c r="K109" s="450"/>
      <c r="L109" s="451"/>
      <c r="N109" s="449" t="str">
        <f>IF('Prop D'!$K$938="","",'Prop D'!$K$938)</f>
        <v/>
      </c>
      <c r="O109" s="450"/>
      <c r="P109" s="451"/>
      <c r="R109" s="449" t="str">
        <f>IF('Prop E'!$K$938="","",'Prop E'!$K$938)</f>
        <v/>
      </c>
      <c r="S109" s="450"/>
      <c r="T109" s="451"/>
      <c r="V109" s="449" t="str">
        <f>IF('Prop F'!$K$938="","",'Prop F'!$K$938)</f>
        <v/>
      </c>
      <c r="W109" s="450"/>
      <c r="X109" s="451"/>
      <c r="Z109" s="449" t="str">
        <f>IF('Prop G'!$K$938="","",'Prop G'!$K$938)</f>
        <v/>
      </c>
      <c r="AA109" s="450"/>
      <c r="AB109" s="451"/>
      <c r="AE109" s="449" t="e">
        <f>IF(#REF!="","",#REF!)</f>
        <v>#REF!</v>
      </c>
      <c r="AF109" s="450"/>
      <c r="AG109" s="451"/>
      <c r="AI109" s="449" t="e">
        <f>IF(#REF!="","",#REF!)</f>
        <v>#REF!</v>
      </c>
      <c r="AJ109" s="450"/>
      <c r="AK109" s="451"/>
    </row>
    <row r="111" spans="2:37" ht="28.5" customHeight="1" x14ac:dyDescent="0.2">
      <c r="B111" s="684" t="s">
        <v>154</v>
      </c>
      <c r="C111" s="685"/>
      <c r="F111" s="684" t="s">
        <v>154</v>
      </c>
      <c r="G111" s="685"/>
      <c r="J111" s="684" t="s">
        <v>154</v>
      </c>
      <c r="K111" s="685"/>
      <c r="N111" s="684" t="s">
        <v>154</v>
      </c>
      <c r="O111" s="685"/>
      <c r="R111" s="684" t="s">
        <v>154</v>
      </c>
      <c r="S111" s="685"/>
      <c r="V111" s="684" t="s">
        <v>154</v>
      </c>
      <c r="W111" s="685"/>
      <c r="Z111" s="684" t="s">
        <v>154</v>
      </c>
      <c r="AA111" s="685"/>
      <c r="AE111" s="684" t="s">
        <v>154</v>
      </c>
      <c r="AF111" s="685"/>
      <c r="AI111" s="684" t="s">
        <v>154</v>
      </c>
      <c r="AJ111" s="685"/>
    </row>
    <row r="112" spans="2:37" ht="109.5" customHeight="1" x14ac:dyDescent="0.2">
      <c r="B112" s="449" t="str">
        <f>IF('Prop A'!$D$944="","",'Prop A'!$D$944)</f>
        <v/>
      </c>
      <c r="C112" s="450"/>
      <c r="D112" s="451"/>
      <c r="F112" s="449" t="str">
        <f>IF('Prop B'!$D$944="","",'Prop B'!$D$944)</f>
        <v/>
      </c>
      <c r="G112" s="450"/>
      <c r="H112" s="451"/>
      <c r="J112" s="449" t="str">
        <f>IF('Prop C'!$D$944="","",'Prop C'!$D$944)</f>
        <v/>
      </c>
      <c r="K112" s="450"/>
      <c r="L112" s="451"/>
      <c r="N112" s="449" t="str">
        <f>IF('Prop D'!$D$944="","",'Prop D'!$D$944)</f>
        <v/>
      </c>
      <c r="O112" s="450"/>
      <c r="P112" s="451"/>
      <c r="R112" s="449" t="str">
        <f>IF('Prop E'!$D$944="","",'Prop E'!$D$944)</f>
        <v/>
      </c>
      <c r="S112" s="450"/>
      <c r="T112" s="451"/>
      <c r="V112" s="449" t="str">
        <f>IF('Prop F'!$D$944="","",'Prop F'!$D$944)</f>
        <v/>
      </c>
      <c r="W112" s="450"/>
      <c r="X112" s="451"/>
      <c r="Z112" s="449" t="str">
        <f>IF('Prop G'!$D$944="","",'Prop G'!$D$944)</f>
        <v/>
      </c>
      <c r="AA112" s="450"/>
      <c r="AB112" s="451"/>
      <c r="AE112" s="449" t="e">
        <f>IF(#REF!="","",#REF!)</f>
        <v>#REF!</v>
      </c>
      <c r="AF112" s="450"/>
      <c r="AG112" s="451"/>
      <c r="AI112" s="449" t="e">
        <f>IF(#REF!="","",#REF!)</f>
        <v>#REF!</v>
      </c>
      <c r="AJ112" s="450"/>
      <c r="AK112" s="451"/>
    </row>
    <row r="114" spans="1:40" x14ac:dyDescent="0.2">
      <c r="B114" s="336" t="s">
        <v>155</v>
      </c>
      <c r="C114" s="337"/>
      <c r="F114" s="336" t="s">
        <v>155</v>
      </c>
      <c r="G114" s="337"/>
      <c r="J114" s="336" t="s">
        <v>155</v>
      </c>
      <c r="K114" s="337"/>
      <c r="N114" s="336" t="s">
        <v>155</v>
      </c>
      <c r="O114" s="337"/>
      <c r="R114" s="336" t="s">
        <v>155</v>
      </c>
      <c r="S114" s="337"/>
      <c r="V114" s="336" t="s">
        <v>155</v>
      </c>
      <c r="W114" s="337"/>
      <c r="Z114" s="336" t="s">
        <v>155</v>
      </c>
      <c r="AA114" s="337"/>
      <c r="AE114" s="336" t="s">
        <v>155</v>
      </c>
      <c r="AF114" s="337"/>
      <c r="AI114" s="336" t="s">
        <v>155</v>
      </c>
      <c r="AJ114" s="337"/>
    </row>
    <row r="115" spans="1:40" ht="109.5" customHeight="1" x14ac:dyDescent="0.2">
      <c r="B115" s="449" t="str">
        <f>IF('Prop A'!$K$944="","",'Prop A'!$K$944)</f>
        <v/>
      </c>
      <c r="C115" s="450"/>
      <c r="D115" s="451"/>
      <c r="F115" s="449" t="str">
        <f>IF('Prop B'!$K$944="","",'Prop B'!$K$944)</f>
        <v/>
      </c>
      <c r="G115" s="450"/>
      <c r="H115" s="451"/>
      <c r="J115" s="449" t="str">
        <f>IF('Prop C'!$K$944="","",'Prop C'!$K$944)</f>
        <v/>
      </c>
      <c r="K115" s="450"/>
      <c r="L115" s="451"/>
      <c r="N115" s="449" t="str">
        <f>IF('Prop D'!$K$944="","",'Prop D'!$K$944)</f>
        <v/>
      </c>
      <c r="O115" s="450"/>
      <c r="P115" s="451"/>
      <c r="R115" s="449" t="str">
        <f>IF('Prop E'!$K$944="","",'Prop E'!$K$944)</f>
        <v/>
      </c>
      <c r="S115" s="450"/>
      <c r="T115" s="451"/>
      <c r="V115" s="449" t="str">
        <f>IF('Prop F'!$K$944="","",'Prop F'!$K$944)</f>
        <v/>
      </c>
      <c r="W115" s="450"/>
      <c r="X115" s="451"/>
      <c r="Z115" s="449" t="str">
        <f>IF('Prop G'!$K$944="","",'Prop G'!$K$944)</f>
        <v/>
      </c>
      <c r="AA115" s="450"/>
      <c r="AB115" s="451"/>
      <c r="AE115" s="449" t="e">
        <f>IF(#REF!="","",#REF!)</f>
        <v>#REF!</v>
      </c>
      <c r="AF115" s="450"/>
      <c r="AG115" s="451"/>
      <c r="AI115" s="449" t="e">
        <f>IF(#REF!="","",#REF!)</f>
        <v>#REF!</v>
      </c>
      <c r="AJ115" s="450"/>
      <c r="AK115" s="451"/>
    </row>
    <row r="117" spans="1:40" x14ac:dyDescent="0.2">
      <c r="B117" s="686" t="s">
        <v>176</v>
      </c>
      <c r="C117" s="687"/>
      <c r="D117" s="186" t="s">
        <v>1060</v>
      </c>
      <c r="F117" s="686" t="s">
        <v>176</v>
      </c>
      <c r="G117" s="687"/>
      <c r="H117" s="186" t="s">
        <v>1065</v>
      </c>
      <c r="J117" s="686" t="s">
        <v>176</v>
      </c>
      <c r="K117" s="687"/>
      <c r="L117" s="186" t="s">
        <v>1064</v>
      </c>
      <c r="N117" s="686" t="s">
        <v>176</v>
      </c>
      <c r="O117" s="687"/>
      <c r="P117" s="186" t="s">
        <v>194</v>
      </c>
      <c r="R117" s="686" t="s">
        <v>176</v>
      </c>
      <c r="S117" s="687"/>
      <c r="T117" s="186" t="s">
        <v>1063</v>
      </c>
      <c r="V117" s="686" t="s">
        <v>176</v>
      </c>
      <c r="W117" s="687"/>
      <c r="X117" s="186" t="s">
        <v>1062</v>
      </c>
      <c r="Z117" s="686" t="s">
        <v>176</v>
      </c>
      <c r="AA117" s="687"/>
      <c r="AB117" s="186" t="s">
        <v>1061</v>
      </c>
      <c r="AE117" s="686" t="s">
        <v>176</v>
      </c>
      <c r="AF117" s="687"/>
      <c r="AG117" s="186"/>
      <c r="AI117" s="686" t="s">
        <v>176</v>
      </c>
      <c r="AJ117" s="687"/>
      <c r="AK117" s="186"/>
    </row>
    <row r="119" spans="1:40" x14ac:dyDescent="0.2">
      <c r="A119" s="145"/>
      <c r="B119" s="145"/>
      <c r="C119" s="145"/>
      <c r="D119" s="145"/>
      <c r="E119" s="145"/>
      <c r="F119" s="145"/>
      <c r="G119" s="145"/>
      <c r="H119" s="145"/>
      <c r="I119" s="145"/>
      <c r="J119" s="145"/>
      <c r="K119" s="145"/>
      <c r="L119" s="145"/>
      <c r="M119" s="145"/>
      <c r="N119" s="145"/>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row>
    <row r="121" spans="1:40" s="140" customFormat="1" ht="25.5" x14ac:dyDescent="0.2">
      <c r="B121" s="688" t="s">
        <v>1</v>
      </c>
      <c r="C121" s="688"/>
      <c r="D121" s="120" t="s">
        <v>10</v>
      </c>
      <c r="F121" s="688" t="s">
        <v>1</v>
      </c>
      <c r="G121" s="688"/>
      <c r="H121" s="120" t="s">
        <v>10</v>
      </c>
      <c r="J121" s="688" t="s">
        <v>1</v>
      </c>
      <c r="K121" s="688"/>
      <c r="L121" s="120" t="s">
        <v>10</v>
      </c>
      <c r="N121" s="688" t="s">
        <v>1</v>
      </c>
      <c r="O121" s="688"/>
      <c r="P121" s="120" t="s">
        <v>10</v>
      </c>
      <c r="R121" s="688" t="s">
        <v>1</v>
      </c>
      <c r="S121" s="688"/>
      <c r="T121" s="120" t="s">
        <v>10</v>
      </c>
      <c r="V121" s="688" t="s">
        <v>1</v>
      </c>
      <c r="W121" s="688"/>
      <c r="X121" s="120" t="s">
        <v>10</v>
      </c>
      <c r="Z121" s="688" t="s">
        <v>1</v>
      </c>
      <c r="AA121" s="688"/>
      <c r="AB121" s="120" t="s">
        <v>10</v>
      </c>
      <c r="AE121" s="688" t="s">
        <v>1</v>
      </c>
      <c r="AF121" s="688"/>
      <c r="AG121" s="120" t="s">
        <v>10</v>
      </c>
      <c r="AI121" s="688" t="s">
        <v>1</v>
      </c>
      <c r="AJ121" s="688"/>
      <c r="AK121" s="120" t="s">
        <v>10</v>
      </c>
    </row>
    <row r="122" spans="1:40" x14ac:dyDescent="0.2">
      <c r="B122" s="689" t="s">
        <v>207</v>
      </c>
      <c r="C122" s="689"/>
      <c r="D122" s="162">
        <f>'Prop A'!$P$951</f>
        <v>10</v>
      </c>
      <c r="F122" s="689" t="s">
        <v>207</v>
      </c>
      <c r="G122" s="689"/>
      <c r="H122" s="162">
        <f>'Prop B'!$P$951</f>
        <v>0</v>
      </c>
      <c r="J122" s="689" t="s">
        <v>207</v>
      </c>
      <c r="K122" s="689"/>
      <c r="L122" s="162">
        <f>'Prop C'!$P$951</f>
        <v>10</v>
      </c>
      <c r="N122" s="689" t="s">
        <v>207</v>
      </c>
      <c r="O122" s="689"/>
      <c r="P122" s="162">
        <f>'Prop D'!$P$951</f>
        <v>1.4285714285714259</v>
      </c>
      <c r="R122" s="689" t="s">
        <v>207</v>
      </c>
      <c r="S122" s="689"/>
      <c r="T122" s="162">
        <f>'Prop A'!$P$951</f>
        <v>10</v>
      </c>
      <c r="V122" s="689" t="s">
        <v>207</v>
      </c>
      <c r="W122" s="689"/>
      <c r="X122" s="162">
        <f>'Prop F'!$P$951</f>
        <v>0</v>
      </c>
      <c r="Z122" s="689" t="s">
        <v>207</v>
      </c>
      <c r="AA122" s="689"/>
      <c r="AB122" s="162">
        <f>'Prop G'!$P$951</f>
        <v>10</v>
      </c>
      <c r="AE122" s="689" t="s">
        <v>207</v>
      </c>
      <c r="AF122" s="689"/>
      <c r="AG122" s="162" t="e">
        <f>#REF!</f>
        <v>#REF!</v>
      </c>
      <c r="AI122" s="689" t="s">
        <v>207</v>
      </c>
      <c r="AJ122" s="689"/>
      <c r="AK122" s="162" t="e">
        <f>#REF!</f>
        <v>#REF!</v>
      </c>
    </row>
    <row r="124" spans="1:40" ht="38.25" x14ac:dyDescent="0.2">
      <c r="B124" s="142" t="s">
        <v>133</v>
      </c>
      <c r="C124" s="682" t="str">
        <f>IF('Prop A'!$K$953="","",'Prop A'!$K$953)</f>
        <v>Sim</v>
      </c>
      <c r="D124" s="683"/>
      <c r="F124" s="142" t="s">
        <v>133</v>
      </c>
      <c r="G124" s="682" t="str">
        <f>IF('Prop B'!$K$953="","",'Prop B'!$K$953)</f>
        <v/>
      </c>
      <c r="H124" s="683"/>
      <c r="J124" s="142" t="s">
        <v>133</v>
      </c>
      <c r="K124" s="682" t="str">
        <f>IF('Prop C'!$K$953="","",'Prop C'!$K$953)</f>
        <v/>
      </c>
      <c r="L124" s="683"/>
      <c r="N124" s="142" t="s">
        <v>133</v>
      </c>
      <c r="O124" s="682" t="str">
        <f>IF('Prop D'!$K$953="","",'Prop D'!$K$953)</f>
        <v/>
      </c>
      <c r="P124" s="683"/>
      <c r="R124" s="142" t="s">
        <v>133</v>
      </c>
      <c r="S124" s="682" t="str">
        <f>IF('Prop E'!$K$953="","",'Prop E'!$K$953)</f>
        <v/>
      </c>
      <c r="T124" s="683"/>
      <c r="V124" s="142" t="s">
        <v>133</v>
      </c>
      <c r="W124" s="682" t="str">
        <f>IF('Prop F'!$K$953="","",'Prop F'!$K$953)</f>
        <v/>
      </c>
      <c r="X124" s="683"/>
      <c r="Z124" s="142" t="s">
        <v>133</v>
      </c>
      <c r="AA124" s="682" t="str">
        <f>IF('Prop G'!$K$953="","",'Prop G'!$K$953)</f>
        <v/>
      </c>
      <c r="AB124" s="683"/>
      <c r="AE124" s="142" t="s">
        <v>133</v>
      </c>
      <c r="AF124" s="682" t="e">
        <f>IF(#REF!="","",#REF!)</f>
        <v>#REF!</v>
      </c>
      <c r="AG124" s="683"/>
      <c r="AI124" s="142" t="s">
        <v>133</v>
      </c>
      <c r="AJ124" s="682" t="e">
        <f>IF(#REF!="","",#REF!)</f>
        <v>#REF!</v>
      </c>
      <c r="AK124" s="683"/>
    </row>
    <row r="126" spans="1:40" ht="12.75" customHeight="1" x14ac:dyDescent="0.2">
      <c r="B126" s="684" t="s">
        <v>131</v>
      </c>
      <c r="C126" s="685"/>
      <c r="F126" s="684" t="s">
        <v>131</v>
      </c>
      <c r="G126" s="685"/>
      <c r="J126" s="684" t="s">
        <v>131</v>
      </c>
      <c r="K126" s="685"/>
      <c r="N126" s="684" t="s">
        <v>131</v>
      </c>
      <c r="O126" s="685"/>
      <c r="R126" s="684" t="s">
        <v>131</v>
      </c>
      <c r="S126" s="685"/>
      <c r="V126" s="684" t="s">
        <v>131</v>
      </c>
      <c r="W126" s="685"/>
      <c r="Z126" s="684" t="s">
        <v>131</v>
      </c>
      <c r="AA126" s="685"/>
      <c r="AE126" s="684" t="s">
        <v>131</v>
      </c>
      <c r="AF126" s="685"/>
      <c r="AI126" s="684" t="s">
        <v>131</v>
      </c>
      <c r="AJ126" s="685"/>
    </row>
    <row r="127" spans="1:40" ht="109.5" customHeight="1" x14ac:dyDescent="0.2">
      <c r="B127" s="449" t="str">
        <f>IF('Prop A'!$D$955="","",'Prop A'!$D$955)</f>
        <v/>
      </c>
      <c r="C127" s="450"/>
      <c r="D127" s="451"/>
      <c r="F127" s="449" t="str">
        <f>IF('Prop B'!$D$955="","",'Prop B'!$D$955)</f>
        <v/>
      </c>
      <c r="G127" s="450"/>
      <c r="H127" s="451"/>
      <c r="J127" s="449" t="str">
        <f>IF('Prop C'!$D$955="","",'Prop C'!$D$955)</f>
        <v/>
      </c>
      <c r="K127" s="450"/>
      <c r="L127" s="451"/>
      <c r="N127" s="449" t="str">
        <f>IF('Prop D'!$D$955="","",'Prop D'!$D$955)</f>
        <v/>
      </c>
      <c r="O127" s="450"/>
      <c r="P127" s="451"/>
      <c r="R127" s="449" t="str">
        <f>IF('Prop E'!$D$955="","",'Prop E'!$D$955)</f>
        <v/>
      </c>
      <c r="S127" s="450"/>
      <c r="T127" s="451"/>
      <c r="V127" s="449" t="str">
        <f>IF('Prop F'!$D$955="","",'Prop F'!$D$955)</f>
        <v/>
      </c>
      <c r="W127" s="450"/>
      <c r="X127" s="451"/>
      <c r="Z127" s="449" t="str">
        <f>IF('Prop G'!$D$955="","",'Prop G'!$D$955)</f>
        <v/>
      </c>
      <c r="AA127" s="450"/>
      <c r="AB127" s="451"/>
      <c r="AE127" s="449" t="e">
        <f>IF(#REF!="","",#REF!)</f>
        <v>#REF!</v>
      </c>
      <c r="AF127" s="450"/>
      <c r="AG127" s="451"/>
      <c r="AI127" s="449" t="e">
        <f>IF(#REF!="","",#REF!)</f>
        <v>#REF!</v>
      </c>
      <c r="AJ127" s="450"/>
      <c r="AK127" s="451"/>
    </row>
    <row r="129" spans="2:37" ht="63.75" x14ac:dyDescent="0.2">
      <c r="B129" s="142" t="s">
        <v>266</v>
      </c>
      <c r="C129" s="682" t="str">
        <f>IF('Prop A'!$K$955="","",'Prop A'!$K$955)</f>
        <v/>
      </c>
      <c r="D129" s="683"/>
      <c r="F129" s="142" t="s">
        <v>266</v>
      </c>
      <c r="G129" s="682" t="str">
        <f>IF('Prop B'!$K$955="","",'Prop B'!$K$955)</f>
        <v/>
      </c>
      <c r="H129" s="683"/>
      <c r="J129" s="142" t="s">
        <v>266</v>
      </c>
      <c r="K129" s="682" t="str">
        <f>IF('Prop C'!$K$955="","",'Prop C'!$K$955)</f>
        <v/>
      </c>
      <c r="L129" s="683"/>
      <c r="N129" s="142" t="s">
        <v>266</v>
      </c>
      <c r="O129" s="682" t="str">
        <f>IF('Prop D'!$K$955="","",'Prop D'!$K$955)</f>
        <v/>
      </c>
      <c r="P129" s="683"/>
      <c r="R129" s="142" t="s">
        <v>266</v>
      </c>
      <c r="S129" s="682" t="str">
        <f>IF('Prop E'!$K$955="","",'Prop E'!$K$955)</f>
        <v/>
      </c>
      <c r="T129" s="683"/>
      <c r="V129" s="142" t="s">
        <v>266</v>
      </c>
      <c r="W129" s="682" t="str">
        <f>IF('Prop F'!$K$955="","",'Prop F'!$K$955)</f>
        <v/>
      </c>
      <c r="X129" s="683"/>
      <c r="Z129" s="142" t="s">
        <v>266</v>
      </c>
      <c r="AA129" s="682" t="str">
        <f>IF('Prop G'!$K$955="","",'Prop G'!$K$955)</f>
        <v/>
      </c>
      <c r="AB129" s="683"/>
      <c r="AE129" s="142" t="s">
        <v>266</v>
      </c>
      <c r="AF129" s="682" t="e">
        <f>IF(#REF!="","",#REF!)</f>
        <v>#REF!</v>
      </c>
      <c r="AG129" s="683"/>
      <c r="AI129" s="142" t="s">
        <v>266</v>
      </c>
      <c r="AJ129" s="682" t="e">
        <f>IF(#REF!="","",#REF!)</f>
        <v>#REF!</v>
      </c>
      <c r="AK129" s="683"/>
    </row>
    <row r="131" spans="2:37" ht="63.75" x14ac:dyDescent="0.2">
      <c r="B131" s="142" t="s">
        <v>134</v>
      </c>
      <c r="C131" s="682" t="str">
        <f>IF('Prop A'!$D$961="","",'Prop A'!$D$961)</f>
        <v/>
      </c>
      <c r="D131" s="683"/>
      <c r="F131" s="142" t="s">
        <v>134</v>
      </c>
      <c r="G131" s="682" t="str">
        <f>IF('Prop B'!$D$961="","",'Prop B'!$D$961)</f>
        <v/>
      </c>
      <c r="H131" s="683"/>
      <c r="J131" s="142" t="s">
        <v>134</v>
      </c>
      <c r="K131" s="682" t="str">
        <f>IF('Prop C'!$D$961="","",'Prop C'!$D$961)</f>
        <v/>
      </c>
      <c r="L131" s="683"/>
      <c r="N131" s="142" t="s">
        <v>134</v>
      </c>
      <c r="O131" s="682" t="str">
        <f>IF('Prop D'!$D$961="","",'Prop D'!$D$961)</f>
        <v/>
      </c>
      <c r="P131" s="683"/>
      <c r="R131" s="142" t="s">
        <v>134</v>
      </c>
      <c r="S131" s="682" t="str">
        <f>IF('Prop E'!$D$961="","",'Prop E'!$D$961)</f>
        <v/>
      </c>
      <c r="T131" s="683"/>
      <c r="V131" s="142" t="s">
        <v>134</v>
      </c>
      <c r="W131" s="682" t="str">
        <f>IF('Prop F'!$D$961="","",'Prop F'!$D$961)</f>
        <v/>
      </c>
      <c r="X131" s="683"/>
      <c r="Z131" s="142" t="s">
        <v>134</v>
      </c>
      <c r="AA131" s="682" t="str">
        <f>IF('Prop G'!$D$961="","",'Prop G'!$D$961)</f>
        <v/>
      </c>
      <c r="AB131" s="683"/>
      <c r="AE131" s="142" t="s">
        <v>134</v>
      </c>
      <c r="AF131" s="682" t="e">
        <f>IF(#REF!="","",#REF!)</f>
        <v>#REF!</v>
      </c>
      <c r="AG131" s="683"/>
      <c r="AI131" s="142" t="s">
        <v>134</v>
      </c>
      <c r="AJ131" s="682" t="e">
        <f>IF(#REF!="","",#REF!)</f>
        <v>#REF!</v>
      </c>
      <c r="AK131" s="683"/>
    </row>
    <row r="133" spans="2:37" ht="38.25" x14ac:dyDescent="0.2">
      <c r="B133" s="142" t="s">
        <v>135</v>
      </c>
      <c r="C133" s="682" t="str">
        <f>IF('Prop A'!$K$961="","",'Prop A'!$K$961)</f>
        <v/>
      </c>
      <c r="D133" s="683"/>
      <c r="F133" s="142" t="s">
        <v>135</v>
      </c>
      <c r="G133" s="682" t="str">
        <f>IF('Prop B'!$K$961="","",'Prop B'!$K$961)</f>
        <v/>
      </c>
      <c r="H133" s="683"/>
      <c r="J133" s="142" t="s">
        <v>135</v>
      </c>
      <c r="K133" s="682" t="str">
        <f>IF('Prop C'!$K$961="","",'Prop C'!$K$961)</f>
        <v/>
      </c>
      <c r="L133" s="683"/>
      <c r="N133" s="142" t="s">
        <v>135</v>
      </c>
      <c r="O133" s="682" t="str">
        <f>IF('Prop D'!$K$961="","",'Prop D'!$K$961)</f>
        <v/>
      </c>
      <c r="P133" s="683"/>
      <c r="R133" s="142" t="s">
        <v>135</v>
      </c>
      <c r="S133" s="682" t="str">
        <f>IF('Prop E'!$K$961="","",'Prop E'!$K$961)</f>
        <v/>
      </c>
      <c r="T133" s="683"/>
      <c r="V133" s="142" t="s">
        <v>135</v>
      </c>
      <c r="W133" s="682" t="str">
        <f>IF('Prop F'!$K$961="","",'Prop F'!$K$961)</f>
        <v/>
      </c>
      <c r="X133" s="683"/>
      <c r="Z133" s="142" t="s">
        <v>135</v>
      </c>
      <c r="AA133" s="682" t="str">
        <f>IF('Prop G'!$K$961="","",'Prop G'!$K$961)</f>
        <v/>
      </c>
      <c r="AB133" s="683"/>
      <c r="AE133" s="142" t="s">
        <v>135</v>
      </c>
      <c r="AF133" s="682" t="e">
        <f>IF(#REF!="","",#REF!)</f>
        <v>#REF!</v>
      </c>
      <c r="AG133" s="683"/>
      <c r="AI133" s="142" t="s">
        <v>135</v>
      </c>
      <c r="AJ133" s="682" t="e">
        <f>IF(#REF!="","",#REF!)</f>
        <v>#REF!</v>
      </c>
      <c r="AK133" s="683"/>
    </row>
    <row r="135" spans="2:37" ht="51" x14ac:dyDescent="0.2">
      <c r="B135" s="142" t="s">
        <v>264</v>
      </c>
      <c r="C135" s="682" t="str">
        <f>IF('Prop A'!$D$963="","",'Prop A'!$D$963)</f>
        <v/>
      </c>
      <c r="D135" s="683"/>
      <c r="F135" s="142" t="s">
        <v>264</v>
      </c>
      <c r="G135" s="682" t="str">
        <f>IF('Prop B'!$D$963="","",'Prop B'!$D$963)</f>
        <v/>
      </c>
      <c r="H135" s="683"/>
      <c r="J135" s="142" t="s">
        <v>264</v>
      </c>
      <c r="K135" s="682" t="str">
        <f>IF('Prop C'!$D$963="","",'Prop C'!$D$963)</f>
        <v/>
      </c>
      <c r="L135" s="683"/>
      <c r="N135" s="142" t="s">
        <v>264</v>
      </c>
      <c r="O135" s="682" t="str">
        <f>IF('Prop D'!$D$963="","",'Prop D'!$D$963)</f>
        <v/>
      </c>
      <c r="P135" s="683"/>
      <c r="R135" s="142" t="s">
        <v>264</v>
      </c>
      <c r="S135" s="682" t="str">
        <f>IF('Prop E'!$D$963="","",'Prop E'!$D$963)</f>
        <v/>
      </c>
      <c r="T135" s="683"/>
      <c r="V135" s="142" t="s">
        <v>264</v>
      </c>
      <c r="W135" s="682" t="str">
        <f>IF('Prop F'!$D$963="","",'Prop F'!$D$963)</f>
        <v/>
      </c>
      <c r="X135" s="683"/>
      <c r="Z135" s="142" t="s">
        <v>264</v>
      </c>
      <c r="AA135" s="682" t="str">
        <f>IF('Prop G'!$D$963="","",'Prop G'!$D$963)</f>
        <v/>
      </c>
      <c r="AB135" s="683"/>
      <c r="AE135" s="142" t="s">
        <v>264</v>
      </c>
      <c r="AF135" s="682" t="e">
        <f>IF(#REF!="","",#REF!)</f>
        <v>#REF!</v>
      </c>
      <c r="AG135" s="683"/>
      <c r="AI135" s="142" t="s">
        <v>264</v>
      </c>
      <c r="AJ135" s="682" t="e">
        <f>IF(#REF!="","",#REF!)</f>
        <v>#REF!</v>
      </c>
      <c r="AK135" s="683"/>
    </row>
    <row r="137" spans="2:37" x14ac:dyDescent="0.2">
      <c r="B137" s="684" t="s">
        <v>164</v>
      </c>
      <c r="C137" s="685"/>
      <c r="F137" s="684" t="s">
        <v>164</v>
      </c>
      <c r="G137" s="685"/>
      <c r="J137" s="684" t="s">
        <v>164</v>
      </c>
      <c r="K137" s="685"/>
      <c r="N137" s="684" t="s">
        <v>164</v>
      </c>
      <c r="O137" s="685"/>
      <c r="R137" s="684" t="s">
        <v>164</v>
      </c>
      <c r="S137" s="685"/>
      <c r="V137" s="684" t="s">
        <v>164</v>
      </c>
      <c r="W137" s="685"/>
      <c r="Z137" s="684" t="s">
        <v>164</v>
      </c>
      <c r="AA137" s="685"/>
      <c r="AE137" s="684" t="s">
        <v>164</v>
      </c>
      <c r="AF137" s="685"/>
      <c r="AI137" s="684" t="s">
        <v>164</v>
      </c>
      <c r="AJ137" s="685"/>
    </row>
    <row r="138" spans="2:37" ht="109.5" customHeight="1" x14ac:dyDescent="0.2">
      <c r="B138" s="449" t="str">
        <f>IF('Prop A'!$D$965="","",'Prop A'!$D$965)</f>
        <v/>
      </c>
      <c r="C138" s="450"/>
      <c r="D138" s="451"/>
      <c r="F138" s="449" t="str">
        <f>IF('Prop B'!$D$965="","",'Prop B'!$D$965)</f>
        <v/>
      </c>
      <c r="G138" s="450"/>
      <c r="H138" s="451"/>
      <c r="J138" s="449" t="str">
        <f>IF('Prop C'!$D$965="","",'Prop C'!$D$965)</f>
        <v/>
      </c>
      <c r="K138" s="450"/>
      <c r="L138" s="451"/>
      <c r="N138" s="449" t="str">
        <f>IF('Prop D'!$D$965="","",'Prop D'!$D$965)</f>
        <v/>
      </c>
      <c r="O138" s="450"/>
      <c r="P138" s="451"/>
      <c r="R138" s="449" t="str">
        <f>IF('Prop E'!$D$965="","",'Prop E'!$D$965)</f>
        <v/>
      </c>
      <c r="S138" s="450"/>
      <c r="T138" s="451"/>
      <c r="V138" s="449" t="str">
        <f>IF('Prop F'!$D$965="","",'Prop F'!$D$965)</f>
        <v/>
      </c>
      <c r="W138" s="450"/>
      <c r="X138" s="451"/>
      <c r="Z138" s="449" t="str">
        <f>IF('Prop G'!$D$965="","",'Prop G'!$D$965)</f>
        <v/>
      </c>
      <c r="AA138" s="450"/>
      <c r="AB138" s="451"/>
      <c r="AE138" s="449" t="e">
        <f>IF(#REF!="","",#REF!)</f>
        <v>#REF!</v>
      </c>
      <c r="AF138" s="450"/>
      <c r="AG138" s="451"/>
      <c r="AI138" s="449" t="e">
        <f>IF(#REF!="","",#REF!)</f>
        <v>#REF!</v>
      </c>
      <c r="AJ138" s="450"/>
      <c r="AK138" s="451"/>
    </row>
    <row r="140" spans="2:37" x14ac:dyDescent="0.2">
      <c r="B140" s="142" t="s">
        <v>165</v>
      </c>
      <c r="C140" s="682" t="str">
        <f>IF('Prop A'!$K$965="","",'Prop A'!$K$965)</f>
        <v/>
      </c>
      <c r="D140" s="683"/>
      <c r="F140" s="142" t="s">
        <v>165</v>
      </c>
      <c r="G140" s="682" t="str">
        <f>IF('Prop B'!$K$965="","",'Prop B'!$K$965)</f>
        <v/>
      </c>
      <c r="H140" s="683"/>
      <c r="J140" s="142" t="s">
        <v>165</v>
      </c>
      <c r="K140" s="682" t="str">
        <f>IF('Prop C'!$K$965="","",'Prop C'!$K$965)</f>
        <v/>
      </c>
      <c r="L140" s="683"/>
      <c r="N140" s="142" t="s">
        <v>165</v>
      </c>
      <c r="O140" s="682" t="str">
        <f>IF('Prop D'!$K$965="","",'Prop D'!$K$965)</f>
        <v/>
      </c>
      <c r="P140" s="683"/>
      <c r="R140" s="142" t="s">
        <v>165</v>
      </c>
      <c r="S140" s="682" t="str">
        <f>IF('Prop E'!$K$965="","",'Prop E'!$K$965)</f>
        <v/>
      </c>
      <c r="T140" s="683"/>
      <c r="V140" s="142" t="s">
        <v>165</v>
      </c>
      <c r="W140" s="682" t="str">
        <f>IF('Prop F'!$K$965="","",'Prop F'!$K$965)</f>
        <v/>
      </c>
      <c r="X140" s="683"/>
      <c r="Z140" s="142" t="s">
        <v>165</v>
      </c>
      <c r="AA140" s="682" t="str">
        <f>IF('Prop G'!$K$965="","",'Prop G'!$K$965)</f>
        <v/>
      </c>
      <c r="AB140" s="683"/>
      <c r="AE140" s="142" t="s">
        <v>165</v>
      </c>
      <c r="AF140" s="682" t="e">
        <f>IF(#REF!="","",#REF!)</f>
        <v>#REF!</v>
      </c>
      <c r="AG140" s="683"/>
      <c r="AI140" s="142" t="s">
        <v>165</v>
      </c>
      <c r="AJ140" s="682" t="e">
        <f>IF(#REF!="","",#REF!)</f>
        <v>#REF!</v>
      </c>
      <c r="AK140" s="683"/>
    </row>
    <row r="142" spans="2:37" ht="38.25" x14ac:dyDescent="0.2">
      <c r="B142" s="142" t="s">
        <v>166</v>
      </c>
      <c r="C142" s="682" t="str">
        <f>IF('Prop A'!$D$971="","",'Prop A'!$D$971)</f>
        <v/>
      </c>
      <c r="D142" s="683"/>
      <c r="F142" s="142" t="s">
        <v>166</v>
      </c>
      <c r="G142" s="682" t="str">
        <f>IF('Prop B'!$D$971="","",'Prop B'!$D$971)</f>
        <v/>
      </c>
      <c r="H142" s="683"/>
      <c r="J142" s="142" t="s">
        <v>166</v>
      </c>
      <c r="K142" s="682" t="str">
        <f>IF('Prop C'!$D$971="","",'Prop C'!$D$971)</f>
        <v/>
      </c>
      <c r="L142" s="683"/>
      <c r="N142" s="142" t="s">
        <v>166</v>
      </c>
      <c r="O142" s="682" t="str">
        <f>IF('Prop D'!$D$971="","",'Prop D'!$D$971)</f>
        <v/>
      </c>
      <c r="P142" s="683"/>
      <c r="R142" s="142" t="s">
        <v>166</v>
      </c>
      <c r="S142" s="682" t="str">
        <f>IF('Prop E'!$D$971="","",'Prop E'!$D$971)</f>
        <v/>
      </c>
      <c r="T142" s="683"/>
      <c r="V142" s="142" t="s">
        <v>166</v>
      </c>
      <c r="W142" s="682" t="str">
        <f>IF('Prop F'!$D$971="","",'Prop F'!$D$971)</f>
        <v/>
      </c>
      <c r="X142" s="683"/>
      <c r="Z142" s="142" t="s">
        <v>166</v>
      </c>
      <c r="AA142" s="682" t="str">
        <f>IF('Prop G'!$D$971="","",'Prop G'!$D$971)</f>
        <v/>
      </c>
      <c r="AB142" s="683"/>
      <c r="AE142" s="142" t="s">
        <v>166</v>
      </c>
      <c r="AF142" s="682" t="e">
        <f>IF(#REF!="","",#REF!)</f>
        <v>#REF!</v>
      </c>
      <c r="AG142" s="683"/>
      <c r="AI142" s="142" t="s">
        <v>166</v>
      </c>
      <c r="AJ142" s="682" t="e">
        <f>IF(#REF!="","",#REF!)</f>
        <v>#REF!</v>
      </c>
      <c r="AK142" s="683"/>
    </row>
    <row r="144" spans="2:37" ht="25.5" x14ac:dyDescent="0.2">
      <c r="B144" s="142" t="s">
        <v>244</v>
      </c>
      <c r="C144" s="682" t="str">
        <f>IF('Prop A'!$K$971="","",'Prop A'!$K$971)</f>
        <v/>
      </c>
      <c r="D144" s="683"/>
      <c r="F144" s="142" t="s">
        <v>244</v>
      </c>
      <c r="G144" s="682" t="str">
        <f>IF('Prop B'!$K$971="","",'Prop B'!$K$971)</f>
        <v/>
      </c>
      <c r="H144" s="683"/>
      <c r="J144" s="142" t="s">
        <v>244</v>
      </c>
      <c r="K144" s="682" t="str">
        <f>IF('Prop C'!$K$971="","",'Prop C'!$K$971)</f>
        <v/>
      </c>
      <c r="L144" s="683"/>
      <c r="N144" s="142" t="s">
        <v>244</v>
      </c>
      <c r="O144" s="682" t="str">
        <f>IF('Prop D'!$K$971="","",'Prop D'!$K$971)</f>
        <v/>
      </c>
      <c r="P144" s="683"/>
      <c r="R144" s="142" t="s">
        <v>244</v>
      </c>
      <c r="S144" s="682" t="str">
        <f>IF('Prop E'!$K$971="","",'Prop E'!$K$971)</f>
        <v/>
      </c>
      <c r="T144" s="683"/>
      <c r="V144" s="142" t="s">
        <v>244</v>
      </c>
      <c r="W144" s="682" t="str">
        <f>IF('Prop F'!$K$971="","",'Prop F'!$K$971)</f>
        <v/>
      </c>
      <c r="X144" s="683"/>
      <c r="Z144" s="142" t="s">
        <v>244</v>
      </c>
      <c r="AA144" s="682" t="str">
        <f>IF('Prop G'!$K$971="","",'Prop G'!$K$971)</f>
        <v/>
      </c>
      <c r="AB144" s="683"/>
      <c r="AE144" s="142" t="s">
        <v>244</v>
      </c>
      <c r="AF144" s="682" t="e">
        <f>IF(#REF!="","",#REF!)</f>
        <v>#REF!</v>
      </c>
      <c r="AG144" s="683"/>
      <c r="AI144" s="142" t="s">
        <v>244</v>
      </c>
      <c r="AJ144" s="682" t="e">
        <f>IF(#REF!="","",#REF!)</f>
        <v>#REF!</v>
      </c>
      <c r="AK144" s="683"/>
    </row>
    <row r="146" spans="2:37" ht="51" x14ac:dyDescent="0.2">
      <c r="B146" s="142" t="s">
        <v>265</v>
      </c>
      <c r="C146" s="682" t="str">
        <f>IF('Prop A'!$K$977="","",'Prop A'!$K$977)</f>
        <v/>
      </c>
      <c r="D146" s="683"/>
      <c r="F146" s="142" t="s">
        <v>265</v>
      </c>
      <c r="G146" s="682" t="str">
        <f>IF('Prop B'!$K$977="","",'Prop B'!$K$977)</f>
        <v/>
      </c>
      <c r="H146" s="683"/>
      <c r="J146" s="142" t="s">
        <v>265</v>
      </c>
      <c r="K146" s="682" t="str">
        <f>IF('Prop C'!$K$977="","",'Prop C'!$K$977)</f>
        <v/>
      </c>
      <c r="L146" s="683"/>
      <c r="N146" s="142" t="s">
        <v>265</v>
      </c>
      <c r="O146" s="682" t="str">
        <f>IF('Prop D'!$K$977="","",'Prop D'!$K$977)</f>
        <v/>
      </c>
      <c r="P146" s="683"/>
      <c r="R146" s="142" t="s">
        <v>265</v>
      </c>
      <c r="S146" s="682" t="str">
        <f>IF('Prop E'!$K$977="","",'Prop E'!$K$977)</f>
        <v/>
      </c>
      <c r="T146" s="683"/>
      <c r="V146" s="142" t="s">
        <v>265</v>
      </c>
      <c r="W146" s="682" t="str">
        <f>IF('Prop F'!$K$977="","",'Prop F'!$K$977)</f>
        <v/>
      </c>
      <c r="X146" s="683"/>
      <c r="Z146" s="142" t="s">
        <v>265</v>
      </c>
      <c r="AA146" s="682" t="str">
        <f>IF('Prop G'!$K$977="","",'Prop G'!$K$977)</f>
        <v/>
      </c>
      <c r="AB146" s="683"/>
      <c r="AE146" s="142" t="s">
        <v>265</v>
      </c>
      <c r="AF146" s="682" t="e">
        <f>IF(#REF!="","",#REF!)</f>
        <v>#REF!</v>
      </c>
      <c r="AG146" s="683"/>
      <c r="AI146" s="142" t="s">
        <v>265</v>
      </c>
      <c r="AJ146" s="682" t="e">
        <f>IF(#REF!="","",#REF!)</f>
        <v>#REF!</v>
      </c>
      <c r="AK146" s="683"/>
    </row>
    <row r="148" spans="2:37" ht="51" customHeight="1" x14ac:dyDescent="0.2">
      <c r="B148" s="142" t="s">
        <v>284</v>
      </c>
      <c r="C148" s="682" t="str">
        <f>IF('Prop A'!$D$985="","",'Prop A'!$D$985)</f>
        <v/>
      </c>
      <c r="D148" s="683"/>
      <c r="F148" s="142" t="s">
        <v>284</v>
      </c>
      <c r="G148" s="682" t="str">
        <f>IF('Prop B'!$D$985="","",'Prop B'!$D$985)</f>
        <v/>
      </c>
      <c r="H148" s="683"/>
      <c r="J148" s="142" t="s">
        <v>284</v>
      </c>
      <c r="K148" s="682" t="str">
        <f>IF('Prop C'!$D$985="","",'Prop C'!$D$985)</f>
        <v/>
      </c>
      <c r="L148" s="683"/>
      <c r="N148" s="142" t="s">
        <v>284</v>
      </c>
      <c r="O148" s="682" t="str">
        <f>IF('Prop D'!$D$985="","",'Prop D'!$D$985)</f>
        <v/>
      </c>
      <c r="P148" s="683"/>
      <c r="R148" s="142" t="s">
        <v>284</v>
      </c>
      <c r="S148" s="682" t="str">
        <f>IF('Prop E'!$D$985="","",'Prop E'!$D$985)</f>
        <v/>
      </c>
      <c r="T148" s="683"/>
      <c r="V148" s="142" t="s">
        <v>284</v>
      </c>
      <c r="W148" s="682" t="str">
        <f>IF('Prop F'!$D$985="","",'Prop F'!$D$985)</f>
        <v/>
      </c>
      <c r="X148" s="683"/>
      <c r="Z148" s="142" t="s">
        <v>284</v>
      </c>
      <c r="AA148" s="682" t="str">
        <f>IF('Prop G'!$D$985="","",'Prop G'!$D$985)</f>
        <v/>
      </c>
      <c r="AB148" s="683"/>
      <c r="AE148" s="142" t="s">
        <v>284</v>
      </c>
      <c r="AF148" s="682" t="e">
        <f>IF(#REF!="","",#REF!)</f>
        <v>#REF!</v>
      </c>
      <c r="AG148" s="683"/>
      <c r="AI148" s="142" t="s">
        <v>284</v>
      </c>
      <c r="AJ148" s="682" t="e">
        <f>IF(#REF!="","",#REF!)</f>
        <v>#REF!</v>
      </c>
      <c r="AK148" s="683"/>
    </row>
    <row r="150" spans="2:37" x14ac:dyDescent="0.2">
      <c r="B150" s="686" t="s">
        <v>176</v>
      </c>
      <c r="C150" s="687"/>
      <c r="D150" s="186" t="s">
        <v>194</v>
      </c>
      <c r="F150" s="686" t="s">
        <v>176</v>
      </c>
      <c r="G150" s="687"/>
      <c r="H150" s="186" t="s">
        <v>1065</v>
      </c>
      <c r="J150" s="686" t="s">
        <v>176</v>
      </c>
      <c r="K150" s="687"/>
      <c r="L150" s="186" t="s">
        <v>194</v>
      </c>
      <c r="N150" s="686" t="s">
        <v>176</v>
      </c>
      <c r="O150" s="687"/>
      <c r="P150" s="186" t="s">
        <v>1065</v>
      </c>
      <c r="R150" s="686" t="s">
        <v>176</v>
      </c>
      <c r="S150" s="687"/>
      <c r="T150" s="186" t="s">
        <v>194</v>
      </c>
      <c r="V150" s="686" t="s">
        <v>176</v>
      </c>
      <c r="W150" s="687"/>
      <c r="X150" s="186" t="s">
        <v>1065</v>
      </c>
      <c r="Z150" s="686" t="s">
        <v>176</v>
      </c>
      <c r="AA150" s="687"/>
      <c r="AB150" s="186" t="s">
        <v>194</v>
      </c>
      <c r="AE150" s="686" t="s">
        <v>176</v>
      </c>
      <c r="AF150" s="687"/>
      <c r="AG150" s="186"/>
      <c r="AI150" s="686" t="s">
        <v>176</v>
      </c>
      <c r="AJ150" s="687"/>
      <c r="AK150" s="186"/>
    </row>
  </sheetData>
  <mergeCells count="612">
    <mergeCell ref="Z115:AB115"/>
    <mergeCell ref="F117:G117"/>
    <mergeCell ref="N82:P82"/>
    <mergeCell ref="AI91:AK91"/>
    <mergeCell ref="AI93:AJ93"/>
    <mergeCell ref="G148:H148"/>
    <mergeCell ref="K148:L148"/>
    <mergeCell ref="O148:P148"/>
    <mergeCell ref="S148:T148"/>
    <mergeCell ref="W148:X148"/>
    <mergeCell ref="AA148:AB148"/>
    <mergeCell ref="AF148:AG148"/>
    <mergeCell ref="AJ148:AK148"/>
    <mergeCell ref="AI97:AJ97"/>
    <mergeCell ref="AI98:AJ98"/>
    <mergeCell ref="R97:S97"/>
    <mergeCell ref="V97:W97"/>
    <mergeCell ref="Z97:AA97"/>
    <mergeCell ref="AE97:AF97"/>
    <mergeCell ref="J122:K122"/>
    <mergeCell ref="N122:O122"/>
    <mergeCell ref="R122:S122"/>
    <mergeCell ref="V122:W122"/>
    <mergeCell ref="Z122:AA122"/>
    <mergeCell ref="Z98:AA98"/>
    <mergeCell ref="AE98:AF98"/>
    <mergeCell ref="AI72:AK72"/>
    <mergeCell ref="AJ74:AK74"/>
    <mergeCell ref="AJ76:AK76"/>
    <mergeCell ref="AF76:AG76"/>
    <mergeCell ref="AF84:AG84"/>
    <mergeCell ref="AF86:AG86"/>
    <mergeCell ref="AE82:AG82"/>
    <mergeCell ref="AI82:AK82"/>
    <mergeCell ref="AE93:AF93"/>
    <mergeCell ref="AE91:AG91"/>
    <mergeCell ref="Z91:AB91"/>
    <mergeCell ref="Z93:AA93"/>
    <mergeCell ref="AA84:AB84"/>
    <mergeCell ref="AA86:AB86"/>
    <mergeCell ref="AA88:AB88"/>
    <mergeCell ref="AF88:AG88"/>
    <mergeCell ref="AJ84:AK84"/>
    <mergeCell ref="AJ86:AK86"/>
    <mergeCell ref="AJ88:AK88"/>
    <mergeCell ref="AI79:AK79"/>
    <mergeCell ref="AE72:AG72"/>
    <mergeCell ref="AA69:AB69"/>
    <mergeCell ref="Z72:AB72"/>
    <mergeCell ref="AA74:AB74"/>
    <mergeCell ref="AA76:AB76"/>
    <mergeCell ref="Z61:AA61"/>
    <mergeCell ref="AA63:AB63"/>
    <mergeCell ref="AE54:AG54"/>
    <mergeCell ref="AE56:AF56"/>
    <mergeCell ref="AE61:AF61"/>
    <mergeCell ref="AF63:AG63"/>
    <mergeCell ref="AF65:AG65"/>
    <mergeCell ref="AF67:AG67"/>
    <mergeCell ref="AF69:AG69"/>
    <mergeCell ref="AF74:AG74"/>
    <mergeCell ref="B79:D79"/>
    <mergeCell ref="F79:H79"/>
    <mergeCell ref="J79:L79"/>
    <mergeCell ref="N79:P79"/>
    <mergeCell ref="R79:T79"/>
    <mergeCell ref="V79:X79"/>
    <mergeCell ref="Z79:AB79"/>
    <mergeCell ref="AE79:AG79"/>
    <mergeCell ref="K76:L76"/>
    <mergeCell ref="AJ69:AK69"/>
    <mergeCell ref="AI60:AJ60"/>
    <mergeCell ref="AI50:AJ50"/>
    <mergeCell ref="AE10:AF10"/>
    <mergeCell ref="AE13:AG13"/>
    <mergeCell ref="AE15:AF15"/>
    <mergeCell ref="AE20:AF20"/>
    <mergeCell ref="AE25:AG25"/>
    <mergeCell ref="AF27:AG27"/>
    <mergeCell ref="AF29:AG29"/>
    <mergeCell ref="AF31:AG31"/>
    <mergeCell ref="AE33:AF33"/>
    <mergeCell ref="AE19:AF19"/>
    <mergeCell ref="AI10:AJ10"/>
    <mergeCell ref="AI13:AK13"/>
    <mergeCell ref="AI15:AJ15"/>
    <mergeCell ref="AI20:AJ20"/>
    <mergeCell ref="AI25:AK25"/>
    <mergeCell ref="AJ27:AK27"/>
    <mergeCell ref="AI54:AK54"/>
    <mergeCell ref="AI56:AJ56"/>
    <mergeCell ref="AI61:AJ61"/>
    <mergeCell ref="AJ63:AK63"/>
    <mergeCell ref="AE37:AF37"/>
    <mergeCell ref="AJ22:AK22"/>
    <mergeCell ref="AI19:AJ19"/>
    <mergeCell ref="AE51:AF51"/>
    <mergeCell ref="Z82:AB82"/>
    <mergeCell ref="AA40:AB40"/>
    <mergeCell ref="W76:X76"/>
    <mergeCell ref="Z60:AA60"/>
    <mergeCell ref="AJ29:AK29"/>
    <mergeCell ref="AJ31:AK31"/>
    <mergeCell ref="AI33:AJ33"/>
    <mergeCell ref="AI38:AJ38"/>
    <mergeCell ref="AJ42:AK42"/>
    <mergeCell ref="AJ44:AK44"/>
    <mergeCell ref="AI37:AJ37"/>
    <mergeCell ref="AJ40:AK40"/>
    <mergeCell ref="AE38:AF38"/>
    <mergeCell ref="AF40:AG40"/>
    <mergeCell ref="AI51:AJ51"/>
    <mergeCell ref="V82:X82"/>
    <mergeCell ref="V72:X72"/>
    <mergeCell ref="W74:X74"/>
    <mergeCell ref="AF42:AG42"/>
    <mergeCell ref="AF44:AG44"/>
    <mergeCell ref="AE46:AF46"/>
    <mergeCell ref="AI46:AJ46"/>
    <mergeCell ref="AA44:AB44"/>
    <mergeCell ref="AJ65:AK65"/>
    <mergeCell ref="AA67:AB67"/>
    <mergeCell ref="Z46:AA46"/>
    <mergeCell ref="Z51:AA51"/>
    <mergeCell ref="Z54:AB54"/>
    <mergeCell ref="Z56:AA56"/>
    <mergeCell ref="AJ67:AK67"/>
    <mergeCell ref="W67:X67"/>
    <mergeCell ref="W69:X69"/>
    <mergeCell ref="V46:W46"/>
    <mergeCell ref="V51:W51"/>
    <mergeCell ref="V54:X54"/>
    <mergeCell ref="V56:W56"/>
    <mergeCell ref="V61:W61"/>
    <mergeCell ref="W63:X63"/>
    <mergeCell ref="W29:X29"/>
    <mergeCell ref="W31:X31"/>
    <mergeCell ref="R56:S56"/>
    <mergeCell ref="S40:T40"/>
    <mergeCell ref="W40:X40"/>
    <mergeCell ref="V60:W60"/>
    <mergeCell ref="W44:X44"/>
    <mergeCell ref="Z20:AA20"/>
    <mergeCell ref="Z25:AB25"/>
    <mergeCell ref="AA27:AB27"/>
    <mergeCell ref="W65:X65"/>
    <mergeCell ref="AA65:AB65"/>
    <mergeCell ref="V38:W38"/>
    <mergeCell ref="W42:X42"/>
    <mergeCell ref="AA29:AB29"/>
    <mergeCell ref="AA31:AB31"/>
    <mergeCell ref="Z33:AA33"/>
    <mergeCell ref="Z38:AA38"/>
    <mergeCell ref="AA42:AB42"/>
    <mergeCell ref="V20:W20"/>
    <mergeCell ref="V25:X25"/>
    <mergeCell ref="W27:X27"/>
    <mergeCell ref="V33:W33"/>
    <mergeCell ref="R60:S60"/>
    <mergeCell ref="O27:P27"/>
    <mergeCell ref="N38:O38"/>
    <mergeCell ref="O42:P42"/>
    <mergeCell ref="O44:P44"/>
    <mergeCell ref="R82:T82"/>
    <mergeCell ref="N72:P72"/>
    <mergeCell ref="O74:P74"/>
    <mergeCell ref="O76:P76"/>
    <mergeCell ref="N46:O46"/>
    <mergeCell ref="N51:O51"/>
    <mergeCell ref="N54:P54"/>
    <mergeCell ref="N56:O56"/>
    <mergeCell ref="N61:O61"/>
    <mergeCell ref="O63:P63"/>
    <mergeCell ref="R72:T72"/>
    <mergeCell ref="S74:T74"/>
    <mergeCell ref="S76:T76"/>
    <mergeCell ref="R50:S50"/>
    <mergeCell ref="S65:T65"/>
    <mergeCell ref="S67:T67"/>
    <mergeCell ref="S69:T69"/>
    <mergeCell ref="R46:S46"/>
    <mergeCell ref="R51:S51"/>
    <mergeCell ref="R54:T54"/>
    <mergeCell ref="K67:L67"/>
    <mergeCell ref="K69:L69"/>
    <mergeCell ref="N91:P91"/>
    <mergeCell ref="N93:O93"/>
    <mergeCell ref="R20:S20"/>
    <mergeCell ref="R25:T25"/>
    <mergeCell ref="S27:T27"/>
    <mergeCell ref="O65:P65"/>
    <mergeCell ref="O67:P67"/>
    <mergeCell ref="O69:P69"/>
    <mergeCell ref="O29:P29"/>
    <mergeCell ref="O31:P31"/>
    <mergeCell ref="N33:O33"/>
    <mergeCell ref="R61:S61"/>
    <mergeCell ref="S63:T63"/>
    <mergeCell ref="S29:T29"/>
    <mergeCell ref="S31:T31"/>
    <mergeCell ref="R33:S33"/>
    <mergeCell ref="R38:S38"/>
    <mergeCell ref="S42:T42"/>
    <mergeCell ref="S44:T44"/>
    <mergeCell ref="O40:P40"/>
    <mergeCell ref="N20:O20"/>
    <mergeCell ref="N25:P25"/>
    <mergeCell ref="K31:L31"/>
    <mergeCell ref="K40:L40"/>
    <mergeCell ref="G65:H65"/>
    <mergeCell ref="G67:H67"/>
    <mergeCell ref="G69:H69"/>
    <mergeCell ref="F46:G46"/>
    <mergeCell ref="F51:G51"/>
    <mergeCell ref="F54:H54"/>
    <mergeCell ref="F56:G56"/>
    <mergeCell ref="F37:G37"/>
    <mergeCell ref="F60:G60"/>
    <mergeCell ref="F50:G50"/>
    <mergeCell ref="F61:G61"/>
    <mergeCell ref="G63:H63"/>
    <mergeCell ref="G44:H44"/>
    <mergeCell ref="K44:L44"/>
    <mergeCell ref="J46:K46"/>
    <mergeCell ref="J51:K51"/>
    <mergeCell ref="J54:L54"/>
    <mergeCell ref="J56:K56"/>
    <mergeCell ref="J61:K61"/>
    <mergeCell ref="K63:L63"/>
    <mergeCell ref="J60:K60"/>
    <mergeCell ref="K65:L65"/>
    <mergeCell ref="J10:K10"/>
    <mergeCell ref="J13:L13"/>
    <mergeCell ref="J15:K15"/>
    <mergeCell ref="J20:K20"/>
    <mergeCell ref="F19:G19"/>
    <mergeCell ref="J19:K19"/>
    <mergeCell ref="J33:K33"/>
    <mergeCell ref="J38:K38"/>
    <mergeCell ref="K42:L42"/>
    <mergeCell ref="F10:G10"/>
    <mergeCell ref="F13:H13"/>
    <mergeCell ref="F15:G15"/>
    <mergeCell ref="F20:G20"/>
    <mergeCell ref="F25:H25"/>
    <mergeCell ref="G27:H27"/>
    <mergeCell ref="J25:L25"/>
    <mergeCell ref="K27:L27"/>
    <mergeCell ref="G40:H40"/>
    <mergeCell ref="G29:H29"/>
    <mergeCell ref="G31:H31"/>
    <mergeCell ref="F33:G33"/>
    <mergeCell ref="F38:G38"/>
    <mergeCell ref="G42:H42"/>
    <mergeCell ref="K29:L29"/>
    <mergeCell ref="B10:C10"/>
    <mergeCell ref="B15:C15"/>
    <mergeCell ref="B20:C20"/>
    <mergeCell ref="B33:C33"/>
    <mergeCell ref="B38:C38"/>
    <mergeCell ref="B46:C46"/>
    <mergeCell ref="B51:C51"/>
    <mergeCell ref="C63:D63"/>
    <mergeCell ref="C65:D65"/>
    <mergeCell ref="C27:D27"/>
    <mergeCell ref="C29:D29"/>
    <mergeCell ref="C31:D31"/>
    <mergeCell ref="C42:D42"/>
    <mergeCell ref="C44:D44"/>
    <mergeCell ref="B54:D54"/>
    <mergeCell ref="B13:D13"/>
    <mergeCell ref="B25:D25"/>
    <mergeCell ref="C40:D40"/>
    <mergeCell ref="B19:C19"/>
    <mergeCell ref="B37:C37"/>
    <mergeCell ref="B56:C56"/>
    <mergeCell ref="B61:C61"/>
    <mergeCell ref="B60:C60"/>
    <mergeCell ref="N9:O9"/>
    <mergeCell ref="R9:S9"/>
    <mergeCell ref="V9:W9"/>
    <mergeCell ref="Z9:AA9"/>
    <mergeCell ref="AE9:AF9"/>
    <mergeCell ref="AI9:AJ9"/>
    <mergeCell ref="N19:O19"/>
    <mergeCell ref="R19:S19"/>
    <mergeCell ref="V19:W19"/>
    <mergeCell ref="Z19:AA19"/>
    <mergeCell ref="R10:S10"/>
    <mergeCell ref="R13:T13"/>
    <mergeCell ref="R15:S15"/>
    <mergeCell ref="N10:O10"/>
    <mergeCell ref="N13:P13"/>
    <mergeCell ref="N15:O15"/>
    <mergeCell ref="V13:X13"/>
    <mergeCell ref="V15:W15"/>
    <mergeCell ref="Z10:AA10"/>
    <mergeCell ref="Z13:AB13"/>
    <mergeCell ref="Z15:AA15"/>
    <mergeCell ref="V10:W10"/>
    <mergeCell ref="B9:C9"/>
    <mergeCell ref="AE60:AF60"/>
    <mergeCell ref="C22:D22"/>
    <mergeCell ref="G22:H22"/>
    <mergeCell ref="K22:L22"/>
    <mergeCell ref="O22:P22"/>
    <mergeCell ref="S22:T22"/>
    <mergeCell ref="W22:X22"/>
    <mergeCell ref="AA22:AB22"/>
    <mergeCell ref="AF22:AG22"/>
    <mergeCell ref="J37:K37"/>
    <mergeCell ref="N37:O37"/>
    <mergeCell ref="R37:S37"/>
    <mergeCell ref="V37:W37"/>
    <mergeCell ref="Z37:AA37"/>
    <mergeCell ref="J50:K50"/>
    <mergeCell ref="N50:O50"/>
    <mergeCell ref="B50:C50"/>
    <mergeCell ref="V50:W50"/>
    <mergeCell ref="Z50:AA50"/>
    <mergeCell ref="AE50:AF50"/>
    <mergeCell ref="N60:O60"/>
    <mergeCell ref="F9:G9"/>
    <mergeCell ref="J9:K9"/>
    <mergeCell ref="S84:T84"/>
    <mergeCell ref="S86:T86"/>
    <mergeCell ref="S88:T88"/>
    <mergeCell ref="W84:X84"/>
    <mergeCell ref="W86:X86"/>
    <mergeCell ref="W88:X88"/>
    <mergeCell ref="B82:D82"/>
    <mergeCell ref="C67:D67"/>
    <mergeCell ref="C69:D69"/>
    <mergeCell ref="C74:D74"/>
    <mergeCell ref="C76:D76"/>
    <mergeCell ref="B72:D72"/>
    <mergeCell ref="F82:H82"/>
    <mergeCell ref="F72:H72"/>
    <mergeCell ref="G74:H74"/>
    <mergeCell ref="G76:H76"/>
    <mergeCell ref="J82:L82"/>
    <mergeCell ref="J72:L72"/>
    <mergeCell ref="K74:L74"/>
    <mergeCell ref="O84:P84"/>
    <mergeCell ref="O86:P86"/>
    <mergeCell ref="O88:P88"/>
    <mergeCell ref="C84:D84"/>
    <mergeCell ref="C86:D86"/>
    <mergeCell ref="V91:X91"/>
    <mergeCell ref="V93:W93"/>
    <mergeCell ref="F97:G97"/>
    <mergeCell ref="J97:K97"/>
    <mergeCell ref="N97:O97"/>
    <mergeCell ref="C100:D100"/>
    <mergeCell ref="B103:D103"/>
    <mergeCell ref="B102:C102"/>
    <mergeCell ref="G100:H100"/>
    <mergeCell ref="F102:G102"/>
    <mergeCell ref="F103:H103"/>
    <mergeCell ref="B91:D91"/>
    <mergeCell ref="F91:H91"/>
    <mergeCell ref="J91:L91"/>
    <mergeCell ref="J93:K93"/>
    <mergeCell ref="B98:C98"/>
    <mergeCell ref="F98:G98"/>
    <mergeCell ref="J98:K98"/>
    <mergeCell ref="N98:O98"/>
    <mergeCell ref="R98:S98"/>
    <mergeCell ref="V98:W98"/>
    <mergeCell ref="F106:H106"/>
    <mergeCell ref="F108:G108"/>
    <mergeCell ref="F109:H109"/>
    <mergeCell ref="F111:G111"/>
    <mergeCell ref="F112:H112"/>
    <mergeCell ref="F115:H115"/>
    <mergeCell ref="F93:G93"/>
    <mergeCell ref="R91:T91"/>
    <mergeCell ref="R93:S93"/>
    <mergeCell ref="F105:G105"/>
    <mergeCell ref="C88:D88"/>
    <mergeCell ref="B93:C93"/>
    <mergeCell ref="B97:C97"/>
    <mergeCell ref="G84:H84"/>
    <mergeCell ref="G86:H86"/>
    <mergeCell ref="G88:H88"/>
    <mergeCell ref="K84:L84"/>
    <mergeCell ref="K86:L86"/>
    <mergeCell ref="K88:L88"/>
    <mergeCell ref="F121:G121"/>
    <mergeCell ref="J121:K121"/>
    <mergeCell ref="N121:O121"/>
    <mergeCell ref="R121:S121"/>
    <mergeCell ref="V121:W121"/>
    <mergeCell ref="Z121:AA121"/>
    <mergeCell ref="B137:C137"/>
    <mergeCell ref="B138:D138"/>
    <mergeCell ref="G124:H124"/>
    <mergeCell ref="F126:G126"/>
    <mergeCell ref="F122:G122"/>
    <mergeCell ref="F127:H127"/>
    <mergeCell ref="G129:H129"/>
    <mergeCell ref="G131:H131"/>
    <mergeCell ref="G133:H133"/>
    <mergeCell ref="G135:H135"/>
    <mergeCell ref="F137:G137"/>
    <mergeCell ref="F138:H138"/>
    <mergeCell ref="J138:L138"/>
    <mergeCell ref="N138:P138"/>
    <mergeCell ref="C140:D140"/>
    <mergeCell ref="C142:D142"/>
    <mergeCell ref="C144:D144"/>
    <mergeCell ref="C146:D146"/>
    <mergeCell ref="B150:C150"/>
    <mergeCell ref="B105:C105"/>
    <mergeCell ref="B106:D106"/>
    <mergeCell ref="C124:D124"/>
    <mergeCell ref="B127:D127"/>
    <mergeCell ref="B126:C126"/>
    <mergeCell ref="C129:D129"/>
    <mergeCell ref="C131:D131"/>
    <mergeCell ref="C133:D133"/>
    <mergeCell ref="C135:D135"/>
    <mergeCell ref="B117:C117"/>
    <mergeCell ref="C148:D148"/>
    <mergeCell ref="B122:C122"/>
    <mergeCell ref="B121:C121"/>
    <mergeCell ref="B108:C108"/>
    <mergeCell ref="B109:D109"/>
    <mergeCell ref="B111:C111"/>
    <mergeCell ref="B112:D112"/>
    <mergeCell ref="B115:D115"/>
    <mergeCell ref="G140:H140"/>
    <mergeCell ref="G142:H142"/>
    <mergeCell ref="G144:H144"/>
    <mergeCell ref="G146:H146"/>
    <mergeCell ref="F150:G150"/>
    <mergeCell ref="K100:L100"/>
    <mergeCell ref="J102:K102"/>
    <mergeCell ref="J103:L103"/>
    <mergeCell ref="J105:K105"/>
    <mergeCell ref="J106:L106"/>
    <mergeCell ref="J108:K108"/>
    <mergeCell ref="J109:L109"/>
    <mergeCell ref="J111:K111"/>
    <mergeCell ref="J112:L112"/>
    <mergeCell ref="J115:L115"/>
    <mergeCell ref="J117:K117"/>
    <mergeCell ref="K124:L124"/>
    <mergeCell ref="J126:K126"/>
    <mergeCell ref="J127:L127"/>
    <mergeCell ref="K129:L129"/>
    <mergeCell ref="K131:L131"/>
    <mergeCell ref="K133:L133"/>
    <mergeCell ref="K135:L135"/>
    <mergeCell ref="J137:K137"/>
    <mergeCell ref="K140:L140"/>
    <mergeCell ref="K142:L142"/>
    <mergeCell ref="K144:L144"/>
    <mergeCell ref="K146:L146"/>
    <mergeCell ref="J150:K150"/>
    <mergeCell ref="O100:P100"/>
    <mergeCell ref="N102:O102"/>
    <mergeCell ref="N103:P103"/>
    <mergeCell ref="N105:O105"/>
    <mergeCell ref="N106:P106"/>
    <mergeCell ref="N108:O108"/>
    <mergeCell ref="N109:P109"/>
    <mergeCell ref="N111:O111"/>
    <mergeCell ref="N112:P112"/>
    <mergeCell ref="N115:P115"/>
    <mergeCell ref="N117:O117"/>
    <mergeCell ref="O124:P124"/>
    <mergeCell ref="N126:O126"/>
    <mergeCell ref="N127:P127"/>
    <mergeCell ref="O129:P129"/>
    <mergeCell ref="O131:P131"/>
    <mergeCell ref="O133:P133"/>
    <mergeCell ref="O135:P135"/>
    <mergeCell ref="N137:O137"/>
    <mergeCell ref="O140:P140"/>
    <mergeCell ref="O142:P142"/>
    <mergeCell ref="O144:P144"/>
    <mergeCell ref="O146:P146"/>
    <mergeCell ref="N150:O150"/>
    <mergeCell ref="S100:T100"/>
    <mergeCell ref="R102:S102"/>
    <mergeCell ref="R103:T103"/>
    <mergeCell ref="R105:S105"/>
    <mergeCell ref="R106:T106"/>
    <mergeCell ref="R108:S108"/>
    <mergeCell ref="R109:T109"/>
    <mergeCell ref="R111:S111"/>
    <mergeCell ref="R112:T112"/>
    <mergeCell ref="R115:T115"/>
    <mergeCell ref="R117:S117"/>
    <mergeCell ref="S124:T124"/>
    <mergeCell ref="R126:S126"/>
    <mergeCell ref="R127:T127"/>
    <mergeCell ref="S129:T129"/>
    <mergeCell ref="S131:T131"/>
    <mergeCell ref="S133:T133"/>
    <mergeCell ref="S135:T135"/>
    <mergeCell ref="R137:S137"/>
    <mergeCell ref="S140:T140"/>
    <mergeCell ref="S142:T142"/>
    <mergeCell ref="S144:T144"/>
    <mergeCell ref="S146:T146"/>
    <mergeCell ref="R150:S150"/>
    <mergeCell ref="W100:X100"/>
    <mergeCell ref="V102:W102"/>
    <mergeCell ref="V103:X103"/>
    <mergeCell ref="V105:W105"/>
    <mergeCell ref="V106:X106"/>
    <mergeCell ref="V108:W108"/>
    <mergeCell ref="V109:X109"/>
    <mergeCell ref="V111:W111"/>
    <mergeCell ref="V112:X112"/>
    <mergeCell ref="V115:X115"/>
    <mergeCell ref="V117:W117"/>
    <mergeCell ref="W124:X124"/>
    <mergeCell ref="V126:W126"/>
    <mergeCell ref="V127:X127"/>
    <mergeCell ref="W129:X129"/>
    <mergeCell ref="W131:X131"/>
    <mergeCell ref="W133:X133"/>
    <mergeCell ref="W135:X135"/>
    <mergeCell ref="Z117:AA117"/>
    <mergeCell ref="AA124:AB124"/>
    <mergeCell ref="Z126:AA126"/>
    <mergeCell ref="Z127:AB127"/>
    <mergeCell ref="AA129:AB129"/>
    <mergeCell ref="AA131:AB131"/>
    <mergeCell ref="AA133:AB133"/>
    <mergeCell ref="R138:T138"/>
    <mergeCell ref="AA135:AB135"/>
    <mergeCell ref="Z137:AA137"/>
    <mergeCell ref="Z138:AB138"/>
    <mergeCell ref="AA100:AB100"/>
    <mergeCell ref="Z102:AA102"/>
    <mergeCell ref="Z103:AB103"/>
    <mergeCell ref="Z105:AA105"/>
    <mergeCell ref="Z106:AB106"/>
    <mergeCell ref="Z108:AA108"/>
    <mergeCell ref="Z109:AB109"/>
    <mergeCell ref="Z111:AA111"/>
    <mergeCell ref="Z112:AB112"/>
    <mergeCell ref="AA140:AB140"/>
    <mergeCell ref="AA142:AB142"/>
    <mergeCell ref="AA144:AB144"/>
    <mergeCell ref="AA146:AB146"/>
    <mergeCell ref="Z150:AA150"/>
    <mergeCell ref="V137:W137"/>
    <mergeCell ref="V138:X138"/>
    <mergeCell ref="W140:X140"/>
    <mergeCell ref="W142:X142"/>
    <mergeCell ref="W144:X144"/>
    <mergeCell ref="W146:X146"/>
    <mergeCell ref="V150:W150"/>
    <mergeCell ref="AF100:AG100"/>
    <mergeCell ref="AE102:AF102"/>
    <mergeCell ref="AE103:AG103"/>
    <mergeCell ref="AE105:AF105"/>
    <mergeCell ref="AE106:AG106"/>
    <mergeCell ref="AE108:AF108"/>
    <mergeCell ref="AE109:AG109"/>
    <mergeCell ref="AE111:AF111"/>
    <mergeCell ref="AE112:AG112"/>
    <mergeCell ref="AI115:AK115"/>
    <mergeCell ref="AI117:AJ117"/>
    <mergeCell ref="AJ124:AK124"/>
    <mergeCell ref="AI126:AJ126"/>
    <mergeCell ref="AI127:AK127"/>
    <mergeCell ref="AJ129:AK129"/>
    <mergeCell ref="AJ131:AK131"/>
    <mergeCell ref="AJ133:AK133"/>
    <mergeCell ref="AE115:AG115"/>
    <mergeCell ref="AE117:AF117"/>
    <mergeCell ref="AF124:AG124"/>
    <mergeCell ref="AE126:AF126"/>
    <mergeCell ref="AE127:AG127"/>
    <mergeCell ref="AF129:AG129"/>
    <mergeCell ref="AF131:AG131"/>
    <mergeCell ref="AF133:AG133"/>
    <mergeCell ref="AE121:AF121"/>
    <mergeCell ref="AI121:AJ121"/>
    <mergeCell ref="AI122:AJ122"/>
    <mergeCell ref="AE122:AF122"/>
    <mergeCell ref="AJ100:AK100"/>
    <mergeCell ref="AI102:AJ102"/>
    <mergeCell ref="AI103:AK103"/>
    <mergeCell ref="AI105:AJ105"/>
    <mergeCell ref="AI106:AK106"/>
    <mergeCell ref="AI108:AJ108"/>
    <mergeCell ref="AI109:AK109"/>
    <mergeCell ref="AI111:AJ111"/>
    <mergeCell ref="AI112:AK112"/>
    <mergeCell ref="AJ135:AK135"/>
    <mergeCell ref="AI137:AJ137"/>
    <mergeCell ref="AI138:AK138"/>
    <mergeCell ref="AJ140:AK140"/>
    <mergeCell ref="AJ142:AK142"/>
    <mergeCell ref="AJ144:AK144"/>
    <mergeCell ref="AJ146:AK146"/>
    <mergeCell ref="AI150:AJ150"/>
    <mergeCell ref="AE137:AF137"/>
    <mergeCell ref="AE138:AG138"/>
    <mergeCell ref="AF140:AG140"/>
    <mergeCell ref="AF142:AG142"/>
    <mergeCell ref="AF144:AG144"/>
    <mergeCell ref="AF146:AG146"/>
    <mergeCell ref="AE150:AF150"/>
    <mergeCell ref="AF135:AG135"/>
  </mergeCells>
  <dataValidations count="1">
    <dataValidation type="list" allowBlank="1" showInputMessage="1" showErrorMessage="1" sqref="C61 C20 C38 C51 O61 O20 W61 W20 W38 K61 K20 K38 K51 O38 S61 AA61 AA20 AA38 AA51 AF61 AF20 AF38 AF51 S20 S38 S51 O51 W51 G61 G20 G38 G51 AJ61 AJ20 AJ38 AJ51 C98 G98 K98 W98 S98 AF98 O98 W122 AA98 C122 AF122 AA122 O122 G122 K122 S122 AJ98 AJ122">
      <formula1>"1º,2º,3º,4º,5º,6º,8º,9º,10º"</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Parâmetros!$U$3:$U$12</xm:f>
          </x14:formula1>
          <xm:sqref>D15 D93 D33 D46 D56 AG15 D117 AG33 AG46 AG56 H15 AG93 H33 H46 L93 L15 AG117 L33 L46 H56 P15 AK150 P33 P46 L56 T15 X93 T33 T46 P56 X15 AB56 X33 X46 T56 AB15 L117 AB33 AB46 X56 P117 AK15 H117 AK33 AK46 AK56 H93 T117 P93 X117 T93 AB117 AK93 AK117 D150 AG150 AB93 H150 L150 P150 T150 X150 AB150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2:Q2820"/>
  <sheetViews>
    <sheetView showGridLines="0" showRowColHeaders="0" zoomScaleNormal="10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507" t="s">
        <v>75</v>
      </c>
      <c r="B2" s="507"/>
      <c r="C2" s="507"/>
      <c r="D2" s="507"/>
      <c r="E2" s="507"/>
      <c r="F2" s="507"/>
      <c r="G2" s="507"/>
      <c r="H2" s="507"/>
      <c r="I2" s="507"/>
      <c r="J2" s="507"/>
      <c r="K2" s="507"/>
      <c r="L2" s="507"/>
      <c r="M2" s="507"/>
      <c r="N2" s="507"/>
      <c r="O2" s="507"/>
      <c r="P2" s="507"/>
      <c r="Q2" s="507"/>
    </row>
    <row r="3" spans="1:17" x14ac:dyDescent="0.2">
      <c r="A3" s="507"/>
      <c r="B3" s="507"/>
      <c r="C3" s="507"/>
      <c r="D3" s="507"/>
      <c r="E3" s="507"/>
      <c r="F3" s="507"/>
      <c r="G3" s="507"/>
      <c r="H3" s="507"/>
      <c r="I3" s="507"/>
      <c r="J3" s="507"/>
      <c r="K3" s="507"/>
      <c r="L3" s="507"/>
      <c r="M3" s="507"/>
      <c r="N3" s="507"/>
      <c r="O3" s="507"/>
      <c r="P3" s="507"/>
      <c r="Q3" s="507"/>
    </row>
    <row r="4" spans="1:17" x14ac:dyDescent="0.2">
      <c r="A4" s="507"/>
      <c r="B4" s="507"/>
      <c r="C4" s="507"/>
      <c r="D4" s="507"/>
      <c r="E4" s="507"/>
      <c r="F4" s="507"/>
      <c r="G4" s="507"/>
      <c r="H4" s="507"/>
      <c r="I4" s="507"/>
      <c r="J4" s="507"/>
      <c r="K4" s="507"/>
      <c r="L4" s="507"/>
      <c r="M4" s="507"/>
      <c r="N4" s="507"/>
      <c r="O4" s="507"/>
      <c r="P4" s="507"/>
      <c r="Q4" s="507"/>
    </row>
    <row r="5" spans="1:17" x14ac:dyDescent="0.2">
      <c r="A5" s="507"/>
      <c r="B5" s="507"/>
      <c r="C5" s="507"/>
      <c r="D5" s="507"/>
      <c r="E5" s="507"/>
      <c r="F5" s="507"/>
      <c r="G5" s="507"/>
      <c r="H5" s="507"/>
      <c r="I5" s="507"/>
      <c r="J5" s="507"/>
      <c r="K5" s="507"/>
      <c r="L5" s="507"/>
      <c r="M5" s="507"/>
      <c r="N5" s="507"/>
      <c r="O5" s="507"/>
      <c r="P5" s="507"/>
      <c r="Q5" s="507"/>
    </row>
    <row r="7" spans="1:17" ht="15" x14ac:dyDescent="0.25">
      <c r="A7" s="773" t="s">
        <v>66</v>
      </c>
      <c r="B7" s="773"/>
      <c r="C7" s="773"/>
      <c r="D7" s="773"/>
      <c r="E7" s="773"/>
      <c r="F7" s="773"/>
      <c r="G7" s="773"/>
      <c r="H7" s="773"/>
      <c r="I7" s="773"/>
      <c r="J7" s="773"/>
      <c r="K7" s="773"/>
      <c r="L7" s="773"/>
      <c r="M7" s="773"/>
      <c r="N7" s="773"/>
      <c r="O7" s="773"/>
      <c r="P7" s="773"/>
      <c r="Q7" s="773"/>
    </row>
    <row r="9" spans="1:17" x14ac:dyDescent="0.2">
      <c r="A9" s="547" t="s">
        <v>67</v>
      </c>
      <c r="B9" s="547"/>
      <c r="C9" s="547"/>
      <c r="D9" s="547"/>
      <c r="E9" s="770" t="str">
        <f>IF('Informações Gerais'!$E$7:$F$7="","",'Informações Gerais'!$E$7:$F$7)</f>
        <v/>
      </c>
      <c r="F9" s="771"/>
      <c r="G9" s="771"/>
      <c r="H9" s="772"/>
      <c r="J9" s="46" t="s">
        <v>68</v>
      </c>
      <c r="K9" s="770" t="str">
        <f>IF('Informações Gerais'!E9="","",'Informações Gerais'!E9)</f>
        <v>RFP de Gestão de Fraudes</v>
      </c>
      <c r="L9" s="771"/>
      <c r="M9" s="771"/>
      <c r="N9" s="771"/>
      <c r="O9" s="772"/>
    </row>
    <row r="10" spans="1:17" x14ac:dyDescent="0.2">
      <c r="A10" s="46"/>
      <c r="B10" s="46"/>
      <c r="C10" s="46"/>
      <c r="D10" s="46"/>
      <c r="E10" s="4"/>
      <c r="F10" s="4"/>
      <c r="G10" s="4"/>
      <c r="H10" s="4"/>
      <c r="J10" s="45"/>
      <c r="K10" s="4"/>
      <c r="L10" s="4"/>
      <c r="M10" s="4"/>
      <c r="N10" s="4"/>
      <c r="O10" s="4"/>
    </row>
    <row r="11" spans="1:17" x14ac:dyDescent="0.2">
      <c r="A11" s="547" t="s">
        <v>69</v>
      </c>
      <c r="B11" s="547"/>
      <c r="C11" s="547"/>
      <c r="D11" s="547"/>
      <c r="E11" s="770" t="str">
        <f>IF('Informações Gerais'!K7="","",'Informações Gerais'!K7)</f>
        <v/>
      </c>
      <c r="F11" s="771"/>
      <c r="G11" s="771"/>
      <c r="H11" s="772"/>
      <c r="J11" s="44" t="s">
        <v>277</v>
      </c>
      <c r="K11" s="707" t="str">
        <f>IF('Informações Gerais'!E11="","",'Informações Gerais'!E11)</f>
        <v>Vinicius Martins (Arquitetura Corporativa); Leandro Frossard (CSOL - RA e Anti-fraude); Christiano Bianchini (SI); Leonardo Santos (Operações); Alessandra Anjos (Infra); Kleyton Soares (área usuária); Patrick Barbosa (Contratos de TI)</v>
      </c>
      <c r="L11" s="708"/>
      <c r="M11" s="708"/>
      <c r="N11" s="708"/>
      <c r="O11" s="709"/>
    </row>
    <row r="12" spans="1:17" x14ac:dyDescent="0.2">
      <c r="A12" s="46"/>
      <c r="B12" s="46"/>
      <c r="C12" s="46"/>
      <c r="D12" s="46"/>
      <c r="E12" s="4"/>
      <c r="F12" s="4"/>
      <c r="G12" s="4"/>
      <c r="H12" s="4"/>
      <c r="J12" s="45"/>
      <c r="K12" s="710"/>
      <c r="L12" s="711"/>
      <c r="M12" s="711"/>
      <c r="N12" s="711"/>
      <c r="O12" s="712"/>
    </row>
    <row r="13" spans="1:17" x14ac:dyDescent="0.2">
      <c r="A13" s="547" t="s">
        <v>70</v>
      </c>
      <c r="B13" s="547"/>
      <c r="C13" s="547"/>
      <c r="D13" s="547"/>
      <c r="E13" s="707" t="str">
        <f>IF('Informações Gerais'!$E$15&gt;=2,CONCATENATE('Informações Gerais'!F17," / ",'Informações Gerais'!F18,IF('Informações Gerais'!$E$15&gt;=3," / "&amp;'Informações Gerais'!F19,""),IF('Informações Gerais'!$E$15&gt;=4," / "&amp;'Informações Gerais'!F20,""),IF('Informações Gerais'!$E$15&gt;=5," / "&amp;'Informações Gerais'!F21,""),IF('Informações Gerais'!$E$15&gt;=6," / "&amp;'Informações Gerais'!F22,""),IF('Informações Gerais'!$E$15&gt;=7," / "&amp;'Informações Gerais'!F23,""),IF('Informações Gerais'!$E$15&gt;=8," / "&amp;'Informações Gerais'!F24,""),IF('Informações Gerais'!$E$15&gt;=9," / "&amp;'Informações Gerais'!F25,""),IF('Informações Gerais'!$E$15&gt;=10," / "&amp;'Informações Gerais'!F26,"")),"")</f>
        <v>AMDOcs / E&amp;Y/SAP / SAS / Telemont/HPE / Teradata / Trópico/Enghouse / WeDo</v>
      </c>
      <c r="F13" s="708"/>
      <c r="G13" s="708"/>
      <c r="H13" s="709"/>
      <c r="J13" s="45"/>
      <c r="K13" s="710"/>
      <c r="L13" s="711"/>
      <c r="M13" s="711"/>
      <c r="N13" s="711"/>
      <c r="O13" s="712"/>
    </row>
    <row r="14" spans="1:17" x14ac:dyDescent="0.2">
      <c r="A14" s="44"/>
      <c r="B14" s="44"/>
      <c r="C14" s="44"/>
      <c r="D14" s="44"/>
      <c r="E14" s="710"/>
      <c r="F14" s="711"/>
      <c r="G14" s="711"/>
      <c r="H14" s="712"/>
      <c r="J14" s="45"/>
      <c r="K14" s="710"/>
      <c r="L14" s="711"/>
      <c r="M14" s="711"/>
      <c r="N14" s="711"/>
      <c r="O14" s="712"/>
    </row>
    <row r="15" spans="1:17" x14ac:dyDescent="0.2">
      <c r="A15" s="44"/>
      <c r="B15" s="44"/>
      <c r="C15" s="44"/>
      <c r="D15" s="44"/>
      <c r="E15" s="710"/>
      <c r="F15" s="711"/>
      <c r="G15" s="711"/>
      <c r="H15" s="712"/>
      <c r="J15" s="45"/>
      <c r="K15" s="710"/>
      <c r="L15" s="711"/>
      <c r="M15" s="711"/>
      <c r="N15" s="711"/>
      <c r="O15" s="712"/>
    </row>
    <row r="16" spans="1:17" x14ac:dyDescent="0.2">
      <c r="A16" s="44"/>
      <c r="B16" s="44"/>
      <c r="C16" s="44"/>
      <c r="D16" s="44"/>
      <c r="E16" s="710"/>
      <c r="F16" s="711"/>
      <c r="G16" s="711"/>
      <c r="H16" s="712"/>
      <c r="J16" s="45"/>
      <c r="K16" s="710"/>
      <c r="L16" s="711"/>
      <c r="M16" s="711"/>
      <c r="N16" s="711"/>
      <c r="O16" s="712"/>
    </row>
    <row r="17" spans="1:17" x14ac:dyDescent="0.2">
      <c r="A17" s="44"/>
      <c r="B17" s="44"/>
      <c r="C17" s="44"/>
      <c r="D17" s="44"/>
      <c r="E17" s="713"/>
      <c r="F17" s="714"/>
      <c r="G17" s="714"/>
      <c r="H17" s="715"/>
      <c r="J17" s="45"/>
      <c r="K17" s="713"/>
      <c r="L17" s="714"/>
      <c r="M17" s="714"/>
      <c r="N17" s="714"/>
      <c r="O17" s="715"/>
    </row>
    <row r="19" spans="1:17" ht="15.75" x14ac:dyDescent="0.25">
      <c r="A19" s="774" t="s">
        <v>267</v>
      </c>
      <c r="B19" s="774"/>
      <c r="C19" s="774"/>
      <c r="D19" s="774"/>
      <c r="E19" s="774"/>
      <c r="F19" s="774"/>
      <c r="G19" s="774"/>
      <c r="H19" s="774"/>
      <c r="I19" s="774"/>
      <c r="J19" s="774"/>
      <c r="K19" s="774"/>
      <c r="L19" s="774"/>
      <c r="M19" s="774"/>
      <c r="N19" s="774"/>
      <c r="O19" s="774"/>
      <c r="P19" s="774"/>
      <c r="Q19" s="774"/>
    </row>
    <row r="21" spans="1:17" ht="15.75" thickBot="1" x14ac:dyDescent="0.25">
      <c r="A21" s="769" t="str">
        <f>CONCATENATE("Proponente: ",'Prop A'!$E$8)</f>
        <v>Proponente: AMDOcs</v>
      </c>
      <c r="B21" s="769"/>
      <c r="C21" s="769"/>
      <c r="D21" s="769"/>
      <c r="E21" s="769"/>
      <c r="F21" s="769"/>
      <c r="G21" s="769"/>
      <c r="H21" s="769"/>
      <c r="I21" s="769"/>
      <c r="J21" s="769"/>
      <c r="K21" s="769"/>
      <c r="L21" s="769"/>
      <c r="M21" s="769"/>
      <c r="N21" s="769"/>
      <c r="O21" s="769"/>
      <c r="P21" s="769"/>
      <c r="Q21" s="769"/>
    </row>
    <row r="23" spans="1:17" ht="15" x14ac:dyDescent="0.25">
      <c r="B23" s="203" t="str">
        <f>Máximo!$B$13</f>
        <v>Critérios de Inclusão</v>
      </c>
      <c r="E23" s="80" t="str">
        <f>IF('Prop A'!$K$13="","",'Prop A'!$K$13)</f>
        <v>Atende</v>
      </c>
    </row>
    <row r="26" spans="1:17" ht="15" x14ac:dyDescent="0.25">
      <c r="B26" s="203" t="str">
        <f>Máximo!$B$24</f>
        <v>Qualificação do Fornecedor</v>
      </c>
    </row>
    <row r="42" spans="2:16" ht="15" x14ac:dyDescent="0.25">
      <c r="B42" s="203" t="str">
        <f>Máximo!$B$30</f>
        <v>Produto</v>
      </c>
    </row>
    <row r="44" spans="2:16" ht="12.75" customHeight="1" x14ac:dyDescent="0.2">
      <c r="D44" s="204"/>
      <c r="E44" s="204"/>
      <c r="F44" s="191" t="s">
        <v>211</v>
      </c>
      <c r="G44" s="205" t="str">
        <f>IF('Prop A'!$I$32="","",'Prop A'!$I$32)</f>
        <v>Atende Parcialmente</v>
      </c>
    </row>
    <row r="46" spans="2:16" x14ac:dyDescent="0.2">
      <c r="C46" s="210"/>
      <c r="D46" s="211"/>
      <c r="E46" s="211"/>
      <c r="F46" s="211"/>
      <c r="G46" s="211"/>
      <c r="H46" s="211"/>
      <c r="I46" s="211"/>
      <c r="J46" s="211"/>
      <c r="K46" s="211"/>
      <c r="L46" s="211"/>
      <c r="M46" s="211"/>
      <c r="N46" s="211"/>
      <c r="O46" s="211"/>
      <c r="P46" s="212"/>
    </row>
    <row r="47" spans="2:16" x14ac:dyDescent="0.2">
      <c r="C47" s="213"/>
      <c r="D47" s="35"/>
      <c r="E47" s="35"/>
      <c r="F47" s="35"/>
      <c r="G47" s="35"/>
      <c r="H47" s="35"/>
      <c r="I47" s="35"/>
      <c r="J47" s="35"/>
      <c r="K47" s="35"/>
      <c r="L47" s="35"/>
      <c r="M47" s="35"/>
      <c r="N47" s="35"/>
      <c r="O47" s="35"/>
      <c r="P47" s="214"/>
    </row>
    <row r="48" spans="2:16" x14ac:dyDescent="0.2">
      <c r="C48" s="213"/>
      <c r="D48" s="35"/>
      <c r="E48" s="35"/>
      <c r="F48" s="35"/>
      <c r="G48" s="35"/>
      <c r="H48" s="35"/>
      <c r="I48" s="35"/>
      <c r="J48" s="35"/>
      <c r="K48" s="35"/>
      <c r="L48" s="35"/>
      <c r="M48" s="35"/>
      <c r="N48" s="35"/>
      <c r="O48" s="35"/>
      <c r="P48" s="214"/>
    </row>
    <row r="49" spans="3:16" x14ac:dyDescent="0.2">
      <c r="C49" s="213"/>
      <c r="D49" s="35"/>
      <c r="E49" s="35"/>
      <c r="F49" s="35"/>
      <c r="G49" s="35"/>
      <c r="H49" s="35"/>
      <c r="I49" s="35"/>
      <c r="J49" s="35"/>
      <c r="K49" s="35"/>
      <c r="L49" s="35"/>
      <c r="M49" s="35"/>
      <c r="N49" s="35"/>
      <c r="O49" s="35"/>
      <c r="P49" s="214"/>
    </row>
    <row r="50" spans="3:16" x14ac:dyDescent="0.2">
      <c r="C50" s="213"/>
      <c r="D50" s="35"/>
      <c r="E50" s="35"/>
      <c r="F50" s="35"/>
      <c r="G50" s="35"/>
      <c r="H50" s="35"/>
      <c r="I50" s="35"/>
      <c r="J50" s="35"/>
      <c r="K50" s="35"/>
      <c r="L50" s="35"/>
      <c r="M50" s="35"/>
      <c r="N50" s="35"/>
      <c r="O50" s="35"/>
      <c r="P50" s="214"/>
    </row>
    <row r="51" spans="3:16" x14ac:dyDescent="0.2">
      <c r="C51" s="213"/>
      <c r="D51" s="35"/>
      <c r="E51" s="35"/>
      <c r="F51" s="35"/>
      <c r="G51" s="35"/>
      <c r="H51" s="35"/>
      <c r="I51" s="35"/>
      <c r="J51" s="35"/>
      <c r="K51" s="35"/>
      <c r="L51" s="35"/>
      <c r="M51" s="35"/>
      <c r="N51" s="35"/>
      <c r="O51" s="35"/>
      <c r="P51" s="214"/>
    </row>
    <row r="52" spans="3:16" x14ac:dyDescent="0.2">
      <c r="C52" s="213"/>
      <c r="D52" s="35"/>
      <c r="E52" s="35"/>
      <c r="F52" s="35"/>
      <c r="G52" s="35"/>
      <c r="H52" s="35"/>
      <c r="I52" s="35"/>
      <c r="J52" s="35"/>
      <c r="K52" s="35"/>
      <c r="L52" s="35"/>
      <c r="M52" s="35"/>
      <c r="N52" s="35"/>
      <c r="O52" s="35"/>
      <c r="P52" s="214"/>
    </row>
    <row r="53" spans="3:16" x14ac:dyDescent="0.2">
      <c r="C53" s="213"/>
      <c r="D53" s="35"/>
      <c r="E53" s="35"/>
      <c r="F53" s="35"/>
      <c r="G53" s="35"/>
      <c r="H53" s="35"/>
      <c r="I53" s="35"/>
      <c r="J53" s="35"/>
      <c r="K53" s="35"/>
      <c r="L53" s="35"/>
      <c r="M53" s="35"/>
      <c r="N53" s="35"/>
      <c r="O53" s="35"/>
      <c r="P53" s="214"/>
    </row>
    <row r="54" spans="3:16" x14ac:dyDescent="0.2">
      <c r="C54" s="213"/>
      <c r="D54" s="35"/>
      <c r="E54" s="35"/>
      <c r="F54" s="35"/>
      <c r="G54" s="35"/>
      <c r="H54" s="35"/>
      <c r="I54" s="35"/>
      <c r="J54" s="35"/>
      <c r="K54" s="35"/>
      <c r="L54" s="35"/>
      <c r="M54" s="35"/>
      <c r="N54" s="35"/>
      <c r="O54" s="35"/>
      <c r="P54" s="214"/>
    </row>
    <row r="55" spans="3:16" x14ac:dyDescent="0.2">
      <c r="C55" s="213"/>
      <c r="D55" s="35"/>
      <c r="E55" s="35"/>
      <c r="F55" s="35"/>
      <c r="G55" s="35"/>
      <c r="H55" s="35"/>
      <c r="I55" s="35"/>
      <c r="J55" s="35"/>
      <c r="K55" s="35"/>
      <c r="L55" s="35"/>
      <c r="M55" s="35"/>
      <c r="N55" s="35"/>
      <c r="O55" s="35"/>
      <c r="P55" s="214"/>
    </row>
    <row r="56" spans="3:16" x14ac:dyDescent="0.2">
      <c r="C56" s="213"/>
      <c r="D56" s="35"/>
      <c r="E56" s="35"/>
      <c r="F56" s="35"/>
      <c r="G56" s="35"/>
      <c r="H56" s="35"/>
      <c r="I56" s="35"/>
      <c r="J56" s="35"/>
      <c r="K56" s="35"/>
      <c r="L56" s="35"/>
      <c r="M56" s="35"/>
      <c r="N56" s="35"/>
      <c r="O56" s="35"/>
      <c r="P56" s="214"/>
    </row>
    <row r="57" spans="3:16" x14ac:dyDescent="0.2">
      <c r="C57" s="213"/>
      <c r="D57" s="35"/>
      <c r="E57" s="35"/>
      <c r="F57" s="35"/>
      <c r="G57" s="35"/>
      <c r="H57" s="35"/>
      <c r="I57" s="35"/>
      <c r="J57" s="35"/>
      <c r="K57" s="35"/>
      <c r="L57" s="35"/>
      <c r="M57" s="35"/>
      <c r="N57" s="35"/>
      <c r="O57" s="35"/>
      <c r="P57" s="214"/>
    </row>
    <row r="58" spans="3:16" x14ac:dyDescent="0.2">
      <c r="C58" s="213"/>
      <c r="D58" s="35"/>
      <c r="E58" s="35"/>
      <c r="F58" s="35"/>
      <c r="G58" s="35"/>
      <c r="H58" s="35"/>
      <c r="I58" s="35"/>
      <c r="J58" s="35"/>
      <c r="K58" s="35"/>
      <c r="L58" s="35"/>
      <c r="M58" s="35"/>
      <c r="N58" s="35"/>
      <c r="O58" s="35"/>
      <c r="P58" s="214"/>
    </row>
    <row r="59" spans="3:16" x14ac:dyDescent="0.2">
      <c r="C59" s="213"/>
      <c r="D59" s="35"/>
      <c r="E59" s="35"/>
      <c r="F59" s="35"/>
      <c r="G59" s="35"/>
      <c r="H59" s="35"/>
      <c r="I59" s="35"/>
      <c r="J59" s="35"/>
      <c r="K59" s="35"/>
      <c r="L59" s="35"/>
      <c r="M59" s="35"/>
      <c r="N59" s="35"/>
      <c r="O59" s="35"/>
      <c r="P59" s="214"/>
    </row>
    <row r="60" spans="3:16" x14ac:dyDescent="0.2">
      <c r="C60" s="213"/>
      <c r="D60" s="35"/>
      <c r="E60" s="35"/>
      <c r="F60" s="35"/>
      <c r="G60" s="35"/>
      <c r="H60" s="35"/>
      <c r="I60" s="35"/>
      <c r="J60" s="35"/>
      <c r="K60" s="35"/>
      <c r="L60" s="35"/>
      <c r="M60" s="35"/>
      <c r="N60" s="35"/>
      <c r="O60" s="35"/>
      <c r="P60" s="214"/>
    </row>
    <row r="61" spans="3:16" x14ac:dyDescent="0.2">
      <c r="C61" s="213"/>
      <c r="D61" s="35"/>
      <c r="E61" s="35"/>
      <c r="F61" s="35"/>
      <c r="G61" s="35"/>
      <c r="H61" s="35"/>
      <c r="I61" s="35"/>
      <c r="J61" s="35"/>
      <c r="K61" s="35"/>
      <c r="L61" s="35"/>
      <c r="M61" s="35"/>
      <c r="N61" s="35"/>
      <c r="O61" s="35"/>
      <c r="P61" s="214"/>
    </row>
    <row r="62" spans="3:16" x14ac:dyDescent="0.2">
      <c r="C62" s="213"/>
      <c r="D62" s="35"/>
      <c r="E62" s="35"/>
      <c r="F62" s="35"/>
      <c r="G62" s="35"/>
      <c r="H62" s="35"/>
      <c r="I62" s="35"/>
      <c r="J62" s="35"/>
      <c r="K62" s="35"/>
      <c r="L62" s="35"/>
      <c r="M62" s="35"/>
      <c r="N62" s="35"/>
      <c r="O62" s="35"/>
      <c r="P62" s="214"/>
    </row>
    <row r="63" spans="3:16" x14ac:dyDescent="0.2">
      <c r="C63" s="213"/>
      <c r="D63" s="35"/>
      <c r="E63" s="35"/>
      <c r="F63" s="35"/>
      <c r="G63" s="35"/>
      <c r="H63" s="35"/>
      <c r="I63" s="35"/>
      <c r="J63" s="35"/>
      <c r="K63" s="35"/>
      <c r="L63" s="35"/>
      <c r="M63" s="35"/>
      <c r="N63" s="35"/>
      <c r="O63" s="35"/>
      <c r="P63" s="214"/>
    </row>
    <row r="64" spans="3:16" x14ac:dyDescent="0.2">
      <c r="C64" s="213"/>
      <c r="D64" s="35"/>
      <c r="E64" s="35"/>
      <c r="F64" s="35"/>
      <c r="G64" s="35"/>
      <c r="H64" s="35"/>
      <c r="I64" s="35"/>
      <c r="J64" s="35"/>
      <c r="K64" s="35"/>
      <c r="L64" s="35"/>
      <c r="M64" s="35"/>
      <c r="N64" s="35"/>
      <c r="O64" s="35"/>
      <c r="P64" s="214"/>
    </row>
    <row r="65" spans="3:16" x14ac:dyDescent="0.2">
      <c r="C65" s="213"/>
      <c r="D65" s="35"/>
      <c r="E65" s="35"/>
      <c r="F65" s="35"/>
      <c r="G65" s="35"/>
      <c r="H65" s="35"/>
      <c r="I65" s="35"/>
      <c r="J65" s="35"/>
      <c r="K65" s="35"/>
      <c r="L65" s="35"/>
      <c r="M65" s="35"/>
      <c r="N65" s="35"/>
      <c r="O65" s="35"/>
      <c r="P65" s="214"/>
    </row>
    <row r="66" spans="3:16" x14ac:dyDescent="0.2">
      <c r="C66" s="213"/>
      <c r="D66" s="35"/>
      <c r="E66" s="35"/>
      <c r="F66" s="35"/>
      <c r="G66" s="35"/>
      <c r="H66" s="35"/>
      <c r="I66" s="35"/>
      <c r="J66" s="35"/>
      <c r="K66" s="35"/>
      <c r="L66" s="35"/>
      <c r="M66" s="35"/>
      <c r="N66" s="35"/>
      <c r="O66" s="35"/>
      <c r="P66" s="214"/>
    </row>
    <row r="67" spans="3:16" x14ac:dyDescent="0.2">
      <c r="C67" s="213"/>
      <c r="D67" s="35"/>
      <c r="E67" s="35"/>
      <c r="F67" s="35"/>
      <c r="G67" s="35"/>
      <c r="H67" s="35"/>
      <c r="I67" s="35"/>
      <c r="J67" s="35"/>
      <c r="K67" s="35"/>
      <c r="L67" s="35"/>
      <c r="M67" s="35"/>
      <c r="N67" s="35"/>
      <c r="O67" s="35"/>
      <c r="P67" s="214"/>
    </row>
    <row r="68" spans="3:16" x14ac:dyDescent="0.2">
      <c r="C68" s="213"/>
      <c r="D68" s="35"/>
      <c r="E68" s="35"/>
      <c r="F68" s="35"/>
      <c r="G68" s="35"/>
      <c r="H68" s="35"/>
      <c r="I68" s="35"/>
      <c r="J68" s="35"/>
      <c r="K68" s="35"/>
      <c r="L68" s="35"/>
      <c r="M68" s="35"/>
      <c r="N68" s="35"/>
      <c r="O68" s="35"/>
      <c r="P68" s="214"/>
    </row>
    <row r="69" spans="3:16" x14ac:dyDescent="0.2">
      <c r="C69" s="213"/>
      <c r="D69" s="35"/>
      <c r="E69" s="35"/>
      <c r="F69" s="35"/>
      <c r="G69" s="35"/>
      <c r="H69" s="35"/>
      <c r="I69" s="35"/>
      <c r="J69" s="35"/>
      <c r="K69" s="35"/>
      <c r="L69" s="35"/>
      <c r="M69" s="35"/>
      <c r="N69" s="35"/>
      <c r="O69" s="35"/>
      <c r="P69" s="214"/>
    </row>
    <row r="70" spans="3:16" x14ac:dyDescent="0.2">
      <c r="C70" s="213"/>
      <c r="D70" s="35"/>
      <c r="E70" s="35"/>
      <c r="F70" s="35"/>
      <c r="G70" s="35"/>
      <c r="H70" s="35"/>
      <c r="I70" s="35"/>
      <c r="J70" s="35"/>
      <c r="K70" s="35"/>
      <c r="L70" s="35"/>
      <c r="M70" s="35"/>
      <c r="N70" s="35"/>
      <c r="O70" s="35"/>
      <c r="P70" s="214"/>
    </row>
    <row r="71" spans="3:16" x14ac:dyDescent="0.2">
      <c r="C71" s="213"/>
      <c r="D71" s="35"/>
      <c r="E71" s="35"/>
      <c r="F71" s="35"/>
      <c r="G71" s="35"/>
      <c r="H71" s="35"/>
      <c r="I71" s="35"/>
      <c r="J71" s="35"/>
      <c r="K71" s="35"/>
      <c r="L71" s="35"/>
      <c r="M71" s="35"/>
      <c r="N71" s="35"/>
      <c r="O71" s="35"/>
      <c r="P71" s="214"/>
    </row>
    <row r="72" spans="3:16" x14ac:dyDescent="0.2">
      <c r="C72" s="213"/>
      <c r="D72" s="35"/>
      <c r="E72" s="35"/>
      <c r="F72" s="35"/>
      <c r="G72" s="35"/>
      <c r="H72" s="35"/>
      <c r="I72" s="35"/>
      <c r="J72" s="35"/>
      <c r="K72" s="35"/>
      <c r="L72" s="35"/>
      <c r="M72" s="35"/>
      <c r="N72" s="35"/>
      <c r="O72" s="35"/>
      <c r="P72" s="214"/>
    </row>
    <row r="73" spans="3:16" x14ac:dyDescent="0.2">
      <c r="C73" s="213"/>
      <c r="D73" s="35"/>
      <c r="E73" s="35"/>
      <c r="F73" s="35"/>
      <c r="G73" s="35"/>
      <c r="H73" s="35"/>
      <c r="I73" s="35"/>
      <c r="J73" s="35"/>
      <c r="K73" s="35"/>
      <c r="L73" s="35"/>
      <c r="M73" s="35"/>
      <c r="N73" s="35"/>
      <c r="O73" s="35"/>
      <c r="P73" s="214"/>
    </row>
    <row r="74" spans="3:16" x14ac:dyDescent="0.2">
      <c r="C74" s="213"/>
      <c r="D74" s="35"/>
      <c r="E74" s="35"/>
      <c r="F74" s="35"/>
      <c r="G74" s="35"/>
      <c r="H74" s="35"/>
      <c r="I74" s="35"/>
      <c r="J74" s="35"/>
      <c r="K74" s="35"/>
      <c r="L74" s="35"/>
      <c r="M74" s="35"/>
      <c r="N74" s="35"/>
      <c r="O74" s="35"/>
      <c r="P74" s="214"/>
    </row>
    <row r="75" spans="3:16" x14ac:dyDescent="0.2">
      <c r="C75" s="213"/>
      <c r="D75" s="35"/>
      <c r="E75" s="35"/>
      <c r="F75" s="35"/>
      <c r="G75" s="35"/>
      <c r="H75" s="35"/>
      <c r="I75" s="35"/>
      <c r="J75" s="35"/>
      <c r="K75" s="35"/>
      <c r="L75" s="35"/>
      <c r="M75" s="35"/>
      <c r="N75" s="35"/>
      <c r="O75" s="35"/>
      <c r="P75" s="214"/>
    </row>
    <row r="76" spans="3:16" x14ac:dyDescent="0.2">
      <c r="C76" s="213"/>
      <c r="D76" s="35"/>
      <c r="E76" s="35"/>
      <c r="F76" s="35"/>
      <c r="G76" s="35"/>
      <c r="H76" s="35"/>
      <c r="I76" s="35"/>
      <c r="J76" s="35"/>
      <c r="K76" s="35"/>
      <c r="L76" s="35"/>
      <c r="M76" s="35"/>
      <c r="N76" s="35"/>
      <c r="O76" s="35"/>
      <c r="P76" s="214"/>
    </row>
    <row r="77" spans="3:16" x14ac:dyDescent="0.2">
      <c r="C77" s="213"/>
      <c r="D77" s="35"/>
      <c r="E77" s="35"/>
      <c r="F77" s="35"/>
      <c r="G77" s="35"/>
      <c r="H77" s="35"/>
      <c r="I77" s="35"/>
      <c r="J77" s="35"/>
      <c r="K77" s="35"/>
      <c r="L77" s="35"/>
      <c r="M77" s="35"/>
      <c r="N77" s="35"/>
      <c r="O77" s="35"/>
      <c r="P77" s="214"/>
    </row>
    <row r="78" spans="3:16" x14ac:dyDescent="0.2">
      <c r="C78" s="213"/>
      <c r="D78" s="35"/>
      <c r="E78" s="35"/>
      <c r="F78" s="35"/>
      <c r="G78" s="35"/>
      <c r="H78" s="35"/>
      <c r="I78" s="35"/>
      <c r="J78" s="35"/>
      <c r="K78" s="35"/>
      <c r="L78" s="35"/>
      <c r="M78" s="35"/>
      <c r="N78" s="35"/>
      <c r="O78" s="35"/>
      <c r="P78" s="214"/>
    </row>
    <row r="79" spans="3:16" x14ac:dyDescent="0.2">
      <c r="C79" s="213"/>
      <c r="D79" s="35"/>
      <c r="E79" s="35"/>
      <c r="F79" s="35"/>
      <c r="G79" s="35"/>
      <c r="H79" s="35"/>
      <c r="I79" s="35"/>
      <c r="J79" s="35"/>
      <c r="K79" s="35"/>
      <c r="L79" s="35"/>
      <c r="M79" s="35"/>
      <c r="N79" s="35"/>
      <c r="O79" s="35"/>
      <c r="P79" s="214"/>
    </row>
    <row r="80" spans="3:16" x14ac:dyDescent="0.2">
      <c r="C80" s="213"/>
      <c r="D80" s="35"/>
      <c r="E80" s="35"/>
      <c r="F80" s="35"/>
      <c r="G80" s="35"/>
      <c r="H80" s="35"/>
      <c r="I80" s="35"/>
      <c r="J80" s="35"/>
      <c r="K80" s="35"/>
      <c r="L80" s="35"/>
      <c r="M80" s="35"/>
      <c r="N80" s="35"/>
      <c r="O80" s="35"/>
      <c r="P80" s="214"/>
    </row>
    <row r="81" spans="2:16" x14ac:dyDescent="0.2">
      <c r="C81" s="215"/>
      <c r="D81" s="216"/>
      <c r="E81" s="216"/>
      <c r="F81" s="216"/>
      <c r="G81" s="216"/>
      <c r="H81" s="216"/>
      <c r="I81" s="216"/>
      <c r="J81" s="216"/>
      <c r="K81" s="216"/>
      <c r="L81" s="216"/>
      <c r="M81" s="216"/>
      <c r="N81" s="216"/>
      <c r="O81" s="216"/>
      <c r="P81" s="217"/>
    </row>
    <row r="84" spans="2:16" ht="15" x14ac:dyDescent="0.25">
      <c r="B84" s="203" t="str">
        <f>Máximo!$B$779</f>
        <v>Serviço</v>
      </c>
    </row>
    <row r="101" spans="2:2" ht="15" x14ac:dyDescent="0.25">
      <c r="B101" s="203" t="str">
        <f>Máximo!$B$785</f>
        <v>Treinamento</v>
      </c>
    </row>
    <row r="118" spans="1:12" ht="15" x14ac:dyDescent="0.25">
      <c r="B118" s="203" t="str">
        <f>Máximo!$B$792</f>
        <v>Arquitetura Física e Lógica</v>
      </c>
    </row>
    <row r="120" spans="1:12" x14ac:dyDescent="0.2">
      <c r="C120" s="739" t="s">
        <v>167</v>
      </c>
      <c r="D120" s="740"/>
      <c r="E120" s="740"/>
      <c r="F120" s="740"/>
      <c r="G120" s="741"/>
    </row>
    <row r="121" spans="1:12" x14ac:dyDescent="0.2">
      <c r="A121" s="45"/>
      <c r="C121" s="707" t="str">
        <f>IF('Prop A'!$E$796="","",'Prop A'!$E$796)</f>
        <v/>
      </c>
      <c r="D121" s="708"/>
      <c r="E121" s="708"/>
      <c r="F121" s="708"/>
      <c r="G121" s="708"/>
      <c r="H121" s="708"/>
      <c r="I121" s="708"/>
      <c r="J121" s="708"/>
      <c r="K121" s="708"/>
      <c r="L121" s="709"/>
    </row>
    <row r="122" spans="1:12" x14ac:dyDescent="0.2">
      <c r="A122" s="45"/>
      <c r="C122" s="710"/>
      <c r="D122" s="711"/>
      <c r="E122" s="711"/>
      <c r="F122" s="711"/>
      <c r="G122" s="711"/>
      <c r="H122" s="711"/>
      <c r="I122" s="711"/>
      <c r="J122" s="711"/>
      <c r="K122" s="711"/>
      <c r="L122" s="712"/>
    </row>
    <row r="123" spans="1:12" x14ac:dyDescent="0.2">
      <c r="A123" s="45"/>
      <c r="C123" s="710"/>
      <c r="D123" s="711"/>
      <c r="E123" s="711"/>
      <c r="F123" s="711"/>
      <c r="G123" s="711"/>
      <c r="H123" s="711"/>
      <c r="I123" s="711"/>
      <c r="J123" s="711"/>
      <c r="K123" s="711"/>
      <c r="L123" s="712"/>
    </row>
    <row r="124" spans="1:12" x14ac:dyDescent="0.2">
      <c r="A124" s="45"/>
      <c r="C124" s="710"/>
      <c r="D124" s="711"/>
      <c r="E124" s="711"/>
      <c r="F124" s="711"/>
      <c r="G124" s="711"/>
      <c r="H124" s="711"/>
      <c r="I124" s="711"/>
      <c r="J124" s="711"/>
      <c r="K124" s="711"/>
      <c r="L124" s="712"/>
    </row>
    <row r="125" spans="1:12" x14ac:dyDescent="0.2">
      <c r="A125" s="45"/>
      <c r="C125" s="710"/>
      <c r="D125" s="711"/>
      <c r="E125" s="711"/>
      <c r="F125" s="711"/>
      <c r="G125" s="711"/>
      <c r="H125" s="711"/>
      <c r="I125" s="711"/>
      <c r="J125" s="711"/>
      <c r="K125" s="711"/>
      <c r="L125" s="712"/>
    </row>
    <row r="126" spans="1:12" x14ac:dyDescent="0.2">
      <c r="A126" s="45"/>
      <c r="C126" s="710"/>
      <c r="D126" s="711"/>
      <c r="E126" s="711"/>
      <c r="F126" s="711"/>
      <c r="G126" s="711"/>
      <c r="H126" s="711"/>
      <c r="I126" s="711"/>
      <c r="J126" s="711"/>
      <c r="K126" s="711"/>
      <c r="L126" s="712"/>
    </row>
    <row r="127" spans="1:12" x14ac:dyDescent="0.2">
      <c r="A127" s="45"/>
      <c r="C127" s="713"/>
      <c r="D127" s="714"/>
      <c r="E127" s="714"/>
      <c r="F127" s="714"/>
      <c r="G127" s="714"/>
      <c r="H127" s="714"/>
      <c r="I127" s="714"/>
      <c r="J127" s="714"/>
      <c r="K127" s="714"/>
      <c r="L127" s="715"/>
    </row>
    <row r="128" spans="1:12" ht="12.75" customHeight="1" x14ac:dyDescent="0.2"/>
    <row r="129" spans="2:16" ht="12.75" customHeight="1" x14ac:dyDescent="0.2"/>
    <row r="130" spans="2:16" ht="12.75" customHeight="1" x14ac:dyDescent="0.25">
      <c r="B130" s="203" t="str">
        <f>Máximo!$B$800</f>
        <v>Cronograma</v>
      </c>
    </row>
    <row r="131" spans="2:16" ht="12.75" customHeight="1" x14ac:dyDescent="0.2"/>
    <row r="132" spans="2:16" x14ac:dyDescent="0.2">
      <c r="B132" s="204"/>
      <c r="C132" s="441" t="s">
        <v>105</v>
      </c>
      <c r="D132" s="441"/>
      <c r="E132" s="441"/>
      <c r="F132" s="442"/>
      <c r="G132" s="205" t="str">
        <f>IF('Prop A'!$E$804="","",'Prop A'!$E$804)</f>
        <v/>
      </c>
      <c r="K132" s="721" t="s">
        <v>106</v>
      </c>
      <c r="L132" s="722"/>
      <c r="M132" s="723"/>
      <c r="N132" s="45"/>
      <c r="O132" s="45"/>
    </row>
    <row r="133" spans="2:16" x14ac:dyDescent="0.2">
      <c r="K133" s="707" t="str">
        <f>IF('Prop A'!$K$804="","",'Prop A'!$K$804)</f>
        <v/>
      </c>
      <c r="L133" s="708"/>
      <c r="M133" s="708"/>
      <c r="N133" s="708"/>
      <c r="O133" s="708"/>
      <c r="P133" s="709"/>
    </row>
    <row r="134" spans="2:16" ht="28.5" customHeight="1" x14ac:dyDescent="0.2">
      <c r="C134" s="441" t="s">
        <v>107</v>
      </c>
      <c r="D134" s="441"/>
      <c r="E134" s="441"/>
      <c r="F134" s="442"/>
      <c r="G134" s="205" t="str">
        <f>IF('Prop A'!$E$808="","",'Prop A'!$E$808)</f>
        <v/>
      </c>
      <c r="K134" s="710"/>
      <c r="L134" s="711"/>
      <c r="M134" s="711"/>
      <c r="N134" s="711"/>
      <c r="O134" s="711"/>
      <c r="P134" s="712"/>
    </row>
    <row r="135" spans="2:16" x14ac:dyDescent="0.2">
      <c r="K135" s="710"/>
      <c r="L135" s="711"/>
      <c r="M135" s="711"/>
      <c r="N135" s="711"/>
      <c r="O135" s="711"/>
      <c r="P135" s="712"/>
    </row>
    <row r="136" spans="2:16" ht="36" customHeight="1" x14ac:dyDescent="0.2">
      <c r="C136" s="441" t="s">
        <v>124</v>
      </c>
      <c r="D136" s="441"/>
      <c r="E136" s="441"/>
      <c r="F136" s="442"/>
      <c r="G136" s="205" t="str">
        <f>IF('Prop A'!$K$808="","",'Prop A'!$K$808)</f>
        <v/>
      </c>
      <c r="K136" s="713"/>
      <c r="L136" s="714"/>
      <c r="M136" s="714"/>
      <c r="N136" s="714"/>
      <c r="O136" s="714"/>
      <c r="P136" s="715"/>
    </row>
    <row r="139" spans="2:16" ht="15" x14ac:dyDescent="0.25">
      <c r="B139" s="203" t="str">
        <f>Máximo!$B$813</f>
        <v>Mapa de Esforço</v>
      </c>
    </row>
    <row r="141" spans="2:16" x14ac:dyDescent="0.2">
      <c r="D141" s="200"/>
      <c r="E141" s="200"/>
      <c r="F141" s="190" t="s">
        <v>71</v>
      </c>
      <c r="G141" s="205" t="str">
        <f>IF('Prop A'!$I$831="","",'Prop A'!$I$831)</f>
        <v/>
      </c>
      <c r="L141" s="187" t="s">
        <v>72</v>
      </c>
      <c r="M141" s="724" t="str">
        <f>IF('Prop A'!$I$850="","",'Prop A'!$I$850)</f>
        <v/>
      </c>
      <c r="N141" s="725"/>
    </row>
    <row r="144" spans="2:16" ht="15" x14ac:dyDescent="0.25">
      <c r="B144" s="203" t="str">
        <f>Máximo!$B$854</f>
        <v>Gestão de Mudança</v>
      </c>
    </row>
    <row r="146" spans="1:16" ht="12.75" customHeight="1" x14ac:dyDescent="0.2">
      <c r="C146" s="766" t="s">
        <v>125</v>
      </c>
      <c r="D146" s="767"/>
      <c r="E146" s="767"/>
      <c r="F146" s="767"/>
      <c r="G146" s="767"/>
      <c r="H146" s="767"/>
      <c r="I146" s="768"/>
    </row>
    <row r="147" spans="1:16" x14ac:dyDescent="0.2">
      <c r="C147" s="707" t="str">
        <f>IF('Prop A'!$F$858="","",'Prop A'!$F$858)</f>
        <v/>
      </c>
      <c r="D147" s="708"/>
      <c r="E147" s="708"/>
      <c r="F147" s="708"/>
      <c r="G147" s="708"/>
      <c r="H147" s="708"/>
      <c r="I147" s="708"/>
      <c r="J147" s="708"/>
      <c r="K147" s="708"/>
      <c r="L147" s="709"/>
    </row>
    <row r="148" spans="1:16" x14ac:dyDescent="0.2">
      <c r="C148" s="710"/>
      <c r="D148" s="711"/>
      <c r="E148" s="711"/>
      <c r="F148" s="711"/>
      <c r="G148" s="711"/>
      <c r="H148" s="711"/>
      <c r="I148" s="711"/>
      <c r="J148" s="711"/>
      <c r="K148" s="711"/>
      <c r="L148" s="712"/>
    </row>
    <row r="149" spans="1:16" x14ac:dyDescent="0.2">
      <c r="C149" s="710"/>
      <c r="D149" s="711"/>
      <c r="E149" s="711"/>
      <c r="F149" s="711"/>
      <c r="G149" s="711"/>
      <c r="H149" s="711"/>
      <c r="I149" s="711"/>
      <c r="J149" s="711"/>
      <c r="K149" s="711"/>
      <c r="L149" s="712"/>
    </row>
    <row r="150" spans="1:16" x14ac:dyDescent="0.2">
      <c r="C150" s="710"/>
      <c r="D150" s="711"/>
      <c r="E150" s="711"/>
      <c r="F150" s="711"/>
      <c r="G150" s="711"/>
      <c r="H150" s="711"/>
      <c r="I150" s="711"/>
      <c r="J150" s="711"/>
      <c r="K150" s="711"/>
      <c r="L150" s="712"/>
    </row>
    <row r="151" spans="1:16" x14ac:dyDescent="0.2">
      <c r="C151" s="710"/>
      <c r="D151" s="711"/>
      <c r="E151" s="711"/>
      <c r="F151" s="711"/>
      <c r="G151" s="711"/>
      <c r="H151" s="711"/>
      <c r="I151" s="711"/>
      <c r="J151" s="711"/>
      <c r="K151" s="711"/>
      <c r="L151" s="712"/>
    </row>
    <row r="152" spans="1:16" x14ac:dyDescent="0.2">
      <c r="C152" s="710"/>
      <c r="D152" s="711"/>
      <c r="E152" s="711"/>
      <c r="F152" s="711"/>
      <c r="G152" s="711"/>
      <c r="H152" s="711"/>
      <c r="I152" s="711"/>
      <c r="J152" s="711"/>
      <c r="K152" s="711"/>
      <c r="L152" s="712"/>
    </row>
    <row r="153" spans="1:16" x14ac:dyDescent="0.2">
      <c r="A153" s="45"/>
      <c r="B153" s="45"/>
      <c r="C153" s="713"/>
      <c r="D153" s="714"/>
      <c r="E153" s="714"/>
      <c r="F153" s="714"/>
      <c r="G153" s="714"/>
      <c r="H153" s="714"/>
      <c r="I153" s="714"/>
      <c r="J153" s="714"/>
      <c r="K153" s="714"/>
      <c r="L153" s="715"/>
      <c r="M153" s="45"/>
      <c r="N153" s="45"/>
    </row>
    <row r="154" spans="1:16" x14ac:dyDescent="0.2">
      <c r="A154" s="45"/>
      <c r="B154" s="45"/>
      <c r="C154" s="45"/>
      <c r="D154" s="45"/>
      <c r="E154" s="45"/>
      <c r="F154" s="45"/>
      <c r="J154" s="45"/>
      <c r="K154" s="45"/>
      <c r="L154" s="45"/>
      <c r="M154" s="45"/>
      <c r="N154" s="45"/>
    </row>
    <row r="155" spans="1:16" x14ac:dyDescent="0.2">
      <c r="A155" s="45"/>
      <c r="B155" s="45"/>
      <c r="C155" s="45"/>
      <c r="D155" s="45"/>
      <c r="E155" s="45"/>
      <c r="F155" s="45"/>
      <c r="J155" s="45"/>
      <c r="K155" s="45"/>
      <c r="L155" s="45"/>
      <c r="M155" s="45"/>
      <c r="N155" s="45"/>
    </row>
    <row r="156" spans="1:16" ht="15" x14ac:dyDescent="0.25">
      <c r="A156" s="45"/>
      <c r="B156" s="203" t="str">
        <f>Máximo!$B$864</f>
        <v>Suporte e Manutenção (Garantia)</v>
      </c>
      <c r="C156" s="45"/>
      <c r="D156" s="45"/>
      <c r="E156" s="45"/>
      <c r="F156" s="45"/>
      <c r="J156" s="45"/>
      <c r="K156" s="45"/>
      <c r="L156" s="45"/>
      <c r="M156" s="45"/>
      <c r="N156" s="45"/>
    </row>
    <row r="157" spans="1:16" x14ac:dyDescent="0.2">
      <c r="A157" s="45"/>
      <c r="B157" s="45"/>
      <c r="C157" s="45"/>
      <c r="D157" s="45"/>
      <c r="E157" s="45"/>
      <c r="F157" s="45"/>
      <c r="J157" s="45"/>
      <c r="K157" s="45"/>
      <c r="L157" s="45"/>
      <c r="M157" s="45"/>
      <c r="N157" s="45"/>
    </row>
    <row r="158" spans="1:16" x14ac:dyDescent="0.2">
      <c r="D158" s="200"/>
      <c r="E158" s="200"/>
      <c r="F158" s="190" t="s">
        <v>201</v>
      </c>
      <c r="G158" s="205" t="str">
        <f>IF('Prop A'!$D$868="","",'Prop A'!$D$868)</f>
        <v/>
      </c>
      <c r="H158" s="45"/>
      <c r="L158" s="187" t="s">
        <v>127</v>
      </c>
      <c r="M158" s="724" t="str">
        <f>IF('Prop A'!$K$868="","",'Prop A'!$K$868)</f>
        <v/>
      </c>
      <c r="N158" s="725"/>
      <c r="O158" s="45"/>
      <c r="P158" s="45"/>
    </row>
    <row r="159" spans="1:16" x14ac:dyDescent="0.2">
      <c r="D159" s="45"/>
      <c r="E159" s="45"/>
      <c r="F159" s="190"/>
      <c r="G159" s="45"/>
      <c r="H159" s="45"/>
      <c r="L159" s="45"/>
      <c r="M159" s="45"/>
      <c r="N159" s="45"/>
      <c r="O159" s="45"/>
      <c r="P159" s="45"/>
    </row>
    <row r="160" spans="1:16" x14ac:dyDescent="0.2">
      <c r="D160" s="200"/>
      <c r="E160" s="200"/>
      <c r="F160" s="190" t="s">
        <v>128</v>
      </c>
      <c r="G160" s="205" t="str">
        <f>IF('Prop A'!$D$870="","",'Prop A'!$D$870)</f>
        <v/>
      </c>
      <c r="H160" s="45"/>
      <c r="L160" s="187" t="s">
        <v>129</v>
      </c>
      <c r="M160" s="724" t="str">
        <f>IF('Prop A'!$K$870="","",'Prop A'!$K$870)</f>
        <v/>
      </c>
      <c r="N160" s="725"/>
      <c r="O160" s="45"/>
      <c r="P160" s="45"/>
    </row>
    <row r="161" spans="1:16" x14ac:dyDescent="0.2">
      <c r="A161" s="45"/>
      <c r="B161" s="45"/>
      <c r="C161" s="45"/>
      <c r="D161" s="45"/>
      <c r="E161" s="45"/>
      <c r="F161" s="190"/>
      <c r="J161" s="45"/>
      <c r="K161" s="45"/>
      <c r="L161" s="45"/>
      <c r="M161" s="45"/>
      <c r="N161" s="45"/>
    </row>
    <row r="162" spans="1:16" ht="12.75" customHeight="1" x14ac:dyDescent="0.2">
      <c r="A162" s="45"/>
      <c r="B162" s="45"/>
      <c r="C162" s="721" t="s">
        <v>205</v>
      </c>
      <c r="D162" s="722"/>
      <c r="E162" s="723"/>
      <c r="F162" s="45"/>
      <c r="G162" s="45"/>
      <c r="J162" s="45"/>
      <c r="K162" s="721" t="s">
        <v>147</v>
      </c>
      <c r="L162" s="722"/>
      <c r="M162" s="723"/>
      <c r="N162" s="45"/>
      <c r="O162" s="45"/>
    </row>
    <row r="163" spans="1:16" x14ac:dyDescent="0.2">
      <c r="A163" s="45"/>
      <c r="B163" s="45"/>
      <c r="C163" s="707" t="str">
        <f>IF('Prop A'!$D$878="","",'Prop A'!$D$878)</f>
        <v/>
      </c>
      <c r="D163" s="708"/>
      <c r="E163" s="708"/>
      <c r="F163" s="708"/>
      <c r="G163" s="708"/>
      <c r="H163" s="709"/>
      <c r="J163" s="45"/>
      <c r="K163" s="707" t="str">
        <f>IF('Prop A'!$K$878="","",'Prop A'!$K$878)</f>
        <v/>
      </c>
      <c r="L163" s="708"/>
      <c r="M163" s="708"/>
      <c r="N163" s="708"/>
      <c r="O163" s="708"/>
      <c r="P163" s="709"/>
    </row>
    <row r="164" spans="1:16" x14ac:dyDescent="0.2">
      <c r="A164" s="45"/>
      <c r="B164" s="45"/>
      <c r="C164" s="710"/>
      <c r="D164" s="711"/>
      <c r="E164" s="711"/>
      <c r="F164" s="711"/>
      <c r="G164" s="711"/>
      <c r="H164" s="712"/>
      <c r="J164" s="45"/>
      <c r="K164" s="710"/>
      <c r="L164" s="711"/>
      <c r="M164" s="711"/>
      <c r="N164" s="711"/>
      <c r="O164" s="711"/>
      <c r="P164" s="712"/>
    </row>
    <row r="165" spans="1:16" x14ac:dyDescent="0.2">
      <c r="A165" s="45"/>
      <c r="B165" s="45"/>
      <c r="C165" s="710"/>
      <c r="D165" s="711"/>
      <c r="E165" s="711"/>
      <c r="F165" s="711"/>
      <c r="G165" s="711"/>
      <c r="H165" s="712"/>
      <c r="J165" s="45"/>
      <c r="K165" s="710"/>
      <c r="L165" s="711"/>
      <c r="M165" s="711"/>
      <c r="N165" s="711"/>
      <c r="O165" s="711"/>
      <c r="P165" s="712"/>
    </row>
    <row r="166" spans="1:16" x14ac:dyDescent="0.2">
      <c r="A166" s="45"/>
      <c r="B166" s="45"/>
      <c r="C166" s="710"/>
      <c r="D166" s="711"/>
      <c r="E166" s="711"/>
      <c r="F166" s="711"/>
      <c r="G166" s="711"/>
      <c r="H166" s="712"/>
      <c r="J166" s="45"/>
      <c r="K166" s="710"/>
      <c r="L166" s="711"/>
      <c r="M166" s="711"/>
      <c r="N166" s="711"/>
      <c r="O166" s="711"/>
      <c r="P166" s="712"/>
    </row>
    <row r="167" spans="1:16" x14ac:dyDescent="0.2">
      <c r="A167" s="45"/>
      <c r="B167" s="45"/>
      <c r="C167" s="710"/>
      <c r="D167" s="711"/>
      <c r="E167" s="711"/>
      <c r="F167" s="711"/>
      <c r="G167" s="711"/>
      <c r="H167" s="712"/>
      <c r="J167" s="45"/>
      <c r="K167" s="710"/>
      <c r="L167" s="711"/>
      <c r="M167" s="711"/>
      <c r="N167" s="711"/>
      <c r="O167" s="711"/>
      <c r="P167" s="712"/>
    </row>
    <row r="168" spans="1:16" x14ac:dyDescent="0.2">
      <c r="A168" s="45"/>
      <c r="B168" s="45"/>
      <c r="C168" s="710"/>
      <c r="D168" s="711"/>
      <c r="E168" s="711"/>
      <c r="F168" s="711"/>
      <c r="G168" s="711"/>
      <c r="H168" s="712"/>
      <c r="J168" s="45"/>
      <c r="K168" s="710"/>
      <c r="L168" s="711"/>
      <c r="M168" s="711"/>
      <c r="N168" s="711"/>
      <c r="O168" s="711"/>
      <c r="P168" s="712"/>
    </row>
    <row r="169" spans="1:16" x14ac:dyDescent="0.2">
      <c r="A169" s="45"/>
      <c r="B169" s="45"/>
      <c r="C169" s="713"/>
      <c r="D169" s="714"/>
      <c r="E169" s="714"/>
      <c r="F169" s="714"/>
      <c r="G169" s="714"/>
      <c r="H169" s="715"/>
      <c r="J169" s="45"/>
      <c r="K169" s="713"/>
      <c r="L169" s="714"/>
      <c r="M169" s="714"/>
      <c r="N169" s="714"/>
      <c r="O169" s="714"/>
      <c r="P169" s="715"/>
    </row>
    <row r="170" spans="1:16" x14ac:dyDescent="0.2">
      <c r="A170" s="45"/>
      <c r="B170" s="45"/>
      <c r="C170" s="45"/>
      <c r="D170" s="45"/>
      <c r="E170" s="45"/>
      <c r="F170" s="45"/>
      <c r="J170" s="45"/>
      <c r="K170" s="45"/>
      <c r="L170" s="45"/>
      <c r="M170" s="45"/>
      <c r="N170" s="45"/>
    </row>
    <row r="171" spans="1:16" ht="26.25" customHeight="1" x14ac:dyDescent="0.2">
      <c r="C171" s="441" t="s">
        <v>149</v>
      </c>
      <c r="D171" s="441"/>
      <c r="E171" s="441"/>
      <c r="F171" s="442"/>
      <c r="G171" s="218" t="str">
        <f>IF('Prop A'!$D$887="","",'Prop A'!$D$887)</f>
        <v/>
      </c>
      <c r="H171" s="45"/>
      <c r="L171" s="45"/>
      <c r="M171" s="45"/>
      <c r="N171" s="45"/>
      <c r="O171" s="45"/>
      <c r="P171" s="45"/>
    </row>
    <row r="172" spans="1:16" x14ac:dyDescent="0.2">
      <c r="A172" s="45"/>
      <c r="B172" s="45"/>
      <c r="C172" s="45"/>
      <c r="D172" s="45"/>
      <c r="E172" s="45"/>
      <c r="F172" s="45"/>
      <c r="J172" s="45"/>
      <c r="K172" s="45"/>
      <c r="L172" s="45"/>
      <c r="M172" s="45"/>
      <c r="N172" s="45"/>
    </row>
    <row r="173" spans="1:16" ht="12.75" customHeight="1" x14ac:dyDescent="0.2">
      <c r="A173" s="45"/>
      <c r="B173" s="45"/>
      <c r="C173" s="721" t="s">
        <v>146</v>
      </c>
      <c r="D173" s="722"/>
      <c r="E173" s="722"/>
      <c r="F173" s="723"/>
      <c r="G173" s="45"/>
      <c r="J173" s="45"/>
      <c r="K173" s="45"/>
      <c r="L173" s="45"/>
      <c r="M173" s="45"/>
      <c r="N173" s="45"/>
    </row>
    <row r="174" spans="1:16" x14ac:dyDescent="0.2">
      <c r="A174" s="45"/>
      <c r="B174" s="45"/>
      <c r="C174" s="707" t="str">
        <f>IF('Prop A'!$D$891="","",'Prop A'!$D$891)</f>
        <v/>
      </c>
      <c r="D174" s="708"/>
      <c r="E174" s="708"/>
      <c r="F174" s="708"/>
      <c r="G174" s="708"/>
      <c r="H174" s="708"/>
      <c r="I174" s="708"/>
      <c r="J174" s="708"/>
      <c r="K174" s="708"/>
      <c r="L174" s="709"/>
      <c r="M174" s="45"/>
      <c r="N174" s="45"/>
    </row>
    <row r="175" spans="1:16" x14ac:dyDescent="0.2">
      <c r="A175" s="45"/>
      <c r="B175" s="45"/>
      <c r="C175" s="710"/>
      <c r="D175" s="711"/>
      <c r="E175" s="711"/>
      <c r="F175" s="711"/>
      <c r="G175" s="711"/>
      <c r="H175" s="711"/>
      <c r="I175" s="711"/>
      <c r="J175" s="711"/>
      <c r="K175" s="711"/>
      <c r="L175" s="712"/>
      <c r="M175" s="45"/>
      <c r="N175" s="45"/>
    </row>
    <row r="176" spans="1:16" x14ac:dyDescent="0.2">
      <c r="A176" s="45"/>
      <c r="B176" s="45"/>
      <c r="C176" s="710"/>
      <c r="D176" s="711"/>
      <c r="E176" s="711"/>
      <c r="F176" s="711"/>
      <c r="G176" s="711"/>
      <c r="H176" s="711"/>
      <c r="I176" s="711"/>
      <c r="J176" s="711"/>
      <c r="K176" s="711"/>
      <c r="L176" s="712"/>
      <c r="M176" s="45"/>
      <c r="N176" s="45"/>
    </row>
    <row r="177" spans="1:17" x14ac:dyDescent="0.2">
      <c r="A177" s="45"/>
      <c r="B177" s="45"/>
      <c r="C177" s="710"/>
      <c r="D177" s="711"/>
      <c r="E177" s="711"/>
      <c r="F177" s="711"/>
      <c r="G177" s="711"/>
      <c r="H177" s="711"/>
      <c r="I177" s="711"/>
      <c r="J177" s="711"/>
      <c r="K177" s="711"/>
      <c r="L177" s="712"/>
      <c r="M177" s="45"/>
      <c r="N177" s="45"/>
    </row>
    <row r="178" spans="1:17" x14ac:dyDescent="0.2">
      <c r="A178" s="45"/>
      <c r="B178" s="45"/>
      <c r="C178" s="710"/>
      <c r="D178" s="711"/>
      <c r="E178" s="711"/>
      <c r="F178" s="711"/>
      <c r="G178" s="711"/>
      <c r="H178" s="711"/>
      <c r="I178" s="711"/>
      <c r="J178" s="711"/>
      <c r="K178" s="711"/>
      <c r="L178" s="712"/>
      <c r="M178" s="45"/>
      <c r="N178" s="45"/>
    </row>
    <row r="179" spans="1:17" x14ac:dyDescent="0.2">
      <c r="A179" s="45"/>
      <c r="B179" s="45"/>
      <c r="C179" s="710"/>
      <c r="D179" s="711"/>
      <c r="E179" s="711"/>
      <c r="F179" s="711"/>
      <c r="G179" s="711"/>
      <c r="H179" s="711"/>
      <c r="I179" s="711"/>
      <c r="J179" s="711"/>
      <c r="K179" s="711"/>
      <c r="L179" s="712"/>
      <c r="M179" s="45"/>
      <c r="N179" s="45"/>
    </row>
    <row r="180" spans="1:17" x14ac:dyDescent="0.2">
      <c r="A180" s="45"/>
      <c r="B180" s="45"/>
      <c r="C180" s="713"/>
      <c r="D180" s="714"/>
      <c r="E180" s="714"/>
      <c r="F180" s="714"/>
      <c r="G180" s="714"/>
      <c r="H180" s="714"/>
      <c r="I180" s="714"/>
      <c r="J180" s="714"/>
      <c r="K180" s="714"/>
      <c r="L180" s="715"/>
      <c r="M180" s="45"/>
      <c r="N180" s="45"/>
    </row>
    <row r="181" spans="1:17" x14ac:dyDescent="0.2">
      <c r="A181" s="45"/>
      <c r="B181" s="45"/>
      <c r="C181" s="45"/>
      <c r="D181" s="45"/>
      <c r="E181" s="45"/>
      <c r="F181" s="45"/>
      <c r="J181" s="45"/>
      <c r="K181" s="45"/>
      <c r="L181" s="45"/>
      <c r="M181" s="45"/>
      <c r="N181" s="45"/>
    </row>
    <row r="182" spans="1:17" x14ac:dyDescent="0.2">
      <c r="A182" s="45"/>
      <c r="B182" s="45"/>
      <c r="C182" s="45"/>
      <c r="D182" s="45"/>
      <c r="E182" s="45"/>
      <c r="F182" s="45"/>
      <c r="J182" s="45"/>
      <c r="K182" s="45"/>
      <c r="L182" s="45"/>
      <c r="M182" s="45"/>
      <c r="N182" s="45"/>
    </row>
    <row r="183" spans="1:17" ht="15" x14ac:dyDescent="0.25">
      <c r="A183" s="45"/>
      <c r="B183" s="203" t="s">
        <v>202</v>
      </c>
      <c r="C183" s="45"/>
      <c r="D183" s="45"/>
      <c r="E183" s="45"/>
      <c r="F183" s="45"/>
      <c r="J183" s="45"/>
      <c r="K183" s="45"/>
      <c r="L183" s="45"/>
      <c r="M183" s="45"/>
      <c r="N183" s="45"/>
    </row>
    <row r="184" spans="1:17" ht="15" x14ac:dyDescent="0.25">
      <c r="A184" s="45"/>
      <c r="B184" s="203"/>
      <c r="C184" s="45"/>
      <c r="D184" s="45"/>
      <c r="E184" s="45"/>
      <c r="F184" s="45"/>
      <c r="J184" s="45"/>
      <c r="K184" s="45"/>
      <c r="L184" s="45"/>
      <c r="M184" s="45"/>
      <c r="N184" s="45"/>
    </row>
    <row r="185" spans="1:17" ht="30" x14ac:dyDescent="0.2">
      <c r="A185" s="45"/>
      <c r="B185" s="45"/>
      <c r="C185" s="466" t="s">
        <v>156</v>
      </c>
      <c r="D185" s="467"/>
      <c r="E185" s="466" t="s">
        <v>157</v>
      </c>
      <c r="F185" s="467"/>
      <c r="G185" s="466" t="s">
        <v>158</v>
      </c>
      <c r="H185" s="467"/>
      <c r="I185" s="466" t="s">
        <v>159</v>
      </c>
      <c r="J185" s="467"/>
      <c r="K185" s="128" t="s">
        <v>160</v>
      </c>
      <c r="L185" s="128" t="s">
        <v>161</v>
      </c>
      <c r="M185" s="466" t="s">
        <v>162</v>
      </c>
      <c r="N185" s="467"/>
      <c r="O185" s="128" t="s">
        <v>163</v>
      </c>
      <c r="P185" s="45"/>
      <c r="Q185" s="45"/>
    </row>
    <row r="186" spans="1:17" x14ac:dyDescent="0.2">
      <c r="A186" s="45"/>
      <c r="B186" s="45"/>
      <c r="C186" s="695" t="str">
        <f>IF('Prop A'!$B$904="","",'Prop A'!$B$904)</f>
        <v/>
      </c>
      <c r="D186" s="696"/>
      <c r="E186" s="695" t="str">
        <f>IF('Prop A'!$C$904="","",'Prop A'!$C$904)</f>
        <v/>
      </c>
      <c r="F186" s="696"/>
      <c r="G186" s="695" t="str">
        <f>IF('Prop A'!$D$904="","",'Prop A'!$D$904)</f>
        <v/>
      </c>
      <c r="H186" s="696"/>
      <c r="I186" s="695" t="str">
        <f>IF('Prop A'!$E$904="","",'Prop A'!$E$904)</f>
        <v/>
      </c>
      <c r="J186" s="696"/>
      <c r="K186" s="230" t="str">
        <f>IF('Prop A'!$F$904="","",'Prop A'!$F$904)</f>
        <v/>
      </c>
      <c r="L186" s="230" t="str">
        <f>IF('Prop A'!$G$904="","",'Prop A'!$G$904)</f>
        <v/>
      </c>
      <c r="M186" s="695" t="str">
        <f>IF('Prop A'!$H$904="","",'Prop A'!$H$904)</f>
        <v/>
      </c>
      <c r="N186" s="696"/>
      <c r="O186" s="230" t="str">
        <f>IF('Prop A'!$I$904="","",'Prop A'!$I$904)</f>
        <v/>
      </c>
      <c r="P186" s="45"/>
      <c r="Q186" s="45"/>
    </row>
    <row r="187" spans="1:17" x14ac:dyDescent="0.2">
      <c r="A187" s="45"/>
      <c r="B187" s="45"/>
      <c r="C187" s="695" t="str">
        <f>IF('Prop A'!$B$905="","",'Prop A'!$B$905)</f>
        <v/>
      </c>
      <c r="D187" s="696"/>
      <c r="E187" s="695" t="str">
        <f>IF('Prop A'!$C$905="","",'Prop A'!$C$905)</f>
        <v/>
      </c>
      <c r="F187" s="696"/>
      <c r="G187" s="695" t="str">
        <f>IF('Prop A'!$D$905="","",'Prop A'!$D$905)</f>
        <v/>
      </c>
      <c r="H187" s="696"/>
      <c r="I187" s="695" t="str">
        <f>IF('Prop A'!$E$905="","",'Prop A'!$E$905)</f>
        <v/>
      </c>
      <c r="J187" s="696"/>
      <c r="K187" s="230" t="str">
        <f>IF('Prop A'!$F$905="","",'Prop A'!$F$905)</f>
        <v/>
      </c>
      <c r="L187" s="230" t="str">
        <f>IF('Prop A'!$G$905="","",'Prop A'!$G$905)</f>
        <v/>
      </c>
      <c r="M187" s="695" t="str">
        <f>IF('Prop A'!$H$905="","",'Prop A'!$H$905)</f>
        <v/>
      </c>
      <c r="N187" s="696"/>
      <c r="O187" s="230" t="str">
        <f>IF('Prop A'!$I$905="","",'Prop A'!$I$905)</f>
        <v/>
      </c>
      <c r="P187" s="45"/>
      <c r="Q187" s="45"/>
    </row>
    <row r="188" spans="1:17" x14ac:dyDescent="0.2">
      <c r="A188" s="45"/>
      <c r="B188" s="45"/>
      <c r="C188" s="695" t="str">
        <f>IF('Prop A'!$B$906="","",'Prop A'!$B$906)</f>
        <v/>
      </c>
      <c r="D188" s="696"/>
      <c r="E188" s="695" t="str">
        <f>IF('Prop A'!$C$906="","",'Prop A'!$C$906)</f>
        <v/>
      </c>
      <c r="F188" s="696"/>
      <c r="G188" s="695" t="str">
        <f>IF('Prop A'!$D$906="","",'Prop A'!$D$906)</f>
        <v/>
      </c>
      <c r="H188" s="696"/>
      <c r="I188" s="695" t="str">
        <f>IF('Prop A'!$E$906="","",'Prop A'!$E$906)</f>
        <v/>
      </c>
      <c r="J188" s="696"/>
      <c r="K188" s="230" t="str">
        <f>IF('Prop A'!$F$906="","",'Prop A'!$F$906)</f>
        <v/>
      </c>
      <c r="L188" s="230" t="str">
        <f>IF('Prop A'!$G$906="","",'Prop A'!$G$906)</f>
        <v/>
      </c>
      <c r="M188" s="695" t="str">
        <f>IF('Prop A'!$H$906="","",'Prop A'!$H$906)</f>
        <v/>
      </c>
      <c r="N188" s="696"/>
      <c r="O188" s="230" t="str">
        <f>IF('Prop A'!$I$906="","",'Prop A'!$I$906)</f>
        <v/>
      </c>
      <c r="P188" s="45"/>
      <c r="Q188" s="45"/>
    </row>
    <row r="189" spans="1:17" x14ac:dyDescent="0.2">
      <c r="A189" s="45"/>
      <c r="B189" s="45"/>
      <c r="C189" s="695" t="str">
        <f>IF('Prop A'!$B$907="","",'Prop A'!$B$907)</f>
        <v/>
      </c>
      <c r="D189" s="696"/>
      <c r="E189" s="695" t="str">
        <f>IF('Prop A'!$C$907="","",'Prop A'!$C$907)</f>
        <v/>
      </c>
      <c r="F189" s="696"/>
      <c r="G189" s="695" t="str">
        <f>IF('Prop A'!$D$907="","",'Prop A'!$D$907)</f>
        <v/>
      </c>
      <c r="H189" s="696"/>
      <c r="I189" s="695" t="str">
        <f>IF('Prop A'!$E$907="","",'Prop A'!$E$907)</f>
        <v/>
      </c>
      <c r="J189" s="696"/>
      <c r="K189" s="230" t="str">
        <f>IF('Prop A'!$F$907="","",'Prop A'!$F$907)</f>
        <v/>
      </c>
      <c r="L189" s="230" t="str">
        <f>IF('Prop A'!$G$907="","",'Prop A'!$G$907)</f>
        <v/>
      </c>
      <c r="M189" s="695" t="str">
        <f>IF('Prop A'!$H$907="","",'Prop A'!$H$907)</f>
        <v/>
      </c>
      <c r="N189" s="696"/>
      <c r="O189" s="230" t="str">
        <f>IF('Prop A'!$I$907="","",'Prop A'!$I$907)</f>
        <v/>
      </c>
      <c r="P189" s="45"/>
      <c r="Q189" s="45"/>
    </row>
    <row r="190" spans="1:17" x14ac:dyDescent="0.2">
      <c r="A190" s="45"/>
      <c r="B190" s="45"/>
      <c r="C190" s="695" t="str">
        <f>IF('Prop A'!$B$908="","",'Prop A'!$B$908)</f>
        <v/>
      </c>
      <c r="D190" s="696"/>
      <c r="E190" s="695" t="str">
        <f>IF('Prop A'!$C$908="","",'Prop A'!$C$908)</f>
        <v/>
      </c>
      <c r="F190" s="696"/>
      <c r="G190" s="695" t="str">
        <f>IF('Prop A'!$D$908="","",'Prop A'!$D$908)</f>
        <v/>
      </c>
      <c r="H190" s="696"/>
      <c r="I190" s="695" t="str">
        <f>IF('Prop A'!$E$908="","",'Prop A'!$E$908)</f>
        <v/>
      </c>
      <c r="J190" s="696"/>
      <c r="K190" s="230" t="str">
        <f>IF('Prop A'!$F$908="","",'Prop A'!$F$908)</f>
        <v/>
      </c>
      <c r="L190" s="230" t="str">
        <f>IF('Prop A'!$G$908="","",'Prop A'!$G$908)</f>
        <v/>
      </c>
      <c r="M190" s="695" t="str">
        <f>IF('Prop A'!$H$908="","",'Prop A'!$H$908)</f>
        <v/>
      </c>
      <c r="N190" s="696"/>
      <c r="O190" s="230" t="str">
        <f>IF('Prop A'!$I$908="","",'Prop A'!$I$908)</f>
        <v/>
      </c>
      <c r="P190" s="45"/>
      <c r="Q190" s="45"/>
    </row>
    <row r="191" spans="1:17" x14ac:dyDescent="0.2">
      <c r="A191" s="45"/>
      <c r="B191" s="45"/>
      <c r="C191" s="695" t="str">
        <f>IF('Prop A'!$B$909="","",'Prop A'!$B$909)</f>
        <v/>
      </c>
      <c r="D191" s="696"/>
      <c r="E191" s="695" t="str">
        <f>IF('Prop A'!$C$909="","",'Prop A'!$C$909)</f>
        <v/>
      </c>
      <c r="F191" s="696"/>
      <c r="G191" s="695" t="str">
        <f>IF('Prop A'!$D$909="","",'Prop A'!$D$909)</f>
        <v/>
      </c>
      <c r="H191" s="696"/>
      <c r="I191" s="695" t="str">
        <f>IF('Prop A'!$E$909="","",'Prop A'!$E$909)</f>
        <v/>
      </c>
      <c r="J191" s="696"/>
      <c r="K191" s="230" t="str">
        <f>IF('Prop A'!$F$909="","",'Prop A'!$F$909)</f>
        <v/>
      </c>
      <c r="L191" s="230" t="str">
        <f>IF('Prop A'!$G$909="","",'Prop A'!$G$909)</f>
        <v/>
      </c>
      <c r="M191" s="695" t="str">
        <f>IF('Prop A'!$H$909="","",'Prop A'!$H$909)</f>
        <v/>
      </c>
      <c r="N191" s="696"/>
      <c r="O191" s="230" t="str">
        <f>IF('Prop A'!$I$909="","",'Prop A'!$I$909)</f>
        <v/>
      </c>
      <c r="P191" s="45"/>
      <c r="Q191" s="45"/>
    </row>
    <row r="192" spans="1:17" x14ac:dyDescent="0.2">
      <c r="A192" s="45"/>
      <c r="B192" s="45"/>
      <c r="C192" s="695" t="str">
        <f>IF('Prop A'!$B$910="","",'Prop A'!$B$910)</f>
        <v/>
      </c>
      <c r="D192" s="696"/>
      <c r="E192" s="695" t="str">
        <f>IF('Prop A'!$C$910="","",'Prop A'!$C$910)</f>
        <v/>
      </c>
      <c r="F192" s="696"/>
      <c r="G192" s="695" t="str">
        <f>IF('Prop A'!$D$910="","",'Prop A'!D$910)</f>
        <v/>
      </c>
      <c r="H192" s="696"/>
      <c r="I192" s="695" t="str">
        <f>IF('Prop A'!$E$910="","",'Prop A'!$E$910)</f>
        <v/>
      </c>
      <c r="J192" s="696"/>
      <c r="K192" s="230" t="str">
        <f>IF('Prop A'!$F$910="","",'Prop A'!$F$910)</f>
        <v/>
      </c>
      <c r="L192" s="230" t="str">
        <f>IF('Prop A'!$G$910="","",'Prop A'!$G$910)</f>
        <v/>
      </c>
      <c r="M192" s="695" t="str">
        <f>IF('Prop A'!$H$910="","",'Prop A'!$H$910)</f>
        <v/>
      </c>
      <c r="N192" s="696"/>
      <c r="O192" s="230" t="str">
        <f>IF('Prop A'!$I$910="","",'Prop A'!$I$910)</f>
        <v/>
      </c>
      <c r="P192" s="45"/>
      <c r="Q192" s="45"/>
    </row>
    <row r="193" spans="1:17" x14ac:dyDescent="0.2">
      <c r="A193" s="45"/>
      <c r="B193" s="45"/>
      <c r="C193" s="695" t="str">
        <f>IF('Prop A'!$B$911="","",'Prop A'!$B$911)</f>
        <v/>
      </c>
      <c r="D193" s="696"/>
      <c r="E193" s="695" t="str">
        <f>IF('Prop A'!$C$911="","",'Prop A'!$C$911)</f>
        <v/>
      </c>
      <c r="F193" s="696"/>
      <c r="G193" s="695" t="str">
        <f>IF('Prop A'!D911="","",'Prop A'!D911)</f>
        <v/>
      </c>
      <c r="H193" s="696"/>
      <c r="I193" s="695" t="str">
        <f>IF('Prop A'!$E$911="","",'Prop A'!$E$911)</f>
        <v/>
      </c>
      <c r="J193" s="696"/>
      <c r="K193" s="230" t="str">
        <f>IF('Prop A'!$F$911="","",'Prop A'!$F$911)</f>
        <v/>
      </c>
      <c r="L193" s="230" t="str">
        <f>IF('Prop A'!$G$911="","",'Prop A'!$G$911)</f>
        <v/>
      </c>
      <c r="M193" s="695" t="str">
        <f>IF('Prop A'!$H$911="","",'Prop A'!$H$911)</f>
        <v/>
      </c>
      <c r="N193" s="696"/>
      <c r="O193" s="230" t="str">
        <f>IF('Prop A'!$I$911="","",'Prop A'!$I$911)</f>
        <v/>
      </c>
      <c r="P193" s="45"/>
      <c r="Q193" s="45"/>
    </row>
    <row r="194" spans="1:17" x14ac:dyDescent="0.2">
      <c r="A194" s="45"/>
      <c r="B194" s="45"/>
      <c r="C194" s="695" t="str">
        <f>IF('Prop A'!$B$912="","",'Prop A'!$B$912)</f>
        <v/>
      </c>
      <c r="D194" s="696"/>
      <c r="E194" s="695" t="str">
        <f>IF('Prop A'!$C$912="","",'Prop A'!$C$912)</f>
        <v/>
      </c>
      <c r="F194" s="696"/>
      <c r="G194" s="695" t="str">
        <f>IF('Prop A'!$D$912="","",'Prop A'!$D$912)</f>
        <v/>
      </c>
      <c r="H194" s="696"/>
      <c r="I194" s="695" t="str">
        <f>IF('Prop A'!$E$912="","",'Prop A'!$E$912)</f>
        <v/>
      </c>
      <c r="J194" s="696"/>
      <c r="K194" s="230" t="str">
        <f>IF('Prop A'!$F$912="","",'Prop A'!$F$912)</f>
        <v/>
      </c>
      <c r="L194" s="230" t="str">
        <f>IF('Prop A'!$G$912="","",'Prop A'!$G$912)</f>
        <v/>
      </c>
      <c r="M194" s="695" t="str">
        <f>IF('Prop A'!$H$912="","",'Prop A'!$H$912)</f>
        <v/>
      </c>
      <c r="N194" s="696"/>
      <c r="O194" s="230" t="str">
        <f>IF('Prop A'!$I$912="","",'Prop A'!$I$912)</f>
        <v/>
      </c>
      <c r="P194" s="45"/>
      <c r="Q194" s="45"/>
    </row>
    <row r="195" spans="1:17" x14ac:dyDescent="0.2">
      <c r="A195" s="45"/>
      <c r="B195" s="45"/>
      <c r="C195" s="695" t="str">
        <f>IF('Prop A'!$B$913="","",'Prop A'!$B$913)</f>
        <v/>
      </c>
      <c r="D195" s="696"/>
      <c r="E195" s="695" t="str">
        <f>IF('Prop A'!$C$913="","",'Prop A'!$C$913)</f>
        <v/>
      </c>
      <c r="F195" s="696"/>
      <c r="G195" s="695" t="str">
        <f>IF('Prop A'!$D$913="","",'Prop A'!$D$913)</f>
        <v/>
      </c>
      <c r="H195" s="696"/>
      <c r="I195" s="695" t="str">
        <f>IF('Prop A'!$E$913="","",'Prop A'!$E$913)</f>
        <v/>
      </c>
      <c r="J195" s="696"/>
      <c r="K195" s="230" t="str">
        <f>IF('Prop A'!$F$913="","",'Prop A'!$F$913)</f>
        <v/>
      </c>
      <c r="L195" s="230" t="str">
        <f>IF('Prop A'!$G$913="","",'Prop A'!$G$913)</f>
        <v/>
      </c>
      <c r="M195" s="695" t="str">
        <f>IF('Prop A'!$H$913="","",'Prop A'!$H$913)</f>
        <v/>
      </c>
      <c r="N195" s="696"/>
      <c r="O195" s="230" t="str">
        <f>IF('Prop A'!$I$913="","",'Prop A'!$I$913)</f>
        <v/>
      </c>
      <c r="P195" s="45"/>
      <c r="Q195" s="45"/>
    </row>
    <row r="196" spans="1:17" x14ac:dyDescent="0.2">
      <c r="A196" s="45"/>
      <c r="B196" s="45"/>
      <c r="C196" s="695" t="str">
        <f>IF('Prop A'!$B$914="","",'Prop A'!$B$914)</f>
        <v/>
      </c>
      <c r="D196" s="696"/>
      <c r="E196" s="695" t="str">
        <f>IF('Prop A'!$C$914="","",'Prop A'!$C$914)</f>
        <v/>
      </c>
      <c r="F196" s="696"/>
      <c r="G196" s="695" t="str">
        <f>IF('Prop A'!$D$914="","",'Prop A'!$D$914)</f>
        <v/>
      </c>
      <c r="H196" s="696"/>
      <c r="I196" s="695" t="str">
        <f>IF('Prop A'!$E$914="","",'Prop A'!$E$914)</f>
        <v/>
      </c>
      <c r="J196" s="696"/>
      <c r="K196" s="230" t="str">
        <f>IF('Prop A'!$F$914="","",'Prop A'!$F$914)</f>
        <v/>
      </c>
      <c r="L196" s="230" t="str">
        <f>IF('Prop A'!$G$914="","",'Prop A'!$G$914)</f>
        <v/>
      </c>
      <c r="M196" s="695" t="str">
        <f>IF('Prop A'!$H$914="","",'Prop A'!$H$914)</f>
        <v/>
      </c>
      <c r="N196" s="696"/>
      <c r="O196" s="230" t="str">
        <f>IF('Prop A'!$I$914="","",'Prop A'!$I$914)</f>
        <v/>
      </c>
      <c r="P196" s="45"/>
      <c r="Q196" s="45"/>
    </row>
    <row r="197" spans="1:17" x14ac:dyDescent="0.2">
      <c r="A197" s="45"/>
      <c r="B197" s="45"/>
      <c r="C197" s="45"/>
      <c r="D197" s="45"/>
      <c r="E197" s="45"/>
      <c r="F197" s="45"/>
      <c r="G197" s="45"/>
      <c r="H197" s="45"/>
      <c r="I197" s="45"/>
      <c r="J197" s="45"/>
      <c r="K197" s="45"/>
      <c r="L197" s="45"/>
    </row>
    <row r="198" spans="1:17" x14ac:dyDescent="0.2">
      <c r="A198" s="45"/>
      <c r="B198" s="45"/>
      <c r="C198" s="45"/>
      <c r="D198" s="45"/>
      <c r="E198" s="45"/>
      <c r="F198" s="45"/>
      <c r="G198" s="45"/>
      <c r="H198" s="45"/>
      <c r="I198" s="45"/>
      <c r="J198" s="45"/>
      <c r="K198" s="45"/>
      <c r="L198" s="45"/>
    </row>
    <row r="199" spans="1:17" ht="15" x14ac:dyDescent="0.25">
      <c r="A199" s="45"/>
      <c r="B199" s="203" t="s">
        <v>206</v>
      </c>
      <c r="C199" s="45"/>
      <c r="D199" s="45"/>
      <c r="E199" s="45"/>
      <c r="F199" s="45"/>
      <c r="G199" s="45"/>
      <c r="H199" s="45"/>
      <c r="I199" s="45"/>
      <c r="J199" s="45"/>
      <c r="K199" s="45"/>
      <c r="L199" s="45"/>
    </row>
    <row r="200" spans="1:17" ht="15" x14ac:dyDescent="0.25">
      <c r="A200" s="45"/>
      <c r="B200" s="203"/>
      <c r="C200" s="45"/>
      <c r="D200" s="45"/>
      <c r="E200" s="45"/>
      <c r="F200" s="45"/>
      <c r="G200" s="45"/>
      <c r="H200" s="45"/>
      <c r="I200" s="45"/>
      <c r="J200" s="45"/>
      <c r="K200" s="45"/>
      <c r="L200" s="45"/>
    </row>
    <row r="201" spans="1:17" ht="27.75" customHeight="1" x14ac:dyDescent="0.2">
      <c r="B201" s="204"/>
      <c r="C201" s="441" t="s">
        <v>257</v>
      </c>
      <c r="D201" s="441"/>
      <c r="E201" s="441"/>
      <c r="F201" s="442"/>
      <c r="G201" s="718" t="str">
        <f>IF('Prop A'!$D$918="","",'Prop A'!$D$918)</f>
        <v>Sim</v>
      </c>
      <c r="K201" s="684" t="s">
        <v>239</v>
      </c>
      <c r="L201" s="744"/>
      <c r="M201" s="744"/>
      <c r="N201" s="744"/>
      <c r="O201" s="685"/>
    </row>
    <row r="202" spans="1:17" x14ac:dyDescent="0.2">
      <c r="C202" s="441"/>
      <c r="D202" s="441"/>
      <c r="E202" s="441"/>
      <c r="F202" s="442"/>
      <c r="G202" s="720"/>
      <c r="K202" s="707" t="str">
        <f>IF('Prop A'!$K$918="","",'Prop A'!$K$918)</f>
        <v/>
      </c>
      <c r="L202" s="708"/>
      <c r="M202" s="708"/>
      <c r="N202" s="708"/>
      <c r="O202" s="708"/>
      <c r="P202" s="709"/>
    </row>
    <row r="203" spans="1:17" x14ac:dyDescent="0.2">
      <c r="C203" s="204"/>
      <c r="D203" s="204"/>
      <c r="E203" s="204"/>
      <c r="F203" s="345"/>
      <c r="G203" s="346"/>
      <c r="H203" s="115"/>
      <c r="K203" s="710"/>
      <c r="L203" s="711"/>
      <c r="M203" s="711"/>
      <c r="N203" s="711"/>
      <c r="O203" s="711"/>
      <c r="P203" s="712"/>
    </row>
    <row r="204" spans="1:17" x14ac:dyDescent="0.2">
      <c r="C204" s="115"/>
      <c r="D204" s="115"/>
      <c r="E204" s="115"/>
      <c r="F204" s="115"/>
      <c r="G204" s="115"/>
      <c r="H204" s="115"/>
      <c r="K204" s="713"/>
      <c r="L204" s="714"/>
      <c r="M204" s="714"/>
      <c r="N204" s="714"/>
      <c r="O204" s="714"/>
      <c r="P204" s="715"/>
    </row>
    <row r="205" spans="1:17" ht="15" x14ac:dyDescent="0.25">
      <c r="A205" s="45"/>
      <c r="B205" s="203"/>
      <c r="C205" s="45"/>
      <c r="D205" s="45"/>
      <c r="E205" s="45"/>
      <c r="F205" s="45"/>
      <c r="G205" s="45"/>
      <c r="H205" s="45"/>
      <c r="I205" s="45"/>
      <c r="J205" s="45"/>
      <c r="K205" s="45"/>
      <c r="L205" s="45"/>
    </row>
    <row r="206" spans="1:17" ht="51" x14ac:dyDescent="0.2">
      <c r="A206" s="45"/>
      <c r="B206" s="726" t="s">
        <v>260</v>
      </c>
      <c r="C206" s="727"/>
      <c r="D206" s="335" t="s">
        <v>36</v>
      </c>
      <c r="E206" s="335" t="s">
        <v>231</v>
      </c>
      <c r="F206" s="335" t="s">
        <v>232</v>
      </c>
      <c r="G206" s="335" t="s">
        <v>233</v>
      </c>
      <c r="H206" s="335" t="s">
        <v>234</v>
      </c>
      <c r="I206" s="335" t="s">
        <v>240</v>
      </c>
      <c r="J206" s="335" t="s">
        <v>225</v>
      </c>
      <c r="K206" s="335" t="s">
        <v>241</v>
      </c>
      <c r="L206" s="335" t="s">
        <v>226</v>
      </c>
      <c r="M206" s="335" t="s">
        <v>235</v>
      </c>
      <c r="N206" s="335" t="s">
        <v>236</v>
      </c>
      <c r="O206" s="335" t="s">
        <v>237</v>
      </c>
      <c r="P206" s="335" t="s">
        <v>238</v>
      </c>
    </row>
    <row r="207" spans="1:17" x14ac:dyDescent="0.2">
      <c r="A207" s="45"/>
      <c r="B207" s="728" t="str">
        <f>IF('Prop A'!B926="","",'Prop A'!B926)</f>
        <v/>
      </c>
      <c r="C207" s="729"/>
      <c r="D207" s="315" t="str">
        <f>IF('Prop A'!C926="","",'Prop A'!C926)</f>
        <v/>
      </c>
      <c r="E207" s="315" t="str">
        <f>IF('Prop A'!D926="","",'Prop A'!D926)</f>
        <v/>
      </c>
      <c r="F207" s="315" t="str">
        <f>IF('Prop A'!E926="","",'Prop A'!E926)</f>
        <v/>
      </c>
      <c r="G207" s="315" t="str">
        <f>IF('Prop A'!F926="","",'Prop A'!F926)</f>
        <v/>
      </c>
      <c r="H207" s="315" t="str">
        <f>IF('Prop A'!G926="","",'Prop A'!G926)</f>
        <v/>
      </c>
      <c r="I207" s="315" t="str">
        <f>IF('Prop A'!H926="","",'Prop A'!H926)</f>
        <v/>
      </c>
      <c r="J207" s="315" t="str">
        <f>IF('Prop A'!I926="","",'Prop A'!I926)</f>
        <v/>
      </c>
      <c r="K207" s="315" t="str">
        <f>IF('Prop A'!J926="","",'Prop A'!J926)</f>
        <v/>
      </c>
      <c r="L207" s="315" t="str">
        <f>IF('Prop A'!K926="","",'Prop A'!K926)</f>
        <v/>
      </c>
      <c r="M207" s="315" t="str">
        <f>IF('Prop A'!L926="","",'Prop A'!L926)</f>
        <v/>
      </c>
      <c r="N207" s="315" t="str">
        <f>IF('Prop A'!M926="","",'Prop A'!M926)</f>
        <v/>
      </c>
      <c r="O207" s="315" t="str">
        <f>IF('Prop A'!N926="","",'Prop A'!N926)</f>
        <v/>
      </c>
      <c r="P207" s="315" t="str">
        <f>IF('Prop A'!O926="","",'Prop A'!O926)</f>
        <v/>
      </c>
    </row>
    <row r="208" spans="1:17" x14ac:dyDescent="0.2">
      <c r="A208" s="45"/>
      <c r="B208" s="728" t="str">
        <f>IF('Prop A'!B927="","",'Prop A'!B927)</f>
        <v/>
      </c>
      <c r="C208" s="729"/>
      <c r="D208" s="315" t="str">
        <f>IF('Prop A'!C927="","",'Prop A'!C927)</f>
        <v/>
      </c>
      <c r="E208" s="315" t="str">
        <f>IF('Prop A'!D927="","",'Prop A'!D927)</f>
        <v/>
      </c>
      <c r="F208" s="315" t="str">
        <f>IF('Prop A'!E927="","",'Prop A'!E927)</f>
        <v/>
      </c>
      <c r="G208" s="315" t="str">
        <f>IF('Prop A'!F927="","",'Prop A'!F927)</f>
        <v/>
      </c>
      <c r="H208" s="315" t="str">
        <f>IF('Prop A'!G927="","",'Prop A'!G927)</f>
        <v/>
      </c>
      <c r="I208" s="315" t="str">
        <f>IF('Prop A'!H927="","",'Prop A'!H927)</f>
        <v/>
      </c>
      <c r="J208" s="315" t="str">
        <f>IF('Prop A'!I927="","",'Prop A'!I927)</f>
        <v/>
      </c>
      <c r="K208" s="315" t="str">
        <f>IF('Prop A'!J927="","",'Prop A'!J927)</f>
        <v/>
      </c>
      <c r="L208" s="315" t="str">
        <f>IF('Prop A'!K927="","",'Prop A'!K927)</f>
        <v/>
      </c>
      <c r="M208" s="315" t="str">
        <f>IF('Prop A'!L927="","",'Prop A'!L927)</f>
        <v/>
      </c>
      <c r="N208" s="315" t="str">
        <f>IF('Prop A'!M927="","",'Prop A'!M927)</f>
        <v/>
      </c>
      <c r="O208" s="315" t="str">
        <f>IF('Prop A'!N927="","",'Prop A'!N927)</f>
        <v/>
      </c>
      <c r="P208" s="315" t="str">
        <f>IF('Prop A'!O927="","",'Prop A'!O927)</f>
        <v/>
      </c>
    </row>
    <row r="209" spans="1:16" x14ac:dyDescent="0.2">
      <c r="A209" s="45"/>
      <c r="B209" s="728" t="str">
        <f>IF('Prop A'!B928="","",'Prop A'!B928)</f>
        <v/>
      </c>
      <c r="C209" s="729"/>
      <c r="D209" s="315" t="str">
        <f>IF('Prop A'!C928="","",'Prop A'!C928)</f>
        <v/>
      </c>
      <c r="E209" s="315" t="str">
        <f>IF('Prop A'!D928="","",'Prop A'!D928)</f>
        <v/>
      </c>
      <c r="F209" s="315" t="str">
        <f>IF('Prop A'!E928="","",'Prop A'!E928)</f>
        <v/>
      </c>
      <c r="G209" s="315" t="str">
        <f>IF('Prop A'!F928="","",'Prop A'!F928)</f>
        <v/>
      </c>
      <c r="H209" s="315" t="str">
        <f>IF('Prop A'!G928="","",'Prop A'!G928)</f>
        <v/>
      </c>
      <c r="I209" s="315" t="str">
        <f>IF('Prop A'!H928="","",'Prop A'!H928)</f>
        <v/>
      </c>
      <c r="J209" s="315" t="str">
        <f>IF('Prop A'!I928="","",'Prop A'!I928)</f>
        <v/>
      </c>
      <c r="K209" s="315" t="str">
        <f>IF('Prop A'!J928="","",'Prop A'!J928)</f>
        <v/>
      </c>
      <c r="L209" s="315" t="str">
        <f>IF('Prop A'!K928="","",'Prop A'!K928)</f>
        <v/>
      </c>
      <c r="M209" s="315" t="str">
        <f>IF('Prop A'!L928="","",'Prop A'!L928)</f>
        <v/>
      </c>
      <c r="N209" s="315" t="str">
        <f>IF('Prop A'!M928="","",'Prop A'!M928)</f>
        <v/>
      </c>
      <c r="O209" s="315" t="str">
        <f>IF('Prop A'!N928="","",'Prop A'!N928)</f>
        <v/>
      </c>
      <c r="P209" s="315" t="str">
        <f>IF('Prop A'!O928="","",'Prop A'!O928)</f>
        <v/>
      </c>
    </row>
    <row r="210" spans="1:16" x14ac:dyDescent="0.2">
      <c r="A210" s="45"/>
      <c r="B210" s="728" t="str">
        <f>IF('Prop A'!B929="","",'Prop A'!B929)</f>
        <v/>
      </c>
      <c r="C210" s="729"/>
      <c r="D210" s="315" t="str">
        <f>IF('Prop A'!C929="","",'Prop A'!C929)</f>
        <v/>
      </c>
      <c r="E210" s="315" t="str">
        <f>IF('Prop A'!D929="","",'Prop A'!D929)</f>
        <v/>
      </c>
      <c r="F210" s="315" t="str">
        <f>IF('Prop A'!E929="","",'Prop A'!E929)</f>
        <v/>
      </c>
      <c r="G210" s="315" t="str">
        <f>IF('Prop A'!F929="","",'Prop A'!F929)</f>
        <v/>
      </c>
      <c r="H210" s="315" t="str">
        <f>IF('Prop A'!G929="","",'Prop A'!G929)</f>
        <v/>
      </c>
      <c r="I210" s="315" t="str">
        <f>IF('Prop A'!H929="","",'Prop A'!H929)</f>
        <v/>
      </c>
      <c r="J210" s="315" t="str">
        <f>IF('Prop A'!I929="","",'Prop A'!I929)</f>
        <v/>
      </c>
      <c r="K210" s="315" t="str">
        <f>IF('Prop A'!J929="","",'Prop A'!J929)</f>
        <v/>
      </c>
      <c r="L210" s="315" t="str">
        <f>IF('Prop A'!K929="","",'Prop A'!K929)</f>
        <v/>
      </c>
      <c r="M210" s="315" t="str">
        <f>IF('Prop A'!L929="","",'Prop A'!L929)</f>
        <v/>
      </c>
      <c r="N210" s="315" t="str">
        <f>IF('Prop A'!M929="","",'Prop A'!M929)</f>
        <v/>
      </c>
      <c r="O210" s="315" t="str">
        <f>IF('Prop A'!N929="","",'Prop A'!N929)</f>
        <v/>
      </c>
      <c r="P210" s="315" t="str">
        <f>IF('Prop A'!O929="","",'Prop A'!O929)</f>
        <v/>
      </c>
    </row>
    <row r="211" spans="1:16" x14ac:dyDescent="0.2">
      <c r="A211" s="45"/>
      <c r="B211" s="728" t="str">
        <f>IF('Prop A'!B930="","",'Prop A'!B930)</f>
        <v/>
      </c>
      <c r="C211" s="729"/>
      <c r="D211" s="315" t="str">
        <f>IF('Prop A'!C930="","",'Prop A'!C930)</f>
        <v/>
      </c>
      <c r="E211" s="315" t="str">
        <f>IF('Prop A'!D930="","",'Prop A'!D930)</f>
        <v/>
      </c>
      <c r="F211" s="315" t="str">
        <f>IF('Prop A'!E930="","",'Prop A'!E930)</f>
        <v/>
      </c>
      <c r="G211" s="315" t="str">
        <f>IF('Prop A'!F930="","",'Prop A'!F930)</f>
        <v/>
      </c>
      <c r="H211" s="315" t="str">
        <f>IF('Prop A'!G930="","",'Prop A'!G930)</f>
        <v/>
      </c>
      <c r="I211" s="315" t="str">
        <f>IF('Prop A'!H930="","",'Prop A'!H930)</f>
        <v/>
      </c>
      <c r="J211" s="315" t="str">
        <f>IF('Prop A'!I930="","",'Prop A'!I930)</f>
        <v/>
      </c>
      <c r="K211" s="315" t="str">
        <f>IF('Prop A'!J930="","",'Prop A'!J930)</f>
        <v/>
      </c>
      <c r="L211" s="315" t="str">
        <f>IF('Prop A'!K930="","",'Prop A'!K930)</f>
        <v/>
      </c>
      <c r="M211" s="315" t="str">
        <f>IF('Prop A'!L930="","",'Prop A'!L930)</f>
        <v/>
      </c>
      <c r="N211" s="315" t="str">
        <f>IF('Prop A'!M930="","",'Prop A'!M930)</f>
        <v/>
      </c>
      <c r="O211" s="315" t="str">
        <f>IF('Prop A'!N930="","",'Prop A'!N930)</f>
        <v/>
      </c>
      <c r="P211" s="315" t="str">
        <f>IF('Prop A'!O930="","",'Prop A'!O930)</f>
        <v/>
      </c>
    </row>
    <row r="212" spans="1:16" x14ac:dyDescent="0.2">
      <c r="A212" s="45"/>
      <c r="B212" s="728" t="str">
        <f>IF('Prop A'!B931="","",'Prop A'!B931)</f>
        <v/>
      </c>
      <c r="C212" s="729"/>
      <c r="D212" s="315" t="str">
        <f>IF('Prop A'!C931="","",'Prop A'!C931)</f>
        <v/>
      </c>
      <c r="E212" s="315" t="str">
        <f>IF('Prop A'!D931="","",'Prop A'!D931)</f>
        <v/>
      </c>
      <c r="F212" s="315" t="str">
        <f>IF('Prop A'!E931="","",'Prop A'!E931)</f>
        <v/>
      </c>
      <c r="G212" s="315" t="str">
        <f>IF('Prop A'!F931="","",'Prop A'!F931)</f>
        <v/>
      </c>
      <c r="H212" s="315" t="str">
        <f>IF('Prop A'!G931="","",'Prop A'!G931)</f>
        <v/>
      </c>
      <c r="I212" s="315" t="str">
        <f>IF('Prop A'!H931="","",'Prop A'!H931)</f>
        <v/>
      </c>
      <c r="J212" s="315" t="str">
        <f>IF('Prop A'!I931="","",'Prop A'!I931)</f>
        <v/>
      </c>
      <c r="K212" s="315" t="str">
        <f>IF('Prop A'!J931="","",'Prop A'!J931)</f>
        <v/>
      </c>
      <c r="L212" s="315" t="str">
        <f>IF('Prop A'!K931="","",'Prop A'!K931)</f>
        <v/>
      </c>
      <c r="M212" s="315" t="str">
        <f>IF('Prop A'!L931="","",'Prop A'!L931)</f>
        <v/>
      </c>
      <c r="N212" s="315" t="str">
        <f>IF('Prop A'!M931="","",'Prop A'!M931)</f>
        <v/>
      </c>
      <c r="O212" s="315" t="str">
        <f>IF('Prop A'!N931="","",'Prop A'!N931)</f>
        <v/>
      </c>
      <c r="P212" s="315" t="str">
        <f>IF('Prop A'!O931="","",'Prop A'!O931)</f>
        <v/>
      </c>
    </row>
    <row r="213" spans="1:16" x14ac:dyDescent="0.2">
      <c r="A213" s="45"/>
      <c r="B213" s="728" t="str">
        <f>IF('Prop A'!B932="","",'Prop A'!B932)</f>
        <v/>
      </c>
      <c r="C213" s="729"/>
      <c r="D213" s="315" t="str">
        <f>IF('Prop A'!C932="","",'Prop A'!C932)</f>
        <v/>
      </c>
      <c r="E213" s="315" t="str">
        <f>IF('Prop A'!D932="","",'Prop A'!D932)</f>
        <v/>
      </c>
      <c r="F213" s="315" t="str">
        <f>IF('Prop A'!E932="","",'Prop A'!E932)</f>
        <v/>
      </c>
      <c r="G213" s="315" t="str">
        <f>IF('Prop A'!F932="","",'Prop A'!F932)</f>
        <v/>
      </c>
      <c r="H213" s="315" t="str">
        <f>IF('Prop A'!G932="","",'Prop A'!G932)</f>
        <v/>
      </c>
      <c r="I213" s="315" t="str">
        <f>IF('Prop A'!H932="","",'Prop A'!H932)</f>
        <v/>
      </c>
      <c r="J213" s="315" t="str">
        <f>IF('Prop A'!I932="","",'Prop A'!I932)</f>
        <v/>
      </c>
      <c r="K213" s="315" t="str">
        <f>IF('Prop A'!J932="","",'Prop A'!J932)</f>
        <v/>
      </c>
      <c r="L213" s="315" t="str">
        <f>IF('Prop A'!K932="","",'Prop A'!K932)</f>
        <v/>
      </c>
      <c r="M213" s="315" t="str">
        <f>IF('Prop A'!L932="","",'Prop A'!L932)</f>
        <v/>
      </c>
      <c r="N213" s="315" t="str">
        <f>IF('Prop A'!M932="","",'Prop A'!M932)</f>
        <v/>
      </c>
      <c r="O213" s="315" t="str">
        <f>IF('Prop A'!N932="","",'Prop A'!N932)</f>
        <v/>
      </c>
      <c r="P213" s="315" t="str">
        <f>IF('Prop A'!O932="","",'Prop A'!O932)</f>
        <v/>
      </c>
    </row>
    <row r="214" spans="1:16" x14ac:dyDescent="0.2">
      <c r="A214" s="45"/>
      <c r="B214" s="728" t="str">
        <f>IF('Prop A'!B933="","",'Prop A'!B933)</f>
        <v/>
      </c>
      <c r="C214" s="729"/>
      <c r="D214" s="315" t="str">
        <f>IF('Prop A'!C933="","",'Prop A'!C933)</f>
        <v/>
      </c>
      <c r="E214" s="315" t="str">
        <f>IF('Prop A'!D933="","",'Prop A'!D933)</f>
        <v/>
      </c>
      <c r="F214" s="315" t="str">
        <f>IF('Prop A'!E933="","",'Prop A'!E933)</f>
        <v/>
      </c>
      <c r="G214" s="315" t="str">
        <f>IF('Prop A'!F933="","",'Prop A'!F933)</f>
        <v/>
      </c>
      <c r="H214" s="315" t="str">
        <f>IF('Prop A'!G933="","",'Prop A'!G933)</f>
        <v/>
      </c>
      <c r="I214" s="315" t="str">
        <f>IF('Prop A'!H933="","",'Prop A'!H933)</f>
        <v/>
      </c>
      <c r="J214" s="315" t="str">
        <f>IF('Prop A'!I933="","",'Prop A'!I933)</f>
        <v/>
      </c>
      <c r="K214" s="315" t="str">
        <f>IF('Prop A'!J933="","",'Prop A'!J933)</f>
        <v/>
      </c>
      <c r="L214" s="315" t="str">
        <f>IF('Prop A'!K933="","",'Prop A'!K933)</f>
        <v/>
      </c>
      <c r="M214" s="315" t="str">
        <f>IF('Prop A'!L933="","",'Prop A'!L933)</f>
        <v/>
      </c>
      <c r="N214" s="315" t="str">
        <f>IF('Prop A'!M933="","",'Prop A'!M933)</f>
        <v/>
      </c>
      <c r="O214" s="315" t="str">
        <f>IF('Prop A'!N933="","",'Prop A'!N933)</f>
        <v/>
      </c>
      <c r="P214" s="315" t="str">
        <f>IF('Prop A'!O933="","",'Prop A'!O933)</f>
        <v/>
      </c>
    </row>
    <row r="215" spans="1:16" x14ac:dyDescent="0.2">
      <c r="A215" s="45"/>
      <c r="B215" s="728" t="str">
        <f>IF('Prop A'!B934="","",'Prop A'!B934)</f>
        <v/>
      </c>
      <c r="C215" s="729"/>
      <c r="D215" s="315" t="str">
        <f>IF('Prop A'!C934="","",'Prop A'!C934)</f>
        <v/>
      </c>
      <c r="E215" s="315" t="str">
        <f>IF('Prop A'!D934="","",'Prop A'!D934)</f>
        <v/>
      </c>
      <c r="F215" s="315" t="str">
        <f>IF('Prop A'!E934="","",'Prop A'!E934)</f>
        <v/>
      </c>
      <c r="G215" s="315" t="str">
        <f>IF('Prop A'!F934="","",'Prop A'!F934)</f>
        <v/>
      </c>
      <c r="H215" s="315" t="str">
        <f>IF('Prop A'!G934="","",'Prop A'!G934)</f>
        <v/>
      </c>
      <c r="I215" s="315" t="str">
        <f>IF('Prop A'!H934="","",'Prop A'!H934)</f>
        <v/>
      </c>
      <c r="J215" s="315" t="str">
        <f>IF('Prop A'!I934="","",'Prop A'!I934)</f>
        <v/>
      </c>
      <c r="K215" s="315" t="str">
        <f>IF('Prop A'!J934="","",'Prop A'!J934)</f>
        <v/>
      </c>
      <c r="L215" s="315" t="str">
        <f>IF('Prop A'!K934="","",'Prop A'!K934)</f>
        <v/>
      </c>
      <c r="M215" s="315" t="str">
        <f>IF('Prop A'!L934="","",'Prop A'!L934)</f>
        <v/>
      </c>
      <c r="N215" s="315" t="str">
        <f>IF('Prop A'!M934="","",'Prop A'!M934)</f>
        <v/>
      </c>
      <c r="O215" s="315" t="str">
        <f>IF('Prop A'!N934="","",'Prop A'!N934)</f>
        <v/>
      </c>
      <c r="P215" s="315" t="str">
        <f>IF('Prop A'!O934="","",'Prop A'!O934)</f>
        <v/>
      </c>
    </row>
    <row r="216" spans="1:16" x14ac:dyDescent="0.2">
      <c r="A216" s="45"/>
      <c r="B216" s="728" t="str">
        <f>IF('Prop A'!B935="","",'Prop A'!B935)</f>
        <v/>
      </c>
      <c r="C216" s="729"/>
      <c r="D216" s="315" t="str">
        <f>IF('Prop A'!C935="","",'Prop A'!C935)</f>
        <v/>
      </c>
      <c r="E216" s="315" t="str">
        <f>IF('Prop A'!D935="","",'Prop A'!D935)</f>
        <v/>
      </c>
      <c r="F216" s="315" t="str">
        <f>IF('Prop A'!E935="","",'Prop A'!E935)</f>
        <v/>
      </c>
      <c r="G216" s="315" t="str">
        <f>IF('Prop A'!F935="","",'Prop A'!F935)</f>
        <v/>
      </c>
      <c r="H216" s="315" t="str">
        <f>IF('Prop A'!G935="","",'Prop A'!G935)</f>
        <v/>
      </c>
      <c r="I216" s="315" t="str">
        <f>IF('Prop A'!H935="","",'Prop A'!H935)</f>
        <v/>
      </c>
      <c r="J216" s="315" t="str">
        <f>IF('Prop A'!I935="","",'Prop A'!I935)</f>
        <v/>
      </c>
      <c r="K216" s="315" t="str">
        <f>IF('Prop A'!J935="","",'Prop A'!J935)</f>
        <v/>
      </c>
      <c r="L216" s="315" t="str">
        <f>IF('Prop A'!K935="","",'Prop A'!K935)</f>
        <v/>
      </c>
      <c r="M216" s="315" t="str">
        <f>IF('Prop A'!L935="","",'Prop A'!L935)</f>
        <v/>
      </c>
      <c r="N216" s="315" t="str">
        <f>IF('Prop A'!M935="","",'Prop A'!M935)</f>
        <v/>
      </c>
      <c r="O216" s="315" t="str">
        <f>IF('Prop A'!N935="","",'Prop A'!N935)</f>
        <v/>
      </c>
      <c r="P216" s="315" t="str">
        <f>IF('Prop A'!O935="","",'Prop A'!O935)</f>
        <v/>
      </c>
    </row>
    <row r="217" spans="1:16" x14ac:dyDescent="0.2">
      <c r="A217" s="45"/>
      <c r="B217" s="45"/>
      <c r="C217" s="45"/>
      <c r="D217" s="45"/>
      <c r="E217" s="45"/>
      <c r="F217" s="45"/>
      <c r="G217" s="45"/>
      <c r="H217" s="45"/>
      <c r="I217" s="45"/>
      <c r="J217" s="45"/>
      <c r="K217" s="45"/>
      <c r="L217" s="45"/>
    </row>
    <row r="218" spans="1:16" x14ac:dyDescent="0.2">
      <c r="A218" s="45"/>
      <c r="B218" s="45"/>
      <c r="C218" s="45"/>
      <c r="D218" s="45"/>
      <c r="E218" s="45"/>
      <c r="F218" s="45"/>
      <c r="G218" s="45"/>
      <c r="H218" s="45"/>
      <c r="I218" s="45"/>
      <c r="J218" s="45"/>
      <c r="K218" s="45"/>
      <c r="L218" s="45"/>
    </row>
    <row r="219" spans="1:16" ht="12.75" customHeight="1" x14ac:dyDescent="0.2">
      <c r="C219" s="441" t="s">
        <v>242</v>
      </c>
      <c r="D219" s="441"/>
      <c r="E219" s="441"/>
      <c r="F219" s="441"/>
      <c r="G219" s="718" t="str">
        <f>IF('Prop A'!$D$938="","",'Prop A'!$D$938)</f>
        <v/>
      </c>
      <c r="H219" s="45"/>
      <c r="K219" s="745" t="s">
        <v>262</v>
      </c>
      <c r="L219" s="746"/>
      <c r="M219" s="746"/>
      <c r="N219" s="746"/>
      <c r="O219" s="747"/>
    </row>
    <row r="220" spans="1:16" x14ac:dyDescent="0.2">
      <c r="A220" s="45"/>
      <c r="B220" s="45"/>
      <c r="C220" s="441"/>
      <c r="D220" s="441"/>
      <c r="E220" s="441"/>
      <c r="F220" s="441"/>
      <c r="G220" s="719"/>
      <c r="K220" s="707" t="str">
        <f>IF('Prop A'!$K$938="","",'Prop A'!$K$938)</f>
        <v/>
      </c>
      <c r="L220" s="708"/>
      <c r="M220" s="708"/>
      <c r="N220" s="708"/>
      <c r="O220" s="708"/>
      <c r="P220" s="709"/>
    </row>
    <row r="221" spans="1:16" x14ac:dyDescent="0.2">
      <c r="A221" s="45"/>
      <c r="B221" s="45"/>
      <c r="C221" s="441"/>
      <c r="D221" s="441"/>
      <c r="E221" s="441"/>
      <c r="F221" s="441"/>
      <c r="G221" s="719"/>
      <c r="K221" s="710"/>
      <c r="L221" s="711"/>
      <c r="M221" s="711"/>
      <c r="N221" s="711"/>
      <c r="O221" s="711"/>
      <c r="P221" s="712"/>
    </row>
    <row r="222" spans="1:16" x14ac:dyDescent="0.2">
      <c r="A222" s="45"/>
      <c r="B222" s="45"/>
      <c r="C222" s="441"/>
      <c r="D222" s="441"/>
      <c r="E222" s="441"/>
      <c r="F222" s="441"/>
      <c r="G222" s="720"/>
      <c r="K222" s="713"/>
      <c r="L222" s="714"/>
      <c r="M222" s="714"/>
      <c r="N222" s="714"/>
      <c r="O222" s="714"/>
      <c r="P222" s="715"/>
    </row>
    <row r="223" spans="1:16" x14ac:dyDescent="0.2">
      <c r="A223" s="45"/>
      <c r="B223" s="45"/>
      <c r="C223" s="45"/>
      <c r="D223" s="45"/>
      <c r="E223" s="45"/>
      <c r="F223" s="45"/>
    </row>
    <row r="224" spans="1:16" ht="12.75" customHeight="1" x14ac:dyDescent="0.2">
      <c r="A224" s="45"/>
      <c r="B224" s="45"/>
      <c r="C224" s="721" t="s">
        <v>154</v>
      </c>
      <c r="D224" s="722"/>
      <c r="E224" s="722"/>
      <c r="F224" s="722"/>
      <c r="G224" s="723"/>
      <c r="K224" s="721" t="s">
        <v>155</v>
      </c>
      <c r="L224" s="722"/>
      <c r="M224" s="723"/>
      <c r="N224" s="45"/>
      <c r="O224" s="45"/>
    </row>
    <row r="225" spans="1:16" x14ac:dyDescent="0.2">
      <c r="A225" s="45"/>
      <c r="B225" s="45"/>
      <c r="C225" s="707" t="str">
        <f>IF('Prop A'!$D$944="","",'Prop A'!$D$944)</f>
        <v/>
      </c>
      <c r="D225" s="708"/>
      <c r="E225" s="708"/>
      <c r="F225" s="708"/>
      <c r="G225" s="708"/>
      <c r="H225" s="709"/>
      <c r="K225" s="707" t="str">
        <f>IF('Prop A'!$K$944="","",'Prop A'!$K$944)</f>
        <v/>
      </c>
      <c r="L225" s="708"/>
      <c r="M225" s="708"/>
      <c r="N225" s="708"/>
      <c r="O225" s="708"/>
      <c r="P225" s="709"/>
    </row>
    <row r="226" spans="1:16" x14ac:dyDescent="0.2">
      <c r="A226" s="45"/>
      <c r="B226" s="45"/>
      <c r="C226" s="710"/>
      <c r="D226" s="711"/>
      <c r="E226" s="711"/>
      <c r="F226" s="711"/>
      <c r="G226" s="711"/>
      <c r="H226" s="712"/>
      <c r="K226" s="710"/>
      <c r="L226" s="711"/>
      <c r="M226" s="711"/>
      <c r="N226" s="711"/>
      <c r="O226" s="711"/>
      <c r="P226" s="712"/>
    </row>
    <row r="227" spans="1:16" x14ac:dyDescent="0.2">
      <c r="A227" s="45"/>
      <c r="B227" s="45"/>
      <c r="C227" s="710"/>
      <c r="D227" s="711"/>
      <c r="E227" s="711"/>
      <c r="F227" s="711"/>
      <c r="G227" s="711"/>
      <c r="H227" s="712"/>
      <c r="K227" s="710"/>
      <c r="L227" s="711"/>
      <c r="M227" s="711"/>
      <c r="N227" s="711"/>
      <c r="O227" s="711"/>
      <c r="P227" s="712"/>
    </row>
    <row r="228" spans="1:16" x14ac:dyDescent="0.2">
      <c r="A228" s="45"/>
      <c r="B228" s="45"/>
      <c r="C228" s="710"/>
      <c r="D228" s="711"/>
      <c r="E228" s="711"/>
      <c r="F228" s="711"/>
      <c r="G228" s="711"/>
      <c r="H228" s="712"/>
      <c r="K228" s="710"/>
      <c r="L228" s="711"/>
      <c r="M228" s="711"/>
      <c r="N228" s="711"/>
      <c r="O228" s="711"/>
      <c r="P228" s="712"/>
    </row>
    <row r="229" spans="1:16" x14ac:dyDescent="0.2">
      <c r="A229" s="45"/>
      <c r="B229" s="45"/>
      <c r="C229" s="710"/>
      <c r="D229" s="711"/>
      <c r="E229" s="711"/>
      <c r="F229" s="711"/>
      <c r="G229" s="711"/>
      <c r="H229" s="712"/>
      <c r="K229" s="710"/>
      <c r="L229" s="711"/>
      <c r="M229" s="711"/>
      <c r="N229" s="711"/>
      <c r="O229" s="711"/>
      <c r="P229" s="712"/>
    </row>
    <row r="230" spans="1:16" ht="12.75" customHeight="1" x14ac:dyDescent="0.2">
      <c r="A230" s="45"/>
      <c r="B230" s="45"/>
      <c r="C230" s="710"/>
      <c r="D230" s="711"/>
      <c r="E230" s="711"/>
      <c r="F230" s="711"/>
      <c r="G230" s="711"/>
      <c r="H230" s="712"/>
      <c r="J230" s="45"/>
      <c r="K230" s="710"/>
      <c r="L230" s="711"/>
      <c r="M230" s="711"/>
      <c r="N230" s="711"/>
      <c r="O230" s="711"/>
      <c r="P230" s="712"/>
    </row>
    <row r="231" spans="1:16" ht="12.75" customHeight="1" x14ac:dyDescent="0.2">
      <c r="A231" s="45"/>
      <c r="B231" s="45"/>
      <c r="C231" s="713"/>
      <c r="D231" s="714"/>
      <c r="E231" s="714"/>
      <c r="F231" s="714"/>
      <c r="G231" s="714"/>
      <c r="H231" s="715"/>
      <c r="K231" s="713"/>
      <c r="L231" s="714"/>
      <c r="M231" s="714"/>
      <c r="N231" s="714"/>
      <c r="O231" s="714"/>
      <c r="P231" s="715"/>
    </row>
    <row r="232" spans="1:16" x14ac:dyDescent="0.2">
      <c r="A232" s="45"/>
      <c r="B232" s="45"/>
      <c r="J232" s="45"/>
    </row>
    <row r="233" spans="1:16" x14ac:dyDescent="0.2">
      <c r="A233" s="45"/>
      <c r="B233" s="45"/>
      <c r="C233" s="45"/>
      <c r="D233" s="45"/>
      <c r="E233" s="45"/>
      <c r="F233" s="45"/>
      <c r="J233" s="45"/>
      <c r="K233" s="45"/>
      <c r="L233" s="45"/>
    </row>
    <row r="234" spans="1:16" ht="15" x14ac:dyDescent="0.25">
      <c r="A234" s="45"/>
      <c r="B234" s="203" t="s">
        <v>207</v>
      </c>
      <c r="C234" s="45"/>
      <c r="D234" s="45"/>
      <c r="E234" s="45"/>
      <c r="F234" s="45"/>
      <c r="J234" s="45"/>
      <c r="K234" s="45"/>
      <c r="L234" s="45"/>
    </row>
    <row r="235" spans="1:16" ht="12.75" customHeight="1" x14ac:dyDescent="0.2">
      <c r="A235" s="45"/>
      <c r="B235" s="45"/>
      <c r="C235" s="45"/>
      <c r="D235" s="45"/>
      <c r="E235" s="45"/>
      <c r="F235" s="45"/>
      <c r="J235" s="45"/>
      <c r="K235" s="45"/>
      <c r="L235" s="45"/>
    </row>
    <row r="236" spans="1:16" ht="12.75" customHeight="1" x14ac:dyDescent="0.2">
      <c r="A236" s="45"/>
      <c r="B236" s="45"/>
      <c r="C236" s="457" t="s">
        <v>132</v>
      </c>
      <c r="D236" s="457"/>
      <c r="E236" s="457"/>
      <c r="F236" s="458"/>
      <c r="G236" s="718" t="str">
        <f>IF('Prop A'!$D$953="","",'Prop A'!$D$953)</f>
        <v>Sim</v>
      </c>
      <c r="J236" s="426" t="s">
        <v>133</v>
      </c>
      <c r="K236" s="426"/>
      <c r="L236" s="426"/>
      <c r="M236" s="427"/>
      <c r="N236" s="718" t="str">
        <f>IF('Prop A'!$K$953="","",'Prop A'!$K$953)</f>
        <v>Sim</v>
      </c>
    </row>
    <row r="237" spans="1:16" x14ac:dyDescent="0.2">
      <c r="A237" s="45"/>
      <c r="B237" s="45"/>
      <c r="C237" s="457"/>
      <c r="D237" s="457"/>
      <c r="E237" s="457"/>
      <c r="F237" s="458"/>
      <c r="G237" s="719"/>
      <c r="J237" s="426"/>
      <c r="K237" s="426"/>
      <c r="L237" s="426"/>
      <c r="M237" s="427"/>
      <c r="N237" s="719"/>
    </row>
    <row r="238" spans="1:16" x14ac:dyDescent="0.2">
      <c r="A238" s="45"/>
      <c r="B238" s="45"/>
      <c r="C238" s="457"/>
      <c r="D238" s="457"/>
      <c r="E238" s="457"/>
      <c r="F238" s="458"/>
      <c r="G238" s="720"/>
      <c r="J238" s="426"/>
      <c r="K238" s="426"/>
      <c r="L238" s="426"/>
      <c r="M238" s="427"/>
      <c r="N238" s="720"/>
    </row>
    <row r="239" spans="1:16" x14ac:dyDescent="0.2">
      <c r="A239" s="45"/>
      <c r="B239" s="45"/>
      <c r="C239" s="45"/>
      <c r="D239" s="45"/>
      <c r="E239" s="45"/>
      <c r="F239" s="45"/>
      <c r="J239" s="45"/>
      <c r="K239" s="45"/>
      <c r="L239" s="45"/>
    </row>
    <row r="240" spans="1:16" x14ac:dyDescent="0.2">
      <c r="A240" s="45"/>
      <c r="B240" s="45"/>
      <c r="C240" s="45"/>
      <c r="D240" s="45"/>
      <c r="E240" s="45"/>
      <c r="F240" s="45"/>
      <c r="J240" s="45"/>
      <c r="K240" s="730" t="s">
        <v>212</v>
      </c>
      <c r="L240" s="731"/>
      <c r="M240" s="731"/>
      <c r="N240" s="731"/>
      <c r="O240" s="732"/>
    </row>
    <row r="241" spans="1:16" x14ac:dyDescent="0.2">
      <c r="A241" s="45"/>
      <c r="B241" s="45"/>
      <c r="C241" s="45"/>
      <c r="D241" s="45"/>
      <c r="E241" s="45"/>
      <c r="F241" s="45"/>
      <c r="J241" s="45"/>
      <c r="K241" s="733"/>
      <c r="L241" s="734"/>
      <c r="M241" s="734"/>
      <c r="N241" s="734"/>
      <c r="O241" s="735"/>
    </row>
    <row r="242" spans="1:16" ht="12.75" customHeight="1" x14ac:dyDescent="0.2">
      <c r="A242" s="45"/>
      <c r="B242" s="45"/>
      <c r="C242" s="721" t="s">
        <v>131</v>
      </c>
      <c r="D242" s="722"/>
      <c r="E242" s="722"/>
      <c r="F242" s="722"/>
      <c r="G242" s="723"/>
      <c r="J242" s="45"/>
      <c r="K242" s="736"/>
      <c r="L242" s="737"/>
      <c r="M242" s="737"/>
      <c r="N242" s="737"/>
      <c r="O242" s="738"/>
    </row>
    <row r="243" spans="1:16" x14ac:dyDescent="0.2">
      <c r="A243" s="45"/>
      <c r="B243" s="45"/>
      <c r="C243" s="707" t="str">
        <f>IF('Prop A'!$D$955="","",'Prop A'!$D$955)</f>
        <v/>
      </c>
      <c r="D243" s="708"/>
      <c r="E243" s="708"/>
      <c r="F243" s="708"/>
      <c r="G243" s="708"/>
      <c r="H243" s="709"/>
      <c r="J243" s="45"/>
      <c r="K243" s="748" t="str">
        <f>IF('Prop A'!$K$955="","",'Prop A'!$K$955)</f>
        <v/>
      </c>
      <c r="L243" s="749"/>
      <c r="M243" s="749"/>
      <c r="N243" s="749"/>
      <c r="O243" s="749"/>
      <c r="P243" s="750"/>
    </row>
    <row r="244" spans="1:16" x14ac:dyDescent="0.2">
      <c r="A244" s="45"/>
      <c r="B244" s="45"/>
      <c r="C244" s="710"/>
      <c r="D244" s="711"/>
      <c r="E244" s="711"/>
      <c r="F244" s="711"/>
      <c r="G244" s="711"/>
      <c r="H244" s="712"/>
      <c r="J244" s="45"/>
      <c r="K244" s="751"/>
      <c r="L244" s="752"/>
      <c r="M244" s="752"/>
      <c r="N244" s="752"/>
      <c r="O244" s="752"/>
      <c r="P244" s="753"/>
    </row>
    <row r="245" spans="1:16" x14ac:dyDescent="0.2">
      <c r="A245" s="45"/>
      <c r="B245" s="45"/>
      <c r="C245" s="710"/>
      <c r="D245" s="711"/>
      <c r="E245" s="711"/>
      <c r="F245" s="711"/>
      <c r="G245" s="711"/>
      <c r="H245" s="712"/>
      <c r="J245" s="45"/>
      <c r="K245" s="751"/>
      <c r="L245" s="752"/>
      <c r="M245" s="752"/>
      <c r="N245" s="752"/>
      <c r="O245" s="752"/>
      <c r="P245" s="753"/>
    </row>
    <row r="246" spans="1:16" x14ac:dyDescent="0.2">
      <c r="A246" s="45"/>
      <c r="B246" s="45"/>
      <c r="C246" s="710"/>
      <c r="D246" s="711"/>
      <c r="E246" s="711"/>
      <c r="F246" s="711"/>
      <c r="G246" s="711"/>
      <c r="H246" s="712"/>
      <c r="J246" s="45"/>
      <c r="K246" s="751"/>
      <c r="L246" s="752"/>
      <c r="M246" s="752"/>
      <c r="N246" s="752"/>
      <c r="O246" s="752"/>
      <c r="P246" s="753"/>
    </row>
    <row r="247" spans="1:16" x14ac:dyDescent="0.2">
      <c r="A247" s="45"/>
      <c r="B247" s="45"/>
      <c r="C247" s="710"/>
      <c r="D247" s="711"/>
      <c r="E247" s="711"/>
      <c r="F247" s="711"/>
      <c r="G247" s="711"/>
      <c r="H247" s="712"/>
      <c r="J247" s="45"/>
      <c r="K247" s="751"/>
      <c r="L247" s="752"/>
      <c r="M247" s="752"/>
      <c r="N247" s="752"/>
      <c r="O247" s="752"/>
      <c r="P247" s="753"/>
    </row>
    <row r="248" spans="1:16" x14ac:dyDescent="0.2">
      <c r="A248" s="45"/>
      <c r="B248" s="45"/>
      <c r="C248" s="710"/>
      <c r="D248" s="711"/>
      <c r="E248" s="711"/>
      <c r="F248" s="711"/>
      <c r="G248" s="711"/>
      <c r="H248" s="712"/>
      <c r="J248" s="45"/>
      <c r="K248" s="751"/>
      <c r="L248" s="752"/>
      <c r="M248" s="752"/>
      <c r="N248" s="752"/>
      <c r="O248" s="752"/>
      <c r="P248" s="753"/>
    </row>
    <row r="249" spans="1:16" x14ac:dyDescent="0.2">
      <c r="A249" s="45"/>
      <c r="B249" s="45"/>
      <c r="C249" s="713"/>
      <c r="D249" s="714"/>
      <c r="E249" s="714"/>
      <c r="F249" s="714"/>
      <c r="G249" s="714"/>
      <c r="H249" s="715"/>
      <c r="J249" s="45"/>
      <c r="K249" s="754"/>
      <c r="L249" s="755"/>
      <c r="M249" s="755"/>
      <c r="N249" s="755"/>
      <c r="O249" s="755"/>
      <c r="P249" s="756"/>
    </row>
    <row r="250" spans="1:16" x14ac:dyDescent="0.2">
      <c r="A250" s="45"/>
      <c r="B250" s="45"/>
      <c r="C250" s="45"/>
      <c r="D250" s="45"/>
      <c r="E250" s="45"/>
      <c r="F250" s="45"/>
      <c r="J250" s="45"/>
      <c r="K250" s="45"/>
      <c r="L250" s="45"/>
    </row>
    <row r="251" spans="1:16" x14ac:dyDescent="0.2">
      <c r="A251" s="45"/>
      <c r="B251" s="45"/>
      <c r="C251" s="457" t="s">
        <v>134</v>
      </c>
      <c r="D251" s="457"/>
      <c r="E251" s="457"/>
      <c r="F251" s="458"/>
      <c r="G251" s="718" t="str">
        <f>IF('Prop A'!$D$961="","",'Prop A'!$D$961)</f>
        <v/>
      </c>
      <c r="J251" s="426" t="s">
        <v>135</v>
      </c>
      <c r="K251" s="426"/>
      <c r="L251" s="426"/>
      <c r="M251" s="427"/>
      <c r="N251" s="718" t="str">
        <f>IF('Prop A'!$K$961="","",'Prop A'!$K$961)</f>
        <v/>
      </c>
    </row>
    <row r="252" spans="1:16" x14ac:dyDescent="0.2">
      <c r="A252" s="45"/>
      <c r="B252" s="45"/>
      <c r="C252" s="457"/>
      <c r="D252" s="457"/>
      <c r="E252" s="457"/>
      <c r="F252" s="458"/>
      <c r="G252" s="719"/>
      <c r="J252" s="426"/>
      <c r="K252" s="426"/>
      <c r="L252" s="426"/>
      <c r="M252" s="427"/>
      <c r="N252" s="719"/>
    </row>
    <row r="253" spans="1:16" x14ac:dyDescent="0.2">
      <c r="A253" s="45"/>
      <c r="B253" s="45"/>
      <c r="C253" s="457"/>
      <c r="D253" s="457"/>
      <c r="E253" s="457"/>
      <c r="F253" s="458"/>
      <c r="G253" s="720"/>
      <c r="J253" s="426"/>
      <c r="K253" s="426"/>
      <c r="L253" s="426"/>
      <c r="M253" s="427"/>
      <c r="N253" s="720"/>
    </row>
    <row r="254" spans="1:16" x14ac:dyDescent="0.2">
      <c r="A254" s="45"/>
      <c r="B254" s="45"/>
      <c r="C254" s="45"/>
      <c r="D254" s="45"/>
      <c r="E254" s="45"/>
      <c r="F254" s="45"/>
      <c r="J254" s="45"/>
      <c r="K254" s="45"/>
      <c r="L254" s="45"/>
    </row>
    <row r="255" spans="1:16" x14ac:dyDescent="0.2">
      <c r="A255" s="45"/>
      <c r="B255" s="45"/>
      <c r="C255" s="457" t="s">
        <v>264</v>
      </c>
      <c r="D255" s="457"/>
      <c r="E255" s="457"/>
      <c r="F255" s="458"/>
      <c r="G255" s="718" t="str">
        <f>IF('Prop A'!$D$963="","",'Prop A'!$D$963)</f>
        <v/>
      </c>
      <c r="J255" s="426" t="s">
        <v>136</v>
      </c>
      <c r="K255" s="426"/>
      <c r="L255" s="426"/>
      <c r="M255" s="427"/>
      <c r="N255" s="718" t="str">
        <f>IF('Prop A'!$K$963="","",'Prop A'!$K$963)</f>
        <v/>
      </c>
    </row>
    <row r="256" spans="1:16" x14ac:dyDescent="0.2">
      <c r="A256" s="45"/>
      <c r="B256" s="45"/>
      <c r="C256" s="457"/>
      <c r="D256" s="457"/>
      <c r="E256" s="457"/>
      <c r="F256" s="458"/>
      <c r="G256" s="719"/>
      <c r="J256" s="426"/>
      <c r="K256" s="426"/>
      <c r="L256" s="426"/>
      <c r="M256" s="427"/>
      <c r="N256" s="719"/>
    </row>
    <row r="257" spans="1:16" x14ac:dyDescent="0.2">
      <c r="A257" s="45"/>
      <c r="B257" s="45"/>
      <c r="C257" s="457"/>
      <c r="D257" s="457"/>
      <c r="E257" s="457"/>
      <c r="F257" s="458"/>
      <c r="G257" s="720"/>
      <c r="J257" s="426"/>
      <c r="K257" s="426"/>
      <c r="L257" s="426"/>
      <c r="M257" s="427"/>
      <c r="N257" s="720"/>
    </row>
    <row r="258" spans="1:16" x14ac:dyDescent="0.2">
      <c r="A258" s="45"/>
      <c r="B258" s="45"/>
      <c r="C258" s="45"/>
      <c r="D258" s="45"/>
      <c r="E258" s="45"/>
      <c r="F258" s="45"/>
      <c r="J258" s="45"/>
      <c r="K258" s="45"/>
      <c r="L258" s="45"/>
    </row>
    <row r="259" spans="1:16" ht="12.75" customHeight="1" x14ac:dyDescent="0.2">
      <c r="A259" s="45"/>
      <c r="B259" s="45"/>
      <c r="C259" s="721" t="s">
        <v>164</v>
      </c>
      <c r="D259" s="722"/>
      <c r="E259" s="722"/>
      <c r="F259" s="722"/>
      <c r="G259" s="723"/>
      <c r="J259" s="334"/>
      <c r="K259" s="334"/>
      <c r="L259" s="334"/>
    </row>
    <row r="260" spans="1:16" x14ac:dyDescent="0.2">
      <c r="A260" s="45"/>
      <c r="B260" s="45"/>
      <c r="C260" s="707" t="str">
        <f>IF('Prop A'!$D$965="","",'Prop A'!$D$965)</f>
        <v/>
      </c>
      <c r="D260" s="708"/>
      <c r="E260" s="708"/>
      <c r="F260" s="708"/>
      <c r="G260" s="708"/>
      <c r="H260" s="709"/>
      <c r="J260" s="334"/>
      <c r="K260" s="334"/>
      <c r="L260" s="334"/>
      <c r="M260" s="332" t="s">
        <v>165</v>
      </c>
      <c r="N260" s="724" t="str">
        <f>IF('Prop A'!$K$965="","",'Prop A'!$K$965)</f>
        <v/>
      </c>
      <c r="O260" s="725"/>
    </row>
    <row r="261" spans="1:16" x14ac:dyDescent="0.2">
      <c r="A261" s="45"/>
      <c r="B261" s="45"/>
      <c r="C261" s="710"/>
      <c r="D261" s="711"/>
      <c r="E261" s="711"/>
      <c r="F261" s="711"/>
      <c r="G261" s="711"/>
      <c r="H261" s="712"/>
      <c r="J261" s="334"/>
      <c r="K261" s="334"/>
      <c r="L261" s="334"/>
      <c r="M261" s="347"/>
      <c r="N261" s="35"/>
    </row>
    <row r="262" spans="1:16" x14ac:dyDescent="0.2">
      <c r="A262" s="45"/>
      <c r="B262" s="45"/>
      <c r="C262" s="710"/>
      <c r="D262" s="711"/>
      <c r="E262" s="711"/>
      <c r="F262" s="711"/>
      <c r="G262" s="711"/>
      <c r="H262" s="712"/>
      <c r="J262" s="45"/>
      <c r="K262" s="45"/>
      <c r="L262" s="45"/>
      <c r="M262" s="347"/>
      <c r="N262" s="35"/>
    </row>
    <row r="263" spans="1:16" ht="12.75" customHeight="1" x14ac:dyDescent="0.2">
      <c r="A263" s="45"/>
      <c r="B263" s="45"/>
      <c r="C263" s="710"/>
      <c r="D263" s="711"/>
      <c r="E263" s="711"/>
      <c r="F263" s="711"/>
      <c r="G263" s="711"/>
      <c r="H263" s="712"/>
      <c r="J263" s="461" t="s">
        <v>166</v>
      </c>
      <c r="K263" s="461"/>
      <c r="L263" s="461"/>
      <c r="M263" s="461"/>
      <c r="N263" s="697" t="str">
        <f>IF('Prop A'!$D$971="","",'Prop A'!$D$971)</f>
        <v/>
      </c>
      <c r="O263" s="698"/>
    </row>
    <row r="264" spans="1:16" x14ac:dyDescent="0.2">
      <c r="A264" s="45"/>
      <c r="B264" s="45"/>
      <c r="C264" s="710"/>
      <c r="D264" s="711"/>
      <c r="E264" s="711"/>
      <c r="F264" s="711"/>
      <c r="G264" s="711"/>
      <c r="H264" s="712"/>
      <c r="J264" s="461"/>
      <c r="K264" s="461"/>
      <c r="L264" s="461"/>
      <c r="M264" s="461"/>
      <c r="N264" s="699"/>
      <c r="O264" s="700"/>
    </row>
    <row r="265" spans="1:16" x14ac:dyDescent="0.2">
      <c r="A265" s="45"/>
      <c r="B265" s="45"/>
      <c r="C265" s="710"/>
      <c r="D265" s="711"/>
      <c r="E265" s="711"/>
      <c r="F265" s="711"/>
      <c r="G265" s="711"/>
      <c r="H265" s="712"/>
      <c r="J265" s="45"/>
      <c r="K265" s="45"/>
      <c r="L265" s="45"/>
    </row>
    <row r="266" spans="1:16" x14ac:dyDescent="0.2">
      <c r="A266" s="45"/>
      <c r="B266" s="45"/>
      <c r="C266" s="713"/>
      <c r="D266" s="714"/>
      <c r="E266" s="714"/>
      <c r="F266" s="714"/>
      <c r="G266" s="714"/>
      <c r="H266" s="715"/>
      <c r="J266" s="45"/>
      <c r="K266" s="45"/>
      <c r="L266" s="45"/>
    </row>
    <row r="267" spans="1:16" x14ac:dyDescent="0.2">
      <c r="A267" s="45"/>
      <c r="B267" s="45"/>
      <c r="C267" s="45"/>
      <c r="D267" s="45"/>
      <c r="E267" s="45"/>
      <c r="F267" s="45"/>
      <c r="J267" s="45"/>
      <c r="K267" s="45"/>
      <c r="L267" s="45"/>
    </row>
    <row r="268" spans="1:16" ht="12.75" customHeight="1" x14ac:dyDescent="0.2">
      <c r="A268" s="45"/>
      <c r="C268" s="461" t="s">
        <v>244</v>
      </c>
      <c r="D268" s="461"/>
      <c r="E268" s="461"/>
      <c r="F268" s="427"/>
      <c r="G268" s="697" t="str">
        <f>IF('Prop A'!$K$971="","",'Prop A'!$K$971)</f>
        <v/>
      </c>
      <c r="H268" s="698"/>
      <c r="K268" s="701" t="s">
        <v>245</v>
      </c>
      <c r="L268" s="702"/>
      <c r="M268" s="702"/>
      <c r="N268" s="702"/>
      <c r="O268" s="703"/>
    </row>
    <row r="269" spans="1:16" ht="12.75" customHeight="1" x14ac:dyDescent="0.2">
      <c r="A269" s="45"/>
      <c r="C269" s="461"/>
      <c r="D269" s="461"/>
      <c r="E269" s="461"/>
      <c r="F269" s="427"/>
      <c r="G269" s="699"/>
      <c r="H269" s="700"/>
      <c r="K269" s="704"/>
      <c r="L269" s="705"/>
      <c r="M269" s="705"/>
      <c r="N269" s="705"/>
      <c r="O269" s="706"/>
    </row>
    <row r="270" spans="1:16" x14ac:dyDescent="0.2">
      <c r="A270" s="45"/>
      <c r="B270" s="45"/>
      <c r="C270" s="45"/>
      <c r="D270" s="45"/>
      <c r="E270" s="45"/>
      <c r="F270" s="45"/>
      <c r="J270" s="45"/>
      <c r="K270" s="707" t="str">
        <f>IF('Prop A'!$D$977="","",'Prop A'!$D$977)</f>
        <v/>
      </c>
      <c r="L270" s="708"/>
      <c r="M270" s="708"/>
      <c r="N270" s="708"/>
      <c r="O270" s="708"/>
      <c r="P270" s="709"/>
    </row>
    <row r="271" spans="1:16" ht="12.75" customHeight="1" x14ac:dyDescent="0.2">
      <c r="A271" s="45"/>
      <c r="B271" s="45"/>
      <c r="C271" s="45"/>
      <c r="D271" s="45"/>
      <c r="E271" s="45"/>
      <c r="F271" s="45"/>
      <c r="J271" s="45"/>
      <c r="K271" s="710"/>
      <c r="L271" s="711"/>
      <c r="M271" s="711"/>
      <c r="N271" s="711"/>
      <c r="O271" s="711"/>
      <c r="P271" s="712"/>
    </row>
    <row r="272" spans="1:16" ht="12.75" customHeight="1" x14ac:dyDescent="0.2">
      <c r="A272" s="45"/>
      <c r="B272" s="716" t="s">
        <v>243</v>
      </c>
      <c r="C272" s="716"/>
      <c r="D272" s="716"/>
      <c r="E272" s="716"/>
      <c r="F272" s="717"/>
      <c r="G272" s="718" t="str">
        <f>IF('Prop A'!$K$977="","",'Prop A'!$K$977)</f>
        <v/>
      </c>
      <c r="J272" s="45"/>
      <c r="K272" s="710"/>
      <c r="L272" s="711"/>
      <c r="M272" s="711"/>
      <c r="N272" s="711"/>
      <c r="O272" s="711"/>
      <c r="P272" s="712"/>
    </row>
    <row r="273" spans="1:16" x14ac:dyDescent="0.2">
      <c r="A273" s="45"/>
      <c r="B273" s="716"/>
      <c r="C273" s="716"/>
      <c r="D273" s="716"/>
      <c r="E273" s="716"/>
      <c r="F273" s="717"/>
      <c r="G273" s="719"/>
      <c r="J273" s="45"/>
      <c r="K273" s="710"/>
      <c r="L273" s="711"/>
      <c r="M273" s="711"/>
      <c r="N273" s="711"/>
      <c r="O273" s="711"/>
      <c r="P273" s="712"/>
    </row>
    <row r="274" spans="1:16" x14ac:dyDescent="0.2">
      <c r="A274" s="45"/>
      <c r="B274" s="716"/>
      <c r="C274" s="716"/>
      <c r="D274" s="716"/>
      <c r="E274" s="716"/>
      <c r="F274" s="717"/>
      <c r="G274" s="719"/>
      <c r="J274" s="45"/>
      <c r="K274" s="710"/>
      <c r="L274" s="711"/>
      <c r="M274" s="711"/>
      <c r="N274" s="711"/>
      <c r="O274" s="711"/>
      <c r="P274" s="712"/>
    </row>
    <row r="275" spans="1:16" x14ac:dyDescent="0.2">
      <c r="A275" s="45"/>
      <c r="B275" s="716"/>
      <c r="C275" s="716"/>
      <c r="D275" s="716"/>
      <c r="E275" s="716"/>
      <c r="F275" s="717"/>
      <c r="G275" s="720"/>
      <c r="J275" s="45"/>
      <c r="K275" s="710"/>
      <c r="L275" s="711"/>
      <c r="M275" s="711"/>
      <c r="N275" s="711"/>
      <c r="O275" s="711"/>
      <c r="P275" s="712"/>
    </row>
    <row r="276" spans="1:16" x14ac:dyDescent="0.2">
      <c r="A276" s="45"/>
      <c r="B276" s="45"/>
      <c r="C276" s="45"/>
      <c r="D276" s="45"/>
      <c r="E276" s="45"/>
      <c r="F276" s="45"/>
      <c r="J276" s="45"/>
      <c r="K276" s="713"/>
      <c r="L276" s="714"/>
      <c r="M276" s="714"/>
      <c r="N276" s="714"/>
      <c r="O276" s="714"/>
      <c r="P276" s="715"/>
    </row>
    <row r="277" spans="1:16" x14ac:dyDescent="0.2">
      <c r="A277" s="45"/>
      <c r="J277" s="45"/>
    </row>
    <row r="278" spans="1:16" ht="12.75" customHeight="1" x14ac:dyDescent="0.2">
      <c r="A278" s="45"/>
      <c r="B278" s="457" t="s">
        <v>246</v>
      </c>
      <c r="C278" s="457"/>
      <c r="D278" s="457"/>
      <c r="E278" s="457"/>
      <c r="F278" s="458"/>
      <c r="G278" s="718" t="str">
        <f>IF('Prop A'!$D$983="","",'Prop A'!$D$983)</f>
        <v/>
      </c>
      <c r="I278" s="457" t="s">
        <v>247</v>
      </c>
      <c r="J278" s="457"/>
      <c r="K278" s="457"/>
      <c r="L278" s="457"/>
      <c r="M278" s="458"/>
      <c r="N278" s="718" t="str">
        <f>IF('Prop A'!$K$983="","",'Prop A'!$K$983)</f>
        <v/>
      </c>
    </row>
    <row r="279" spans="1:16" x14ac:dyDescent="0.2">
      <c r="A279" s="45"/>
      <c r="B279" s="457"/>
      <c r="C279" s="457"/>
      <c r="D279" s="457"/>
      <c r="E279" s="457"/>
      <c r="F279" s="458"/>
      <c r="G279" s="719"/>
      <c r="I279" s="457"/>
      <c r="J279" s="457"/>
      <c r="K279" s="457"/>
      <c r="L279" s="457"/>
      <c r="M279" s="458"/>
      <c r="N279" s="719"/>
    </row>
    <row r="280" spans="1:16" x14ac:dyDescent="0.2">
      <c r="A280" s="45"/>
      <c r="B280" s="457"/>
      <c r="C280" s="457"/>
      <c r="D280" s="457"/>
      <c r="E280" s="457"/>
      <c r="F280" s="458"/>
      <c r="G280" s="719"/>
      <c r="I280" s="457"/>
      <c r="J280" s="457"/>
      <c r="K280" s="457"/>
      <c r="L280" s="457"/>
      <c r="M280" s="458"/>
      <c r="N280" s="719"/>
    </row>
    <row r="281" spans="1:16" x14ac:dyDescent="0.2">
      <c r="A281" s="45"/>
      <c r="B281" s="457"/>
      <c r="C281" s="457"/>
      <c r="D281" s="457"/>
      <c r="E281" s="457"/>
      <c r="F281" s="458"/>
      <c r="G281" s="720"/>
      <c r="I281" s="457"/>
      <c r="J281" s="457"/>
      <c r="K281" s="457"/>
      <c r="L281" s="457"/>
      <c r="M281" s="458"/>
      <c r="N281" s="720"/>
    </row>
    <row r="282" spans="1:16" x14ac:dyDescent="0.2">
      <c r="A282" s="45"/>
      <c r="J282" s="45"/>
    </row>
    <row r="283" spans="1:16" x14ac:dyDescent="0.2">
      <c r="A283" s="45"/>
      <c r="B283" s="457" t="s">
        <v>283</v>
      </c>
      <c r="C283" s="457"/>
      <c r="D283" s="457"/>
      <c r="E283" s="457"/>
      <c r="F283" s="458"/>
      <c r="G283" s="718" t="str">
        <f>IF('Prop A'!$D$985="","",'Prop A'!$D$985)</f>
        <v/>
      </c>
      <c r="J283" s="45"/>
    </row>
    <row r="284" spans="1:16" x14ac:dyDescent="0.2">
      <c r="A284" s="45"/>
      <c r="B284" s="457"/>
      <c r="C284" s="457"/>
      <c r="D284" s="457"/>
      <c r="E284" s="457"/>
      <c r="F284" s="458"/>
      <c r="G284" s="719"/>
      <c r="J284" s="45"/>
    </row>
    <row r="285" spans="1:16" x14ac:dyDescent="0.2">
      <c r="A285" s="45"/>
      <c r="B285" s="457"/>
      <c r="C285" s="457"/>
      <c r="D285" s="457"/>
      <c r="E285" s="457"/>
      <c r="F285" s="458"/>
      <c r="G285" s="719"/>
      <c r="J285" s="45"/>
    </row>
    <row r="286" spans="1:16" x14ac:dyDescent="0.2">
      <c r="A286" s="45"/>
      <c r="B286" s="457"/>
      <c r="C286" s="457"/>
      <c r="D286" s="457"/>
      <c r="E286" s="457"/>
      <c r="F286" s="458"/>
      <c r="G286" s="720"/>
      <c r="J286" s="45"/>
    </row>
    <row r="287" spans="1:16" x14ac:dyDescent="0.2">
      <c r="A287" s="45"/>
      <c r="J287" s="45"/>
    </row>
    <row r="288" spans="1:16" x14ac:dyDescent="0.2">
      <c r="A288" s="45"/>
      <c r="B288" s="45"/>
      <c r="C288" s="45"/>
      <c r="D288" s="45"/>
      <c r="E288" s="45"/>
      <c r="F288" s="45"/>
      <c r="J288" s="45"/>
    </row>
    <row r="289" spans="1:17" ht="15" x14ac:dyDescent="0.25">
      <c r="A289" s="45"/>
      <c r="B289" s="203" t="s">
        <v>208</v>
      </c>
      <c r="C289" s="45"/>
      <c r="D289" s="45"/>
      <c r="E289" s="45"/>
      <c r="F289" s="45"/>
      <c r="J289" s="45"/>
    </row>
    <row r="290" spans="1:17" x14ac:dyDescent="0.2">
      <c r="A290" s="45"/>
      <c r="B290" s="45"/>
      <c r="C290" s="45"/>
      <c r="D290" s="45"/>
      <c r="E290" s="45"/>
      <c r="F290" s="45"/>
      <c r="J290" s="45"/>
      <c r="K290" s="45"/>
      <c r="L290" s="45"/>
    </row>
    <row r="291" spans="1:17" x14ac:dyDescent="0.2">
      <c r="C291" s="742" t="s">
        <v>73</v>
      </c>
      <c r="D291" s="743"/>
      <c r="E291" s="45"/>
      <c r="F291" s="45"/>
      <c r="J291" s="60" t="s">
        <v>74</v>
      </c>
      <c r="K291" s="45"/>
      <c r="L291" s="45"/>
      <c r="M291" s="45"/>
      <c r="N291" s="45"/>
    </row>
    <row r="292" spans="1:17" x14ac:dyDescent="0.2">
      <c r="A292" s="45"/>
      <c r="C292" s="757" t="str">
        <f>IF('Prop A'!$B$991="","",'Prop A'!$B$991)</f>
        <v/>
      </c>
      <c r="D292" s="758"/>
      <c r="E292" s="758"/>
      <c r="F292" s="758"/>
      <c r="G292" s="758"/>
      <c r="H292" s="759"/>
      <c r="J292" s="757" t="str">
        <f>IF('Prop A'!$H$991="","",'Prop A'!$H$991)</f>
        <v/>
      </c>
      <c r="K292" s="758"/>
      <c r="L292" s="758"/>
      <c r="M292" s="758"/>
      <c r="N292" s="758"/>
      <c r="O292" s="759"/>
    </row>
    <row r="293" spans="1:17" x14ac:dyDescent="0.2">
      <c r="A293" s="45"/>
      <c r="C293" s="760"/>
      <c r="D293" s="761"/>
      <c r="E293" s="761"/>
      <c r="F293" s="761"/>
      <c r="G293" s="761"/>
      <c r="H293" s="762"/>
      <c r="J293" s="760"/>
      <c r="K293" s="761"/>
      <c r="L293" s="761"/>
      <c r="M293" s="761"/>
      <c r="N293" s="761"/>
      <c r="O293" s="762"/>
    </row>
    <row r="294" spans="1:17" x14ac:dyDescent="0.2">
      <c r="A294" s="45"/>
      <c r="C294" s="760"/>
      <c r="D294" s="761"/>
      <c r="E294" s="761"/>
      <c r="F294" s="761"/>
      <c r="G294" s="761"/>
      <c r="H294" s="762"/>
      <c r="J294" s="760"/>
      <c r="K294" s="761"/>
      <c r="L294" s="761"/>
      <c r="M294" s="761"/>
      <c r="N294" s="761"/>
      <c r="O294" s="762"/>
    </row>
    <row r="295" spans="1:17" x14ac:dyDescent="0.2">
      <c r="A295" s="45"/>
      <c r="C295" s="760"/>
      <c r="D295" s="761"/>
      <c r="E295" s="761"/>
      <c r="F295" s="761"/>
      <c r="G295" s="761"/>
      <c r="H295" s="762"/>
      <c r="J295" s="760"/>
      <c r="K295" s="761"/>
      <c r="L295" s="761"/>
      <c r="M295" s="761"/>
      <c r="N295" s="761"/>
      <c r="O295" s="762"/>
    </row>
    <row r="296" spans="1:17" x14ac:dyDescent="0.2">
      <c r="A296" s="45"/>
      <c r="C296" s="760"/>
      <c r="D296" s="761"/>
      <c r="E296" s="761"/>
      <c r="F296" s="761"/>
      <c r="G296" s="761"/>
      <c r="H296" s="762"/>
      <c r="J296" s="760"/>
      <c r="K296" s="761"/>
      <c r="L296" s="761"/>
      <c r="M296" s="761"/>
      <c r="N296" s="761"/>
      <c r="O296" s="762"/>
    </row>
    <row r="297" spans="1:17" x14ac:dyDescent="0.2">
      <c r="A297" s="45"/>
      <c r="C297" s="760"/>
      <c r="D297" s="761"/>
      <c r="E297" s="761"/>
      <c r="F297" s="761"/>
      <c r="G297" s="761"/>
      <c r="H297" s="762"/>
      <c r="J297" s="760"/>
      <c r="K297" s="761"/>
      <c r="L297" s="761"/>
      <c r="M297" s="761"/>
      <c r="N297" s="761"/>
      <c r="O297" s="762"/>
    </row>
    <row r="298" spans="1:17" x14ac:dyDescent="0.2">
      <c r="A298" s="45"/>
      <c r="C298" s="763"/>
      <c r="D298" s="764"/>
      <c r="E298" s="764"/>
      <c r="F298" s="764"/>
      <c r="G298" s="764"/>
      <c r="H298" s="765"/>
      <c r="J298" s="763"/>
      <c r="K298" s="764"/>
      <c r="L298" s="764"/>
      <c r="M298" s="764"/>
      <c r="N298" s="764"/>
      <c r="O298" s="765"/>
    </row>
    <row r="299" spans="1:17" x14ac:dyDescent="0.2">
      <c r="A299" s="45"/>
      <c r="B299" s="45"/>
      <c r="C299" s="45"/>
      <c r="D299" s="45"/>
      <c r="E299" s="45"/>
      <c r="F299" s="45"/>
      <c r="G299" s="45"/>
      <c r="H299" s="45"/>
      <c r="I299" s="45"/>
      <c r="J299" s="45"/>
      <c r="K299" s="45"/>
      <c r="L299" s="45"/>
    </row>
    <row r="300" spans="1:17" x14ac:dyDescent="0.2">
      <c r="A300" s="45"/>
      <c r="B300" s="45"/>
      <c r="C300" s="45"/>
      <c r="D300" s="45"/>
      <c r="E300" s="45"/>
      <c r="F300" s="45"/>
      <c r="G300" s="45"/>
      <c r="H300" s="45"/>
      <c r="I300" s="45"/>
      <c r="J300" s="45"/>
      <c r="K300" s="45"/>
      <c r="L300" s="45"/>
    </row>
    <row r="301" spans="1:17" ht="15.75" thickBot="1" x14ac:dyDescent="0.25">
      <c r="A301" s="769" t="str">
        <f>CONCATENATE("Proponente: ",'Prop B'!$E$8)</f>
        <v>Proponente: E&amp;Y/SAP</v>
      </c>
      <c r="B301" s="769"/>
      <c r="C301" s="769"/>
      <c r="D301" s="769"/>
      <c r="E301" s="769"/>
      <c r="F301" s="769"/>
      <c r="G301" s="769"/>
      <c r="H301" s="769"/>
      <c r="I301" s="769"/>
      <c r="J301" s="769"/>
      <c r="K301" s="769"/>
      <c r="L301" s="769"/>
      <c r="M301" s="769"/>
      <c r="N301" s="769"/>
      <c r="O301" s="769"/>
      <c r="P301" s="769"/>
      <c r="Q301" s="769"/>
    </row>
    <row r="303" spans="1:17" ht="15" x14ac:dyDescent="0.25">
      <c r="B303" s="203" t="str">
        <f>Máximo!$B$13</f>
        <v>Critérios de Inclusão</v>
      </c>
      <c r="E303" s="80" t="str">
        <f>IF('Prop B'!$K$13="","",'Prop B'!$K$13)</f>
        <v>Não Atende</v>
      </c>
    </row>
    <row r="306" spans="2:2" ht="15" x14ac:dyDescent="0.25">
      <c r="B306" s="203" t="str">
        <f>Máximo!$B$24</f>
        <v>Qualificação do Fornecedor</v>
      </c>
    </row>
    <row r="322" spans="2:16" ht="15" x14ac:dyDescent="0.25">
      <c r="B322" s="203" t="str">
        <f>Máximo!$B$30</f>
        <v>Produto</v>
      </c>
    </row>
    <row r="324" spans="2:16" ht="12.75" customHeight="1" x14ac:dyDescent="0.2">
      <c r="D324" s="204"/>
      <c r="E324" s="204"/>
      <c r="F324" s="209" t="s">
        <v>211</v>
      </c>
      <c r="G324" s="205" t="str">
        <f>IF('Prop B'!$I$32="","",'Prop B'!$I$32)</f>
        <v>Não Atende</v>
      </c>
    </row>
    <row r="326" spans="2:16" x14ac:dyDescent="0.2">
      <c r="C326" s="210"/>
      <c r="D326" s="211"/>
      <c r="E326" s="211"/>
      <c r="F326" s="211"/>
      <c r="G326" s="211"/>
      <c r="H326" s="211"/>
      <c r="I326" s="211"/>
      <c r="J326" s="211"/>
      <c r="K326" s="211"/>
      <c r="L326" s="211"/>
      <c r="M326" s="211"/>
      <c r="N326" s="211"/>
      <c r="O326" s="211"/>
      <c r="P326" s="212"/>
    </row>
    <row r="327" spans="2:16" x14ac:dyDescent="0.2">
      <c r="C327" s="213"/>
      <c r="D327" s="35"/>
      <c r="E327" s="35"/>
      <c r="F327" s="35"/>
      <c r="G327" s="35"/>
      <c r="H327" s="35"/>
      <c r="I327" s="35"/>
      <c r="J327" s="35"/>
      <c r="K327" s="35"/>
      <c r="L327" s="35"/>
      <c r="M327" s="35"/>
      <c r="N327" s="35"/>
      <c r="O327" s="35"/>
      <c r="P327" s="214"/>
    </row>
    <row r="328" spans="2:16" x14ac:dyDescent="0.2">
      <c r="C328" s="213"/>
      <c r="D328" s="35"/>
      <c r="E328" s="35"/>
      <c r="F328" s="35"/>
      <c r="G328" s="35"/>
      <c r="H328" s="35"/>
      <c r="I328" s="35"/>
      <c r="J328" s="35"/>
      <c r="K328" s="35"/>
      <c r="L328" s="35"/>
      <c r="M328" s="35"/>
      <c r="N328" s="35"/>
      <c r="O328" s="35"/>
      <c r="P328" s="214"/>
    </row>
    <row r="329" spans="2:16" x14ac:dyDescent="0.2">
      <c r="C329" s="213"/>
      <c r="D329" s="35"/>
      <c r="E329" s="35"/>
      <c r="F329" s="35"/>
      <c r="G329" s="35"/>
      <c r="H329" s="35"/>
      <c r="I329" s="35"/>
      <c r="J329" s="35"/>
      <c r="K329" s="35"/>
      <c r="L329" s="35"/>
      <c r="M329" s="35"/>
      <c r="N329" s="35"/>
      <c r="O329" s="35"/>
      <c r="P329" s="214"/>
    </row>
    <row r="330" spans="2:16" x14ac:dyDescent="0.2">
      <c r="C330" s="213"/>
      <c r="D330" s="35"/>
      <c r="E330" s="35"/>
      <c r="F330" s="35"/>
      <c r="G330" s="35"/>
      <c r="H330" s="35"/>
      <c r="I330" s="35"/>
      <c r="J330" s="35"/>
      <c r="K330" s="35"/>
      <c r="L330" s="35"/>
      <c r="M330" s="35"/>
      <c r="N330" s="35"/>
      <c r="O330" s="35"/>
      <c r="P330" s="214"/>
    </row>
    <row r="331" spans="2:16" x14ac:dyDescent="0.2">
      <c r="C331" s="213"/>
      <c r="D331" s="35"/>
      <c r="E331" s="35"/>
      <c r="F331" s="35"/>
      <c r="G331" s="35"/>
      <c r="H331" s="35"/>
      <c r="I331" s="35"/>
      <c r="J331" s="35"/>
      <c r="K331" s="35"/>
      <c r="L331" s="35"/>
      <c r="M331" s="35"/>
      <c r="N331" s="35"/>
      <c r="O331" s="35"/>
      <c r="P331" s="214"/>
    </row>
    <row r="332" spans="2:16" x14ac:dyDescent="0.2">
      <c r="C332" s="213"/>
      <c r="D332" s="35"/>
      <c r="E332" s="35"/>
      <c r="F332" s="35"/>
      <c r="G332" s="35"/>
      <c r="H332" s="35"/>
      <c r="I332" s="35"/>
      <c r="J332" s="35"/>
      <c r="K332" s="35"/>
      <c r="L332" s="35"/>
      <c r="M332" s="35"/>
      <c r="N332" s="35"/>
      <c r="O332" s="35"/>
      <c r="P332" s="214"/>
    </row>
    <row r="333" spans="2:16" x14ac:dyDescent="0.2">
      <c r="C333" s="213"/>
      <c r="D333" s="35"/>
      <c r="E333" s="35"/>
      <c r="F333" s="35"/>
      <c r="G333" s="35"/>
      <c r="H333" s="35"/>
      <c r="I333" s="35"/>
      <c r="J333" s="35"/>
      <c r="K333" s="35"/>
      <c r="L333" s="35"/>
      <c r="M333" s="35"/>
      <c r="N333" s="35"/>
      <c r="O333" s="35"/>
      <c r="P333" s="214"/>
    </row>
    <row r="334" spans="2:16" x14ac:dyDescent="0.2">
      <c r="C334" s="213"/>
      <c r="D334" s="35"/>
      <c r="E334" s="35"/>
      <c r="F334" s="35"/>
      <c r="G334" s="35"/>
      <c r="H334" s="35"/>
      <c r="I334" s="35"/>
      <c r="J334" s="35"/>
      <c r="K334" s="35"/>
      <c r="L334" s="35"/>
      <c r="M334" s="35"/>
      <c r="N334" s="35"/>
      <c r="O334" s="35"/>
      <c r="P334" s="214"/>
    </row>
    <row r="335" spans="2:16" x14ac:dyDescent="0.2">
      <c r="C335" s="213"/>
      <c r="D335" s="35"/>
      <c r="E335" s="35"/>
      <c r="F335" s="35"/>
      <c r="G335" s="35"/>
      <c r="H335" s="35"/>
      <c r="I335" s="35"/>
      <c r="J335" s="35"/>
      <c r="K335" s="35"/>
      <c r="L335" s="35"/>
      <c r="M335" s="35"/>
      <c r="N335" s="35"/>
      <c r="O335" s="35"/>
      <c r="P335" s="214"/>
    </row>
    <row r="336" spans="2:16" x14ac:dyDescent="0.2">
      <c r="C336" s="213"/>
      <c r="D336" s="35"/>
      <c r="E336" s="35"/>
      <c r="F336" s="35"/>
      <c r="G336" s="35"/>
      <c r="H336" s="35"/>
      <c r="I336" s="35"/>
      <c r="J336" s="35"/>
      <c r="K336" s="35"/>
      <c r="L336" s="35"/>
      <c r="M336" s="35"/>
      <c r="N336" s="35"/>
      <c r="O336" s="35"/>
      <c r="P336" s="214"/>
    </row>
    <row r="337" spans="3:16" x14ac:dyDescent="0.2">
      <c r="C337" s="213"/>
      <c r="D337" s="35"/>
      <c r="E337" s="35"/>
      <c r="F337" s="35"/>
      <c r="G337" s="35"/>
      <c r="H337" s="35"/>
      <c r="I337" s="35"/>
      <c r="J337" s="35"/>
      <c r="K337" s="35"/>
      <c r="L337" s="35"/>
      <c r="M337" s="35"/>
      <c r="N337" s="35"/>
      <c r="O337" s="35"/>
      <c r="P337" s="214"/>
    </row>
    <row r="338" spans="3:16" x14ac:dyDescent="0.2">
      <c r="C338" s="213"/>
      <c r="D338" s="35"/>
      <c r="E338" s="35"/>
      <c r="F338" s="35"/>
      <c r="G338" s="35"/>
      <c r="H338" s="35"/>
      <c r="I338" s="35"/>
      <c r="J338" s="35"/>
      <c r="K338" s="35"/>
      <c r="L338" s="35"/>
      <c r="M338" s="35"/>
      <c r="N338" s="35"/>
      <c r="O338" s="35"/>
      <c r="P338" s="214"/>
    </row>
    <row r="339" spans="3:16" x14ac:dyDescent="0.2">
      <c r="C339" s="213"/>
      <c r="D339" s="35"/>
      <c r="E339" s="35"/>
      <c r="F339" s="35"/>
      <c r="G339" s="35"/>
      <c r="H339" s="35"/>
      <c r="I339" s="35"/>
      <c r="J339" s="35"/>
      <c r="K339" s="35"/>
      <c r="L339" s="35"/>
      <c r="M339" s="35"/>
      <c r="N339" s="35"/>
      <c r="O339" s="35"/>
      <c r="P339" s="214"/>
    </row>
    <row r="340" spans="3:16" x14ac:dyDescent="0.2">
      <c r="C340" s="213"/>
      <c r="D340" s="35"/>
      <c r="E340" s="35"/>
      <c r="F340" s="35"/>
      <c r="G340" s="35"/>
      <c r="H340" s="35"/>
      <c r="I340" s="35"/>
      <c r="J340" s="35"/>
      <c r="K340" s="35"/>
      <c r="L340" s="35"/>
      <c r="M340" s="35"/>
      <c r="N340" s="35"/>
      <c r="O340" s="35"/>
      <c r="P340" s="214"/>
    </row>
    <row r="341" spans="3:16" x14ac:dyDescent="0.2">
      <c r="C341" s="213"/>
      <c r="D341" s="35"/>
      <c r="E341" s="35"/>
      <c r="F341" s="35"/>
      <c r="G341" s="35"/>
      <c r="H341" s="35"/>
      <c r="I341" s="35"/>
      <c r="J341" s="35"/>
      <c r="K341" s="35"/>
      <c r="L341" s="35"/>
      <c r="M341" s="35"/>
      <c r="N341" s="35"/>
      <c r="O341" s="35"/>
      <c r="P341" s="214"/>
    </row>
    <row r="342" spans="3:16" x14ac:dyDescent="0.2">
      <c r="C342" s="213"/>
      <c r="D342" s="35"/>
      <c r="E342" s="35"/>
      <c r="F342" s="35"/>
      <c r="G342" s="35"/>
      <c r="H342" s="35"/>
      <c r="I342" s="35"/>
      <c r="J342" s="35"/>
      <c r="K342" s="35"/>
      <c r="L342" s="35"/>
      <c r="M342" s="35"/>
      <c r="N342" s="35"/>
      <c r="O342" s="35"/>
      <c r="P342" s="214"/>
    </row>
    <row r="343" spans="3:16" x14ac:dyDescent="0.2">
      <c r="C343" s="213"/>
      <c r="D343" s="35"/>
      <c r="E343" s="35"/>
      <c r="F343" s="35"/>
      <c r="G343" s="35"/>
      <c r="H343" s="35"/>
      <c r="I343" s="35"/>
      <c r="J343" s="35"/>
      <c r="K343" s="35"/>
      <c r="L343" s="35"/>
      <c r="M343" s="35"/>
      <c r="N343" s="35"/>
      <c r="O343" s="35"/>
      <c r="P343" s="214"/>
    </row>
    <row r="344" spans="3:16" x14ac:dyDescent="0.2">
      <c r="C344" s="213"/>
      <c r="D344" s="35"/>
      <c r="E344" s="35"/>
      <c r="F344" s="35"/>
      <c r="G344" s="35"/>
      <c r="H344" s="35"/>
      <c r="I344" s="35"/>
      <c r="J344" s="35"/>
      <c r="K344" s="35"/>
      <c r="L344" s="35"/>
      <c r="M344" s="35"/>
      <c r="N344" s="35"/>
      <c r="O344" s="35"/>
      <c r="P344" s="214"/>
    </row>
    <row r="345" spans="3:16" x14ac:dyDescent="0.2">
      <c r="C345" s="213"/>
      <c r="D345" s="35"/>
      <c r="E345" s="35"/>
      <c r="F345" s="35"/>
      <c r="G345" s="35"/>
      <c r="H345" s="35"/>
      <c r="I345" s="35"/>
      <c r="J345" s="35"/>
      <c r="K345" s="35"/>
      <c r="L345" s="35"/>
      <c r="M345" s="35"/>
      <c r="N345" s="35"/>
      <c r="O345" s="35"/>
      <c r="P345" s="214"/>
    </row>
    <row r="346" spans="3:16" x14ac:dyDescent="0.2">
      <c r="C346" s="213"/>
      <c r="D346" s="35"/>
      <c r="E346" s="35"/>
      <c r="F346" s="35"/>
      <c r="G346" s="35"/>
      <c r="H346" s="35"/>
      <c r="I346" s="35"/>
      <c r="J346" s="35"/>
      <c r="K346" s="35"/>
      <c r="L346" s="35"/>
      <c r="M346" s="35"/>
      <c r="N346" s="35"/>
      <c r="O346" s="35"/>
      <c r="P346" s="214"/>
    </row>
    <row r="347" spans="3:16" x14ac:dyDescent="0.2">
      <c r="C347" s="213"/>
      <c r="D347" s="35"/>
      <c r="E347" s="35"/>
      <c r="F347" s="35"/>
      <c r="G347" s="35"/>
      <c r="H347" s="35"/>
      <c r="I347" s="35"/>
      <c r="J347" s="35"/>
      <c r="K347" s="35"/>
      <c r="L347" s="35"/>
      <c r="M347" s="35"/>
      <c r="N347" s="35"/>
      <c r="O347" s="35"/>
      <c r="P347" s="214"/>
    </row>
    <row r="348" spans="3:16" x14ac:dyDescent="0.2">
      <c r="C348" s="213"/>
      <c r="D348" s="35"/>
      <c r="E348" s="35"/>
      <c r="F348" s="35"/>
      <c r="G348" s="35"/>
      <c r="H348" s="35"/>
      <c r="I348" s="35"/>
      <c r="J348" s="35"/>
      <c r="K348" s="35"/>
      <c r="L348" s="35"/>
      <c r="M348" s="35"/>
      <c r="N348" s="35"/>
      <c r="O348" s="35"/>
      <c r="P348" s="214"/>
    </row>
    <row r="349" spans="3:16" x14ac:dyDescent="0.2">
      <c r="C349" s="213"/>
      <c r="D349" s="35"/>
      <c r="E349" s="35"/>
      <c r="F349" s="35"/>
      <c r="G349" s="35"/>
      <c r="H349" s="35"/>
      <c r="I349" s="35"/>
      <c r="J349" s="35"/>
      <c r="K349" s="35"/>
      <c r="L349" s="35"/>
      <c r="M349" s="35"/>
      <c r="N349" s="35"/>
      <c r="O349" s="35"/>
      <c r="P349" s="214"/>
    </row>
    <row r="350" spans="3:16" x14ac:dyDescent="0.2">
      <c r="C350" s="213"/>
      <c r="D350" s="35"/>
      <c r="E350" s="35"/>
      <c r="F350" s="35"/>
      <c r="G350" s="35"/>
      <c r="H350" s="35"/>
      <c r="I350" s="35"/>
      <c r="J350" s="35"/>
      <c r="K350" s="35"/>
      <c r="L350" s="35"/>
      <c r="M350" s="35"/>
      <c r="N350" s="35"/>
      <c r="O350" s="35"/>
      <c r="P350" s="214"/>
    </row>
    <row r="351" spans="3:16" x14ac:dyDescent="0.2">
      <c r="C351" s="213"/>
      <c r="D351" s="35"/>
      <c r="E351" s="35"/>
      <c r="F351" s="35"/>
      <c r="G351" s="35"/>
      <c r="H351" s="35"/>
      <c r="I351" s="35"/>
      <c r="J351" s="35"/>
      <c r="K351" s="35"/>
      <c r="L351" s="35"/>
      <c r="M351" s="35"/>
      <c r="N351" s="35"/>
      <c r="O351" s="35"/>
      <c r="P351" s="214"/>
    </row>
    <row r="352" spans="3:16" x14ac:dyDescent="0.2">
      <c r="C352" s="213"/>
      <c r="D352" s="35"/>
      <c r="E352" s="35"/>
      <c r="F352" s="35"/>
      <c r="G352" s="35"/>
      <c r="H352" s="35"/>
      <c r="I352" s="35"/>
      <c r="J352" s="35"/>
      <c r="K352" s="35"/>
      <c r="L352" s="35"/>
      <c r="M352" s="35"/>
      <c r="N352" s="35"/>
      <c r="O352" s="35"/>
      <c r="P352" s="214"/>
    </row>
    <row r="353" spans="2:16" x14ac:dyDescent="0.2">
      <c r="C353" s="213"/>
      <c r="D353" s="35"/>
      <c r="E353" s="35"/>
      <c r="F353" s="35"/>
      <c r="G353" s="35"/>
      <c r="H353" s="35"/>
      <c r="I353" s="35"/>
      <c r="J353" s="35"/>
      <c r="K353" s="35"/>
      <c r="L353" s="35"/>
      <c r="M353" s="35"/>
      <c r="N353" s="35"/>
      <c r="O353" s="35"/>
      <c r="P353" s="214"/>
    </row>
    <row r="354" spans="2:16" x14ac:dyDescent="0.2">
      <c r="C354" s="213"/>
      <c r="D354" s="35"/>
      <c r="E354" s="35"/>
      <c r="F354" s="35"/>
      <c r="G354" s="35"/>
      <c r="H354" s="35"/>
      <c r="I354" s="35"/>
      <c r="J354" s="35"/>
      <c r="K354" s="35"/>
      <c r="L354" s="35"/>
      <c r="M354" s="35"/>
      <c r="N354" s="35"/>
      <c r="O354" s="35"/>
      <c r="P354" s="214"/>
    </row>
    <row r="355" spans="2:16" x14ac:dyDescent="0.2">
      <c r="C355" s="213"/>
      <c r="D355" s="35"/>
      <c r="E355" s="35"/>
      <c r="F355" s="35"/>
      <c r="G355" s="35"/>
      <c r="H355" s="35"/>
      <c r="I355" s="35"/>
      <c r="J355" s="35"/>
      <c r="K355" s="35"/>
      <c r="L355" s="35"/>
      <c r="M355" s="35"/>
      <c r="N355" s="35"/>
      <c r="O355" s="35"/>
      <c r="P355" s="214"/>
    </row>
    <row r="356" spans="2:16" x14ac:dyDescent="0.2">
      <c r="C356" s="213"/>
      <c r="D356" s="35"/>
      <c r="E356" s="35"/>
      <c r="F356" s="35"/>
      <c r="G356" s="35"/>
      <c r="H356" s="35"/>
      <c r="I356" s="35"/>
      <c r="J356" s="35"/>
      <c r="K356" s="35"/>
      <c r="L356" s="35"/>
      <c r="M356" s="35"/>
      <c r="N356" s="35"/>
      <c r="O356" s="35"/>
      <c r="P356" s="214"/>
    </row>
    <row r="357" spans="2:16" x14ac:dyDescent="0.2">
      <c r="C357" s="213"/>
      <c r="D357" s="35"/>
      <c r="E357" s="35"/>
      <c r="F357" s="35"/>
      <c r="G357" s="35"/>
      <c r="H357" s="35"/>
      <c r="I357" s="35"/>
      <c r="J357" s="35"/>
      <c r="K357" s="35"/>
      <c r="L357" s="35"/>
      <c r="M357" s="35"/>
      <c r="N357" s="35"/>
      <c r="O357" s="35"/>
      <c r="P357" s="214"/>
    </row>
    <row r="358" spans="2:16" x14ac:dyDescent="0.2">
      <c r="C358" s="213"/>
      <c r="D358" s="35"/>
      <c r="E358" s="35"/>
      <c r="F358" s="35"/>
      <c r="G358" s="35"/>
      <c r="H358" s="35"/>
      <c r="I358" s="35"/>
      <c r="J358" s="35"/>
      <c r="K358" s="35"/>
      <c r="L358" s="35"/>
      <c r="M358" s="35"/>
      <c r="N358" s="35"/>
      <c r="O358" s="35"/>
      <c r="P358" s="214"/>
    </row>
    <row r="359" spans="2:16" x14ac:dyDescent="0.2">
      <c r="C359" s="213"/>
      <c r="D359" s="35"/>
      <c r="E359" s="35"/>
      <c r="F359" s="35"/>
      <c r="G359" s="35"/>
      <c r="H359" s="35"/>
      <c r="I359" s="35"/>
      <c r="J359" s="35"/>
      <c r="K359" s="35"/>
      <c r="L359" s="35"/>
      <c r="M359" s="35"/>
      <c r="N359" s="35"/>
      <c r="O359" s="35"/>
      <c r="P359" s="214"/>
    </row>
    <row r="360" spans="2:16" x14ac:dyDescent="0.2">
      <c r="C360" s="213"/>
      <c r="D360" s="35"/>
      <c r="E360" s="35"/>
      <c r="F360" s="35"/>
      <c r="G360" s="35"/>
      <c r="H360" s="35"/>
      <c r="I360" s="35"/>
      <c r="J360" s="35"/>
      <c r="K360" s="35"/>
      <c r="L360" s="35"/>
      <c r="M360" s="35"/>
      <c r="N360" s="35"/>
      <c r="O360" s="35"/>
      <c r="P360" s="214"/>
    </row>
    <row r="361" spans="2:16" x14ac:dyDescent="0.2">
      <c r="C361" s="215"/>
      <c r="D361" s="216"/>
      <c r="E361" s="216"/>
      <c r="F361" s="216"/>
      <c r="G361" s="216"/>
      <c r="H361" s="216"/>
      <c r="I361" s="216"/>
      <c r="J361" s="216"/>
      <c r="K361" s="216"/>
      <c r="L361" s="216"/>
      <c r="M361" s="216"/>
      <c r="N361" s="216"/>
      <c r="O361" s="216"/>
      <c r="P361" s="217"/>
    </row>
    <row r="364" spans="2:16" ht="15" x14ac:dyDescent="0.25">
      <c r="B364" s="203" t="str">
        <f>Máximo!$B$779</f>
        <v>Serviço</v>
      </c>
    </row>
    <row r="381" spans="2:2" ht="15" x14ac:dyDescent="0.25">
      <c r="B381" s="203" t="str">
        <f>Máximo!$B$785</f>
        <v>Treinamento</v>
      </c>
    </row>
    <row r="398" spans="2:7" ht="15" x14ac:dyDescent="0.25">
      <c r="B398" s="203" t="str">
        <f>Máximo!$B$792</f>
        <v>Arquitetura Física e Lógica</v>
      </c>
    </row>
    <row r="400" spans="2:7" x14ac:dyDescent="0.2">
      <c r="C400" s="739" t="s">
        <v>167</v>
      </c>
      <c r="D400" s="740"/>
      <c r="E400" s="740"/>
      <c r="F400" s="740"/>
      <c r="G400" s="741"/>
    </row>
    <row r="401" spans="1:16" x14ac:dyDescent="0.2">
      <c r="A401" s="45"/>
      <c r="C401" s="707" t="str">
        <f>IF('Prop B'!$E$796="","",'Prop B'!$E$796)</f>
        <v/>
      </c>
      <c r="D401" s="708"/>
      <c r="E401" s="708"/>
      <c r="F401" s="708"/>
      <c r="G401" s="708"/>
      <c r="H401" s="708"/>
      <c r="I401" s="708"/>
      <c r="J401" s="708"/>
      <c r="K401" s="708"/>
      <c r="L401" s="709"/>
    </row>
    <row r="402" spans="1:16" x14ac:dyDescent="0.2">
      <c r="A402" s="45"/>
      <c r="C402" s="710"/>
      <c r="D402" s="711"/>
      <c r="E402" s="711"/>
      <c r="F402" s="711"/>
      <c r="G402" s="711"/>
      <c r="H402" s="711"/>
      <c r="I402" s="711"/>
      <c r="J402" s="711"/>
      <c r="K402" s="711"/>
      <c r="L402" s="712"/>
    </row>
    <row r="403" spans="1:16" x14ac:dyDescent="0.2">
      <c r="A403" s="45"/>
      <c r="C403" s="710"/>
      <c r="D403" s="711"/>
      <c r="E403" s="711"/>
      <c r="F403" s="711"/>
      <c r="G403" s="711"/>
      <c r="H403" s="711"/>
      <c r="I403" s="711"/>
      <c r="J403" s="711"/>
      <c r="K403" s="711"/>
      <c r="L403" s="712"/>
    </row>
    <row r="404" spans="1:16" x14ac:dyDescent="0.2">
      <c r="A404" s="45"/>
      <c r="C404" s="710"/>
      <c r="D404" s="711"/>
      <c r="E404" s="711"/>
      <c r="F404" s="711"/>
      <c r="G404" s="711"/>
      <c r="H404" s="711"/>
      <c r="I404" s="711"/>
      <c r="J404" s="711"/>
      <c r="K404" s="711"/>
      <c r="L404" s="712"/>
    </row>
    <row r="405" spans="1:16" x14ac:dyDescent="0.2">
      <c r="A405" s="45"/>
      <c r="C405" s="710"/>
      <c r="D405" s="711"/>
      <c r="E405" s="711"/>
      <c r="F405" s="711"/>
      <c r="G405" s="711"/>
      <c r="H405" s="711"/>
      <c r="I405" s="711"/>
      <c r="J405" s="711"/>
      <c r="K405" s="711"/>
      <c r="L405" s="712"/>
    </row>
    <row r="406" spans="1:16" x14ac:dyDescent="0.2">
      <c r="A406" s="45"/>
      <c r="C406" s="710"/>
      <c r="D406" s="711"/>
      <c r="E406" s="711"/>
      <c r="F406" s="711"/>
      <c r="G406" s="711"/>
      <c r="H406" s="711"/>
      <c r="I406" s="711"/>
      <c r="J406" s="711"/>
      <c r="K406" s="711"/>
      <c r="L406" s="712"/>
    </row>
    <row r="407" spans="1:16" x14ac:dyDescent="0.2">
      <c r="A407" s="45"/>
      <c r="C407" s="713"/>
      <c r="D407" s="714"/>
      <c r="E407" s="714"/>
      <c r="F407" s="714"/>
      <c r="G407" s="714"/>
      <c r="H407" s="714"/>
      <c r="I407" s="714"/>
      <c r="J407" s="714"/>
      <c r="K407" s="714"/>
      <c r="L407" s="715"/>
    </row>
    <row r="408" spans="1:16" ht="12.75" customHeight="1" x14ac:dyDescent="0.2"/>
    <row r="409" spans="1:16" ht="12.75" customHeight="1" x14ac:dyDescent="0.2"/>
    <row r="410" spans="1:16" ht="12.75" customHeight="1" x14ac:dyDescent="0.25">
      <c r="B410" s="203" t="str">
        <f>Máximo!$B$800</f>
        <v>Cronograma</v>
      </c>
    </row>
    <row r="411" spans="1:16" ht="12.75" customHeight="1" x14ac:dyDescent="0.2"/>
    <row r="412" spans="1:16" x14ac:dyDescent="0.2">
      <c r="B412" s="204"/>
      <c r="C412" s="441" t="s">
        <v>105</v>
      </c>
      <c r="D412" s="441"/>
      <c r="E412" s="441"/>
      <c r="F412" s="442"/>
      <c r="G412" s="205" t="str">
        <f>IF('Prop B'!$E$804="","",'Prop B'!$E$804)</f>
        <v/>
      </c>
      <c r="K412" s="721" t="s">
        <v>106</v>
      </c>
      <c r="L412" s="722"/>
      <c r="M412" s="723"/>
      <c r="N412" s="45"/>
      <c r="O412" s="45"/>
    </row>
    <row r="413" spans="1:16" x14ac:dyDescent="0.2">
      <c r="K413" s="707" t="str">
        <f>IF('Prop B'!$K$804="","",'Prop B'!$K$804)</f>
        <v/>
      </c>
      <c r="L413" s="708"/>
      <c r="M413" s="708"/>
      <c r="N413" s="708"/>
      <c r="O413" s="708"/>
      <c r="P413" s="709"/>
    </row>
    <row r="414" spans="1:16" ht="28.5" customHeight="1" x14ac:dyDescent="0.2">
      <c r="C414" s="441" t="s">
        <v>107</v>
      </c>
      <c r="D414" s="441"/>
      <c r="E414" s="441"/>
      <c r="F414" s="442"/>
      <c r="G414" s="205" t="str">
        <f>IF('Prop B'!$E$808="","",'Prop B'!$E$808)</f>
        <v/>
      </c>
      <c r="K414" s="710"/>
      <c r="L414" s="711"/>
      <c r="M414" s="711"/>
      <c r="N414" s="711"/>
      <c r="O414" s="711"/>
      <c r="P414" s="712"/>
    </row>
    <row r="415" spans="1:16" x14ac:dyDescent="0.2">
      <c r="K415" s="710"/>
      <c r="L415" s="711"/>
      <c r="M415" s="711"/>
      <c r="N415" s="711"/>
      <c r="O415" s="711"/>
      <c r="P415" s="712"/>
    </row>
    <row r="416" spans="1:16" ht="36" customHeight="1" x14ac:dyDescent="0.2">
      <c r="C416" s="441" t="s">
        <v>124</v>
      </c>
      <c r="D416" s="441"/>
      <c r="E416" s="441"/>
      <c r="F416" s="442"/>
      <c r="G416" s="205" t="str">
        <f>IF('Prop B'!$K$808="","",'Prop B'!$K$808)</f>
        <v/>
      </c>
      <c r="K416" s="713"/>
      <c r="L416" s="714"/>
      <c r="M416" s="714"/>
      <c r="N416" s="714"/>
      <c r="O416" s="714"/>
      <c r="P416" s="715"/>
    </row>
    <row r="419" spans="2:14" ht="15" x14ac:dyDescent="0.25">
      <c r="B419" s="203" t="str">
        <f>Máximo!$B$813</f>
        <v>Mapa de Esforço</v>
      </c>
    </row>
    <row r="421" spans="2:14" x14ac:dyDescent="0.2">
      <c r="D421" s="200"/>
      <c r="E421" s="200"/>
      <c r="F421" s="208" t="s">
        <v>71</v>
      </c>
      <c r="G421" s="205" t="str">
        <f>IF('Prop B'!$I$831="","",'Prop B'!$I$831)</f>
        <v/>
      </c>
      <c r="L421" s="208" t="s">
        <v>72</v>
      </c>
      <c r="M421" s="724" t="str">
        <f>IF('Prop B'!$I$850="","",'Prop B'!$I$850)</f>
        <v/>
      </c>
      <c r="N421" s="725"/>
    </row>
    <row r="424" spans="2:14" ht="15" x14ac:dyDescent="0.25">
      <c r="B424" s="203" t="str">
        <f>Máximo!$B$854</f>
        <v>Gestão de Mudança</v>
      </c>
    </row>
    <row r="426" spans="2:14" ht="12.75" customHeight="1" x14ac:dyDescent="0.2">
      <c r="C426" s="766" t="s">
        <v>125</v>
      </c>
      <c r="D426" s="767"/>
      <c r="E426" s="767"/>
      <c r="F426" s="767"/>
      <c r="G426" s="767"/>
      <c r="H426" s="767"/>
      <c r="I426" s="768"/>
    </row>
    <row r="427" spans="2:14" x14ac:dyDescent="0.2">
      <c r="C427" s="707" t="str">
        <f>IF('Prop B'!$F$858="","",'Prop B'!$F$858)</f>
        <v/>
      </c>
      <c r="D427" s="708"/>
      <c r="E427" s="708"/>
      <c r="F427" s="708"/>
      <c r="G427" s="708"/>
      <c r="H427" s="708"/>
      <c r="I427" s="708"/>
      <c r="J427" s="708"/>
      <c r="K427" s="708"/>
      <c r="L427" s="709"/>
    </row>
    <row r="428" spans="2:14" x14ac:dyDescent="0.2">
      <c r="C428" s="710"/>
      <c r="D428" s="711"/>
      <c r="E428" s="711"/>
      <c r="F428" s="711"/>
      <c r="G428" s="711"/>
      <c r="H428" s="711"/>
      <c r="I428" s="711"/>
      <c r="J428" s="711"/>
      <c r="K428" s="711"/>
      <c r="L428" s="712"/>
    </row>
    <row r="429" spans="2:14" x14ac:dyDescent="0.2">
      <c r="C429" s="710"/>
      <c r="D429" s="711"/>
      <c r="E429" s="711"/>
      <c r="F429" s="711"/>
      <c r="G429" s="711"/>
      <c r="H429" s="711"/>
      <c r="I429" s="711"/>
      <c r="J429" s="711"/>
      <c r="K429" s="711"/>
      <c r="L429" s="712"/>
    </row>
    <row r="430" spans="2:14" x14ac:dyDescent="0.2">
      <c r="C430" s="710"/>
      <c r="D430" s="711"/>
      <c r="E430" s="711"/>
      <c r="F430" s="711"/>
      <c r="G430" s="711"/>
      <c r="H430" s="711"/>
      <c r="I430" s="711"/>
      <c r="J430" s="711"/>
      <c r="K430" s="711"/>
      <c r="L430" s="712"/>
    </row>
    <row r="431" spans="2:14" x14ac:dyDescent="0.2">
      <c r="C431" s="710"/>
      <c r="D431" s="711"/>
      <c r="E431" s="711"/>
      <c r="F431" s="711"/>
      <c r="G431" s="711"/>
      <c r="H431" s="711"/>
      <c r="I431" s="711"/>
      <c r="J431" s="711"/>
      <c r="K431" s="711"/>
      <c r="L431" s="712"/>
    </row>
    <row r="432" spans="2:14" x14ac:dyDescent="0.2">
      <c r="C432" s="710"/>
      <c r="D432" s="711"/>
      <c r="E432" s="711"/>
      <c r="F432" s="711"/>
      <c r="G432" s="711"/>
      <c r="H432" s="711"/>
      <c r="I432" s="711"/>
      <c r="J432" s="711"/>
      <c r="K432" s="711"/>
      <c r="L432" s="712"/>
    </row>
    <row r="433" spans="1:16" x14ac:dyDescent="0.2">
      <c r="A433" s="45"/>
      <c r="B433" s="45"/>
      <c r="C433" s="713"/>
      <c r="D433" s="714"/>
      <c r="E433" s="714"/>
      <c r="F433" s="714"/>
      <c r="G433" s="714"/>
      <c r="H433" s="714"/>
      <c r="I433" s="714"/>
      <c r="J433" s="714"/>
      <c r="K433" s="714"/>
      <c r="L433" s="715"/>
      <c r="M433" s="45"/>
      <c r="N433" s="45"/>
    </row>
    <row r="434" spans="1:16" x14ac:dyDescent="0.2">
      <c r="A434" s="45"/>
      <c r="B434" s="45"/>
      <c r="C434" s="45"/>
      <c r="D434" s="45"/>
      <c r="E434" s="45"/>
      <c r="F434" s="45"/>
      <c r="J434" s="45"/>
      <c r="K434" s="45"/>
      <c r="L434" s="45"/>
      <c r="M434" s="45"/>
      <c r="N434" s="45"/>
    </row>
    <row r="435" spans="1:16" x14ac:dyDescent="0.2">
      <c r="A435" s="45"/>
      <c r="B435" s="45"/>
      <c r="C435" s="45"/>
      <c r="D435" s="45"/>
      <c r="E435" s="45"/>
      <c r="F435" s="45"/>
      <c r="J435" s="45"/>
      <c r="K435" s="45"/>
      <c r="L435" s="45"/>
      <c r="M435" s="45"/>
      <c r="N435" s="45"/>
    </row>
    <row r="436" spans="1:16" ht="15" x14ac:dyDescent="0.25">
      <c r="A436" s="45"/>
      <c r="B436" s="203" t="str">
        <f>Máximo!$B$864</f>
        <v>Suporte e Manutenção (Garantia)</v>
      </c>
      <c r="C436" s="45"/>
      <c r="D436" s="45"/>
      <c r="E436" s="45"/>
      <c r="F436" s="45"/>
      <c r="J436" s="45"/>
      <c r="K436" s="45"/>
      <c r="L436" s="45"/>
      <c r="M436" s="45"/>
      <c r="N436" s="45"/>
    </row>
    <row r="437" spans="1:16" x14ac:dyDescent="0.2">
      <c r="A437" s="45"/>
      <c r="B437" s="45"/>
      <c r="C437" s="45"/>
      <c r="D437" s="45"/>
      <c r="E437" s="45"/>
      <c r="F437" s="45"/>
      <c r="J437" s="45"/>
      <c r="K437" s="45"/>
      <c r="L437" s="45"/>
      <c r="M437" s="45"/>
      <c r="N437" s="45"/>
    </row>
    <row r="438" spans="1:16" x14ac:dyDescent="0.2">
      <c r="D438" s="200"/>
      <c r="E438" s="200"/>
      <c r="F438" s="208" t="s">
        <v>201</v>
      </c>
      <c r="G438" s="205" t="str">
        <f>IF('Prop B'!$D$868="","",'Prop B'!$D$868)</f>
        <v/>
      </c>
      <c r="H438" s="45"/>
      <c r="L438" s="208" t="s">
        <v>127</v>
      </c>
      <c r="M438" s="724" t="str">
        <f>IF('Prop B'!$K$868="","",'Prop B'!$K$868)</f>
        <v/>
      </c>
      <c r="N438" s="725"/>
      <c r="O438" s="45"/>
      <c r="P438" s="45"/>
    </row>
    <row r="439" spans="1:16" x14ac:dyDescent="0.2">
      <c r="D439" s="45"/>
      <c r="E439" s="45"/>
      <c r="F439" s="208"/>
      <c r="G439" s="45"/>
      <c r="H439" s="45"/>
      <c r="L439" s="45"/>
      <c r="M439" s="45"/>
      <c r="N439" s="45"/>
      <c r="O439" s="45"/>
      <c r="P439" s="45"/>
    </row>
    <row r="440" spans="1:16" x14ac:dyDescent="0.2">
      <c r="D440" s="200"/>
      <c r="E440" s="200"/>
      <c r="F440" s="208" t="s">
        <v>128</v>
      </c>
      <c r="G440" s="205" t="str">
        <f>IF('Prop B'!$D$870="","",'Prop B'!$D$870)</f>
        <v/>
      </c>
      <c r="H440" s="45"/>
      <c r="L440" s="208" t="s">
        <v>129</v>
      </c>
      <c r="M440" s="724" t="str">
        <f>IF('Prop B'!$K$870="","",'Prop B'!$K$870)</f>
        <v/>
      </c>
      <c r="N440" s="725"/>
      <c r="O440" s="45"/>
      <c r="P440" s="45"/>
    </row>
    <row r="441" spans="1:16" x14ac:dyDescent="0.2">
      <c r="A441" s="45"/>
      <c r="B441" s="45"/>
      <c r="C441" s="45"/>
      <c r="D441" s="45"/>
      <c r="E441" s="45"/>
      <c r="F441" s="208"/>
      <c r="J441" s="45"/>
      <c r="K441" s="45"/>
      <c r="L441" s="45"/>
      <c r="M441" s="45"/>
      <c r="N441" s="45"/>
    </row>
    <row r="442" spans="1:16" ht="12.75" customHeight="1" x14ac:dyDescent="0.2">
      <c r="A442" s="45"/>
      <c r="B442" s="45"/>
      <c r="C442" s="721" t="s">
        <v>205</v>
      </c>
      <c r="D442" s="722"/>
      <c r="E442" s="723"/>
      <c r="F442" s="45"/>
      <c r="G442" s="45"/>
      <c r="J442" s="45"/>
      <c r="K442" s="721" t="s">
        <v>147</v>
      </c>
      <c r="L442" s="722"/>
      <c r="M442" s="723"/>
      <c r="N442" s="45"/>
      <c r="O442" s="45"/>
    </row>
    <row r="443" spans="1:16" x14ac:dyDescent="0.2">
      <c r="A443" s="45"/>
      <c r="B443" s="45"/>
      <c r="C443" s="707" t="str">
        <f>IF('Prop B'!$D$878="","",'Prop B'!$D$878)</f>
        <v/>
      </c>
      <c r="D443" s="708"/>
      <c r="E443" s="708"/>
      <c r="F443" s="708"/>
      <c r="G443" s="708"/>
      <c r="H443" s="709"/>
      <c r="J443" s="45"/>
      <c r="K443" s="707" t="str">
        <f>IF('Prop B'!$K$878="","",'Prop B'!$K$878)</f>
        <v/>
      </c>
      <c r="L443" s="708"/>
      <c r="M443" s="708"/>
      <c r="N443" s="708"/>
      <c r="O443" s="708"/>
      <c r="P443" s="709"/>
    </row>
    <row r="444" spans="1:16" x14ac:dyDescent="0.2">
      <c r="A444" s="45"/>
      <c r="B444" s="45"/>
      <c r="C444" s="710"/>
      <c r="D444" s="711"/>
      <c r="E444" s="711"/>
      <c r="F444" s="711"/>
      <c r="G444" s="711"/>
      <c r="H444" s="712"/>
      <c r="J444" s="45"/>
      <c r="K444" s="710"/>
      <c r="L444" s="711"/>
      <c r="M444" s="711"/>
      <c r="N444" s="711"/>
      <c r="O444" s="711"/>
      <c r="P444" s="712"/>
    </row>
    <row r="445" spans="1:16" x14ac:dyDescent="0.2">
      <c r="A445" s="45"/>
      <c r="B445" s="45"/>
      <c r="C445" s="710"/>
      <c r="D445" s="711"/>
      <c r="E445" s="711"/>
      <c r="F445" s="711"/>
      <c r="G445" s="711"/>
      <c r="H445" s="712"/>
      <c r="J445" s="45"/>
      <c r="K445" s="710"/>
      <c r="L445" s="711"/>
      <c r="M445" s="711"/>
      <c r="N445" s="711"/>
      <c r="O445" s="711"/>
      <c r="P445" s="712"/>
    </row>
    <row r="446" spans="1:16" x14ac:dyDescent="0.2">
      <c r="A446" s="45"/>
      <c r="B446" s="45"/>
      <c r="C446" s="710"/>
      <c r="D446" s="711"/>
      <c r="E446" s="711"/>
      <c r="F446" s="711"/>
      <c r="G446" s="711"/>
      <c r="H446" s="712"/>
      <c r="J446" s="45"/>
      <c r="K446" s="710"/>
      <c r="L446" s="711"/>
      <c r="M446" s="711"/>
      <c r="N446" s="711"/>
      <c r="O446" s="711"/>
      <c r="P446" s="712"/>
    </row>
    <row r="447" spans="1:16" x14ac:dyDescent="0.2">
      <c r="A447" s="45"/>
      <c r="B447" s="45"/>
      <c r="C447" s="710"/>
      <c r="D447" s="711"/>
      <c r="E447" s="711"/>
      <c r="F447" s="711"/>
      <c r="G447" s="711"/>
      <c r="H447" s="712"/>
      <c r="J447" s="45"/>
      <c r="K447" s="710"/>
      <c r="L447" s="711"/>
      <c r="M447" s="711"/>
      <c r="N447" s="711"/>
      <c r="O447" s="711"/>
      <c r="P447" s="712"/>
    </row>
    <row r="448" spans="1:16" x14ac:dyDescent="0.2">
      <c r="A448" s="45"/>
      <c r="B448" s="45"/>
      <c r="C448" s="710"/>
      <c r="D448" s="711"/>
      <c r="E448" s="711"/>
      <c r="F448" s="711"/>
      <c r="G448" s="711"/>
      <c r="H448" s="712"/>
      <c r="J448" s="45"/>
      <c r="K448" s="710"/>
      <c r="L448" s="711"/>
      <c r="M448" s="711"/>
      <c r="N448" s="711"/>
      <c r="O448" s="711"/>
      <c r="P448" s="712"/>
    </row>
    <row r="449" spans="1:16" x14ac:dyDescent="0.2">
      <c r="A449" s="45"/>
      <c r="B449" s="45"/>
      <c r="C449" s="713"/>
      <c r="D449" s="714"/>
      <c r="E449" s="714"/>
      <c r="F449" s="714"/>
      <c r="G449" s="714"/>
      <c r="H449" s="715"/>
      <c r="J449" s="45"/>
      <c r="K449" s="713"/>
      <c r="L449" s="714"/>
      <c r="M449" s="714"/>
      <c r="N449" s="714"/>
      <c r="O449" s="714"/>
      <c r="P449" s="715"/>
    </row>
    <row r="450" spans="1:16" x14ac:dyDescent="0.2">
      <c r="A450" s="45"/>
      <c r="B450" s="45"/>
      <c r="C450" s="45"/>
      <c r="D450" s="45"/>
      <c r="E450" s="45"/>
      <c r="F450" s="45"/>
      <c r="J450" s="45"/>
      <c r="K450" s="45"/>
      <c r="L450" s="45"/>
      <c r="M450" s="45"/>
      <c r="N450" s="45"/>
    </row>
    <row r="451" spans="1:16" ht="26.25" customHeight="1" x14ac:dyDescent="0.2">
      <c r="C451" s="441" t="s">
        <v>149</v>
      </c>
      <c r="D451" s="441"/>
      <c r="E451" s="441"/>
      <c r="F451" s="442"/>
      <c r="G451" s="218" t="str">
        <f>IF('Prop B'!$D$887="","",'Prop B'!$D$887)</f>
        <v/>
      </c>
      <c r="H451" s="45"/>
      <c r="L451" s="45"/>
      <c r="M451" s="45"/>
      <c r="N451" s="45"/>
      <c r="O451" s="45"/>
      <c r="P451" s="45"/>
    </row>
    <row r="452" spans="1:16" x14ac:dyDescent="0.2">
      <c r="A452" s="45"/>
      <c r="B452" s="45"/>
      <c r="C452" s="45"/>
      <c r="D452" s="45"/>
      <c r="E452" s="45"/>
      <c r="F452" s="45"/>
      <c r="J452" s="45"/>
      <c r="K452" s="45"/>
      <c r="L452" s="45"/>
      <c r="M452" s="45"/>
      <c r="N452" s="45"/>
    </row>
    <row r="453" spans="1:16" ht="12.75" customHeight="1" x14ac:dyDescent="0.2">
      <c r="A453" s="45"/>
      <c r="B453" s="45"/>
      <c r="C453" s="721" t="s">
        <v>146</v>
      </c>
      <c r="D453" s="722"/>
      <c r="E453" s="722"/>
      <c r="F453" s="723"/>
      <c r="G453" s="45"/>
      <c r="J453" s="45"/>
      <c r="K453" s="45"/>
      <c r="L453" s="45"/>
      <c r="M453" s="45"/>
      <c r="N453" s="45"/>
    </row>
    <row r="454" spans="1:16" x14ac:dyDescent="0.2">
      <c r="A454" s="45"/>
      <c r="B454" s="45"/>
      <c r="C454" s="707" t="str">
        <f>IF('Prop B'!$D$891="","",'Prop B'!$D$891)</f>
        <v/>
      </c>
      <c r="D454" s="708"/>
      <c r="E454" s="708"/>
      <c r="F454" s="708"/>
      <c r="G454" s="708"/>
      <c r="H454" s="708"/>
      <c r="I454" s="708"/>
      <c r="J454" s="708"/>
      <c r="K454" s="708"/>
      <c r="L454" s="709"/>
      <c r="M454" s="45"/>
      <c r="N454" s="45"/>
    </row>
    <row r="455" spans="1:16" x14ac:dyDescent="0.2">
      <c r="A455" s="45"/>
      <c r="B455" s="45"/>
      <c r="C455" s="710"/>
      <c r="D455" s="711"/>
      <c r="E455" s="711"/>
      <c r="F455" s="711"/>
      <c r="G455" s="711"/>
      <c r="H455" s="711"/>
      <c r="I455" s="711"/>
      <c r="J455" s="711"/>
      <c r="K455" s="711"/>
      <c r="L455" s="712"/>
      <c r="M455" s="45"/>
      <c r="N455" s="45"/>
    </row>
    <row r="456" spans="1:16" x14ac:dyDescent="0.2">
      <c r="A456" s="45"/>
      <c r="B456" s="45"/>
      <c r="C456" s="710"/>
      <c r="D456" s="711"/>
      <c r="E456" s="711"/>
      <c r="F456" s="711"/>
      <c r="G456" s="711"/>
      <c r="H456" s="711"/>
      <c r="I456" s="711"/>
      <c r="J456" s="711"/>
      <c r="K456" s="711"/>
      <c r="L456" s="712"/>
      <c r="M456" s="45"/>
      <c r="N456" s="45"/>
    </row>
    <row r="457" spans="1:16" x14ac:dyDescent="0.2">
      <c r="A457" s="45"/>
      <c r="B457" s="45"/>
      <c r="C457" s="710"/>
      <c r="D457" s="711"/>
      <c r="E457" s="711"/>
      <c r="F457" s="711"/>
      <c r="G457" s="711"/>
      <c r="H457" s="711"/>
      <c r="I457" s="711"/>
      <c r="J457" s="711"/>
      <c r="K457" s="711"/>
      <c r="L457" s="712"/>
      <c r="M457" s="45"/>
      <c r="N457" s="45"/>
    </row>
    <row r="458" spans="1:16" x14ac:dyDescent="0.2">
      <c r="A458" s="45"/>
      <c r="B458" s="45"/>
      <c r="C458" s="710"/>
      <c r="D458" s="711"/>
      <c r="E458" s="711"/>
      <c r="F458" s="711"/>
      <c r="G458" s="711"/>
      <c r="H458" s="711"/>
      <c r="I458" s="711"/>
      <c r="J458" s="711"/>
      <c r="K458" s="711"/>
      <c r="L458" s="712"/>
      <c r="M458" s="45"/>
      <c r="N458" s="45"/>
    </row>
    <row r="459" spans="1:16" x14ac:dyDescent="0.2">
      <c r="A459" s="45"/>
      <c r="B459" s="45"/>
      <c r="C459" s="710"/>
      <c r="D459" s="711"/>
      <c r="E459" s="711"/>
      <c r="F459" s="711"/>
      <c r="G459" s="711"/>
      <c r="H459" s="711"/>
      <c r="I459" s="711"/>
      <c r="J459" s="711"/>
      <c r="K459" s="711"/>
      <c r="L459" s="712"/>
      <c r="M459" s="45"/>
      <c r="N459" s="45"/>
    </row>
    <row r="460" spans="1:16" x14ac:dyDescent="0.2">
      <c r="A460" s="45"/>
      <c r="B460" s="45"/>
      <c r="C460" s="713"/>
      <c r="D460" s="714"/>
      <c r="E460" s="714"/>
      <c r="F460" s="714"/>
      <c r="G460" s="714"/>
      <c r="H460" s="714"/>
      <c r="I460" s="714"/>
      <c r="J460" s="714"/>
      <c r="K460" s="714"/>
      <c r="L460" s="715"/>
      <c r="M460" s="45"/>
      <c r="N460" s="45"/>
    </row>
    <row r="461" spans="1:16" x14ac:dyDescent="0.2">
      <c r="A461" s="45"/>
      <c r="B461" s="45"/>
      <c r="C461" s="45"/>
      <c r="D461" s="45"/>
      <c r="E461" s="45"/>
      <c r="F461" s="45"/>
      <c r="J461" s="45"/>
      <c r="K461" s="45"/>
      <c r="L461" s="45"/>
      <c r="M461" s="45"/>
      <c r="N461" s="45"/>
    </row>
    <row r="462" spans="1:16" x14ac:dyDescent="0.2">
      <c r="A462" s="45"/>
      <c r="B462" s="45"/>
      <c r="C462" s="45"/>
      <c r="D462" s="45"/>
      <c r="E462" s="45"/>
      <c r="F462" s="45"/>
      <c r="J462" s="45"/>
      <c r="K462" s="45"/>
      <c r="L462" s="45"/>
      <c r="M462" s="45"/>
      <c r="N462" s="45"/>
    </row>
    <row r="463" spans="1:16" ht="15" x14ac:dyDescent="0.25">
      <c r="A463" s="45"/>
      <c r="B463" s="203" t="s">
        <v>202</v>
      </c>
      <c r="C463" s="45"/>
      <c r="D463" s="45"/>
      <c r="E463" s="45"/>
      <c r="F463" s="45"/>
      <c r="J463" s="45"/>
      <c r="K463" s="45"/>
      <c r="L463" s="45"/>
      <c r="M463" s="45"/>
      <c r="N463" s="45"/>
    </row>
    <row r="464" spans="1:16" ht="15" x14ac:dyDescent="0.25">
      <c r="A464" s="45"/>
      <c r="B464" s="203"/>
      <c r="C464" s="45"/>
      <c r="D464" s="45"/>
      <c r="E464" s="45"/>
      <c r="F464" s="45"/>
      <c r="J464" s="45"/>
      <c r="K464" s="45"/>
      <c r="L464" s="45"/>
      <c r="M464" s="45"/>
      <c r="N464" s="45"/>
    </row>
    <row r="465" spans="1:15" ht="30" customHeight="1" x14ac:dyDescent="0.2">
      <c r="A465" s="45"/>
      <c r="B465" s="45"/>
      <c r="C465" s="466" t="s">
        <v>156</v>
      </c>
      <c r="D465" s="467"/>
      <c r="E465" s="466" t="s">
        <v>157</v>
      </c>
      <c r="F465" s="467"/>
      <c r="G465" s="466" t="s">
        <v>158</v>
      </c>
      <c r="H465" s="467"/>
      <c r="I465" s="466" t="s">
        <v>159</v>
      </c>
      <c r="J465" s="467"/>
      <c r="K465" s="128" t="s">
        <v>160</v>
      </c>
      <c r="L465" s="128" t="s">
        <v>161</v>
      </c>
      <c r="M465" s="466" t="s">
        <v>162</v>
      </c>
      <c r="N465" s="467"/>
      <c r="O465" s="128" t="s">
        <v>163</v>
      </c>
    </row>
    <row r="466" spans="1:15" ht="12.75" customHeight="1" x14ac:dyDescent="0.2">
      <c r="A466" s="45"/>
      <c r="B466" s="45"/>
      <c r="C466" s="695" t="str">
        <f>IF('Prop B'!$B904="","",'Prop B'!$B904)</f>
        <v/>
      </c>
      <c r="D466" s="696"/>
      <c r="E466" s="695" t="str">
        <f>IF('Prop B'!$C904="","",'Prop B'!$C904)</f>
        <v/>
      </c>
      <c r="F466" s="696"/>
      <c r="G466" s="695" t="str">
        <f>IF('Prop B'!$D904="","",'Prop B'!$D904)</f>
        <v/>
      </c>
      <c r="H466" s="696"/>
      <c r="I466" s="695" t="str">
        <f>IF('Prop B'!$E904="","",'Prop B'!$E904)</f>
        <v/>
      </c>
      <c r="J466" s="696"/>
      <c r="K466" s="230" t="str">
        <f>IF('Prop B'!$F904="","",'Prop B'!$F904)</f>
        <v/>
      </c>
      <c r="L466" s="230" t="str">
        <f>IF('Prop B'!$G904="","",'Prop B'!$G904)</f>
        <v/>
      </c>
      <c r="M466" s="695" t="str">
        <f>IF('Prop B'!$H904="","",'Prop B'!$H904)</f>
        <v/>
      </c>
      <c r="N466" s="696"/>
      <c r="O466" s="230" t="str">
        <f>IF('Prop B'!$I904="","",'Prop B'!$I904)</f>
        <v/>
      </c>
    </row>
    <row r="467" spans="1:15" ht="12.75" customHeight="1" x14ac:dyDescent="0.2">
      <c r="A467" s="45"/>
      <c r="B467" s="45"/>
      <c r="C467" s="695" t="str">
        <f>IF('Prop B'!$B905="","",'Prop B'!$B905)</f>
        <v/>
      </c>
      <c r="D467" s="696"/>
      <c r="E467" s="695" t="str">
        <f>IF('Prop B'!$C905="","",'Prop B'!$C905)</f>
        <v/>
      </c>
      <c r="F467" s="696"/>
      <c r="G467" s="695" t="str">
        <f>IF('Prop B'!$D905="","",'Prop B'!$D905)</f>
        <v/>
      </c>
      <c r="H467" s="696"/>
      <c r="I467" s="695" t="str">
        <f>IF('Prop B'!$E905="","",'Prop B'!$E905)</f>
        <v/>
      </c>
      <c r="J467" s="696"/>
      <c r="K467" s="230" t="str">
        <f>IF('Prop B'!$F905="","",'Prop B'!$F905)</f>
        <v/>
      </c>
      <c r="L467" s="230" t="str">
        <f>IF('Prop B'!$G905="","",'Prop B'!$G905)</f>
        <v/>
      </c>
      <c r="M467" s="695" t="str">
        <f>IF('Prop B'!$H905="","",'Prop B'!$H905)</f>
        <v/>
      </c>
      <c r="N467" s="696"/>
      <c r="O467" s="230" t="str">
        <f>IF('Prop B'!$I905="","",'Prop B'!$I905)</f>
        <v/>
      </c>
    </row>
    <row r="468" spans="1:15" x14ac:dyDescent="0.2">
      <c r="A468" s="45"/>
      <c r="B468" s="45"/>
      <c r="C468" s="695" t="str">
        <f>IF('Prop B'!$B906="","",'Prop B'!$B906)</f>
        <v/>
      </c>
      <c r="D468" s="696"/>
      <c r="E468" s="695" t="str">
        <f>IF('Prop B'!$C906="","",'Prop B'!$C906)</f>
        <v/>
      </c>
      <c r="F468" s="696"/>
      <c r="G468" s="695" t="str">
        <f>IF('Prop B'!$D906="","",'Prop B'!$D906)</f>
        <v/>
      </c>
      <c r="H468" s="696"/>
      <c r="I468" s="695" t="str">
        <f>IF('Prop B'!$E906="","",'Prop B'!$E906)</f>
        <v/>
      </c>
      <c r="J468" s="696"/>
      <c r="K468" s="230" t="str">
        <f>IF('Prop B'!$F906="","",'Prop B'!$F906)</f>
        <v/>
      </c>
      <c r="L468" s="230" t="str">
        <f>IF('Prop B'!$G906="","",'Prop B'!$G906)</f>
        <v/>
      </c>
      <c r="M468" s="695" t="str">
        <f>IF('Prop B'!$H906="","",'Prop B'!$H906)</f>
        <v/>
      </c>
      <c r="N468" s="696"/>
      <c r="O468" s="230" t="str">
        <f>IF('Prop B'!$I906="","",'Prop B'!$I906)</f>
        <v/>
      </c>
    </row>
    <row r="469" spans="1:15" x14ac:dyDescent="0.2">
      <c r="A469" s="45"/>
      <c r="B469" s="45"/>
      <c r="C469" s="695" t="str">
        <f>IF('Prop B'!$B907="","",'Prop B'!$B907)</f>
        <v/>
      </c>
      <c r="D469" s="696"/>
      <c r="E469" s="695" t="str">
        <f>IF('Prop B'!$C907="","",'Prop B'!$C907)</f>
        <v/>
      </c>
      <c r="F469" s="696"/>
      <c r="G469" s="695" t="str">
        <f>IF('Prop B'!$D907="","",'Prop B'!$D907)</f>
        <v/>
      </c>
      <c r="H469" s="696"/>
      <c r="I469" s="695" t="str">
        <f>IF('Prop B'!$E907="","",'Prop B'!$E907)</f>
        <v/>
      </c>
      <c r="J469" s="696"/>
      <c r="K469" s="230" t="str">
        <f>IF('Prop B'!$F907="","",'Prop B'!$F907)</f>
        <v/>
      </c>
      <c r="L469" s="230" t="str">
        <f>IF('Prop B'!$G907="","",'Prop B'!$G907)</f>
        <v/>
      </c>
      <c r="M469" s="695" t="str">
        <f>IF('Prop B'!$H907="","",'Prop B'!$H907)</f>
        <v/>
      </c>
      <c r="N469" s="696"/>
      <c r="O469" s="230" t="str">
        <f>IF('Prop B'!$I907="","",'Prop B'!$I907)</f>
        <v/>
      </c>
    </row>
    <row r="470" spans="1:15" x14ac:dyDescent="0.2">
      <c r="A470" s="45"/>
      <c r="B470" s="45"/>
      <c r="C470" s="695" t="str">
        <f>IF('Prop B'!$B908="","",'Prop B'!$B908)</f>
        <v/>
      </c>
      <c r="D470" s="696"/>
      <c r="E470" s="695" t="str">
        <f>IF('Prop B'!$C908="","",'Prop B'!$C908)</f>
        <v/>
      </c>
      <c r="F470" s="696"/>
      <c r="G470" s="695" t="str">
        <f>IF('Prop B'!$D908="","",'Prop B'!$D908)</f>
        <v/>
      </c>
      <c r="H470" s="696"/>
      <c r="I470" s="695" t="str">
        <f>IF('Prop B'!$E908="","",'Prop B'!$E908)</f>
        <v/>
      </c>
      <c r="J470" s="696"/>
      <c r="K470" s="230" t="str">
        <f>IF('Prop B'!$F908="","",'Prop B'!$F908)</f>
        <v/>
      </c>
      <c r="L470" s="230" t="str">
        <f>IF('Prop B'!$G908="","",'Prop B'!$G908)</f>
        <v/>
      </c>
      <c r="M470" s="695" t="str">
        <f>IF('Prop B'!$H908="","",'Prop B'!$H908)</f>
        <v/>
      </c>
      <c r="N470" s="696"/>
      <c r="O470" s="230" t="str">
        <f>IF('Prop B'!$I908="","",'Prop B'!$I908)</f>
        <v/>
      </c>
    </row>
    <row r="471" spans="1:15" x14ac:dyDescent="0.2">
      <c r="A471" s="45"/>
      <c r="B471" s="45"/>
      <c r="C471" s="695" t="str">
        <f>IF('Prop B'!$B909="","",'Prop B'!$B909)</f>
        <v/>
      </c>
      <c r="D471" s="696"/>
      <c r="E471" s="695" t="str">
        <f>IF('Prop B'!$C909="","",'Prop B'!$C909)</f>
        <v/>
      </c>
      <c r="F471" s="696"/>
      <c r="G471" s="695" t="str">
        <f>IF('Prop B'!$D909="","",'Prop B'!$D909)</f>
        <v/>
      </c>
      <c r="H471" s="696"/>
      <c r="I471" s="695" t="str">
        <f>IF('Prop B'!$E909="","",'Prop B'!$E909)</f>
        <v/>
      </c>
      <c r="J471" s="696"/>
      <c r="K471" s="230" t="str">
        <f>IF('Prop B'!$F909="","",'Prop B'!$F909)</f>
        <v/>
      </c>
      <c r="L471" s="230" t="str">
        <f>IF('Prop B'!$G909="","",'Prop B'!$G909)</f>
        <v/>
      </c>
      <c r="M471" s="695" t="str">
        <f>IF('Prop B'!$H909="","",'Prop B'!$H909)</f>
        <v/>
      </c>
      <c r="N471" s="696"/>
      <c r="O471" s="230" t="str">
        <f>IF('Prop B'!$I909="","",'Prop B'!$I909)</f>
        <v/>
      </c>
    </row>
    <row r="472" spans="1:15" x14ac:dyDescent="0.2">
      <c r="A472" s="45"/>
      <c r="B472" s="45"/>
      <c r="C472" s="695" t="str">
        <f>IF('Prop B'!$B910="","",'Prop B'!$B910)</f>
        <v/>
      </c>
      <c r="D472" s="696"/>
      <c r="E472" s="695" t="str">
        <f>IF('Prop B'!$C910="","",'Prop B'!$C910)</f>
        <v/>
      </c>
      <c r="F472" s="696"/>
      <c r="G472" s="695" t="str">
        <f>IF('Prop B'!$D910="","",'Prop B'!$D910)</f>
        <v/>
      </c>
      <c r="H472" s="696"/>
      <c r="I472" s="695" t="str">
        <f>IF('Prop B'!$E910="","",'Prop B'!$E910)</f>
        <v/>
      </c>
      <c r="J472" s="696"/>
      <c r="K472" s="230" t="str">
        <f>IF('Prop B'!$F910="","",'Prop B'!$F910)</f>
        <v/>
      </c>
      <c r="L472" s="230" t="str">
        <f>IF('Prop B'!$G910="","",'Prop B'!$G910)</f>
        <v/>
      </c>
      <c r="M472" s="695" t="str">
        <f>IF('Prop B'!$H910="","",'Prop B'!$H910)</f>
        <v/>
      </c>
      <c r="N472" s="696"/>
      <c r="O472" s="230" t="str">
        <f>IF('Prop B'!$I910="","",'Prop B'!$I910)</f>
        <v/>
      </c>
    </row>
    <row r="473" spans="1:15" x14ac:dyDescent="0.2">
      <c r="A473" s="45"/>
      <c r="B473" s="45"/>
      <c r="C473" s="695" t="str">
        <f>IF('Prop B'!$B911="","",'Prop B'!$B911)</f>
        <v/>
      </c>
      <c r="D473" s="696"/>
      <c r="E473" s="695" t="str">
        <f>IF('Prop B'!$C911="","",'Prop B'!$C911)</f>
        <v/>
      </c>
      <c r="F473" s="696"/>
      <c r="G473" s="695" t="str">
        <f>IF('Prop B'!$D911="","",'Prop B'!$D911)</f>
        <v/>
      </c>
      <c r="H473" s="696"/>
      <c r="I473" s="695" t="str">
        <f>IF('Prop B'!$E911="","",'Prop B'!$E911)</f>
        <v/>
      </c>
      <c r="J473" s="696"/>
      <c r="K473" s="230" t="str">
        <f>IF('Prop B'!$F911="","",'Prop B'!$F911)</f>
        <v/>
      </c>
      <c r="L473" s="230" t="str">
        <f>IF('Prop B'!$G911="","",'Prop B'!$G911)</f>
        <v/>
      </c>
      <c r="M473" s="695" t="str">
        <f>IF('Prop B'!$H911="","",'Prop B'!$H911)</f>
        <v/>
      </c>
      <c r="N473" s="696"/>
      <c r="O473" s="230" t="str">
        <f>IF('Prop B'!$I911="","",'Prop B'!$I911)</f>
        <v/>
      </c>
    </row>
    <row r="474" spans="1:15" x14ac:dyDescent="0.2">
      <c r="A474" s="45"/>
      <c r="B474" s="45"/>
      <c r="C474" s="695" t="str">
        <f>IF('Prop B'!$B912="","",'Prop B'!$B912)</f>
        <v/>
      </c>
      <c r="D474" s="696"/>
      <c r="E474" s="695" t="str">
        <f>IF('Prop B'!$C912="","",'Prop B'!$C912)</f>
        <v/>
      </c>
      <c r="F474" s="696"/>
      <c r="G474" s="695" t="str">
        <f>IF('Prop B'!$D912="","",'Prop B'!$D912)</f>
        <v/>
      </c>
      <c r="H474" s="696"/>
      <c r="I474" s="695" t="str">
        <f>IF('Prop B'!$E912="","",'Prop B'!$E912)</f>
        <v/>
      </c>
      <c r="J474" s="696"/>
      <c r="K474" s="230" t="str">
        <f>IF('Prop B'!$F912="","",'Prop B'!$F912)</f>
        <v/>
      </c>
      <c r="L474" s="230" t="str">
        <f>IF('Prop B'!$G912="","",'Prop B'!$G912)</f>
        <v/>
      </c>
      <c r="M474" s="695" t="str">
        <f>IF('Prop B'!$H912="","",'Prop B'!$H912)</f>
        <v/>
      </c>
      <c r="N474" s="696"/>
      <c r="O474" s="230" t="str">
        <f>IF('Prop B'!$I912="","",'Prop B'!$I912)</f>
        <v/>
      </c>
    </row>
    <row r="475" spans="1:15" x14ac:dyDescent="0.2">
      <c r="A475" s="45"/>
      <c r="B475" s="45"/>
      <c r="C475" s="695" t="str">
        <f>IF('Prop B'!$B913="","",'Prop B'!$B913)</f>
        <v/>
      </c>
      <c r="D475" s="696"/>
      <c r="E475" s="695" t="str">
        <f>IF('Prop B'!$C913="","",'Prop B'!$C913)</f>
        <v/>
      </c>
      <c r="F475" s="696"/>
      <c r="G475" s="695" t="str">
        <f>IF('Prop B'!$D913="","",'Prop B'!$D913)</f>
        <v/>
      </c>
      <c r="H475" s="696"/>
      <c r="I475" s="695" t="str">
        <f>IF('Prop B'!$E913="","",'Prop B'!$E913)</f>
        <v/>
      </c>
      <c r="J475" s="696"/>
      <c r="K475" s="230" t="str">
        <f>IF('Prop B'!$F913="","",'Prop B'!$F913)</f>
        <v/>
      </c>
      <c r="L475" s="230" t="str">
        <f>IF('Prop B'!$G913="","",'Prop B'!$G913)</f>
        <v/>
      </c>
      <c r="M475" s="695" t="str">
        <f>IF('Prop B'!$H913="","",'Prop B'!$H913)</f>
        <v/>
      </c>
      <c r="N475" s="696"/>
      <c r="O475" s="230" t="str">
        <f>IF('Prop B'!$I913="","",'Prop B'!$I913)</f>
        <v/>
      </c>
    </row>
    <row r="476" spans="1:15" x14ac:dyDescent="0.2">
      <c r="A476" s="45"/>
      <c r="B476" s="45"/>
      <c r="C476" s="695" t="str">
        <f>IF('Prop B'!$B914="","",'Prop B'!$B914)</f>
        <v/>
      </c>
      <c r="D476" s="696"/>
      <c r="E476" s="695" t="str">
        <f>IF('Prop B'!$C914="","",'Prop B'!$C914)</f>
        <v/>
      </c>
      <c r="F476" s="696"/>
      <c r="G476" s="695" t="str">
        <f>IF('Prop B'!$D914="","",'Prop B'!$D914)</f>
        <v/>
      </c>
      <c r="H476" s="696"/>
      <c r="I476" s="695" t="str">
        <f>IF('Prop B'!$E914="","",'Prop B'!$E914)</f>
        <v/>
      </c>
      <c r="J476" s="696"/>
      <c r="K476" s="230" t="str">
        <f>IF('Prop B'!$F914="","",'Prop B'!$F914)</f>
        <v/>
      </c>
      <c r="L476" s="230" t="str">
        <f>IF('Prop B'!$G914="","",'Prop B'!$G914)</f>
        <v/>
      </c>
      <c r="M476" s="695" t="str">
        <f>IF('Prop B'!$H914="","",'Prop B'!$H914)</f>
        <v/>
      </c>
      <c r="N476" s="696"/>
      <c r="O476" s="230" t="str">
        <f>IF('Prop B'!$I914="","",'Prop B'!$I914)</f>
        <v/>
      </c>
    </row>
    <row r="477" spans="1:15" x14ac:dyDescent="0.2">
      <c r="A477" s="45"/>
      <c r="B477" s="45"/>
      <c r="C477" s="45"/>
      <c r="D477" s="45"/>
      <c r="E477" s="45"/>
      <c r="F477" s="45"/>
      <c r="G477" s="45"/>
      <c r="H477" s="45"/>
      <c r="I477" s="45"/>
      <c r="J477" s="45"/>
      <c r="K477" s="45"/>
      <c r="L477" s="45"/>
    </row>
    <row r="478" spans="1:15" x14ac:dyDescent="0.2">
      <c r="A478" s="45"/>
      <c r="B478" s="45"/>
      <c r="C478" s="45"/>
      <c r="D478" s="45"/>
      <c r="E478" s="45"/>
      <c r="F478" s="45"/>
      <c r="G478" s="45"/>
      <c r="H478" s="45"/>
      <c r="I478" s="45"/>
      <c r="J478" s="45"/>
      <c r="K478" s="45"/>
      <c r="L478" s="45"/>
    </row>
    <row r="479" spans="1:15" ht="15" x14ac:dyDescent="0.25">
      <c r="A479" s="45"/>
      <c r="B479" s="203" t="s">
        <v>206</v>
      </c>
      <c r="C479" s="45"/>
      <c r="D479" s="45"/>
      <c r="E479" s="45"/>
      <c r="F479" s="45"/>
      <c r="G479" s="45"/>
      <c r="H479" s="45"/>
      <c r="I479" s="45"/>
      <c r="J479" s="45"/>
      <c r="K479" s="45"/>
      <c r="L479" s="45"/>
    </row>
    <row r="480" spans="1:15" ht="15" x14ac:dyDescent="0.25">
      <c r="A480" s="45"/>
      <c r="B480" s="203"/>
      <c r="C480" s="45"/>
      <c r="D480" s="45"/>
      <c r="E480" s="45"/>
      <c r="F480" s="45"/>
      <c r="G480" s="45"/>
      <c r="H480" s="45"/>
      <c r="I480" s="45"/>
      <c r="J480" s="45"/>
      <c r="K480" s="45"/>
      <c r="L480" s="45"/>
    </row>
    <row r="481" spans="1:16" ht="27.75" customHeight="1" x14ac:dyDescent="0.2">
      <c r="B481" s="204"/>
      <c r="C481" s="441" t="s">
        <v>257</v>
      </c>
      <c r="D481" s="441"/>
      <c r="E481" s="441"/>
      <c r="F481" s="442"/>
      <c r="G481" s="718" t="str">
        <f>IF('Prop B'!$D$918="","",'Prop B'!$D$918)</f>
        <v>Sim</v>
      </c>
      <c r="K481" s="684" t="s">
        <v>239</v>
      </c>
      <c r="L481" s="744"/>
      <c r="M481" s="744"/>
      <c r="N481" s="744"/>
      <c r="O481" s="685"/>
    </row>
    <row r="482" spans="1:16" x14ac:dyDescent="0.2">
      <c r="C482" s="441"/>
      <c r="D482" s="441"/>
      <c r="E482" s="441"/>
      <c r="F482" s="442"/>
      <c r="G482" s="720"/>
      <c r="K482" s="707" t="str">
        <f>IF('Prop B'!$K$918="","",'Prop B'!$K$918)</f>
        <v/>
      </c>
      <c r="L482" s="708"/>
      <c r="M482" s="708"/>
      <c r="N482" s="708"/>
      <c r="O482" s="708"/>
      <c r="P482" s="709"/>
    </row>
    <row r="483" spans="1:16" x14ac:dyDescent="0.2">
      <c r="C483" s="204"/>
      <c r="D483" s="204"/>
      <c r="E483" s="204"/>
      <c r="F483" s="345"/>
      <c r="G483" s="346"/>
      <c r="H483" s="115"/>
      <c r="K483" s="710"/>
      <c r="L483" s="711"/>
      <c r="M483" s="711"/>
      <c r="N483" s="711"/>
      <c r="O483" s="711"/>
      <c r="P483" s="712"/>
    </row>
    <row r="484" spans="1:16" x14ac:dyDescent="0.2">
      <c r="C484" s="115"/>
      <c r="D484" s="115"/>
      <c r="E484" s="115"/>
      <c r="F484" s="115"/>
      <c r="G484" s="115"/>
      <c r="H484" s="115"/>
      <c r="K484" s="713"/>
      <c r="L484" s="714"/>
      <c r="M484" s="714"/>
      <c r="N484" s="714"/>
      <c r="O484" s="714"/>
      <c r="P484" s="715"/>
    </row>
    <row r="485" spans="1:16" ht="15" x14ac:dyDescent="0.25">
      <c r="A485" s="45"/>
      <c r="B485" s="203"/>
      <c r="C485" s="45"/>
      <c r="D485" s="45"/>
      <c r="E485" s="45"/>
      <c r="F485" s="45"/>
      <c r="G485" s="45"/>
      <c r="H485" s="45"/>
      <c r="I485" s="45"/>
      <c r="J485" s="45"/>
      <c r="K485" s="45"/>
      <c r="L485" s="45"/>
    </row>
    <row r="486" spans="1:16" ht="51" x14ac:dyDescent="0.2">
      <c r="A486" s="45"/>
      <c r="B486" s="726" t="s">
        <v>260</v>
      </c>
      <c r="C486" s="727"/>
      <c r="D486" s="335" t="s">
        <v>36</v>
      </c>
      <c r="E486" s="335" t="s">
        <v>231</v>
      </c>
      <c r="F486" s="335" t="s">
        <v>232</v>
      </c>
      <c r="G486" s="335" t="s">
        <v>233</v>
      </c>
      <c r="H486" s="335" t="s">
        <v>234</v>
      </c>
      <c r="I486" s="335" t="s">
        <v>240</v>
      </c>
      <c r="J486" s="335" t="s">
        <v>225</v>
      </c>
      <c r="K486" s="335" t="s">
        <v>241</v>
      </c>
      <c r="L486" s="335" t="s">
        <v>226</v>
      </c>
      <c r="M486" s="335" t="s">
        <v>235</v>
      </c>
      <c r="N486" s="335" t="s">
        <v>236</v>
      </c>
      <c r="O486" s="335" t="s">
        <v>237</v>
      </c>
      <c r="P486" s="335" t="s">
        <v>238</v>
      </c>
    </row>
    <row r="487" spans="1:16" x14ac:dyDescent="0.2">
      <c r="A487" s="45"/>
      <c r="B487" s="728" t="str">
        <f>IF('Prop B'!B926="","",'Prop B'!B926)</f>
        <v/>
      </c>
      <c r="C487" s="729"/>
      <c r="D487" s="315" t="str">
        <f>IF('Prop B'!C926="","",'Prop B'!C926)</f>
        <v/>
      </c>
      <c r="E487" s="315" t="str">
        <f>IF('Prop B'!D926="","",'Prop B'!D926)</f>
        <v/>
      </c>
      <c r="F487" s="315" t="str">
        <f>IF('Prop B'!E926="","",'Prop B'!E926)</f>
        <v/>
      </c>
      <c r="G487" s="315" t="str">
        <f>IF('Prop B'!F926="","",'Prop B'!F926)</f>
        <v/>
      </c>
      <c r="H487" s="315" t="str">
        <f>IF('Prop B'!G926="","",'Prop B'!G926)</f>
        <v/>
      </c>
      <c r="I487" s="315" t="str">
        <f>IF('Prop B'!H926="","",'Prop B'!H926)</f>
        <v/>
      </c>
      <c r="J487" s="315" t="str">
        <f>IF('Prop B'!I926="","",'Prop B'!I926)</f>
        <v/>
      </c>
      <c r="K487" s="315" t="str">
        <f>IF('Prop B'!J926="","",'Prop B'!J926)</f>
        <v/>
      </c>
      <c r="L487" s="315" t="str">
        <f>IF('Prop B'!K926="","",'Prop B'!K926)</f>
        <v/>
      </c>
      <c r="M487" s="315" t="str">
        <f>IF('Prop B'!L926="","",'Prop B'!L926)</f>
        <v/>
      </c>
      <c r="N487" s="315" t="str">
        <f>IF('Prop B'!M926="","",'Prop B'!M926)</f>
        <v/>
      </c>
      <c r="O487" s="315" t="str">
        <f>IF('Prop B'!N926="","",'Prop B'!N926)</f>
        <v/>
      </c>
      <c r="P487" s="315" t="str">
        <f>IF('Prop B'!O926="","",'Prop B'!O926)</f>
        <v/>
      </c>
    </row>
    <row r="488" spans="1:16" x14ac:dyDescent="0.2">
      <c r="A488" s="45"/>
      <c r="B488" s="728" t="str">
        <f>IF('Prop B'!B927="","",'Prop B'!B927)</f>
        <v/>
      </c>
      <c r="C488" s="729"/>
      <c r="D488" s="315" t="str">
        <f>IF('Prop B'!C927="","",'Prop B'!C927)</f>
        <v/>
      </c>
      <c r="E488" s="315" t="str">
        <f>IF('Prop B'!D927="","",'Prop B'!D927)</f>
        <v/>
      </c>
      <c r="F488" s="315" t="str">
        <f>IF('Prop B'!E927="","",'Prop B'!E927)</f>
        <v/>
      </c>
      <c r="G488" s="315" t="str">
        <f>IF('Prop B'!F927="","",'Prop B'!F927)</f>
        <v/>
      </c>
      <c r="H488" s="315" t="str">
        <f>IF('Prop B'!G927="","",'Prop B'!G927)</f>
        <v/>
      </c>
      <c r="I488" s="315" t="str">
        <f>IF('Prop B'!H927="","",'Prop B'!H927)</f>
        <v/>
      </c>
      <c r="J488" s="315" t="str">
        <f>IF('Prop B'!I927="","",'Prop B'!I927)</f>
        <v/>
      </c>
      <c r="K488" s="315" t="str">
        <f>IF('Prop B'!J927="","",'Prop B'!J927)</f>
        <v/>
      </c>
      <c r="L488" s="315" t="str">
        <f>IF('Prop B'!K927="","",'Prop B'!K927)</f>
        <v/>
      </c>
      <c r="M488" s="315" t="str">
        <f>IF('Prop B'!L927="","",'Prop B'!L927)</f>
        <v/>
      </c>
      <c r="N488" s="315" t="str">
        <f>IF('Prop B'!M927="","",'Prop B'!M927)</f>
        <v/>
      </c>
      <c r="O488" s="315" t="str">
        <f>IF('Prop B'!N927="","",'Prop B'!N927)</f>
        <v/>
      </c>
      <c r="P488" s="315" t="str">
        <f>IF('Prop B'!O927="","",'Prop B'!O927)</f>
        <v/>
      </c>
    </row>
    <row r="489" spans="1:16" x14ac:dyDescent="0.2">
      <c r="A489" s="45"/>
      <c r="B489" s="728" t="str">
        <f>IF('Prop B'!B928="","",'Prop B'!B928)</f>
        <v/>
      </c>
      <c r="C489" s="729"/>
      <c r="D489" s="315" t="str">
        <f>IF('Prop B'!C928="","",'Prop B'!C928)</f>
        <v/>
      </c>
      <c r="E489" s="315" t="str">
        <f>IF('Prop B'!D928="","",'Prop B'!D928)</f>
        <v/>
      </c>
      <c r="F489" s="315" t="str">
        <f>IF('Prop B'!E928="","",'Prop B'!E928)</f>
        <v/>
      </c>
      <c r="G489" s="315" t="str">
        <f>IF('Prop B'!F928="","",'Prop B'!F928)</f>
        <v/>
      </c>
      <c r="H489" s="315" t="str">
        <f>IF('Prop B'!G928="","",'Prop B'!G928)</f>
        <v/>
      </c>
      <c r="I489" s="315" t="str">
        <f>IF('Prop B'!H928="","",'Prop B'!H928)</f>
        <v/>
      </c>
      <c r="J489" s="315" t="str">
        <f>IF('Prop B'!I928="","",'Prop B'!I928)</f>
        <v/>
      </c>
      <c r="K489" s="315" t="str">
        <f>IF('Prop B'!J928="","",'Prop B'!J928)</f>
        <v/>
      </c>
      <c r="L489" s="315" t="str">
        <f>IF('Prop B'!K928="","",'Prop B'!K928)</f>
        <v/>
      </c>
      <c r="M489" s="315" t="str">
        <f>IF('Prop B'!L928="","",'Prop B'!L928)</f>
        <v/>
      </c>
      <c r="N489" s="315" t="str">
        <f>IF('Prop B'!M928="","",'Prop B'!M928)</f>
        <v/>
      </c>
      <c r="O489" s="315" t="str">
        <f>IF('Prop B'!N928="","",'Prop B'!N928)</f>
        <v/>
      </c>
      <c r="P489" s="315" t="str">
        <f>IF('Prop B'!O928="","",'Prop B'!O928)</f>
        <v/>
      </c>
    </row>
    <row r="490" spans="1:16" x14ac:dyDescent="0.2">
      <c r="A490" s="45"/>
      <c r="B490" s="728" t="str">
        <f>IF('Prop B'!B929="","",'Prop B'!B929)</f>
        <v/>
      </c>
      <c r="C490" s="729"/>
      <c r="D490" s="315" t="str">
        <f>IF('Prop B'!C929="","",'Prop B'!C929)</f>
        <v/>
      </c>
      <c r="E490" s="315" t="str">
        <f>IF('Prop B'!D929="","",'Prop B'!D929)</f>
        <v/>
      </c>
      <c r="F490" s="315" t="str">
        <f>IF('Prop B'!E929="","",'Prop B'!E929)</f>
        <v/>
      </c>
      <c r="G490" s="315" t="str">
        <f>IF('Prop B'!F929="","",'Prop B'!F929)</f>
        <v/>
      </c>
      <c r="H490" s="315" t="str">
        <f>IF('Prop B'!G929="","",'Prop B'!G929)</f>
        <v/>
      </c>
      <c r="I490" s="315" t="str">
        <f>IF('Prop B'!H929="","",'Prop B'!H929)</f>
        <v/>
      </c>
      <c r="J490" s="315" t="str">
        <f>IF('Prop B'!I929="","",'Prop B'!I929)</f>
        <v/>
      </c>
      <c r="K490" s="315" t="str">
        <f>IF('Prop B'!J929="","",'Prop B'!J929)</f>
        <v/>
      </c>
      <c r="L490" s="315" t="str">
        <f>IF('Prop B'!K929="","",'Prop B'!K929)</f>
        <v/>
      </c>
      <c r="M490" s="315" t="str">
        <f>IF('Prop B'!L929="","",'Prop B'!L929)</f>
        <v/>
      </c>
      <c r="N490" s="315" t="str">
        <f>IF('Prop B'!M929="","",'Prop B'!M929)</f>
        <v/>
      </c>
      <c r="O490" s="315" t="str">
        <f>IF('Prop B'!N929="","",'Prop B'!N929)</f>
        <v/>
      </c>
      <c r="P490" s="315" t="str">
        <f>IF('Prop B'!O929="","",'Prop B'!O929)</f>
        <v/>
      </c>
    </row>
    <row r="491" spans="1:16" x14ac:dyDescent="0.2">
      <c r="A491" s="45"/>
      <c r="B491" s="728" t="str">
        <f>IF('Prop B'!B930="","",'Prop B'!B930)</f>
        <v/>
      </c>
      <c r="C491" s="729"/>
      <c r="D491" s="315" t="str">
        <f>IF('Prop B'!C930="","",'Prop B'!C930)</f>
        <v/>
      </c>
      <c r="E491" s="315" t="str">
        <f>IF('Prop B'!D930="","",'Prop B'!D930)</f>
        <v/>
      </c>
      <c r="F491" s="315" t="str">
        <f>IF('Prop B'!E930="","",'Prop B'!E930)</f>
        <v/>
      </c>
      <c r="G491" s="315" t="str">
        <f>IF('Prop B'!F930="","",'Prop B'!F930)</f>
        <v/>
      </c>
      <c r="H491" s="315" t="str">
        <f>IF('Prop B'!G930="","",'Prop B'!G930)</f>
        <v/>
      </c>
      <c r="I491" s="315" t="str">
        <f>IF('Prop B'!H930="","",'Prop B'!H930)</f>
        <v/>
      </c>
      <c r="J491" s="315" t="str">
        <f>IF('Prop B'!I930="","",'Prop B'!I930)</f>
        <v/>
      </c>
      <c r="K491" s="315" t="str">
        <f>IF('Prop B'!J930="","",'Prop B'!J930)</f>
        <v/>
      </c>
      <c r="L491" s="315" t="str">
        <f>IF('Prop B'!K930="","",'Prop B'!K930)</f>
        <v/>
      </c>
      <c r="M491" s="315" t="str">
        <f>IF('Prop B'!L930="","",'Prop B'!L930)</f>
        <v/>
      </c>
      <c r="N491" s="315" t="str">
        <f>IF('Prop B'!M930="","",'Prop B'!M930)</f>
        <v/>
      </c>
      <c r="O491" s="315" t="str">
        <f>IF('Prop B'!N930="","",'Prop B'!N930)</f>
        <v/>
      </c>
      <c r="P491" s="315" t="str">
        <f>IF('Prop B'!O930="","",'Prop B'!O930)</f>
        <v/>
      </c>
    </row>
    <row r="492" spans="1:16" x14ac:dyDescent="0.2">
      <c r="A492" s="45"/>
      <c r="B492" s="728" t="str">
        <f>IF('Prop B'!B931="","",'Prop B'!B931)</f>
        <v/>
      </c>
      <c r="C492" s="729"/>
      <c r="D492" s="315" t="str">
        <f>IF('Prop B'!C931="","",'Prop B'!C931)</f>
        <v/>
      </c>
      <c r="E492" s="315" t="str">
        <f>IF('Prop B'!D931="","",'Prop B'!D931)</f>
        <v/>
      </c>
      <c r="F492" s="315" t="str">
        <f>IF('Prop B'!E931="","",'Prop B'!E931)</f>
        <v/>
      </c>
      <c r="G492" s="315" t="str">
        <f>IF('Prop B'!F931="","",'Prop B'!F931)</f>
        <v/>
      </c>
      <c r="H492" s="315" t="str">
        <f>IF('Prop B'!G931="","",'Prop B'!G931)</f>
        <v/>
      </c>
      <c r="I492" s="315" t="str">
        <f>IF('Prop B'!H931="","",'Prop B'!H931)</f>
        <v/>
      </c>
      <c r="J492" s="315" t="str">
        <f>IF('Prop B'!I931="","",'Prop B'!I931)</f>
        <v/>
      </c>
      <c r="K492" s="315" t="str">
        <f>IF('Prop B'!J931="","",'Prop B'!J931)</f>
        <v/>
      </c>
      <c r="L492" s="315" t="str">
        <f>IF('Prop B'!K931="","",'Prop B'!K931)</f>
        <v/>
      </c>
      <c r="M492" s="315" t="str">
        <f>IF('Prop B'!L931="","",'Prop B'!L931)</f>
        <v/>
      </c>
      <c r="N492" s="315" t="str">
        <f>IF('Prop B'!M931="","",'Prop B'!M931)</f>
        <v/>
      </c>
      <c r="O492" s="315" t="str">
        <f>IF('Prop B'!N931="","",'Prop B'!N931)</f>
        <v/>
      </c>
      <c r="P492" s="315" t="str">
        <f>IF('Prop B'!O931="","",'Prop B'!O931)</f>
        <v/>
      </c>
    </row>
    <row r="493" spans="1:16" x14ac:dyDescent="0.2">
      <c r="A493" s="45"/>
      <c r="B493" s="728" t="str">
        <f>IF('Prop B'!B932="","",'Prop B'!B932)</f>
        <v/>
      </c>
      <c r="C493" s="729"/>
      <c r="D493" s="315" t="str">
        <f>IF('Prop B'!C932="","",'Prop B'!C932)</f>
        <v/>
      </c>
      <c r="E493" s="315" t="str">
        <f>IF('Prop B'!D932="","",'Prop B'!D932)</f>
        <v/>
      </c>
      <c r="F493" s="315" t="str">
        <f>IF('Prop B'!E932="","",'Prop B'!E932)</f>
        <v/>
      </c>
      <c r="G493" s="315" t="str">
        <f>IF('Prop B'!F932="","",'Prop B'!F932)</f>
        <v/>
      </c>
      <c r="H493" s="315" t="str">
        <f>IF('Prop B'!G932="","",'Prop B'!G932)</f>
        <v/>
      </c>
      <c r="I493" s="315" t="str">
        <f>IF('Prop B'!H932="","",'Prop B'!H932)</f>
        <v/>
      </c>
      <c r="J493" s="315" t="str">
        <f>IF('Prop B'!I932="","",'Prop B'!I932)</f>
        <v/>
      </c>
      <c r="K493" s="315" t="str">
        <f>IF('Prop B'!J932="","",'Prop B'!J932)</f>
        <v/>
      </c>
      <c r="L493" s="315" t="str">
        <f>IF('Prop B'!K932="","",'Prop B'!K932)</f>
        <v/>
      </c>
      <c r="M493" s="315" t="str">
        <f>IF('Prop B'!L932="","",'Prop B'!L932)</f>
        <v/>
      </c>
      <c r="N493" s="315" t="str">
        <f>IF('Prop B'!M932="","",'Prop B'!M932)</f>
        <v/>
      </c>
      <c r="O493" s="315" t="str">
        <f>IF('Prop B'!N932="","",'Prop B'!N932)</f>
        <v/>
      </c>
      <c r="P493" s="315" t="str">
        <f>IF('Prop B'!O932="","",'Prop B'!O932)</f>
        <v/>
      </c>
    </row>
    <row r="494" spans="1:16" x14ac:dyDescent="0.2">
      <c r="A494" s="45"/>
      <c r="B494" s="728" t="str">
        <f>IF('Prop B'!B933="","",'Prop B'!B933)</f>
        <v/>
      </c>
      <c r="C494" s="729"/>
      <c r="D494" s="315" t="str">
        <f>IF('Prop B'!C933="","",'Prop B'!C933)</f>
        <v/>
      </c>
      <c r="E494" s="315" t="str">
        <f>IF('Prop B'!D933="","",'Prop B'!D933)</f>
        <v/>
      </c>
      <c r="F494" s="315" t="str">
        <f>IF('Prop B'!E933="","",'Prop B'!E933)</f>
        <v/>
      </c>
      <c r="G494" s="315" t="str">
        <f>IF('Prop B'!F933="","",'Prop B'!F933)</f>
        <v/>
      </c>
      <c r="H494" s="315" t="str">
        <f>IF('Prop B'!G933="","",'Prop B'!G933)</f>
        <v/>
      </c>
      <c r="I494" s="315" t="str">
        <f>IF('Prop B'!H933="","",'Prop B'!H933)</f>
        <v/>
      </c>
      <c r="J494" s="315" t="str">
        <f>IF('Prop B'!I933="","",'Prop B'!I933)</f>
        <v/>
      </c>
      <c r="K494" s="315" t="str">
        <f>IF('Prop B'!J933="","",'Prop B'!J933)</f>
        <v/>
      </c>
      <c r="L494" s="315" t="str">
        <f>IF('Prop B'!K933="","",'Prop B'!K933)</f>
        <v/>
      </c>
      <c r="M494" s="315" t="str">
        <f>IF('Prop B'!L933="","",'Prop B'!L933)</f>
        <v/>
      </c>
      <c r="N494" s="315" t="str">
        <f>IF('Prop B'!M933="","",'Prop B'!M933)</f>
        <v/>
      </c>
      <c r="O494" s="315" t="str">
        <f>IF('Prop B'!N933="","",'Prop B'!N933)</f>
        <v/>
      </c>
      <c r="P494" s="315" t="str">
        <f>IF('Prop B'!O933="","",'Prop B'!O933)</f>
        <v/>
      </c>
    </row>
    <row r="495" spans="1:16" x14ac:dyDescent="0.2">
      <c r="A495" s="45"/>
      <c r="B495" s="728" t="str">
        <f>IF('Prop B'!B934="","",'Prop B'!B934)</f>
        <v/>
      </c>
      <c r="C495" s="729"/>
      <c r="D495" s="315" t="str">
        <f>IF('Prop B'!C934="","",'Prop B'!C934)</f>
        <v/>
      </c>
      <c r="E495" s="315" t="str">
        <f>IF('Prop B'!D934="","",'Prop B'!D934)</f>
        <v/>
      </c>
      <c r="F495" s="315" t="str">
        <f>IF('Prop B'!E934="","",'Prop B'!E934)</f>
        <v/>
      </c>
      <c r="G495" s="315" t="str">
        <f>IF('Prop B'!F934="","",'Prop B'!F934)</f>
        <v/>
      </c>
      <c r="H495" s="315" t="str">
        <f>IF('Prop B'!G934="","",'Prop B'!G934)</f>
        <v/>
      </c>
      <c r="I495" s="315" t="str">
        <f>IF('Prop B'!H934="","",'Prop B'!H934)</f>
        <v/>
      </c>
      <c r="J495" s="315" t="str">
        <f>IF('Prop B'!I934="","",'Prop B'!I934)</f>
        <v/>
      </c>
      <c r="K495" s="315" t="str">
        <f>IF('Prop B'!J934="","",'Prop B'!J934)</f>
        <v/>
      </c>
      <c r="L495" s="315" t="str">
        <f>IF('Prop B'!K934="","",'Prop B'!K934)</f>
        <v/>
      </c>
      <c r="M495" s="315" t="str">
        <f>IF('Prop B'!L934="","",'Prop B'!L934)</f>
        <v/>
      </c>
      <c r="N495" s="315" t="str">
        <f>IF('Prop B'!M934="","",'Prop B'!M934)</f>
        <v/>
      </c>
      <c r="O495" s="315" t="str">
        <f>IF('Prop B'!N934="","",'Prop B'!N934)</f>
        <v/>
      </c>
      <c r="P495" s="315" t="str">
        <f>IF('Prop B'!O934="","",'Prop B'!O934)</f>
        <v/>
      </c>
    </row>
    <row r="496" spans="1:16" x14ac:dyDescent="0.2">
      <c r="A496" s="45"/>
      <c r="B496" s="728" t="str">
        <f>IF('Prop B'!B935="","",'Prop B'!B935)</f>
        <v/>
      </c>
      <c r="C496" s="729"/>
      <c r="D496" s="315" t="str">
        <f>IF('Prop B'!C935="","",'Prop B'!C935)</f>
        <v/>
      </c>
      <c r="E496" s="315" t="str">
        <f>IF('Prop B'!D935="","",'Prop B'!D935)</f>
        <v/>
      </c>
      <c r="F496" s="315" t="str">
        <f>IF('Prop B'!E935="","",'Prop B'!E935)</f>
        <v/>
      </c>
      <c r="G496" s="315" t="str">
        <f>IF('Prop B'!F935="","",'Prop B'!F935)</f>
        <v/>
      </c>
      <c r="H496" s="315" t="str">
        <f>IF('Prop B'!G935="","",'Prop B'!G935)</f>
        <v/>
      </c>
      <c r="I496" s="315" t="str">
        <f>IF('Prop B'!H935="","",'Prop B'!H935)</f>
        <v/>
      </c>
      <c r="J496" s="315" t="str">
        <f>IF('Prop B'!I935="","",'Prop B'!I935)</f>
        <v/>
      </c>
      <c r="K496" s="315" t="str">
        <f>IF('Prop B'!J935="","",'Prop B'!J935)</f>
        <v/>
      </c>
      <c r="L496" s="315" t="str">
        <f>IF('Prop B'!K935="","",'Prop B'!K935)</f>
        <v/>
      </c>
      <c r="M496" s="315" t="str">
        <f>IF('Prop B'!L935="","",'Prop B'!L935)</f>
        <v/>
      </c>
      <c r="N496" s="315" t="str">
        <f>IF('Prop B'!M935="","",'Prop B'!M935)</f>
        <v/>
      </c>
      <c r="O496" s="315" t="str">
        <f>IF('Prop B'!N935="","",'Prop B'!N935)</f>
        <v/>
      </c>
      <c r="P496" s="315" t="str">
        <f>IF('Prop B'!O935="","",'Prop B'!O935)</f>
        <v/>
      </c>
    </row>
    <row r="497" spans="1:16" x14ac:dyDescent="0.2">
      <c r="A497" s="45"/>
      <c r="B497" s="45"/>
      <c r="C497" s="45"/>
      <c r="D497" s="45"/>
      <c r="E497" s="45"/>
      <c r="F497" s="45"/>
      <c r="G497" s="45"/>
      <c r="H497" s="45"/>
      <c r="I497" s="45"/>
      <c r="J497" s="45"/>
      <c r="K497" s="45"/>
      <c r="L497" s="45"/>
    </row>
    <row r="498" spans="1:16" x14ac:dyDescent="0.2">
      <c r="A498" s="45"/>
      <c r="B498" s="45"/>
      <c r="C498" s="45"/>
      <c r="D498" s="45"/>
      <c r="E498" s="45"/>
      <c r="F498" s="45"/>
      <c r="G498" s="45"/>
      <c r="H498" s="45"/>
      <c r="I498" s="45"/>
      <c r="J498" s="45"/>
      <c r="K498" s="45"/>
      <c r="L498" s="45"/>
    </row>
    <row r="499" spans="1:16" ht="12.75" customHeight="1" x14ac:dyDescent="0.2">
      <c r="C499" s="441" t="s">
        <v>242</v>
      </c>
      <c r="D499" s="441"/>
      <c r="E499" s="441"/>
      <c r="F499" s="441"/>
      <c r="G499" s="718" t="str">
        <f>IF('Prop B'!$D$938="","",'Prop B'!$D$938)</f>
        <v/>
      </c>
      <c r="H499" s="45"/>
      <c r="K499" s="745" t="s">
        <v>262</v>
      </c>
      <c r="L499" s="746"/>
      <c r="M499" s="746"/>
      <c r="N499" s="746"/>
      <c r="O499" s="747"/>
    </row>
    <row r="500" spans="1:16" x14ac:dyDescent="0.2">
      <c r="A500" s="45"/>
      <c r="B500" s="45"/>
      <c r="C500" s="441"/>
      <c r="D500" s="441"/>
      <c r="E500" s="441"/>
      <c r="F500" s="441"/>
      <c r="G500" s="719"/>
      <c r="K500" s="707" t="str">
        <f>IF('Prop B'!$K$938="","",'Prop B'!$K$938)</f>
        <v/>
      </c>
      <c r="L500" s="708"/>
      <c r="M500" s="708"/>
      <c r="N500" s="708"/>
      <c r="O500" s="708"/>
      <c r="P500" s="709"/>
    </row>
    <row r="501" spans="1:16" x14ac:dyDescent="0.2">
      <c r="A501" s="45"/>
      <c r="B501" s="45"/>
      <c r="C501" s="441"/>
      <c r="D501" s="441"/>
      <c r="E501" s="441"/>
      <c r="F501" s="441"/>
      <c r="G501" s="719"/>
      <c r="K501" s="710"/>
      <c r="L501" s="711"/>
      <c r="M501" s="711"/>
      <c r="N501" s="711"/>
      <c r="O501" s="711"/>
      <c r="P501" s="712"/>
    </row>
    <row r="502" spans="1:16" x14ac:dyDescent="0.2">
      <c r="A502" s="45"/>
      <c r="B502" s="45"/>
      <c r="C502" s="441"/>
      <c r="D502" s="441"/>
      <c r="E502" s="441"/>
      <c r="F502" s="441"/>
      <c r="G502" s="720"/>
      <c r="K502" s="713"/>
      <c r="L502" s="714"/>
      <c r="M502" s="714"/>
      <c r="N502" s="714"/>
      <c r="O502" s="714"/>
      <c r="P502" s="715"/>
    </row>
    <row r="503" spans="1:16" x14ac:dyDescent="0.2">
      <c r="A503" s="45"/>
      <c r="B503" s="45"/>
      <c r="C503" s="45"/>
      <c r="D503" s="45"/>
      <c r="E503" s="45"/>
      <c r="F503" s="45"/>
    </row>
    <row r="504" spans="1:16" ht="12.75" customHeight="1" x14ac:dyDescent="0.2">
      <c r="A504" s="45"/>
      <c r="B504" s="45"/>
      <c r="C504" s="721" t="s">
        <v>154</v>
      </c>
      <c r="D504" s="722"/>
      <c r="E504" s="722"/>
      <c r="F504" s="722"/>
      <c r="G504" s="723"/>
      <c r="K504" s="721" t="s">
        <v>155</v>
      </c>
      <c r="L504" s="722"/>
      <c r="M504" s="723"/>
      <c r="N504" s="45"/>
      <c r="O504" s="45"/>
    </row>
    <row r="505" spans="1:16" x14ac:dyDescent="0.2">
      <c r="A505" s="45"/>
      <c r="B505" s="45"/>
      <c r="C505" s="707" t="str">
        <f>IF('Prop B'!$D$944="","",'Prop B'!$D$944)</f>
        <v/>
      </c>
      <c r="D505" s="708"/>
      <c r="E505" s="708"/>
      <c r="F505" s="708"/>
      <c r="G505" s="708"/>
      <c r="H505" s="709"/>
      <c r="K505" s="707" t="str">
        <f>IF('Prop B'!$K$944="","",'Prop B'!$K$944)</f>
        <v/>
      </c>
      <c r="L505" s="708"/>
      <c r="M505" s="708"/>
      <c r="N505" s="708"/>
      <c r="O505" s="708"/>
      <c r="P505" s="709"/>
    </row>
    <row r="506" spans="1:16" x14ac:dyDescent="0.2">
      <c r="A506" s="45"/>
      <c r="B506" s="45"/>
      <c r="C506" s="710"/>
      <c r="D506" s="711"/>
      <c r="E506" s="711"/>
      <c r="F506" s="711"/>
      <c r="G506" s="711"/>
      <c r="H506" s="712"/>
      <c r="K506" s="710"/>
      <c r="L506" s="711"/>
      <c r="M506" s="711"/>
      <c r="N506" s="711"/>
      <c r="O506" s="711"/>
      <c r="P506" s="712"/>
    </row>
    <row r="507" spans="1:16" x14ac:dyDescent="0.2">
      <c r="A507" s="45"/>
      <c r="B507" s="45"/>
      <c r="C507" s="710"/>
      <c r="D507" s="711"/>
      <c r="E507" s="711"/>
      <c r="F507" s="711"/>
      <c r="G507" s="711"/>
      <c r="H507" s="712"/>
      <c r="K507" s="710"/>
      <c r="L507" s="711"/>
      <c r="M507" s="711"/>
      <c r="N507" s="711"/>
      <c r="O507" s="711"/>
      <c r="P507" s="712"/>
    </row>
    <row r="508" spans="1:16" x14ac:dyDescent="0.2">
      <c r="A508" s="45"/>
      <c r="B508" s="45"/>
      <c r="C508" s="710"/>
      <c r="D508" s="711"/>
      <c r="E508" s="711"/>
      <c r="F508" s="711"/>
      <c r="G508" s="711"/>
      <c r="H508" s="712"/>
      <c r="K508" s="710"/>
      <c r="L508" s="711"/>
      <c r="M508" s="711"/>
      <c r="N508" s="711"/>
      <c r="O508" s="711"/>
      <c r="P508" s="712"/>
    </row>
    <row r="509" spans="1:16" x14ac:dyDescent="0.2">
      <c r="A509" s="45"/>
      <c r="B509" s="45"/>
      <c r="C509" s="710"/>
      <c r="D509" s="711"/>
      <c r="E509" s="711"/>
      <c r="F509" s="711"/>
      <c r="G509" s="711"/>
      <c r="H509" s="712"/>
      <c r="K509" s="710"/>
      <c r="L509" s="711"/>
      <c r="M509" s="711"/>
      <c r="N509" s="711"/>
      <c r="O509" s="711"/>
      <c r="P509" s="712"/>
    </row>
    <row r="510" spans="1:16" ht="12.75" customHeight="1" x14ac:dyDescent="0.2">
      <c r="A510" s="45"/>
      <c r="B510" s="45"/>
      <c r="C510" s="710"/>
      <c r="D510" s="711"/>
      <c r="E510" s="711"/>
      <c r="F510" s="711"/>
      <c r="G510" s="711"/>
      <c r="H510" s="712"/>
      <c r="J510" s="45"/>
      <c r="K510" s="710"/>
      <c r="L510" s="711"/>
      <c r="M510" s="711"/>
      <c r="N510" s="711"/>
      <c r="O510" s="711"/>
      <c r="P510" s="712"/>
    </row>
    <row r="511" spans="1:16" ht="12.75" customHeight="1" x14ac:dyDescent="0.2">
      <c r="A511" s="45"/>
      <c r="B511" s="45"/>
      <c r="C511" s="713"/>
      <c r="D511" s="714"/>
      <c r="E511" s="714"/>
      <c r="F511" s="714"/>
      <c r="G511" s="714"/>
      <c r="H511" s="715"/>
      <c r="K511" s="713"/>
      <c r="L511" s="714"/>
      <c r="M511" s="714"/>
      <c r="N511" s="714"/>
      <c r="O511" s="714"/>
      <c r="P511" s="715"/>
    </row>
    <row r="512" spans="1:16" x14ac:dyDescent="0.2">
      <c r="A512" s="45"/>
      <c r="B512" s="45"/>
      <c r="J512" s="45"/>
    </row>
    <row r="513" spans="1:16" x14ac:dyDescent="0.2">
      <c r="A513" s="45"/>
      <c r="B513" s="45"/>
      <c r="C513" s="45"/>
      <c r="D513" s="45"/>
      <c r="E513" s="45"/>
      <c r="F513" s="45"/>
      <c r="J513" s="45"/>
      <c r="K513" s="45"/>
      <c r="L513" s="45"/>
    </row>
    <row r="514" spans="1:16" ht="15" x14ac:dyDescent="0.25">
      <c r="A514" s="45"/>
      <c r="B514" s="203" t="s">
        <v>207</v>
      </c>
      <c r="C514" s="45"/>
      <c r="D514" s="45"/>
      <c r="E514" s="45"/>
      <c r="F514" s="45"/>
      <c r="J514" s="45"/>
      <c r="K514" s="45"/>
      <c r="L514" s="45"/>
    </row>
    <row r="515" spans="1:16" ht="12.75" customHeight="1" x14ac:dyDescent="0.2">
      <c r="A515" s="45"/>
      <c r="B515" s="45"/>
      <c r="C515" s="45"/>
      <c r="D515" s="45"/>
      <c r="E515" s="45"/>
      <c r="F515" s="45"/>
      <c r="J515" s="45"/>
      <c r="K515" s="45"/>
      <c r="L515" s="45"/>
    </row>
    <row r="516" spans="1:16" ht="12.75" customHeight="1" x14ac:dyDescent="0.2">
      <c r="A516" s="45"/>
      <c r="B516" s="45"/>
      <c r="C516" s="457" t="s">
        <v>132</v>
      </c>
      <c r="D516" s="457"/>
      <c r="E516" s="457"/>
      <c r="F516" s="458"/>
      <c r="G516" s="718" t="str">
        <f>IF('Prop B'!$D$953="","",'Prop B'!$D$953)</f>
        <v>Sim</v>
      </c>
      <c r="J516" s="426" t="s">
        <v>133</v>
      </c>
      <c r="K516" s="426"/>
      <c r="L516" s="426"/>
      <c r="M516" s="427"/>
      <c r="N516" s="718" t="str">
        <f>IF('Prop B'!$K$953="","",'Prop B'!$K$953)</f>
        <v/>
      </c>
    </row>
    <row r="517" spans="1:16" x14ac:dyDescent="0.2">
      <c r="A517" s="45"/>
      <c r="B517" s="45"/>
      <c r="C517" s="457"/>
      <c r="D517" s="457"/>
      <c r="E517" s="457"/>
      <c r="F517" s="458"/>
      <c r="G517" s="719"/>
      <c r="J517" s="426"/>
      <c r="K517" s="426"/>
      <c r="L517" s="426"/>
      <c r="M517" s="427"/>
      <c r="N517" s="719"/>
    </row>
    <row r="518" spans="1:16" x14ac:dyDescent="0.2">
      <c r="A518" s="45"/>
      <c r="B518" s="45"/>
      <c r="C518" s="457"/>
      <c r="D518" s="457"/>
      <c r="E518" s="457"/>
      <c r="F518" s="458"/>
      <c r="G518" s="720"/>
      <c r="J518" s="426"/>
      <c r="K518" s="426"/>
      <c r="L518" s="426"/>
      <c r="M518" s="427"/>
      <c r="N518" s="720"/>
    </row>
    <row r="519" spans="1:16" x14ac:dyDescent="0.2">
      <c r="A519" s="45"/>
      <c r="B519" s="45"/>
      <c r="C519" s="45"/>
      <c r="D519" s="45"/>
      <c r="E519" s="45"/>
      <c r="F519" s="45"/>
      <c r="J519" s="45"/>
      <c r="K519" s="45"/>
      <c r="L519" s="45"/>
    </row>
    <row r="520" spans="1:16" x14ac:dyDescent="0.2">
      <c r="A520" s="45"/>
      <c r="B520" s="45"/>
      <c r="C520" s="45"/>
      <c r="D520" s="45"/>
      <c r="E520" s="45"/>
      <c r="F520" s="45"/>
      <c r="J520" s="45"/>
      <c r="K520" s="730" t="s">
        <v>212</v>
      </c>
      <c r="L520" s="731"/>
      <c r="M520" s="731"/>
      <c r="N520" s="731"/>
      <c r="O520" s="732"/>
    </row>
    <row r="521" spans="1:16" x14ac:dyDescent="0.2">
      <c r="A521" s="45"/>
      <c r="B521" s="45"/>
      <c r="C521" s="45"/>
      <c r="D521" s="45"/>
      <c r="E521" s="45"/>
      <c r="F521" s="45"/>
      <c r="J521" s="45"/>
      <c r="K521" s="733"/>
      <c r="L521" s="734"/>
      <c r="M521" s="734"/>
      <c r="N521" s="734"/>
      <c r="O521" s="735"/>
    </row>
    <row r="522" spans="1:16" ht="12.75" customHeight="1" x14ac:dyDescent="0.2">
      <c r="A522" s="45"/>
      <c r="B522" s="45"/>
      <c r="C522" s="721" t="s">
        <v>131</v>
      </c>
      <c r="D522" s="722"/>
      <c r="E522" s="722"/>
      <c r="F522" s="722"/>
      <c r="G522" s="723"/>
      <c r="J522" s="45"/>
      <c r="K522" s="736"/>
      <c r="L522" s="737"/>
      <c r="M522" s="737"/>
      <c r="N522" s="737"/>
      <c r="O522" s="738"/>
    </row>
    <row r="523" spans="1:16" x14ac:dyDescent="0.2">
      <c r="A523" s="45"/>
      <c r="B523" s="45"/>
      <c r="C523" s="707" t="str">
        <f>IF('Prop B'!$D$955="","",'Prop B'!$D$955)</f>
        <v/>
      </c>
      <c r="D523" s="708"/>
      <c r="E523" s="708"/>
      <c r="F523" s="708"/>
      <c r="G523" s="708"/>
      <c r="H523" s="709"/>
      <c r="J523" s="45"/>
      <c r="K523" s="748" t="str">
        <f>IF('Prop B'!$K$955="","",'Prop B'!$K$955)</f>
        <v/>
      </c>
      <c r="L523" s="749"/>
      <c r="M523" s="749"/>
      <c r="N523" s="749"/>
      <c r="O523" s="749"/>
      <c r="P523" s="750"/>
    </row>
    <row r="524" spans="1:16" x14ac:dyDescent="0.2">
      <c r="A524" s="45"/>
      <c r="B524" s="45"/>
      <c r="C524" s="710"/>
      <c r="D524" s="711"/>
      <c r="E524" s="711"/>
      <c r="F524" s="711"/>
      <c r="G524" s="711"/>
      <c r="H524" s="712"/>
      <c r="J524" s="45"/>
      <c r="K524" s="751"/>
      <c r="L524" s="752"/>
      <c r="M524" s="752"/>
      <c r="N524" s="752"/>
      <c r="O524" s="752"/>
      <c r="P524" s="753"/>
    </row>
    <row r="525" spans="1:16" x14ac:dyDescent="0.2">
      <c r="A525" s="45"/>
      <c r="B525" s="45"/>
      <c r="C525" s="710"/>
      <c r="D525" s="711"/>
      <c r="E525" s="711"/>
      <c r="F525" s="711"/>
      <c r="G525" s="711"/>
      <c r="H525" s="712"/>
      <c r="J525" s="45"/>
      <c r="K525" s="751"/>
      <c r="L525" s="752"/>
      <c r="M525" s="752"/>
      <c r="N525" s="752"/>
      <c r="O525" s="752"/>
      <c r="P525" s="753"/>
    </row>
    <row r="526" spans="1:16" x14ac:dyDescent="0.2">
      <c r="A526" s="45"/>
      <c r="B526" s="45"/>
      <c r="C526" s="710"/>
      <c r="D526" s="711"/>
      <c r="E526" s="711"/>
      <c r="F526" s="711"/>
      <c r="G526" s="711"/>
      <c r="H526" s="712"/>
      <c r="J526" s="45"/>
      <c r="K526" s="751"/>
      <c r="L526" s="752"/>
      <c r="M526" s="752"/>
      <c r="N526" s="752"/>
      <c r="O526" s="752"/>
      <c r="P526" s="753"/>
    </row>
    <row r="527" spans="1:16" x14ac:dyDescent="0.2">
      <c r="A527" s="45"/>
      <c r="B527" s="45"/>
      <c r="C527" s="710"/>
      <c r="D527" s="711"/>
      <c r="E527" s="711"/>
      <c r="F527" s="711"/>
      <c r="G527" s="711"/>
      <c r="H527" s="712"/>
      <c r="J527" s="45"/>
      <c r="K527" s="751"/>
      <c r="L527" s="752"/>
      <c r="M527" s="752"/>
      <c r="N527" s="752"/>
      <c r="O527" s="752"/>
      <c r="P527" s="753"/>
    </row>
    <row r="528" spans="1:16" x14ac:dyDescent="0.2">
      <c r="A528" s="45"/>
      <c r="B528" s="45"/>
      <c r="C528" s="710"/>
      <c r="D528" s="711"/>
      <c r="E528" s="711"/>
      <c r="F528" s="711"/>
      <c r="G528" s="711"/>
      <c r="H528" s="712"/>
      <c r="J528" s="45"/>
      <c r="K528" s="751"/>
      <c r="L528" s="752"/>
      <c r="M528" s="752"/>
      <c r="N528" s="752"/>
      <c r="O528" s="752"/>
      <c r="P528" s="753"/>
    </row>
    <row r="529" spans="1:16" x14ac:dyDescent="0.2">
      <c r="A529" s="45"/>
      <c r="B529" s="45"/>
      <c r="C529" s="713"/>
      <c r="D529" s="714"/>
      <c r="E529" s="714"/>
      <c r="F529" s="714"/>
      <c r="G529" s="714"/>
      <c r="H529" s="715"/>
      <c r="J529" s="45"/>
      <c r="K529" s="754"/>
      <c r="L529" s="755"/>
      <c r="M529" s="755"/>
      <c r="N529" s="755"/>
      <c r="O529" s="755"/>
      <c r="P529" s="756"/>
    </row>
    <row r="530" spans="1:16" x14ac:dyDescent="0.2">
      <c r="A530" s="45"/>
      <c r="B530" s="45"/>
      <c r="C530" s="45"/>
      <c r="D530" s="45"/>
      <c r="E530" s="45"/>
      <c r="F530" s="45"/>
      <c r="J530" s="45"/>
      <c r="K530" s="45"/>
      <c r="L530" s="45"/>
    </row>
    <row r="531" spans="1:16" x14ac:dyDescent="0.2">
      <c r="A531" s="45"/>
      <c r="B531" s="45"/>
      <c r="C531" s="457" t="s">
        <v>134</v>
      </c>
      <c r="D531" s="457"/>
      <c r="E531" s="457"/>
      <c r="F531" s="458"/>
      <c r="G531" s="718" t="str">
        <f>IF('Prop B'!$D$961="","",'Prop B'!$D$961)</f>
        <v/>
      </c>
      <c r="J531" s="426" t="s">
        <v>135</v>
      </c>
      <c r="K531" s="426"/>
      <c r="L531" s="426"/>
      <c r="M531" s="427"/>
      <c r="N531" s="718" t="str">
        <f>IF('Prop B'!$K$961="","",'Prop B'!$K$961)</f>
        <v/>
      </c>
    </row>
    <row r="532" spans="1:16" x14ac:dyDescent="0.2">
      <c r="A532" s="45"/>
      <c r="B532" s="45"/>
      <c r="C532" s="457"/>
      <c r="D532" s="457"/>
      <c r="E532" s="457"/>
      <c r="F532" s="458"/>
      <c r="G532" s="719"/>
      <c r="J532" s="426"/>
      <c r="K532" s="426"/>
      <c r="L532" s="426"/>
      <c r="M532" s="427"/>
      <c r="N532" s="719"/>
    </row>
    <row r="533" spans="1:16" x14ac:dyDescent="0.2">
      <c r="A533" s="45"/>
      <c r="B533" s="45"/>
      <c r="C533" s="457"/>
      <c r="D533" s="457"/>
      <c r="E533" s="457"/>
      <c r="F533" s="458"/>
      <c r="G533" s="720"/>
      <c r="J533" s="426"/>
      <c r="K533" s="426"/>
      <c r="L533" s="426"/>
      <c r="M533" s="427"/>
      <c r="N533" s="720"/>
    </row>
    <row r="534" spans="1:16" x14ac:dyDescent="0.2">
      <c r="A534" s="45"/>
      <c r="B534" s="45"/>
      <c r="C534" s="45"/>
      <c r="D534" s="45"/>
      <c r="E534" s="45"/>
      <c r="F534" s="45"/>
      <c r="J534" s="45"/>
      <c r="K534" s="45"/>
      <c r="L534" s="45"/>
    </row>
    <row r="535" spans="1:16" x14ac:dyDescent="0.2">
      <c r="A535" s="45"/>
      <c r="B535" s="45"/>
      <c r="C535" s="457" t="s">
        <v>264</v>
      </c>
      <c r="D535" s="457"/>
      <c r="E535" s="457"/>
      <c r="F535" s="458"/>
      <c r="G535" s="718" t="str">
        <f>IF('Prop B'!$D$963="","",'Prop B'!$D$963)</f>
        <v/>
      </c>
      <c r="J535" s="426" t="s">
        <v>136</v>
      </c>
      <c r="K535" s="426"/>
      <c r="L535" s="426"/>
      <c r="M535" s="427"/>
      <c r="N535" s="718" t="str">
        <f>IF('Prop B'!$K$963="","",'Prop B'!$K$963)</f>
        <v/>
      </c>
    </row>
    <row r="536" spans="1:16" x14ac:dyDescent="0.2">
      <c r="A536" s="45"/>
      <c r="B536" s="45"/>
      <c r="C536" s="457"/>
      <c r="D536" s="457"/>
      <c r="E536" s="457"/>
      <c r="F536" s="458"/>
      <c r="G536" s="719"/>
      <c r="J536" s="426"/>
      <c r="K536" s="426"/>
      <c r="L536" s="426"/>
      <c r="M536" s="427"/>
      <c r="N536" s="719"/>
    </row>
    <row r="537" spans="1:16" x14ac:dyDescent="0.2">
      <c r="A537" s="45"/>
      <c r="B537" s="45"/>
      <c r="C537" s="457"/>
      <c r="D537" s="457"/>
      <c r="E537" s="457"/>
      <c r="F537" s="458"/>
      <c r="G537" s="720"/>
      <c r="J537" s="426"/>
      <c r="K537" s="426"/>
      <c r="L537" s="426"/>
      <c r="M537" s="427"/>
      <c r="N537" s="720"/>
    </row>
    <row r="538" spans="1:16" x14ac:dyDescent="0.2">
      <c r="A538" s="45"/>
      <c r="B538" s="45"/>
      <c r="C538" s="45"/>
      <c r="D538" s="45"/>
      <c r="E538" s="45"/>
      <c r="F538" s="45"/>
      <c r="J538" s="45"/>
      <c r="K538" s="45"/>
      <c r="L538" s="45"/>
    </row>
    <row r="539" spans="1:16" ht="12.75" customHeight="1" x14ac:dyDescent="0.2">
      <c r="A539" s="45"/>
      <c r="B539" s="45"/>
      <c r="C539" s="721" t="s">
        <v>164</v>
      </c>
      <c r="D539" s="722"/>
      <c r="E539" s="722"/>
      <c r="F539" s="722"/>
      <c r="G539" s="723"/>
      <c r="J539" s="334"/>
      <c r="K539" s="334"/>
      <c r="L539" s="334"/>
    </row>
    <row r="540" spans="1:16" x14ac:dyDescent="0.2">
      <c r="A540" s="45"/>
      <c r="B540" s="45"/>
      <c r="C540" s="707" t="str">
        <f>IF('Prop B'!$D$965="","",'Prop B'!$D$965)</f>
        <v/>
      </c>
      <c r="D540" s="708"/>
      <c r="E540" s="708"/>
      <c r="F540" s="708"/>
      <c r="G540" s="708"/>
      <c r="H540" s="709"/>
      <c r="J540" s="334"/>
      <c r="K540" s="334"/>
      <c r="L540" s="334"/>
      <c r="M540" s="332" t="s">
        <v>165</v>
      </c>
      <c r="N540" s="724" t="str">
        <f>IF('Prop B'!$K$965="","",'Prop B'!$K$965)</f>
        <v/>
      </c>
      <c r="O540" s="725"/>
    </row>
    <row r="541" spans="1:16" x14ac:dyDescent="0.2">
      <c r="A541" s="45"/>
      <c r="B541" s="45"/>
      <c r="C541" s="710"/>
      <c r="D541" s="711"/>
      <c r="E541" s="711"/>
      <c r="F541" s="711"/>
      <c r="G541" s="711"/>
      <c r="H541" s="712"/>
      <c r="J541" s="334"/>
      <c r="K541" s="334"/>
      <c r="L541" s="334"/>
      <c r="M541" s="347"/>
      <c r="N541" s="35"/>
    </row>
    <row r="542" spans="1:16" x14ac:dyDescent="0.2">
      <c r="A542" s="45"/>
      <c r="B542" s="45"/>
      <c r="C542" s="710"/>
      <c r="D542" s="711"/>
      <c r="E542" s="711"/>
      <c r="F542" s="711"/>
      <c r="G542" s="711"/>
      <c r="H542" s="712"/>
      <c r="J542" s="45"/>
      <c r="K542" s="45"/>
      <c r="L542" s="45"/>
      <c r="M542" s="347"/>
      <c r="N542" s="35"/>
    </row>
    <row r="543" spans="1:16" ht="12.75" customHeight="1" x14ac:dyDescent="0.2">
      <c r="A543" s="45"/>
      <c r="B543" s="45"/>
      <c r="C543" s="710"/>
      <c r="D543" s="711"/>
      <c r="E543" s="711"/>
      <c r="F543" s="711"/>
      <c r="G543" s="711"/>
      <c r="H543" s="712"/>
      <c r="J543" s="461" t="s">
        <v>166</v>
      </c>
      <c r="K543" s="461"/>
      <c r="L543" s="461"/>
      <c r="M543" s="461"/>
      <c r="N543" s="697" t="str">
        <f>IF('Prop A'!$D$971="","",'Prop A'!$D$971)</f>
        <v/>
      </c>
      <c r="O543" s="698"/>
    </row>
    <row r="544" spans="1:16" x14ac:dyDescent="0.2">
      <c r="A544" s="45"/>
      <c r="B544" s="45"/>
      <c r="C544" s="710"/>
      <c r="D544" s="711"/>
      <c r="E544" s="711"/>
      <c r="F544" s="711"/>
      <c r="G544" s="711"/>
      <c r="H544" s="712"/>
      <c r="J544" s="461"/>
      <c r="K544" s="461"/>
      <c r="L544" s="461"/>
      <c r="M544" s="461"/>
      <c r="N544" s="699"/>
      <c r="O544" s="700"/>
    </row>
    <row r="545" spans="1:16" x14ac:dyDescent="0.2">
      <c r="A545" s="45"/>
      <c r="B545" s="45"/>
      <c r="C545" s="710"/>
      <c r="D545" s="711"/>
      <c r="E545" s="711"/>
      <c r="F545" s="711"/>
      <c r="G545" s="711"/>
      <c r="H545" s="712"/>
      <c r="J545" s="45"/>
      <c r="K545" s="45"/>
      <c r="L545" s="45"/>
    </row>
    <row r="546" spans="1:16" x14ac:dyDescent="0.2">
      <c r="A546" s="45"/>
      <c r="B546" s="45"/>
      <c r="C546" s="713"/>
      <c r="D546" s="714"/>
      <c r="E546" s="714"/>
      <c r="F546" s="714"/>
      <c r="G546" s="714"/>
      <c r="H546" s="715"/>
      <c r="J546" s="45"/>
      <c r="K546" s="45"/>
      <c r="L546" s="45"/>
    </row>
    <row r="547" spans="1:16" x14ac:dyDescent="0.2">
      <c r="A547" s="45"/>
      <c r="B547" s="45"/>
      <c r="C547" s="45"/>
      <c r="D547" s="45"/>
      <c r="E547" s="45"/>
      <c r="F547" s="45"/>
      <c r="J547" s="45"/>
      <c r="K547" s="45"/>
      <c r="L547" s="45"/>
    </row>
    <row r="548" spans="1:16" ht="12.75" customHeight="1" x14ac:dyDescent="0.2">
      <c r="A548" s="45"/>
      <c r="C548" s="461" t="s">
        <v>244</v>
      </c>
      <c r="D548" s="461"/>
      <c r="E548" s="461"/>
      <c r="F548" s="427"/>
      <c r="G548" s="697" t="str">
        <f>IF('Prop B'!$K$971="","",'Prop B'!$K$971)</f>
        <v/>
      </c>
      <c r="H548" s="698"/>
      <c r="K548" s="701" t="s">
        <v>245</v>
      </c>
      <c r="L548" s="702"/>
      <c r="M548" s="702"/>
      <c r="N548" s="702"/>
      <c r="O548" s="703"/>
    </row>
    <row r="549" spans="1:16" ht="12.75" customHeight="1" x14ac:dyDescent="0.2">
      <c r="A549" s="45"/>
      <c r="C549" s="461"/>
      <c r="D549" s="461"/>
      <c r="E549" s="461"/>
      <c r="F549" s="427"/>
      <c r="G549" s="699"/>
      <c r="H549" s="700"/>
      <c r="K549" s="704"/>
      <c r="L549" s="705"/>
      <c r="M549" s="705"/>
      <c r="N549" s="705"/>
      <c r="O549" s="706"/>
    </row>
    <row r="550" spans="1:16" x14ac:dyDescent="0.2">
      <c r="A550" s="45"/>
      <c r="B550" s="45"/>
      <c r="C550" s="45"/>
      <c r="D550" s="45"/>
      <c r="E550" s="45"/>
      <c r="F550" s="45"/>
      <c r="J550" s="45"/>
      <c r="K550" s="707" t="str">
        <f>IF('Prop B'!$D$977="","",'Prop B'!$D$977)</f>
        <v/>
      </c>
      <c r="L550" s="708"/>
      <c r="M550" s="708"/>
      <c r="N550" s="708"/>
      <c r="O550" s="708"/>
      <c r="P550" s="709"/>
    </row>
    <row r="551" spans="1:16" ht="12.75" customHeight="1" x14ac:dyDescent="0.2">
      <c r="A551" s="45"/>
      <c r="B551" s="45"/>
      <c r="C551" s="45"/>
      <c r="D551" s="45"/>
      <c r="E551" s="45"/>
      <c r="F551" s="45"/>
      <c r="J551" s="45"/>
      <c r="K551" s="710"/>
      <c r="L551" s="711"/>
      <c r="M551" s="711"/>
      <c r="N551" s="711"/>
      <c r="O551" s="711"/>
      <c r="P551" s="712"/>
    </row>
    <row r="552" spans="1:16" ht="12.75" customHeight="1" x14ac:dyDescent="0.2">
      <c r="A552" s="45"/>
      <c r="B552" s="716" t="s">
        <v>243</v>
      </c>
      <c r="C552" s="716"/>
      <c r="D552" s="716"/>
      <c r="E552" s="716"/>
      <c r="F552" s="717"/>
      <c r="G552" s="718" t="str">
        <f>IF('Prop B'!$K$977="","",'Prop B'!$K$977)</f>
        <v/>
      </c>
      <c r="J552" s="45"/>
      <c r="K552" s="710"/>
      <c r="L552" s="711"/>
      <c r="M552" s="711"/>
      <c r="N552" s="711"/>
      <c r="O552" s="711"/>
      <c r="P552" s="712"/>
    </row>
    <row r="553" spans="1:16" x14ac:dyDescent="0.2">
      <c r="A553" s="45"/>
      <c r="B553" s="716"/>
      <c r="C553" s="716"/>
      <c r="D553" s="716"/>
      <c r="E553" s="716"/>
      <c r="F553" s="717"/>
      <c r="G553" s="719"/>
      <c r="J553" s="45"/>
      <c r="K553" s="710"/>
      <c r="L553" s="711"/>
      <c r="M553" s="711"/>
      <c r="N553" s="711"/>
      <c r="O553" s="711"/>
      <c r="P553" s="712"/>
    </row>
    <row r="554" spans="1:16" x14ac:dyDescent="0.2">
      <c r="A554" s="45"/>
      <c r="B554" s="716"/>
      <c r="C554" s="716"/>
      <c r="D554" s="716"/>
      <c r="E554" s="716"/>
      <c r="F554" s="717"/>
      <c r="G554" s="719"/>
      <c r="J554" s="45"/>
      <c r="K554" s="710"/>
      <c r="L554" s="711"/>
      <c r="M554" s="711"/>
      <c r="N554" s="711"/>
      <c r="O554" s="711"/>
      <c r="P554" s="712"/>
    </row>
    <row r="555" spans="1:16" x14ac:dyDescent="0.2">
      <c r="A555" s="45"/>
      <c r="B555" s="716"/>
      <c r="C555" s="716"/>
      <c r="D555" s="716"/>
      <c r="E555" s="716"/>
      <c r="F555" s="717"/>
      <c r="G555" s="720"/>
      <c r="J555" s="45"/>
      <c r="K555" s="710"/>
      <c r="L555" s="711"/>
      <c r="M555" s="711"/>
      <c r="N555" s="711"/>
      <c r="O555" s="711"/>
      <c r="P555" s="712"/>
    </row>
    <row r="556" spans="1:16" x14ac:dyDescent="0.2">
      <c r="A556" s="45"/>
      <c r="B556" s="45"/>
      <c r="C556" s="45"/>
      <c r="D556" s="45"/>
      <c r="E556" s="45"/>
      <c r="F556" s="45"/>
      <c r="J556" s="45"/>
      <c r="K556" s="713"/>
      <c r="L556" s="714"/>
      <c r="M556" s="714"/>
      <c r="N556" s="714"/>
      <c r="O556" s="714"/>
      <c r="P556" s="715"/>
    </row>
    <row r="557" spans="1:16" x14ac:dyDescent="0.2">
      <c r="A557" s="45"/>
      <c r="J557" s="45"/>
    </row>
    <row r="558" spans="1:16" ht="12.75" customHeight="1" x14ac:dyDescent="0.2">
      <c r="A558" s="45"/>
      <c r="B558" s="457" t="s">
        <v>246</v>
      </c>
      <c r="C558" s="457"/>
      <c r="D558" s="457"/>
      <c r="E558" s="457"/>
      <c r="F558" s="458"/>
      <c r="G558" s="718" t="str">
        <f>IF('Prop B'!$D$983="","",'Prop B'!$D$983)</f>
        <v/>
      </c>
      <c r="I558" s="457" t="s">
        <v>247</v>
      </c>
      <c r="J558" s="457"/>
      <c r="K558" s="457"/>
      <c r="L558" s="457"/>
      <c r="M558" s="458"/>
      <c r="N558" s="718" t="str">
        <f>IF('Prop B'!$K$983="","",'Prop B'!$K$983)</f>
        <v/>
      </c>
    </row>
    <row r="559" spans="1:16" x14ac:dyDescent="0.2">
      <c r="A559" s="45"/>
      <c r="B559" s="457"/>
      <c r="C559" s="457"/>
      <c r="D559" s="457"/>
      <c r="E559" s="457"/>
      <c r="F559" s="458"/>
      <c r="G559" s="719"/>
      <c r="I559" s="457"/>
      <c r="J559" s="457"/>
      <c r="K559" s="457"/>
      <c r="L559" s="457"/>
      <c r="M559" s="458"/>
      <c r="N559" s="719"/>
    </row>
    <row r="560" spans="1:16" x14ac:dyDescent="0.2">
      <c r="A560" s="45"/>
      <c r="B560" s="457"/>
      <c r="C560" s="457"/>
      <c r="D560" s="457"/>
      <c r="E560" s="457"/>
      <c r="F560" s="458"/>
      <c r="G560" s="719"/>
      <c r="I560" s="457"/>
      <c r="J560" s="457"/>
      <c r="K560" s="457"/>
      <c r="L560" s="457"/>
      <c r="M560" s="458"/>
      <c r="N560" s="719"/>
    </row>
    <row r="561" spans="1:15" x14ac:dyDescent="0.2">
      <c r="A561" s="45"/>
      <c r="B561" s="457"/>
      <c r="C561" s="457"/>
      <c r="D561" s="457"/>
      <c r="E561" s="457"/>
      <c r="F561" s="458"/>
      <c r="G561" s="720"/>
      <c r="I561" s="457"/>
      <c r="J561" s="457"/>
      <c r="K561" s="457"/>
      <c r="L561" s="457"/>
      <c r="M561" s="458"/>
      <c r="N561" s="720"/>
    </row>
    <row r="562" spans="1:15" x14ac:dyDescent="0.2">
      <c r="A562" s="45"/>
      <c r="J562" s="45"/>
    </row>
    <row r="563" spans="1:15" ht="12.75" customHeight="1" x14ac:dyDescent="0.2">
      <c r="A563" s="45"/>
      <c r="B563" s="457" t="s">
        <v>283</v>
      </c>
      <c r="C563" s="457"/>
      <c r="D563" s="457"/>
      <c r="E563" s="457"/>
      <c r="F563" s="458"/>
      <c r="G563" s="718" t="str">
        <f>IF('Prop B'!$D$985="","",'Prop B'!$D$985)</f>
        <v/>
      </c>
      <c r="J563" s="45"/>
    </row>
    <row r="564" spans="1:15" x14ac:dyDescent="0.2">
      <c r="A564" s="45"/>
      <c r="B564" s="457"/>
      <c r="C564" s="457"/>
      <c r="D564" s="457"/>
      <c r="E564" s="457"/>
      <c r="F564" s="458"/>
      <c r="G564" s="719"/>
      <c r="J564" s="45"/>
    </row>
    <row r="565" spans="1:15" x14ac:dyDescent="0.2">
      <c r="A565" s="45"/>
      <c r="B565" s="457"/>
      <c r="C565" s="457"/>
      <c r="D565" s="457"/>
      <c r="E565" s="457"/>
      <c r="F565" s="458"/>
      <c r="G565" s="719"/>
      <c r="J565" s="45"/>
    </row>
    <row r="566" spans="1:15" x14ac:dyDescent="0.2">
      <c r="A566" s="45"/>
      <c r="B566" s="457"/>
      <c r="C566" s="457"/>
      <c r="D566" s="457"/>
      <c r="E566" s="457"/>
      <c r="F566" s="458"/>
      <c r="G566" s="720"/>
      <c r="J566" s="45"/>
    </row>
    <row r="567" spans="1:15" x14ac:dyDescent="0.2">
      <c r="A567" s="45"/>
      <c r="J567" s="45"/>
    </row>
    <row r="568" spans="1:15" x14ac:dyDescent="0.2">
      <c r="A568" s="45"/>
      <c r="B568" s="45"/>
      <c r="C568" s="45"/>
      <c r="D568" s="45"/>
      <c r="E568" s="45"/>
      <c r="F568" s="45"/>
      <c r="J568" s="45"/>
    </row>
    <row r="569" spans="1:15" ht="15" x14ac:dyDescent="0.25">
      <c r="A569" s="45"/>
      <c r="B569" s="203" t="s">
        <v>208</v>
      </c>
      <c r="C569" s="45"/>
      <c r="D569" s="45"/>
      <c r="E569" s="45"/>
      <c r="F569" s="45"/>
      <c r="J569" s="45"/>
      <c r="K569" s="45"/>
      <c r="L569" s="45"/>
    </row>
    <row r="570" spans="1:15" x14ac:dyDescent="0.2">
      <c r="A570" s="45"/>
      <c r="B570" s="45"/>
      <c r="C570" s="45"/>
      <c r="D570" s="45"/>
      <c r="E570" s="45"/>
      <c r="F570" s="45"/>
      <c r="J570" s="45"/>
      <c r="K570" s="45"/>
      <c r="L570" s="45"/>
    </row>
    <row r="571" spans="1:15" x14ac:dyDescent="0.2">
      <c r="C571" s="742" t="s">
        <v>73</v>
      </c>
      <c r="D571" s="743"/>
      <c r="E571" s="45"/>
      <c r="F571" s="45"/>
      <c r="J571" s="60" t="s">
        <v>74</v>
      </c>
      <c r="K571" s="45"/>
      <c r="L571" s="45"/>
      <c r="M571" s="45"/>
      <c r="N571" s="45"/>
    </row>
    <row r="572" spans="1:15" x14ac:dyDescent="0.2">
      <c r="A572" s="45"/>
      <c r="C572" s="757" t="str">
        <f>IF('Prop B'!$B$991="","",'Prop B'!$B$991)</f>
        <v/>
      </c>
      <c r="D572" s="758"/>
      <c r="E572" s="758"/>
      <c r="F572" s="758"/>
      <c r="G572" s="758"/>
      <c r="H572" s="759"/>
      <c r="J572" s="757" t="str">
        <f>IF('Prop B'!$H$991="","",'Prop B'!$H$991)</f>
        <v/>
      </c>
      <c r="K572" s="758"/>
      <c r="L572" s="758"/>
      <c r="M572" s="758"/>
      <c r="N572" s="758"/>
      <c r="O572" s="759"/>
    </row>
    <row r="573" spans="1:15" x14ac:dyDescent="0.2">
      <c r="A573" s="45"/>
      <c r="C573" s="760"/>
      <c r="D573" s="761"/>
      <c r="E573" s="761"/>
      <c r="F573" s="761"/>
      <c r="G573" s="761"/>
      <c r="H573" s="762"/>
      <c r="J573" s="760"/>
      <c r="K573" s="761"/>
      <c r="L573" s="761"/>
      <c r="M573" s="761"/>
      <c r="N573" s="761"/>
      <c r="O573" s="762"/>
    </row>
    <row r="574" spans="1:15" x14ac:dyDescent="0.2">
      <c r="A574" s="45"/>
      <c r="C574" s="760"/>
      <c r="D574" s="761"/>
      <c r="E574" s="761"/>
      <c r="F574" s="761"/>
      <c r="G574" s="761"/>
      <c r="H574" s="762"/>
      <c r="J574" s="760"/>
      <c r="K574" s="761"/>
      <c r="L574" s="761"/>
      <c r="M574" s="761"/>
      <c r="N574" s="761"/>
      <c r="O574" s="762"/>
    </row>
    <row r="575" spans="1:15" x14ac:dyDescent="0.2">
      <c r="A575" s="45"/>
      <c r="C575" s="760"/>
      <c r="D575" s="761"/>
      <c r="E575" s="761"/>
      <c r="F575" s="761"/>
      <c r="G575" s="761"/>
      <c r="H575" s="762"/>
      <c r="J575" s="760"/>
      <c r="K575" s="761"/>
      <c r="L575" s="761"/>
      <c r="M575" s="761"/>
      <c r="N575" s="761"/>
      <c r="O575" s="762"/>
    </row>
    <row r="576" spans="1:15" x14ac:dyDescent="0.2">
      <c r="A576" s="45"/>
      <c r="C576" s="760"/>
      <c r="D576" s="761"/>
      <c r="E576" s="761"/>
      <c r="F576" s="761"/>
      <c r="G576" s="761"/>
      <c r="H576" s="762"/>
      <c r="J576" s="760"/>
      <c r="K576" s="761"/>
      <c r="L576" s="761"/>
      <c r="M576" s="761"/>
      <c r="N576" s="761"/>
      <c r="O576" s="762"/>
    </row>
    <row r="577" spans="1:17" x14ac:dyDescent="0.2">
      <c r="A577" s="45"/>
      <c r="C577" s="760"/>
      <c r="D577" s="761"/>
      <c r="E577" s="761"/>
      <c r="F577" s="761"/>
      <c r="G577" s="761"/>
      <c r="H577" s="762"/>
      <c r="J577" s="760"/>
      <c r="K577" s="761"/>
      <c r="L577" s="761"/>
      <c r="M577" s="761"/>
      <c r="N577" s="761"/>
      <c r="O577" s="762"/>
    </row>
    <row r="578" spans="1:17" x14ac:dyDescent="0.2">
      <c r="A578" s="45"/>
      <c r="C578" s="763"/>
      <c r="D578" s="764"/>
      <c r="E578" s="764"/>
      <c r="F578" s="764"/>
      <c r="G578" s="764"/>
      <c r="H578" s="765"/>
      <c r="J578" s="763"/>
      <c r="K578" s="764"/>
      <c r="L578" s="764"/>
      <c r="M578" s="764"/>
      <c r="N578" s="764"/>
      <c r="O578" s="765"/>
    </row>
    <row r="579" spans="1:17" x14ac:dyDescent="0.2">
      <c r="A579" s="45"/>
      <c r="B579" s="45"/>
      <c r="C579" s="45"/>
      <c r="D579" s="45"/>
      <c r="E579" s="45"/>
      <c r="F579" s="45"/>
      <c r="G579" s="45"/>
      <c r="H579" s="45"/>
      <c r="I579" s="45"/>
      <c r="J579" s="45"/>
      <c r="K579" s="45"/>
      <c r="L579" s="45"/>
    </row>
    <row r="580" spans="1:17" x14ac:dyDescent="0.2">
      <c r="A580" s="45"/>
      <c r="B580" s="45"/>
      <c r="C580" s="45"/>
      <c r="D580" s="45"/>
      <c r="E580" s="45"/>
      <c r="F580" s="45"/>
      <c r="G580" s="45"/>
      <c r="H580" s="45"/>
      <c r="I580" s="45"/>
      <c r="J580" s="45"/>
      <c r="K580" s="45"/>
      <c r="L580" s="45"/>
    </row>
    <row r="581" spans="1:17" ht="15.75" thickBot="1" x14ac:dyDescent="0.25">
      <c r="A581" s="769" t="str">
        <f>CONCATENATE("Proponente: ",'Prop C'!$E$8)</f>
        <v>Proponente: SAS</v>
      </c>
      <c r="B581" s="769"/>
      <c r="C581" s="769"/>
      <c r="D581" s="769"/>
      <c r="E581" s="769"/>
      <c r="F581" s="769"/>
      <c r="G581" s="769"/>
      <c r="H581" s="769"/>
      <c r="I581" s="769"/>
      <c r="J581" s="769"/>
      <c r="K581" s="769"/>
      <c r="L581" s="769"/>
      <c r="M581" s="769"/>
      <c r="N581" s="769"/>
      <c r="O581" s="769"/>
      <c r="P581" s="769"/>
      <c r="Q581" s="769"/>
    </row>
    <row r="583" spans="1:17" ht="15" x14ac:dyDescent="0.25">
      <c r="B583" s="203" t="str">
        <f>Máximo!$B$13</f>
        <v>Critérios de Inclusão</v>
      </c>
      <c r="E583" s="80" t="str">
        <f>IF('Prop C'!$K$13="","",'Prop C'!$K$13)</f>
        <v>Atende</v>
      </c>
    </row>
    <row r="586" spans="1:17" ht="15" x14ac:dyDescent="0.25">
      <c r="B586" s="203" t="str">
        <f>Máximo!$B$24</f>
        <v>Qualificação do Fornecedor</v>
      </c>
    </row>
    <row r="602" spans="2:16" ht="15" x14ac:dyDescent="0.25">
      <c r="B602" s="203" t="str">
        <f>Máximo!$B$30</f>
        <v>Produto</v>
      </c>
    </row>
    <row r="604" spans="2:16" ht="12.75" customHeight="1" x14ac:dyDescent="0.2">
      <c r="D604" s="204"/>
      <c r="E604" s="204"/>
      <c r="F604" s="209" t="s">
        <v>211</v>
      </c>
      <c r="G604" s="205" t="str">
        <f>IF('Prop C'!$I$32="","",'Prop C'!$I$32)</f>
        <v>Atende</v>
      </c>
    </row>
    <row r="606" spans="2:16" x14ac:dyDescent="0.2">
      <c r="C606" s="210"/>
      <c r="D606" s="211"/>
      <c r="E606" s="211"/>
      <c r="F606" s="211"/>
      <c r="G606" s="211"/>
      <c r="H606" s="211"/>
      <c r="I606" s="211"/>
      <c r="J606" s="211"/>
      <c r="K606" s="211"/>
      <c r="L606" s="211"/>
      <c r="M606" s="211"/>
      <c r="N606" s="211"/>
      <c r="O606" s="211"/>
      <c r="P606" s="212"/>
    </row>
    <row r="607" spans="2:16" x14ac:dyDescent="0.2">
      <c r="C607" s="213"/>
      <c r="D607" s="35"/>
      <c r="E607" s="35"/>
      <c r="F607" s="35"/>
      <c r="G607" s="35"/>
      <c r="H607" s="35"/>
      <c r="I607" s="35"/>
      <c r="J607" s="35"/>
      <c r="K607" s="35"/>
      <c r="L607" s="35"/>
      <c r="M607" s="35"/>
      <c r="N607" s="35"/>
      <c r="O607" s="35"/>
      <c r="P607" s="214"/>
    </row>
    <row r="608" spans="2:16" x14ac:dyDescent="0.2">
      <c r="C608" s="213"/>
      <c r="D608" s="35"/>
      <c r="E608" s="35"/>
      <c r="F608" s="35"/>
      <c r="G608" s="35"/>
      <c r="H608" s="35"/>
      <c r="I608" s="35"/>
      <c r="J608" s="35"/>
      <c r="K608" s="35"/>
      <c r="L608" s="35"/>
      <c r="M608" s="35"/>
      <c r="N608" s="35"/>
      <c r="O608" s="35"/>
      <c r="P608" s="214"/>
    </row>
    <row r="609" spans="3:16" x14ac:dyDescent="0.2">
      <c r="C609" s="213"/>
      <c r="D609" s="35"/>
      <c r="E609" s="35"/>
      <c r="F609" s="35"/>
      <c r="G609" s="35"/>
      <c r="H609" s="35"/>
      <c r="I609" s="35"/>
      <c r="J609" s="35"/>
      <c r="K609" s="35"/>
      <c r="L609" s="35"/>
      <c r="M609" s="35"/>
      <c r="N609" s="35"/>
      <c r="O609" s="35"/>
      <c r="P609" s="214"/>
    </row>
    <row r="610" spans="3:16" x14ac:dyDescent="0.2">
      <c r="C610" s="213"/>
      <c r="D610" s="35"/>
      <c r="E610" s="35"/>
      <c r="F610" s="35"/>
      <c r="G610" s="35"/>
      <c r="H610" s="35"/>
      <c r="I610" s="35"/>
      <c r="J610" s="35"/>
      <c r="K610" s="35"/>
      <c r="L610" s="35"/>
      <c r="M610" s="35"/>
      <c r="N610" s="35"/>
      <c r="O610" s="35"/>
      <c r="P610" s="214"/>
    </row>
    <row r="611" spans="3:16" x14ac:dyDescent="0.2">
      <c r="C611" s="213"/>
      <c r="D611" s="35"/>
      <c r="E611" s="35"/>
      <c r="F611" s="35"/>
      <c r="G611" s="35"/>
      <c r="H611" s="35"/>
      <c r="I611" s="35"/>
      <c r="J611" s="35"/>
      <c r="K611" s="35"/>
      <c r="L611" s="35"/>
      <c r="M611" s="35"/>
      <c r="N611" s="35"/>
      <c r="O611" s="35"/>
      <c r="P611" s="214"/>
    </row>
    <row r="612" spans="3:16" x14ac:dyDescent="0.2">
      <c r="C612" s="213"/>
      <c r="D612" s="35"/>
      <c r="E612" s="35"/>
      <c r="F612" s="35"/>
      <c r="G612" s="35"/>
      <c r="H612" s="35"/>
      <c r="I612" s="35"/>
      <c r="J612" s="35"/>
      <c r="K612" s="35"/>
      <c r="L612" s="35"/>
      <c r="M612" s="35"/>
      <c r="N612" s="35"/>
      <c r="O612" s="35"/>
      <c r="P612" s="214"/>
    </row>
    <row r="613" spans="3:16" x14ac:dyDescent="0.2">
      <c r="C613" s="213"/>
      <c r="D613" s="35"/>
      <c r="E613" s="35"/>
      <c r="F613" s="35"/>
      <c r="G613" s="35"/>
      <c r="H613" s="35"/>
      <c r="I613" s="35"/>
      <c r="J613" s="35"/>
      <c r="K613" s="35"/>
      <c r="L613" s="35"/>
      <c r="M613" s="35"/>
      <c r="N613" s="35"/>
      <c r="O613" s="35"/>
      <c r="P613" s="214"/>
    </row>
    <row r="614" spans="3:16" x14ac:dyDescent="0.2">
      <c r="C614" s="213"/>
      <c r="D614" s="35"/>
      <c r="E614" s="35"/>
      <c r="F614" s="35"/>
      <c r="G614" s="35"/>
      <c r="H614" s="35"/>
      <c r="I614" s="35"/>
      <c r="J614" s="35"/>
      <c r="K614" s="35"/>
      <c r="L614" s="35"/>
      <c r="M614" s="35"/>
      <c r="N614" s="35"/>
      <c r="O614" s="35"/>
      <c r="P614" s="214"/>
    </row>
    <row r="615" spans="3:16" x14ac:dyDescent="0.2">
      <c r="C615" s="213"/>
      <c r="D615" s="35"/>
      <c r="E615" s="35"/>
      <c r="F615" s="35"/>
      <c r="G615" s="35"/>
      <c r="H615" s="35"/>
      <c r="I615" s="35"/>
      <c r="J615" s="35"/>
      <c r="K615" s="35"/>
      <c r="L615" s="35"/>
      <c r="M615" s="35"/>
      <c r="N615" s="35"/>
      <c r="O615" s="35"/>
      <c r="P615" s="214"/>
    </row>
    <row r="616" spans="3:16" x14ac:dyDescent="0.2">
      <c r="C616" s="213"/>
      <c r="D616" s="35"/>
      <c r="E616" s="35"/>
      <c r="F616" s="35"/>
      <c r="G616" s="35"/>
      <c r="H616" s="35"/>
      <c r="I616" s="35"/>
      <c r="J616" s="35"/>
      <c r="K616" s="35"/>
      <c r="L616" s="35"/>
      <c r="M616" s="35"/>
      <c r="N616" s="35"/>
      <c r="O616" s="35"/>
      <c r="P616" s="214"/>
    </row>
    <row r="617" spans="3:16" x14ac:dyDescent="0.2">
      <c r="C617" s="213"/>
      <c r="D617" s="35"/>
      <c r="E617" s="35"/>
      <c r="F617" s="35"/>
      <c r="G617" s="35"/>
      <c r="H617" s="35"/>
      <c r="I617" s="35"/>
      <c r="J617" s="35"/>
      <c r="K617" s="35"/>
      <c r="L617" s="35"/>
      <c r="M617" s="35"/>
      <c r="N617" s="35"/>
      <c r="O617" s="35"/>
      <c r="P617" s="214"/>
    </row>
    <row r="618" spans="3:16" x14ac:dyDescent="0.2">
      <c r="C618" s="213"/>
      <c r="D618" s="35"/>
      <c r="E618" s="35"/>
      <c r="F618" s="35"/>
      <c r="G618" s="35"/>
      <c r="H618" s="35"/>
      <c r="I618" s="35"/>
      <c r="J618" s="35"/>
      <c r="K618" s="35"/>
      <c r="L618" s="35"/>
      <c r="M618" s="35"/>
      <c r="N618" s="35"/>
      <c r="O618" s="35"/>
      <c r="P618" s="214"/>
    </row>
    <row r="619" spans="3:16" x14ac:dyDescent="0.2">
      <c r="C619" s="213"/>
      <c r="D619" s="35"/>
      <c r="E619" s="35"/>
      <c r="F619" s="35"/>
      <c r="G619" s="35"/>
      <c r="H619" s="35"/>
      <c r="I619" s="35"/>
      <c r="J619" s="35"/>
      <c r="K619" s="35"/>
      <c r="L619" s="35"/>
      <c r="M619" s="35"/>
      <c r="N619" s="35"/>
      <c r="O619" s="35"/>
      <c r="P619" s="214"/>
    </row>
    <row r="620" spans="3:16" x14ac:dyDescent="0.2">
      <c r="C620" s="213"/>
      <c r="D620" s="35"/>
      <c r="E620" s="35"/>
      <c r="F620" s="35"/>
      <c r="G620" s="35"/>
      <c r="H620" s="35"/>
      <c r="I620" s="35"/>
      <c r="J620" s="35"/>
      <c r="K620" s="35"/>
      <c r="L620" s="35"/>
      <c r="M620" s="35"/>
      <c r="N620" s="35"/>
      <c r="O620" s="35"/>
      <c r="P620" s="214"/>
    </row>
    <row r="621" spans="3:16" x14ac:dyDescent="0.2">
      <c r="C621" s="213"/>
      <c r="D621" s="35"/>
      <c r="E621" s="35"/>
      <c r="F621" s="35"/>
      <c r="G621" s="35"/>
      <c r="H621" s="35"/>
      <c r="I621" s="35"/>
      <c r="J621" s="35"/>
      <c r="K621" s="35"/>
      <c r="L621" s="35"/>
      <c r="M621" s="35"/>
      <c r="N621" s="35"/>
      <c r="O621" s="35"/>
      <c r="P621" s="214"/>
    </row>
    <row r="622" spans="3:16" x14ac:dyDescent="0.2">
      <c r="C622" s="213"/>
      <c r="D622" s="35"/>
      <c r="E622" s="35"/>
      <c r="F622" s="35"/>
      <c r="G622" s="35"/>
      <c r="H622" s="35"/>
      <c r="I622" s="35"/>
      <c r="J622" s="35"/>
      <c r="K622" s="35"/>
      <c r="L622" s="35"/>
      <c r="M622" s="35"/>
      <c r="N622" s="35"/>
      <c r="O622" s="35"/>
      <c r="P622" s="214"/>
    </row>
    <row r="623" spans="3:16" x14ac:dyDescent="0.2">
      <c r="C623" s="213"/>
      <c r="D623" s="35"/>
      <c r="E623" s="35"/>
      <c r="F623" s="35"/>
      <c r="G623" s="35"/>
      <c r="H623" s="35"/>
      <c r="I623" s="35"/>
      <c r="J623" s="35"/>
      <c r="K623" s="35"/>
      <c r="L623" s="35"/>
      <c r="M623" s="35"/>
      <c r="N623" s="35"/>
      <c r="O623" s="35"/>
      <c r="P623" s="214"/>
    </row>
    <row r="624" spans="3:16" x14ac:dyDescent="0.2">
      <c r="C624" s="213"/>
      <c r="D624" s="35"/>
      <c r="E624" s="35"/>
      <c r="F624" s="35"/>
      <c r="G624" s="35"/>
      <c r="H624" s="35"/>
      <c r="I624" s="35"/>
      <c r="J624" s="35"/>
      <c r="K624" s="35"/>
      <c r="L624" s="35"/>
      <c r="M624" s="35"/>
      <c r="N624" s="35"/>
      <c r="O624" s="35"/>
      <c r="P624" s="214"/>
    </row>
    <row r="625" spans="3:16" x14ac:dyDescent="0.2">
      <c r="C625" s="213"/>
      <c r="D625" s="35"/>
      <c r="E625" s="35"/>
      <c r="F625" s="35"/>
      <c r="G625" s="35"/>
      <c r="H625" s="35"/>
      <c r="I625" s="35"/>
      <c r="J625" s="35"/>
      <c r="K625" s="35"/>
      <c r="L625" s="35"/>
      <c r="M625" s="35"/>
      <c r="N625" s="35"/>
      <c r="O625" s="35"/>
      <c r="P625" s="214"/>
    </row>
    <row r="626" spans="3:16" x14ac:dyDescent="0.2">
      <c r="C626" s="213"/>
      <c r="D626" s="35"/>
      <c r="E626" s="35"/>
      <c r="F626" s="35"/>
      <c r="G626" s="35"/>
      <c r="H626" s="35"/>
      <c r="I626" s="35"/>
      <c r="J626" s="35"/>
      <c r="K626" s="35"/>
      <c r="L626" s="35"/>
      <c r="M626" s="35"/>
      <c r="N626" s="35"/>
      <c r="O626" s="35"/>
      <c r="P626" s="214"/>
    </row>
    <row r="627" spans="3:16" x14ac:dyDescent="0.2">
      <c r="C627" s="213"/>
      <c r="D627" s="35"/>
      <c r="E627" s="35"/>
      <c r="F627" s="35"/>
      <c r="G627" s="35"/>
      <c r="H627" s="35"/>
      <c r="I627" s="35"/>
      <c r="J627" s="35"/>
      <c r="K627" s="35"/>
      <c r="L627" s="35"/>
      <c r="M627" s="35"/>
      <c r="N627" s="35"/>
      <c r="O627" s="35"/>
      <c r="P627" s="214"/>
    </row>
    <row r="628" spans="3:16" x14ac:dyDescent="0.2">
      <c r="C628" s="213"/>
      <c r="D628" s="35"/>
      <c r="E628" s="35"/>
      <c r="F628" s="35"/>
      <c r="G628" s="35"/>
      <c r="H628" s="35"/>
      <c r="I628" s="35"/>
      <c r="J628" s="35"/>
      <c r="K628" s="35"/>
      <c r="L628" s="35"/>
      <c r="M628" s="35"/>
      <c r="N628" s="35"/>
      <c r="O628" s="35"/>
      <c r="P628" s="214"/>
    </row>
    <row r="629" spans="3:16" x14ac:dyDescent="0.2">
      <c r="C629" s="213"/>
      <c r="D629" s="35"/>
      <c r="E629" s="35"/>
      <c r="F629" s="35"/>
      <c r="G629" s="35"/>
      <c r="H629" s="35"/>
      <c r="I629" s="35"/>
      <c r="J629" s="35"/>
      <c r="K629" s="35"/>
      <c r="L629" s="35"/>
      <c r="M629" s="35"/>
      <c r="N629" s="35"/>
      <c r="O629" s="35"/>
      <c r="P629" s="214"/>
    </row>
    <row r="630" spans="3:16" x14ac:dyDescent="0.2">
      <c r="C630" s="213"/>
      <c r="D630" s="35"/>
      <c r="E630" s="35"/>
      <c r="F630" s="35"/>
      <c r="G630" s="35"/>
      <c r="H630" s="35"/>
      <c r="I630" s="35"/>
      <c r="J630" s="35"/>
      <c r="K630" s="35"/>
      <c r="L630" s="35"/>
      <c r="M630" s="35"/>
      <c r="N630" s="35"/>
      <c r="O630" s="35"/>
      <c r="P630" s="214"/>
    </row>
    <row r="631" spans="3:16" x14ac:dyDescent="0.2">
      <c r="C631" s="213"/>
      <c r="D631" s="35"/>
      <c r="E631" s="35"/>
      <c r="F631" s="35"/>
      <c r="G631" s="35"/>
      <c r="H631" s="35"/>
      <c r="I631" s="35"/>
      <c r="J631" s="35"/>
      <c r="K631" s="35"/>
      <c r="L631" s="35"/>
      <c r="M631" s="35"/>
      <c r="N631" s="35"/>
      <c r="O631" s="35"/>
      <c r="P631" s="214"/>
    </row>
    <row r="632" spans="3:16" x14ac:dyDescent="0.2">
      <c r="C632" s="213"/>
      <c r="D632" s="35"/>
      <c r="E632" s="35"/>
      <c r="F632" s="35"/>
      <c r="G632" s="35"/>
      <c r="H632" s="35"/>
      <c r="I632" s="35"/>
      <c r="J632" s="35"/>
      <c r="K632" s="35"/>
      <c r="L632" s="35"/>
      <c r="M632" s="35"/>
      <c r="N632" s="35"/>
      <c r="O632" s="35"/>
      <c r="P632" s="214"/>
    </row>
    <row r="633" spans="3:16" x14ac:dyDescent="0.2">
      <c r="C633" s="213"/>
      <c r="D633" s="35"/>
      <c r="E633" s="35"/>
      <c r="F633" s="35"/>
      <c r="G633" s="35"/>
      <c r="H633" s="35"/>
      <c r="I633" s="35"/>
      <c r="J633" s="35"/>
      <c r="K633" s="35"/>
      <c r="L633" s="35"/>
      <c r="M633" s="35"/>
      <c r="N633" s="35"/>
      <c r="O633" s="35"/>
      <c r="P633" s="214"/>
    </row>
    <row r="634" spans="3:16" x14ac:dyDescent="0.2">
      <c r="C634" s="213"/>
      <c r="D634" s="35"/>
      <c r="E634" s="35"/>
      <c r="F634" s="35"/>
      <c r="G634" s="35"/>
      <c r="H634" s="35"/>
      <c r="I634" s="35"/>
      <c r="J634" s="35"/>
      <c r="K634" s="35"/>
      <c r="L634" s="35"/>
      <c r="M634" s="35"/>
      <c r="N634" s="35"/>
      <c r="O634" s="35"/>
      <c r="P634" s="214"/>
    </row>
    <row r="635" spans="3:16" x14ac:dyDescent="0.2">
      <c r="C635" s="213"/>
      <c r="D635" s="35"/>
      <c r="E635" s="35"/>
      <c r="F635" s="35"/>
      <c r="G635" s="35"/>
      <c r="H635" s="35"/>
      <c r="I635" s="35"/>
      <c r="J635" s="35"/>
      <c r="K635" s="35"/>
      <c r="L635" s="35"/>
      <c r="M635" s="35"/>
      <c r="N635" s="35"/>
      <c r="O635" s="35"/>
      <c r="P635" s="214"/>
    </row>
    <row r="636" spans="3:16" x14ac:dyDescent="0.2">
      <c r="C636" s="213"/>
      <c r="D636" s="35"/>
      <c r="E636" s="35"/>
      <c r="F636" s="35"/>
      <c r="G636" s="35"/>
      <c r="H636" s="35"/>
      <c r="I636" s="35"/>
      <c r="J636" s="35"/>
      <c r="K636" s="35"/>
      <c r="L636" s="35"/>
      <c r="M636" s="35"/>
      <c r="N636" s="35"/>
      <c r="O636" s="35"/>
      <c r="P636" s="214"/>
    </row>
    <row r="637" spans="3:16" x14ac:dyDescent="0.2">
      <c r="C637" s="213"/>
      <c r="D637" s="35"/>
      <c r="E637" s="35"/>
      <c r="F637" s="35"/>
      <c r="G637" s="35"/>
      <c r="H637" s="35"/>
      <c r="I637" s="35"/>
      <c r="J637" s="35"/>
      <c r="K637" s="35"/>
      <c r="L637" s="35"/>
      <c r="M637" s="35"/>
      <c r="N637" s="35"/>
      <c r="O637" s="35"/>
      <c r="P637" s="214"/>
    </row>
    <row r="638" spans="3:16" x14ac:dyDescent="0.2">
      <c r="C638" s="213"/>
      <c r="D638" s="35"/>
      <c r="E638" s="35"/>
      <c r="F638" s="35"/>
      <c r="G638" s="35"/>
      <c r="H638" s="35"/>
      <c r="I638" s="35"/>
      <c r="J638" s="35"/>
      <c r="K638" s="35"/>
      <c r="L638" s="35"/>
      <c r="M638" s="35"/>
      <c r="N638" s="35"/>
      <c r="O638" s="35"/>
      <c r="P638" s="214"/>
    </row>
    <row r="639" spans="3:16" x14ac:dyDescent="0.2">
      <c r="C639" s="213"/>
      <c r="D639" s="35"/>
      <c r="E639" s="35"/>
      <c r="F639" s="35"/>
      <c r="G639" s="35"/>
      <c r="H639" s="35"/>
      <c r="I639" s="35"/>
      <c r="J639" s="35"/>
      <c r="K639" s="35"/>
      <c r="L639" s="35"/>
      <c r="M639" s="35"/>
      <c r="N639" s="35"/>
      <c r="O639" s="35"/>
      <c r="P639" s="214"/>
    </row>
    <row r="640" spans="3:16" x14ac:dyDescent="0.2">
      <c r="C640" s="213"/>
      <c r="D640" s="35"/>
      <c r="E640" s="35"/>
      <c r="F640" s="35"/>
      <c r="G640" s="35"/>
      <c r="H640" s="35"/>
      <c r="I640" s="35"/>
      <c r="J640" s="35"/>
      <c r="K640" s="35"/>
      <c r="L640" s="35"/>
      <c r="M640" s="35"/>
      <c r="N640" s="35"/>
      <c r="O640" s="35"/>
      <c r="P640" s="214"/>
    </row>
    <row r="641" spans="2:16" x14ac:dyDescent="0.2">
      <c r="C641" s="215"/>
      <c r="D641" s="216"/>
      <c r="E641" s="216"/>
      <c r="F641" s="216"/>
      <c r="G641" s="216"/>
      <c r="H641" s="216"/>
      <c r="I641" s="216"/>
      <c r="J641" s="216"/>
      <c r="K641" s="216"/>
      <c r="L641" s="216"/>
      <c r="M641" s="216"/>
      <c r="N641" s="216"/>
      <c r="O641" s="216"/>
      <c r="P641" s="217"/>
    </row>
    <row r="644" spans="2:16" ht="15" x14ac:dyDescent="0.25">
      <c r="B644" s="203" t="str">
        <f>Máximo!$B$779</f>
        <v>Serviço</v>
      </c>
    </row>
    <row r="661" spans="2:2" ht="15" x14ac:dyDescent="0.25">
      <c r="B661" s="203" t="str">
        <f>Máximo!$B$785</f>
        <v>Treinamento</v>
      </c>
    </row>
    <row r="678" spans="1:12" ht="15" x14ac:dyDescent="0.25">
      <c r="B678" s="203" t="str">
        <f>Máximo!$B$792</f>
        <v>Arquitetura Física e Lógica</v>
      </c>
    </row>
    <row r="680" spans="1:12" x14ac:dyDescent="0.2">
      <c r="C680" s="739" t="s">
        <v>167</v>
      </c>
      <c r="D680" s="740"/>
      <c r="E680" s="740"/>
      <c r="F680" s="740"/>
      <c r="G680" s="741"/>
    </row>
    <row r="681" spans="1:12" x14ac:dyDescent="0.2">
      <c r="A681" s="45"/>
      <c r="C681" s="707" t="str">
        <f>IF('Prop C'!$E$796="","",'Prop C'!$E$796)</f>
        <v/>
      </c>
      <c r="D681" s="708"/>
      <c r="E681" s="708"/>
      <c r="F681" s="708"/>
      <c r="G681" s="708"/>
      <c r="H681" s="708"/>
      <c r="I681" s="708"/>
      <c r="J681" s="708"/>
      <c r="K681" s="708"/>
      <c r="L681" s="709"/>
    </row>
    <row r="682" spans="1:12" x14ac:dyDescent="0.2">
      <c r="A682" s="45"/>
      <c r="C682" s="710"/>
      <c r="D682" s="711"/>
      <c r="E682" s="711"/>
      <c r="F682" s="711"/>
      <c r="G682" s="711"/>
      <c r="H682" s="711"/>
      <c r="I682" s="711"/>
      <c r="J682" s="711"/>
      <c r="K682" s="711"/>
      <c r="L682" s="712"/>
    </row>
    <row r="683" spans="1:12" x14ac:dyDescent="0.2">
      <c r="A683" s="45"/>
      <c r="C683" s="710"/>
      <c r="D683" s="711"/>
      <c r="E683" s="711"/>
      <c r="F683" s="711"/>
      <c r="G683" s="711"/>
      <c r="H683" s="711"/>
      <c r="I683" s="711"/>
      <c r="J683" s="711"/>
      <c r="K683" s="711"/>
      <c r="L683" s="712"/>
    </row>
    <row r="684" spans="1:12" x14ac:dyDescent="0.2">
      <c r="A684" s="45"/>
      <c r="C684" s="710"/>
      <c r="D684" s="711"/>
      <c r="E684" s="711"/>
      <c r="F684" s="711"/>
      <c r="G684" s="711"/>
      <c r="H684" s="711"/>
      <c r="I684" s="711"/>
      <c r="J684" s="711"/>
      <c r="K684" s="711"/>
      <c r="L684" s="712"/>
    </row>
    <row r="685" spans="1:12" x14ac:dyDescent="0.2">
      <c r="A685" s="45"/>
      <c r="C685" s="710"/>
      <c r="D685" s="711"/>
      <c r="E685" s="711"/>
      <c r="F685" s="711"/>
      <c r="G685" s="711"/>
      <c r="H685" s="711"/>
      <c r="I685" s="711"/>
      <c r="J685" s="711"/>
      <c r="K685" s="711"/>
      <c r="L685" s="712"/>
    </row>
    <row r="686" spans="1:12" x14ac:dyDescent="0.2">
      <c r="A686" s="45"/>
      <c r="C686" s="710"/>
      <c r="D686" s="711"/>
      <c r="E686" s="711"/>
      <c r="F686" s="711"/>
      <c r="G686" s="711"/>
      <c r="H686" s="711"/>
      <c r="I686" s="711"/>
      <c r="J686" s="711"/>
      <c r="K686" s="711"/>
      <c r="L686" s="712"/>
    </row>
    <row r="687" spans="1:12" x14ac:dyDescent="0.2">
      <c r="A687" s="45"/>
      <c r="C687" s="713"/>
      <c r="D687" s="714"/>
      <c r="E687" s="714"/>
      <c r="F687" s="714"/>
      <c r="G687" s="714"/>
      <c r="H687" s="714"/>
      <c r="I687" s="714"/>
      <c r="J687" s="714"/>
      <c r="K687" s="714"/>
      <c r="L687" s="715"/>
    </row>
    <row r="688" spans="1:12" ht="12.75" customHeight="1" x14ac:dyDescent="0.2"/>
    <row r="689" spans="2:16" ht="12.75" customHeight="1" x14ac:dyDescent="0.2"/>
    <row r="690" spans="2:16" ht="12.75" customHeight="1" x14ac:dyDescent="0.25">
      <c r="B690" s="203" t="str">
        <f>Máximo!$B$800</f>
        <v>Cronograma</v>
      </c>
    </row>
    <row r="691" spans="2:16" ht="12.75" customHeight="1" x14ac:dyDescent="0.2"/>
    <row r="692" spans="2:16" x14ac:dyDescent="0.2">
      <c r="B692" s="204"/>
      <c r="C692" s="441" t="s">
        <v>105</v>
      </c>
      <c r="D692" s="441"/>
      <c r="E692" s="441"/>
      <c r="F692" s="442"/>
      <c r="G692" s="205" t="str">
        <f>IF('Prop C'!$E$804="","",'Prop C'!$E$804)</f>
        <v/>
      </c>
      <c r="K692" s="721" t="s">
        <v>106</v>
      </c>
      <c r="L692" s="722"/>
      <c r="M692" s="723"/>
      <c r="N692" s="45"/>
      <c r="O692" s="45"/>
    </row>
    <row r="693" spans="2:16" x14ac:dyDescent="0.2">
      <c r="K693" s="707" t="str">
        <f>IF('Prop C'!$K$804="","",'Prop C'!$K$804)</f>
        <v/>
      </c>
      <c r="L693" s="708"/>
      <c r="M693" s="708"/>
      <c r="N693" s="708"/>
      <c r="O693" s="708"/>
      <c r="P693" s="709"/>
    </row>
    <row r="694" spans="2:16" ht="28.5" customHeight="1" x14ac:dyDescent="0.2">
      <c r="C694" s="441" t="s">
        <v>107</v>
      </c>
      <c r="D694" s="441"/>
      <c r="E694" s="441"/>
      <c r="F694" s="442"/>
      <c r="G694" s="205" t="str">
        <f>IF('Prop C'!$E$808="","",'Prop C'!$E$808)</f>
        <v/>
      </c>
      <c r="K694" s="710"/>
      <c r="L694" s="711"/>
      <c r="M694" s="711"/>
      <c r="N694" s="711"/>
      <c r="O694" s="711"/>
      <c r="P694" s="712"/>
    </row>
    <row r="695" spans="2:16" x14ac:dyDescent="0.2">
      <c r="K695" s="710"/>
      <c r="L695" s="711"/>
      <c r="M695" s="711"/>
      <c r="N695" s="711"/>
      <c r="O695" s="711"/>
      <c r="P695" s="712"/>
    </row>
    <row r="696" spans="2:16" ht="36" customHeight="1" x14ac:dyDescent="0.2">
      <c r="C696" s="441" t="s">
        <v>124</v>
      </c>
      <c r="D696" s="441"/>
      <c r="E696" s="441"/>
      <c r="F696" s="442"/>
      <c r="G696" s="205" t="str">
        <f>IF('Prop C'!$K$808="","",'Prop C'!$K$808)</f>
        <v/>
      </c>
      <c r="K696" s="713"/>
      <c r="L696" s="714"/>
      <c r="M696" s="714"/>
      <c r="N696" s="714"/>
      <c r="O696" s="714"/>
      <c r="P696" s="715"/>
    </row>
    <row r="699" spans="2:16" ht="15" x14ac:dyDescent="0.25">
      <c r="B699" s="203" t="str">
        <f>Máximo!$B$813</f>
        <v>Mapa de Esforço</v>
      </c>
    </row>
    <row r="701" spans="2:16" x14ac:dyDescent="0.2">
      <c r="D701" s="200"/>
      <c r="E701" s="200"/>
      <c r="F701" s="208" t="s">
        <v>71</v>
      </c>
      <c r="G701" s="205" t="str">
        <f>IF('Prop C'!$I$831="","",'Prop C'!$I$831)</f>
        <v/>
      </c>
      <c r="L701" s="208" t="s">
        <v>72</v>
      </c>
      <c r="M701" s="724" t="str">
        <f>IF('Prop C'!$I$850="","",'Prop C'!$I$850)</f>
        <v/>
      </c>
      <c r="N701" s="725"/>
    </row>
    <row r="704" spans="2:16" ht="15" x14ac:dyDescent="0.25">
      <c r="B704" s="203" t="str">
        <f>Máximo!$B$854</f>
        <v>Gestão de Mudança</v>
      </c>
    </row>
    <row r="706" spans="1:16" ht="12.75" customHeight="1" x14ac:dyDescent="0.2">
      <c r="C706" s="766" t="s">
        <v>125</v>
      </c>
      <c r="D706" s="767"/>
      <c r="E706" s="767"/>
      <c r="F706" s="767"/>
      <c r="G706" s="767"/>
      <c r="H706" s="767"/>
      <c r="I706" s="768"/>
    </row>
    <row r="707" spans="1:16" x14ac:dyDescent="0.2">
      <c r="C707" s="707" t="str">
        <f>IF('Prop C'!$F$858="","",'Prop C'!$F$858)</f>
        <v/>
      </c>
      <c r="D707" s="708"/>
      <c r="E707" s="708"/>
      <c r="F707" s="708"/>
      <c r="G707" s="708"/>
      <c r="H707" s="708"/>
      <c r="I707" s="708"/>
      <c r="J707" s="708"/>
      <c r="K707" s="708"/>
      <c r="L707" s="709"/>
    </row>
    <row r="708" spans="1:16" x14ac:dyDescent="0.2">
      <c r="C708" s="710"/>
      <c r="D708" s="711"/>
      <c r="E708" s="711"/>
      <c r="F708" s="711"/>
      <c r="G708" s="711"/>
      <c r="H708" s="711"/>
      <c r="I708" s="711"/>
      <c r="J708" s="711"/>
      <c r="K708" s="711"/>
      <c r="L708" s="712"/>
    </row>
    <row r="709" spans="1:16" x14ac:dyDescent="0.2">
      <c r="C709" s="710"/>
      <c r="D709" s="711"/>
      <c r="E709" s="711"/>
      <c r="F709" s="711"/>
      <c r="G709" s="711"/>
      <c r="H709" s="711"/>
      <c r="I709" s="711"/>
      <c r="J709" s="711"/>
      <c r="K709" s="711"/>
      <c r="L709" s="712"/>
    </row>
    <row r="710" spans="1:16" x14ac:dyDescent="0.2">
      <c r="C710" s="710"/>
      <c r="D710" s="711"/>
      <c r="E710" s="711"/>
      <c r="F710" s="711"/>
      <c r="G710" s="711"/>
      <c r="H710" s="711"/>
      <c r="I710" s="711"/>
      <c r="J710" s="711"/>
      <c r="K710" s="711"/>
      <c r="L710" s="712"/>
    </row>
    <row r="711" spans="1:16" x14ac:dyDescent="0.2">
      <c r="C711" s="710"/>
      <c r="D711" s="711"/>
      <c r="E711" s="711"/>
      <c r="F711" s="711"/>
      <c r="G711" s="711"/>
      <c r="H711" s="711"/>
      <c r="I711" s="711"/>
      <c r="J711" s="711"/>
      <c r="K711" s="711"/>
      <c r="L711" s="712"/>
    </row>
    <row r="712" spans="1:16" x14ac:dyDescent="0.2">
      <c r="C712" s="710"/>
      <c r="D712" s="711"/>
      <c r="E712" s="711"/>
      <c r="F712" s="711"/>
      <c r="G712" s="711"/>
      <c r="H712" s="711"/>
      <c r="I712" s="711"/>
      <c r="J712" s="711"/>
      <c r="K712" s="711"/>
      <c r="L712" s="712"/>
    </row>
    <row r="713" spans="1:16" x14ac:dyDescent="0.2">
      <c r="A713" s="45"/>
      <c r="B713" s="45"/>
      <c r="C713" s="713"/>
      <c r="D713" s="714"/>
      <c r="E713" s="714"/>
      <c r="F713" s="714"/>
      <c r="G713" s="714"/>
      <c r="H713" s="714"/>
      <c r="I713" s="714"/>
      <c r="J713" s="714"/>
      <c r="K713" s="714"/>
      <c r="L713" s="715"/>
      <c r="M713" s="45"/>
      <c r="N713" s="45"/>
    </row>
    <row r="714" spans="1:16" x14ac:dyDescent="0.2">
      <c r="A714" s="45"/>
      <c r="B714" s="45"/>
      <c r="C714" s="45"/>
      <c r="D714" s="45"/>
      <c r="E714" s="45"/>
      <c r="F714" s="45"/>
      <c r="J714" s="45"/>
      <c r="K714" s="45"/>
      <c r="L714" s="45"/>
      <c r="M714" s="45"/>
      <c r="N714" s="45"/>
    </row>
    <row r="715" spans="1:16" x14ac:dyDescent="0.2">
      <c r="A715" s="45"/>
      <c r="B715" s="45"/>
      <c r="C715" s="45"/>
      <c r="D715" s="45"/>
      <c r="E715" s="45"/>
      <c r="F715" s="45"/>
      <c r="J715" s="45"/>
      <c r="K715" s="45"/>
      <c r="L715" s="45"/>
      <c r="M715" s="45"/>
      <c r="N715" s="45"/>
    </row>
    <row r="716" spans="1:16" ht="15" x14ac:dyDescent="0.25">
      <c r="A716" s="45"/>
      <c r="B716" s="203" t="str">
        <f>Máximo!$B$864</f>
        <v>Suporte e Manutenção (Garantia)</v>
      </c>
      <c r="C716" s="45"/>
      <c r="D716" s="45"/>
      <c r="E716" s="45"/>
      <c r="F716" s="45"/>
      <c r="J716" s="45"/>
      <c r="K716" s="45"/>
      <c r="L716" s="45"/>
      <c r="M716" s="45"/>
      <c r="N716" s="45"/>
    </row>
    <row r="717" spans="1:16" x14ac:dyDescent="0.2">
      <c r="A717" s="45"/>
      <c r="B717" s="45"/>
      <c r="C717" s="45"/>
      <c r="D717" s="45"/>
      <c r="E717" s="45"/>
      <c r="F717" s="45"/>
      <c r="J717" s="45"/>
      <c r="K717" s="45"/>
      <c r="L717" s="45"/>
      <c r="M717" s="45"/>
      <c r="N717" s="45"/>
    </row>
    <row r="718" spans="1:16" x14ac:dyDescent="0.2">
      <c r="D718" s="200"/>
      <c r="E718" s="200"/>
      <c r="F718" s="208" t="s">
        <v>201</v>
      </c>
      <c r="G718" s="205" t="str">
        <f>IF('Prop C'!$D$868="","",'Prop C'!$D$868)</f>
        <v/>
      </c>
      <c r="H718" s="45"/>
      <c r="L718" s="208" t="s">
        <v>127</v>
      </c>
      <c r="M718" s="724" t="str">
        <f>IF('Prop C'!$K$868="","",'Prop C'!$K$868)</f>
        <v/>
      </c>
      <c r="N718" s="725"/>
      <c r="O718" s="45"/>
      <c r="P718" s="45"/>
    </row>
    <row r="719" spans="1:16" x14ac:dyDescent="0.2">
      <c r="D719" s="45"/>
      <c r="E719" s="45"/>
      <c r="F719" s="208"/>
      <c r="G719" s="45"/>
      <c r="H719" s="45"/>
      <c r="L719" s="45"/>
      <c r="M719" s="45"/>
      <c r="N719" s="45"/>
      <c r="O719" s="45"/>
      <c r="P719" s="45"/>
    </row>
    <row r="720" spans="1:16" x14ac:dyDescent="0.2">
      <c r="D720" s="200"/>
      <c r="E720" s="200"/>
      <c r="F720" s="208" t="s">
        <v>128</v>
      </c>
      <c r="G720" s="205" t="str">
        <f>IF('Prop C'!$D$870="","",'Prop C'!$D$870)</f>
        <v/>
      </c>
      <c r="H720" s="45"/>
      <c r="L720" s="208" t="s">
        <v>129</v>
      </c>
      <c r="M720" s="724" t="str">
        <f>IF('Prop C'!$K$870="","",'Prop C'!$K$870)</f>
        <v/>
      </c>
      <c r="N720" s="725"/>
      <c r="O720" s="45"/>
      <c r="P720" s="45"/>
    </row>
    <row r="721" spans="1:16" x14ac:dyDescent="0.2">
      <c r="A721" s="45"/>
      <c r="B721" s="45"/>
      <c r="C721" s="45"/>
      <c r="D721" s="45"/>
      <c r="E721" s="45"/>
      <c r="F721" s="208"/>
      <c r="J721" s="45"/>
      <c r="K721" s="45"/>
      <c r="L721" s="45"/>
      <c r="M721" s="45"/>
      <c r="N721" s="45"/>
    </row>
    <row r="722" spans="1:16" ht="12.75" customHeight="1" x14ac:dyDescent="0.2">
      <c r="A722" s="45"/>
      <c r="B722" s="45"/>
      <c r="C722" s="721" t="s">
        <v>205</v>
      </c>
      <c r="D722" s="722"/>
      <c r="E722" s="723"/>
      <c r="F722" s="45"/>
      <c r="G722" s="45"/>
      <c r="J722" s="45"/>
      <c r="K722" s="721" t="s">
        <v>147</v>
      </c>
      <c r="L722" s="722"/>
      <c r="M722" s="723"/>
      <c r="N722" s="45"/>
      <c r="O722" s="45"/>
    </row>
    <row r="723" spans="1:16" x14ac:dyDescent="0.2">
      <c r="A723" s="45"/>
      <c r="B723" s="45"/>
      <c r="C723" s="707" t="str">
        <f>IF('Prop C'!$D$878="","",'Prop C'!$D$878)</f>
        <v/>
      </c>
      <c r="D723" s="708"/>
      <c r="E723" s="708"/>
      <c r="F723" s="708"/>
      <c r="G723" s="708"/>
      <c r="H723" s="709"/>
      <c r="J723" s="45"/>
      <c r="K723" s="707" t="str">
        <f>IF('Prop C'!$K$878="","",'Prop C'!$K$878)</f>
        <v/>
      </c>
      <c r="L723" s="708"/>
      <c r="M723" s="708"/>
      <c r="N723" s="708"/>
      <c r="O723" s="708"/>
      <c r="P723" s="709"/>
    </row>
    <row r="724" spans="1:16" x14ac:dyDescent="0.2">
      <c r="A724" s="45"/>
      <c r="B724" s="45"/>
      <c r="C724" s="710"/>
      <c r="D724" s="711"/>
      <c r="E724" s="711"/>
      <c r="F724" s="711"/>
      <c r="G724" s="711"/>
      <c r="H724" s="712"/>
      <c r="J724" s="45"/>
      <c r="K724" s="710"/>
      <c r="L724" s="711"/>
      <c r="M724" s="711"/>
      <c r="N724" s="711"/>
      <c r="O724" s="711"/>
      <c r="P724" s="712"/>
    </row>
    <row r="725" spans="1:16" x14ac:dyDescent="0.2">
      <c r="A725" s="45"/>
      <c r="B725" s="45"/>
      <c r="C725" s="710"/>
      <c r="D725" s="711"/>
      <c r="E725" s="711"/>
      <c r="F725" s="711"/>
      <c r="G725" s="711"/>
      <c r="H725" s="712"/>
      <c r="J725" s="45"/>
      <c r="K725" s="710"/>
      <c r="L725" s="711"/>
      <c r="M725" s="711"/>
      <c r="N725" s="711"/>
      <c r="O725" s="711"/>
      <c r="P725" s="712"/>
    </row>
    <row r="726" spans="1:16" x14ac:dyDescent="0.2">
      <c r="A726" s="45"/>
      <c r="B726" s="45"/>
      <c r="C726" s="710"/>
      <c r="D726" s="711"/>
      <c r="E726" s="711"/>
      <c r="F726" s="711"/>
      <c r="G726" s="711"/>
      <c r="H726" s="712"/>
      <c r="J726" s="45"/>
      <c r="K726" s="710"/>
      <c r="L726" s="711"/>
      <c r="M726" s="711"/>
      <c r="N726" s="711"/>
      <c r="O726" s="711"/>
      <c r="P726" s="712"/>
    </row>
    <row r="727" spans="1:16" x14ac:dyDescent="0.2">
      <c r="A727" s="45"/>
      <c r="B727" s="45"/>
      <c r="C727" s="710"/>
      <c r="D727" s="711"/>
      <c r="E727" s="711"/>
      <c r="F727" s="711"/>
      <c r="G727" s="711"/>
      <c r="H727" s="712"/>
      <c r="J727" s="45"/>
      <c r="K727" s="710"/>
      <c r="L727" s="711"/>
      <c r="M727" s="711"/>
      <c r="N727" s="711"/>
      <c r="O727" s="711"/>
      <c r="P727" s="712"/>
    </row>
    <row r="728" spans="1:16" x14ac:dyDescent="0.2">
      <c r="A728" s="45"/>
      <c r="B728" s="45"/>
      <c r="C728" s="710"/>
      <c r="D728" s="711"/>
      <c r="E728" s="711"/>
      <c r="F728" s="711"/>
      <c r="G728" s="711"/>
      <c r="H728" s="712"/>
      <c r="J728" s="45"/>
      <c r="K728" s="710"/>
      <c r="L728" s="711"/>
      <c r="M728" s="711"/>
      <c r="N728" s="711"/>
      <c r="O728" s="711"/>
      <c r="P728" s="712"/>
    </row>
    <row r="729" spans="1:16" x14ac:dyDescent="0.2">
      <c r="A729" s="45"/>
      <c r="B729" s="45"/>
      <c r="C729" s="713"/>
      <c r="D729" s="714"/>
      <c r="E729" s="714"/>
      <c r="F729" s="714"/>
      <c r="G729" s="714"/>
      <c r="H729" s="715"/>
      <c r="J729" s="45"/>
      <c r="K729" s="713"/>
      <c r="L729" s="714"/>
      <c r="M729" s="714"/>
      <c r="N729" s="714"/>
      <c r="O729" s="714"/>
      <c r="P729" s="715"/>
    </row>
    <row r="730" spans="1:16" x14ac:dyDescent="0.2">
      <c r="A730" s="45"/>
      <c r="B730" s="45"/>
      <c r="C730" s="45"/>
      <c r="D730" s="45"/>
      <c r="E730" s="45"/>
      <c r="F730" s="45"/>
      <c r="J730" s="45"/>
      <c r="K730" s="45"/>
      <c r="L730" s="45"/>
      <c r="M730" s="45"/>
      <c r="N730" s="45"/>
    </row>
    <row r="731" spans="1:16" ht="26.25" customHeight="1" x14ac:dyDescent="0.2">
      <c r="C731" s="441" t="s">
        <v>149</v>
      </c>
      <c r="D731" s="441"/>
      <c r="E731" s="441"/>
      <c r="F731" s="442"/>
      <c r="G731" s="218" t="str">
        <f>IF('Prop C'!$D$887="","",'Prop C'!$D$887)</f>
        <v/>
      </c>
      <c r="H731" s="45"/>
      <c r="L731" s="45"/>
      <c r="M731" s="45"/>
      <c r="N731" s="45"/>
      <c r="O731" s="45"/>
      <c r="P731" s="45"/>
    </row>
    <row r="732" spans="1:16" x14ac:dyDescent="0.2">
      <c r="A732" s="45"/>
      <c r="B732" s="45"/>
      <c r="C732" s="45"/>
      <c r="D732" s="45"/>
      <c r="E732" s="45"/>
      <c r="F732" s="45"/>
      <c r="J732" s="45"/>
      <c r="K732" s="45"/>
      <c r="L732" s="45"/>
      <c r="M732" s="45"/>
      <c r="N732" s="45"/>
    </row>
    <row r="733" spans="1:16" ht="12.75" customHeight="1" x14ac:dyDescent="0.2">
      <c r="A733" s="45"/>
      <c r="B733" s="45"/>
      <c r="C733" s="721" t="s">
        <v>146</v>
      </c>
      <c r="D733" s="722"/>
      <c r="E733" s="722"/>
      <c r="F733" s="723"/>
      <c r="G733" s="45"/>
      <c r="J733" s="45"/>
      <c r="K733" s="45"/>
      <c r="L733" s="45"/>
      <c r="M733" s="45"/>
      <c r="N733" s="45"/>
    </row>
    <row r="734" spans="1:16" x14ac:dyDescent="0.2">
      <c r="A734" s="45"/>
      <c r="B734" s="45"/>
      <c r="C734" s="707" t="str">
        <f>IF('Prop C'!$D$891="","",'Prop C'!$D$891)</f>
        <v/>
      </c>
      <c r="D734" s="708"/>
      <c r="E734" s="708"/>
      <c r="F734" s="708"/>
      <c r="G734" s="708"/>
      <c r="H734" s="708"/>
      <c r="I734" s="708"/>
      <c r="J734" s="708"/>
      <c r="K734" s="708"/>
      <c r="L734" s="709"/>
      <c r="M734" s="45"/>
      <c r="N734" s="45"/>
    </row>
    <row r="735" spans="1:16" x14ac:dyDescent="0.2">
      <c r="A735" s="45"/>
      <c r="B735" s="45"/>
      <c r="C735" s="710"/>
      <c r="D735" s="711"/>
      <c r="E735" s="711"/>
      <c r="F735" s="711"/>
      <c r="G735" s="711"/>
      <c r="H735" s="711"/>
      <c r="I735" s="711"/>
      <c r="J735" s="711"/>
      <c r="K735" s="711"/>
      <c r="L735" s="712"/>
      <c r="M735" s="45"/>
      <c r="N735" s="45"/>
    </row>
    <row r="736" spans="1:16" x14ac:dyDescent="0.2">
      <c r="A736" s="45"/>
      <c r="B736" s="45"/>
      <c r="C736" s="710"/>
      <c r="D736" s="711"/>
      <c r="E736" s="711"/>
      <c r="F736" s="711"/>
      <c r="G736" s="711"/>
      <c r="H736" s="711"/>
      <c r="I736" s="711"/>
      <c r="J736" s="711"/>
      <c r="K736" s="711"/>
      <c r="L736" s="712"/>
      <c r="M736" s="45"/>
      <c r="N736" s="45"/>
    </row>
    <row r="737" spans="1:15" x14ac:dyDescent="0.2">
      <c r="A737" s="45"/>
      <c r="B737" s="45"/>
      <c r="C737" s="710"/>
      <c r="D737" s="711"/>
      <c r="E737" s="711"/>
      <c r="F737" s="711"/>
      <c r="G737" s="711"/>
      <c r="H737" s="711"/>
      <c r="I737" s="711"/>
      <c r="J737" s="711"/>
      <c r="K737" s="711"/>
      <c r="L737" s="712"/>
      <c r="M737" s="45"/>
      <c r="N737" s="45"/>
    </row>
    <row r="738" spans="1:15" x14ac:dyDescent="0.2">
      <c r="A738" s="45"/>
      <c r="B738" s="45"/>
      <c r="C738" s="710"/>
      <c r="D738" s="711"/>
      <c r="E738" s="711"/>
      <c r="F738" s="711"/>
      <c r="G738" s="711"/>
      <c r="H738" s="711"/>
      <c r="I738" s="711"/>
      <c r="J738" s="711"/>
      <c r="K738" s="711"/>
      <c r="L738" s="712"/>
      <c r="M738" s="45"/>
      <c r="N738" s="45"/>
    </row>
    <row r="739" spans="1:15" x14ac:dyDescent="0.2">
      <c r="A739" s="45"/>
      <c r="B739" s="45"/>
      <c r="C739" s="710"/>
      <c r="D739" s="711"/>
      <c r="E739" s="711"/>
      <c r="F739" s="711"/>
      <c r="G739" s="711"/>
      <c r="H739" s="711"/>
      <c r="I739" s="711"/>
      <c r="J739" s="711"/>
      <c r="K739" s="711"/>
      <c r="L739" s="712"/>
      <c r="M739" s="45"/>
      <c r="N739" s="45"/>
    </row>
    <row r="740" spans="1:15" x14ac:dyDescent="0.2">
      <c r="A740" s="45"/>
      <c r="B740" s="45"/>
      <c r="C740" s="713"/>
      <c r="D740" s="714"/>
      <c r="E740" s="714"/>
      <c r="F740" s="714"/>
      <c r="G740" s="714"/>
      <c r="H740" s="714"/>
      <c r="I740" s="714"/>
      <c r="J740" s="714"/>
      <c r="K740" s="714"/>
      <c r="L740" s="715"/>
      <c r="M740" s="45"/>
      <c r="N740" s="45"/>
    </row>
    <row r="741" spans="1:15" x14ac:dyDescent="0.2">
      <c r="A741" s="45"/>
      <c r="B741" s="45"/>
      <c r="C741" s="45"/>
      <c r="D741" s="45"/>
      <c r="E741" s="45"/>
      <c r="F741" s="45"/>
      <c r="J741" s="45"/>
      <c r="K741" s="45"/>
      <c r="L741" s="45"/>
      <c r="M741" s="45"/>
      <c r="N741" s="45"/>
    </row>
    <row r="742" spans="1:15" x14ac:dyDescent="0.2">
      <c r="A742" s="45"/>
      <c r="B742" s="45"/>
      <c r="C742" s="45"/>
      <c r="D742" s="45"/>
      <c r="E742" s="45"/>
      <c r="F742" s="45"/>
      <c r="J742" s="45"/>
      <c r="K742" s="45"/>
      <c r="L742" s="45"/>
      <c r="M742" s="45"/>
      <c r="N742" s="45"/>
    </row>
    <row r="743" spans="1:15" ht="15" x14ac:dyDescent="0.25">
      <c r="A743" s="45"/>
      <c r="B743" s="203" t="s">
        <v>202</v>
      </c>
      <c r="C743" s="45"/>
      <c r="D743" s="45"/>
      <c r="E743" s="45"/>
      <c r="F743" s="45"/>
      <c r="J743" s="45"/>
      <c r="K743" s="45"/>
      <c r="L743" s="45"/>
      <c r="M743" s="45"/>
      <c r="N743" s="45"/>
    </row>
    <row r="744" spans="1:15" ht="15" x14ac:dyDescent="0.25">
      <c r="A744" s="45"/>
      <c r="B744" s="203"/>
      <c r="C744" s="45"/>
      <c r="D744" s="45"/>
      <c r="E744" s="45"/>
      <c r="F744" s="45"/>
      <c r="J744" s="45"/>
      <c r="K744" s="45"/>
      <c r="L744" s="45"/>
      <c r="M744" s="45"/>
      <c r="N744" s="45"/>
    </row>
    <row r="745" spans="1:15" ht="30" customHeight="1" x14ac:dyDescent="0.2">
      <c r="A745" s="45"/>
      <c r="B745" s="45"/>
      <c r="C745" s="466" t="s">
        <v>156</v>
      </c>
      <c r="D745" s="467"/>
      <c r="E745" s="466" t="s">
        <v>157</v>
      </c>
      <c r="F745" s="467"/>
      <c r="G745" s="466" t="s">
        <v>158</v>
      </c>
      <c r="H745" s="467"/>
      <c r="I745" s="466" t="s">
        <v>159</v>
      </c>
      <c r="J745" s="467"/>
      <c r="K745" s="128" t="s">
        <v>160</v>
      </c>
      <c r="L745" s="128" t="s">
        <v>161</v>
      </c>
      <c r="M745" s="466" t="s">
        <v>162</v>
      </c>
      <c r="N745" s="467"/>
      <c r="O745" s="128" t="s">
        <v>163</v>
      </c>
    </row>
    <row r="746" spans="1:15" x14ac:dyDescent="0.2">
      <c r="A746" s="45"/>
      <c r="B746" s="45"/>
      <c r="C746" s="695" t="str">
        <f>IF('Prop C'!$B904="","",'Prop C'!$B904)</f>
        <v/>
      </c>
      <c r="D746" s="696"/>
      <c r="E746" s="695" t="str">
        <f>IF('Prop C'!$C904="","",'Prop C'!$C904)</f>
        <v/>
      </c>
      <c r="F746" s="696"/>
      <c r="G746" s="695" t="str">
        <f>IF('Prop C'!$D904="","",'Prop C'!$D904)</f>
        <v/>
      </c>
      <c r="H746" s="696"/>
      <c r="I746" s="695" t="str">
        <f>IF('Prop C'!$E904="","",'Prop C'!$E904)</f>
        <v/>
      </c>
      <c r="J746" s="696"/>
      <c r="K746" s="230" t="str">
        <f>IF('Prop C'!$F904="","",'Prop C'!$F904)</f>
        <v/>
      </c>
      <c r="L746" s="230" t="str">
        <f>IF('Prop C'!$G904="","",'Prop C'!$G904)</f>
        <v/>
      </c>
      <c r="M746" s="695" t="str">
        <f>IF('Prop C'!$H904="","",'Prop C'!$H904)</f>
        <v/>
      </c>
      <c r="N746" s="696"/>
      <c r="O746" s="230" t="str">
        <f>IF('Prop C'!$I904="","",'Prop C'!$I904)</f>
        <v/>
      </c>
    </row>
    <row r="747" spans="1:15" ht="12.75" customHeight="1" x14ac:dyDescent="0.2">
      <c r="A747" s="45"/>
      <c r="B747" s="45"/>
      <c r="C747" s="695" t="str">
        <f>IF('Prop C'!$B905="","",'Prop C'!$B905)</f>
        <v/>
      </c>
      <c r="D747" s="696"/>
      <c r="E747" s="695" t="str">
        <f>IF('Prop C'!$C905="","",'Prop C'!$C905)</f>
        <v/>
      </c>
      <c r="F747" s="696"/>
      <c r="G747" s="695" t="str">
        <f>IF('Prop C'!$D905="","",'Prop C'!$D905)</f>
        <v/>
      </c>
      <c r="H747" s="696"/>
      <c r="I747" s="695" t="str">
        <f>IF('Prop C'!$E905="","",'Prop C'!$E905)</f>
        <v/>
      </c>
      <c r="J747" s="696"/>
      <c r="K747" s="230" t="str">
        <f>IF('Prop C'!$F905="","",'Prop C'!$F905)</f>
        <v/>
      </c>
      <c r="L747" s="230" t="str">
        <f>IF('Prop C'!$G905="","",'Prop C'!$G905)</f>
        <v/>
      </c>
      <c r="M747" s="695" t="str">
        <f>IF('Prop C'!$H905="","",'Prop C'!$H905)</f>
        <v/>
      </c>
      <c r="N747" s="696"/>
      <c r="O747" s="230" t="str">
        <f>IF('Prop C'!$I905="","",'Prop C'!$I905)</f>
        <v/>
      </c>
    </row>
    <row r="748" spans="1:15" x14ac:dyDescent="0.2">
      <c r="A748" s="45"/>
      <c r="B748" s="45"/>
      <c r="C748" s="695" t="str">
        <f>IF('Prop C'!$B906="","",'Prop C'!$B906)</f>
        <v/>
      </c>
      <c r="D748" s="696"/>
      <c r="E748" s="695" t="str">
        <f>IF('Prop C'!$C906="","",'Prop C'!$C906)</f>
        <v/>
      </c>
      <c r="F748" s="696"/>
      <c r="G748" s="695" t="str">
        <f>IF('Prop C'!$D906="","",'Prop C'!$D906)</f>
        <v/>
      </c>
      <c r="H748" s="696"/>
      <c r="I748" s="695" t="str">
        <f>IF('Prop C'!$E906="","",'Prop C'!$E906)</f>
        <v/>
      </c>
      <c r="J748" s="696"/>
      <c r="K748" s="230" t="str">
        <f>IF('Prop C'!$F906="","",'Prop C'!$F906)</f>
        <v/>
      </c>
      <c r="L748" s="230" t="str">
        <f>IF('Prop C'!$G906="","",'Prop C'!$G906)</f>
        <v/>
      </c>
      <c r="M748" s="695" t="str">
        <f>IF('Prop C'!$H906="","",'Prop C'!$H906)</f>
        <v/>
      </c>
      <c r="N748" s="696"/>
      <c r="O748" s="230" t="str">
        <f>IF('Prop C'!$I906="","",'Prop C'!$I906)</f>
        <v/>
      </c>
    </row>
    <row r="749" spans="1:15" x14ac:dyDescent="0.2">
      <c r="A749" s="45"/>
      <c r="B749" s="45"/>
      <c r="C749" s="695" t="str">
        <f>IF('Prop C'!$B907="","",'Prop C'!$B907)</f>
        <v/>
      </c>
      <c r="D749" s="696"/>
      <c r="E749" s="695" t="str">
        <f>IF('Prop C'!$C907="","",'Prop C'!$C907)</f>
        <v/>
      </c>
      <c r="F749" s="696"/>
      <c r="G749" s="695" t="str">
        <f>IF('Prop C'!$D907="","",'Prop C'!$D907)</f>
        <v/>
      </c>
      <c r="H749" s="696"/>
      <c r="I749" s="695" t="str">
        <f>IF('Prop C'!$E907="","",'Prop C'!$E907)</f>
        <v/>
      </c>
      <c r="J749" s="696"/>
      <c r="K749" s="230" t="str">
        <f>IF('Prop C'!$F907="","",'Prop C'!$F907)</f>
        <v/>
      </c>
      <c r="L749" s="230" t="str">
        <f>IF('Prop C'!$G907="","",'Prop C'!$G907)</f>
        <v/>
      </c>
      <c r="M749" s="695" t="str">
        <f>IF('Prop C'!$H907="","",'Prop C'!$H907)</f>
        <v/>
      </c>
      <c r="N749" s="696"/>
      <c r="O749" s="230" t="str">
        <f>IF('Prop C'!$I907="","",'Prop C'!$I907)</f>
        <v/>
      </c>
    </row>
    <row r="750" spans="1:15" x14ac:dyDescent="0.2">
      <c r="A750" s="45"/>
      <c r="B750" s="45"/>
      <c r="C750" s="695" t="str">
        <f>IF('Prop C'!$B908="","",'Prop C'!$B908)</f>
        <v/>
      </c>
      <c r="D750" s="696"/>
      <c r="E750" s="695" t="str">
        <f>IF('Prop C'!$C908="","",'Prop C'!$C908)</f>
        <v/>
      </c>
      <c r="F750" s="696"/>
      <c r="G750" s="695" t="str">
        <f>IF('Prop C'!$D908="","",'Prop C'!$D908)</f>
        <v/>
      </c>
      <c r="H750" s="696"/>
      <c r="I750" s="695" t="str">
        <f>IF('Prop C'!$E908="","",'Prop C'!$E908)</f>
        <v/>
      </c>
      <c r="J750" s="696"/>
      <c r="K750" s="230" t="str">
        <f>IF('Prop C'!$F908="","",'Prop C'!$F908)</f>
        <v/>
      </c>
      <c r="L750" s="230" t="str">
        <f>IF('Prop C'!$G908="","",'Prop C'!$G908)</f>
        <v/>
      </c>
      <c r="M750" s="695" t="str">
        <f>IF('Prop C'!$H908="","",'Prop C'!$H908)</f>
        <v/>
      </c>
      <c r="N750" s="696"/>
      <c r="O750" s="230" t="str">
        <f>IF('Prop C'!$I908="","",'Prop C'!$I908)</f>
        <v/>
      </c>
    </row>
    <row r="751" spans="1:15" x14ac:dyDescent="0.2">
      <c r="A751" s="45"/>
      <c r="B751" s="45"/>
      <c r="C751" s="695" t="str">
        <f>IF('Prop C'!$B909="","",'Prop C'!$B909)</f>
        <v/>
      </c>
      <c r="D751" s="696"/>
      <c r="E751" s="695" t="str">
        <f>IF('Prop C'!$C909="","",'Prop C'!$C909)</f>
        <v/>
      </c>
      <c r="F751" s="696"/>
      <c r="G751" s="695" t="str">
        <f>IF('Prop C'!$D909="","",'Prop C'!$D909)</f>
        <v/>
      </c>
      <c r="H751" s="696"/>
      <c r="I751" s="695" t="str">
        <f>IF('Prop C'!$E909="","",'Prop C'!$E909)</f>
        <v/>
      </c>
      <c r="J751" s="696"/>
      <c r="K751" s="230" t="str">
        <f>IF('Prop C'!$F909="","",'Prop C'!$F909)</f>
        <v/>
      </c>
      <c r="L751" s="230" t="str">
        <f>IF('Prop C'!$G909="","",'Prop C'!$G909)</f>
        <v/>
      </c>
      <c r="M751" s="695" t="str">
        <f>IF('Prop C'!$H909="","",'Prop C'!$H909)</f>
        <v/>
      </c>
      <c r="N751" s="696"/>
      <c r="O751" s="230" t="str">
        <f>IF('Prop C'!$I909="","",'Prop C'!$I909)</f>
        <v/>
      </c>
    </row>
    <row r="752" spans="1:15" x14ac:dyDescent="0.2">
      <c r="A752" s="45"/>
      <c r="B752" s="45"/>
      <c r="C752" s="695" t="str">
        <f>IF('Prop C'!$B910="","",'Prop C'!$B910)</f>
        <v/>
      </c>
      <c r="D752" s="696"/>
      <c r="E752" s="695" t="str">
        <f>IF('Prop C'!$C910="","",'Prop C'!$C910)</f>
        <v/>
      </c>
      <c r="F752" s="696"/>
      <c r="G752" s="695" t="str">
        <f>IF('Prop C'!$D910="","",'Prop C'!$D910)</f>
        <v/>
      </c>
      <c r="H752" s="696"/>
      <c r="I752" s="695" t="str">
        <f>IF('Prop C'!$E910="","",'Prop C'!$E910)</f>
        <v/>
      </c>
      <c r="J752" s="696"/>
      <c r="K752" s="230" t="str">
        <f>IF('Prop C'!$F910="","",'Prop C'!$F910)</f>
        <v/>
      </c>
      <c r="L752" s="230" t="str">
        <f>IF('Prop C'!$G910="","",'Prop C'!$G910)</f>
        <v/>
      </c>
      <c r="M752" s="695" t="str">
        <f>IF('Prop C'!$H910="","",'Prop C'!$H910)</f>
        <v/>
      </c>
      <c r="N752" s="696"/>
      <c r="O752" s="230" t="str">
        <f>IF('Prop C'!$I910="","",'Prop C'!$I910)</f>
        <v/>
      </c>
    </row>
    <row r="753" spans="1:16" x14ac:dyDescent="0.2">
      <c r="A753" s="45"/>
      <c r="B753" s="45"/>
      <c r="C753" s="695" t="str">
        <f>IF('Prop C'!$B911="","",'Prop C'!$B911)</f>
        <v/>
      </c>
      <c r="D753" s="696"/>
      <c r="E753" s="695" t="str">
        <f>IF('Prop C'!$C911="","",'Prop C'!$C911)</f>
        <v/>
      </c>
      <c r="F753" s="696"/>
      <c r="G753" s="695" t="str">
        <f>IF('Prop C'!$D911="","",'Prop C'!$D911)</f>
        <v/>
      </c>
      <c r="H753" s="696"/>
      <c r="I753" s="695" t="str">
        <f>IF('Prop C'!$E911="","",'Prop C'!$E911)</f>
        <v/>
      </c>
      <c r="J753" s="696"/>
      <c r="K753" s="230" t="str">
        <f>IF('Prop C'!$F911="","",'Prop C'!$F911)</f>
        <v/>
      </c>
      <c r="L753" s="230" t="str">
        <f>IF('Prop C'!$G911="","",'Prop C'!$G911)</f>
        <v/>
      </c>
      <c r="M753" s="695" t="str">
        <f>IF('Prop C'!$H911="","",'Prop C'!$H911)</f>
        <v/>
      </c>
      <c r="N753" s="696"/>
      <c r="O753" s="230" t="str">
        <f>IF('Prop C'!$I911="","",'Prop C'!$I911)</f>
        <v/>
      </c>
    </row>
    <row r="754" spans="1:16" x14ac:dyDescent="0.2">
      <c r="A754" s="45"/>
      <c r="B754" s="45"/>
      <c r="C754" s="695" t="str">
        <f>IF('Prop C'!$B912="","",'Prop C'!$B912)</f>
        <v/>
      </c>
      <c r="D754" s="696"/>
      <c r="E754" s="695" t="str">
        <f>IF('Prop C'!$C912="","",'Prop C'!$C912)</f>
        <v/>
      </c>
      <c r="F754" s="696"/>
      <c r="G754" s="695" t="str">
        <f>IF('Prop C'!$D912="","",'Prop C'!$D912)</f>
        <v/>
      </c>
      <c r="H754" s="696"/>
      <c r="I754" s="695" t="str">
        <f>IF('Prop C'!$E912="","",'Prop C'!$E912)</f>
        <v/>
      </c>
      <c r="J754" s="696"/>
      <c r="K754" s="230" t="str">
        <f>IF('Prop C'!$F912="","",'Prop C'!$F912)</f>
        <v/>
      </c>
      <c r="L754" s="230" t="str">
        <f>IF('Prop C'!$G912="","",'Prop C'!$G912)</f>
        <v/>
      </c>
      <c r="M754" s="695" t="str">
        <f>IF('Prop C'!$H912="","",'Prop C'!$H912)</f>
        <v/>
      </c>
      <c r="N754" s="696"/>
      <c r="O754" s="230" t="str">
        <f>IF('Prop C'!$I912="","",'Prop C'!$I912)</f>
        <v/>
      </c>
    </row>
    <row r="755" spans="1:16" x14ac:dyDescent="0.2">
      <c r="A755" s="45"/>
      <c r="B755" s="45"/>
      <c r="C755" s="695" t="str">
        <f>IF('Prop C'!$B913="","",'Prop C'!$B913)</f>
        <v/>
      </c>
      <c r="D755" s="696"/>
      <c r="E755" s="695" t="str">
        <f>IF('Prop C'!$C913="","",'Prop C'!$C913)</f>
        <v/>
      </c>
      <c r="F755" s="696"/>
      <c r="G755" s="695" t="str">
        <f>IF('Prop C'!$D913="","",'Prop C'!$D913)</f>
        <v/>
      </c>
      <c r="H755" s="696"/>
      <c r="I755" s="695" t="str">
        <f>IF('Prop C'!$E913="","",'Prop C'!$E913)</f>
        <v/>
      </c>
      <c r="J755" s="696"/>
      <c r="K755" s="230" t="str">
        <f>IF('Prop C'!$F913="","",'Prop C'!$F913)</f>
        <v/>
      </c>
      <c r="L755" s="230" t="str">
        <f>IF('Prop C'!$G913="","",'Prop C'!$G913)</f>
        <v/>
      </c>
      <c r="M755" s="695" t="str">
        <f>IF('Prop C'!$H913="","",'Prop C'!$H913)</f>
        <v/>
      </c>
      <c r="N755" s="696"/>
      <c r="O755" s="230" t="str">
        <f>IF('Prop C'!$I913="","",'Prop C'!$I913)</f>
        <v/>
      </c>
    </row>
    <row r="756" spans="1:16" x14ac:dyDescent="0.2">
      <c r="A756" s="45"/>
      <c r="B756" s="45"/>
      <c r="C756" s="695" t="str">
        <f>IF('Prop C'!$B914="","",'Prop C'!$B914)</f>
        <v/>
      </c>
      <c r="D756" s="696"/>
      <c r="E756" s="695" t="str">
        <f>IF('Prop C'!$C914="","",'Prop C'!$C914)</f>
        <v/>
      </c>
      <c r="F756" s="696"/>
      <c r="G756" s="695" t="str">
        <f>IF('Prop C'!$D914="","",'Prop C'!$D914)</f>
        <v/>
      </c>
      <c r="H756" s="696"/>
      <c r="I756" s="695" t="str">
        <f>IF('Prop C'!$E914="","",'Prop C'!$E914)</f>
        <v/>
      </c>
      <c r="J756" s="696"/>
      <c r="K756" s="230" t="str">
        <f>IF('Prop C'!$F914="","",'Prop C'!$F914)</f>
        <v/>
      </c>
      <c r="L756" s="230" t="str">
        <f>IF('Prop C'!$G914="","",'Prop C'!$G914)</f>
        <v/>
      </c>
      <c r="M756" s="695" t="str">
        <f>IF('Prop C'!$H914="","",'Prop C'!$H914)</f>
        <v/>
      </c>
      <c r="N756" s="696"/>
      <c r="O756" s="230" t="str">
        <f>IF('Prop C'!$I914="","",'Prop C'!$I914)</f>
        <v/>
      </c>
    </row>
    <row r="757" spans="1:16" x14ac:dyDescent="0.2">
      <c r="A757" s="45"/>
      <c r="B757" s="45"/>
      <c r="C757" s="45"/>
      <c r="D757" s="45"/>
      <c r="E757" s="45"/>
      <c r="F757" s="45"/>
      <c r="G757" s="45"/>
      <c r="H757" s="45"/>
      <c r="I757" s="45"/>
      <c r="J757" s="45"/>
      <c r="K757" s="45"/>
      <c r="L757" s="45"/>
    </row>
    <row r="758" spans="1:16" x14ac:dyDescent="0.2">
      <c r="A758" s="45"/>
      <c r="B758" s="45"/>
      <c r="C758" s="45"/>
      <c r="D758" s="45"/>
      <c r="E758" s="45"/>
      <c r="F758" s="45"/>
      <c r="G758" s="45"/>
      <c r="H758" s="45"/>
      <c r="I758" s="45"/>
      <c r="J758" s="45"/>
      <c r="K758" s="45"/>
      <c r="L758" s="45"/>
    </row>
    <row r="759" spans="1:16" ht="15" x14ac:dyDescent="0.25">
      <c r="A759" s="45"/>
      <c r="B759" s="203" t="s">
        <v>206</v>
      </c>
      <c r="C759" s="45"/>
      <c r="D759" s="45"/>
      <c r="E759" s="45"/>
      <c r="F759" s="45"/>
      <c r="G759" s="45"/>
      <c r="H759" s="45"/>
      <c r="I759" s="45"/>
      <c r="J759" s="45"/>
      <c r="K759" s="45"/>
      <c r="L759" s="45"/>
    </row>
    <row r="760" spans="1:16" ht="15" x14ac:dyDescent="0.25">
      <c r="A760" s="45"/>
      <c r="B760" s="203"/>
      <c r="C760" s="45"/>
      <c r="D760" s="45"/>
      <c r="E760" s="45"/>
      <c r="F760" s="45"/>
      <c r="G760" s="45"/>
      <c r="H760" s="45"/>
      <c r="I760" s="45"/>
      <c r="J760" s="45"/>
      <c r="K760" s="45"/>
      <c r="L760" s="45"/>
    </row>
    <row r="761" spans="1:16" ht="27.75" customHeight="1" x14ac:dyDescent="0.2">
      <c r="B761" s="204"/>
      <c r="C761" s="441" t="s">
        <v>257</v>
      </c>
      <c r="D761" s="441"/>
      <c r="E761" s="441"/>
      <c r="F761" s="442"/>
      <c r="G761" s="718" t="str">
        <f>IF('Prop C'!$D$918="","",'Prop C'!$D$918)</f>
        <v>Sim</v>
      </c>
      <c r="K761" s="684" t="s">
        <v>239</v>
      </c>
      <c r="L761" s="744"/>
      <c r="M761" s="744"/>
      <c r="N761" s="744"/>
      <c r="O761" s="685"/>
    </row>
    <row r="762" spans="1:16" x14ac:dyDescent="0.2">
      <c r="C762" s="441"/>
      <c r="D762" s="441"/>
      <c r="E762" s="441"/>
      <c r="F762" s="442"/>
      <c r="G762" s="720"/>
      <c r="K762" s="707" t="str">
        <f>IF('Prop C'!$K$918="","",'Prop C'!$K$918)</f>
        <v/>
      </c>
      <c r="L762" s="708"/>
      <c r="M762" s="708"/>
      <c r="N762" s="708"/>
      <c r="O762" s="708"/>
      <c r="P762" s="709"/>
    </row>
    <row r="763" spans="1:16" x14ac:dyDescent="0.2">
      <c r="C763" s="204"/>
      <c r="D763" s="204"/>
      <c r="E763" s="204"/>
      <c r="F763" s="345"/>
      <c r="G763" s="346"/>
      <c r="H763" s="115"/>
      <c r="K763" s="710"/>
      <c r="L763" s="711"/>
      <c r="M763" s="711"/>
      <c r="N763" s="711"/>
      <c r="O763" s="711"/>
      <c r="P763" s="712"/>
    </row>
    <row r="764" spans="1:16" x14ac:dyDescent="0.2">
      <c r="C764" s="115"/>
      <c r="D764" s="115"/>
      <c r="E764" s="115"/>
      <c r="F764" s="115"/>
      <c r="G764" s="115"/>
      <c r="H764" s="115"/>
      <c r="K764" s="713"/>
      <c r="L764" s="714"/>
      <c r="M764" s="714"/>
      <c r="N764" s="714"/>
      <c r="O764" s="714"/>
      <c r="P764" s="715"/>
    </row>
    <row r="765" spans="1:16" ht="15" x14ac:dyDescent="0.25">
      <c r="A765" s="45"/>
      <c r="B765" s="203"/>
      <c r="C765" s="45"/>
      <c r="D765" s="45"/>
      <c r="E765" s="45"/>
      <c r="F765" s="45"/>
      <c r="G765" s="45"/>
      <c r="H765" s="45"/>
      <c r="I765" s="45"/>
      <c r="J765" s="45"/>
      <c r="K765" s="45"/>
      <c r="L765" s="45"/>
    </row>
    <row r="766" spans="1:16" ht="51" x14ac:dyDescent="0.2">
      <c r="A766" s="45"/>
      <c r="B766" s="726" t="s">
        <v>260</v>
      </c>
      <c r="C766" s="727"/>
      <c r="D766" s="335" t="s">
        <v>36</v>
      </c>
      <c r="E766" s="335" t="s">
        <v>231</v>
      </c>
      <c r="F766" s="335" t="s">
        <v>232</v>
      </c>
      <c r="G766" s="335" t="s">
        <v>233</v>
      </c>
      <c r="H766" s="335" t="s">
        <v>234</v>
      </c>
      <c r="I766" s="335" t="s">
        <v>240</v>
      </c>
      <c r="J766" s="335" t="s">
        <v>225</v>
      </c>
      <c r="K766" s="335" t="s">
        <v>241</v>
      </c>
      <c r="L766" s="335" t="s">
        <v>226</v>
      </c>
      <c r="M766" s="335" t="s">
        <v>235</v>
      </c>
      <c r="N766" s="335" t="s">
        <v>236</v>
      </c>
      <c r="O766" s="335" t="s">
        <v>237</v>
      </c>
      <c r="P766" s="335" t="s">
        <v>238</v>
      </c>
    </row>
    <row r="767" spans="1:16" x14ac:dyDescent="0.2">
      <c r="A767" s="45"/>
      <c r="B767" s="728" t="str">
        <f>IF('Prop C'!B926="","",'Prop C'!B926)</f>
        <v/>
      </c>
      <c r="C767" s="729"/>
      <c r="D767" s="315" t="str">
        <f>IF('Prop C'!C926="","",'Prop C'!C926)</f>
        <v/>
      </c>
      <c r="E767" s="315" t="str">
        <f>IF('Prop C'!D926="","",'Prop C'!D926)</f>
        <v/>
      </c>
      <c r="F767" s="315" t="str">
        <f>IF('Prop C'!E926="","",'Prop C'!E926)</f>
        <v/>
      </c>
      <c r="G767" s="315" t="str">
        <f>IF('Prop C'!F926="","",'Prop C'!F926)</f>
        <v/>
      </c>
      <c r="H767" s="315" t="str">
        <f>IF('Prop C'!G926="","",'Prop C'!G926)</f>
        <v/>
      </c>
      <c r="I767" s="315" t="str">
        <f>IF('Prop C'!H926="","",'Prop C'!H926)</f>
        <v/>
      </c>
      <c r="J767" s="315" t="str">
        <f>IF('Prop C'!I926="","",'Prop C'!I926)</f>
        <v/>
      </c>
      <c r="K767" s="315" t="str">
        <f>IF('Prop C'!J926="","",'Prop C'!J926)</f>
        <v/>
      </c>
      <c r="L767" s="315" t="str">
        <f>IF('Prop C'!K926="","",'Prop C'!K926)</f>
        <v/>
      </c>
      <c r="M767" s="315" t="str">
        <f>IF('Prop C'!L926="","",'Prop C'!L926)</f>
        <v/>
      </c>
      <c r="N767" s="315" t="str">
        <f>IF('Prop C'!M926="","",'Prop C'!M926)</f>
        <v/>
      </c>
      <c r="O767" s="315" t="str">
        <f>IF('Prop C'!N926="","",'Prop C'!N926)</f>
        <v/>
      </c>
      <c r="P767" s="315" t="str">
        <f>IF('Prop C'!O926="","",'Prop C'!O926)</f>
        <v/>
      </c>
    </row>
    <row r="768" spans="1:16" x14ac:dyDescent="0.2">
      <c r="A768" s="45"/>
      <c r="B768" s="728" t="str">
        <f>IF('Prop C'!B927="","",'Prop C'!B927)</f>
        <v/>
      </c>
      <c r="C768" s="729"/>
      <c r="D768" s="315" t="str">
        <f>IF('Prop C'!C927="","",'Prop C'!C927)</f>
        <v/>
      </c>
      <c r="E768" s="315" t="str">
        <f>IF('Prop C'!D927="","",'Prop C'!D927)</f>
        <v/>
      </c>
      <c r="F768" s="315" t="str">
        <f>IF('Prop C'!E927="","",'Prop C'!E927)</f>
        <v/>
      </c>
      <c r="G768" s="315" t="str">
        <f>IF('Prop C'!F927="","",'Prop C'!F927)</f>
        <v/>
      </c>
      <c r="H768" s="315" t="str">
        <f>IF('Prop C'!G927="","",'Prop C'!G927)</f>
        <v/>
      </c>
      <c r="I768" s="315" t="str">
        <f>IF('Prop C'!H927="","",'Prop C'!H927)</f>
        <v/>
      </c>
      <c r="J768" s="315" t="str">
        <f>IF('Prop C'!I927="","",'Prop C'!I927)</f>
        <v/>
      </c>
      <c r="K768" s="315" t="str">
        <f>IF('Prop C'!J927="","",'Prop C'!J927)</f>
        <v/>
      </c>
      <c r="L768" s="315" t="str">
        <f>IF('Prop C'!K927="","",'Prop C'!K927)</f>
        <v/>
      </c>
      <c r="M768" s="315" t="str">
        <f>IF('Prop C'!L927="","",'Prop C'!L927)</f>
        <v/>
      </c>
      <c r="N768" s="315" t="str">
        <f>IF('Prop C'!M927="","",'Prop C'!M927)</f>
        <v/>
      </c>
      <c r="O768" s="315" t="str">
        <f>IF('Prop C'!N927="","",'Prop C'!N927)</f>
        <v/>
      </c>
      <c r="P768" s="315" t="str">
        <f>IF('Prop C'!O927="","",'Prop C'!O927)</f>
        <v/>
      </c>
    </row>
    <row r="769" spans="1:16" x14ac:dyDescent="0.2">
      <c r="A769" s="45"/>
      <c r="B769" s="728" t="str">
        <f>IF('Prop C'!B928="","",'Prop C'!B928)</f>
        <v/>
      </c>
      <c r="C769" s="729"/>
      <c r="D769" s="315" t="str">
        <f>IF('Prop C'!C928="","",'Prop C'!C928)</f>
        <v/>
      </c>
      <c r="E769" s="315" t="str">
        <f>IF('Prop C'!D928="","",'Prop C'!D928)</f>
        <v/>
      </c>
      <c r="F769" s="315" t="str">
        <f>IF('Prop C'!E928="","",'Prop C'!E928)</f>
        <v/>
      </c>
      <c r="G769" s="315" t="str">
        <f>IF('Prop C'!F928="","",'Prop C'!F928)</f>
        <v/>
      </c>
      <c r="H769" s="315" t="str">
        <f>IF('Prop C'!G928="","",'Prop C'!G928)</f>
        <v/>
      </c>
      <c r="I769" s="315" t="str">
        <f>IF('Prop C'!H928="","",'Prop C'!H928)</f>
        <v/>
      </c>
      <c r="J769" s="315" t="str">
        <f>IF('Prop C'!I928="","",'Prop C'!I928)</f>
        <v/>
      </c>
      <c r="K769" s="315" t="str">
        <f>IF('Prop C'!J928="","",'Prop C'!J928)</f>
        <v/>
      </c>
      <c r="L769" s="315" t="str">
        <f>IF('Prop C'!K928="","",'Prop C'!K928)</f>
        <v/>
      </c>
      <c r="M769" s="315" t="str">
        <f>IF('Prop C'!L928="","",'Prop C'!L928)</f>
        <v/>
      </c>
      <c r="N769" s="315" t="str">
        <f>IF('Prop C'!M928="","",'Prop C'!M928)</f>
        <v/>
      </c>
      <c r="O769" s="315" t="str">
        <f>IF('Prop C'!N928="","",'Prop C'!N928)</f>
        <v/>
      </c>
      <c r="P769" s="315" t="str">
        <f>IF('Prop C'!O928="","",'Prop C'!O928)</f>
        <v/>
      </c>
    </row>
    <row r="770" spans="1:16" x14ac:dyDescent="0.2">
      <c r="A770" s="45"/>
      <c r="B770" s="728" t="str">
        <f>IF('Prop C'!B929="","",'Prop C'!B929)</f>
        <v/>
      </c>
      <c r="C770" s="729"/>
      <c r="D770" s="315" t="str">
        <f>IF('Prop C'!C929="","",'Prop C'!C929)</f>
        <v/>
      </c>
      <c r="E770" s="315" t="str">
        <f>IF('Prop C'!D929="","",'Prop C'!D929)</f>
        <v/>
      </c>
      <c r="F770" s="315" t="str">
        <f>IF('Prop C'!E929="","",'Prop C'!E929)</f>
        <v/>
      </c>
      <c r="G770" s="315" t="str">
        <f>IF('Prop C'!F929="","",'Prop C'!F929)</f>
        <v/>
      </c>
      <c r="H770" s="315" t="str">
        <f>IF('Prop C'!G929="","",'Prop C'!G929)</f>
        <v/>
      </c>
      <c r="I770" s="315" t="str">
        <f>IF('Prop C'!H929="","",'Prop C'!H929)</f>
        <v/>
      </c>
      <c r="J770" s="315" t="str">
        <f>IF('Prop C'!I929="","",'Prop C'!I929)</f>
        <v/>
      </c>
      <c r="K770" s="315" t="str">
        <f>IF('Prop C'!J929="","",'Prop C'!J929)</f>
        <v/>
      </c>
      <c r="L770" s="315" t="str">
        <f>IF('Prop C'!K929="","",'Prop C'!K929)</f>
        <v/>
      </c>
      <c r="M770" s="315" t="str">
        <f>IF('Prop C'!L929="","",'Prop C'!L929)</f>
        <v/>
      </c>
      <c r="N770" s="315" t="str">
        <f>IF('Prop C'!M929="","",'Prop C'!M929)</f>
        <v/>
      </c>
      <c r="O770" s="315" t="str">
        <f>IF('Prop C'!N929="","",'Prop C'!N929)</f>
        <v/>
      </c>
      <c r="P770" s="315" t="str">
        <f>IF('Prop C'!O929="","",'Prop C'!O929)</f>
        <v/>
      </c>
    </row>
    <row r="771" spans="1:16" x14ac:dyDescent="0.2">
      <c r="A771" s="45"/>
      <c r="B771" s="728" t="str">
        <f>IF('Prop C'!B930="","",'Prop C'!B930)</f>
        <v/>
      </c>
      <c r="C771" s="729"/>
      <c r="D771" s="315" t="str">
        <f>IF('Prop C'!C930="","",'Prop C'!C930)</f>
        <v/>
      </c>
      <c r="E771" s="315" t="str">
        <f>IF('Prop C'!D930="","",'Prop C'!D930)</f>
        <v/>
      </c>
      <c r="F771" s="315" t="str">
        <f>IF('Prop C'!E930="","",'Prop C'!E930)</f>
        <v/>
      </c>
      <c r="G771" s="315" t="str">
        <f>IF('Prop C'!F930="","",'Prop C'!F930)</f>
        <v/>
      </c>
      <c r="H771" s="315" t="str">
        <f>IF('Prop C'!G930="","",'Prop C'!G930)</f>
        <v/>
      </c>
      <c r="I771" s="315" t="str">
        <f>IF('Prop C'!H930="","",'Prop C'!H930)</f>
        <v/>
      </c>
      <c r="J771" s="315" t="str">
        <f>IF('Prop C'!I930="","",'Prop C'!I930)</f>
        <v/>
      </c>
      <c r="K771" s="315" t="str">
        <f>IF('Prop C'!J930="","",'Prop C'!J930)</f>
        <v/>
      </c>
      <c r="L771" s="315" t="str">
        <f>IF('Prop C'!K930="","",'Prop C'!K930)</f>
        <v/>
      </c>
      <c r="M771" s="315" t="str">
        <f>IF('Prop C'!L930="","",'Prop C'!L930)</f>
        <v/>
      </c>
      <c r="N771" s="315" t="str">
        <f>IF('Prop C'!M930="","",'Prop C'!M930)</f>
        <v/>
      </c>
      <c r="O771" s="315" t="str">
        <f>IF('Prop C'!N930="","",'Prop C'!N930)</f>
        <v/>
      </c>
      <c r="P771" s="315" t="str">
        <f>IF('Prop C'!O930="","",'Prop C'!O930)</f>
        <v/>
      </c>
    </row>
    <row r="772" spans="1:16" x14ac:dyDescent="0.2">
      <c r="A772" s="45"/>
      <c r="B772" s="728" t="str">
        <f>IF('Prop C'!B931="","",'Prop C'!B931)</f>
        <v/>
      </c>
      <c r="C772" s="729"/>
      <c r="D772" s="315" t="str">
        <f>IF('Prop C'!C931="","",'Prop C'!C931)</f>
        <v/>
      </c>
      <c r="E772" s="315" t="str">
        <f>IF('Prop C'!D931="","",'Prop C'!D931)</f>
        <v/>
      </c>
      <c r="F772" s="315" t="str">
        <f>IF('Prop C'!E931="","",'Prop C'!E931)</f>
        <v/>
      </c>
      <c r="G772" s="315" t="str">
        <f>IF('Prop C'!F931="","",'Prop C'!F931)</f>
        <v/>
      </c>
      <c r="H772" s="315" t="str">
        <f>IF('Prop C'!G931="","",'Prop C'!G931)</f>
        <v/>
      </c>
      <c r="I772" s="315" t="str">
        <f>IF('Prop C'!H931="","",'Prop C'!H931)</f>
        <v/>
      </c>
      <c r="J772" s="315" t="str">
        <f>IF('Prop C'!I931="","",'Prop C'!I931)</f>
        <v/>
      </c>
      <c r="K772" s="315" t="str">
        <f>IF('Prop C'!J931="","",'Prop C'!J931)</f>
        <v/>
      </c>
      <c r="L772" s="315" t="str">
        <f>IF('Prop C'!K931="","",'Prop C'!K931)</f>
        <v/>
      </c>
      <c r="M772" s="315" t="str">
        <f>IF('Prop C'!L931="","",'Prop C'!L931)</f>
        <v/>
      </c>
      <c r="N772" s="315" t="str">
        <f>IF('Prop C'!M931="","",'Prop C'!M931)</f>
        <v/>
      </c>
      <c r="O772" s="315" t="str">
        <f>IF('Prop C'!N931="","",'Prop C'!N931)</f>
        <v/>
      </c>
      <c r="P772" s="315" t="str">
        <f>IF('Prop C'!O931="","",'Prop C'!O931)</f>
        <v/>
      </c>
    </row>
    <row r="773" spans="1:16" x14ac:dyDescent="0.2">
      <c r="A773" s="45"/>
      <c r="B773" s="728" t="str">
        <f>IF('Prop C'!B932="","",'Prop C'!B932)</f>
        <v/>
      </c>
      <c r="C773" s="729"/>
      <c r="D773" s="315" t="str">
        <f>IF('Prop C'!C932="","",'Prop C'!C932)</f>
        <v/>
      </c>
      <c r="E773" s="315" t="str">
        <f>IF('Prop C'!D932="","",'Prop C'!D932)</f>
        <v/>
      </c>
      <c r="F773" s="315" t="str">
        <f>IF('Prop C'!E932="","",'Prop C'!E932)</f>
        <v/>
      </c>
      <c r="G773" s="315" t="str">
        <f>IF('Prop C'!F932="","",'Prop C'!F932)</f>
        <v/>
      </c>
      <c r="H773" s="315" t="str">
        <f>IF('Prop C'!G932="","",'Prop C'!G932)</f>
        <v/>
      </c>
      <c r="I773" s="315" t="str">
        <f>IF('Prop C'!H932="","",'Prop C'!H932)</f>
        <v/>
      </c>
      <c r="J773" s="315" t="str">
        <f>IF('Prop C'!I932="","",'Prop C'!I932)</f>
        <v/>
      </c>
      <c r="K773" s="315" t="str">
        <f>IF('Prop C'!J932="","",'Prop C'!J932)</f>
        <v/>
      </c>
      <c r="L773" s="315" t="str">
        <f>IF('Prop C'!K932="","",'Prop C'!K932)</f>
        <v/>
      </c>
      <c r="M773" s="315" t="str">
        <f>IF('Prop C'!L932="","",'Prop C'!L932)</f>
        <v/>
      </c>
      <c r="N773" s="315" t="str">
        <f>IF('Prop C'!M932="","",'Prop C'!M932)</f>
        <v/>
      </c>
      <c r="O773" s="315" t="str">
        <f>IF('Prop C'!N932="","",'Prop C'!N932)</f>
        <v/>
      </c>
      <c r="P773" s="315" t="str">
        <f>IF('Prop C'!O932="","",'Prop C'!O932)</f>
        <v/>
      </c>
    </row>
    <row r="774" spans="1:16" x14ac:dyDescent="0.2">
      <c r="A774" s="45"/>
      <c r="B774" s="728" t="str">
        <f>IF('Prop C'!B933="","",'Prop C'!B933)</f>
        <v/>
      </c>
      <c r="C774" s="729"/>
      <c r="D774" s="315" t="str">
        <f>IF('Prop C'!C933="","",'Prop C'!C933)</f>
        <v/>
      </c>
      <c r="E774" s="315" t="str">
        <f>IF('Prop C'!D933="","",'Prop C'!D933)</f>
        <v/>
      </c>
      <c r="F774" s="315" t="str">
        <f>IF('Prop C'!E933="","",'Prop C'!E933)</f>
        <v/>
      </c>
      <c r="G774" s="315" t="str">
        <f>IF('Prop C'!F933="","",'Prop C'!F933)</f>
        <v/>
      </c>
      <c r="H774" s="315" t="str">
        <f>IF('Prop C'!G933="","",'Prop C'!G933)</f>
        <v/>
      </c>
      <c r="I774" s="315" t="str">
        <f>IF('Prop C'!H933="","",'Prop C'!H933)</f>
        <v/>
      </c>
      <c r="J774" s="315" t="str">
        <f>IF('Prop C'!I933="","",'Prop C'!I933)</f>
        <v/>
      </c>
      <c r="K774" s="315" t="str">
        <f>IF('Prop C'!J933="","",'Prop C'!J933)</f>
        <v/>
      </c>
      <c r="L774" s="315" t="str">
        <f>IF('Prop C'!K933="","",'Prop C'!K933)</f>
        <v/>
      </c>
      <c r="M774" s="315" t="str">
        <f>IF('Prop C'!L933="","",'Prop C'!L933)</f>
        <v/>
      </c>
      <c r="N774" s="315" t="str">
        <f>IF('Prop C'!M933="","",'Prop C'!M933)</f>
        <v/>
      </c>
      <c r="O774" s="315" t="str">
        <f>IF('Prop C'!N933="","",'Prop C'!N933)</f>
        <v/>
      </c>
      <c r="P774" s="315" t="str">
        <f>IF('Prop C'!O933="","",'Prop C'!O933)</f>
        <v/>
      </c>
    </row>
    <row r="775" spans="1:16" x14ac:dyDescent="0.2">
      <c r="A775" s="45"/>
      <c r="B775" s="728" t="str">
        <f>IF('Prop C'!B934="","",'Prop C'!B934)</f>
        <v/>
      </c>
      <c r="C775" s="729"/>
      <c r="D775" s="315" t="str">
        <f>IF('Prop C'!C934="","",'Prop C'!C934)</f>
        <v/>
      </c>
      <c r="E775" s="315" t="str">
        <f>IF('Prop C'!D934="","",'Prop C'!D934)</f>
        <v/>
      </c>
      <c r="F775" s="315" t="str">
        <f>IF('Prop C'!E934="","",'Prop C'!E934)</f>
        <v/>
      </c>
      <c r="G775" s="315" t="str">
        <f>IF('Prop C'!F934="","",'Prop C'!F934)</f>
        <v/>
      </c>
      <c r="H775" s="315" t="str">
        <f>IF('Prop C'!G934="","",'Prop C'!G934)</f>
        <v/>
      </c>
      <c r="I775" s="315" t="str">
        <f>IF('Prop C'!H934="","",'Prop C'!H934)</f>
        <v/>
      </c>
      <c r="J775" s="315" t="str">
        <f>IF('Prop C'!I934="","",'Prop C'!I934)</f>
        <v/>
      </c>
      <c r="K775" s="315" t="str">
        <f>IF('Prop C'!J934="","",'Prop C'!J934)</f>
        <v/>
      </c>
      <c r="L775" s="315" t="str">
        <f>IF('Prop C'!K934="","",'Prop C'!K934)</f>
        <v/>
      </c>
      <c r="M775" s="315" t="str">
        <f>IF('Prop C'!L934="","",'Prop C'!L934)</f>
        <v/>
      </c>
      <c r="N775" s="315" t="str">
        <f>IF('Prop C'!M934="","",'Prop C'!M934)</f>
        <v/>
      </c>
      <c r="O775" s="315" t="str">
        <f>IF('Prop C'!N934="","",'Prop C'!N934)</f>
        <v/>
      </c>
      <c r="P775" s="315" t="str">
        <f>IF('Prop C'!O934="","",'Prop C'!O934)</f>
        <v/>
      </c>
    </row>
    <row r="776" spans="1:16" x14ac:dyDescent="0.2">
      <c r="A776" s="45"/>
      <c r="B776" s="728" t="str">
        <f>IF('Prop C'!B935="","",'Prop C'!B935)</f>
        <v/>
      </c>
      <c r="C776" s="729"/>
      <c r="D776" s="315" t="str">
        <f>IF('Prop C'!C935="","",'Prop C'!C935)</f>
        <v/>
      </c>
      <c r="E776" s="315" t="str">
        <f>IF('Prop C'!D935="","",'Prop C'!D935)</f>
        <v/>
      </c>
      <c r="F776" s="315" t="str">
        <f>IF('Prop C'!E935="","",'Prop C'!E935)</f>
        <v/>
      </c>
      <c r="G776" s="315" t="str">
        <f>IF('Prop C'!F935="","",'Prop C'!F935)</f>
        <v/>
      </c>
      <c r="H776" s="315" t="str">
        <f>IF('Prop C'!G935="","",'Prop C'!G935)</f>
        <v/>
      </c>
      <c r="I776" s="315" t="str">
        <f>IF('Prop C'!H935="","",'Prop C'!H935)</f>
        <v/>
      </c>
      <c r="J776" s="315" t="str">
        <f>IF('Prop C'!I935="","",'Prop C'!I935)</f>
        <v/>
      </c>
      <c r="K776" s="315" t="str">
        <f>IF('Prop C'!J935="","",'Prop C'!J935)</f>
        <v/>
      </c>
      <c r="L776" s="315" t="str">
        <f>IF('Prop C'!K935="","",'Prop C'!K935)</f>
        <v/>
      </c>
      <c r="M776" s="315" t="str">
        <f>IF('Prop C'!L935="","",'Prop C'!L935)</f>
        <v/>
      </c>
      <c r="N776" s="315" t="str">
        <f>IF('Prop C'!M935="","",'Prop C'!M935)</f>
        <v/>
      </c>
      <c r="O776" s="315" t="str">
        <f>IF('Prop C'!N935="","",'Prop C'!N935)</f>
        <v/>
      </c>
      <c r="P776" s="315" t="str">
        <f>IF('Prop C'!O935="","",'Prop C'!O935)</f>
        <v/>
      </c>
    </row>
    <row r="777" spans="1:16" x14ac:dyDescent="0.2">
      <c r="A777" s="45"/>
      <c r="B777" s="45"/>
      <c r="C777" s="45"/>
      <c r="D777" s="45"/>
      <c r="E777" s="45"/>
      <c r="F777" s="45"/>
      <c r="G777" s="45"/>
      <c r="H777" s="45"/>
      <c r="I777" s="45"/>
      <c r="J777" s="45"/>
      <c r="K777" s="45"/>
      <c r="L777" s="45"/>
    </row>
    <row r="778" spans="1:16" x14ac:dyDescent="0.2">
      <c r="A778" s="45"/>
      <c r="B778" s="45"/>
      <c r="C778" s="45"/>
      <c r="D778" s="45"/>
      <c r="E778" s="45"/>
      <c r="F778" s="45"/>
      <c r="G778" s="45"/>
      <c r="H778" s="45"/>
      <c r="I778" s="45"/>
      <c r="J778" s="45"/>
      <c r="K778" s="45"/>
      <c r="L778" s="45"/>
    </row>
    <row r="779" spans="1:16" ht="12.75" customHeight="1" x14ac:dyDescent="0.2">
      <c r="C779" s="441" t="s">
        <v>242</v>
      </c>
      <c r="D779" s="441"/>
      <c r="E779" s="441"/>
      <c r="F779" s="441"/>
      <c r="G779" s="718" t="str">
        <f>IF('Prop C'!$D$938="","",'Prop C'!$D$938)</f>
        <v/>
      </c>
      <c r="H779" s="45"/>
      <c r="K779" s="745" t="s">
        <v>262</v>
      </c>
      <c r="L779" s="746"/>
      <c r="M779" s="746"/>
      <c r="N779" s="746"/>
      <c r="O779" s="747"/>
    </row>
    <row r="780" spans="1:16" x14ac:dyDescent="0.2">
      <c r="A780" s="45"/>
      <c r="B780" s="45"/>
      <c r="C780" s="441"/>
      <c r="D780" s="441"/>
      <c r="E780" s="441"/>
      <c r="F780" s="441"/>
      <c r="G780" s="719"/>
      <c r="K780" s="707" t="str">
        <f>IF('Prop C'!$K$938="","",'Prop C'!$K$938)</f>
        <v/>
      </c>
      <c r="L780" s="708"/>
      <c r="M780" s="708"/>
      <c r="N780" s="708"/>
      <c r="O780" s="708"/>
      <c r="P780" s="709"/>
    </row>
    <row r="781" spans="1:16" x14ac:dyDescent="0.2">
      <c r="A781" s="45"/>
      <c r="B781" s="45"/>
      <c r="C781" s="441"/>
      <c r="D781" s="441"/>
      <c r="E781" s="441"/>
      <c r="F781" s="441"/>
      <c r="G781" s="719"/>
      <c r="K781" s="710"/>
      <c r="L781" s="711"/>
      <c r="M781" s="711"/>
      <c r="N781" s="711"/>
      <c r="O781" s="711"/>
      <c r="P781" s="712"/>
    </row>
    <row r="782" spans="1:16" x14ac:dyDescent="0.2">
      <c r="A782" s="45"/>
      <c r="B782" s="45"/>
      <c r="C782" s="441"/>
      <c r="D782" s="441"/>
      <c r="E782" s="441"/>
      <c r="F782" s="441"/>
      <c r="G782" s="720"/>
      <c r="K782" s="713"/>
      <c r="L782" s="714"/>
      <c r="M782" s="714"/>
      <c r="N782" s="714"/>
      <c r="O782" s="714"/>
      <c r="P782" s="715"/>
    </row>
    <row r="783" spans="1:16" x14ac:dyDescent="0.2">
      <c r="A783" s="45"/>
      <c r="B783" s="45"/>
      <c r="C783" s="45"/>
      <c r="D783" s="45"/>
      <c r="E783" s="45"/>
      <c r="F783" s="45"/>
    </row>
    <row r="784" spans="1:16" ht="12.75" customHeight="1" x14ac:dyDescent="0.2">
      <c r="A784" s="45"/>
      <c r="B784" s="45"/>
      <c r="C784" s="721" t="s">
        <v>154</v>
      </c>
      <c r="D784" s="722"/>
      <c r="E784" s="722"/>
      <c r="F784" s="722"/>
      <c r="G784" s="723"/>
      <c r="K784" s="721" t="s">
        <v>155</v>
      </c>
      <c r="L784" s="722"/>
      <c r="M784" s="723"/>
      <c r="N784" s="45"/>
      <c r="O784" s="45"/>
    </row>
    <row r="785" spans="1:16" x14ac:dyDescent="0.2">
      <c r="A785" s="45"/>
      <c r="B785" s="45"/>
      <c r="C785" s="707" t="str">
        <f>IF('Prop A'!$C$944="","",'Prop A'!$C$944)</f>
        <v/>
      </c>
      <c r="D785" s="708"/>
      <c r="E785" s="708"/>
      <c r="F785" s="708"/>
      <c r="G785" s="708"/>
      <c r="H785" s="709"/>
      <c r="K785" s="707" t="str">
        <f>IF('Prop C'!$K$944="","",'Prop C'!$K$944)</f>
        <v/>
      </c>
      <c r="L785" s="708"/>
      <c r="M785" s="708"/>
      <c r="N785" s="708"/>
      <c r="O785" s="708"/>
      <c r="P785" s="709"/>
    </row>
    <row r="786" spans="1:16" x14ac:dyDescent="0.2">
      <c r="A786" s="45"/>
      <c r="B786" s="45"/>
      <c r="C786" s="710"/>
      <c r="D786" s="711"/>
      <c r="E786" s="711"/>
      <c r="F786" s="711"/>
      <c r="G786" s="711"/>
      <c r="H786" s="712"/>
      <c r="K786" s="710"/>
      <c r="L786" s="711"/>
      <c r="M786" s="711"/>
      <c r="N786" s="711"/>
      <c r="O786" s="711"/>
      <c r="P786" s="712"/>
    </row>
    <row r="787" spans="1:16" x14ac:dyDescent="0.2">
      <c r="A787" s="45"/>
      <c r="B787" s="45"/>
      <c r="C787" s="710"/>
      <c r="D787" s="711"/>
      <c r="E787" s="711"/>
      <c r="F787" s="711"/>
      <c r="G787" s="711"/>
      <c r="H787" s="712"/>
      <c r="K787" s="710"/>
      <c r="L787" s="711"/>
      <c r="M787" s="711"/>
      <c r="N787" s="711"/>
      <c r="O787" s="711"/>
      <c r="P787" s="712"/>
    </row>
    <row r="788" spans="1:16" x14ac:dyDescent="0.2">
      <c r="A788" s="45"/>
      <c r="B788" s="45"/>
      <c r="C788" s="710"/>
      <c r="D788" s="711"/>
      <c r="E788" s="711"/>
      <c r="F788" s="711"/>
      <c r="G788" s="711"/>
      <c r="H788" s="712"/>
      <c r="K788" s="710"/>
      <c r="L788" s="711"/>
      <c r="M788" s="711"/>
      <c r="N788" s="711"/>
      <c r="O788" s="711"/>
      <c r="P788" s="712"/>
    </row>
    <row r="789" spans="1:16" x14ac:dyDescent="0.2">
      <c r="A789" s="45"/>
      <c r="B789" s="45"/>
      <c r="C789" s="710"/>
      <c r="D789" s="711"/>
      <c r="E789" s="711"/>
      <c r="F789" s="711"/>
      <c r="G789" s="711"/>
      <c r="H789" s="712"/>
      <c r="K789" s="710"/>
      <c r="L789" s="711"/>
      <c r="M789" s="711"/>
      <c r="N789" s="711"/>
      <c r="O789" s="711"/>
      <c r="P789" s="712"/>
    </row>
    <row r="790" spans="1:16" ht="12.75" customHeight="1" x14ac:dyDescent="0.2">
      <c r="A790" s="45"/>
      <c r="B790" s="45"/>
      <c r="C790" s="710"/>
      <c r="D790" s="711"/>
      <c r="E790" s="711"/>
      <c r="F790" s="711"/>
      <c r="G790" s="711"/>
      <c r="H790" s="712"/>
      <c r="J790" s="45"/>
      <c r="K790" s="710"/>
      <c r="L790" s="711"/>
      <c r="M790" s="711"/>
      <c r="N790" s="711"/>
      <c r="O790" s="711"/>
      <c r="P790" s="712"/>
    </row>
    <row r="791" spans="1:16" ht="12.75" customHeight="1" x14ac:dyDescent="0.2">
      <c r="A791" s="45"/>
      <c r="B791" s="45"/>
      <c r="C791" s="713"/>
      <c r="D791" s="714"/>
      <c r="E791" s="714"/>
      <c r="F791" s="714"/>
      <c r="G791" s="714"/>
      <c r="H791" s="715"/>
      <c r="K791" s="713"/>
      <c r="L791" s="714"/>
      <c r="M791" s="714"/>
      <c r="N791" s="714"/>
      <c r="O791" s="714"/>
      <c r="P791" s="715"/>
    </row>
    <row r="792" spans="1:16" x14ac:dyDescent="0.2">
      <c r="A792" s="45"/>
      <c r="B792" s="45"/>
      <c r="J792" s="45"/>
    </row>
    <row r="793" spans="1:16" x14ac:dyDescent="0.2">
      <c r="A793" s="45"/>
      <c r="B793" s="45"/>
      <c r="C793" s="45"/>
      <c r="D793" s="45"/>
      <c r="E793" s="45"/>
      <c r="F793" s="45"/>
      <c r="J793" s="45"/>
      <c r="K793" s="45"/>
      <c r="L793" s="45"/>
    </row>
    <row r="794" spans="1:16" ht="15" x14ac:dyDescent="0.25">
      <c r="A794" s="45"/>
      <c r="B794" s="203" t="s">
        <v>207</v>
      </c>
      <c r="C794" s="45"/>
      <c r="D794" s="45"/>
      <c r="E794" s="45"/>
      <c r="F794" s="45"/>
      <c r="J794" s="45"/>
      <c r="K794" s="45"/>
      <c r="L794" s="45"/>
    </row>
    <row r="795" spans="1:16" ht="12.75" customHeight="1" x14ac:dyDescent="0.2">
      <c r="A795" s="45"/>
      <c r="B795" s="45"/>
      <c r="C795" s="45"/>
      <c r="D795" s="45"/>
      <c r="E795" s="45"/>
      <c r="F795" s="45"/>
      <c r="J795" s="45"/>
      <c r="K795" s="45"/>
      <c r="L795" s="45"/>
    </row>
    <row r="796" spans="1:16" ht="12.75" customHeight="1" x14ac:dyDescent="0.2">
      <c r="A796" s="45"/>
      <c r="B796" s="45"/>
      <c r="C796" s="457" t="s">
        <v>132</v>
      </c>
      <c r="D796" s="457"/>
      <c r="E796" s="457"/>
      <c r="F796" s="458"/>
      <c r="G796" s="718" t="str">
        <f>IF('Prop C'!$D$953="","",'Prop C'!$D$953)</f>
        <v>Sim</v>
      </c>
      <c r="J796" s="426" t="s">
        <v>133</v>
      </c>
      <c r="K796" s="426"/>
      <c r="L796" s="426"/>
      <c r="M796" s="427"/>
      <c r="N796" s="718" t="str">
        <f>IF('Prop C'!$K$953="","",'Prop C'!$K$953)</f>
        <v/>
      </c>
    </row>
    <row r="797" spans="1:16" x14ac:dyDescent="0.2">
      <c r="A797" s="45"/>
      <c r="B797" s="45"/>
      <c r="C797" s="457"/>
      <c r="D797" s="457"/>
      <c r="E797" s="457"/>
      <c r="F797" s="458"/>
      <c r="G797" s="719"/>
      <c r="J797" s="426"/>
      <c r="K797" s="426"/>
      <c r="L797" s="426"/>
      <c r="M797" s="427"/>
      <c r="N797" s="719"/>
    </row>
    <row r="798" spans="1:16" x14ac:dyDescent="0.2">
      <c r="A798" s="45"/>
      <c r="B798" s="45"/>
      <c r="C798" s="457"/>
      <c r="D798" s="457"/>
      <c r="E798" s="457"/>
      <c r="F798" s="458"/>
      <c r="G798" s="720"/>
      <c r="J798" s="426"/>
      <c r="K798" s="426"/>
      <c r="L798" s="426"/>
      <c r="M798" s="427"/>
      <c r="N798" s="720"/>
    </row>
    <row r="799" spans="1:16" x14ac:dyDescent="0.2">
      <c r="A799" s="45"/>
      <c r="B799" s="45"/>
      <c r="C799" s="45"/>
      <c r="D799" s="45"/>
      <c r="E799" s="45"/>
      <c r="F799" s="45"/>
      <c r="J799" s="45"/>
      <c r="K799" s="45"/>
      <c r="L799" s="45"/>
    </row>
    <row r="800" spans="1:16" x14ac:dyDescent="0.2">
      <c r="A800" s="45"/>
      <c r="B800" s="45"/>
      <c r="C800" s="45"/>
      <c r="D800" s="45"/>
      <c r="E800" s="45"/>
      <c r="F800" s="45"/>
      <c r="J800" s="45"/>
      <c r="K800" s="730" t="s">
        <v>212</v>
      </c>
      <c r="L800" s="731"/>
      <c r="M800" s="731"/>
      <c r="N800" s="731"/>
      <c r="O800" s="732"/>
    </row>
    <row r="801" spans="1:16" x14ac:dyDescent="0.2">
      <c r="A801" s="45"/>
      <c r="B801" s="45"/>
      <c r="C801" s="45"/>
      <c r="D801" s="45"/>
      <c r="E801" s="45"/>
      <c r="F801" s="45"/>
      <c r="J801" s="45"/>
      <c r="K801" s="733"/>
      <c r="L801" s="734"/>
      <c r="M801" s="734"/>
      <c r="N801" s="734"/>
      <c r="O801" s="735"/>
    </row>
    <row r="802" spans="1:16" ht="12.75" customHeight="1" x14ac:dyDescent="0.2">
      <c r="A802" s="45"/>
      <c r="B802" s="45"/>
      <c r="C802" s="721" t="s">
        <v>131</v>
      </c>
      <c r="D802" s="722"/>
      <c r="E802" s="722"/>
      <c r="F802" s="722"/>
      <c r="G802" s="723"/>
      <c r="J802" s="45"/>
      <c r="K802" s="736"/>
      <c r="L802" s="737"/>
      <c r="M802" s="737"/>
      <c r="N802" s="737"/>
      <c r="O802" s="738"/>
    </row>
    <row r="803" spans="1:16" x14ac:dyDescent="0.2">
      <c r="A803" s="45"/>
      <c r="B803" s="45"/>
      <c r="C803" s="707" t="str">
        <f>IF('Prop C'!$D$955="","",'Prop C'!$D$955)</f>
        <v/>
      </c>
      <c r="D803" s="708"/>
      <c r="E803" s="708"/>
      <c r="F803" s="708"/>
      <c r="G803" s="708"/>
      <c r="H803" s="709"/>
      <c r="J803" s="45"/>
      <c r="K803" s="748" t="str">
        <f>IF('Prop C'!$K$955="","",'Prop C'!$K$955)</f>
        <v/>
      </c>
      <c r="L803" s="749"/>
      <c r="M803" s="749"/>
      <c r="N803" s="749"/>
      <c r="O803" s="749"/>
      <c r="P803" s="750"/>
    </row>
    <row r="804" spans="1:16" x14ac:dyDescent="0.2">
      <c r="A804" s="45"/>
      <c r="B804" s="45"/>
      <c r="C804" s="710"/>
      <c r="D804" s="711"/>
      <c r="E804" s="711"/>
      <c r="F804" s="711"/>
      <c r="G804" s="711"/>
      <c r="H804" s="712"/>
      <c r="J804" s="45"/>
      <c r="K804" s="751"/>
      <c r="L804" s="752"/>
      <c r="M804" s="752"/>
      <c r="N804" s="752"/>
      <c r="O804" s="752"/>
      <c r="P804" s="753"/>
    </row>
    <row r="805" spans="1:16" x14ac:dyDescent="0.2">
      <c r="A805" s="45"/>
      <c r="B805" s="45"/>
      <c r="C805" s="710"/>
      <c r="D805" s="711"/>
      <c r="E805" s="711"/>
      <c r="F805" s="711"/>
      <c r="G805" s="711"/>
      <c r="H805" s="712"/>
      <c r="J805" s="45"/>
      <c r="K805" s="751"/>
      <c r="L805" s="752"/>
      <c r="M805" s="752"/>
      <c r="N805" s="752"/>
      <c r="O805" s="752"/>
      <c r="P805" s="753"/>
    </row>
    <row r="806" spans="1:16" x14ac:dyDescent="0.2">
      <c r="A806" s="45"/>
      <c r="B806" s="45"/>
      <c r="C806" s="710"/>
      <c r="D806" s="711"/>
      <c r="E806" s="711"/>
      <c r="F806" s="711"/>
      <c r="G806" s="711"/>
      <c r="H806" s="712"/>
      <c r="J806" s="45"/>
      <c r="K806" s="751"/>
      <c r="L806" s="752"/>
      <c r="M806" s="752"/>
      <c r="N806" s="752"/>
      <c r="O806" s="752"/>
      <c r="P806" s="753"/>
    </row>
    <row r="807" spans="1:16" x14ac:dyDescent="0.2">
      <c r="A807" s="45"/>
      <c r="B807" s="45"/>
      <c r="C807" s="710"/>
      <c r="D807" s="711"/>
      <c r="E807" s="711"/>
      <c r="F807" s="711"/>
      <c r="G807" s="711"/>
      <c r="H807" s="712"/>
      <c r="J807" s="45"/>
      <c r="K807" s="751"/>
      <c r="L807" s="752"/>
      <c r="M807" s="752"/>
      <c r="N807" s="752"/>
      <c r="O807" s="752"/>
      <c r="P807" s="753"/>
    </row>
    <row r="808" spans="1:16" x14ac:dyDescent="0.2">
      <c r="A808" s="45"/>
      <c r="B808" s="45"/>
      <c r="C808" s="710"/>
      <c r="D808" s="711"/>
      <c r="E808" s="711"/>
      <c r="F808" s="711"/>
      <c r="G808" s="711"/>
      <c r="H808" s="712"/>
      <c r="J808" s="45"/>
      <c r="K808" s="751"/>
      <c r="L808" s="752"/>
      <c r="M808" s="752"/>
      <c r="N808" s="752"/>
      <c r="O808" s="752"/>
      <c r="P808" s="753"/>
    </row>
    <row r="809" spans="1:16" x14ac:dyDescent="0.2">
      <c r="A809" s="45"/>
      <c r="B809" s="45"/>
      <c r="C809" s="713"/>
      <c r="D809" s="714"/>
      <c r="E809" s="714"/>
      <c r="F809" s="714"/>
      <c r="G809" s="714"/>
      <c r="H809" s="715"/>
      <c r="J809" s="45"/>
      <c r="K809" s="754"/>
      <c r="L809" s="755"/>
      <c r="M809" s="755"/>
      <c r="N809" s="755"/>
      <c r="O809" s="755"/>
      <c r="P809" s="756"/>
    </row>
    <row r="810" spans="1:16" x14ac:dyDescent="0.2">
      <c r="A810" s="45"/>
      <c r="B810" s="45"/>
      <c r="C810" s="45"/>
      <c r="D810" s="45"/>
      <c r="E810" s="45"/>
      <c r="F810" s="45"/>
      <c r="J810" s="45"/>
      <c r="K810" s="45"/>
      <c r="L810" s="45"/>
    </row>
    <row r="811" spans="1:16" x14ac:dyDescent="0.2">
      <c r="A811" s="45"/>
      <c r="B811" s="45"/>
      <c r="C811" s="457" t="s">
        <v>134</v>
      </c>
      <c r="D811" s="457"/>
      <c r="E811" s="457"/>
      <c r="F811" s="458"/>
      <c r="G811" s="718" t="str">
        <f>IF('Prop C'!$D$961="","",'Prop C'!$D$961)</f>
        <v/>
      </c>
      <c r="J811" s="426" t="s">
        <v>135</v>
      </c>
      <c r="K811" s="426"/>
      <c r="L811" s="426"/>
      <c r="M811" s="427"/>
      <c r="N811" s="718" t="str">
        <f>IF('Prop C'!$K$961="","",'Prop C'!$K$961)</f>
        <v/>
      </c>
    </row>
    <row r="812" spans="1:16" x14ac:dyDescent="0.2">
      <c r="A812" s="45"/>
      <c r="B812" s="45"/>
      <c r="C812" s="457"/>
      <c r="D812" s="457"/>
      <c r="E812" s="457"/>
      <c r="F812" s="458"/>
      <c r="G812" s="719"/>
      <c r="J812" s="426"/>
      <c r="K812" s="426"/>
      <c r="L812" s="426"/>
      <c r="M812" s="427"/>
      <c r="N812" s="719"/>
    </row>
    <row r="813" spans="1:16" x14ac:dyDescent="0.2">
      <c r="A813" s="45"/>
      <c r="B813" s="45"/>
      <c r="C813" s="457"/>
      <c r="D813" s="457"/>
      <c r="E813" s="457"/>
      <c r="F813" s="458"/>
      <c r="G813" s="720"/>
      <c r="J813" s="426"/>
      <c r="K813" s="426"/>
      <c r="L813" s="426"/>
      <c r="M813" s="427"/>
      <c r="N813" s="720"/>
    </row>
    <row r="814" spans="1:16" x14ac:dyDescent="0.2">
      <c r="A814" s="45"/>
      <c r="B814" s="45"/>
      <c r="C814" s="45"/>
      <c r="D814" s="45"/>
      <c r="E814" s="45"/>
      <c r="F814" s="45"/>
      <c r="J814" s="45"/>
      <c r="K814" s="45"/>
      <c r="L814" s="45"/>
    </row>
    <row r="815" spans="1:16" x14ac:dyDescent="0.2">
      <c r="A815" s="45"/>
      <c r="B815" s="45"/>
      <c r="C815" s="457" t="s">
        <v>264</v>
      </c>
      <c r="D815" s="457"/>
      <c r="E815" s="457"/>
      <c r="F815" s="458"/>
      <c r="G815" s="718" t="str">
        <f>IF('Prop C'!$D$963="","",'Prop C'!$D$963)</f>
        <v/>
      </c>
      <c r="J815" s="426" t="s">
        <v>136</v>
      </c>
      <c r="K815" s="426"/>
      <c r="L815" s="426"/>
      <c r="M815" s="427"/>
      <c r="N815" s="718" t="str">
        <f>IF('Prop C'!$K$963="","",'Prop C'!$K$963)</f>
        <v/>
      </c>
    </row>
    <row r="816" spans="1:16" x14ac:dyDescent="0.2">
      <c r="A816" s="45"/>
      <c r="B816" s="45"/>
      <c r="C816" s="457"/>
      <c r="D816" s="457"/>
      <c r="E816" s="457"/>
      <c r="F816" s="458"/>
      <c r="G816" s="719"/>
      <c r="J816" s="426"/>
      <c r="K816" s="426"/>
      <c r="L816" s="426"/>
      <c r="M816" s="427"/>
      <c r="N816" s="719"/>
    </row>
    <row r="817" spans="1:16" x14ac:dyDescent="0.2">
      <c r="A817" s="45"/>
      <c r="B817" s="45"/>
      <c r="C817" s="457"/>
      <c r="D817" s="457"/>
      <c r="E817" s="457"/>
      <c r="F817" s="458"/>
      <c r="G817" s="720"/>
      <c r="J817" s="426"/>
      <c r="K817" s="426"/>
      <c r="L817" s="426"/>
      <c r="M817" s="427"/>
      <c r="N817" s="720"/>
    </row>
    <row r="818" spans="1:16" x14ac:dyDescent="0.2">
      <c r="A818" s="45"/>
      <c r="B818" s="45"/>
      <c r="C818" s="45"/>
      <c r="D818" s="45"/>
      <c r="E818" s="45"/>
      <c r="F818" s="45"/>
      <c r="J818" s="45"/>
      <c r="K818" s="45"/>
      <c r="L818" s="45"/>
    </row>
    <row r="819" spans="1:16" ht="12.75" customHeight="1" x14ac:dyDescent="0.2">
      <c r="A819" s="45"/>
      <c r="B819" s="45"/>
      <c r="C819" s="721" t="s">
        <v>164</v>
      </c>
      <c r="D819" s="722"/>
      <c r="E819" s="722"/>
      <c r="F819" s="722"/>
      <c r="G819" s="723"/>
      <c r="J819" s="334"/>
      <c r="K819" s="334"/>
      <c r="L819" s="334"/>
    </row>
    <row r="820" spans="1:16" x14ac:dyDescent="0.2">
      <c r="A820" s="45"/>
      <c r="B820" s="45"/>
      <c r="C820" s="707" t="str">
        <f>IF('Prop C'!$D$965="","",'Prop C'!$D$965)</f>
        <v/>
      </c>
      <c r="D820" s="708"/>
      <c r="E820" s="708"/>
      <c r="F820" s="708"/>
      <c r="G820" s="708"/>
      <c r="H820" s="709"/>
      <c r="J820" s="334"/>
      <c r="K820" s="334"/>
      <c r="L820" s="334"/>
      <c r="M820" s="332" t="s">
        <v>165</v>
      </c>
      <c r="N820" s="724" t="str">
        <f>IF('Prop C'!$K$965="","",'Prop C'!$K$965)</f>
        <v/>
      </c>
      <c r="O820" s="725"/>
    </row>
    <row r="821" spans="1:16" x14ac:dyDescent="0.2">
      <c r="A821" s="45"/>
      <c r="B821" s="45"/>
      <c r="C821" s="710"/>
      <c r="D821" s="711"/>
      <c r="E821" s="711"/>
      <c r="F821" s="711"/>
      <c r="G821" s="711"/>
      <c r="H821" s="712"/>
      <c r="J821" s="334"/>
      <c r="K821" s="334"/>
      <c r="L821" s="334"/>
      <c r="M821" s="347"/>
      <c r="N821" s="35"/>
    </row>
    <row r="822" spans="1:16" x14ac:dyDescent="0.2">
      <c r="A822" s="45"/>
      <c r="B822" s="45"/>
      <c r="C822" s="710"/>
      <c r="D822" s="711"/>
      <c r="E822" s="711"/>
      <c r="F822" s="711"/>
      <c r="G822" s="711"/>
      <c r="H822" s="712"/>
      <c r="J822" s="45"/>
      <c r="K822" s="45"/>
      <c r="L822" s="45"/>
      <c r="M822" s="347"/>
      <c r="N822" s="35"/>
    </row>
    <row r="823" spans="1:16" ht="12.75" customHeight="1" x14ac:dyDescent="0.2">
      <c r="A823" s="45"/>
      <c r="B823" s="45"/>
      <c r="C823" s="710"/>
      <c r="D823" s="711"/>
      <c r="E823" s="711"/>
      <c r="F823" s="711"/>
      <c r="G823" s="711"/>
      <c r="H823" s="712"/>
      <c r="J823" s="461" t="s">
        <v>166</v>
      </c>
      <c r="K823" s="461"/>
      <c r="L823" s="461"/>
      <c r="M823" s="461"/>
      <c r="N823" s="697" t="str">
        <f>IF('Prop A'!$D$971="","",'Prop A'!$D$971)</f>
        <v/>
      </c>
      <c r="O823" s="698"/>
    </row>
    <row r="824" spans="1:16" x14ac:dyDescent="0.2">
      <c r="A824" s="45"/>
      <c r="B824" s="45"/>
      <c r="C824" s="710"/>
      <c r="D824" s="711"/>
      <c r="E824" s="711"/>
      <c r="F824" s="711"/>
      <c r="G824" s="711"/>
      <c r="H824" s="712"/>
      <c r="J824" s="461"/>
      <c r="K824" s="461"/>
      <c r="L824" s="461"/>
      <c r="M824" s="461"/>
      <c r="N824" s="699"/>
      <c r="O824" s="700"/>
    </row>
    <row r="825" spans="1:16" x14ac:dyDescent="0.2">
      <c r="A825" s="45"/>
      <c r="B825" s="45"/>
      <c r="C825" s="710"/>
      <c r="D825" s="711"/>
      <c r="E825" s="711"/>
      <c r="F825" s="711"/>
      <c r="G825" s="711"/>
      <c r="H825" s="712"/>
      <c r="J825" s="45"/>
      <c r="K825" s="45"/>
      <c r="L825" s="45"/>
    </row>
    <row r="826" spans="1:16" x14ac:dyDescent="0.2">
      <c r="A826" s="45"/>
      <c r="B826" s="45"/>
      <c r="C826" s="713"/>
      <c r="D826" s="714"/>
      <c r="E826" s="714"/>
      <c r="F826" s="714"/>
      <c r="G826" s="714"/>
      <c r="H826" s="715"/>
      <c r="J826" s="45"/>
      <c r="K826" s="45"/>
      <c r="L826" s="45"/>
    </row>
    <row r="827" spans="1:16" x14ac:dyDescent="0.2">
      <c r="A827" s="45"/>
      <c r="B827" s="45"/>
      <c r="C827" s="45"/>
      <c r="D827" s="45"/>
      <c r="E827" s="45"/>
      <c r="F827" s="45"/>
      <c r="J827" s="45"/>
      <c r="K827" s="45"/>
      <c r="L827" s="45"/>
    </row>
    <row r="828" spans="1:16" ht="12.75" customHeight="1" x14ac:dyDescent="0.2">
      <c r="A828" s="45"/>
      <c r="C828" s="461" t="s">
        <v>244</v>
      </c>
      <c r="D828" s="461"/>
      <c r="E828" s="461"/>
      <c r="F828" s="427"/>
      <c r="G828" s="697" t="str">
        <f>IF('Prop C'!$K$971="","",'Prop C'!$K$971)</f>
        <v/>
      </c>
      <c r="H828" s="698"/>
      <c r="K828" s="701" t="s">
        <v>245</v>
      </c>
      <c r="L828" s="702"/>
      <c r="M828" s="702"/>
      <c r="N828" s="702"/>
      <c r="O828" s="703"/>
    </row>
    <row r="829" spans="1:16" ht="12.75" customHeight="1" x14ac:dyDescent="0.2">
      <c r="A829" s="45"/>
      <c r="C829" s="461"/>
      <c r="D829" s="461"/>
      <c r="E829" s="461"/>
      <c r="F829" s="427"/>
      <c r="G829" s="699"/>
      <c r="H829" s="700"/>
      <c r="K829" s="704"/>
      <c r="L829" s="705"/>
      <c r="M829" s="705"/>
      <c r="N829" s="705"/>
      <c r="O829" s="706"/>
    </row>
    <row r="830" spans="1:16" x14ac:dyDescent="0.2">
      <c r="A830" s="45"/>
      <c r="B830" s="45"/>
      <c r="C830" s="45"/>
      <c r="D830" s="45"/>
      <c r="E830" s="45"/>
      <c r="F830" s="45"/>
      <c r="J830" s="45"/>
      <c r="K830" s="707" t="str">
        <f>IF('Prop C'!$D$977="","",'Prop C'!$D$977)</f>
        <v/>
      </c>
      <c r="L830" s="708"/>
      <c r="M830" s="708"/>
      <c r="N830" s="708"/>
      <c r="O830" s="708"/>
      <c r="P830" s="709"/>
    </row>
    <row r="831" spans="1:16" ht="12.75" customHeight="1" x14ac:dyDescent="0.2">
      <c r="A831" s="45"/>
      <c r="B831" s="45"/>
      <c r="C831" s="45"/>
      <c r="D831" s="45"/>
      <c r="E831" s="45"/>
      <c r="F831" s="45"/>
      <c r="J831" s="45"/>
      <c r="K831" s="710"/>
      <c r="L831" s="711"/>
      <c r="M831" s="711"/>
      <c r="N831" s="711"/>
      <c r="O831" s="711"/>
      <c r="P831" s="712"/>
    </row>
    <row r="832" spans="1:16" ht="12.75" customHeight="1" x14ac:dyDescent="0.2">
      <c r="A832" s="45"/>
      <c r="B832" s="716" t="s">
        <v>243</v>
      </c>
      <c r="C832" s="716"/>
      <c r="D832" s="716"/>
      <c r="E832" s="716"/>
      <c r="F832" s="717"/>
      <c r="G832" s="718" t="str">
        <f>IF('Prop C'!$K$977="","",'Prop C'!$K$977)</f>
        <v/>
      </c>
      <c r="J832" s="45"/>
      <c r="K832" s="710"/>
      <c r="L832" s="711"/>
      <c r="M832" s="711"/>
      <c r="N832" s="711"/>
      <c r="O832" s="711"/>
      <c r="P832" s="712"/>
    </row>
    <row r="833" spans="1:16" x14ac:dyDescent="0.2">
      <c r="A833" s="45"/>
      <c r="B833" s="716"/>
      <c r="C833" s="716"/>
      <c r="D833" s="716"/>
      <c r="E833" s="716"/>
      <c r="F833" s="717"/>
      <c r="G833" s="719"/>
      <c r="J833" s="45"/>
      <c r="K833" s="710"/>
      <c r="L833" s="711"/>
      <c r="M833" s="711"/>
      <c r="N833" s="711"/>
      <c r="O833" s="711"/>
      <c r="P833" s="712"/>
    </row>
    <row r="834" spans="1:16" x14ac:dyDescent="0.2">
      <c r="A834" s="45"/>
      <c r="B834" s="716"/>
      <c r="C834" s="716"/>
      <c r="D834" s="716"/>
      <c r="E834" s="716"/>
      <c r="F834" s="717"/>
      <c r="G834" s="719"/>
      <c r="J834" s="45"/>
      <c r="K834" s="710"/>
      <c r="L834" s="711"/>
      <c r="M834" s="711"/>
      <c r="N834" s="711"/>
      <c r="O834" s="711"/>
      <c r="P834" s="712"/>
    </row>
    <row r="835" spans="1:16" x14ac:dyDescent="0.2">
      <c r="A835" s="45"/>
      <c r="B835" s="716"/>
      <c r="C835" s="716"/>
      <c r="D835" s="716"/>
      <c r="E835" s="716"/>
      <c r="F835" s="717"/>
      <c r="G835" s="720"/>
      <c r="J835" s="45"/>
      <c r="K835" s="710"/>
      <c r="L835" s="711"/>
      <c r="M835" s="711"/>
      <c r="N835" s="711"/>
      <c r="O835" s="711"/>
      <c r="P835" s="712"/>
    </row>
    <row r="836" spans="1:16" x14ac:dyDescent="0.2">
      <c r="A836" s="45"/>
      <c r="B836" s="45"/>
      <c r="C836" s="45"/>
      <c r="D836" s="45"/>
      <c r="E836" s="45"/>
      <c r="F836" s="45"/>
      <c r="J836" s="45"/>
      <c r="K836" s="713"/>
      <c r="L836" s="714"/>
      <c r="M836" s="714"/>
      <c r="N836" s="714"/>
      <c r="O836" s="714"/>
      <c r="P836" s="715"/>
    </row>
    <row r="837" spans="1:16" x14ac:dyDescent="0.2">
      <c r="A837" s="45"/>
      <c r="J837" s="45"/>
    </row>
    <row r="838" spans="1:16" ht="12.75" customHeight="1" x14ac:dyDescent="0.2">
      <c r="A838" s="45"/>
      <c r="B838" s="457" t="s">
        <v>246</v>
      </c>
      <c r="C838" s="457"/>
      <c r="D838" s="457"/>
      <c r="E838" s="457"/>
      <c r="F838" s="458"/>
      <c r="G838" s="718" t="str">
        <f>IF('Prop C'!$D$983="","",'Prop C'!$D$983)</f>
        <v/>
      </c>
      <c r="I838" s="457" t="s">
        <v>247</v>
      </c>
      <c r="J838" s="457"/>
      <c r="K838" s="457"/>
      <c r="L838" s="457"/>
      <c r="M838" s="458"/>
      <c r="N838" s="718" t="str">
        <f>IF('Prop C'!$K$983="","",'Prop C'!$K$983)</f>
        <v/>
      </c>
    </row>
    <row r="839" spans="1:16" x14ac:dyDescent="0.2">
      <c r="A839" s="45"/>
      <c r="B839" s="457"/>
      <c r="C839" s="457"/>
      <c r="D839" s="457"/>
      <c r="E839" s="457"/>
      <c r="F839" s="458"/>
      <c r="G839" s="719"/>
      <c r="I839" s="457"/>
      <c r="J839" s="457"/>
      <c r="K839" s="457"/>
      <c r="L839" s="457"/>
      <c r="M839" s="458"/>
      <c r="N839" s="719"/>
    </row>
    <row r="840" spans="1:16" x14ac:dyDescent="0.2">
      <c r="A840" s="45"/>
      <c r="B840" s="457"/>
      <c r="C840" s="457"/>
      <c r="D840" s="457"/>
      <c r="E840" s="457"/>
      <c r="F840" s="458"/>
      <c r="G840" s="719"/>
      <c r="I840" s="457"/>
      <c r="J840" s="457"/>
      <c r="K840" s="457"/>
      <c r="L840" s="457"/>
      <c r="M840" s="458"/>
      <c r="N840" s="719"/>
    </row>
    <row r="841" spans="1:16" x14ac:dyDescent="0.2">
      <c r="A841" s="45"/>
      <c r="B841" s="457"/>
      <c r="C841" s="457"/>
      <c r="D841" s="457"/>
      <c r="E841" s="457"/>
      <c r="F841" s="458"/>
      <c r="G841" s="720"/>
      <c r="I841" s="457"/>
      <c r="J841" s="457"/>
      <c r="K841" s="457"/>
      <c r="L841" s="457"/>
      <c r="M841" s="458"/>
      <c r="N841" s="720"/>
    </row>
    <row r="842" spans="1:16" x14ac:dyDescent="0.2">
      <c r="A842" s="45"/>
      <c r="J842" s="45"/>
    </row>
    <row r="843" spans="1:16" ht="12.75" customHeight="1" x14ac:dyDescent="0.2">
      <c r="A843" s="45"/>
      <c r="B843" s="457" t="s">
        <v>283</v>
      </c>
      <c r="C843" s="457"/>
      <c r="D843" s="457"/>
      <c r="E843" s="457"/>
      <c r="F843" s="458"/>
      <c r="G843" s="718" t="str">
        <f>IF('Prop C'!$D$985="","",'Prop C'!$D$985)</f>
        <v/>
      </c>
      <c r="J843" s="45"/>
    </row>
    <row r="844" spans="1:16" x14ac:dyDescent="0.2">
      <c r="A844" s="45"/>
      <c r="B844" s="457"/>
      <c r="C844" s="457"/>
      <c r="D844" s="457"/>
      <c r="E844" s="457"/>
      <c r="F844" s="458"/>
      <c r="G844" s="719"/>
      <c r="J844" s="45"/>
    </row>
    <row r="845" spans="1:16" x14ac:dyDescent="0.2">
      <c r="A845" s="45"/>
      <c r="B845" s="457"/>
      <c r="C845" s="457"/>
      <c r="D845" s="457"/>
      <c r="E845" s="457"/>
      <c r="F845" s="458"/>
      <c r="G845" s="719"/>
      <c r="J845" s="45"/>
    </row>
    <row r="846" spans="1:16" x14ac:dyDescent="0.2">
      <c r="A846" s="45"/>
      <c r="B846" s="457"/>
      <c r="C846" s="457"/>
      <c r="D846" s="457"/>
      <c r="E846" s="457"/>
      <c r="F846" s="458"/>
      <c r="G846" s="720"/>
      <c r="J846" s="45"/>
    </row>
    <row r="847" spans="1:16" x14ac:dyDescent="0.2">
      <c r="A847" s="45"/>
      <c r="J847" s="45"/>
    </row>
    <row r="848" spans="1:16" x14ac:dyDescent="0.2">
      <c r="A848" s="45"/>
      <c r="B848" s="45"/>
      <c r="C848" s="45"/>
      <c r="D848" s="45"/>
      <c r="E848" s="45"/>
      <c r="F848" s="45"/>
      <c r="J848" s="45"/>
    </row>
    <row r="849" spans="1:17" ht="15" x14ac:dyDescent="0.25">
      <c r="A849" s="45"/>
      <c r="B849" s="203" t="s">
        <v>208</v>
      </c>
      <c r="C849" s="45"/>
      <c r="D849" s="45"/>
      <c r="E849" s="45"/>
      <c r="F849" s="45"/>
      <c r="J849" s="45"/>
      <c r="K849" s="45"/>
      <c r="L849" s="45"/>
    </row>
    <row r="850" spans="1:17" x14ac:dyDescent="0.2">
      <c r="A850" s="45"/>
      <c r="B850" s="45"/>
      <c r="C850" s="45"/>
      <c r="D850" s="45"/>
      <c r="E850" s="45"/>
      <c r="F850" s="45"/>
      <c r="J850" s="45"/>
      <c r="K850" s="45"/>
      <c r="L850" s="45"/>
    </row>
    <row r="851" spans="1:17" x14ac:dyDescent="0.2">
      <c r="C851" s="742" t="s">
        <v>73</v>
      </c>
      <c r="D851" s="743"/>
      <c r="E851" s="45"/>
      <c r="F851" s="45"/>
      <c r="J851" s="60" t="s">
        <v>74</v>
      </c>
      <c r="K851" s="45"/>
      <c r="L851" s="45"/>
      <c r="M851" s="45"/>
      <c r="N851" s="45"/>
    </row>
    <row r="852" spans="1:17" x14ac:dyDescent="0.2">
      <c r="A852" s="45"/>
      <c r="C852" s="757" t="str">
        <f>IF('Prop C'!$B$991="","",'Prop C'!$B$991)</f>
        <v/>
      </c>
      <c r="D852" s="758"/>
      <c r="E852" s="758"/>
      <c r="F852" s="758"/>
      <c r="G852" s="758"/>
      <c r="H852" s="759"/>
      <c r="J852" s="757" t="str">
        <f>IF('Prop C'!$H$991="","",'Prop C'!$H$991)</f>
        <v/>
      </c>
      <c r="K852" s="758"/>
      <c r="L852" s="758"/>
      <c r="M852" s="758"/>
      <c r="N852" s="758"/>
      <c r="O852" s="759"/>
    </row>
    <row r="853" spans="1:17" x14ac:dyDescent="0.2">
      <c r="A853" s="45"/>
      <c r="C853" s="760"/>
      <c r="D853" s="761"/>
      <c r="E853" s="761"/>
      <c r="F853" s="761"/>
      <c r="G853" s="761"/>
      <c r="H853" s="762"/>
      <c r="J853" s="760"/>
      <c r="K853" s="761"/>
      <c r="L853" s="761"/>
      <c r="M853" s="761"/>
      <c r="N853" s="761"/>
      <c r="O853" s="762"/>
    </row>
    <row r="854" spans="1:17" x14ac:dyDescent="0.2">
      <c r="A854" s="45"/>
      <c r="C854" s="760"/>
      <c r="D854" s="761"/>
      <c r="E854" s="761"/>
      <c r="F854" s="761"/>
      <c r="G854" s="761"/>
      <c r="H854" s="762"/>
      <c r="J854" s="760"/>
      <c r="K854" s="761"/>
      <c r="L854" s="761"/>
      <c r="M854" s="761"/>
      <c r="N854" s="761"/>
      <c r="O854" s="762"/>
    </row>
    <row r="855" spans="1:17" x14ac:dyDescent="0.2">
      <c r="A855" s="45"/>
      <c r="C855" s="760"/>
      <c r="D855" s="761"/>
      <c r="E855" s="761"/>
      <c r="F855" s="761"/>
      <c r="G855" s="761"/>
      <c r="H855" s="762"/>
      <c r="J855" s="760"/>
      <c r="K855" s="761"/>
      <c r="L855" s="761"/>
      <c r="M855" s="761"/>
      <c r="N855" s="761"/>
      <c r="O855" s="762"/>
    </row>
    <row r="856" spans="1:17" x14ac:dyDescent="0.2">
      <c r="A856" s="45"/>
      <c r="C856" s="760"/>
      <c r="D856" s="761"/>
      <c r="E856" s="761"/>
      <c r="F856" s="761"/>
      <c r="G856" s="761"/>
      <c r="H856" s="762"/>
      <c r="J856" s="760"/>
      <c r="K856" s="761"/>
      <c r="L856" s="761"/>
      <c r="M856" s="761"/>
      <c r="N856" s="761"/>
      <c r="O856" s="762"/>
    </row>
    <row r="857" spans="1:17" x14ac:dyDescent="0.2">
      <c r="A857" s="45"/>
      <c r="C857" s="760"/>
      <c r="D857" s="761"/>
      <c r="E857" s="761"/>
      <c r="F857" s="761"/>
      <c r="G857" s="761"/>
      <c r="H857" s="762"/>
      <c r="J857" s="760"/>
      <c r="K857" s="761"/>
      <c r="L857" s="761"/>
      <c r="M857" s="761"/>
      <c r="N857" s="761"/>
      <c r="O857" s="762"/>
    </row>
    <row r="858" spans="1:17" x14ac:dyDescent="0.2">
      <c r="A858" s="45"/>
      <c r="C858" s="763"/>
      <c r="D858" s="764"/>
      <c r="E858" s="764"/>
      <c r="F858" s="764"/>
      <c r="G858" s="764"/>
      <c r="H858" s="765"/>
      <c r="J858" s="763"/>
      <c r="K858" s="764"/>
      <c r="L858" s="764"/>
      <c r="M858" s="764"/>
      <c r="N858" s="764"/>
      <c r="O858" s="765"/>
    </row>
    <row r="859" spans="1:17" x14ac:dyDescent="0.2">
      <c r="A859" s="45"/>
      <c r="B859" s="45"/>
      <c r="C859" s="45"/>
      <c r="D859" s="45"/>
      <c r="E859" s="45"/>
      <c r="F859" s="45"/>
      <c r="G859" s="45"/>
      <c r="H859" s="45"/>
      <c r="I859" s="45"/>
      <c r="J859" s="45"/>
      <c r="K859" s="45"/>
      <c r="L859" s="45"/>
    </row>
    <row r="860" spans="1:17" x14ac:dyDescent="0.2">
      <c r="A860" s="45"/>
      <c r="B860" s="45"/>
      <c r="C860" s="45"/>
      <c r="D860" s="45"/>
      <c r="E860" s="45"/>
      <c r="F860" s="45"/>
      <c r="G860" s="45"/>
      <c r="H860" s="45"/>
      <c r="I860" s="45"/>
      <c r="J860" s="45"/>
      <c r="K860" s="45"/>
      <c r="L860" s="45"/>
    </row>
    <row r="861" spans="1:17" ht="15.75" thickBot="1" x14ac:dyDescent="0.25">
      <c r="A861" s="769" t="str">
        <f>CONCATENATE("Proponente: ",'Prop D'!$E$8)</f>
        <v>Proponente: Telemont/HPE</v>
      </c>
      <c r="B861" s="769"/>
      <c r="C861" s="769"/>
      <c r="D861" s="769"/>
      <c r="E861" s="769"/>
      <c r="F861" s="769"/>
      <c r="G861" s="769"/>
      <c r="H861" s="769"/>
      <c r="I861" s="769"/>
      <c r="J861" s="769"/>
      <c r="K861" s="769"/>
      <c r="L861" s="769"/>
      <c r="M861" s="769"/>
      <c r="N861" s="769"/>
      <c r="O861" s="769"/>
      <c r="P861" s="769"/>
      <c r="Q861" s="769"/>
    </row>
    <row r="863" spans="1:17" ht="15" x14ac:dyDescent="0.25">
      <c r="B863" s="203" t="str">
        <f>Máximo!$B$13</f>
        <v>Critérios de Inclusão</v>
      </c>
      <c r="E863" s="80" t="str">
        <f>IF('Prop D'!$K$13="","",'Prop D'!$K$13)</f>
        <v>Atende</v>
      </c>
    </row>
    <row r="866" spans="2:2" ht="15" x14ac:dyDescent="0.25">
      <c r="B866" s="203" t="str">
        <f>Máximo!$B$24</f>
        <v>Qualificação do Fornecedor</v>
      </c>
    </row>
    <row r="882" spans="2:16" ht="15" x14ac:dyDescent="0.25">
      <c r="B882" s="203" t="str">
        <f>Máximo!$B$30</f>
        <v>Produto</v>
      </c>
    </row>
    <row r="884" spans="2:16" ht="12.75" customHeight="1" x14ac:dyDescent="0.2">
      <c r="D884" s="204"/>
      <c r="E884" s="204"/>
      <c r="F884" s="209" t="s">
        <v>211</v>
      </c>
      <c r="G884" s="205" t="str">
        <f>IF('Prop D'!$I$32="","",'Prop D'!$I$32)</f>
        <v>Supera</v>
      </c>
    </row>
    <row r="886" spans="2:16" x14ac:dyDescent="0.2">
      <c r="C886" s="210"/>
      <c r="D886" s="211"/>
      <c r="E886" s="211"/>
      <c r="F886" s="211"/>
      <c r="G886" s="211"/>
      <c r="H886" s="211"/>
      <c r="I886" s="211"/>
      <c r="J886" s="211"/>
      <c r="K886" s="211"/>
      <c r="L886" s="211"/>
      <c r="M886" s="211"/>
      <c r="N886" s="211"/>
      <c r="O886" s="211"/>
      <c r="P886" s="212"/>
    </row>
    <row r="887" spans="2:16" x14ac:dyDescent="0.2">
      <c r="C887" s="213"/>
      <c r="D887" s="35"/>
      <c r="E887" s="35"/>
      <c r="F887" s="35"/>
      <c r="G887" s="35"/>
      <c r="H887" s="35"/>
      <c r="I887" s="35"/>
      <c r="J887" s="35"/>
      <c r="K887" s="35"/>
      <c r="L887" s="35"/>
      <c r="M887" s="35"/>
      <c r="N887" s="35"/>
      <c r="O887" s="35"/>
      <c r="P887" s="214"/>
    </row>
    <row r="888" spans="2:16" x14ac:dyDescent="0.2">
      <c r="C888" s="213"/>
      <c r="D888" s="35"/>
      <c r="E888" s="35"/>
      <c r="F888" s="35"/>
      <c r="G888" s="35"/>
      <c r="H888" s="35"/>
      <c r="I888" s="35"/>
      <c r="J888" s="35"/>
      <c r="K888" s="35"/>
      <c r="L888" s="35"/>
      <c r="M888" s="35"/>
      <c r="N888" s="35"/>
      <c r="O888" s="35"/>
      <c r="P888" s="214"/>
    </row>
    <row r="889" spans="2:16" x14ac:dyDescent="0.2">
      <c r="C889" s="213"/>
      <c r="D889" s="35"/>
      <c r="E889" s="35"/>
      <c r="F889" s="35"/>
      <c r="G889" s="35"/>
      <c r="H889" s="35"/>
      <c r="I889" s="35"/>
      <c r="J889" s="35"/>
      <c r="K889" s="35"/>
      <c r="L889" s="35"/>
      <c r="M889" s="35"/>
      <c r="N889" s="35"/>
      <c r="O889" s="35"/>
      <c r="P889" s="214"/>
    </row>
    <row r="890" spans="2:16" x14ac:dyDescent="0.2">
      <c r="C890" s="213"/>
      <c r="D890" s="35"/>
      <c r="E890" s="35"/>
      <c r="F890" s="35"/>
      <c r="G890" s="35"/>
      <c r="H890" s="35"/>
      <c r="I890" s="35"/>
      <c r="J890" s="35"/>
      <c r="K890" s="35"/>
      <c r="L890" s="35"/>
      <c r="M890" s="35"/>
      <c r="N890" s="35"/>
      <c r="O890" s="35"/>
      <c r="P890" s="214"/>
    </row>
    <row r="891" spans="2:16" x14ac:dyDescent="0.2">
      <c r="C891" s="213"/>
      <c r="D891" s="35"/>
      <c r="E891" s="35"/>
      <c r="F891" s="35"/>
      <c r="G891" s="35"/>
      <c r="H891" s="35"/>
      <c r="I891" s="35"/>
      <c r="J891" s="35"/>
      <c r="K891" s="35"/>
      <c r="L891" s="35"/>
      <c r="M891" s="35"/>
      <c r="N891" s="35"/>
      <c r="O891" s="35"/>
      <c r="P891" s="214"/>
    </row>
    <row r="892" spans="2:16" x14ac:dyDescent="0.2">
      <c r="C892" s="213"/>
      <c r="D892" s="35"/>
      <c r="E892" s="35"/>
      <c r="F892" s="35"/>
      <c r="G892" s="35"/>
      <c r="H892" s="35"/>
      <c r="I892" s="35"/>
      <c r="J892" s="35"/>
      <c r="K892" s="35"/>
      <c r="L892" s="35"/>
      <c r="M892" s="35"/>
      <c r="N892" s="35"/>
      <c r="O892" s="35"/>
      <c r="P892" s="214"/>
    </row>
    <row r="893" spans="2:16" x14ac:dyDescent="0.2">
      <c r="C893" s="213"/>
      <c r="D893" s="35"/>
      <c r="E893" s="35"/>
      <c r="F893" s="35"/>
      <c r="G893" s="35"/>
      <c r="H893" s="35"/>
      <c r="I893" s="35"/>
      <c r="J893" s="35"/>
      <c r="K893" s="35"/>
      <c r="L893" s="35"/>
      <c r="M893" s="35"/>
      <c r="N893" s="35"/>
      <c r="O893" s="35"/>
      <c r="P893" s="214"/>
    </row>
    <row r="894" spans="2:16" x14ac:dyDescent="0.2">
      <c r="C894" s="213"/>
      <c r="D894" s="35"/>
      <c r="E894" s="35"/>
      <c r="F894" s="35"/>
      <c r="G894" s="35"/>
      <c r="H894" s="35"/>
      <c r="I894" s="35"/>
      <c r="J894" s="35"/>
      <c r="K894" s="35"/>
      <c r="L894" s="35"/>
      <c r="M894" s="35"/>
      <c r="N894" s="35"/>
      <c r="O894" s="35"/>
      <c r="P894" s="214"/>
    </row>
    <row r="895" spans="2:16" x14ac:dyDescent="0.2">
      <c r="C895" s="213"/>
      <c r="D895" s="35"/>
      <c r="E895" s="35"/>
      <c r="F895" s="35"/>
      <c r="G895" s="35"/>
      <c r="H895" s="35"/>
      <c r="I895" s="35"/>
      <c r="J895" s="35"/>
      <c r="K895" s="35"/>
      <c r="L895" s="35"/>
      <c r="M895" s="35"/>
      <c r="N895" s="35"/>
      <c r="O895" s="35"/>
      <c r="P895" s="214"/>
    </row>
    <row r="896" spans="2:16" x14ac:dyDescent="0.2">
      <c r="C896" s="213"/>
      <c r="D896" s="35"/>
      <c r="E896" s="35"/>
      <c r="F896" s="35"/>
      <c r="G896" s="35"/>
      <c r="H896" s="35"/>
      <c r="I896" s="35"/>
      <c r="J896" s="35"/>
      <c r="K896" s="35"/>
      <c r="L896" s="35"/>
      <c r="M896" s="35"/>
      <c r="N896" s="35"/>
      <c r="O896" s="35"/>
      <c r="P896" s="214"/>
    </row>
    <row r="897" spans="3:16" x14ac:dyDescent="0.2">
      <c r="C897" s="213"/>
      <c r="D897" s="35"/>
      <c r="E897" s="35"/>
      <c r="F897" s="35"/>
      <c r="G897" s="35"/>
      <c r="H897" s="35"/>
      <c r="I897" s="35"/>
      <c r="J897" s="35"/>
      <c r="K897" s="35"/>
      <c r="L897" s="35"/>
      <c r="M897" s="35"/>
      <c r="N897" s="35"/>
      <c r="O897" s="35"/>
      <c r="P897" s="214"/>
    </row>
    <row r="898" spans="3:16" x14ac:dyDescent="0.2">
      <c r="C898" s="213"/>
      <c r="D898" s="35"/>
      <c r="E898" s="35"/>
      <c r="F898" s="35"/>
      <c r="G898" s="35"/>
      <c r="H898" s="35"/>
      <c r="I898" s="35"/>
      <c r="J898" s="35"/>
      <c r="K898" s="35"/>
      <c r="L898" s="35"/>
      <c r="M898" s="35"/>
      <c r="N898" s="35"/>
      <c r="O898" s="35"/>
      <c r="P898" s="214"/>
    </row>
    <row r="899" spans="3:16" x14ac:dyDescent="0.2">
      <c r="C899" s="213"/>
      <c r="D899" s="35"/>
      <c r="E899" s="35"/>
      <c r="F899" s="35"/>
      <c r="G899" s="35"/>
      <c r="H899" s="35"/>
      <c r="I899" s="35"/>
      <c r="J899" s="35"/>
      <c r="K899" s="35"/>
      <c r="L899" s="35"/>
      <c r="M899" s="35"/>
      <c r="N899" s="35"/>
      <c r="O899" s="35"/>
      <c r="P899" s="214"/>
    </row>
    <row r="900" spans="3:16" x14ac:dyDescent="0.2">
      <c r="C900" s="213"/>
      <c r="D900" s="35"/>
      <c r="E900" s="35"/>
      <c r="F900" s="35"/>
      <c r="G900" s="35"/>
      <c r="H900" s="35"/>
      <c r="I900" s="35"/>
      <c r="J900" s="35"/>
      <c r="K900" s="35"/>
      <c r="L900" s="35"/>
      <c r="M900" s="35"/>
      <c r="N900" s="35"/>
      <c r="O900" s="35"/>
      <c r="P900" s="214"/>
    </row>
    <row r="901" spans="3:16" x14ac:dyDescent="0.2">
      <c r="C901" s="213"/>
      <c r="D901" s="35"/>
      <c r="E901" s="35"/>
      <c r="F901" s="35"/>
      <c r="G901" s="35"/>
      <c r="H901" s="35"/>
      <c r="I901" s="35"/>
      <c r="J901" s="35"/>
      <c r="K901" s="35"/>
      <c r="L901" s="35"/>
      <c r="M901" s="35"/>
      <c r="N901" s="35"/>
      <c r="O901" s="35"/>
      <c r="P901" s="214"/>
    </row>
    <row r="902" spans="3:16" x14ac:dyDescent="0.2">
      <c r="C902" s="213"/>
      <c r="D902" s="35"/>
      <c r="E902" s="35"/>
      <c r="F902" s="35"/>
      <c r="G902" s="35"/>
      <c r="H902" s="35"/>
      <c r="I902" s="35"/>
      <c r="J902" s="35"/>
      <c r="K902" s="35"/>
      <c r="L902" s="35"/>
      <c r="M902" s="35"/>
      <c r="N902" s="35"/>
      <c r="O902" s="35"/>
      <c r="P902" s="214"/>
    </row>
    <row r="903" spans="3:16" x14ac:dyDescent="0.2">
      <c r="C903" s="213"/>
      <c r="D903" s="35"/>
      <c r="E903" s="35"/>
      <c r="F903" s="35"/>
      <c r="G903" s="35"/>
      <c r="H903" s="35"/>
      <c r="I903" s="35"/>
      <c r="J903" s="35"/>
      <c r="K903" s="35"/>
      <c r="L903" s="35"/>
      <c r="M903" s="35"/>
      <c r="N903" s="35"/>
      <c r="O903" s="35"/>
      <c r="P903" s="214"/>
    </row>
    <row r="904" spans="3:16" x14ac:dyDescent="0.2">
      <c r="C904" s="213"/>
      <c r="D904" s="35"/>
      <c r="E904" s="35"/>
      <c r="F904" s="35"/>
      <c r="G904" s="35"/>
      <c r="H904" s="35"/>
      <c r="I904" s="35"/>
      <c r="J904" s="35"/>
      <c r="K904" s="35"/>
      <c r="L904" s="35"/>
      <c r="M904" s="35"/>
      <c r="N904" s="35"/>
      <c r="O904" s="35"/>
      <c r="P904" s="214"/>
    </row>
    <row r="905" spans="3:16" x14ac:dyDescent="0.2">
      <c r="C905" s="213"/>
      <c r="D905" s="35"/>
      <c r="E905" s="35"/>
      <c r="F905" s="35"/>
      <c r="G905" s="35"/>
      <c r="H905" s="35"/>
      <c r="I905" s="35"/>
      <c r="J905" s="35"/>
      <c r="K905" s="35"/>
      <c r="L905" s="35"/>
      <c r="M905" s="35"/>
      <c r="N905" s="35"/>
      <c r="O905" s="35"/>
      <c r="P905" s="214"/>
    </row>
    <row r="906" spans="3:16" x14ac:dyDescent="0.2">
      <c r="C906" s="213"/>
      <c r="D906" s="35"/>
      <c r="E906" s="35"/>
      <c r="F906" s="35"/>
      <c r="G906" s="35"/>
      <c r="H906" s="35"/>
      <c r="I906" s="35"/>
      <c r="J906" s="35"/>
      <c r="K906" s="35"/>
      <c r="L906" s="35"/>
      <c r="M906" s="35"/>
      <c r="N906" s="35"/>
      <c r="O906" s="35"/>
      <c r="P906" s="214"/>
    </row>
    <row r="907" spans="3:16" x14ac:dyDescent="0.2">
      <c r="C907" s="213"/>
      <c r="D907" s="35"/>
      <c r="E907" s="35"/>
      <c r="F907" s="35"/>
      <c r="G907" s="35"/>
      <c r="H907" s="35"/>
      <c r="I907" s="35"/>
      <c r="J907" s="35"/>
      <c r="K907" s="35"/>
      <c r="L907" s="35"/>
      <c r="M907" s="35"/>
      <c r="N907" s="35"/>
      <c r="O907" s="35"/>
      <c r="P907" s="214"/>
    </row>
    <row r="908" spans="3:16" x14ac:dyDescent="0.2">
      <c r="C908" s="213"/>
      <c r="D908" s="35"/>
      <c r="E908" s="35"/>
      <c r="F908" s="35"/>
      <c r="G908" s="35"/>
      <c r="H908" s="35"/>
      <c r="I908" s="35"/>
      <c r="J908" s="35"/>
      <c r="K908" s="35"/>
      <c r="L908" s="35"/>
      <c r="M908" s="35"/>
      <c r="N908" s="35"/>
      <c r="O908" s="35"/>
      <c r="P908" s="214"/>
    </row>
    <row r="909" spans="3:16" x14ac:dyDescent="0.2">
      <c r="C909" s="213"/>
      <c r="D909" s="35"/>
      <c r="E909" s="35"/>
      <c r="F909" s="35"/>
      <c r="G909" s="35"/>
      <c r="H909" s="35"/>
      <c r="I909" s="35"/>
      <c r="J909" s="35"/>
      <c r="K909" s="35"/>
      <c r="L909" s="35"/>
      <c r="M909" s="35"/>
      <c r="N909" s="35"/>
      <c r="O909" s="35"/>
      <c r="P909" s="214"/>
    </row>
    <row r="910" spans="3:16" x14ac:dyDescent="0.2">
      <c r="C910" s="213"/>
      <c r="D910" s="35"/>
      <c r="E910" s="35"/>
      <c r="F910" s="35"/>
      <c r="G910" s="35"/>
      <c r="H910" s="35"/>
      <c r="I910" s="35"/>
      <c r="J910" s="35"/>
      <c r="K910" s="35"/>
      <c r="L910" s="35"/>
      <c r="M910" s="35"/>
      <c r="N910" s="35"/>
      <c r="O910" s="35"/>
      <c r="P910" s="214"/>
    </row>
    <row r="911" spans="3:16" x14ac:dyDescent="0.2">
      <c r="C911" s="213"/>
      <c r="D911" s="35"/>
      <c r="E911" s="35"/>
      <c r="F911" s="35"/>
      <c r="G911" s="35"/>
      <c r="H911" s="35"/>
      <c r="I911" s="35"/>
      <c r="J911" s="35"/>
      <c r="K911" s="35"/>
      <c r="L911" s="35"/>
      <c r="M911" s="35"/>
      <c r="N911" s="35"/>
      <c r="O911" s="35"/>
      <c r="P911" s="214"/>
    </row>
    <row r="912" spans="3:16" x14ac:dyDescent="0.2">
      <c r="C912" s="213"/>
      <c r="D912" s="35"/>
      <c r="E912" s="35"/>
      <c r="F912" s="35"/>
      <c r="G912" s="35"/>
      <c r="H912" s="35"/>
      <c r="I912" s="35"/>
      <c r="J912" s="35"/>
      <c r="K912" s="35"/>
      <c r="L912" s="35"/>
      <c r="M912" s="35"/>
      <c r="N912" s="35"/>
      <c r="O912" s="35"/>
      <c r="P912" s="214"/>
    </row>
    <row r="913" spans="2:16" x14ac:dyDescent="0.2">
      <c r="C913" s="213"/>
      <c r="D913" s="35"/>
      <c r="E913" s="35"/>
      <c r="F913" s="35"/>
      <c r="G913" s="35"/>
      <c r="H913" s="35"/>
      <c r="I913" s="35"/>
      <c r="J913" s="35"/>
      <c r="K913" s="35"/>
      <c r="L913" s="35"/>
      <c r="M913" s="35"/>
      <c r="N913" s="35"/>
      <c r="O913" s="35"/>
      <c r="P913" s="214"/>
    </row>
    <row r="914" spans="2:16" x14ac:dyDescent="0.2">
      <c r="C914" s="213"/>
      <c r="D914" s="35"/>
      <c r="E914" s="35"/>
      <c r="F914" s="35"/>
      <c r="G914" s="35"/>
      <c r="H914" s="35"/>
      <c r="I914" s="35"/>
      <c r="J914" s="35"/>
      <c r="K914" s="35"/>
      <c r="L914" s="35"/>
      <c r="M914" s="35"/>
      <c r="N914" s="35"/>
      <c r="O914" s="35"/>
      <c r="P914" s="214"/>
    </row>
    <row r="915" spans="2:16" x14ac:dyDescent="0.2">
      <c r="C915" s="213"/>
      <c r="D915" s="35"/>
      <c r="E915" s="35"/>
      <c r="F915" s="35"/>
      <c r="G915" s="35"/>
      <c r="H915" s="35"/>
      <c r="I915" s="35"/>
      <c r="J915" s="35"/>
      <c r="K915" s="35"/>
      <c r="L915" s="35"/>
      <c r="M915" s="35"/>
      <c r="N915" s="35"/>
      <c r="O915" s="35"/>
      <c r="P915" s="214"/>
    </row>
    <row r="916" spans="2:16" x14ac:dyDescent="0.2">
      <c r="C916" s="213"/>
      <c r="D916" s="35"/>
      <c r="E916" s="35"/>
      <c r="F916" s="35"/>
      <c r="G916" s="35"/>
      <c r="H916" s="35"/>
      <c r="I916" s="35"/>
      <c r="J916" s="35"/>
      <c r="K916" s="35"/>
      <c r="L916" s="35"/>
      <c r="M916" s="35"/>
      <c r="N916" s="35"/>
      <c r="O916" s="35"/>
      <c r="P916" s="214"/>
    </row>
    <row r="917" spans="2:16" x14ac:dyDescent="0.2">
      <c r="C917" s="213"/>
      <c r="D917" s="35"/>
      <c r="E917" s="35"/>
      <c r="F917" s="35"/>
      <c r="G917" s="35"/>
      <c r="H917" s="35"/>
      <c r="I917" s="35"/>
      <c r="J917" s="35"/>
      <c r="K917" s="35"/>
      <c r="L917" s="35"/>
      <c r="M917" s="35"/>
      <c r="N917" s="35"/>
      <c r="O917" s="35"/>
      <c r="P917" s="214"/>
    </row>
    <row r="918" spans="2:16" x14ac:dyDescent="0.2">
      <c r="C918" s="213"/>
      <c r="D918" s="35"/>
      <c r="E918" s="35"/>
      <c r="F918" s="35"/>
      <c r="G918" s="35"/>
      <c r="H918" s="35"/>
      <c r="I918" s="35"/>
      <c r="J918" s="35"/>
      <c r="K918" s="35"/>
      <c r="L918" s="35"/>
      <c r="M918" s="35"/>
      <c r="N918" s="35"/>
      <c r="O918" s="35"/>
      <c r="P918" s="214"/>
    </row>
    <row r="919" spans="2:16" x14ac:dyDescent="0.2">
      <c r="C919" s="213"/>
      <c r="D919" s="35"/>
      <c r="E919" s="35"/>
      <c r="F919" s="35"/>
      <c r="G919" s="35"/>
      <c r="H919" s="35"/>
      <c r="I919" s="35"/>
      <c r="J919" s="35"/>
      <c r="K919" s="35"/>
      <c r="L919" s="35"/>
      <c r="M919" s="35"/>
      <c r="N919" s="35"/>
      <c r="O919" s="35"/>
      <c r="P919" s="214"/>
    </row>
    <row r="920" spans="2:16" x14ac:dyDescent="0.2">
      <c r="C920" s="213"/>
      <c r="D920" s="35"/>
      <c r="E920" s="35"/>
      <c r="F920" s="35"/>
      <c r="G920" s="35"/>
      <c r="H920" s="35"/>
      <c r="I920" s="35"/>
      <c r="J920" s="35"/>
      <c r="K920" s="35"/>
      <c r="L920" s="35"/>
      <c r="M920" s="35"/>
      <c r="N920" s="35"/>
      <c r="O920" s="35"/>
      <c r="P920" s="214"/>
    </row>
    <row r="921" spans="2:16" x14ac:dyDescent="0.2">
      <c r="C921" s="215"/>
      <c r="D921" s="216"/>
      <c r="E921" s="216"/>
      <c r="F921" s="216"/>
      <c r="G921" s="216"/>
      <c r="H921" s="216"/>
      <c r="I921" s="216"/>
      <c r="J921" s="216"/>
      <c r="K921" s="216"/>
      <c r="L921" s="216"/>
      <c r="M921" s="216"/>
      <c r="N921" s="216"/>
      <c r="O921" s="216"/>
      <c r="P921" s="217"/>
    </row>
    <row r="924" spans="2:16" ht="15" x14ac:dyDescent="0.25">
      <c r="B924" s="203" t="str">
        <f>Máximo!$B$779</f>
        <v>Serviço</v>
      </c>
    </row>
    <row r="941" spans="2:2" ht="15" x14ac:dyDescent="0.25">
      <c r="B941" s="203" t="str">
        <f>Máximo!$B$785</f>
        <v>Treinamento</v>
      </c>
    </row>
    <row r="958" spans="2:7" ht="15" x14ac:dyDescent="0.25">
      <c r="B958" s="203" t="str">
        <f>Máximo!$B$792</f>
        <v>Arquitetura Física e Lógica</v>
      </c>
    </row>
    <row r="960" spans="2:7" x14ac:dyDescent="0.2">
      <c r="C960" s="739" t="s">
        <v>167</v>
      </c>
      <c r="D960" s="740"/>
      <c r="E960" s="740"/>
      <c r="F960" s="740"/>
      <c r="G960" s="741"/>
    </row>
    <row r="961" spans="1:16" x14ac:dyDescent="0.2">
      <c r="A961" s="45"/>
      <c r="C961" s="707" t="str">
        <f>IF('Prop D'!$E$796="","",'Prop D'!$E$796)</f>
        <v/>
      </c>
      <c r="D961" s="708"/>
      <c r="E961" s="708"/>
      <c r="F961" s="708"/>
      <c r="G961" s="708"/>
      <c r="H961" s="708"/>
      <c r="I961" s="708"/>
      <c r="J961" s="708"/>
      <c r="K961" s="708"/>
      <c r="L961" s="709"/>
    </row>
    <row r="962" spans="1:16" x14ac:dyDescent="0.2">
      <c r="A962" s="45"/>
      <c r="C962" s="710"/>
      <c r="D962" s="711"/>
      <c r="E962" s="711"/>
      <c r="F962" s="711"/>
      <c r="G962" s="711"/>
      <c r="H962" s="711"/>
      <c r="I962" s="711"/>
      <c r="J962" s="711"/>
      <c r="K962" s="711"/>
      <c r="L962" s="712"/>
    </row>
    <row r="963" spans="1:16" x14ac:dyDescent="0.2">
      <c r="A963" s="45"/>
      <c r="C963" s="710"/>
      <c r="D963" s="711"/>
      <c r="E963" s="711"/>
      <c r="F963" s="711"/>
      <c r="G963" s="711"/>
      <c r="H963" s="711"/>
      <c r="I963" s="711"/>
      <c r="J963" s="711"/>
      <c r="K963" s="711"/>
      <c r="L963" s="712"/>
    </row>
    <row r="964" spans="1:16" x14ac:dyDescent="0.2">
      <c r="A964" s="45"/>
      <c r="C964" s="710"/>
      <c r="D964" s="711"/>
      <c r="E964" s="711"/>
      <c r="F964" s="711"/>
      <c r="G964" s="711"/>
      <c r="H964" s="711"/>
      <c r="I964" s="711"/>
      <c r="J964" s="711"/>
      <c r="K964" s="711"/>
      <c r="L964" s="712"/>
    </row>
    <row r="965" spans="1:16" x14ac:dyDescent="0.2">
      <c r="A965" s="45"/>
      <c r="C965" s="710"/>
      <c r="D965" s="711"/>
      <c r="E965" s="711"/>
      <c r="F965" s="711"/>
      <c r="G965" s="711"/>
      <c r="H965" s="711"/>
      <c r="I965" s="711"/>
      <c r="J965" s="711"/>
      <c r="K965" s="711"/>
      <c r="L965" s="712"/>
    </row>
    <row r="966" spans="1:16" x14ac:dyDescent="0.2">
      <c r="A966" s="45"/>
      <c r="C966" s="710"/>
      <c r="D966" s="711"/>
      <c r="E966" s="711"/>
      <c r="F966" s="711"/>
      <c r="G966" s="711"/>
      <c r="H966" s="711"/>
      <c r="I966" s="711"/>
      <c r="J966" s="711"/>
      <c r="K966" s="711"/>
      <c r="L966" s="712"/>
    </row>
    <row r="967" spans="1:16" x14ac:dyDescent="0.2">
      <c r="A967" s="45"/>
      <c r="C967" s="713"/>
      <c r="D967" s="714"/>
      <c r="E967" s="714"/>
      <c r="F967" s="714"/>
      <c r="G967" s="714"/>
      <c r="H967" s="714"/>
      <c r="I967" s="714"/>
      <c r="J967" s="714"/>
      <c r="K967" s="714"/>
      <c r="L967" s="715"/>
    </row>
    <row r="968" spans="1:16" ht="12.75" customHeight="1" x14ac:dyDescent="0.2"/>
    <row r="969" spans="1:16" ht="12.75" customHeight="1" x14ac:dyDescent="0.2"/>
    <row r="970" spans="1:16" ht="12.75" customHeight="1" x14ac:dyDescent="0.25">
      <c r="B970" s="203" t="str">
        <f>Máximo!$B$800</f>
        <v>Cronograma</v>
      </c>
    </row>
    <row r="971" spans="1:16" ht="12.75" customHeight="1" x14ac:dyDescent="0.2"/>
    <row r="972" spans="1:16" x14ac:dyDescent="0.2">
      <c r="B972" s="204"/>
      <c r="C972" s="441" t="s">
        <v>105</v>
      </c>
      <c r="D972" s="441"/>
      <c r="E972" s="441"/>
      <c r="F972" s="442"/>
      <c r="G972" s="205" t="str">
        <f>IF('Prop D'!$E$804="","",'Prop D'!$E$804)</f>
        <v/>
      </c>
      <c r="K972" s="721" t="s">
        <v>106</v>
      </c>
      <c r="L972" s="722"/>
      <c r="M972" s="723"/>
      <c r="N972" s="45"/>
      <c r="O972" s="45"/>
    </row>
    <row r="973" spans="1:16" x14ac:dyDescent="0.2">
      <c r="K973" s="707" t="str">
        <f>IF('Prop D'!$K$804="","",'Prop D'!$K$804)</f>
        <v/>
      </c>
      <c r="L973" s="708"/>
      <c r="M973" s="708"/>
      <c r="N973" s="708"/>
      <c r="O973" s="708"/>
      <c r="P973" s="709"/>
    </row>
    <row r="974" spans="1:16" ht="28.5" customHeight="1" x14ac:dyDescent="0.2">
      <c r="C974" s="441" t="s">
        <v>107</v>
      </c>
      <c r="D974" s="441"/>
      <c r="E974" s="441"/>
      <c r="F974" s="442"/>
      <c r="G974" s="205" t="str">
        <f>IF('Prop D'!$E$808="","",'Prop D'!$E$808)</f>
        <v/>
      </c>
      <c r="K974" s="710"/>
      <c r="L974" s="711"/>
      <c r="M974" s="711"/>
      <c r="N974" s="711"/>
      <c r="O974" s="711"/>
      <c r="P974" s="712"/>
    </row>
    <row r="975" spans="1:16" x14ac:dyDescent="0.2">
      <c r="K975" s="710"/>
      <c r="L975" s="711"/>
      <c r="M975" s="711"/>
      <c r="N975" s="711"/>
      <c r="O975" s="711"/>
      <c r="P975" s="712"/>
    </row>
    <row r="976" spans="1:16" ht="36" customHeight="1" x14ac:dyDescent="0.2">
      <c r="C976" s="441" t="s">
        <v>124</v>
      </c>
      <c r="D976" s="441"/>
      <c r="E976" s="441"/>
      <c r="F976" s="442"/>
      <c r="G976" s="205" t="str">
        <f>IF('Prop D'!$K$808="","",'Prop D'!$K$808)</f>
        <v/>
      </c>
      <c r="K976" s="713"/>
      <c r="L976" s="714"/>
      <c r="M976" s="714"/>
      <c r="N976" s="714"/>
      <c r="O976" s="714"/>
      <c r="P976" s="715"/>
    </row>
    <row r="979" spans="2:14" ht="15" x14ac:dyDescent="0.25">
      <c r="B979" s="203" t="str">
        <f>Máximo!$B$813</f>
        <v>Mapa de Esforço</v>
      </c>
    </row>
    <row r="981" spans="2:14" x14ac:dyDescent="0.2">
      <c r="D981" s="200"/>
      <c r="E981" s="200"/>
      <c r="F981" s="208" t="s">
        <v>71</v>
      </c>
      <c r="G981" s="205" t="str">
        <f>IF('Prop D'!$I$831="","",'Prop D'!$I$831)</f>
        <v/>
      </c>
      <c r="L981" s="208" t="s">
        <v>72</v>
      </c>
      <c r="M981" s="724" t="str">
        <f>IF('Prop D'!$I$850="","",'Prop D'!$I$850)</f>
        <v/>
      </c>
      <c r="N981" s="725"/>
    </row>
    <row r="984" spans="2:14" ht="15" x14ac:dyDescent="0.25">
      <c r="B984" s="203" t="str">
        <f>Máximo!$B$854</f>
        <v>Gestão de Mudança</v>
      </c>
    </row>
    <row r="986" spans="2:14" ht="12.75" customHeight="1" x14ac:dyDescent="0.2">
      <c r="C986" s="766" t="s">
        <v>125</v>
      </c>
      <c r="D986" s="767"/>
      <c r="E986" s="767"/>
      <c r="F986" s="767"/>
      <c r="G986" s="767"/>
      <c r="H986" s="767"/>
      <c r="I986" s="768"/>
    </row>
    <row r="987" spans="2:14" x14ac:dyDescent="0.2">
      <c r="C987" s="707" t="str">
        <f>IF('Prop D'!$F$858="","",'Prop D'!$F$858)</f>
        <v/>
      </c>
      <c r="D987" s="708"/>
      <c r="E987" s="708"/>
      <c r="F987" s="708"/>
      <c r="G987" s="708"/>
      <c r="H987" s="708"/>
      <c r="I987" s="708"/>
      <c r="J987" s="708"/>
      <c r="K987" s="708"/>
      <c r="L987" s="709"/>
    </row>
    <row r="988" spans="2:14" x14ac:dyDescent="0.2">
      <c r="C988" s="710"/>
      <c r="D988" s="711"/>
      <c r="E988" s="711"/>
      <c r="F988" s="711"/>
      <c r="G988" s="711"/>
      <c r="H988" s="711"/>
      <c r="I988" s="711"/>
      <c r="J988" s="711"/>
      <c r="K988" s="711"/>
      <c r="L988" s="712"/>
    </row>
    <row r="989" spans="2:14" x14ac:dyDescent="0.2">
      <c r="C989" s="710"/>
      <c r="D989" s="711"/>
      <c r="E989" s="711"/>
      <c r="F989" s="711"/>
      <c r="G989" s="711"/>
      <c r="H989" s="711"/>
      <c r="I989" s="711"/>
      <c r="J989" s="711"/>
      <c r="K989" s="711"/>
      <c r="L989" s="712"/>
    </row>
    <row r="990" spans="2:14" x14ac:dyDescent="0.2">
      <c r="C990" s="710"/>
      <c r="D990" s="711"/>
      <c r="E990" s="711"/>
      <c r="F990" s="711"/>
      <c r="G990" s="711"/>
      <c r="H990" s="711"/>
      <c r="I990" s="711"/>
      <c r="J990" s="711"/>
      <c r="K990" s="711"/>
      <c r="L990" s="712"/>
    </row>
    <row r="991" spans="2:14" x14ac:dyDescent="0.2">
      <c r="C991" s="710"/>
      <c r="D991" s="711"/>
      <c r="E991" s="711"/>
      <c r="F991" s="711"/>
      <c r="G991" s="711"/>
      <c r="H991" s="711"/>
      <c r="I991" s="711"/>
      <c r="J991" s="711"/>
      <c r="K991" s="711"/>
      <c r="L991" s="712"/>
    </row>
    <row r="992" spans="2:14" x14ac:dyDescent="0.2">
      <c r="C992" s="710"/>
      <c r="D992" s="711"/>
      <c r="E992" s="711"/>
      <c r="F992" s="711"/>
      <c r="G992" s="711"/>
      <c r="H992" s="711"/>
      <c r="I992" s="711"/>
      <c r="J992" s="711"/>
      <c r="K992" s="711"/>
      <c r="L992" s="712"/>
    </row>
    <row r="993" spans="1:16" x14ac:dyDescent="0.2">
      <c r="A993" s="45"/>
      <c r="B993" s="45"/>
      <c r="C993" s="713"/>
      <c r="D993" s="714"/>
      <c r="E993" s="714"/>
      <c r="F993" s="714"/>
      <c r="G993" s="714"/>
      <c r="H993" s="714"/>
      <c r="I993" s="714"/>
      <c r="J993" s="714"/>
      <c r="K993" s="714"/>
      <c r="L993" s="715"/>
      <c r="M993" s="45"/>
      <c r="N993" s="45"/>
    </row>
    <row r="994" spans="1:16" x14ac:dyDescent="0.2">
      <c r="A994" s="45"/>
      <c r="B994" s="45"/>
      <c r="C994" s="45"/>
      <c r="D994" s="45"/>
      <c r="E994" s="45"/>
      <c r="F994" s="45"/>
      <c r="J994" s="45"/>
      <c r="K994" s="45"/>
      <c r="L994" s="45"/>
      <c r="M994" s="45"/>
      <c r="N994" s="45"/>
    </row>
    <row r="995" spans="1:16" x14ac:dyDescent="0.2">
      <c r="A995" s="45"/>
      <c r="B995" s="45"/>
      <c r="C995" s="45"/>
      <c r="D995" s="45"/>
      <c r="E995" s="45"/>
      <c r="F995" s="45"/>
      <c r="J995" s="45"/>
      <c r="K995" s="45"/>
      <c r="L995" s="45"/>
      <c r="M995" s="45"/>
      <c r="N995" s="45"/>
    </row>
    <row r="996" spans="1:16" ht="15" x14ac:dyDescent="0.25">
      <c r="A996" s="45"/>
      <c r="B996" s="203" t="str">
        <f>Máximo!$B$864</f>
        <v>Suporte e Manutenção (Garantia)</v>
      </c>
      <c r="C996" s="45"/>
      <c r="D996" s="45"/>
      <c r="E996" s="45"/>
      <c r="F996" s="45"/>
      <c r="J996" s="45"/>
      <c r="K996" s="45"/>
      <c r="L996" s="45"/>
      <c r="M996" s="45"/>
      <c r="N996" s="45"/>
    </row>
    <row r="997" spans="1:16" x14ac:dyDescent="0.2">
      <c r="A997" s="45"/>
      <c r="B997" s="45"/>
      <c r="C997" s="45"/>
      <c r="D997" s="45"/>
      <c r="E997" s="45"/>
      <c r="F997" s="45"/>
      <c r="J997" s="45"/>
      <c r="K997" s="45"/>
      <c r="L997" s="45"/>
      <c r="M997" s="45"/>
      <c r="N997" s="45"/>
    </row>
    <row r="998" spans="1:16" x14ac:dyDescent="0.2">
      <c r="D998" s="200"/>
      <c r="E998" s="200"/>
      <c r="F998" s="208" t="s">
        <v>201</v>
      </c>
      <c r="G998" s="205" t="str">
        <f>IF('Prop D'!$D$868="","",'Prop D'!$D$868)</f>
        <v/>
      </c>
      <c r="H998" s="45"/>
      <c r="L998" s="208" t="s">
        <v>127</v>
      </c>
      <c r="M998" s="724" t="str">
        <f>IF('Prop D'!$K$868="","",'Prop D'!$K$868)</f>
        <v/>
      </c>
      <c r="N998" s="725"/>
      <c r="O998" s="45"/>
      <c r="P998" s="45"/>
    </row>
    <row r="999" spans="1:16" x14ac:dyDescent="0.2">
      <c r="D999" s="45"/>
      <c r="E999" s="45"/>
      <c r="F999" s="208"/>
      <c r="G999" s="45"/>
      <c r="H999" s="45"/>
      <c r="L999" s="45"/>
      <c r="M999" s="45"/>
      <c r="N999" s="45"/>
      <c r="O999" s="45"/>
      <c r="P999" s="45"/>
    </row>
    <row r="1000" spans="1:16" x14ac:dyDescent="0.2">
      <c r="D1000" s="200"/>
      <c r="E1000" s="200"/>
      <c r="F1000" s="208" t="s">
        <v>128</v>
      </c>
      <c r="G1000" s="205" t="str">
        <f>IF('Prop D'!$D$870="","",'Prop D'!$D$870)</f>
        <v/>
      </c>
      <c r="H1000" s="45"/>
      <c r="L1000" s="208" t="s">
        <v>129</v>
      </c>
      <c r="M1000" s="724" t="str">
        <f>IF('Prop D'!$K$870="","",'Prop D'!$K$870)</f>
        <v/>
      </c>
      <c r="N1000" s="725"/>
      <c r="O1000" s="45"/>
      <c r="P1000" s="45"/>
    </row>
    <row r="1001" spans="1:16" x14ac:dyDescent="0.2">
      <c r="A1001" s="45"/>
      <c r="B1001" s="45"/>
      <c r="C1001" s="45"/>
      <c r="D1001" s="45"/>
      <c r="E1001" s="45"/>
      <c r="F1001" s="208"/>
      <c r="J1001" s="45"/>
      <c r="K1001" s="45"/>
      <c r="L1001" s="45"/>
      <c r="M1001" s="45"/>
      <c r="N1001" s="45"/>
    </row>
    <row r="1002" spans="1:16" ht="12.75" customHeight="1" x14ac:dyDescent="0.2">
      <c r="A1002" s="45"/>
      <c r="B1002" s="45"/>
      <c r="C1002" s="721" t="s">
        <v>205</v>
      </c>
      <c r="D1002" s="722"/>
      <c r="E1002" s="723"/>
      <c r="F1002" s="45"/>
      <c r="G1002" s="45"/>
      <c r="J1002" s="45"/>
      <c r="K1002" s="721" t="s">
        <v>147</v>
      </c>
      <c r="L1002" s="722"/>
      <c r="M1002" s="723"/>
      <c r="N1002" s="45"/>
      <c r="O1002" s="45"/>
    </row>
    <row r="1003" spans="1:16" x14ac:dyDescent="0.2">
      <c r="A1003" s="45"/>
      <c r="B1003" s="45"/>
      <c r="C1003" s="707" t="str">
        <f>IF('Prop D'!$D$878="","",'Prop D'!$D$878)</f>
        <v/>
      </c>
      <c r="D1003" s="708"/>
      <c r="E1003" s="708"/>
      <c r="F1003" s="708"/>
      <c r="G1003" s="708"/>
      <c r="H1003" s="709"/>
      <c r="J1003" s="45"/>
      <c r="K1003" s="707" t="str">
        <f>IF('Prop D'!$K$878="","",'Prop D'!$K$878)</f>
        <v/>
      </c>
      <c r="L1003" s="708"/>
      <c r="M1003" s="708"/>
      <c r="N1003" s="708"/>
      <c r="O1003" s="708"/>
      <c r="P1003" s="709"/>
    </row>
    <row r="1004" spans="1:16" x14ac:dyDescent="0.2">
      <c r="A1004" s="45"/>
      <c r="B1004" s="45"/>
      <c r="C1004" s="710"/>
      <c r="D1004" s="711"/>
      <c r="E1004" s="711"/>
      <c r="F1004" s="711"/>
      <c r="G1004" s="711"/>
      <c r="H1004" s="712"/>
      <c r="J1004" s="45"/>
      <c r="K1004" s="710"/>
      <c r="L1004" s="711"/>
      <c r="M1004" s="711"/>
      <c r="N1004" s="711"/>
      <c r="O1004" s="711"/>
      <c r="P1004" s="712"/>
    </row>
    <row r="1005" spans="1:16" x14ac:dyDescent="0.2">
      <c r="A1005" s="45"/>
      <c r="B1005" s="45"/>
      <c r="C1005" s="710"/>
      <c r="D1005" s="711"/>
      <c r="E1005" s="711"/>
      <c r="F1005" s="711"/>
      <c r="G1005" s="711"/>
      <c r="H1005" s="712"/>
      <c r="J1005" s="45"/>
      <c r="K1005" s="710"/>
      <c r="L1005" s="711"/>
      <c r="M1005" s="711"/>
      <c r="N1005" s="711"/>
      <c r="O1005" s="711"/>
      <c r="P1005" s="712"/>
    </row>
    <row r="1006" spans="1:16" x14ac:dyDescent="0.2">
      <c r="A1006" s="45"/>
      <c r="B1006" s="45"/>
      <c r="C1006" s="710"/>
      <c r="D1006" s="711"/>
      <c r="E1006" s="711"/>
      <c r="F1006" s="711"/>
      <c r="G1006" s="711"/>
      <c r="H1006" s="712"/>
      <c r="J1006" s="45"/>
      <c r="K1006" s="710"/>
      <c r="L1006" s="711"/>
      <c r="M1006" s="711"/>
      <c r="N1006" s="711"/>
      <c r="O1006" s="711"/>
      <c r="P1006" s="712"/>
    </row>
    <row r="1007" spans="1:16" x14ac:dyDescent="0.2">
      <c r="A1007" s="45"/>
      <c r="B1007" s="45"/>
      <c r="C1007" s="710"/>
      <c r="D1007" s="711"/>
      <c r="E1007" s="711"/>
      <c r="F1007" s="711"/>
      <c r="G1007" s="711"/>
      <c r="H1007" s="712"/>
      <c r="J1007" s="45"/>
      <c r="K1007" s="710"/>
      <c r="L1007" s="711"/>
      <c r="M1007" s="711"/>
      <c r="N1007" s="711"/>
      <c r="O1007" s="711"/>
      <c r="P1007" s="712"/>
    </row>
    <row r="1008" spans="1:16" x14ac:dyDescent="0.2">
      <c r="A1008" s="45"/>
      <c r="B1008" s="45"/>
      <c r="C1008" s="710"/>
      <c r="D1008" s="711"/>
      <c r="E1008" s="711"/>
      <c r="F1008" s="711"/>
      <c r="G1008" s="711"/>
      <c r="H1008" s="712"/>
      <c r="J1008" s="45"/>
      <c r="K1008" s="710"/>
      <c r="L1008" s="711"/>
      <c r="M1008" s="711"/>
      <c r="N1008" s="711"/>
      <c r="O1008" s="711"/>
      <c r="P1008" s="712"/>
    </row>
    <row r="1009" spans="1:16" x14ac:dyDescent="0.2">
      <c r="A1009" s="45"/>
      <c r="B1009" s="45"/>
      <c r="C1009" s="713"/>
      <c r="D1009" s="714"/>
      <c r="E1009" s="714"/>
      <c r="F1009" s="714"/>
      <c r="G1009" s="714"/>
      <c r="H1009" s="715"/>
      <c r="J1009" s="45"/>
      <c r="K1009" s="713"/>
      <c r="L1009" s="714"/>
      <c r="M1009" s="714"/>
      <c r="N1009" s="714"/>
      <c r="O1009" s="714"/>
      <c r="P1009" s="715"/>
    </row>
    <row r="1010" spans="1:16" x14ac:dyDescent="0.2">
      <c r="A1010" s="45"/>
      <c r="B1010" s="45"/>
      <c r="C1010" s="45"/>
      <c r="D1010" s="45"/>
      <c r="E1010" s="45"/>
      <c r="F1010" s="45"/>
      <c r="J1010" s="45"/>
      <c r="K1010" s="45"/>
      <c r="L1010" s="45"/>
      <c r="M1010" s="45"/>
      <c r="N1010" s="45"/>
    </row>
    <row r="1011" spans="1:16" ht="26.25" customHeight="1" x14ac:dyDescent="0.2">
      <c r="C1011" s="441" t="s">
        <v>149</v>
      </c>
      <c r="D1011" s="441"/>
      <c r="E1011" s="441"/>
      <c r="F1011" s="442"/>
      <c r="G1011" s="218" t="str">
        <f>IF('Prop D'!$D$887="","",'Prop D'!$D$887)</f>
        <v/>
      </c>
      <c r="H1011" s="45"/>
      <c r="L1011" s="45"/>
      <c r="M1011" s="45"/>
      <c r="N1011" s="45"/>
      <c r="O1011" s="45"/>
      <c r="P1011" s="45"/>
    </row>
    <row r="1012" spans="1:16" x14ac:dyDescent="0.2">
      <c r="A1012" s="45"/>
      <c r="B1012" s="45"/>
      <c r="C1012" s="45"/>
      <c r="D1012" s="45"/>
      <c r="E1012" s="45"/>
      <c r="F1012" s="45"/>
      <c r="J1012" s="45"/>
      <c r="K1012" s="45"/>
      <c r="L1012" s="45"/>
      <c r="M1012" s="45"/>
      <c r="N1012" s="45"/>
    </row>
    <row r="1013" spans="1:16" ht="12.75" customHeight="1" x14ac:dyDescent="0.2">
      <c r="A1013" s="45"/>
      <c r="B1013" s="45"/>
      <c r="C1013" s="721" t="s">
        <v>146</v>
      </c>
      <c r="D1013" s="722"/>
      <c r="E1013" s="722"/>
      <c r="F1013" s="723"/>
      <c r="G1013" s="45"/>
      <c r="J1013" s="45"/>
      <c r="K1013" s="45"/>
      <c r="L1013" s="45"/>
      <c r="M1013" s="45"/>
      <c r="N1013" s="45"/>
    </row>
    <row r="1014" spans="1:16" x14ac:dyDescent="0.2">
      <c r="A1014" s="45"/>
      <c r="B1014" s="45"/>
      <c r="C1014" s="707" t="str">
        <f>IF('Prop D'!$D$891="","",'Prop D'!$D$891)</f>
        <v/>
      </c>
      <c r="D1014" s="708"/>
      <c r="E1014" s="708"/>
      <c r="F1014" s="708"/>
      <c r="G1014" s="708"/>
      <c r="H1014" s="708"/>
      <c r="I1014" s="708"/>
      <c r="J1014" s="708"/>
      <c r="K1014" s="708"/>
      <c r="L1014" s="709"/>
      <c r="M1014" s="45"/>
      <c r="N1014" s="45"/>
    </row>
    <row r="1015" spans="1:16" x14ac:dyDescent="0.2">
      <c r="A1015" s="45"/>
      <c r="B1015" s="45"/>
      <c r="C1015" s="710"/>
      <c r="D1015" s="711"/>
      <c r="E1015" s="711"/>
      <c r="F1015" s="711"/>
      <c r="G1015" s="711"/>
      <c r="H1015" s="711"/>
      <c r="I1015" s="711"/>
      <c r="J1015" s="711"/>
      <c r="K1015" s="711"/>
      <c r="L1015" s="712"/>
      <c r="M1015" s="45"/>
      <c r="N1015" s="45"/>
    </row>
    <row r="1016" spans="1:16" x14ac:dyDescent="0.2">
      <c r="A1016" s="45"/>
      <c r="B1016" s="45"/>
      <c r="C1016" s="710"/>
      <c r="D1016" s="711"/>
      <c r="E1016" s="711"/>
      <c r="F1016" s="711"/>
      <c r="G1016" s="711"/>
      <c r="H1016" s="711"/>
      <c r="I1016" s="711"/>
      <c r="J1016" s="711"/>
      <c r="K1016" s="711"/>
      <c r="L1016" s="712"/>
      <c r="M1016" s="45"/>
      <c r="N1016" s="45"/>
    </row>
    <row r="1017" spans="1:16" x14ac:dyDescent="0.2">
      <c r="A1017" s="45"/>
      <c r="B1017" s="45"/>
      <c r="C1017" s="710"/>
      <c r="D1017" s="711"/>
      <c r="E1017" s="711"/>
      <c r="F1017" s="711"/>
      <c r="G1017" s="711"/>
      <c r="H1017" s="711"/>
      <c r="I1017" s="711"/>
      <c r="J1017" s="711"/>
      <c r="K1017" s="711"/>
      <c r="L1017" s="712"/>
      <c r="M1017" s="45"/>
      <c r="N1017" s="45"/>
    </row>
    <row r="1018" spans="1:16" x14ac:dyDescent="0.2">
      <c r="A1018" s="45"/>
      <c r="B1018" s="45"/>
      <c r="C1018" s="710"/>
      <c r="D1018" s="711"/>
      <c r="E1018" s="711"/>
      <c r="F1018" s="711"/>
      <c r="G1018" s="711"/>
      <c r="H1018" s="711"/>
      <c r="I1018" s="711"/>
      <c r="J1018" s="711"/>
      <c r="K1018" s="711"/>
      <c r="L1018" s="712"/>
      <c r="M1018" s="45"/>
      <c r="N1018" s="45"/>
    </row>
    <row r="1019" spans="1:16" x14ac:dyDescent="0.2">
      <c r="A1019" s="45"/>
      <c r="B1019" s="45"/>
      <c r="C1019" s="710"/>
      <c r="D1019" s="711"/>
      <c r="E1019" s="711"/>
      <c r="F1019" s="711"/>
      <c r="G1019" s="711"/>
      <c r="H1019" s="711"/>
      <c r="I1019" s="711"/>
      <c r="J1019" s="711"/>
      <c r="K1019" s="711"/>
      <c r="L1019" s="712"/>
      <c r="M1019" s="45"/>
      <c r="N1019" s="45"/>
    </row>
    <row r="1020" spans="1:16" x14ac:dyDescent="0.2">
      <c r="A1020" s="45"/>
      <c r="B1020" s="45"/>
      <c r="C1020" s="713"/>
      <c r="D1020" s="714"/>
      <c r="E1020" s="714"/>
      <c r="F1020" s="714"/>
      <c r="G1020" s="714"/>
      <c r="H1020" s="714"/>
      <c r="I1020" s="714"/>
      <c r="J1020" s="714"/>
      <c r="K1020" s="714"/>
      <c r="L1020" s="715"/>
      <c r="M1020" s="45"/>
      <c r="N1020" s="45"/>
    </row>
    <row r="1021" spans="1:16" x14ac:dyDescent="0.2">
      <c r="A1021" s="45"/>
      <c r="B1021" s="45"/>
      <c r="C1021" s="45"/>
      <c r="D1021" s="45"/>
      <c r="E1021" s="45"/>
      <c r="F1021" s="45"/>
      <c r="J1021" s="45"/>
      <c r="K1021" s="45"/>
      <c r="L1021" s="45"/>
      <c r="M1021" s="45"/>
      <c r="N1021" s="45"/>
    </row>
    <row r="1022" spans="1:16" x14ac:dyDescent="0.2">
      <c r="A1022" s="45"/>
      <c r="B1022" s="45"/>
      <c r="C1022" s="45"/>
      <c r="D1022" s="45"/>
      <c r="E1022" s="45"/>
      <c r="F1022" s="45"/>
      <c r="J1022" s="45"/>
      <c r="K1022" s="45"/>
      <c r="L1022" s="45"/>
      <c r="M1022" s="45"/>
      <c r="N1022" s="45"/>
    </row>
    <row r="1023" spans="1:16" ht="15" x14ac:dyDescent="0.25">
      <c r="A1023" s="45"/>
      <c r="B1023" s="203" t="s">
        <v>202</v>
      </c>
      <c r="C1023" s="45"/>
      <c r="D1023" s="45"/>
      <c r="E1023" s="45"/>
      <c r="F1023" s="45"/>
      <c r="J1023" s="45"/>
      <c r="K1023" s="45"/>
      <c r="L1023" s="45"/>
      <c r="M1023" s="45"/>
      <c r="N1023" s="45"/>
    </row>
    <row r="1024" spans="1:16" ht="15" x14ac:dyDescent="0.25">
      <c r="A1024" s="45"/>
      <c r="B1024" s="203"/>
      <c r="C1024" s="45"/>
      <c r="D1024" s="45"/>
      <c r="E1024" s="45"/>
      <c r="F1024" s="45"/>
      <c r="J1024" s="45"/>
      <c r="K1024" s="45"/>
      <c r="L1024" s="45"/>
      <c r="M1024" s="45"/>
      <c r="N1024" s="45"/>
    </row>
    <row r="1025" spans="1:15" ht="30" customHeight="1" x14ac:dyDescent="0.2">
      <c r="A1025" s="45"/>
      <c r="B1025" s="45"/>
      <c r="C1025" s="466" t="s">
        <v>156</v>
      </c>
      <c r="D1025" s="467"/>
      <c r="E1025" s="466" t="s">
        <v>157</v>
      </c>
      <c r="F1025" s="467"/>
      <c r="G1025" s="466" t="s">
        <v>158</v>
      </c>
      <c r="H1025" s="467"/>
      <c r="I1025" s="466" t="s">
        <v>159</v>
      </c>
      <c r="J1025" s="467"/>
      <c r="K1025" s="128" t="s">
        <v>160</v>
      </c>
      <c r="L1025" s="128" t="s">
        <v>161</v>
      </c>
      <c r="M1025" s="466" t="s">
        <v>162</v>
      </c>
      <c r="N1025" s="467"/>
      <c r="O1025" s="128" t="s">
        <v>163</v>
      </c>
    </row>
    <row r="1026" spans="1:15" x14ac:dyDescent="0.2">
      <c r="A1026" s="45"/>
      <c r="B1026" s="45"/>
      <c r="C1026" s="695" t="str">
        <f>IF('Prop D'!$B904="","",'Prop D'!$B904)</f>
        <v/>
      </c>
      <c r="D1026" s="696"/>
      <c r="E1026" s="695" t="str">
        <f>IF('Prop D'!$C904="","",'Prop D'!$C904)</f>
        <v/>
      </c>
      <c r="F1026" s="696"/>
      <c r="G1026" s="695" t="str">
        <f>IF('Prop D'!$D904="","",'Prop D'!$D904)</f>
        <v/>
      </c>
      <c r="H1026" s="696"/>
      <c r="I1026" s="695" t="str">
        <f>IF('Prop D'!$E904="","",'Prop D'!$E904)</f>
        <v/>
      </c>
      <c r="J1026" s="696"/>
      <c r="K1026" s="230" t="str">
        <f>IF('Prop D'!$F904="","",'Prop D'!$F904)</f>
        <v/>
      </c>
      <c r="L1026" s="230" t="str">
        <f>IF('Prop D'!$G904="","",'Prop D'!$G904)</f>
        <v/>
      </c>
      <c r="M1026" s="695" t="str">
        <f>IF('Prop D'!$H904="","",'Prop D'!$H904)</f>
        <v/>
      </c>
      <c r="N1026" s="696"/>
      <c r="O1026" s="230" t="str">
        <f>IF('Prop D'!$I904="","",'Prop D'!$I904)</f>
        <v/>
      </c>
    </row>
    <row r="1027" spans="1:15" ht="12.75" customHeight="1" x14ac:dyDescent="0.2">
      <c r="A1027" s="45"/>
      <c r="B1027" s="45"/>
      <c r="C1027" s="695" t="str">
        <f>IF('Prop D'!$B905="","",'Prop D'!$B905)</f>
        <v/>
      </c>
      <c r="D1027" s="696"/>
      <c r="E1027" s="695" t="str">
        <f>IF('Prop D'!$C905="","",'Prop D'!$C905)</f>
        <v/>
      </c>
      <c r="F1027" s="696"/>
      <c r="G1027" s="695" t="str">
        <f>IF('Prop D'!$D905="","",'Prop D'!$D905)</f>
        <v/>
      </c>
      <c r="H1027" s="696"/>
      <c r="I1027" s="695" t="str">
        <f>IF('Prop D'!$E905="","",'Prop D'!$E905)</f>
        <v/>
      </c>
      <c r="J1027" s="696"/>
      <c r="K1027" s="230" t="str">
        <f>IF('Prop D'!$F905="","",'Prop D'!$F905)</f>
        <v/>
      </c>
      <c r="L1027" s="230" t="str">
        <f>IF('Prop D'!$G905="","",'Prop D'!$G905)</f>
        <v/>
      </c>
      <c r="M1027" s="695" t="str">
        <f>IF('Prop D'!$H905="","",'Prop D'!$H905)</f>
        <v/>
      </c>
      <c r="N1027" s="696"/>
      <c r="O1027" s="230" t="str">
        <f>IF('Prop D'!$I905="","",'Prop D'!$I905)</f>
        <v/>
      </c>
    </row>
    <row r="1028" spans="1:15" x14ac:dyDescent="0.2">
      <c r="A1028" s="45"/>
      <c r="B1028" s="45"/>
      <c r="C1028" s="695" t="str">
        <f>IF('Prop D'!$B906="","",'Prop D'!$B906)</f>
        <v/>
      </c>
      <c r="D1028" s="696"/>
      <c r="E1028" s="695" t="str">
        <f>IF('Prop D'!$C906="","",'Prop D'!$C906)</f>
        <v/>
      </c>
      <c r="F1028" s="696"/>
      <c r="G1028" s="695" t="str">
        <f>IF('Prop D'!$D906="","",'Prop D'!$D906)</f>
        <v/>
      </c>
      <c r="H1028" s="696"/>
      <c r="I1028" s="695" t="str">
        <f>IF('Prop D'!$E906="","",'Prop D'!$E906)</f>
        <v/>
      </c>
      <c r="J1028" s="696"/>
      <c r="K1028" s="230" t="str">
        <f>IF('Prop D'!$F906="","",'Prop D'!$F906)</f>
        <v/>
      </c>
      <c r="L1028" s="230" t="str">
        <f>IF('Prop D'!$G906="","",'Prop D'!$G906)</f>
        <v/>
      </c>
      <c r="M1028" s="695" t="str">
        <f>IF('Prop D'!$H906="","",'Prop D'!$H906)</f>
        <v/>
      </c>
      <c r="N1028" s="696"/>
      <c r="O1028" s="230" t="str">
        <f>IF('Prop D'!$I906="","",'Prop D'!$I906)</f>
        <v/>
      </c>
    </row>
    <row r="1029" spans="1:15" x14ac:dyDescent="0.2">
      <c r="A1029" s="45"/>
      <c r="B1029" s="45"/>
      <c r="C1029" s="695" t="str">
        <f>IF('Prop D'!$B907="","",'Prop D'!$B907)</f>
        <v/>
      </c>
      <c r="D1029" s="696"/>
      <c r="E1029" s="695" t="str">
        <f>IF('Prop D'!$C907="","",'Prop D'!$C907)</f>
        <v/>
      </c>
      <c r="F1029" s="696"/>
      <c r="G1029" s="695" t="str">
        <f>IF('Prop D'!$D907="","",'Prop D'!$D907)</f>
        <v/>
      </c>
      <c r="H1029" s="696"/>
      <c r="I1029" s="695" t="str">
        <f>IF('Prop D'!$E907="","",'Prop D'!$E907)</f>
        <v/>
      </c>
      <c r="J1029" s="696"/>
      <c r="K1029" s="230" t="str">
        <f>IF('Prop D'!$F907="","",'Prop D'!$F907)</f>
        <v/>
      </c>
      <c r="L1029" s="230" t="str">
        <f>IF('Prop D'!$G907="","",'Prop D'!$G907)</f>
        <v/>
      </c>
      <c r="M1029" s="695" t="str">
        <f>IF('Prop D'!$H907="","",'Prop D'!$H907)</f>
        <v/>
      </c>
      <c r="N1029" s="696"/>
      <c r="O1029" s="230" t="str">
        <f>IF('Prop D'!$I907="","",'Prop D'!$I907)</f>
        <v/>
      </c>
    </row>
    <row r="1030" spans="1:15" x14ac:dyDescent="0.2">
      <c r="A1030" s="45"/>
      <c r="B1030" s="45"/>
      <c r="C1030" s="695" t="str">
        <f>IF('Prop D'!$B908="","",'Prop D'!$B908)</f>
        <v/>
      </c>
      <c r="D1030" s="696"/>
      <c r="E1030" s="695" t="str">
        <f>IF('Prop D'!$C908="","",'Prop D'!$C908)</f>
        <v/>
      </c>
      <c r="F1030" s="696"/>
      <c r="G1030" s="695" t="str">
        <f>IF('Prop D'!$D908="","",'Prop D'!$D908)</f>
        <v/>
      </c>
      <c r="H1030" s="696"/>
      <c r="I1030" s="695" t="str">
        <f>IF('Prop D'!$E908="","",'Prop D'!$E908)</f>
        <v/>
      </c>
      <c r="J1030" s="696"/>
      <c r="K1030" s="230" t="str">
        <f>IF('Prop D'!$F908="","",'Prop D'!$F908)</f>
        <v/>
      </c>
      <c r="L1030" s="230" t="str">
        <f>IF('Prop D'!$G908="","",'Prop D'!$G908)</f>
        <v/>
      </c>
      <c r="M1030" s="695" t="str">
        <f>IF('Prop D'!$H908="","",'Prop D'!$H908)</f>
        <v/>
      </c>
      <c r="N1030" s="696"/>
      <c r="O1030" s="230" t="str">
        <f>IF('Prop D'!$I908="","",'Prop D'!$I908)</f>
        <v/>
      </c>
    </row>
    <row r="1031" spans="1:15" x14ac:dyDescent="0.2">
      <c r="A1031" s="45"/>
      <c r="B1031" s="45"/>
      <c r="C1031" s="695" t="str">
        <f>IF('Prop D'!$B909="","",'Prop D'!$B909)</f>
        <v/>
      </c>
      <c r="D1031" s="696"/>
      <c r="E1031" s="695" t="str">
        <f>IF('Prop D'!$C909="","",'Prop D'!$C909)</f>
        <v/>
      </c>
      <c r="F1031" s="696"/>
      <c r="G1031" s="695" t="str">
        <f>IF('Prop D'!$D909="","",'Prop D'!$D909)</f>
        <v/>
      </c>
      <c r="H1031" s="696"/>
      <c r="I1031" s="695" t="str">
        <f>IF('Prop D'!$E909="","",'Prop D'!$E909)</f>
        <v/>
      </c>
      <c r="J1031" s="696"/>
      <c r="K1031" s="230" t="str">
        <f>IF('Prop D'!$F909="","",'Prop D'!$F909)</f>
        <v/>
      </c>
      <c r="L1031" s="230" t="str">
        <f>IF('Prop D'!$G909="","",'Prop D'!$G909)</f>
        <v/>
      </c>
      <c r="M1031" s="695" t="str">
        <f>IF('Prop D'!$H909="","",'Prop D'!$H909)</f>
        <v/>
      </c>
      <c r="N1031" s="696"/>
      <c r="O1031" s="230" t="str">
        <f>IF('Prop D'!$I909="","",'Prop D'!$I909)</f>
        <v/>
      </c>
    </row>
    <row r="1032" spans="1:15" x14ac:dyDescent="0.2">
      <c r="A1032" s="45"/>
      <c r="B1032" s="45"/>
      <c r="C1032" s="695" t="str">
        <f>IF('Prop D'!$B910="","",'Prop D'!$B910)</f>
        <v/>
      </c>
      <c r="D1032" s="696"/>
      <c r="E1032" s="695" t="str">
        <f>IF('Prop D'!$C910="","",'Prop D'!$C910)</f>
        <v/>
      </c>
      <c r="F1032" s="696"/>
      <c r="G1032" s="695" t="str">
        <f>IF('Prop D'!$D910="","",'Prop D'!$D910)</f>
        <v/>
      </c>
      <c r="H1032" s="696"/>
      <c r="I1032" s="695" t="str">
        <f>IF('Prop D'!$E910="","",'Prop D'!$E910)</f>
        <v/>
      </c>
      <c r="J1032" s="696"/>
      <c r="K1032" s="230" t="str">
        <f>IF('Prop D'!$F910="","",'Prop D'!$F910)</f>
        <v/>
      </c>
      <c r="L1032" s="230" t="str">
        <f>IF('Prop D'!$G910="","",'Prop D'!$G910)</f>
        <v/>
      </c>
      <c r="M1032" s="695" t="str">
        <f>IF('Prop D'!$H910="","",'Prop D'!$H910)</f>
        <v/>
      </c>
      <c r="N1032" s="696"/>
      <c r="O1032" s="230" t="str">
        <f>IF('Prop D'!$I910="","",'Prop D'!$I910)</f>
        <v/>
      </c>
    </row>
    <row r="1033" spans="1:15" x14ac:dyDescent="0.2">
      <c r="A1033" s="45"/>
      <c r="B1033" s="45"/>
      <c r="C1033" s="695" t="str">
        <f>IF('Prop D'!$B911="","",'Prop D'!$B911)</f>
        <v/>
      </c>
      <c r="D1033" s="696"/>
      <c r="E1033" s="695" t="str">
        <f>IF('Prop D'!$C911="","",'Prop D'!$C911)</f>
        <v/>
      </c>
      <c r="F1033" s="696"/>
      <c r="G1033" s="695" t="str">
        <f>IF('Prop D'!$D911="","",'Prop D'!$D911)</f>
        <v/>
      </c>
      <c r="H1033" s="696"/>
      <c r="I1033" s="695" t="str">
        <f>IF('Prop D'!$E911="","",'Prop D'!$E911)</f>
        <v/>
      </c>
      <c r="J1033" s="696"/>
      <c r="K1033" s="230" t="str">
        <f>IF('Prop D'!$F911="","",'Prop D'!$F911)</f>
        <v/>
      </c>
      <c r="L1033" s="230" t="str">
        <f>IF('Prop D'!$G911="","",'Prop D'!$G911)</f>
        <v/>
      </c>
      <c r="M1033" s="695" t="str">
        <f>IF('Prop D'!$H911="","",'Prop D'!$H911)</f>
        <v/>
      </c>
      <c r="N1033" s="696"/>
      <c r="O1033" s="230" t="str">
        <f>IF('Prop D'!$I911="","",'Prop D'!$I911)</f>
        <v/>
      </c>
    </row>
    <row r="1034" spans="1:15" x14ac:dyDescent="0.2">
      <c r="A1034" s="45"/>
      <c r="B1034" s="45"/>
      <c r="C1034" s="695" t="str">
        <f>IF('Prop D'!$B912="","",'Prop D'!$B912)</f>
        <v/>
      </c>
      <c r="D1034" s="696"/>
      <c r="E1034" s="695" t="str">
        <f>IF('Prop D'!$C912="","",'Prop D'!$C912)</f>
        <v/>
      </c>
      <c r="F1034" s="696"/>
      <c r="G1034" s="695" t="str">
        <f>IF('Prop D'!$D912="","",'Prop D'!$D912)</f>
        <v/>
      </c>
      <c r="H1034" s="696"/>
      <c r="I1034" s="695" t="str">
        <f>IF('Prop D'!$E912="","",'Prop D'!$E912)</f>
        <v/>
      </c>
      <c r="J1034" s="696"/>
      <c r="K1034" s="230" t="str">
        <f>IF('Prop D'!$F912="","",'Prop D'!$F912)</f>
        <v/>
      </c>
      <c r="L1034" s="230" t="str">
        <f>IF('Prop D'!$G912="","",'Prop D'!$G912)</f>
        <v/>
      </c>
      <c r="M1034" s="695" t="str">
        <f>IF('Prop D'!$H912="","",'Prop D'!$H912)</f>
        <v/>
      </c>
      <c r="N1034" s="696"/>
      <c r="O1034" s="230" t="str">
        <f>IF('Prop D'!$I912="","",'Prop D'!$I912)</f>
        <v/>
      </c>
    </row>
    <row r="1035" spans="1:15" x14ac:dyDescent="0.2">
      <c r="A1035" s="45"/>
      <c r="B1035" s="45"/>
      <c r="C1035" s="695" t="str">
        <f>IF('Prop D'!$B913="","",'Prop D'!$B913)</f>
        <v/>
      </c>
      <c r="D1035" s="696"/>
      <c r="E1035" s="695" t="str">
        <f>IF('Prop D'!$C913="","",'Prop D'!$C913)</f>
        <v/>
      </c>
      <c r="F1035" s="696"/>
      <c r="G1035" s="695" t="str">
        <f>IF('Prop D'!$D913="","",'Prop D'!$D913)</f>
        <v/>
      </c>
      <c r="H1035" s="696"/>
      <c r="I1035" s="695" t="str">
        <f>IF('Prop D'!$E913="","",'Prop D'!$E913)</f>
        <v/>
      </c>
      <c r="J1035" s="696"/>
      <c r="K1035" s="230" t="str">
        <f>IF('Prop D'!$F913="","",'Prop D'!$F913)</f>
        <v/>
      </c>
      <c r="L1035" s="230" t="str">
        <f>IF('Prop D'!$G913="","",'Prop D'!$G913)</f>
        <v/>
      </c>
      <c r="M1035" s="695" t="str">
        <f>IF('Prop D'!$H913="","",'Prop D'!$H913)</f>
        <v/>
      </c>
      <c r="N1035" s="696"/>
      <c r="O1035" s="230" t="str">
        <f>IF('Prop D'!$I913="","",'Prop D'!$I913)</f>
        <v/>
      </c>
    </row>
    <row r="1036" spans="1:15" x14ac:dyDescent="0.2">
      <c r="A1036" s="45"/>
      <c r="B1036" s="45"/>
      <c r="C1036" s="695" t="str">
        <f>IF('Prop D'!$B914="","",'Prop D'!$B914)</f>
        <v/>
      </c>
      <c r="D1036" s="696"/>
      <c r="E1036" s="695" t="str">
        <f>IF('Prop D'!$C914="","",'Prop D'!$C914)</f>
        <v/>
      </c>
      <c r="F1036" s="696"/>
      <c r="G1036" s="695" t="str">
        <f>IF('Prop D'!$D914="","",'Prop D'!$D914)</f>
        <v/>
      </c>
      <c r="H1036" s="696"/>
      <c r="I1036" s="695" t="str">
        <f>IF('Prop D'!$E914="","",'Prop D'!$E914)</f>
        <v/>
      </c>
      <c r="J1036" s="696"/>
      <c r="K1036" s="230" t="str">
        <f>IF('Prop D'!$F914="","",'Prop D'!$F914)</f>
        <v/>
      </c>
      <c r="L1036" s="230" t="str">
        <f>IF('Prop D'!$G914="","",'Prop D'!$G914)</f>
        <v/>
      </c>
      <c r="M1036" s="695" t="str">
        <f>IF('Prop D'!$H914="","",'Prop D'!$H914)</f>
        <v/>
      </c>
      <c r="N1036" s="696"/>
      <c r="O1036" s="230" t="str">
        <f>IF('Prop D'!$I914="","",'Prop D'!$I914)</f>
        <v/>
      </c>
    </row>
    <row r="1037" spans="1:15" x14ac:dyDescent="0.2">
      <c r="A1037" s="45"/>
      <c r="B1037" s="45"/>
      <c r="C1037" s="45"/>
      <c r="D1037" s="45"/>
      <c r="E1037" s="45"/>
      <c r="F1037" s="45"/>
      <c r="G1037" s="45"/>
      <c r="H1037" s="45"/>
      <c r="I1037" s="45"/>
      <c r="J1037" s="45"/>
      <c r="K1037" s="45"/>
      <c r="L1037" s="45"/>
    </row>
    <row r="1038" spans="1:15" x14ac:dyDescent="0.2">
      <c r="A1038" s="45"/>
      <c r="B1038" s="45"/>
      <c r="C1038" s="45"/>
      <c r="D1038" s="45"/>
      <c r="E1038" s="45"/>
      <c r="F1038" s="45"/>
      <c r="G1038" s="45"/>
      <c r="H1038" s="45"/>
      <c r="I1038" s="45"/>
      <c r="J1038" s="45"/>
      <c r="K1038" s="45"/>
      <c r="L1038" s="45"/>
    </row>
    <row r="1039" spans="1:15" ht="15" x14ac:dyDescent="0.25">
      <c r="A1039" s="45"/>
      <c r="B1039" s="203" t="s">
        <v>206</v>
      </c>
      <c r="C1039" s="45"/>
      <c r="D1039" s="45"/>
      <c r="E1039" s="45"/>
      <c r="F1039" s="45"/>
      <c r="G1039" s="45"/>
      <c r="H1039" s="45"/>
      <c r="I1039" s="45"/>
      <c r="J1039" s="45"/>
      <c r="K1039" s="45"/>
      <c r="L1039" s="45"/>
    </row>
    <row r="1040" spans="1:15" ht="15" x14ac:dyDescent="0.25">
      <c r="A1040" s="45"/>
      <c r="B1040" s="203"/>
      <c r="C1040" s="45"/>
      <c r="D1040" s="45"/>
      <c r="E1040" s="45"/>
      <c r="F1040" s="45"/>
      <c r="G1040" s="45"/>
      <c r="H1040" s="45"/>
      <c r="I1040" s="45"/>
      <c r="J1040" s="45"/>
      <c r="K1040" s="45"/>
      <c r="L1040" s="45"/>
    </row>
    <row r="1041" spans="1:16" ht="27.75" customHeight="1" x14ac:dyDescent="0.2">
      <c r="B1041" s="204"/>
      <c r="C1041" s="441" t="s">
        <v>257</v>
      </c>
      <c r="D1041" s="441"/>
      <c r="E1041" s="441"/>
      <c r="F1041" s="442"/>
      <c r="G1041" s="718" t="str">
        <f>IF('Prop D'!$D$918="","",'Prop D'!$D$918)</f>
        <v>Sim</v>
      </c>
      <c r="K1041" s="684" t="s">
        <v>239</v>
      </c>
      <c r="L1041" s="744"/>
      <c r="M1041" s="744"/>
      <c r="N1041" s="744"/>
      <c r="O1041" s="685"/>
    </row>
    <row r="1042" spans="1:16" x14ac:dyDescent="0.2">
      <c r="C1042" s="441"/>
      <c r="D1042" s="441"/>
      <c r="E1042" s="441"/>
      <c r="F1042" s="442"/>
      <c r="G1042" s="720"/>
      <c r="K1042" s="707" t="str">
        <f>IF('Prop D'!$K$918="","",'Prop D'!$K$918)</f>
        <v/>
      </c>
      <c r="L1042" s="708"/>
      <c r="M1042" s="708"/>
      <c r="N1042" s="708"/>
      <c r="O1042" s="708"/>
      <c r="P1042" s="709"/>
    </row>
    <row r="1043" spans="1:16" x14ac:dyDescent="0.2">
      <c r="C1043" s="204"/>
      <c r="D1043" s="204"/>
      <c r="E1043" s="204"/>
      <c r="F1043" s="345"/>
      <c r="G1043" s="346"/>
      <c r="H1043" s="115"/>
      <c r="K1043" s="710"/>
      <c r="L1043" s="711"/>
      <c r="M1043" s="711"/>
      <c r="N1043" s="711"/>
      <c r="O1043" s="711"/>
      <c r="P1043" s="712"/>
    </row>
    <row r="1044" spans="1:16" x14ac:dyDescent="0.2">
      <c r="C1044" s="115"/>
      <c r="D1044" s="115"/>
      <c r="E1044" s="115"/>
      <c r="F1044" s="115"/>
      <c r="G1044" s="115"/>
      <c r="H1044" s="115"/>
      <c r="K1044" s="713"/>
      <c r="L1044" s="714"/>
      <c r="M1044" s="714"/>
      <c r="N1044" s="714"/>
      <c r="O1044" s="714"/>
      <c r="P1044" s="715"/>
    </row>
    <row r="1045" spans="1:16" ht="15" x14ac:dyDescent="0.25">
      <c r="A1045" s="45"/>
      <c r="B1045" s="203"/>
      <c r="C1045" s="45"/>
      <c r="D1045" s="45"/>
      <c r="E1045" s="45"/>
      <c r="F1045" s="45"/>
      <c r="G1045" s="45"/>
      <c r="H1045" s="45"/>
      <c r="I1045" s="45"/>
      <c r="J1045" s="45"/>
      <c r="K1045" s="45"/>
      <c r="L1045" s="45"/>
    </row>
    <row r="1046" spans="1:16" ht="51" x14ac:dyDescent="0.2">
      <c r="A1046" s="45"/>
      <c r="B1046" s="726" t="s">
        <v>260</v>
      </c>
      <c r="C1046" s="727"/>
      <c r="D1046" s="335" t="s">
        <v>36</v>
      </c>
      <c r="E1046" s="335" t="s">
        <v>231</v>
      </c>
      <c r="F1046" s="335" t="s">
        <v>232</v>
      </c>
      <c r="G1046" s="335" t="s">
        <v>233</v>
      </c>
      <c r="H1046" s="335" t="s">
        <v>234</v>
      </c>
      <c r="I1046" s="335" t="s">
        <v>240</v>
      </c>
      <c r="J1046" s="335" t="s">
        <v>225</v>
      </c>
      <c r="K1046" s="335" t="s">
        <v>241</v>
      </c>
      <c r="L1046" s="335" t="s">
        <v>226</v>
      </c>
      <c r="M1046" s="335" t="s">
        <v>235</v>
      </c>
      <c r="N1046" s="335" t="s">
        <v>236</v>
      </c>
      <c r="O1046" s="335" t="s">
        <v>237</v>
      </c>
      <c r="P1046" s="335" t="s">
        <v>238</v>
      </c>
    </row>
    <row r="1047" spans="1:16" x14ac:dyDescent="0.2">
      <c r="A1047" s="45"/>
      <c r="B1047" s="728" t="str">
        <f>IF('Prop D'!B926="","",'Prop D'!B926)</f>
        <v/>
      </c>
      <c r="C1047" s="729"/>
      <c r="D1047" s="315" t="str">
        <f>IF('Prop D'!C926="","",'Prop D'!C926)</f>
        <v/>
      </c>
      <c r="E1047" s="315" t="str">
        <f>IF('Prop D'!D926="","",'Prop D'!D926)</f>
        <v/>
      </c>
      <c r="F1047" s="315" t="str">
        <f>IF('Prop D'!E926="","",'Prop D'!E926)</f>
        <v/>
      </c>
      <c r="G1047" s="315" t="str">
        <f>IF('Prop D'!F926="","",'Prop D'!F926)</f>
        <v/>
      </c>
      <c r="H1047" s="315" t="str">
        <f>IF('Prop D'!G926="","",'Prop D'!G926)</f>
        <v/>
      </c>
      <c r="I1047" s="315" t="str">
        <f>IF('Prop D'!H926="","",'Prop D'!H926)</f>
        <v/>
      </c>
      <c r="J1047" s="315" t="str">
        <f>IF('Prop D'!I926="","",'Prop D'!I926)</f>
        <v/>
      </c>
      <c r="K1047" s="315" t="str">
        <f>IF('Prop D'!J926="","",'Prop D'!J926)</f>
        <v/>
      </c>
      <c r="L1047" s="315" t="str">
        <f>IF('Prop D'!K926="","",'Prop D'!K926)</f>
        <v/>
      </c>
      <c r="M1047" s="315" t="str">
        <f>IF('Prop D'!L926="","",'Prop D'!L926)</f>
        <v/>
      </c>
      <c r="N1047" s="315" t="str">
        <f>IF('Prop D'!M926="","",'Prop D'!M926)</f>
        <v/>
      </c>
      <c r="O1047" s="315" t="str">
        <f>IF('Prop D'!N926="","",'Prop D'!N926)</f>
        <v/>
      </c>
      <c r="P1047" s="315" t="str">
        <f>IF('Prop D'!O926="","",'Prop D'!O926)</f>
        <v/>
      </c>
    </row>
    <row r="1048" spans="1:16" x14ac:dyDescent="0.2">
      <c r="A1048" s="45"/>
      <c r="B1048" s="728" t="str">
        <f>IF('Prop D'!B927="","",'Prop D'!B927)</f>
        <v/>
      </c>
      <c r="C1048" s="729"/>
      <c r="D1048" s="315" t="str">
        <f>IF('Prop D'!C927="","",'Prop D'!C927)</f>
        <v/>
      </c>
      <c r="E1048" s="315" t="str">
        <f>IF('Prop D'!D927="","",'Prop D'!D927)</f>
        <v/>
      </c>
      <c r="F1048" s="315" t="str">
        <f>IF('Prop D'!E927="","",'Prop D'!E927)</f>
        <v/>
      </c>
      <c r="G1048" s="315" t="str">
        <f>IF('Prop D'!F927="","",'Prop D'!F927)</f>
        <v/>
      </c>
      <c r="H1048" s="315" t="str">
        <f>IF('Prop D'!G927="","",'Prop D'!G927)</f>
        <v/>
      </c>
      <c r="I1048" s="315" t="str">
        <f>IF('Prop D'!H927="","",'Prop D'!H927)</f>
        <v/>
      </c>
      <c r="J1048" s="315" t="str">
        <f>IF('Prop D'!I927="","",'Prop D'!I927)</f>
        <v/>
      </c>
      <c r="K1048" s="315" t="str">
        <f>IF('Prop D'!J927="","",'Prop D'!J927)</f>
        <v/>
      </c>
      <c r="L1048" s="315" t="str">
        <f>IF('Prop D'!K927="","",'Prop D'!K927)</f>
        <v/>
      </c>
      <c r="M1048" s="315" t="str">
        <f>IF('Prop D'!L927="","",'Prop D'!L927)</f>
        <v/>
      </c>
      <c r="N1048" s="315" t="str">
        <f>IF('Prop D'!M927="","",'Prop D'!M927)</f>
        <v/>
      </c>
      <c r="O1048" s="315" t="str">
        <f>IF('Prop D'!N927="","",'Prop D'!N927)</f>
        <v/>
      </c>
      <c r="P1048" s="315" t="str">
        <f>IF('Prop D'!O927="","",'Prop D'!O927)</f>
        <v/>
      </c>
    </row>
    <row r="1049" spans="1:16" x14ac:dyDescent="0.2">
      <c r="A1049" s="45"/>
      <c r="B1049" s="728" t="str">
        <f>IF('Prop D'!B928="","",'Prop D'!B928)</f>
        <v/>
      </c>
      <c r="C1049" s="729"/>
      <c r="D1049" s="315" t="str">
        <f>IF('Prop D'!C928="","",'Prop D'!C928)</f>
        <v/>
      </c>
      <c r="E1049" s="315" t="str">
        <f>IF('Prop D'!D928="","",'Prop D'!D928)</f>
        <v/>
      </c>
      <c r="F1049" s="315" t="str">
        <f>IF('Prop D'!E928="","",'Prop D'!E928)</f>
        <v/>
      </c>
      <c r="G1049" s="315" t="str">
        <f>IF('Prop D'!F928="","",'Prop D'!F928)</f>
        <v/>
      </c>
      <c r="H1049" s="315" t="str">
        <f>IF('Prop D'!G928="","",'Prop D'!G928)</f>
        <v/>
      </c>
      <c r="I1049" s="315" t="str">
        <f>IF('Prop D'!H928="","",'Prop D'!H928)</f>
        <v/>
      </c>
      <c r="J1049" s="315" t="str">
        <f>IF('Prop D'!I928="","",'Prop D'!I928)</f>
        <v/>
      </c>
      <c r="K1049" s="315" t="str">
        <f>IF('Prop D'!J928="","",'Prop D'!J928)</f>
        <v/>
      </c>
      <c r="L1049" s="315" t="str">
        <f>IF('Prop D'!K928="","",'Prop D'!K928)</f>
        <v/>
      </c>
      <c r="M1049" s="315" t="str">
        <f>IF('Prop D'!L928="","",'Prop D'!L928)</f>
        <v/>
      </c>
      <c r="N1049" s="315" t="str">
        <f>IF('Prop D'!M928="","",'Prop D'!M928)</f>
        <v/>
      </c>
      <c r="O1049" s="315" t="str">
        <f>IF('Prop D'!N928="","",'Prop D'!N928)</f>
        <v/>
      </c>
      <c r="P1049" s="315" t="str">
        <f>IF('Prop D'!O928="","",'Prop D'!O928)</f>
        <v/>
      </c>
    </row>
    <row r="1050" spans="1:16" x14ac:dyDescent="0.2">
      <c r="A1050" s="45"/>
      <c r="B1050" s="728" t="str">
        <f>IF('Prop D'!B929="","",'Prop D'!B929)</f>
        <v/>
      </c>
      <c r="C1050" s="729"/>
      <c r="D1050" s="315" t="str">
        <f>IF('Prop D'!C929="","",'Prop D'!C929)</f>
        <v/>
      </c>
      <c r="E1050" s="315" t="str">
        <f>IF('Prop D'!D929="","",'Prop D'!D929)</f>
        <v/>
      </c>
      <c r="F1050" s="315" t="str">
        <f>IF('Prop D'!E929="","",'Prop D'!E929)</f>
        <v/>
      </c>
      <c r="G1050" s="315" t="str">
        <f>IF('Prop D'!F929="","",'Prop D'!F929)</f>
        <v/>
      </c>
      <c r="H1050" s="315" t="str">
        <f>IF('Prop D'!G929="","",'Prop D'!G929)</f>
        <v/>
      </c>
      <c r="I1050" s="315" t="str">
        <f>IF('Prop D'!H929="","",'Prop D'!H929)</f>
        <v/>
      </c>
      <c r="J1050" s="315" t="str">
        <f>IF('Prop D'!I929="","",'Prop D'!I929)</f>
        <v/>
      </c>
      <c r="K1050" s="315" t="str">
        <f>IF('Prop D'!J929="","",'Prop D'!J929)</f>
        <v/>
      </c>
      <c r="L1050" s="315" t="str">
        <f>IF('Prop D'!K929="","",'Prop D'!K929)</f>
        <v/>
      </c>
      <c r="M1050" s="315" t="str">
        <f>IF('Prop D'!L929="","",'Prop D'!L929)</f>
        <v/>
      </c>
      <c r="N1050" s="315" t="str">
        <f>IF('Prop D'!M929="","",'Prop D'!M929)</f>
        <v/>
      </c>
      <c r="O1050" s="315" t="str">
        <f>IF('Prop D'!N929="","",'Prop D'!N929)</f>
        <v/>
      </c>
      <c r="P1050" s="315" t="str">
        <f>IF('Prop D'!O929="","",'Prop D'!O929)</f>
        <v/>
      </c>
    </row>
    <row r="1051" spans="1:16" x14ac:dyDescent="0.2">
      <c r="A1051" s="45"/>
      <c r="B1051" s="728" t="str">
        <f>IF('Prop D'!B930="","",'Prop D'!B930)</f>
        <v/>
      </c>
      <c r="C1051" s="729"/>
      <c r="D1051" s="315" t="str">
        <f>IF('Prop D'!C930="","",'Prop D'!C930)</f>
        <v/>
      </c>
      <c r="E1051" s="315" t="str">
        <f>IF('Prop D'!D930="","",'Prop D'!D930)</f>
        <v/>
      </c>
      <c r="F1051" s="315" t="str">
        <f>IF('Prop D'!E930="","",'Prop D'!E930)</f>
        <v/>
      </c>
      <c r="G1051" s="315" t="str">
        <f>IF('Prop D'!F930="","",'Prop D'!F930)</f>
        <v/>
      </c>
      <c r="H1051" s="315" t="str">
        <f>IF('Prop D'!G930="","",'Prop D'!G930)</f>
        <v/>
      </c>
      <c r="I1051" s="315" t="str">
        <f>IF('Prop D'!H930="","",'Prop D'!H930)</f>
        <v/>
      </c>
      <c r="J1051" s="315" t="str">
        <f>IF('Prop D'!I930="","",'Prop D'!I930)</f>
        <v/>
      </c>
      <c r="K1051" s="315" t="str">
        <f>IF('Prop D'!J930="","",'Prop D'!J930)</f>
        <v/>
      </c>
      <c r="L1051" s="315" t="str">
        <f>IF('Prop D'!K930="","",'Prop D'!K930)</f>
        <v/>
      </c>
      <c r="M1051" s="315" t="str">
        <f>IF('Prop D'!L930="","",'Prop D'!L930)</f>
        <v/>
      </c>
      <c r="N1051" s="315" t="str">
        <f>IF('Prop D'!M930="","",'Prop D'!M930)</f>
        <v/>
      </c>
      <c r="O1051" s="315" t="str">
        <f>IF('Prop D'!N930="","",'Prop D'!N930)</f>
        <v/>
      </c>
      <c r="P1051" s="315" t="str">
        <f>IF('Prop D'!O930="","",'Prop D'!O930)</f>
        <v/>
      </c>
    </row>
    <row r="1052" spans="1:16" x14ac:dyDescent="0.2">
      <c r="A1052" s="45"/>
      <c r="B1052" s="728" t="str">
        <f>IF('Prop D'!B931="","",'Prop D'!B931)</f>
        <v/>
      </c>
      <c r="C1052" s="729"/>
      <c r="D1052" s="315" t="str">
        <f>IF('Prop D'!C931="","",'Prop D'!C931)</f>
        <v/>
      </c>
      <c r="E1052" s="315" t="str">
        <f>IF('Prop D'!D931="","",'Prop D'!D931)</f>
        <v/>
      </c>
      <c r="F1052" s="315" t="str">
        <f>IF('Prop D'!E931="","",'Prop D'!E931)</f>
        <v/>
      </c>
      <c r="G1052" s="315" t="str">
        <f>IF('Prop D'!F931="","",'Prop D'!F931)</f>
        <v/>
      </c>
      <c r="H1052" s="315" t="str">
        <f>IF('Prop D'!G931="","",'Prop D'!G931)</f>
        <v/>
      </c>
      <c r="I1052" s="315" t="str">
        <f>IF('Prop D'!H931="","",'Prop D'!H931)</f>
        <v/>
      </c>
      <c r="J1052" s="315" t="str">
        <f>IF('Prop D'!I931="","",'Prop D'!I931)</f>
        <v/>
      </c>
      <c r="K1052" s="315" t="str">
        <f>IF('Prop D'!J931="","",'Prop D'!J931)</f>
        <v/>
      </c>
      <c r="L1052" s="315" t="str">
        <f>IF('Prop D'!K931="","",'Prop D'!K931)</f>
        <v/>
      </c>
      <c r="M1052" s="315" t="str">
        <f>IF('Prop D'!L931="","",'Prop D'!L931)</f>
        <v/>
      </c>
      <c r="N1052" s="315" t="str">
        <f>IF('Prop D'!M931="","",'Prop D'!M931)</f>
        <v/>
      </c>
      <c r="O1052" s="315" t="str">
        <f>IF('Prop D'!N931="","",'Prop D'!N931)</f>
        <v/>
      </c>
      <c r="P1052" s="315" t="str">
        <f>IF('Prop D'!O931="","",'Prop D'!O931)</f>
        <v/>
      </c>
    </row>
    <row r="1053" spans="1:16" x14ac:dyDescent="0.2">
      <c r="A1053" s="45"/>
      <c r="B1053" s="728" t="str">
        <f>IF('Prop D'!B932="","",'Prop D'!B932)</f>
        <v/>
      </c>
      <c r="C1053" s="729"/>
      <c r="D1053" s="315" t="str">
        <f>IF('Prop D'!C932="","",'Prop D'!C932)</f>
        <v/>
      </c>
      <c r="E1053" s="315" t="str">
        <f>IF('Prop D'!D932="","",'Prop D'!D932)</f>
        <v/>
      </c>
      <c r="F1053" s="315" t="str">
        <f>IF('Prop D'!E932="","",'Prop D'!E932)</f>
        <v/>
      </c>
      <c r="G1053" s="315" t="str">
        <f>IF('Prop D'!F932="","",'Prop D'!F932)</f>
        <v/>
      </c>
      <c r="H1053" s="315" t="str">
        <f>IF('Prop D'!G932="","",'Prop D'!G932)</f>
        <v/>
      </c>
      <c r="I1053" s="315" t="str">
        <f>IF('Prop D'!H932="","",'Prop D'!H932)</f>
        <v/>
      </c>
      <c r="J1053" s="315" t="str">
        <f>IF('Prop D'!I932="","",'Prop D'!I932)</f>
        <v/>
      </c>
      <c r="K1053" s="315" t="str">
        <f>IF('Prop D'!J932="","",'Prop D'!J932)</f>
        <v/>
      </c>
      <c r="L1053" s="315" t="str">
        <f>IF('Prop D'!K932="","",'Prop D'!K932)</f>
        <v/>
      </c>
      <c r="M1053" s="315" t="str">
        <f>IF('Prop D'!L932="","",'Prop D'!L932)</f>
        <v/>
      </c>
      <c r="N1053" s="315" t="str">
        <f>IF('Prop D'!M932="","",'Prop D'!M932)</f>
        <v/>
      </c>
      <c r="O1053" s="315" t="str">
        <f>IF('Prop D'!N932="","",'Prop D'!N932)</f>
        <v/>
      </c>
      <c r="P1053" s="315" t="str">
        <f>IF('Prop D'!O932="","",'Prop D'!O932)</f>
        <v/>
      </c>
    </row>
    <row r="1054" spans="1:16" x14ac:dyDescent="0.2">
      <c r="A1054" s="45"/>
      <c r="B1054" s="728" t="str">
        <f>IF('Prop D'!B933="","",'Prop D'!B933)</f>
        <v/>
      </c>
      <c r="C1054" s="729"/>
      <c r="D1054" s="315" t="str">
        <f>IF('Prop D'!C933="","",'Prop D'!C933)</f>
        <v/>
      </c>
      <c r="E1054" s="315" t="str">
        <f>IF('Prop D'!D933="","",'Prop D'!D933)</f>
        <v/>
      </c>
      <c r="F1054" s="315" t="str">
        <f>IF('Prop D'!E933="","",'Prop D'!E933)</f>
        <v/>
      </c>
      <c r="G1054" s="315" t="str">
        <f>IF('Prop D'!F933="","",'Prop D'!F933)</f>
        <v/>
      </c>
      <c r="H1054" s="315" t="str">
        <f>IF('Prop D'!G933="","",'Prop D'!G933)</f>
        <v/>
      </c>
      <c r="I1054" s="315" t="str">
        <f>IF('Prop D'!H933="","",'Prop D'!H933)</f>
        <v/>
      </c>
      <c r="J1054" s="315" t="str">
        <f>IF('Prop D'!I933="","",'Prop D'!I933)</f>
        <v/>
      </c>
      <c r="K1054" s="315" t="str">
        <f>IF('Prop D'!J933="","",'Prop D'!J933)</f>
        <v/>
      </c>
      <c r="L1054" s="315" t="str">
        <f>IF('Prop D'!K933="","",'Prop D'!K933)</f>
        <v/>
      </c>
      <c r="M1054" s="315" t="str">
        <f>IF('Prop D'!L933="","",'Prop D'!L933)</f>
        <v/>
      </c>
      <c r="N1054" s="315" t="str">
        <f>IF('Prop D'!M933="","",'Prop D'!M933)</f>
        <v/>
      </c>
      <c r="O1054" s="315" t="str">
        <f>IF('Prop D'!N933="","",'Prop D'!N933)</f>
        <v/>
      </c>
      <c r="P1054" s="315" t="str">
        <f>IF('Prop D'!O933="","",'Prop D'!O933)</f>
        <v/>
      </c>
    </row>
    <row r="1055" spans="1:16" x14ac:dyDescent="0.2">
      <c r="A1055" s="45"/>
      <c r="B1055" s="728" t="str">
        <f>IF('Prop D'!B934="","",'Prop D'!B934)</f>
        <v/>
      </c>
      <c r="C1055" s="729"/>
      <c r="D1055" s="315" t="str">
        <f>IF('Prop D'!C934="","",'Prop D'!C934)</f>
        <v/>
      </c>
      <c r="E1055" s="315" t="str">
        <f>IF('Prop D'!D934="","",'Prop D'!D934)</f>
        <v/>
      </c>
      <c r="F1055" s="315" t="str">
        <f>IF('Prop D'!E934="","",'Prop D'!E934)</f>
        <v/>
      </c>
      <c r="G1055" s="315" t="str">
        <f>IF('Prop D'!F934="","",'Prop D'!F934)</f>
        <v/>
      </c>
      <c r="H1055" s="315" t="str">
        <f>IF('Prop D'!G934="","",'Prop D'!G934)</f>
        <v/>
      </c>
      <c r="I1055" s="315" t="str">
        <f>IF('Prop D'!H934="","",'Prop D'!H934)</f>
        <v/>
      </c>
      <c r="J1055" s="315" t="str">
        <f>IF('Prop D'!I934="","",'Prop D'!I934)</f>
        <v/>
      </c>
      <c r="K1055" s="315" t="str">
        <f>IF('Prop D'!J934="","",'Prop D'!J934)</f>
        <v/>
      </c>
      <c r="L1055" s="315" t="str">
        <f>IF('Prop D'!K934="","",'Prop D'!K934)</f>
        <v/>
      </c>
      <c r="M1055" s="315" t="str">
        <f>IF('Prop D'!L934="","",'Prop D'!L934)</f>
        <v/>
      </c>
      <c r="N1055" s="315" t="str">
        <f>IF('Prop D'!M934="","",'Prop D'!M934)</f>
        <v/>
      </c>
      <c r="O1055" s="315" t="str">
        <f>IF('Prop D'!N934="","",'Prop D'!N934)</f>
        <v/>
      </c>
      <c r="P1055" s="315" t="str">
        <f>IF('Prop D'!O934="","",'Prop D'!O934)</f>
        <v/>
      </c>
    </row>
    <row r="1056" spans="1:16" x14ac:dyDescent="0.2">
      <c r="A1056" s="45"/>
      <c r="B1056" s="728" t="str">
        <f>IF('Prop D'!B935="","",'Prop D'!B935)</f>
        <v/>
      </c>
      <c r="C1056" s="729"/>
      <c r="D1056" s="315" t="str">
        <f>IF('Prop D'!C935="","",'Prop D'!C935)</f>
        <v/>
      </c>
      <c r="E1056" s="315" t="str">
        <f>IF('Prop D'!D935="","",'Prop D'!D935)</f>
        <v/>
      </c>
      <c r="F1056" s="315" t="str">
        <f>IF('Prop D'!E935="","",'Prop D'!E935)</f>
        <v/>
      </c>
      <c r="G1056" s="315" t="str">
        <f>IF('Prop D'!F935="","",'Prop D'!F935)</f>
        <v/>
      </c>
      <c r="H1056" s="315" t="str">
        <f>IF('Prop D'!G935="","",'Prop D'!G935)</f>
        <v/>
      </c>
      <c r="I1056" s="315" t="str">
        <f>IF('Prop D'!H935="","",'Prop D'!H935)</f>
        <v/>
      </c>
      <c r="J1056" s="315" t="str">
        <f>IF('Prop D'!I935="","",'Prop D'!I935)</f>
        <v/>
      </c>
      <c r="K1056" s="315" t="str">
        <f>IF('Prop D'!J935="","",'Prop D'!J935)</f>
        <v/>
      </c>
      <c r="L1056" s="315" t="str">
        <f>IF('Prop D'!K935="","",'Prop D'!K935)</f>
        <v/>
      </c>
      <c r="M1056" s="315" t="str">
        <f>IF('Prop D'!L935="","",'Prop D'!L935)</f>
        <v/>
      </c>
      <c r="N1056" s="315" t="str">
        <f>IF('Prop D'!M935="","",'Prop D'!M935)</f>
        <v/>
      </c>
      <c r="O1056" s="315" t="str">
        <f>IF('Prop D'!N935="","",'Prop D'!N935)</f>
        <v/>
      </c>
      <c r="P1056" s="315" t="str">
        <f>IF('Prop D'!O935="","",'Prop D'!O935)</f>
        <v/>
      </c>
    </row>
    <row r="1057" spans="1:16" x14ac:dyDescent="0.2">
      <c r="A1057" s="45"/>
      <c r="B1057" s="45"/>
      <c r="C1057" s="45"/>
      <c r="D1057" s="45"/>
      <c r="E1057" s="45"/>
      <c r="F1057" s="45"/>
      <c r="G1057" s="45"/>
      <c r="H1057" s="45"/>
      <c r="I1057" s="45"/>
      <c r="J1057" s="45"/>
      <c r="K1057" s="45"/>
      <c r="L1057" s="45"/>
    </row>
    <row r="1058" spans="1:16" x14ac:dyDescent="0.2">
      <c r="A1058" s="45"/>
      <c r="B1058" s="45"/>
      <c r="C1058" s="45"/>
      <c r="D1058" s="45"/>
      <c r="E1058" s="45"/>
      <c r="F1058" s="45"/>
      <c r="G1058" s="45"/>
      <c r="H1058" s="45"/>
      <c r="I1058" s="45"/>
      <c r="J1058" s="45"/>
      <c r="K1058" s="45"/>
      <c r="L1058" s="45"/>
    </row>
    <row r="1059" spans="1:16" ht="12.75" customHeight="1" x14ac:dyDescent="0.2">
      <c r="C1059" s="441" t="s">
        <v>242</v>
      </c>
      <c r="D1059" s="441"/>
      <c r="E1059" s="441"/>
      <c r="F1059" s="441"/>
      <c r="G1059" s="718" t="str">
        <f>IF('Prop D'!$D$938="","",'Prop D'!$D$938)</f>
        <v/>
      </c>
      <c r="H1059" s="45"/>
      <c r="K1059" s="745" t="s">
        <v>262</v>
      </c>
      <c r="L1059" s="746"/>
      <c r="M1059" s="746"/>
      <c r="N1059" s="746"/>
      <c r="O1059" s="747"/>
    </row>
    <row r="1060" spans="1:16" x14ac:dyDescent="0.2">
      <c r="A1060" s="45"/>
      <c r="B1060" s="45"/>
      <c r="C1060" s="441"/>
      <c r="D1060" s="441"/>
      <c r="E1060" s="441"/>
      <c r="F1060" s="441"/>
      <c r="G1060" s="719"/>
      <c r="K1060" s="707" t="str">
        <f>IF('Prop D'!$K$938="","",'Prop D'!$K$938)</f>
        <v/>
      </c>
      <c r="L1060" s="708"/>
      <c r="M1060" s="708"/>
      <c r="N1060" s="708"/>
      <c r="O1060" s="708"/>
      <c r="P1060" s="709"/>
    </row>
    <row r="1061" spans="1:16" x14ac:dyDescent="0.2">
      <c r="A1061" s="45"/>
      <c r="B1061" s="45"/>
      <c r="C1061" s="441"/>
      <c r="D1061" s="441"/>
      <c r="E1061" s="441"/>
      <c r="F1061" s="441"/>
      <c r="G1061" s="719"/>
      <c r="K1061" s="710"/>
      <c r="L1061" s="711"/>
      <c r="M1061" s="711"/>
      <c r="N1061" s="711"/>
      <c r="O1061" s="711"/>
      <c r="P1061" s="712"/>
    </row>
    <row r="1062" spans="1:16" x14ac:dyDescent="0.2">
      <c r="A1062" s="45"/>
      <c r="B1062" s="45"/>
      <c r="C1062" s="441"/>
      <c r="D1062" s="441"/>
      <c r="E1062" s="441"/>
      <c r="F1062" s="441"/>
      <c r="G1062" s="720"/>
      <c r="K1062" s="713"/>
      <c r="L1062" s="714"/>
      <c r="M1062" s="714"/>
      <c r="N1062" s="714"/>
      <c r="O1062" s="714"/>
      <c r="P1062" s="715"/>
    </row>
    <row r="1063" spans="1:16" x14ac:dyDescent="0.2">
      <c r="A1063" s="45"/>
      <c r="B1063" s="45"/>
      <c r="C1063" s="45"/>
      <c r="D1063" s="45"/>
      <c r="E1063" s="45"/>
      <c r="F1063" s="45"/>
    </row>
    <row r="1064" spans="1:16" ht="12.75" customHeight="1" x14ac:dyDescent="0.2">
      <c r="A1064" s="45"/>
      <c r="B1064" s="45"/>
      <c r="C1064" s="721" t="s">
        <v>154</v>
      </c>
      <c r="D1064" s="722"/>
      <c r="E1064" s="722"/>
      <c r="F1064" s="722"/>
      <c r="G1064" s="723"/>
      <c r="K1064" s="721" t="s">
        <v>155</v>
      </c>
      <c r="L1064" s="722"/>
      <c r="M1064" s="723"/>
      <c r="N1064" s="45"/>
      <c r="O1064" s="45"/>
    </row>
    <row r="1065" spans="1:16" x14ac:dyDescent="0.2">
      <c r="A1065" s="45"/>
      <c r="B1065" s="45"/>
      <c r="C1065" s="707" t="str">
        <f>IF('Prop D'!$D$944="","",'Prop D'!$D$944)</f>
        <v/>
      </c>
      <c r="D1065" s="708"/>
      <c r="E1065" s="708"/>
      <c r="F1065" s="708"/>
      <c r="G1065" s="708"/>
      <c r="H1065" s="709"/>
      <c r="K1065" s="707" t="str">
        <f>IF('Prop D'!$K$944="","",'Prop D'!$K$944)</f>
        <v/>
      </c>
      <c r="L1065" s="708"/>
      <c r="M1065" s="708"/>
      <c r="N1065" s="708"/>
      <c r="O1065" s="708"/>
      <c r="P1065" s="709"/>
    </row>
    <row r="1066" spans="1:16" x14ac:dyDescent="0.2">
      <c r="A1066" s="45"/>
      <c r="B1066" s="45"/>
      <c r="C1066" s="710"/>
      <c r="D1066" s="711"/>
      <c r="E1066" s="711"/>
      <c r="F1066" s="711"/>
      <c r="G1066" s="711"/>
      <c r="H1066" s="712"/>
      <c r="K1066" s="710"/>
      <c r="L1066" s="711"/>
      <c r="M1066" s="711"/>
      <c r="N1066" s="711"/>
      <c r="O1066" s="711"/>
      <c r="P1066" s="712"/>
    </row>
    <row r="1067" spans="1:16" x14ac:dyDescent="0.2">
      <c r="A1067" s="45"/>
      <c r="B1067" s="45"/>
      <c r="C1067" s="710"/>
      <c r="D1067" s="711"/>
      <c r="E1067" s="711"/>
      <c r="F1067" s="711"/>
      <c r="G1067" s="711"/>
      <c r="H1067" s="712"/>
      <c r="K1067" s="710"/>
      <c r="L1067" s="711"/>
      <c r="M1067" s="711"/>
      <c r="N1067" s="711"/>
      <c r="O1067" s="711"/>
      <c r="P1067" s="712"/>
    </row>
    <row r="1068" spans="1:16" x14ac:dyDescent="0.2">
      <c r="A1068" s="45"/>
      <c r="B1068" s="45"/>
      <c r="C1068" s="710"/>
      <c r="D1068" s="711"/>
      <c r="E1068" s="711"/>
      <c r="F1068" s="711"/>
      <c r="G1068" s="711"/>
      <c r="H1068" s="712"/>
      <c r="K1068" s="710"/>
      <c r="L1068" s="711"/>
      <c r="M1068" s="711"/>
      <c r="N1068" s="711"/>
      <c r="O1068" s="711"/>
      <c r="P1068" s="712"/>
    </row>
    <row r="1069" spans="1:16" x14ac:dyDescent="0.2">
      <c r="A1069" s="45"/>
      <c r="B1069" s="45"/>
      <c r="C1069" s="710"/>
      <c r="D1069" s="711"/>
      <c r="E1069" s="711"/>
      <c r="F1069" s="711"/>
      <c r="G1069" s="711"/>
      <c r="H1069" s="712"/>
      <c r="K1069" s="710"/>
      <c r="L1069" s="711"/>
      <c r="M1069" s="711"/>
      <c r="N1069" s="711"/>
      <c r="O1069" s="711"/>
      <c r="P1069" s="712"/>
    </row>
    <row r="1070" spans="1:16" ht="12.75" customHeight="1" x14ac:dyDescent="0.2">
      <c r="A1070" s="45"/>
      <c r="B1070" s="45"/>
      <c r="C1070" s="710"/>
      <c r="D1070" s="711"/>
      <c r="E1070" s="711"/>
      <c r="F1070" s="711"/>
      <c r="G1070" s="711"/>
      <c r="H1070" s="712"/>
      <c r="J1070" s="45"/>
      <c r="K1070" s="710"/>
      <c r="L1070" s="711"/>
      <c r="M1070" s="711"/>
      <c r="N1070" s="711"/>
      <c r="O1070" s="711"/>
      <c r="P1070" s="712"/>
    </row>
    <row r="1071" spans="1:16" ht="12.75" customHeight="1" x14ac:dyDescent="0.2">
      <c r="A1071" s="45"/>
      <c r="B1071" s="45"/>
      <c r="C1071" s="713"/>
      <c r="D1071" s="714"/>
      <c r="E1071" s="714"/>
      <c r="F1071" s="714"/>
      <c r="G1071" s="714"/>
      <c r="H1071" s="715"/>
      <c r="K1071" s="713"/>
      <c r="L1071" s="714"/>
      <c r="M1071" s="714"/>
      <c r="N1071" s="714"/>
      <c r="O1071" s="714"/>
      <c r="P1071" s="715"/>
    </row>
    <row r="1072" spans="1:16" x14ac:dyDescent="0.2">
      <c r="A1072" s="45"/>
      <c r="B1072" s="45"/>
      <c r="J1072" s="45"/>
    </row>
    <row r="1073" spans="1:16" x14ac:dyDescent="0.2">
      <c r="A1073" s="45"/>
      <c r="B1073" s="45"/>
      <c r="C1073" s="45"/>
      <c r="D1073" s="45"/>
      <c r="E1073" s="45"/>
      <c r="F1073" s="45"/>
      <c r="J1073" s="45"/>
      <c r="K1073" s="45"/>
      <c r="L1073" s="45"/>
    </row>
    <row r="1074" spans="1:16" ht="15" x14ac:dyDescent="0.25">
      <c r="A1074" s="45"/>
      <c r="B1074" s="203" t="s">
        <v>207</v>
      </c>
      <c r="C1074" s="45"/>
      <c r="D1074" s="45"/>
      <c r="E1074" s="45"/>
      <c r="F1074" s="45"/>
      <c r="J1074" s="45"/>
      <c r="K1074" s="45"/>
      <c r="L1074" s="45"/>
    </row>
    <row r="1075" spans="1:16" ht="12.75" customHeight="1" x14ac:dyDescent="0.2">
      <c r="A1075" s="45"/>
      <c r="B1075" s="45"/>
      <c r="C1075" s="45"/>
      <c r="D1075" s="45"/>
      <c r="E1075" s="45"/>
      <c r="F1075" s="45"/>
      <c r="J1075" s="45"/>
      <c r="K1075" s="45"/>
      <c r="L1075" s="45"/>
    </row>
    <row r="1076" spans="1:16" ht="12.75" customHeight="1" x14ac:dyDescent="0.2">
      <c r="A1076" s="45"/>
      <c r="B1076" s="45"/>
      <c r="C1076" s="457" t="s">
        <v>132</v>
      </c>
      <c r="D1076" s="457"/>
      <c r="E1076" s="457"/>
      <c r="F1076" s="458"/>
      <c r="G1076" s="718" t="str">
        <f>IF('Prop D'!$D$953="","",'Prop D'!$D$953)</f>
        <v>Sim</v>
      </c>
      <c r="J1076" s="426" t="s">
        <v>133</v>
      </c>
      <c r="K1076" s="426"/>
      <c r="L1076" s="426"/>
      <c r="M1076" s="427"/>
      <c r="N1076" s="718" t="str">
        <f>IF('Prop D'!$K$953="","",'Prop D'!$K$953)</f>
        <v/>
      </c>
    </row>
    <row r="1077" spans="1:16" x14ac:dyDescent="0.2">
      <c r="A1077" s="45"/>
      <c r="B1077" s="45"/>
      <c r="C1077" s="457"/>
      <c r="D1077" s="457"/>
      <c r="E1077" s="457"/>
      <c r="F1077" s="458"/>
      <c r="G1077" s="719"/>
      <c r="J1077" s="426"/>
      <c r="K1077" s="426"/>
      <c r="L1077" s="426"/>
      <c r="M1077" s="427"/>
      <c r="N1077" s="719"/>
    </row>
    <row r="1078" spans="1:16" x14ac:dyDescent="0.2">
      <c r="A1078" s="45"/>
      <c r="B1078" s="45"/>
      <c r="C1078" s="457"/>
      <c r="D1078" s="457"/>
      <c r="E1078" s="457"/>
      <c r="F1078" s="458"/>
      <c r="G1078" s="720"/>
      <c r="J1078" s="426"/>
      <c r="K1078" s="426"/>
      <c r="L1078" s="426"/>
      <c r="M1078" s="427"/>
      <c r="N1078" s="720"/>
    </row>
    <row r="1079" spans="1:16" x14ac:dyDescent="0.2">
      <c r="A1079" s="45"/>
      <c r="B1079" s="45"/>
      <c r="C1079" s="45"/>
      <c r="D1079" s="45"/>
      <c r="E1079" s="45"/>
      <c r="F1079" s="45"/>
      <c r="J1079" s="45"/>
      <c r="K1079" s="45"/>
      <c r="L1079" s="45"/>
    </row>
    <row r="1080" spans="1:16" x14ac:dyDescent="0.2">
      <c r="A1080" s="45"/>
      <c r="B1080" s="45"/>
      <c r="C1080" s="45"/>
      <c r="D1080" s="45"/>
      <c r="E1080" s="45"/>
      <c r="F1080" s="45"/>
      <c r="J1080" s="45"/>
      <c r="K1080" s="730" t="s">
        <v>212</v>
      </c>
      <c r="L1080" s="731"/>
      <c r="M1080" s="731"/>
      <c r="N1080" s="731"/>
      <c r="O1080" s="732"/>
    </row>
    <row r="1081" spans="1:16" x14ac:dyDescent="0.2">
      <c r="A1081" s="45"/>
      <c r="B1081" s="45"/>
      <c r="C1081" s="45"/>
      <c r="D1081" s="45"/>
      <c r="E1081" s="45"/>
      <c r="F1081" s="45"/>
      <c r="J1081" s="45"/>
      <c r="K1081" s="733"/>
      <c r="L1081" s="734"/>
      <c r="M1081" s="734"/>
      <c r="N1081" s="734"/>
      <c r="O1081" s="735"/>
    </row>
    <row r="1082" spans="1:16" ht="12.75" customHeight="1" x14ac:dyDescent="0.2">
      <c r="A1082" s="45"/>
      <c r="B1082" s="45"/>
      <c r="C1082" s="721" t="s">
        <v>131</v>
      </c>
      <c r="D1082" s="722"/>
      <c r="E1082" s="722"/>
      <c r="F1082" s="722"/>
      <c r="G1082" s="723"/>
      <c r="J1082" s="45"/>
      <c r="K1082" s="736"/>
      <c r="L1082" s="737"/>
      <c r="M1082" s="737"/>
      <c r="N1082" s="737"/>
      <c r="O1082" s="738"/>
    </row>
    <row r="1083" spans="1:16" x14ac:dyDescent="0.2">
      <c r="A1083" s="45"/>
      <c r="B1083" s="45"/>
      <c r="C1083" s="707" t="str">
        <f>IF('Prop D'!$D$955="","",'Prop D'!$D$955)</f>
        <v/>
      </c>
      <c r="D1083" s="708"/>
      <c r="E1083" s="708"/>
      <c r="F1083" s="708"/>
      <c r="G1083" s="708"/>
      <c r="H1083" s="709"/>
      <c r="J1083" s="45"/>
      <c r="K1083" s="748" t="str">
        <f>IF('Prop D'!$K$955="","",'Prop D'!$K$955)</f>
        <v/>
      </c>
      <c r="L1083" s="749"/>
      <c r="M1083" s="749"/>
      <c r="N1083" s="749"/>
      <c r="O1083" s="749"/>
      <c r="P1083" s="750"/>
    </row>
    <row r="1084" spans="1:16" x14ac:dyDescent="0.2">
      <c r="A1084" s="45"/>
      <c r="B1084" s="45"/>
      <c r="C1084" s="710"/>
      <c r="D1084" s="711"/>
      <c r="E1084" s="711"/>
      <c r="F1084" s="711"/>
      <c r="G1084" s="711"/>
      <c r="H1084" s="712"/>
      <c r="J1084" s="45"/>
      <c r="K1084" s="751"/>
      <c r="L1084" s="752"/>
      <c r="M1084" s="752"/>
      <c r="N1084" s="752"/>
      <c r="O1084" s="752"/>
      <c r="P1084" s="753"/>
    </row>
    <row r="1085" spans="1:16" x14ac:dyDescent="0.2">
      <c r="A1085" s="45"/>
      <c r="B1085" s="45"/>
      <c r="C1085" s="710"/>
      <c r="D1085" s="711"/>
      <c r="E1085" s="711"/>
      <c r="F1085" s="711"/>
      <c r="G1085" s="711"/>
      <c r="H1085" s="712"/>
      <c r="J1085" s="45"/>
      <c r="K1085" s="751"/>
      <c r="L1085" s="752"/>
      <c r="M1085" s="752"/>
      <c r="N1085" s="752"/>
      <c r="O1085" s="752"/>
      <c r="P1085" s="753"/>
    </row>
    <row r="1086" spans="1:16" x14ac:dyDescent="0.2">
      <c r="A1086" s="45"/>
      <c r="B1086" s="45"/>
      <c r="C1086" s="710"/>
      <c r="D1086" s="711"/>
      <c r="E1086" s="711"/>
      <c r="F1086" s="711"/>
      <c r="G1086" s="711"/>
      <c r="H1086" s="712"/>
      <c r="J1086" s="45"/>
      <c r="K1086" s="751"/>
      <c r="L1086" s="752"/>
      <c r="M1086" s="752"/>
      <c r="N1086" s="752"/>
      <c r="O1086" s="752"/>
      <c r="P1086" s="753"/>
    </row>
    <row r="1087" spans="1:16" x14ac:dyDescent="0.2">
      <c r="A1087" s="45"/>
      <c r="B1087" s="45"/>
      <c r="C1087" s="710"/>
      <c r="D1087" s="711"/>
      <c r="E1087" s="711"/>
      <c r="F1087" s="711"/>
      <c r="G1087" s="711"/>
      <c r="H1087" s="712"/>
      <c r="J1087" s="45"/>
      <c r="K1087" s="751"/>
      <c r="L1087" s="752"/>
      <c r="M1087" s="752"/>
      <c r="N1087" s="752"/>
      <c r="O1087" s="752"/>
      <c r="P1087" s="753"/>
    </row>
    <row r="1088" spans="1:16" x14ac:dyDescent="0.2">
      <c r="A1088" s="45"/>
      <c r="B1088" s="45"/>
      <c r="C1088" s="710"/>
      <c r="D1088" s="711"/>
      <c r="E1088" s="711"/>
      <c r="F1088" s="711"/>
      <c r="G1088" s="711"/>
      <c r="H1088" s="712"/>
      <c r="J1088" s="45"/>
      <c r="K1088" s="751"/>
      <c r="L1088" s="752"/>
      <c r="M1088" s="752"/>
      <c r="N1088" s="752"/>
      <c r="O1088" s="752"/>
      <c r="P1088" s="753"/>
    </row>
    <row r="1089" spans="1:16" x14ac:dyDescent="0.2">
      <c r="A1089" s="45"/>
      <c r="B1089" s="45"/>
      <c r="C1089" s="713"/>
      <c r="D1089" s="714"/>
      <c r="E1089" s="714"/>
      <c r="F1089" s="714"/>
      <c r="G1089" s="714"/>
      <c r="H1089" s="715"/>
      <c r="J1089" s="45"/>
      <c r="K1089" s="754"/>
      <c r="L1089" s="755"/>
      <c r="M1089" s="755"/>
      <c r="N1089" s="755"/>
      <c r="O1089" s="755"/>
      <c r="P1089" s="756"/>
    </row>
    <row r="1090" spans="1:16" x14ac:dyDescent="0.2">
      <c r="A1090" s="45"/>
      <c r="B1090" s="45"/>
      <c r="C1090" s="45"/>
      <c r="D1090" s="45"/>
      <c r="E1090" s="45"/>
      <c r="F1090" s="45"/>
      <c r="J1090" s="45"/>
      <c r="K1090" s="45"/>
      <c r="L1090" s="45"/>
    </row>
    <row r="1091" spans="1:16" x14ac:dyDescent="0.2">
      <c r="A1091" s="45"/>
      <c r="B1091" s="45"/>
      <c r="C1091" s="457" t="s">
        <v>134</v>
      </c>
      <c r="D1091" s="457"/>
      <c r="E1091" s="457"/>
      <c r="F1091" s="458"/>
      <c r="G1091" s="718" t="str">
        <f>IF('Prop D'!$D$961="","",'Prop D'!$D$961)</f>
        <v/>
      </c>
      <c r="J1091" s="426" t="s">
        <v>135</v>
      </c>
      <c r="K1091" s="426"/>
      <c r="L1091" s="426"/>
      <c r="M1091" s="427"/>
      <c r="N1091" s="718" t="str">
        <f>IF('Prop D'!$K$961="","",'Prop D'!$K$961)</f>
        <v/>
      </c>
    </row>
    <row r="1092" spans="1:16" x14ac:dyDescent="0.2">
      <c r="A1092" s="45"/>
      <c r="B1092" s="45"/>
      <c r="C1092" s="457"/>
      <c r="D1092" s="457"/>
      <c r="E1092" s="457"/>
      <c r="F1092" s="458"/>
      <c r="G1092" s="719"/>
      <c r="J1092" s="426"/>
      <c r="K1092" s="426"/>
      <c r="L1092" s="426"/>
      <c r="M1092" s="427"/>
      <c r="N1092" s="719"/>
    </row>
    <row r="1093" spans="1:16" x14ac:dyDescent="0.2">
      <c r="A1093" s="45"/>
      <c r="B1093" s="45"/>
      <c r="C1093" s="457"/>
      <c r="D1093" s="457"/>
      <c r="E1093" s="457"/>
      <c r="F1093" s="458"/>
      <c r="G1093" s="720"/>
      <c r="J1093" s="426"/>
      <c r="K1093" s="426"/>
      <c r="L1093" s="426"/>
      <c r="M1093" s="427"/>
      <c r="N1093" s="720"/>
    </row>
    <row r="1094" spans="1:16" x14ac:dyDescent="0.2">
      <c r="A1094" s="45"/>
      <c r="B1094" s="45"/>
      <c r="C1094" s="45"/>
      <c r="D1094" s="45"/>
      <c r="E1094" s="45"/>
      <c r="F1094" s="45"/>
      <c r="J1094" s="45"/>
      <c r="K1094" s="45"/>
      <c r="L1094" s="45"/>
    </row>
    <row r="1095" spans="1:16" x14ac:dyDescent="0.2">
      <c r="A1095" s="45"/>
      <c r="B1095" s="45"/>
      <c r="C1095" s="457" t="s">
        <v>264</v>
      </c>
      <c r="D1095" s="457"/>
      <c r="E1095" s="457"/>
      <c r="F1095" s="458"/>
      <c r="G1095" s="718" t="str">
        <f>IF('Prop D'!$D$963="","",'Prop D'!$D$963)</f>
        <v/>
      </c>
      <c r="J1095" s="426" t="s">
        <v>136</v>
      </c>
      <c r="K1095" s="426"/>
      <c r="L1095" s="426"/>
      <c r="M1095" s="427"/>
      <c r="N1095" s="718" t="str">
        <f>IF('Prop D'!$K$963="","",'Prop D'!$K$963)</f>
        <v/>
      </c>
    </row>
    <row r="1096" spans="1:16" x14ac:dyDescent="0.2">
      <c r="A1096" s="45"/>
      <c r="B1096" s="45"/>
      <c r="C1096" s="457"/>
      <c r="D1096" s="457"/>
      <c r="E1096" s="457"/>
      <c r="F1096" s="458"/>
      <c r="G1096" s="719"/>
      <c r="J1096" s="426"/>
      <c r="K1096" s="426"/>
      <c r="L1096" s="426"/>
      <c r="M1096" s="427"/>
      <c r="N1096" s="719"/>
    </row>
    <row r="1097" spans="1:16" x14ac:dyDescent="0.2">
      <c r="A1097" s="45"/>
      <c r="B1097" s="45"/>
      <c r="C1097" s="457"/>
      <c r="D1097" s="457"/>
      <c r="E1097" s="457"/>
      <c r="F1097" s="458"/>
      <c r="G1097" s="720"/>
      <c r="J1097" s="426"/>
      <c r="K1097" s="426"/>
      <c r="L1097" s="426"/>
      <c r="M1097" s="427"/>
      <c r="N1097" s="720"/>
    </row>
    <row r="1098" spans="1:16" x14ac:dyDescent="0.2">
      <c r="A1098" s="45"/>
      <c r="B1098" s="45"/>
      <c r="C1098" s="45"/>
      <c r="D1098" s="45"/>
      <c r="E1098" s="45"/>
      <c r="F1098" s="45"/>
      <c r="J1098" s="45"/>
      <c r="K1098" s="45"/>
      <c r="L1098" s="45"/>
    </row>
    <row r="1099" spans="1:16" ht="12.75" customHeight="1" x14ac:dyDescent="0.2">
      <c r="A1099" s="45"/>
      <c r="B1099" s="45"/>
      <c r="C1099" s="721" t="s">
        <v>164</v>
      </c>
      <c r="D1099" s="722"/>
      <c r="E1099" s="722"/>
      <c r="F1099" s="722"/>
      <c r="G1099" s="723"/>
      <c r="J1099" s="334"/>
      <c r="K1099" s="334"/>
      <c r="L1099" s="334"/>
    </row>
    <row r="1100" spans="1:16" x14ac:dyDescent="0.2">
      <c r="A1100" s="45"/>
      <c r="B1100" s="45"/>
      <c r="C1100" s="707" t="str">
        <f>IF('Prop D'!$D$965="","",'Prop D'!$D$965)</f>
        <v/>
      </c>
      <c r="D1100" s="708"/>
      <c r="E1100" s="708"/>
      <c r="F1100" s="708"/>
      <c r="G1100" s="708"/>
      <c r="H1100" s="709"/>
      <c r="J1100" s="334"/>
      <c r="K1100" s="334"/>
      <c r="L1100" s="334"/>
      <c r="M1100" s="332" t="s">
        <v>165</v>
      </c>
      <c r="N1100" s="724" t="str">
        <f>IF('Prop D'!$K$965="","",'Prop D'!$K$965)</f>
        <v/>
      </c>
      <c r="O1100" s="725"/>
    </row>
    <row r="1101" spans="1:16" x14ac:dyDescent="0.2">
      <c r="A1101" s="45"/>
      <c r="B1101" s="45"/>
      <c r="C1101" s="710"/>
      <c r="D1101" s="711"/>
      <c r="E1101" s="711"/>
      <c r="F1101" s="711"/>
      <c r="G1101" s="711"/>
      <c r="H1101" s="712"/>
      <c r="J1101" s="334"/>
      <c r="K1101" s="334"/>
      <c r="L1101" s="334"/>
      <c r="M1101" s="347"/>
      <c r="N1101" s="35"/>
    </row>
    <row r="1102" spans="1:16" x14ac:dyDescent="0.2">
      <c r="A1102" s="45"/>
      <c r="B1102" s="45"/>
      <c r="C1102" s="710"/>
      <c r="D1102" s="711"/>
      <c r="E1102" s="711"/>
      <c r="F1102" s="711"/>
      <c r="G1102" s="711"/>
      <c r="H1102" s="712"/>
      <c r="J1102" s="45"/>
      <c r="K1102" s="45"/>
      <c r="L1102" s="45"/>
      <c r="M1102" s="347"/>
      <c r="N1102" s="35"/>
    </row>
    <row r="1103" spans="1:16" ht="12.75" customHeight="1" x14ac:dyDescent="0.2">
      <c r="A1103" s="45"/>
      <c r="B1103" s="45"/>
      <c r="C1103" s="710"/>
      <c r="D1103" s="711"/>
      <c r="E1103" s="711"/>
      <c r="F1103" s="711"/>
      <c r="G1103" s="711"/>
      <c r="H1103" s="712"/>
      <c r="J1103" s="461" t="s">
        <v>166</v>
      </c>
      <c r="K1103" s="461"/>
      <c r="L1103" s="461"/>
      <c r="M1103" s="461"/>
      <c r="N1103" s="697" t="str">
        <f>IF('Prop D'!$D$971="","",'Prop D'!$D$971)</f>
        <v/>
      </c>
      <c r="O1103" s="698"/>
    </row>
    <row r="1104" spans="1:16" x14ac:dyDescent="0.2">
      <c r="A1104" s="45"/>
      <c r="B1104" s="45"/>
      <c r="C1104" s="710"/>
      <c r="D1104" s="711"/>
      <c r="E1104" s="711"/>
      <c r="F1104" s="711"/>
      <c r="G1104" s="711"/>
      <c r="H1104" s="712"/>
      <c r="J1104" s="461"/>
      <c r="K1104" s="461"/>
      <c r="L1104" s="461"/>
      <c r="M1104" s="461"/>
      <c r="N1104" s="699"/>
      <c r="O1104" s="700"/>
    </row>
    <row r="1105" spans="1:16" x14ac:dyDescent="0.2">
      <c r="A1105" s="45"/>
      <c r="B1105" s="45"/>
      <c r="C1105" s="710"/>
      <c r="D1105" s="711"/>
      <c r="E1105" s="711"/>
      <c r="F1105" s="711"/>
      <c r="G1105" s="711"/>
      <c r="H1105" s="712"/>
      <c r="J1105" s="45"/>
      <c r="K1105" s="45"/>
      <c r="L1105" s="45"/>
    </row>
    <row r="1106" spans="1:16" x14ac:dyDescent="0.2">
      <c r="A1106" s="45"/>
      <c r="B1106" s="45"/>
      <c r="C1106" s="713"/>
      <c r="D1106" s="714"/>
      <c r="E1106" s="714"/>
      <c r="F1106" s="714"/>
      <c r="G1106" s="714"/>
      <c r="H1106" s="715"/>
      <c r="J1106" s="45"/>
      <c r="K1106" s="45"/>
      <c r="L1106" s="45"/>
    </row>
    <row r="1107" spans="1:16" x14ac:dyDescent="0.2">
      <c r="A1107" s="45"/>
      <c r="B1107" s="45"/>
      <c r="C1107" s="45"/>
      <c r="D1107" s="45"/>
      <c r="E1107" s="45"/>
      <c r="F1107" s="45"/>
      <c r="J1107" s="45"/>
      <c r="K1107" s="45"/>
      <c r="L1107" s="45"/>
    </row>
    <row r="1108" spans="1:16" ht="12.75" customHeight="1" x14ac:dyDescent="0.2">
      <c r="A1108" s="45"/>
      <c r="C1108" s="461" t="s">
        <v>244</v>
      </c>
      <c r="D1108" s="461"/>
      <c r="E1108" s="461"/>
      <c r="F1108" s="427"/>
      <c r="G1108" s="697" t="str">
        <f>IF('Prop D'!$K$971="","",'Prop D'!$K$971)</f>
        <v/>
      </c>
      <c r="H1108" s="698"/>
      <c r="K1108" s="701" t="s">
        <v>245</v>
      </c>
      <c r="L1108" s="702"/>
      <c r="M1108" s="702"/>
      <c r="N1108" s="702"/>
      <c r="O1108" s="703"/>
    </row>
    <row r="1109" spans="1:16" ht="12.75" customHeight="1" x14ac:dyDescent="0.2">
      <c r="A1109" s="45"/>
      <c r="C1109" s="461"/>
      <c r="D1109" s="461"/>
      <c r="E1109" s="461"/>
      <c r="F1109" s="427"/>
      <c r="G1109" s="699"/>
      <c r="H1109" s="700"/>
      <c r="K1109" s="704"/>
      <c r="L1109" s="705"/>
      <c r="M1109" s="705"/>
      <c r="N1109" s="705"/>
      <c r="O1109" s="706"/>
    </row>
    <row r="1110" spans="1:16" x14ac:dyDescent="0.2">
      <c r="A1110" s="45"/>
      <c r="B1110" s="45"/>
      <c r="C1110" s="45"/>
      <c r="D1110" s="45"/>
      <c r="E1110" s="45"/>
      <c r="F1110" s="45"/>
      <c r="J1110" s="45"/>
      <c r="K1110" s="707" t="str">
        <f>IF('Prop D'!$D$977="","",'Prop D'!$D$977)</f>
        <v/>
      </c>
      <c r="L1110" s="708"/>
      <c r="M1110" s="708"/>
      <c r="N1110" s="708"/>
      <c r="O1110" s="708"/>
      <c r="P1110" s="709"/>
    </row>
    <row r="1111" spans="1:16" ht="12.75" customHeight="1" x14ac:dyDescent="0.2">
      <c r="A1111" s="45"/>
      <c r="B1111" s="45"/>
      <c r="C1111" s="45"/>
      <c r="D1111" s="45"/>
      <c r="E1111" s="45"/>
      <c r="F1111" s="45"/>
      <c r="J1111" s="45"/>
      <c r="K1111" s="710"/>
      <c r="L1111" s="711"/>
      <c r="M1111" s="711"/>
      <c r="N1111" s="711"/>
      <c r="O1111" s="711"/>
      <c r="P1111" s="712"/>
    </row>
    <row r="1112" spans="1:16" ht="12.75" customHeight="1" x14ac:dyDescent="0.2">
      <c r="A1112" s="45"/>
      <c r="B1112" s="716" t="s">
        <v>243</v>
      </c>
      <c r="C1112" s="716"/>
      <c r="D1112" s="716"/>
      <c r="E1112" s="716"/>
      <c r="F1112" s="717"/>
      <c r="G1112" s="718" t="str">
        <f>IF('Prop D'!$K$977="","",'Prop D'!$K$977)</f>
        <v/>
      </c>
      <c r="J1112" s="45"/>
      <c r="K1112" s="710"/>
      <c r="L1112" s="711"/>
      <c r="M1112" s="711"/>
      <c r="N1112" s="711"/>
      <c r="O1112" s="711"/>
      <c r="P1112" s="712"/>
    </row>
    <row r="1113" spans="1:16" x14ac:dyDescent="0.2">
      <c r="A1113" s="45"/>
      <c r="B1113" s="716"/>
      <c r="C1113" s="716"/>
      <c r="D1113" s="716"/>
      <c r="E1113" s="716"/>
      <c r="F1113" s="717"/>
      <c r="G1113" s="719"/>
      <c r="J1113" s="45"/>
      <c r="K1113" s="710"/>
      <c r="L1113" s="711"/>
      <c r="M1113" s="711"/>
      <c r="N1113" s="711"/>
      <c r="O1113" s="711"/>
      <c r="P1113" s="712"/>
    </row>
    <row r="1114" spans="1:16" x14ac:dyDescent="0.2">
      <c r="A1114" s="45"/>
      <c r="B1114" s="716"/>
      <c r="C1114" s="716"/>
      <c r="D1114" s="716"/>
      <c r="E1114" s="716"/>
      <c r="F1114" s="717"/>
      <c r="G1114" s="719"/>
      <c r="J1114" s="45"/>
      <c r="K1114" s="710"/>
      <c r="L1114" s="711"/>
      <c r="M1114" s="711"/>
      <c r="N1114" s="711"/>
      <c r="O1114" s="711"/>
      <c r="P1114" s="712"/>
    </row>
    <row r="1115" spans="1:16" x14ac:dyDescent="0.2">
      <c r="A1115" s="45"/>
      <c r="B1115" s="716"/>
      <c r="C1115" s="716"/>
      <c r="D1115" s="716"/>
      <c r="E1115" s="716"/>
      <c r="F1115" s="717"/>
      <c r="G1115" s="720"/>
      <c r="J1115" s="45"/>
      <c r="K1115" s="710"/>
      <c r="L1115" s="711"/>
      <c r="M1115" s="711"/>
      <c r="N1115" s="711"/>
      <c r="O1115" s="711"/>
      <c r="P1115" s="712"/>
    </row>
    <row r="1116" spans="1:16" x14ac:dyDescent="0.2">
      <c r="A1116" s="45"/>
      <c r="B1116" s="45"/>
      <c r="C1116" s="45"/>
      <c r="D1116" s="45"/>
      <c r="E1116" s="45"/>
      <c r="F1116" s="45"/>
      <c r="J1116" s="45"/>
      <c r="K1116" s="713"/>
      <c r="L1116" s="714"/>
      <c r="M1116" s="714"/>
      <c r="N1116" s="714"/>
      <c r="O1116" s="714"/>
      <c r="P1116" s="715"/>
    </row>
    <row r="1117" spans="1:16" x14ac:dyDescent="0.2">
      <c r="A1117" s="45"/>
      <c r="J1117" s="45"/>
    </row>
    <row r="1118" spans="1:16" ht="12.75" customHeight="1" x14ac:dyDescent="0.2">
      <c r="A1118" s="45"/>
      <c r="B1118" s="457" t="s">
        <v>246</v>
      </c>
      <c r="C1118" s="457"/>
      <c r="D1118" s="457"/>
      <c r="E1118" s="457"/>
      <c r="F1118" s="458"/>
      <c r="G1118" s="718" t="str">
        <f>IF('Prop D'!$D$983="","",'Prop D'!$D$983)</f>
        <v/>
      </c>
      <c r="I1118" s="457" t="s">
        <v>247</v>
      </c>
      <c r="J1118" s="457"/>
      <c r="K1118" s="457"/>
      <c r="L1118" s="457"/>
      <c r="M1118" s="458"/>
      <c r="N1118" s="718" t="str">
        <f>IF('Prop D'!$K$983="","",'Prop D'!$K$983)</f>
        <v/>
      </c>
    </row>
    <row r="1119" spans="1:16" x14ac:dyDescent="0.2">
      <c r="A1119" s="45"/>
      <c r="B1119" s="457"/>
      <c r="C1119" s="457"/>
      <c r="D1119" s="457"/>
      <c r="E1119" s="457"/>
      <c r="F1119" s="458"/>
      <c r="G1119" s="719"/>
      <c r="I1119" s="457"/>
      <c r="J1119" s="457"/>
      <c r="K1119" s="457"/>
      <c r="L1119" s="457"/>
      <c r="M1119" s="458"/>
      <c r="N1119" s="719"/>
    </row>
    <row r="1120" spans="1:16" x14ac:dyDescent="0.2">
      <c r="A1120" s="45"/>
      <c r="B1120" s="457"/>
      <c r="C1120" s="457"/>
      <c r="D1120" s="457"/>
      <c r="E1120" s="457"/>
      <c r="F1120" s="458"/>
      <c r="G1120" s="719"/>
      <c r="I1120" s="457"/>
      <c r="J1120" s="457"/>
      <c r="K1120" s="457"/>
      <c r="L1120" s="457"/>
      <c r="M1120" s="458"/>
      <c r="N1120" s="719"/>
    </row>
    <row r="1121" spans="1:15" x14ac:dyDescent="0.2">
      <c r="A1121" s="45"/>
      <c r="B1121" s="457"/>
      <c r="C1121" s="457"/>
      <c r="D1121" s="457"/>
      <c r="E1121" s="457"/>
      <c r="F1121" s="458"/>
      <c r="G1121" s="720"/>
      <c r="I1121" s="457"/>
      <c r="J1121" s="457"/>
      <c r="K1121" s="457"/>
      <c r="L1121" s="457"/>
      <c r="M1121" s="458"/>
      <c r="N1121" s="720"/>
    </row>
    <row r="1122" spans="1:15" x14ac:dyDescent="0.2">
      <c r="A1122" s="45"/>
      <c r="J1122" s="45"/>
    </row>
    <row r="1123" spans="1:15" ht="12.75" customHeight="1" x14ac:dyDescent="0.2">
      <c r="A1123" s="45"/>
      <c r="B1123" s="457" t="s">
        <v>283</v>
      </c>
      <c r="C1123" s="457"/>
      <c r="D1123" s="457"/>
      <c r="E1123" s="457"/>
      <c r="F1123" s="458"/>
      <c r="G1123" s="718" t="str">
        <f>IF('Prop D'!$D$985="","",'Prop D'!$D$985)</f>
        <v/>
      </c>
      <c r="J1123" s="45"/>
    </row>
    <row r="1124" spans="1:15" x14ac:dyDescent="0.2">
      <c r="A1124" s="45"/>
      <c r="B1124" s="457"/>
      <c r="C1124" s="457"/>
      <c r="D1124" s="457"/>
      <c r="E1124" s="457"/>
      <c r="F1124" s="458"/>
      <c r="G1124" s="719"/>
      <c r="J1124" s="45"/>
    </row>
    <row r="1125" spans="1:15" x14ac:dyDescent="0.2">
      <c r="A1125" s="45"/>
      <c r="B1125" s="457"/>
      <c r="C1125" s="457"/>
      <c r="D1125" s="457"/>
      <c r="E1125" s="457"/>
      <c r="F1125" s="458"/>
      <c r="G1125" s="719"/>
      <c r="J1125" s="45"/>
    </row>
    <row r="1126" spans="1:15" x14ac:dyDescent="0.2">
      <c r="A1126" s="45"/>
      <c r="B1126" s="457"/>
      <c r="C1126" s="457"/>
      <c r="D1126" s="457"/>
      <c r="E1126" s="457"/>
      <c r="F1126" s="458"/>
      <c r="G1126" s="720"/>
      <c r="J1126" s="45"/>
    </row>
    <row r="1127" spans="1:15" x14ac:dyDescent="0.2">
      <c r="A1127" s="45"/>
      <c r="J1127" s="45"/>
    </row>
    <row r="1128" spans="1:15" x14ac:dyDescent="0.2">
      <c r="A1128" s="45"/>
      <c r="B1128" s="45"/>
      <c r="C1128" s="45"/>
      <c r="D1128" s="45"/>
      <c r="E1128" s="45"/>
      <c r="F1128" s="45"/>
      <c r="J1128" s="45"/>
    </row>
    <row r="1129" spans="1:15" ht="15" x14ac:dyDescent="0.25">
      <c r="A1129" s="45"/>
      <c r="B1129" s="203" t="s">
        <v>208</v>
      </c>
      <c r="C1129" s="45"/>
      <c r="D1129" s="45"/>
      <c r="E1129" s="45"/>
      <c r="F1129" s="45"/>
      <c r="J1129" s="45"/>
      <c r="K1129" s="45"/>
      <c r="L1129" s="45"/>
    </row>
    <row r="1130" spans="1:15" x14ac:dyDescent="0.2">
      <c r="A1130" s="45"/>
      <c r="B1130" s="45"/>
      <c r="C1130" s="45"/>
      <c r="D1130" s="45"/>
      <c r="E1130" s="45"/>
      <c r="F1130" s="45"/>
      <c r="J1130" s="45"/>
      <c r="K1130" s="45"/>
      <c r="L1130" s="45"/>
    </row>
    <row r="1131" spans="1:15" x14ac:dyDescent="0.2">
      <c r="C1131" s="742" t="s">
        <v>73</v>
      </c>
      <c r="D1131" s="743"/>
      <c r="E1131" s="45"/>
      <c r="F1131" s="45"/>
      <c r="J1131" s="60" t="s">
        <v>74</v>
      </c>
      <c r="K1131" s="45"/>
      <c r="L1131" s="45"/>
      <c r="M1131" s="45"/>
      <c r="N1131" s="45"/>
    </row>
    <row r="1132" spans="1:15" x14ac:dyDescent="0.2">
      <c r="A1132" s="45"/>
      <c r="C1132" s="757" t="str">
        <f>IF('Prop D'!$B$991="","",'Prop D'!$B$991)</f>
        <v/>
      </c>
      <c r="D1132" s="758"/>
      <c r="E1132" s="758"/>
      <c r="F1132" s="758"/>
      <c r="G1132" s="758"/>
      <c r="H1132" s="759"/>
      <c r="J1132" s="757" t="str">
        <f>IF('Prop D'!$H$991="","",'Prop D'!$H$991)</f>
        <v/>
      </c>
      <c r="K1132" s="758"/>
      <c r="L1132" s="758"/>
      <c r="M1132" s="758"/>
      <c r="N1132" s="758"/>
      <c r="O1132" s="759"/>
    </row>
    <row r="1133" spans="1:15" x14ac:dyDescent="0.2">
      <c r="A1133" s="45"/>
      <c r="C1133" s="760"/>
      <c r="D1133" s="761"/>
      <c r="E1133" s="761"/>
      <c r="F1133" s="761"/>
      <c r="G1133" s="761"/>
      <c r="H1133" s="762"/>
      <c r="J1133" s="760"/>
      <c r="K1133" s="761"/>
      <c r="L1133" s="761"/>
      <c r="M1133" s="761"/>
      <c r="N1133" s="761"/>
      <c r="O1133" s="762"/>
    </row>
    <row r="1134" spans="1:15" x14ac:dyDescent="0.2">
      <c r="A1134" s="45"/>
      <c r="C1134" s="760"/>
      <c r="D1134" s="761"/>
      <c r="E1134" s="761"/>
      <c r="F1134" s="761"/>
      <c r="G1134" s="761"/>
      <c r="H1134" s="762"/>
      <c r="J1134" s="760"/>
      <c r="K1134" s="761"/>
      <c r="L1134" s="761"/>
      <c r="M1134" s="761"/>
      <c r="N1134" s="761"/>
      <c r="O1134" s="762"/>
    </row>
    <row r="1135" spans="1:15" x14ac:dyDescent="0.2">
      <c r="A1135" s="45"/>
      <c r="C1135" s="760"/>
      <c r="D1135" s="761"/>
      <c r="E1135" s="761"/>
      <c r="F1135" s="761"/>
      <c r="G1135" s="761"/>
      <c r="H1135" s="762"/>
      <c r="J1135" s="760"/>
      <c r="K1135" s="761"/>
      <c r="L1135" s="761"/>
      <c r="M1135" s="761"/>
      <c r="N1135" s="761"/>
      <c r="O1135" s="762"/>
    </row>
    <row r="1136" spans="1:15" x14ac:dyDescent="0.2">
      <c r="A1136" s="45"/>
      <c r="C1136" s="760"/>
      <c r="D1136" s="761"/>
      <c r="E1136" s="761"/>
      <c r="F1136" s="761"/>
      <c r="G1136" s="761"/>
      <c r="H1136" s="762"/>
      <c r="J1136" s="760"/>
      <c r="K1136" s="761"/>
      <c r="L1136" s="761"/>
      <c r="M1136" s="761"/>
      <c r="N1136" s="761"/>
      <c r="O1136" s="762"/>
    </row>
    <row r="1137" spans="1:17" x14ac:dyDescent="0.2">
      <c r="A1137" s="45"/>
      <c r="C1137" s="760"/>
      <c r="D1137" s="761"/>
      <c r="E1137" s="761"/>
      <c r="F1137" s="761"/>
      <c r="G1137" s="761"/>
      <c r="H1137" s="762"/>
      <c r="J1137" s="760"/>
      <c r="K1137" s="761"/>
      <c r="L1137" s="761"/>
      <c r="M1137" s="761"/>
      <c r="N1137" s="761"/>
      <c r="O1137" s="762"/>
    </row>
    <row r="1138" spans="1:17" x14ac:dyDescent="0.2">
      <c r="A1138" s="45"/>
      <c r="C1138" s="763"/>
      <c r="D1138" s="764"/>
      <c r="E1138" s="764"/>
      <c r="F1138" s="764"/>
      <c r="G1138" s="764"/>
      <c r="H1138" s="765"/>
      <c r="J1138" s="763"/>
      <c r="K1138" s="764"/>
      <c r="L1138" s="764"/>
      <c r="M1138" s="764"/>
      <c r="N1138" s="764"/>
      <c r="O1138" s="765"/>
    </row>
    <row r="1139" spans="1:17" x14ac:dyDescent="0.2">
      <c r="A1139" s="45"/>
      <c r="B1139" s="45"/>
      <c r="C1139" s="45"/>
      <c r="D1139" s="45"/>
      <c r="E1139" s="45"/>
      <c r="F1139" s="45"/>
      <c r="G1139" s="45"/>
      <c r="H1139" s="45"/>
      <c r="I1139" s="45"/>
      <c r="J1139" s="45"/>
      <c r="K1139" s="45"/>
      <c r="L1139" s="45"/>
    </row>
    <row r="1140" spans="1:17" x14ac:dyDescent="0.2">
      <c r="A1140" s="45"/>
      <c r="B1140" s="45"/>
      <c r="C1140" s="45"/>
      <c r="D1140" s="45"/>
      <c r="E1140" s="45"/>
      <c r="F1140" s="45"/>
      <c r="G1140" s="45"/>
      <c r="H1140" s="45"/>
      <c r="I1140" s="45"/>
      <c r="J1140" s="45"/>
      <c r="K1140" s="45"/>
      <c r="L1140" s="45"/>
    </row>
    <row r="1141" spans="1:17" ht="15.75" thickBot="1" x14ac:dyDescent="0.25">
      <c r="A1141" s="769" t="str">
        <f>CONCATENATE("Proponente: ",'Prop E'!$E$8)</f>
        <v>Proponente: Teradata</v>
      </c>
      <c r="B1141" s="769"/>
      <c r="C1141" s="769"/>
      <c r="D1141" s="769"/>
      <c r="E1141" s="769"/>
      <c r="F1141" s="769"/>
      <c r="G1141" s="769"/>
      <c r="H1141" s="769"/>
      <c r="I1141" s="769"/>
      <c r="J1141" s="769"/>
      <c r="K1141" s="769"/>
      <c r="L1141" s="769"/>
      <c r="M1141" s="769"/>
      <c r="N1141" s="769"/>
      <c r="O1141" s="769"/>
      <c r="P1141" s="769"/>
      <c r="Q1141" s="769"/>
    </row>
    <row r="1143" spans="1:17" ht="15" x14ac:dyDescent="0.25">
      <c r="B1143" s="203" t="str">
        <f>Máximo!$B$13</f>
        <v>Critérios de Inclusão</v>
      </c>
      <c r="E1143" s="80" t="str">
        <f>IF('Prop E'!$K$13="","",'Prop E'!$K$13)</f>
        <v>Atende</v>
      </c>
    </row>
    <row r="1146" spans="1:17" ht="15" x14ac:dyDescent="0.25">
      <c r="B1146" s="203" t="str">
        <f>Máximo!$B$24</f>
        <v>Qualificação do Fornecedor</v>
      </c>
    </row>
    <row r="1162" spans="2:16" ht="15" x14ac:dyDescent="0.25">
      <c r="B1162" s="203" t="str">
        <f>Máximo!$B$30</f>
        <v>Produto</v>
      </c>
    </row>
    <row r="1164" spans="2:16" ht="12.75" customHeight="1" x14ac:dyDescent="0.2">
      <c r="D1164" s="204"/>
      <c r="E1164" s="204"/>
      <c r="F1164" s="209" t="s">
        <v>211</v>
      </c>
      <c r="G1164" s="205" t="str">
        <f>IF('Prop E'!$I$32="","",'Prop E'!$I$32)</f>
        <v>Atende Parcialmente</v>
      </c>
    </row>
    <row r="1166" spans="2:16" x14ac:dyDescent="0.2">
      <c r="C1166" s="210"/>
      <c r="D1166" s="211"/>
      <c r="E1166" s="211"/>
      <c r="F1166" s="211"/>
      <c r="G1166" s="211"/>
      <c r="H1166" s="211"/>
      <c r="I1166" s="211"/>
      <c r="J1166" s="211"/>
      <c r="K1166" s="211"/>
      <c r="L1166" s="211"/>
      <c r="M1166" s="211"/>
      <c r="N1166" s="211"/>
      <c r="O1166" s="211"/>
      <c r="P1166" s="212"/>
    </row>
    <row r="1167" spans="2:16" x14ac:dyDescent="0.2">
      <c r="C1167" s="213"/>
      <c r="D1167" s="35"/>
      <c r="E1167" s="35"/>
      <c r="F1167" s="35"/>
      <c r="G1167" s="35"/>
      <c r="H1167" s="35"/>
      <c r="I1167" s="35"/>
      <c r="J1167" s="35"/>
      <c r="K1167" s="35"/>
      <c r="L1167" s="35"/>
      <c r="M1167" s="35"/>
      <c r="N1167" s="35"/>
      <c r="O1167" s="35"/>
      <c r="P1167" s="214"/>
    </row>
    <row r="1168" spans="2:16" x14ac:dyDescent="0.2">
      <c r="C1168" s="213"/>
      <c r="D1168" s="35"/>
      <c r="E1168" s="35"/>
      <c r="F1168" s="35"/>
      <c r="G1168" s="35"/>
      <c r="H1168" s="35"/>
      <c r="I1168" s="35"/>
      <c r="J1168" s="35"/>
      <c r="K1168" s="35"/>
      <c r="L1168" s="35"/>
      <c r="M1168" s="35"/>
      <c r="N1168" s="35"/>
      <c r="O1168" s="35"/>
      <c r="P1168" s="214"/>
    </row>
    <row r="1169" spans="3:16" x14ac:dyDescent="0.2">
      <c r="C1169" s="213"/>
      <c r="D1169" s="35"/>
      <c r="E1169" s="35"/>
      <c r="F1169" s="35"/>
      <c r="G1169" s="35"/>
      <c r="H1169" s="35"/>
      <c r="I1169" s="35"/>
      <c r="J1169" s="35"/>
      <c r="K1169" s="35"/>
      <c r="L1169" s="35"/>
      <c r="M1169" s="35"/>
      <c r="N1169" s="35"/>
      <c r="O1169" s="35"/>
      <c r="P1169" s="214"/>
    </row>
    <row r="1170" spans="3:16" x14ac:dyDescent="0.2">
      <c r="C1170" s="213"/>
      <c r="D1170" s="35"/>
      <c r="E1170" s="35"/>
      <c r="F1170" s="35"/>
      <c r="G1170" s="35"/>
      <c r="H1170" s="35"/>
      <c r="I1170" s="35"/>
      <c r="J1170" s="35"/>
      <c r="K1170" s="35"/>
      <c r="L1170" s="35"/>
      <c r="M1170" s="35"/>
      <c r="N1170" s="35"/>
      <c r="O1170" s="35"/>
      <c r="P1170" s="214"/>
    </row>
    <row r="1171" spans="3:16" x14ac:dyDescent="0.2">
      <c r="C1171" s="213"/>
      <c r="D1171" s="35"/>
      <c r="E1171" s="35"/>
      <c r="F1171" s="35"/>
      <c r="G1171" s="35"/>
      <c r="H1171" s="35"/>
      <c r="I1171" s="35"/>
      <c r="J1171" s="35"/>
      <c r="K1171" s="35"/>
      <c r="L1171" s="35"/>
      <c r="M1171" s="35"/>
      <c r="N1171" s="35"/>
      <c r="O1171" s="35"/>
      <c r="P1171" s="214"/>
    </row>
    <row r="1172" spans="3:16" x14ac:dyDescent="0.2">
      <c r="C1172" s="213"/>
      <c r="D1172" s="35"/>
      <c r="E1172" s="35"/>
      <c r="F1172" s="35"/>
      <c r="G1172" s="35"/>
      <c r="H1172" s="35"/>
      <c r="I1172" s="35"/>
      <c r="J1172" s="35"/>
      <c r="K1172" s="35"/>
      <c r="L1172" s="35"/>
      <c r="M1172" s="35"/>
      <c r="N1172" s="35"/>
      <c r="O1172" s="35"/>
      <c r="P1172" s="214"/>
    </row>
    <row r="1173" spans="3:16" x14ac:dyDescent="0.2">
      <c r="C1173" s="213"/>
      <c r="D1173" s="35"/>
      <c r="E1173" s="35"/>
      <c r="F1173" s="35"/>
      <c r="G1173" s="35"/>
      <c r="H1173" s="35"/>
      <c r="I1173" s="35"/>
      <c r="J1173" s="35"/>
      <c r="K1173" s="35"/>
      <c r="L1173" s="35"/>
      <c r="M1173" s="35"/>
      <c r="N1173" s="35"/>
      <c r="O1173" s="35"/>
      <c r="P1173" s="214"/>
    </row>
    <row r="1174" spans="3:16" x14ac:dyDescent="0.2">
      <c r="C1174" s="213"/>
      <c r="D1174" s="35"/>
      <c r="E1174" s="35"/>
      <c r="F1174" s="35"/>
      <c r="G1174" s="35"/>
      <c r="H1174" s="35"/>
      <c r="I1174" s="35"/>
      <c r="J1174" s="35"/>
      <c r="K1174" s="35"/>
      <c r="L1174" s="35"/>
      <c r="M1174" s="35"/>
      <c r="N1174" s="35"/>
      <c r="O1174" s="35"/>
      <c r="P1174" s="214"/>
    </row>
    <row r="1175" spans="3:16" x14ac:dyDescent="0.2">
      <c r="C1175" s="213"/>
      <c r="D1175" s="35"/>
      <c r="E1175" s="35"/>
      <c r="F1175" s="35"/>
      <c r="G1175" s="35"/>
      <c r="H1175" s="35"/>
      <c r="I1175" s="35"/>
      <c r="J1175" s="35"/>
      <c r="K1175" s="35"/>
      <c r="L1175" s="35"/>
      <c r="M1175" s="35"/>
      <c r="N1175" s="35"/>
      <c r="O1175" s="35"/>
      <c r="P1175" s="214"/>
    </row>
    <row r="1176" spans="3:16" x14ac:dyDescent="0.2">
      <c r="C1176" s="213"/>
      <c r="D1176" s="35"/>
      <c r="E1176" s="35"/>
      <c r="F1176" s="35"/>
      <c r="G1176" s="35"/>
      <c r="H1176" s="35"/>
      <c r="I1176" s="35"/>
      <c r="J1176" s="35"/>
      <c r="K1176" s="35"/>
      <c r="L1176" s="35"/>
      <c r="M1176" s="35"/>
      <c r="N1176" s="35"/>
      <c r="O1176" s="35"/>
      <c r="P1176" s="214"/>
    </row>
    <row r="1177" spans="3:16" x14ac:dyDescent="0.2">
      <c r="C1177" s="213"/>
      <c r="D1177" s="35"/>
      <c r="E1177" s="35"/>
      <c r="F1177" s="35"/>
      <c r="G1177" s="35"/>
      <c r="H1177" s="35"/>
      <c r="I1177" s="35"/>
      <c r="J1177" s="35"/>
      <c r="K1177" s="35"/>
      <c r="L1177" s="35"/>
      <c r="M1177" s="35"/>
      <c r="N1177" s="35"/>
      <c r="O1177" s="35"/>
      <c r="P1177" s="214"/>
    </row>
    <row r="1178" spans="3:16" x14ac:dyDescent="0.2">
      <c r="C1178" s="213"/>
      <c r="D1178" s="35"/>
      <c r="E1178" s="35"/>
      <c r="F1178" s="35"/>
      <c r="G1178" s="35"/>
      <c r="H1178" s="35"/>
      <c r="I1178" s="35"/>
      <c r="J1178" s="35"/>
      <c r="K1178" s="35"/>
      <c r="L1178" s="35"/>
      <c r="M1178" s="35"/>
      <c r="N1178" s="35"/>
      <c r="O1178" s="35"/>
      <c r="P1178" s="214"/>
    </row>
    <row r="1179" spans="3:16" x14ac:dyDescent="0.2">
      <c r="C1179" s="213"/>
      <c r="D1179" s="35"/>
      <c r="E1179" s="35"/>
      <c r="F1179" s="35"/>
      <c r="G1179" s="35"/>
      <c r="H1179" s="35"/>
      <c r="I1179" s="35"/>
      <c r="J1179" s="35"/>
      <c r="K1179" s="35"/>
      <c r="L1179" s="35"/>
      <c r="M1179" s="35"/>
      <c r="N1179" s="35"/>
      <c r="O1179" s="35"/>
      <c r="P1179" s="214"/>
    </row>
    <row r="1180" spans="3:16" x14ac:dyDescent="0.2">
      <c r="C1180" s="213"/>
      <c r="D1180" s="35"/>
      <c r="E1180" s="35"/>
      <c r="F1180" s="35"/>
      <c r="G1180" s="35"/>
      <c r="H1180" s="35"/>
      <c r="I1180" s="35"/>
      <c r="J1180" s="35"/>
      <c r="K1180" s="35"/>
      <c r="L1180" s="35"/>
      <c r="M1180" s="35"/>
      <c r="N1180" s="35"/>
      <c r="O1180" s="35"/>
      <c r="P1180" s="214"/>
    </row>
    <row r="1181" spans="3:16" x14ac:dyDescent="0.2">
      <c r="C1181" s="213"/>
      <c r="D1181" s="35"/>
      <c r="E1181" s="35"/>
      <c r="F1181" s="35"/>
      <c r="G1181" s="35"/>
      <c r="H1181" s="35"/>
      <c r="I1181" s="35"/>
      <c r="J1181" s="35"/>
      <c r="K1181" s="35"/>
      <c r="L1181" s="35"/>
      <c r="M1181" s="35"/>
      <c r="N1181" s="35"/>
      <c r="O1181" s="35"/>
      <c r="P1181" s="214"/>
    </row>
    <row r="1182" spans="3:16" x14ac:dyDescent="0.2">
      <c r="C1182" s="213"/>
      <c r="D1182" s="35"/>
      <c r="E1182" s="35"/>
      <c r="F1182" s="35"/>
      <c r="G1182" s="35"/>
      <c r="H1182" s="35"/>
      <c r="I1182" s="35"/>
      <c r="J1182" s="35"/>
      <c r="K1182" s="35"/>
      <c r="L1182" s="35"/>
      <c r="M1182" s="35"/>
      <c r="N1182" s="35"/>
      <c r="O1182" s="35"/>
      <c r="P1182" s="214"/>
    </row>
    <row r="1183" spans="3:16" x14ac:dyDescent="0.2">
      <c r="C1183" s="213"/>
      <c r="D1183" s="35"/>
      <c r="E1183" s="35"/>
      <c r="F1183" s="35"/>
      <c r="G1183" s="35"/>
      <c r="H1183" s="35"/>
      <c r="I1183" s="35"/>
      <c r="J1183" s="35"/>
      <c r="K1183" s="35"/>
      <c r="L1183" s="35"/>
      <c r="M1183" s="35"/>
      <c r="N1183" s="35"/>
      <c r="O1183" s="35"/>
      <c r="P1183" s="214"/>
    </row>
    <row r="1184" spans="3:16" x14ac:dyDescent="0.2">
      <c r="C1184" s="213"/>
      <c r="D1184" s="35"/>
      <c r="E1184" s="35"/>
      <c r="F1184" s="35"/>
      <c r="G1184" s="35"/>
      <c r="H1184" s="35"/>
      <c r="I1184" s="35"/>
      <c r="J1184" s="35"/>
      <c r="K1184" s="35"/>
      <c r="L1184" s="35"/>
      <c r="M1184" s="35"/>
      <c r="N1184" s="35"/>
      <c r="O1184" s="35"/>
      <c r="P1184" s="214"/>
    </row>
    <row r="1185" spans="3:16" x14ac:dyDescent="0.2">
      <c r="C1185" s="213"/>
      <c r="D1185" s="35"/>
      <c r="E1185" s="35"/>
      <c r="F1185" s="35"/>
      <c r="G1185" s="35"/>
      <c r="H1185" s="35"/>
      <c r="I1185" s="35"/>
      <c r="J1185" s="35"/>
      <c r="K1185" s="35"/>
      <c r="L1185" s="35"/>
      <c r="M1185" s="35"/>
      <c r="N1185" s="35"/>
      <c r="O1185" s="35"/>
      <c r="P1185" s="214"/>
    </row>
    <row r="1186" spans="3:16" x14ac:dyDescent="0.2">
      <c r="C1186" s="213"/>
      <c r="D1186" s="35"/>
      <c r="E1186" s="35"/>
      <c r="F1186" s="35"/>
      <c r="G1186" s="35"/>
      <c r="H1186" s="35"/>
      <c r="I1186" s="35"/>
      <c r="J1186" s="35"/>
      <c r="K1186" s="35"/>
      <c r="L1186" s="35"/>
      <c r="M1186" s="35"/>
      <c r="N1186" s="35"/>
      <c r="O1186" s="35"/>
      <c r="P1186" s="214"/>
    </row>
    <row r="1187" spans="3:16" x14ac:dyDescent="0.2">
      <c r="C1187" s="213"/>
      <c r="D1187" s="35"/>
      <c r="E1187" s="35"/>
      <c r="F1187" s="35"/>
      <c r="G1187" s="35"/>
      <c r="H1187" s="35"/>
      <c r="I1187" s="35"/>
      <c r="J1187" s="35"/>
      <c r="K1187" s="35"/>
      <c r="L1187" s="35"/>
      <c r="M1187" s="35"/>
      <c r="N1187" s="35"/>
      <c r="O1187" s="35"/>
      <c r="P1187" s="214"/>
    </row>
    <row r="1188" spans="3:16" x14ac:dyDescent="0.2">
      <c r="C1188" s="213"/>
      <c r="D1188" s="35"/>
      <c r="E1188" s="35"/>
      <c r="F1188" s="35"/>
      <c r="G1188" s="35"/>
      <c r="H1188" s="35"/>
      <c r="I1188" s="35"/>
      <c r="J1188" s="35"/>
      <c r="K1188" s="35"/>
      <c r="L1188" s="35"/>
      <c r="M1188" s="35"/>
      <c r="N1188" s="35"/>
      <c r="O1188" s="35"/>
      <c r="P1188" s="214"/>
    </row>
    <row r="1189" spans="3:16" x14ac:dyDescent="0.2">
      <c r="C1189" s="213"/>
      <c r="D1189" s="35"/>
      <c r="E1189" s="35"/>
      <c r="F1189" s="35"/>
      <c r="G1189" s="35"/>
      <c r="H1189" s="35"/>
      <c r="I1189" s="35"/>
      <c r="J1189" s="35"/>
      <c r="K1189" s="35"/>
      <c r="L1189" s="35"/>
      <c r="M1189" s="35"/>
      <c r="N1189" s="35"/>
      <c r="O1189" s="35"/>
      <c r="P1189" s="214"/>
    </row>
    <row r="1190" spans="3:16" x14ac:dyDescent="0.2">
      <c r="C1190" s="213"/>
      <c r="D1190" s="35"/>
      <c r="E1190" s="35"/>
      <c r="F1190" s="35"/>
      <c r="G1190" s="35"/>
      <c r="H1190" s="35"/>
      <c r="I1190" s="35"/>
      <c r="J1190" s="35"/>
      <c r="K1190" s="35"/>
      <c r="L1190" s="35"/>
      <c r="M1190" s="35"/>
      <c r="N1190" s="35"/>
      <c r="O1190" s="35"/>
      <c r="P1190" s="214"/>
    </row>
    <row r="1191" spans="3:16" x14ac:dyDescent="0.2">
      <c r="C1191" s="213"/>
      <c r="D1191" s="35"/>
      <c r="E1191" s="35"/>
      <c r="F1191" s="35"/>
      <c r="G1191" s="35"/>
      <c r="H1191" s="35"/>
      <c r="I1191" s="35"/>
      <c r="J1191" s="35"/>
      <c r="K1191" s="35"/>
      <c r="L1191" s="35"/>
      <c r="M1191" s="35"/>
      <c r="N1191" s="35"/>
      <c r="O1191" s="35"/>
      <c r="P1191" s="214"/>
    </row>
    <row r="1192" spans="3:16" x14ac:dyDescent="0.2">
      <c r="C1192" s="213"/>
      <c r="D1192" s="35"/>
      <c r="E1192" s="35"/>
      <c r="F1192" s="35"/>
      <c r="G1192" s="35"/>
      <c r="H1192" s="35"/>
      <c r="I1192" s="35"/>
      <c r="J1192" s="35"/>
      <c r="K1192" s="35"/>
      <c r="L1192" s="35"/>
      <c r="M1192" s="35"/>
      <c r="N1192" s="35"/>
      <c r="O1192" s="35"/>
      <c r="P1192" s="214"/>
    </row>
    <row r="1193" spans="3:16" x14ac:dyDescent="0.2">
      <c r="C1193" s="213"/>
      <c r="D1193" s="35"/>
      <c r="E1193" s="35"/>
      <c r="F1193" s="35"/>
      <c r="G1193" s="35"/>
      <c r="H1193" s="35"/>
      <c r="I1193" s="35"/>
      <c r="J1193" s="35"/>
      <c r="K1193" s="35"/>
      <c r="L1193" s="35"/>
      <c r="M1193" s="35"/>
      <c r="N1193" s="35"/>
      <c r="O1193" s="35"/>
      <c r="P1193" s="214"/>
    </row>
    <row r="1194" spans="3:16" x14ac:dyDescent="0.2">
      <c r="C1194" s="213"/>
      <c r="D1194" s="35"/>
      <c r="E1194" s="35"/>
      <c r="F1194" s="35"/>
      <c r="G1194" s="35"/>
      <c r="H1194" s="35"/>
      <c r="I1194" s="35"/>
      <c r="J1194" s="35"/>
      <c r="K1194" s="35"/>
      <c r="L1194" s="35"/>
      <c r="M1194" s="35"/>
      <c r="N1194" s="35"/>
      <c r="O1194" s="35"/>
      <c r="P1194" s="214"/>
    </row>
    <row r="1195" spans="3:16" x14ac:dyDescent="0.2">
      <c r="C1195" s="213"/>
      <c r="D1195" s="35"/>
      <c r="E1195" s="35"/>
      <c r="F1195" s="35"/>
      <c r="G1195" s="35"/>
      <c r="H1195" s="35"/>
      <c r="I1195" s="35"/>
      <c r="J1195" s="35"/>
      <c r="K1195" s="35"/>
      <c r="L1195" s="35"/>
      <c r="M1195" s="35"/>
      <c r="N1195" s="35"/>
      <c r="O1195" s="35"/>
      <c r="P1195" s="214"/>
    </row>
    <row r="1196" spans="3:16" x14ac:dyDescent="0.2">
      <c r="C1196" s="213"/>
      <c r="D1196" s="35"/>
      <c r="E1196" s="35"/>
      <c r="F1196" s="35"/>
      <c r="G1196" s="35"/>
      <c r="H1196" s="35"/>
      <c r="I1196" s="35"/>
      <c r="J1196" s="35"/>
      <c r="K1196" s="35"/>
      <c r="L1196" s="35"/>
      <c r="M1196" s="35"/>
      <c r="N1196" s="35"/>
      <c r="O1196" s="35"/>
      <c r="P1196" s="214"/>
    </row>
    <row r="1197" spans="3:16" x14ac:dyDescent="0.2">
      <c r="C1197" s="213"/>
      <c r="D1197" s="35"/>
      <c r="E1197" s="35"/>
      <c r="F1197" s="35"/>
      <c r="G1197" s="35"/>
      <c r="H1197" s="35"/>
      <c r="I1197" s="35"/>
      <c r="J1197" s="35"/>
      <c r="K1197" s="35"/>
      <c r="L1197" s="35"/>
      <c r="M1197" s="35"/>
      <c r="N1197" s="35"/>
      <c r="O1197" s="35"/>
      <c r="P1197" s="214"/>
    </row>
    <row r="1198" spans="3:16" x14ac:dyDescent="0.2">
      <c r="C1198" s="213"/>
      <c r="D1198" s="35"/>
      <c r="E1198" s="35"/>
      <c r="F1198" s="35"/>
      <c r="G1198" s="35"/>
      <c r="H1198" s="35"/>
      <c r="I1198" s="35"/>
      <c r="J1198" s="35"/>
      <c r="K1198" s="35"/>
      <c r="L1198" s="35"/>
      <c r="M1198" s="35"/>
      <c r="N1198" s="35"/>
      <c r="O1198" s="35"/>
      <c r="P1198" s="214"/>
    </row>
    <row r="1199" spans="3:16" x14ac:dyDescent="0.2">
      <c r="C1199" s="213"/>
      <c r="D1199" s="35"/>
      <c r="E1199" s="35"/>
      <c r="F1199" s="35"/>
      <c r="G1199" s="35"/>
      <c r="H1199" s="35"/>
      <c r="I1199" s="35"/>
      <c r="J1199" s="35"/>
      <c r="K1199" s="35"/>
      <c r="L1199" s="35"/>
      <c r="M1199" s="35"/>
      <c r="N1199" s="35"/>
      <c r="O1199" s="35"/>
      <c r="P1199" s="214"/>
    </row>
    <row r="1200" spans="3:16" x14ac:dyDescent="0.2">
      <c r="C1200" s="213"/>
      <c r="D1200" s="35"/>
      <c r="E1200" s="35"/>
      <c r="F1200" s="35"/>
      <c r="G1200" s="35"/>
      <c r="H1200" s="35"/>
      <c r="I1200" s="35"/>
      <c r="J1200" s="35"/>
      <c r="K1200" s="35"/>
      <c r="L1200" s="35"/>
      <c r="M1200" s="35"/>
      <c r="N1200" s="35"/>
      <c r="O1200" s="35"/>
      <c r="P1200" s="214"/>
    </row>
    <row r="1201" spans="2:16" x14ac:dyDescent="0.2">
      <c r="C1201" s="215"/>
      <c r="D1201" s="216"/>
      <c r="E1201" s="216"/>
      <c r="F1201" s="216"/>
      <c r="G1201" s="216"/>
      <c r="H1201" s="216"/>
      <c r="I1201" s="216"/>
      <c r="J1201" s="216"/>
      <c r="K1201" s="216"/>
      <c r="L1201" s="216"/>
      <c r="M1201" s="216"/>
      <c r="N1201" s="216"/>
      <c r="O1201" s="216"/>
      <c r="P1201" s="217"/>
    </row>
    <row r="1204" spans="2:16" ht="15" x14ac:dyDescent="0.25">
      <c r="B1204" s="203" t="str">
        <f>Máximo!$B$779</f>
        <v>Serviço</v>
      </c>
    </row>
    <row r="1221" spans="2:2" ht="15" x14ac:dyDescent="0.25">
      <c r="B1221" s="203" t="str">
        <f>Máximo!$B$785</f>
        <v>Treinamento</v>
      </c>
    </row>
    <row r="1238" spans="1:12" ht="15" x14ac:dyDescent="0.25">
      <c r="B1238" s="203" t="str">
        <f>Máximo!$B$792</f>
        <v>Arquitetura Física e Lógica</v>
      </c>
    </row>
    <row r="1240" spans="1:12" x14ac:dyDescent="0.2">
      <c r="C1240" s="739" t="s">
        <v>167</v>
      </c>
      <c r="D1240" s="740"/>
      <c r="E1240" s="740"/>
      <c r="F1240" s="740"/>
      <c r="G1240" s="741"/>
    </row>
    <row r="1241" spans="1:12" x14ac:dyDescent="0.2">
      <c r="A1241" s="45"/>
      <c r="C1241" s="707" t="str">
        <f>IF('Prop E'!$E$796="","",'Prop E'!$E$796)</f>
        <v/>
      </c>
      <c r="D1241" s="708"/>
      <c r="E1241" s="708"/>
      <c r="F1241" s="708"/>
      <c r="G1241" s="708"/>
      <c r="H1241" s="708"/>
      <c r="I1241" s="708"/>
      <c r="J1241" s="708"/>
      <c r="K1241" s="708"/>
      <c r="L1241" s="709"/>
    </row>
    <row r="1242" spans="1:12" x14ac:dyDescent="0.2">
      <c r="A1242" s="45"/>
      <c r="C1242" s="710"/>
      <c r="D1242" s="711"/>
      <c r="E1242" s="711"/>
      <c r="F1242" s="711"/>
      <c r="G1242" s="711"/>
      <c r="H1242" s="711"/>
      <c r="I1242" s="711"/>
      <c r="J1242" s="711"/>
      <c r="K1242" s="711"/>
      <c r="L1242" s="712"/>
    </row>
    <row r="1243" spans="1:12" x14ac:dyDescent="0.2">
      <c r="A1243" s="45"/>
      <c r="C1243" s="710"/>
      <c r="D1243" s="711"/>
      <c r="E1243" s="711"/>
      <c r="F1243" s="711"/>
      <c r="G1243" s="711"/>
      <c r="H1243" s="711"/>
      <c r="I1243" s="711"/>
      <c r="J1243" s="711"/>
      <c r="K1243" s="711"/>
      <c r="L1243" s="712"/>
    </row>
    <row r="1244" spans="1:12" x14ac:dyDescent="0.2">
      <c r="A1244" s="45"/>
      <c r="C1244" s="710"/>
      <c r="D1244" s="711"/>
      <c r="E1244" s="711"/>
      <c r="F1244" s="711"/>
      <c r="G1244" s="711"/>
      <c r="H1244" s="711"/>
      <c r="I1244" s="711"/>
      <c r="J1244" s="711"/>
      <c r="K1244" s="711"/>
      <c r="L1244" s="712"/>
    </row>
    <row r="1245" spans="1:12" x14ac:dyDescent="0.2">
      <c r="A1245" s="45"/>
      <c r="C1245" s="710"/>
      <c r="D1245" s="711"/>
      <c r="E1245" s="711"/>
      <c r="F1245" s="711"/>
      <c r="G1245" s="711"/>
      <c r="H1245" s="711"/>
      <c r="I1245" s="711"/>
      <c r="J1245" s="711"/>
      <c r="K1245" s="711"/>
      <c r="L1245" s="712"/>
    </row>
    <row r="1246" spans="1:12" x14ac:dyDescent="0.2">
      <c r="A1246" s="45"/>
      <c r="C1246" s="710"/>
      <c r="D1246" s="711"/>
      <c r="E1246" s="711"/>
      <c r="F1246" s="711"/>
      <c r="G1246" s="711"/>
      <c r="H1246" s="711"/>
      <c r="I1246" s="711"/>
      <c r="J1246" s="711"/>
      <c r="K1246" s="711"/>
      <c r="L1246" s="712"/>
    </row>
    <row r="1247" spans="1:12" x14ac:dyDescent="0.2">
      <c r="A1247" s="45"/>
      <c r="C1247" s="713"/>
      <c r="D1247" s="714"/>
      <c r="E1247" s="714"/>
      <c r="F1247" s="714"/>
      <c r="G1247" s="714"/>
      <c r="H1247" s="714"/>
      <c r="I1247" s="714"/>
      <c r="J1247" s="714"/>
      <c r="K1247" s="714"/>
      <c r="L1247" s="715"/>
    </row>
    <row r="1248" spans="1:12" ht="12.75" customHeight="1" x14ac:dyDescent="0.2"/>
    <row r="1249" spans="2:16" ht="12.75" customHeight="1" x14ac:dyDescent="0.2"/>
    <row r="1250" spans="2:16" ht="12.75" customHeight="1" x14ac:dyDescent="0.25">
      <c r="B1250" s="203" t="str">
        <f>Máximo!$B$800</f>
        <v>Cronograma</v>
      </c>
    </row>
    <row r="1251" spans="2:16" ht="12.75" customHeight="1" x14ac:dyDescent="0.2"/>
    <row r="1252" spans="2:16" x14ac:dyDescent="0.2">
      <c r="B1252" s="204"/>
      <c r="C1252" s="441" t="s">
        <v>105</v>
      </c>
      <c r="D1252" s="441"/>
      <c r="E1252" s="441"/>
      <c r="F1252" s="442"/>
      <c r="G1252" s="205" t="str">
        <f>IF('Prop E'!$E$804="","",'Prop E'!$E$804)</f>
        <v/>
      </c>
      <c r="K1252" s="721" t="s">
        <v>106</v>
      </c>
      <c r="L1252" s="722"/>
      <c r="M1252" s="723"/>
      <c r="N1252" s="45"/>
      <c r="O1252" s="45"/>
    </row>
    <row r="1253" spans="2:16" x14ac:dyDescent="0.2">
      <c r="K1253" s="707" t="str">
        <f>IF('Prop E'!$K$804="","",'Prop E'!$K$804)</f>
        <v/>
      </c>
      <c r="L1253" s="708"/>
      <c r="M1253" s="708"/>
      <c r="N1253" s="708"/>
      <c r="O1253" s="708"/>
      <c r="P1253" s="709"/>
    </row>
    <row r="1254" spans="2:16" ht="28.5" customHeight="1" x14ac:dyDescent="0.2">
      <c r="C1254" s="441" t="s">
        <v>107</v>
      </c>
      <c r="D1254" s="441"/>
      <c r="E1254" s="441"/>
      <c r="F1254" s="442"/>
      <c r="G1254" s="205" t="str">
        <f>IF('Prop E'!$E$808="","",'Prop E'!$E$808)</f>
        <v/>
      </c>
      <c r="K1254" s="710"/>
      <c r="L1254" s="711"/>
      <c r="M1254" s="711"/>
      <c r="N1254" s="711"/>
      <c r="O1254" s="711"/>
      <c r="P1254" s="712"/>
    </row>
    <row r="1255" spans="2:16" x14ac:dyDescent="0.2">
      <c r="K1255" s="710"/>
      <c r="L1255" s="711"/>
      <c r="M1255" s="711"/>
      <c r="N1255" s="711"/>
      <c r="O1255" s="711"/>
      <c r="P1255" s="712"/>
    </row>
    <row r="1256" spans="2:16" ht="36" customHeight="1" x14ac:dyDescent="0.2">
      <c r="C1256" s="441" t="s">
        <v>124</v>
      </c>
      <c r="D1256" s="441"/>
      <c r="E1256" s="441"/>
      <c r="F1256" s="442"/>
      <c r="G1256" s="205" t="str">
        <f>IF('Prop A'!$K$808="","",'Prop A'!$K$808)</f>
        <v/>
      </c>
      <c r="K1256" s="713"/>
      <c r="L1256" s="714"/>
      <c r="M1256" s="714"/>
      <c r="N1256" s="714"/>
      <c r="O1256" s="714"/>
      <c r="P1256" s="715"/>
    </row>
    <row r="1259" spans="2:16" ht="15" x14ac:dyDescent="0.25">
      <c r="B1259" s="203" t="str">
        <f>Máximo!$B$813</f>
        <v>Mapa de Esforço</v>
      </c>
    </row>
    <row r="1261" spans="2:16" x14ac:dyDescent="0.2">
      <c r="D1261" s="200"/>
      <c r="E1261" s="200"/>
      <c r="F1261" s="208" t="s">
        <v>71</v>
      </c>
      <c r="G1261" s="205" t="str">
        <f>IF('Prop E'!$I$831="","",'Prop E'!$I$831)</f>
        <v/>
      </c>
      <c r="L1261" s="208" t="s">
        <v>72</v>
      </c>
      <c r="M1261" s="724" t="str">
        <f>IF('Prop E'!$I$850="","",'Prop E'!$I$850)</f>
        <v/>
      </c>
      <c r="N1261" s="725"/>
    </row>
    <row r="1264" spans="2:16" ht="15" x14ac:dyDescent="0.25">
      <c r="B1264" s="203" t="str">
        <f>Máximo!$B$854</f>
        <v>Gestão de Mudança</v>
      </c>
    </row>
    <row r="1266" spans="1:16" ht="12.75" customHeight="1" x14ac:dyDescent="0.2">
      <c r="C1266" s="766" t="s">
        <v>125</v>
      </c>
      <c r="D1266" s="767"/>
      <c r="E1266" s="767"/>
      <c r="F1266" s="767"/>
      <c r="G1266" s="767"/>
      <c r="H1266" s="767"/>
      <c r="I1266" s="768"/>
    </row>
    <row r="1267" spans="1:16" x14ac:dyDescent="0.2">
      <c r="C1267" s="707" t="str">
        <f>IF('Prop E'!$F$858="","",'Prop E'!$F$858)</f>
        <v/>
      </c>
      <c r="D1267" s="708"/>
      <c r="E1267" s="708"/>
      <c r="F1267" s="708"/>
      <c r="G1267" s="708"/>
      <c r="H1267" s="708"/>
      <c r="I1267" s="708"/>
      <c r="J1267" s="708"/>
      <c r="K1267" s="708"/>
      <c r="L1267" s="709"/>
    </row>
    <row r="1268" spans="1:16" x14ac:dyDescent="0.2">
      <c r="C1268" s="710"/>
      <c r="D1268" s="711"/>
      <c r="E1268" s="711"/>
      <c r="F1268" s="711"/>
      <c r="G1268" s="711"/>
      <c r="H1268" s="711"/>
      <c r="I1268" s="711"/>
      <c r="J1268" s="711"/>
      <c r="K1268" s="711"/>
      <c r="L1268" s="712"/>
    </row>
    <row r="1269" spans="1:16" x14ac:dyDescent="0.2">
      <c r="C1269" s="710"/>
      <c r="D1269" s="711"/>
      <c r="E1269" s="711"/>
      <c r="F1269" s="711"/>
      <c r="G1269" s="711"/>
      <c r="H1269" s="711"/>
      <c r="I1269" s="711"/>
      <c r="J1269" s="711"/>
      <c r="K1269" s="711"/>
      <c r="L1269" s="712"/>
    </row>
    <row r="1270" spans="1:16" x14ac:dyDescent="0.2">
      <c r="C1270" s="710"/>
      <c r="D1270" s="711"/>
      <c r="E1270" s="711"/>
      <c r="F1270" s="711"/>
      <c r="G1270" s="711"/>
      <c r="H1270" s="711"/>
      <c r="I1270" s="711"/>
      <c r="J1270" s="711"/>
      <c r="K1270" s="711"/>
      <c r="L1270" s="712"/>
    </row>
    <row r="1271" spans="1:16" x14ac:dyDescent="0.2">
      <c r="C1271" s="710"/>
      <c r="D1271" s="711"/>
      <c r="E1271" s="711"/>
      <c r="F1271" s="711"/>
      <c r="G1271" s="711"/>
      <c r="H1271" s="711"/>
      <c r="I1271" s="711"/>
      <c r="J1271" s="711"/>
      <c r="K1271" s="711"/>
      <c r="L1271" s="712"/>
    </row>
    <row r="1272" spans="1:16" x14ac:dyDescent="0.2">
      <c r="C1272" s="710"/>
      <c r="D1272" s="711"/>
      <c r="E1272" s="711"/>
      <c r="F1272" s="711"/>
      <c r="G1272" s="711"/>
      <c r="H1272" s="711"/>
      <c r="I1272" s="711"/>
      <c r="J1272" s="711"/>
      <c r="K1272" s="711"/>
      <c r="L1272" s="712"/>
    </row>
    <row r="1273" spans="1:16" x14ac:dyDescent="0.2">
      <c r="A1273" s="45"/>
      <c r="B1273" s="45"/>
      <c r="C1273" s="713"/>
      <c r="D1273" s="714"/>
      <c r="E1273" s="714"/>
      <c r="F1273" s="714"/>
      <c r="G1273" s="714"/>
      <c r="H1273" s="714"/>
      <c r="I1273" s="714"/>
      <c r="J1273" s="714"/>
      <c r="K1273" s="714"/>
      <c r="L1273" s="715"/>
      <c r="M1273" s="45"/>
      <c r="N1273" s="45"/>
    </row>
    <row r="1274" spans="1:16" x14ac:dyDescent="0.2">
      <c r="A1274" s="45"/>
      <c r="B1274" s="45"/>
      <c r="C1274" s="45"/>
      <c r="D1274" s="45"/>
      <c r="E1274" s="45"/>
      <c r="F1274" s="45"/>
      <c r="J1274" s="45"/>
      <c r="K1274" s="45"/>
      <c r="L1274" s="45"/>
      <c r="M1274" s="45"/>
      <c r="N1274" s="45"/>
    </row>
    <row r="1275" spans="1:16" x14ac:dyDescent="0.2">
      <c r="A1275" s="45"/>
      <c r="B1275" s="45"/>
      <c r="C1275" s="45"/>
      <c r="D1275" s="45"/>
      <c r="E1275" s="45"/>
      <c r="F1275" s="45"/>
      <c r="J1275" s="45"/>
      <c r="K1275" s="45"/>
      <c r="L1275" s="45"/>
      <c r="M1275" s="45"/>
      <c r="N1275" s="45"/>
    </row>
    <row r="1276" spans="1:16" ht="15" x14ac:dyDescent="0.25">
      <c r="A1276" s="45"/>
      <c r="B1276" s="203" t="str">
        <f>Máximo!$B$864</f>
        <v>Suporte e Manutenção (Garantia)</v>
      </c>
      <c r="C1276" s="45"/>
      <c r="D1276" s="45"/>
      <c r="E1276" s="45"/>
      <c r="F1276" s="45"/>
      <c r="J1276" s="45"/>
      <c r="K1276" s="45"/>
      <c r="L1276" s="45"/>
      <c r="M1276" s="45"/>
      <c r="N1276" s="45"/>
    </row>
    <row r="1277" spans="1:16" x14ac:dyDescent="0.2">
      <c r="A1277" s="45"/>
      <c r="B1277" s="45"/>
      <c r="C1277" s="45"/>
      <c r="D1277" s="45"/>
      <c r="E1277" s="45"/>
      <c r="F1277" s="45"/>
      <c r="J1277" s="45"/>
      <c r="K1277" s="45"/>
      <c r="L1277" s="45"/>
      <c r="M1277" s="45"/>
      <c r="N1277" s="45"/>
    </row>
    <row r="1278" spans="1:16" x14ac:dyDescent="0.2">
      <c r="D1278" s="200"/>
      <c r="E1278" s="200"/>
      <c r="F1278" s="208" t="s">
        <v>201</v>
      </c>
      <c r="G1278" s="205" t="str">
        <f>IF('Prop E'!$D$868="","",'Prop E'!$D$868)</f>
        <v/>
      </c>
      <c r="H1278" s="45"/>
      <c r="L1278" s="208" t="s">
        <v>127</v>
      </c>
      <c r="M1278" s="724" t="str">
        <f>IF('Prop E'!$K$868="","",'Prop E'!$K$868)</f>
        <v/>
      </c>
      <c r="N1278" s="725"/>
      <c r="O1278" s="45"/>
      <c r="P1278" s="45"/>
    </row>
    <row r="1279" spans="1:16" x14ac:dyDescent="0.2">
      <c r="D1279" s="45"/>
      <c r="E1279" s="45"/>
      <c r="F1279" s="208"/>
      <c r="G1279" s="45"/>
      <c r="H1279" s="45"/>
      <c r="L1279" s="45"/>
      <c r="M1279" s="45"/>
      <c r="N1279" s="45"/>
      <c r="O1279" s="45"/>
      <c r="P1279" s="45"/>
    </row>
    <row r="1280" spans="1:16" x14ac:dyDescent="0.2">
      <c r="D1280" s="200"/>
      <c r="E1280" s="200"/>
      <c r="F1280" s="208" t="s">
        <v>128</v>
      </c>
      <c r="G1280" s="205" t="str">
        <f>IF('Prop E'!$D$870="","",'Prop E'!$D$870)</f>
        <v/>
      </c>
      <c r="H1280" s="45"/>
      <c r="L1280" s="208" t="s">
        <v>129</v>
      </c>
      <c r="M1280" s="724" t="str">
        <f>IF('Prop E'!$K$870="","",'Prop E'!$K$870)</f>
        <v/>
      </c>
      <c r="N1280" s="725"/>
      <c r="O1280" s="45"/>
      <c r="P1280" s="45"/>
    </row>
    <row r="1281" spans="1:16" x14ac:dyDescent="0.2">
      <c r="A1281" s="45"/>
      <c r="B1281" s="45"/>
      <c r="C1281" s="45"/>
      <c r="D1281" s="45"/>
      <c r="E1281" s="45"/>
      <c r="F1281" s="208"/>
      <c r="J1281" s="45"/>
      <c r="K1281" s="45"/>
      <c r="L1281" s="45"/>
      <c r="M1281" s="45"/>
      <c r="N1281" s="45"/>
    </row>
    <row r="1282" spans="1:16" ht="12.75" customHeight="1" x14ac:dyDescent="0.2">
      <c r="A1282" s="45"/>
      <c r="B1282" s="45"/>
      <c r="C1282" s="721" t="s">
        <v>205</v>
      </c>
      <c r="D1282" s="722"/>
      <c r="E1282" s="723"/>
      <c r="F1282" s="45"/>
      <c r="G1282" s="45"/>
      <c r="J1282" s="45"/>
      <c r="K1282" s="721" t="s">
        <v>147</v>
      </c>
      <c r="L1282" s="722"/>
      <c r="M1282" s="723"/>
      <c r="N1282" s="45"/>
      <c r="O1282" s="45"/>
    </row>
    <row r="1283" spans="1:16" x14ac:dyDescent="0.2">
      <c r="A1283" s="45"/>
      <c r="B1283" s="45"/>
      <c r="C1283" s="707" t="str">
        <f>IF('Prop E'!$D$878="","",'Prop E'!$D$878)</f>
        <v/>
      </c>
      <c r="D1283" s="708"/>
      <c r="E1283" s="708"/>
      <c r="F1283" s="708"/>
      <c r="G1283" s="708"/>
      <c r="H1283" s="709"/>
      <c r="J1283" s="45"/>
      <c r="K1283" s="707" t="str">
        <f>IF('Prop E'!$K$878="","",'Prop E'!$K$878)</f>
        <v/>
      </c>
      <c r="L1283" s="708"/>
      <c r="M1283" s="708"/>
      <c r="N1283" s="708"/>
      <c r="O1283" s="708"/>
      <c r="P1283" s="709"/>
    </row>
    <row r="1284" spans="1:16" x14ac:dyDescent="0.2">
      <c r="A1284" s="45"/>
      <c r="B1284" s="45"/>
      <c r="C1284" s="710"/>
      <c r="D1284" s="711"/>
      <c r="E1284" s="711"/>
      <c r="F1284" s="711"/>
      <c r="G1284" s="711"/>
      <c r="H1284" s="712"/>
      <c r="J1284" s="45"/>
      <c r="K1284" s="710"/>
      <c r="L1284" s="711"/>
      <c r="M1284" s="711"/>
      <c r="N1284" s="711"/>
      <c r="O1284" s="711"/>
      <c r="P1284" s="712"/>
    </row>
    <row r="1285" spans="1:16" x14ac:dyDescent="0.2">
      <c r="A1285" s="45"/>
      <c r="B1285" s="45"/>
      <c r="C1285" s="710"/>
      <c r="D1285" s="711"/>
      <c r="E1285" s="711"/>
      <c r="F1285" s="711"/>
      <c r="G1285" s="711"/>
      <c r="H1285" s="712"/>
      <c r="J1285" s="45"/>
      <c r="K1285" s="710"/>
      <c r="L1285" s="711"/>
      <c r="M1285" s="711"/>
      <c r="N1285" s="711"/>
      <c r="O1285" s="711"/>
      <c r="P1285" s="712"/>
    </row>
    <row r="1286" spans="1:16" x14ac:dyDescent="0.2">
      <c r="A1286" s="45"/>
      <c r="B1286" s="45"/>
      <c r="C1286" s="710"/>
      <c r="D1286" s="711"/>
      <c r="E1286" s="711"/>
      <c r="F1286" s="711"/>
      <c r="G1286" s="711"/>
      <c r="H1286" s="712"/>
      <c r="J1286" s="45"/>
      <c r="K1286" s="710"/>
      <c r="L1286" s="711"/>
      <c r="M1286" s="711"/>
      <c r="N1286" s="711"/>
      <c r="O1286" s="711"/>
      <c r="P1286" s="712"/>
    </row>
    <row r="1287" spans="1:16" x14ac:dyDescent="0.2">
      <c r="A1287" s="45"/>
      <c r="B1287" s="45"/>
      <c r="C1287" s="710"/>
      <c r="D1287" s="711"/>
      <c r="E1287" s="711"/>
      <c r="F1287" s="711"/>
      <c r="G1287" s="711"/>
      <c r="H1287" s="712"/>
      <c r="J1287" s="45"/>
      <c r="K1287" s="710"/>
      <c r="L1287" s="711"/>
      <c r="M1287" s="711"/>
      <c r="N1287" s="711"/>
      <c r="O1287" s="711"/>
      <c r="P1287" s="712"/>
    </row>
    <row r="1288" spans="1:16" x14ac:dyDescent="0.2">
      <c r="A1288" s="45"/>
      <c r="B1288" s="45"/>
      <c r="C1288" s="710"/>
      <c r="D1288" s="711"/>
      <c r="E1288" s="711"/>
      <c r="F1288" s="711"/>
      <c r="G1288" s="711"/>
      <c r="H1288" s="712"/>
      <c r="J1288" s="45"/>
      <c r="K1288" s="710"/>
      <c r="L1288" s="711"/>
      <c r="M1288" s="711"/>
      <c r="N1288" s="711"/>
      <c r="O1288" s="711"/>
      <c r="P1288" s="712"/>
    </row>
    <row r="1289" spans="1:16" x14ac:dyDescent="0.2">
      <c r="A1289" s="45"/>
      <c r="B1289" s="45"/>
      <c r="C1289" s="713"/>
      <c r="D1289" s="714"/>
      <c r="E1289" s="714"/>
      <c r="F1289" s="714"/>
      <c r="G1289" s="714"/>
      <c r="H1289" s="715"/>
      <c r="J1289" s="45"/>
      <c r="K1289" s="713"/>
      <c r="L1289" s="714"/>
      <c r="M1289" s="714"/>
      <c r="N1289" s="714"/>
      <c r="O1289" s="714"/>
      <c r="P1289" s="715"/>
    </row>
    <row r="1290" spans="1:16" x14ac:dyDescent="0.2">
      <c r="A1290" s="45"/>
      <c r="B1290" s="45"/>
      <c r="C1290" s="45"/>
      <c r="D1290" s="45"/>
      <c r="E1290" s="45"/>
      <c r="F1290" s="45"/>
      <c r="J1290" s="45"/>
      <c r="K1290" s="45"/>
      <c r="L1290" s="45"/>
      <c r="M1290" s="45"/>
      <c r="N1290" s="45"/>
    </row>
    <row r="1291" spans="1:16" ht="26.25" customHeight="1" x14ac:dyDescent="0.2">
      <c r="C1291" s="441" t="s">
        <v>149</v>
      </c>
      <c r="D1291" s="441"/>
      <c r="E1291" s="441"/>
      <c r="F1291" s="442"/>
      <c r="G1291" s="218" t="str">
        <f>IF('Prop E'!$D$887="","",'Prop E'!$D$887)</f>
        <v/>
      </c>
      <c r="H1291" s="45"/>
      <c r="L1291" s="45"/>
      <c r="M1291" s="45"/>
      <c r="N1291" s="45"/>
      <c r="O1291" s="45"/>
      <c r="P1291" s="45"/>
    </row>
    <row r="1292" spans="1:16" x14ac:dyDescent="0.2">
      <c r="A1292" s="45"/>
      <c r="B1292" s="45"/>
      <c r="C1292" s="45"/>
      <c r="D1292" s="45"/>
      <c r="E1292" s="45"/>
      <c r="F1292" s="45"/>
      <c r="J1292" s="45"/>
      <c r="K1292" s="45"/>
      <c r="L1292" s="45"/>
      <c r="M1292" s="45"/>
      <c r="N1292" s="45"/>
    </row>
    <row r="1293" spans="1:16" ht="12.75" customHeight="1" x14ac:dyDescent="0.2">
      <c r="A1293" s="45"/>
      <c r="B1293" s="45"/>
      <c r="C1293" s="721" t="s">
        <v>146</v>
      </c>
      <c r="D1293" s="722"/>
      <c r="E1293" s="722"/>
      <c r="F1293" s="723"/>
      <c r="G1293" s="45"/>
      <c r="J1293" s="45"/>
      <c r="K1293" s="45"/>
      <c r="L1293" s="45"/>
      <c r="M1293" s="45"/>
      <c r="N1293" s="45"/>
    </row>
    <row r="1294" spans="1:16" x14ac:dyDescent="0.2">
      <c r="A1294" s="45"/>
      <c r="B1294" s="45"/>
      <c r="C1294" s="707" t="str">
        <f>IF('Prop E'!$D$891="","",'Prop E'!$D$891)</f>
        <v/>
      </c>
      <c r="D1294" s="708"/>
      <c r="E1294" s="708"/>
      <c r="F1294" s="708"/>
      <c r="G1294" s="708"/>
      <c r="H1294" s="708"/>
      <c r="I1294" s="708"/>
      <c r="J1294" s="708"/>
      <c r="K1294" s="708"/>
      <c r="L1294" s="709"/>
      <c r="M1294" s="45"/>
      <c r="N1294" s="45"/>
    </row>
    <row r="1295" spans="1:16" x14ac:dyDescent="0.2">
      <c r="A1295" s="45"/>
      <c r="B1295" s="45"/>
      <c r="C1295" s="710"/>
      <c r="D1295" s="711"/>
      <c r="E1295" s="711"/>
      <c r="F1295" s="711"/>
      <c r="G1295" s="711"/>
      <c r="H1295" s="711"/>
      <c r="I1295" s="711"/>
      <c r="J1295" s="711"/>
      <c r="K1295" s="711"/>
      <c r="L1295" s="712"/>
      <c r="M1295" s="45"/>
      <c r="N1295" s="45"/>
    </row>
    <row r="1296" spans="1:16" x14ac:dyDescent="0.2">
      <c r="A1296" s="45"/>
      <c r="B1296" s="45"/>
      <c r="C1296" s="710"/>
      <c r="D1296" s="711"/>
      <c r="E1296" s="711"/>
      <c r="F1296" s="711"/>
      <c r="G1296" s="711"/>
      <c r="H1296" s="711"/>
      <c r="I1296" s="711"/>
      <c r="J1296" s="711"/>
      <c r="K1296" s="711"/>
      <c r="L1296" s="712"/>
      <c r="M1296" s="45"/>
      <c r="N1296" s="45"/>
    </row>
    <row r="1297" spans="1:15" x14ac:dyDescent="0.2">
      <c r="A1297" s="45"/>
      <c r="B1297" s="45"/>
      <c r="C1297" s="710"/>
      <c r="D1297" s="711"/>
      <c r="E1297" s="711"/>
      <c r="F1297" s="711"/>
      <c r="G1297" s="711"/>
      <c r="H1297" s="711"/>
      <c r="I1297" s="711"/>
      <c r="J1297" s="711"/>
      <c r="K1297" s="711"/>
      <c r="L1297" s="712"/>
      <c r="M1297" s="45"/>
      <c r="N1297" s="45"/>
    </row>
    <row r="1298" spans="1:15" x14ac:dyDescent="0.2">
      <c r="A1298" s="45"/>
      <c r="B1298" s="45"/>
      <c r="C1298" s="710"/>
      <c r="D1298" s="711"/>
      <c r="E1298" s="711"/>
      <c r="F1298" s="711"/>
      <c r="G1298" s="711"/>
      <c r="H1298" s="711"/>
      <c r="I1298" s="711"/>
      <c r="J1298" s="711"/>
      <c r="K1298" s="711"/>
      <c r="L1298" s="712"/>
      <c r="M1298" s="45"/>
      <c r="N1298" s="45"/>
    </row>
    <row r="1299" spans="1:15" x14ac:dyDescent="0.2">
      <c r="A1299" s="45"/>
      <c r="B1299" s="45"/>
      <c r="C1299" s="710"/>
      <c r="D1299" s="711"/>
      <c r="E1299" s="711"/>
      <c r="F1299" s="711"/>
      <c r="G1299" s="711"/>
      <c r="H1299" s="711"/>
      <c r="I1299" s="711"/>
      <c r="J1299" s="711"/>
      <c r="K1299" s="711"/>
      <c r="L1299" s="712"/>
      <c r="M1299" s="45"/>
      <c r="N1299" s="45"/>
    </row>
    <row r="1300" spans="1:15" x14ac:dyDescent="0.2">
      <c r="A1300" s="45"/>
      <c r="B1300" s="45"/>
      <c r="C1300" s="713"/>
      <c r="D1300" s="714"/>
      <c r="E1300" s="714"/>
      <c r="F1300" s="714"/>
      <c r="G1300" s="714"/>
      <c r="H1300" s="714"/>
      <c r="I1300" s="714"/>
      <c r="J1300" s="714"/>
      <c r="K1300" s="714"/>
      <c r="L1300" s="715"/>
      <c r="M1300" s="45"/>
      <c r="N1300" s="45"/>
    </row>
    <row r="1301" spans="1:15" x14ac:dyDescent="0.2">
      <c r="A1301" s="45"/>
      <c r="B1301" s="45"/>
      <c r="C1301" s="45"/>
      <c r="D1301" s="45"/>
      <c r="E1301" s="45"/>
      <c r="F1301" s="45"/>
      <c r="J1301" s="45"/>
      <c r="K1301" s="45"/>
      <c r="L1301" s="45"/>
      <c r="M1301" s="45"/>
      <c r="N1301" s="45"/>
    </row>
    <row r="1302" spans="1:15" x14ac:dyDescent="0.2">
      <c r="A1302" s="45"/>
      <c r="B1302" s="45"/>
      <c r="C1302" s="45"/>
      <c r="D1302" s="45"/>
      <c r="E1302" s="45"/>
      <c r="F1302" s="45"/>
      <c r="J1302" s="45"/>
      <c r="K1302" s="45"/>
      <c r="L1302" s="45"/>
      <c r="M1302" s="45"/>
      <c r="N1302" s="45"/>
    </row>
    <row r="1303" spans="1:15" ht="15" x14ac:dyDescent="0.25">
      <c r="A1303" s="45"/>
      <c r="B1303" s="203" t="s">
        <v>202</v>
      </c>
      <c r="C1303" s="45"/>
      <c r="D1303" s="45"/>
      <c r="E1303" s="45"/>
      <c r="F1303" s="45"/>
      <c r="J1303" s="45"/>
      <c r="K1303" s="45"/>
      <c r="L1303" s="45"/>
      <c r="M1303" s="45"/>
      <c r="N1303" s="45"/>
    </row>
    <row r="1304" spans="1:15" ht="15" x14ac:dyDescent="0.25">
      <c r="A1304" s="45"/>
      <c r="B1304" s="203"/>
      <c r="C1304" s="45"/>
      <c r="D1304" s="45"/>
      <c r="E1304" s="45"/>
      <c r="F1304" s="45"/>
      <c r="J1304" s="45"/>
      <c r="K1304" s="45"/>
      <c r="L1304" s="45"/>
      <c r="M1304" s="45"/>
      <c r="N1304" s="45"/>
    </row>
    <row r="1305" spans="1:15" ht="30" customHeight="1" x14ac:dyDescent="0.2">
      <c r="A1305" s="45"/>
      <c r="B1305" s="45"/>
      <c r="C1305" s="466" t="s">
        <v>156</v>
      </c>
      <c r="D1305" s="467"/>
      <c r="E1305" s="466" t="s">
        <v>157</v>
      </c>
      <c r="F1305" s="467"/>
      <c r="G1305" s="466" t="s">
        <v>158</v>
      </c>
      <c r="H1305" s="467"/>
      <c r="I1305" s="466" t="s">
        <v>159</v>
      </c>
      <c r="J1305" s="467"/>
      <c r="K1305" s="128" t="s">
        <v>160</v>
      </c>
      <c r="L1305" s="128" t="s">
        <v>161</v>
      </c>
      <c r="M1305" s="466" t="s">
        <v>162</v>
      </c>
      <c r="N1305" s="467"/>
      <c r="O1305" s="128" t="s">
        <v>163</v>
      </c>
    </row>
    <row r="1306" spans="1:15" x14ac:dyDescent="0.2">
      <c r="A1306" s="45"/>
      <c r="B1306" s="45"/>
      <c r="C1306" s="695" t="str">
        <f>IF('Prop E'!$B904="","",'Prop E'!$B904)</f>
        <v/>
      </c>
      <c r="D1306" s="696"/>
      <c r="E1306" s="695" t="str">
        <f>IF('Prop E'!$C904="","",'Prop E'!$C904)</f>
        <v/>
      </c>
      <c r="F1306" s="696"/>
      <c r="G1306" s="695" t="str">
        <f>IF('Prop E'!$D904="","",'Prop E'!$D904)</f>
        <v/>
      </c>
      <c r="H1306" s="696"/>
      <c r="I1306" s="695" t="str">
        <f>IF('Prop E'!$E904="","",'Prop E'!$E904)</f>
        <v/>
      </c>
      <c r="J1306" s="696"/>
      <c r="K1306" s="230" t="str">
        <f>IF('Prop E'!$F904="","",'Prop E'!$F904)</f>
        <v/>
      </c>
      <c r="L1306" s="230" t="str">
        <f>IF('Prop E'!$G904="","",'Prop E'!$G904)</f>
        <v/>
      </c>
      <c r="M1306" s="695" t="str">
        <f>IF('Prop E'!$H904="","",'Prop E'!$H904)</f>
        <v/>
      </c>
      <c r="N1306" s="696"/>
      <c r="O1306" s="230" t="str">
        <f>IF('Prop E'!$I904="","",'Prop E'!$I904)</f>
        <v/>
      </c>
    </row>
    <row r="1307" spans="1:15" ht="12.75" customHeight="1" x14ac:dyDescent="0.2">
      <c r="A1307" s="45"/>
      <c r="B1307" s="45"/>
      <c r="C1307" s="695" t="str">
        <f>IF('Prop E'!$B905="","",'Prop E'!$B905)</f>
        <v/>
      </c>
      <c r="D1307" s="696"/>
      <c r="E1307" s="695" t="str">
        <f>IF('Prop E'!$C905="","",'Prop E'!$C905)</f>
        <v/>
      </c>
      <c r="F1307" s="696"/>
      <c r="G1307" s="695" t="str">
        <f>IF('Prop E'!$D905="","",'Prop E'!$D905)</f>
        <v/>
      </c>
      <c r="H1307" s="696"/>
      <c r="I1307" s="695" t="str">
        <f>IF('Prop E'!$E905="","",'Prop E'!$E905)</f>
        <v/>
      </c>
      <c r="J1307" s="696"/>
      <c r="K1307" s="230" t="str">
        <f>IF('Prop E'!$F905="","",'Prop E'!$F905)</f>
        <v/>
      </c>
      <c r="L1307" s="230" t="str">
        <f>IF('Prop E'!$G905="","",'Prop E'!$G905)</f>
        <v/>
      </c>
      <c r="M1307" s="695" t="str">
        <f>IF('Prop E'!$H905="","",'Prop E'!$H905)</f>
        <v/>
      </c>
      <c r="N1307" s="696"/>
      <c r="O1307" s="230" t="str">
        <f>IF('Prop E'!$I905="","",'Prop E'!$I905)</f>
        <v/>
      </c>
    </row>
    <row r="1308" spans="1:15" x14ac:dyDescent="0.2">
      <c r="A1308" s="45"/>
      <c r="B1308" s="45"/>
      <c r="C1308" s="695" t="str">
        <f>IF('Prop E'!$B906="","",'Prop E'!$B906)</f>
        <v/>
      </c>
      <c r="D1308" s="696"/>
      <c r="E1308" s="695" t="str">
        <f>IF('Prop E'!$C906="","",'Prop E'!$C906)</f>
        <v/>
      </c>
      <c r="F1308" s="696"/>
      <c r="G1308" s="695" t="str">
        <f>IF('Prop E'!$D906="","",'Prop E'!$D906)</f>
        <v/>
      </c>
      <c r="H1308" s="696"/>
      <c r="I1308" s="695" t="str">
        <f>IF('Prop E'!$E906="","",'Prop E'!$E906)</f>
        <v/>
      </c>
      <c r="J1308" s="696"/>
      <c r="K1308" s="230" t="str">
        <f>IF('Prop E'!$F906="","",'Prop E'!$F906)</f>
        <v/>
      </c>
      <c r="L1308" s="230" t="str">
        <f>IF('Prop E'!$G906="","",'Prop E'!$G906)</f>
        <v/>
      </c>
      <c r="M1308" s="695" t="str">
        <f>IF('Prop E'!$H906="","",'Prop E'!$H906)</f>
        <v/>
      </c>
      <c r="N1308" s="696"/>
      <c r="O1308" s="230" t="str">
        <f>IF('Prop E'!$I906="","",'Prop E'!$I906)</f>
        <v/>
      </c>
    </row>
    <row r="1309" spans="1:15" x14ac:dyDescent="0.2">
      <c r="A1309" s="45"/>
      <c r="B1309" s="45"/>
      <c r="C1309" s="695" t="str">
        <f>IF('Prop E'!$B907="","",'Prop E'!$B907)</f>
        <v/>
      </c>
      <c r="D1309" s="696"/>
      <c r="E1309" s="695" t="str">
        <f>IF('Prop E'!$C907="","",'Prop E'!$C907)</f>
        <v/>
      </c>
      <c r="F1309" s="696"/>
      <c r="G1309" s="695" t="str">
        <f>IF('Prop E'!$D907="","",'Prop E'!$D907)</f>
        <v/>
      </c>
      <c r="H1309" s="696"/>
      <c r="I1309" s="695" t="str">
        <f>IF('Prop E'!$E907="","",'Prop E'!$E907)</f>
        <v/>
      </c>
      <c r="J1309" s="696"/>
      <c r="K1309" s="230" t="str">
        <f>IF('Prop E'!$F907="","",'Prop E'!$F907)</f>
        <v/>
      </c>
      <c r="L1309" s="230" t="str">
        <f>IF('Prop E'!$G907="","",'Prop E'!$G907)</f>
        <v/>
      </c>
      <c r="M1309" s="695" t="str">
        <f>IF('Prop E'!$H907="","",'Prop E'!$H907)</f>
        <v/>
      </c>
      <c r="N1309" s="696"/>
      <c r="O1309" s="230" t="str">
        <f>IF('Prop E'!$I907="","",'Prop E'!$I907)</f>
        <v/>
      </c>
    </row>
    <row r="1310" spans="1:15" x14ac:dyDescent="0.2">
      <c r="A1310" s="45"/>
      <c r="B1310" s="45"/>
      <c r="C1310" s="695" t="str">
        <f>IF('Prop E'!$B908="","",'Prop E'!$B908)</f>
        <v/>
      </c>
      <c r="D1310" s="696"/>
      <c r="E1310" s="695" t="str">
        <f>IF('Prop E'!$C908="","",'Prop E'!$C908)</f>
        <v/>
      </c>
      <c r="F1310" s="696"/>
      <c r="G1310" s="695" t="str">
        <f>IF('Prop E'!$D908="","",'Prop E'!$D908)</f>
        <v/>
      </c>
      <c r="H1310" s="696"/>
      <c r="I1310" s="695" t="str">
        <f>IF('Prop E'!$E908="","",'Prop E'!$E908)</f>
        <v/>
      </c>
      <c r="J1310" s="696"/>
      <c r="K1310" s="230" t="str">
        <f>IF('Prop E'!$F908="","",'Prop E'!$F908)</f>
        <v/>
      </c>
      <c r="L1310" s="230" t="str">
        <f>IF('Prop E'!$G908="","",'Prop E'!$G908)</f>
        <v/>
      </c>
      <c r="M1310" s="695" t="str">
        <f>IF('Prop E'!$H908="","",'Prop E'!$H908)</f>
        <v/>
      </c>
      <c r="N1310" s="696"/>
      <c r="O1310" s="230" t="str">
        <f>IF('Prop E'!$I908="","",'Prop E'!$I908)</f>
        <v/>
      </c>
    </row>
    <row r="1311" spans="1:15" x14ac:dyDescent="0.2">
      <c r="A1311" s="45"/>
      <c r="B1311" s="45"/>
      <c r="C1311" s="695" t="str">
        <f>IF('Prop E'!$B909="","",'Prop E'!$B909)</f>
        <v/>
      </c>
      <c r="D1311" s="696"/>
      <c r="E1311" s="695" t="str">
        <f>IF('Prop E'!$C909="","",'Prop E'!$C909)</f>
        <v/>
      </c>
      <c r="F1311" s="696"/>
      <c r="G1311" s="695" t="str">
        <f>IF('Prop E'!$D909="","",'Prop E'!$D909)</f>
        <v/>
      </c>
      <c r="H1311" s="696"/>
      <c r="I1311" s="695" t="str">
        <f>IF('Prop E'!$E909="","",'Prop E'!$E909)</f>
        <v/>
      </c>
      <c r="J1311" s="696"/>
      <c r="K1311" s="230" t="str">
        <f>IF('Prop E'!$F909="","",'Prop E'!$F909)</f>
        <v/>
      </c>
      <c r="L1311" s="230" t="str">
        <f>IF('Prop E'!$G909="","",'Prop E'!$G909)</f>
        <v/>
      </c>
      <c r="M1311" s="695" t="str">
        <f>IF('Prop E'!$H909="","",'Prop E'!$H909)</f>
        <v/>
      </c>
      <c r="N1311" s="696"/>
      <c r="O1311" s="230" t="str">
        <f>IF('Prop E'!$I909="","",'Prop E'!$I909)</f>
        <v/>
      </c>
    </row>
    <row r="1312" spans="1:15" x14ac:dyDescent="0.2">
      <c r="A1312" s="45"/>
      <c r="B1312" s="45"/>
      <c r="C1312" s="695" t="str">
        <f>IF('Prop E'!$B910="","",'Prop E'!$B910)</f>
        <v/>
      </c>
      <c r="D1312" s="696"/>
      <c r="E1312" s="695" t="str">
        <f>IF('Prop E'!$C910="","",'Prop E'!$C910)</f>
        <v/>
      </c>
      <c r="F1312" s="696"/>
      <c r="G1312" s="695" t="str">
        <f>IF('Prop E'!$D910="","",'Prop E'!$D910)</f>
        <v/>
      </c>
      <c r="H1312" s="696"/>
      <c r="I1312" s="695" t="str">
        <f>IF('Prop E'!$E910="","",'Prop E'!$E910)</f>
        <v/>
      </c>
      <c r="J1312" s="696"/>
      <c r="K1312" s="230" t="str">
        <f>IF('Prop E'!$F910="","",'Prop E'!$F910)</f>
        <v/>
      </c>
      <c r="L1312" s="230" t="str">
        <f>IF('Prop E'!$G910="","",'Prop E'!$G910)</f>
        <v/>
      </c>
      <c r="M1312" s="695" t="str">
        <f>IF('Prop E'!$H910="","",'Prop E'!$H910)</f>
        <v/>
      </c>
      <c r="N1312" s="696"/>
      <c r="O1312" s="230" t="str">
        <f>IF('Prop E'!$I910="","",'Prop E'!$I910)</f>
        <v/>
      </c>
    </row>
    <row r="1313" spans="1:16" x14ac:dyDescent="0.2">
      <c r="A1313" s="45"/>
      <c r="B1313" s="45"/>
      <c r="C1313" s="695" t="str">
        <f>IF('Prop E'!$B911="","",'Prop E'!$B911)</f>
        <v/>
      </c>
      <c r="D1313" s="696"/>
      <c r="E1313" s="695" t="str">
        <f>IF('Prop E'!$C911="","",'Prop E'!$C911)</f>
        <v/>
      </c>
      <c r="F1313" s="696"/>
      <c r="G1313" s="695" t="str">
        <f>IF('Prop E'!$D911="","",'Prop E'!$D911)</f>
        <v/>
      </c>
      <c r="H1313" s="696"/>
      <c r="I1313" s="695" t="str">
        <f>IF('Prop E'!$E911="","",'Prop E'!$E911)</f>
        <v/>
      </c>
      <c r="J1313" s="696"/>
      <c r="K1313" s="230" t="str">
        <f>IF('Prop E'!$F911="","",'Prop E'!$F911)</f>
        <v/>
      </c>
      <c r="L1313" s="230" t="str">
        <f>IF('Prop E'!$G911="","",'Prop E'!$G911)</f>
        <v/>
      </c>
      <c r="M1313" s="695" t="str">
        <f>IF('Prop E'!$H911="","",'Prop E'!$H911)</f>
        <v/>
      </c>
      <c r="N1313" s="696"/>
      <c r="O1313" s="230" t="str">
        <f>IF('Prop E'!$I911="","",'Prop E'!$I911)</f>
        <v/>
      </c>
    </row>
    <row r="1314" spans="1:16" x14ac:dyDescent="0.2">
      <c r="A1314" s="45"/>
      <c r="B1314" s="45"/>
      <c r="C1314" s="695" t="str">
        <f>IF('Prop E'!$B912="","",'Prop E'!$B912)</f>
        <v/>
      </c>
      <c r="D1314" s="696"/>
      <c r="E1314" s="695" t="str">
        <f>IF('Prop E'!$C912="","",'Prop E'!$C912)</f>
        <v/>
      </c>
      <c r="F1314" s="696"/>
      <c r="G1314" s="695" t="str">
        <f>IF('Prop E'!$D912="","",'Prop E'!$D912)</f>
        <v/>
      </c>
      <c r="H1314" s="696"/>
      <c r="I1314" s="695" t="str">
        <f>IF('Prop E'!$E912="","",'Prop E'!$E912)</f>
        <v/>
      </c>
      <c r="J1314" s="696"/>
      <c r="K1314" s="230" t="str">
        <f>IF('Prop E'!$F912="","",'Prop E'!$F912)</f>
        <v/>
      </c>
      <c r="L1314" s="230" t="str">
        <f>IF('Prop E'!$G912="","",'Prop E'!$G912)</f>
        <v/>
      </c>
      <c r="M1314" s="695" t="str">
        <f>IF('Prop E'!$H912="","",'Prop E'!$H912)</f>
        <v/>
      </c>
      <c r="N1314" s="696"/>
      <c r="O1314" s="230" t="str">
        <f>IF('Prop E'!$I912="","",'Prop E'!$I912)</f>
        <v/>
      </c>
    </row>
    <row r="1315" spans="1:16" x14ac:dyDescent="0.2">
      <c r="A1315" s="45"/>
      <c r="B1315" s="45"/>
      <c r="C1315" s="695" t="str">
        <f>IF('Prop E'!$B913="","",'Prop E'!$B913)</f>
        <v/>
      </c>
      <c r="D1315" s="696"/>
      <c r="E1315" s="695" t="str">
        <f>IF('Prop E'!$C913="","",'Prop E'!$C913)</f>
        <v/>
      </c>
      <c r="F1315" s="696"/>
      <c r="G1315" s="695" t="str">
        <f>IF('Prop E'!$D913="","",'Prop E'!$D913)</f>
        <v/>
      </c>
      <c r="H1315" s="696"/>
      <c r="I1315" s="695" t="str">
        <f>IF('Prop E'!$E913="","",'Prop E'!$E913)</f>
        <v/>
      </c>
      <c r="J1315" s="696"/>
      <c r="K1315" s="230" t="str">
        <f>IF('Prop E'!$F913="","",'Prop E'!$F913)</f>
        <v/>
      </c>
      <c r="L1315" s="230" t="str">
        <f>IF('Prop E'!$G913="","",'Prop E'!$G913)</f>
        <v/>
      </c>
      <c r="M1315" s="695" t="str">
        <f>IF('Prop E'!$H913="","",'Prop E'!$H913)</f>
        <v/>
      </c>
      <c r="N1315" s="696"/>
      <c r="O1315" s="230" t="str">
        <f>IF('Prop E'!$I913="","",'Prop E'!$I913)</f>
        <v/>
      </c>
    </row>
    <row r="1316" spans="1:16" x14ac:dyDescent="0.2">
      <c r="A1316" s="45"/>
      <c r="B1316" s="45"/>
      <c r="C1316" s="695" t="str">
        <f>IF('Prop E'!$B914="","",'Prop E'!$B914)</f>
        <v/>
      </c>
      <c r="D1316" s="696"/>
      <c r="E1316" s="695" t="str">
        <f>IF('Prop E'!$C914="","",'Prop E'!$C914)</f>
        <v/>
      </c>
      <c r="F1316" s="696"/>
      <c r="G1316" s="695" t="str">
        <f>IF('Prop E'!$D914="","",'Prop E'!$D914)</f>
        <v/>
      </c>
      <c r="H1316" s="696"/>
      <c r="I1316" s="695" t="str">
        <f>IF('Prop E'!$E914="","",'Prop E'!$E914)</f>
        <v/>
      </c>
      <c r="J1316" s="696"/>
      <c r="K1316" s="230" t="str">
        <f>IF('Prop E'!$F914="","",'Prop E'!$F914)</f>
        <v/>
      </c>
      <c r="L1316" s="230" t="str">
        <f>IF('Prop E'!$G914="","",'Prop E'!$G914)</f>
        <v/>
      </c>
      <c r="M1316" s="695" t="str">
        <f>IF('Prop E'!$H914="","",'Prop E'!$H914)</f>
        <v/>
      </c>
      <c r="N1316" s="696"/>
      <c r="O1316" s="230" t="str">
        <f>IF('Prop E'!$I914="","",'Prop E'!$I914)</f>
        <v/>
      </c>
    </row>
    <row r="1317" spans="1:16" x14ac:dyDescent="0.2">
      <c r="A1317" s="45"/>
      <c r="B1317" s="45"/>
      <c r="C1317" s="45"/>
      <c r="D1317" s="45"/>
      <c r="E1317" s="45"/>
      <c r="F1317" s="45"/>
      <c r="G1317" s="45"/>
      <c r="H1317" s="45"/>
      <c r="I1317" s="45"/>
      <c r="J1317" s="45"/>
      <c r="K1317" s="45"/>
      <c r="L1317" s="45"/>
    </row>
    <row r="1318" spans="1:16" x14ac:dyDescent="0.2">
      <c r="A1318" s="45"/>
      <c r="B1318" s="45"/>
      <c r="C1318" s="45"/>
      <c r="D1318" s="45"/>
      <c r="E1318" s="45"/>
      <c r="F1318" s="45"/>
      <c r="G1318" s="45"/>
      <c r="H1318" s="45"/>
      <c r="I1318" s="45"/>
      <c r="J1318" s="45"/>
      <c r="K1318" s="45"/>
      <c r="L1318" s="45"/>
    </row>
    <row r="1319" spans="1:16" ht="15" x14ac:dyDescent="0.25">
      <c r="A1319" s="45"/>
      <c r="B1319" s="203" t="s">
        <v>206</v>
      </c>
      <c r="C1319" s="45"/>
      <c r="D1319" s="45"/>
      <c r="E1319" s="45"/>
      <c r="F1319" s="45"/>
      <c r="G1319" s="45"/>
      <c r="H1319" s="45"/>
      <c r="I1319" s="45"/>
      <c r="J1319" s="45"/>
      <c r="K1319" s="45"/>
      <c r="L1319" s="45"/>
    </row>
    <row r="1320" spans="1:16" ht="15" x14ac:dyDescent="0.25">
      <c r="A1320" s="45"/>
      <c r="B1320" s="203"/>
      <c r="C1320" s="45"/>
      <c r="D1320" s="45"/>
      <c r="E1320" s="45"/>
      <c r="F1320" s="45"/>
      <c r="G1320" s="45"/>
      <c r="H1320" s="45"/>
      <c r="I1320" s="45"/>
      <c r="J1320" s="45"/>
      <c r="K1320" s="45"/>
      <c r="L1320" s="45"/>
    </row>
    <row r="1321" spans="1:16" ht="27.75" customHeight="1" x14ac:dyDescent="0.2">
      <c r="B1321" s="204"/>
      <c r="C1321" s="441" t="s">
        <v>257</v>
      </c>
      <c r="D1321" s="441"/>
      <c r="E1321" s="441"/>
      <c r="F1321" s="442"/>
      <c r="G1321" s="718" t="str">
        <f>IF('Prop E'!$D$918="","",'Prop E'!$D$918)</f>
        <v>Sim</v>
      </c>
      <c r="K1321" s="684" t="s">
        <v>239</v>
      </c>
      <c r="L1321" s="744"/>
      <c r="M1321" s="744"/>
      <c r="N1321" s="744"/>
      <c r="O1321" s="685"/>
    </row>
    <row r="1322" spans="1:16" x14ac:dyDescent="0.2">
      <c r="C1322" s="441"/>
      <c r="D1322" s="441"/>
      <c r="E1322" s="441"/>
      <c r="F1322" s="442"/>
      <c r="G1322" s="720"/>
      <c r="K1322" s="707" t="str">
        <f>IF('Prop E'!$K$918="","",'Prop E'!$K$918)</f>
        <v/>
      </c>
      <c r="L1322" s="708"/>
      <c r="M1322" s="708"/>
      <c r="N1322" s="708"/>
      <c r="O1322" s="708"/>
      <c r="P1322" s="709"/>
    </row>
    <row r="1323" spans="1:16" x14ac:dyDescent="0.2">
      <c r="C1323" s="204"/>
      <c r="D1323" s="204"/>
      <c r="E1323" s="204"/>
      <c r="F1323" s="345"/>
      <c r="G1323" s="346"/>
      <c r="H1323" s="115"/>
      <c r="K1323" s="710"/>
      <c r="L1323" s="711"/>
      <c r="M1323" s="711"/>
      <c r="N1323" s="711"/>
      <c r="O1323" s="711"/>
      <c r="P1323" s="712"/>
    </row>
    <row r="1324" spans="1:16" x14ac:dyDescent="0.2">
      <c r="C1324" s="115"/>
      <c r="D1324" s="115"/>
      <c r="E1324" s="115"/>
      <c r="F1324" s="115"/>
      <c r="G1324" s="115"/>
      <c r="H1324" s="115"/>
      <c r="K1324" s="713"/>
      <c r="L1324" s="714"/>
      <c r="M1324" s="714"/>
      <c r="N1324" s="714"/>
      <c r="O1324" s="714"/>
      <c r="P1324" s="715"/>
    </row>
    <row r="1325" spans="1:16" ht="15" x14ac:dyDescent="0.25">
      <c r="A1325" s="45"/>
      <c r="B1325" s="203"/>
      <c r="C1325" s="45"/>
      <c r="D1325" s="45"/>
      <c r="E1325" s="45"/>
      <c r="F1325" s="45"/>
      <c r="G1325" s="45"/>
      <c r="H1325" s="45"/>
      <c r="I1325" s="45"/>
      <c r="J1325" s="45"/>
      <c r="K1325" s="45"/>
      <c r="L1325" s="45"/>
    </row>
    <row r="1326" spans="1:16" ht="51" x14ac:dyDescent="0.2">
      <c r="A1326" s="45"/>
      <c r="B1326" s="726" t="s">
        <v>260</v>
      </c>
      <c r="C1326" s="727"/>
      <c r="D1326" s="335" t="s">
        <v>36</v>
      </c>
      <c r="E1326" s="335" t="s">
        <v>231</v>
      </c>
      <c r="F1326" s="335" t="s">
        <v>232</v>
      </c>
      <c r="G1326" s="335" t="s">
        <v>233</v>
      </c>
      <c r="H1326" s="335" t="s">
        <v>234</v>
      </c>
      <c r="I1326" s="335" t="s">
        <v>240</v>
      </c>
      <c r="J1326" s="335" t="s">
        <v>225</v>
      </c>
      <c r="K1326" s="335" t="s">
        <v>241</v>
      </c>
      <c r="L1326" s="335" t="s">
        <v>226</v>
      </c>
      <c r="M1326" s="335" t="s">
        <v>235</v>
      </c>
      <c r="N1326" s="335" t="s">
        <v>236</v>
      </c>
      <c r="O1326" s="335" t="s">
        <v>237</v>
      </c>
      <c r="P1326" s="335" t="s">
        <v>238</v>
      </c>
    </row>
    <row r="1327" spans="1:16" x14ac:dyDescent="0.2">
      <c r="A1327" s="45"/>
      <c r="B1327" s="728" t="str">
        <f>IF('Prop E'!B926="","",'Prop E'!B926)</f>
        <v/>
      </c>
      <c r="C1327" s="729"/>
      <c r="D1327" s="315" t="str">
        <f>IF('Prop E'!C926="","",'Prop E'!C926)</f>
        <v/>
      </c>
      <c r="E1327" s="315" t="str">
        <f>IF('Prop E'!D926="","",'Prop E'!D926)</f>
        <v/>
      </c>
      <c r="F1327" s="315" t="str">
        <f>IF('Prop E'!E926="","",'Prop E'!E926)</f>
        <v/>
      </c>
      <c r="G1327" s="315" t="str">
        <f>IF('Prop E'!F926="","",'Prop E'!F926)</f>
        <v/>
      </c>
      <c r="H1327" s="315" t="str">
        <f>IF('Prop E'!G926="","",'Prop E'!G926)</f>
        <v/>
      </c>
      <c r="I1327" s="315" t="str">
        <f>IF('Prop E'!H926="","",'Prop E'!H926)</f>
        <v/>
      </c>
      <c r="J1327" s="315" t="str">
        <f>IF('Prop E'!I926="","",'Prop E'!I926)</f>
        <v/>
      </c>
      <c r="K1327" s="315" t="str">
        <f>IF('Prop E'!J926="","",'Prop E'!J926)</f>
        <v/>
      </c>
      <c r="L1327" s="315" t="str">
        <f>IF('Prop E'!K926="","",'Prop E'!K926)</f>
        <v/>
      </c>
      <c r="M1327" s="315" t="str">
        <f>IF('Prop E'!L926="","",'Prop E'!L926)</f>
        <v/>
      </c>
      <c r="N1327" s="315" t="str">
        <f>IF('Prop E'!M926="","",'Prop E'!M926)</f>
        <v/>
      </c>
      <c r="O1327" s="315" t="str">
        <f>IF('Prop E'!N926="","",'Prop E'!N926)</f>
        <v/>
      </c>
      <c r="P1327" s="315" t="str">
        <f>IF('Prop E'!O926="","",'Prop E'!O926)</f>
        <v/>
      </c>
    </row>
    <row r="1328" spans="1:16" x14ac:dyDescent="0.2">
      <c r="A1328" s="45"/>
      <c r="B1328" s="728" t="str">
        <f>IF('Prop E'!B927="","",'Prop E'!B927)</f>
        <v/>
      </c>
      <c r="C1328" s="729"/>
      <c r="D1328" s="315" t="str">
        <f>IF('Prop E'!C927="","",'Prop E'!C927)</f>
        <v/>
      </c>
      <c r="E1328" s="315" t="str">
        <f>IF('Prop E'!D927="","",'Prop E'!D927)</f>
        <v/>
      </c>
      <c r="F1328" s="315" t="str">
        <f>IF('Prop E'!E927="","",'Prop E'!E927)</f>
        <v/>
      </c>
      <c r="G1328" s="315" t="str">
        <f>IF('Prop E'!F927="","",'Prop E'!F927)</f>
        <v/>
      </c>
      <c r="H1328" s="315" t="str">
        <f>IF('Prop E'!G927="","",'Prop E'!G927)</f>
        <v/>
      </c>
      <c r="I1328" s="315" t="str">
        <f>IF('Prop E'!H927="","",'Prop E'!H927)</f>
        <v/>
      </c>
      <c r="J1328" s="315" t="str">
        <f>IF('Prop E'!I927="","",'Prop E'!I927)</f>
        <v/>
      </c>
      <c r="K1328" s="315" t="str">
        <f>IF('Prop E'!J927="","",'Prop E'!J927)</f>
        <v/>
      </c>
      <c r="L1328" s="315" t="str">
        <f>IF('Prop E'!K927="","",'Prop E'!K927)</f>
        <v/>
      </c>
      <c r="M1328" s="315" t="str">
        <f>IF('Prop E'!L927="","",'Prop E'!L927)</f>
        <v/>
      </c>
      <c r="N1328" s="315" t="str">
        <f>IF('Prop E'!M927="","",'Prop E'!M927)</f>
        <v/>
      </c>
      <c r="O1328" s="315" t="str">
        <f>IF('Prop E'!N927="","",'Prop E'!N927)</f>
        <v/>
      </c>
      <c r="P1328" s="315" t="str">
        <f>IF('Prop E'!O927="","",'Prop E'!O927)</f>
        <v/>
      </c>
    </row>
    <row r="1329" spans="1:16" x14ac:dyDescent="0.2">
      <c r="A1329" s="45"/>
      <c r="B1329" s="728" t="str">
        <f>IF('Prop E'!B928="","",'Prop E'!B928)</f>
        <v/>
      </c>
      <c r="C1329" s="729"/>
      <c r="D1329" s="315" t="str">
        <f>IF('Prop E'!C928="","",'Prop E'!C928)</f>
        <v/>
      </c>
      <c r="E1329" s="315" t="str">
        <f>IF('Prop E'!D928="","",'Prop E'!D928)</f>
        <v/>
      </c>
      <c r="F1329" s="315" t="str">
        <f>IF('Prop E'!E928="","",'Prop E'!E928)</f>
        <v/>
      </c>
      <c r="G1329" s="315" t="str">
        <f>IF('Prop E'!F928="","",'Prop E'!F928)</f>
        <v/>
      </c>
      <c r="H1329" s="315" t="str">
        <f>IF('Prop E'!G928="","",'Prop E'!G928)</f>
        <v/>
      </c>
      <c r="I1329" s="315" t="str">
        <f>IF('Prop E'!H928="","",'Prop E'!H928)</f>
        <v/>
      </c>
      <c r="J1329" s="315" t="str">
        <f>IF('Prop E'!I928="","",'Prop E'!I928)</f>
        <v/>
      </c>
      <c r="K1329" s="315" t="str">
        <f>IF('Prop E'!J928="","",'Prop E'!J928)</f>
        <v/>
      </c>
      <c r="L1329" s="315" t="str">
        <f>IF('Prop E'!K928="","",'Prop E'!K928)</f>
        <v/>
      </c>
      <c r="M1329" s="315" t="str">
        <f>IF('Prop E'!L928="","",'Prop E'!L928)</f>
        <v/>
      </c>
      <c r="N1329" s="315" t="str">
        <f>IF('Prop E'!M928="","",'Prop E'!M928)</f>
        <v/>
      </c>
      <c r="O1329" s="315" t="str">
        <f>IF('Prop E'!N928="","",'Prop E'!N928)</f>
        <v/>
      </c>
      <c r="P1329" s="315" t="str">
        <f>IF('Prop E'!O928="","",'Prop E'!O928)</f>
        <v/>
      </c>
    </row>
    <row r="1330" spans="1:16" x14ac:dyDescent="0.2">
      <c r="A1330" s="45"/>
      <c r="B1330" s="728" t="str">
        <f>IF('Prop E'!B929="","",'Prop E'!B929)</f>
        <v/>
      </c>
      <c r="C1330" s="729"/>
      <c r="D1330" s="315" t="str">
        <f>IF('Prop E'!C929="","",'Prop E'!C929)</f>
        <v/>
      </c>
      <c r="E1330" s="315" t="str">
        <f>IF('Prop E'!D929="","",'Prop E'!D929)</f>
        <v/>
      </c>
      <c r="F1330" s="315" t="str">
        <f>IF('Prop E'!E929="","",'Prop E'!E929)</f>
        <v/>
      </c>
      <c r="G1330" s="315" t="str">
        <f>IF('Prop E'!F929="","",'Prop E'!F929)</f>
        <v/>
      </c>
      <c r="H1330" s="315" t="str">
        <f>IF('Prop E'!G929="","",'Prop E'!G929)</f>
        <v/>
      </c>
      <c r="I1330" s="315" t="str">
        <f>IF('Prop E'!H929="","",'Prop E'!H929)</f>
        <v/>
      </c>
      <c r="J1330" s="315" t="str">
        <f>IF('Prop E'!I929="","",'Prop E'!I929)</f>
        <v/>
      </c>
      <c r="K1330" s="315" t="str">
        <f>IF('Prop E'!J929="","",'Prop E'!J929)</f>
        <v/>
      </c>
      <c r="L1330" s="315" t="str">
        <f>IF('Prop E'!K929="","",'Prop E'!K929)</f>
        <v/>
      </c>
      <c r="M1330" s="315" t="str">
        <f>IF('Prop E'!L929="","",'Prop E'!L929)</f>
        <v/>
      </c>
      <c r="N1330" s="315" t="str">
        <f>IF('Prop E'!M929="","",'Prop E'!M929)</f>
        <v/>
      </c>
      <c r="O1330" s="315" t="str">
        <f>IF('Prop E'!N929="","",'Prop E'!N929)</f>
        <v/>
      </c>
      <c r="P1330" s="315" t="str">
        <f>IF('Prop E'!O929="","",'Prop E'!O929)</f>
        <v/>
      </c>
    </row>
    <row r="1331" spans="1:16" x14ac:dyDescent="0.2">
      <c r="A1331" s="45"/>
      <c r="B1331" s="728" t="str">
        <f>IF('Prop E'!B930="","",'Prop E'!B930)</f>
        <v/>
      </c>
      <c r="C1331" s="729"/>
      <c r="D1331" s="315" t="str">
        <f>IF('Prop E'!C930="","",'Prop E'!C930)</f>
        <v/>
      </c>
      <c r="E1331" s="315" t="str">
        <f>IF('Prop E'!D930="","",'Prop E'!D930)</f>
        <v/>
      </c>
      <c r="F1331" s="315" t="str">
        <f>IF('Prop E'!E930="","",'Prop E'!E930)</f>
        <v/>
      </c>
      <c r="G1331" s="315" t="str">
        <f>IF('Prop E'!F930="","",'Prop E'!F930)</f>
        <v/>
      </c>
      <c r="H1331" s="315" t="str">
        <f>IF('Prop E'!G930="","",'Prop E'!G930)</f>
        <v/>
      </c>
      <c r="I1331" s="315" t="str">
        <f>IF('Prop E'!H930="","",'Prop E'!H930)</f>
        <v/>
      </c>
      <c r="J1331" s="315" t="str">
        <f>IF('Prop E'!I930="","",'Prop E'!I930)</f>
        <v/>
      </c>
      <c r="K1331" s="315" t="str">
        <f>IF('Prop E'!J930="","",'Prop E'!J930)</f>
        <v/>
      </c>
      <c r="L1331" s="315" t="str">
        <f>IF('Prop E'!K930="","",'Prop E'!K930)</f>
        <v/>
      </c>
      <c r="M1331" s="315" t="str">
        <f>IF('Prop E'!L930="","",'Prop E'!L930)</f>
        <v/>
      </c>
      <c r="N1331" s="315" t="str">
        <f>IF('Prop E'!M930="","",'Prop E'!M930)</f>
        <v/>
      </c>
      <c r="O1331" s="315" t="str">
        <f>IF('Prop E'!N930="","",'Prop E'!N930)</f>
        <v/>
      </c>
      <c r="P1331" s="315" t="str">
        <f>IF('Prop E'!O930="","",'Prop E'!O930)</f>
        <v/>
      </c>
    </row>
    <row r="1332" spans="1:16" x14ac:dyDescent="0.2">
      <c r="A1332" s="45"/>
      <c r="B1332" s="728" t="str">
        <f>IF('Prop E'!B931="","",'Prop E'!B931)</f>
        <v/>
      </c>
      <c r="C1332" s="729"/>
      <c r="D1332" s="315" t="str">
        <f>IF('Prop E'!C931="","",'Prop E'!C931)</f>
        <v/>
      </c>
      <c r="E1332" s="315" t="str">
        <f>IF('Prop E'!D931="","",'Prop E'!D931)</f>
        <v/>
      </c>
      <c r="F1332" s="315" t="str">
        <f>IF('Prop E'!E931="","",'Prop E'!E931)</f>
        <v/>
      </c>
      <c r="G1332" s="315" t="str">
        <f>IF('Prop E'!F931="","",'Prop E'!F931)</f>
        <v/>
      </c>
      <c r="H1332" s="315" t="str">
        <f>IF('Prop E'!G931="","",'Prop E'!G931)</f>
        <v/>
      </c>
      <c r="I1332" s="315" t="str">
        <f>IF('Prop E'!H931="","",'Prop E'!H931)</f>
        <v/>
      </c>
      <c r="J1332" s="315" t="str">
        <f>IF('Prop E'!I931="","",'Prop E'!I931)</f>
        <v/>
      </c>
      <c r="K1332" s="315" t="str">
        <f>IF('Prop E'!J931="","",'Prop E'!J931)</f>
        <v/>
      </c>
      <c r="L1332" s="315" t="str">
        <f>IF('Prop E'!K931="","",'Prop E'!K931)</f>
        <v/>
      </c>
      <c r="M1332" s="315" t="str">
        <f>IF('Prop E'!L931="","",'Prop E'!L931)</f>
        <v/>
      </c>
      <c r="N1332" s="315" t="str">
        <f>IF('Prop E'!M931="","",'Prop E'!M931)</f>
        <v/>
      </c>
      <c r="O1332" s="315" t="str">
        <f>IF('Prop E'!N931="","",'Prop E'!N931)</f>
        <v/>
      </c>
      <c r="P1332" s="315" t="str">
        <f>IF('Prop E'!O931="","",'Prop E'!O931)</f>
        <v/>
      </c>
    </row>
    <row r="1333" spans="1:16" x14ac:dyDescent="0.2">
      <c r="A1333" s="45"/>
      <c r="B1333" s="728" t="str">
        <f>IF('Prop E'!B932="","",'Prop E'!B932)</f>
        <v/>
      </c>
      <c r="C1333" s="729"/>
      <c r="D1333" s="315" t="str">
        <f>IF('Prop E'!C932="","",'Prop E'!C932)</f>
        <v/>
      </c>
      <c r="E1333" s="315" t="str">
        <f>IF('Prop E'!D932="","",'Prop E'!D932)</f>
        <v/>
      </c>
      <c r="F1333" s="315" t="str">
        <f>IF('Prop E'!E932="","",'Prop E'!E932)</f>
        <v/>
      </c>
      <c r="G1333" s="315" t="str">
        <f>IF('Prop E'!F932="","",'Prop E'!F932)</f>
        <v/>
      </c>
      <c r="H1333" s="315" t="str">
        <f>IF('Prop E'!G932="","",'Prop E'!G932)</f>
        <v/>
      </c>
      <c r="I1333" s="315" t="str">
        <f>IF('Prop E'!H932="","",'Prop E'!H932)</f>
        <v/>
      </c>
      <c r="J1333" s="315" t="str">
        <f>IF('Prop E'!I932="","",'Prop E'!I932)</f>
        <v/>
      </c>
      <c r="K1333" s="315" t="str">
        <f>IF('Prop E'!J932="","",'Prop E'!J932)</f>
        <v/>
      </c>
      <c r="L1333" s="315" t="str">
        <f>IF('Prop E'!K932="","",'Prop E'!K932)</f>
        <v/>
      </c>
      <c r="M1333" s="315" t="str">
        <f>IF('Prop E'!L932="","",'Prop E'!L932)</f>
        <v/>
      </c>
      <c r="N1333" s="315" t="str">
        <f>IF('Prop E'!M932="","",'Prop E'!M932)</f>
        <v/>
      </c>
      <c r="O1333" s="315" t="str">
        <f>IF('Prop E'!N932="","",'Prop E'!N932)</f>
        <v/>
      </c>
      <c r="P1333" s="315" t="str">
        <f>IF('Prop E'!O932="","",'Prop E'!O932)</f>
        <v/>
      </c>
    </row>
    <row r="1334" spans="1:16" x14ac:dyDescent="0.2">
      <c r="A1334" s="45"/>
      <c r="B1334" s="728" t="str">
        <f>IF('Prop E'!B933="","",'Prop E'!B933)</f>
        <v/>
      </c>
      <c r="C1334" s="729"/>
      <c r="D1334" s="315" t="str">
        <f>IF('Prop E'!C933="","",'Prop E'!C933)</f>
        <v/>
      </c>
      <c r="E1334" s="315" t="str">
        <f>IF('Prop E'!D933="","",'Prop E'!D933)</f>
        <v/>
      </c>
      <c r="F1334" s="315" t="str">
        <f>IF('Prop E'!E933="","",'Prop E'!E933)</f>
        <v/>
      </c>
      <c r="G1334" s="315" t="str">
        <f>IF('Prop E'!F933="","",'Prop E'!F933)</f>
        <v/>
      </c>
      <c r="H1334" s="315" t="str">
        <f>IF('Prop E'!G933="","",'Prop E'!G933)</f>
        <v/>
      </c>
      <c r="I1334" s="315" t="str">
        <f>IF('Prop E'!H933="","",'Prop E'!H933)</f>
        <v/>
      </c>
      <c r="J1334" s="315" t="str">
        <f>IF('Prop E'!I933="","",'Prop E'!I933)</f>
        <v/>
      </c>
      <c r="K1334" s="315" t="str">
        <f>IF('Prop E'!J933="","",'Prop E'!J933)</f>
        <v/>
      </c>
      <c r="L1334" s="315" t="str">
        <f>IF('Prop E'!K933="","",'Prop E'!K933)</f>
        <v/>
      </c>
      <c r="M1334" s="315" t="str">
        <f>IF('Prop E'!L933="","",'Prop E'!L933)</f>
        <v/>
      </c>
      <c r="N1334" s="315" t="str">
        <f>IF('Prop E'!M933="","",'Prop E'!M933)</f>
        <v/>
      </c>
      <c r="O1334" s="315" t="str">
        <f>IF('Prop E'!N933="","",'Prop E'!N933)</f>
        <v/>
      </c>
      <c r="P1334" s="315" t="str">
        <f>IF('Prop E'!O933="","",'Prop E'!O933)</f>
        <v/>
      </c>
    </row>
    <row r="1335" spans="1:16" x14ac:dyDescent="0.2">
      <c r="A1335" s="45"/>
      <c r="B1335" s="728" t="str">
        <f>IF('Prop E'!B934="","",'Prop E'!B934)</f>
        <v/>
      </c>
      <c r="C1335" s="729"/>
      <c r="D1335" s="315" t="str">
        <f>IF('Prop E'!C934="","",'Prop E'!C934)</f>
        <v/>
      </c>
      <c r="E1335" s="315" t="str">
        <f>IF('Prop E'!D934="","",'Prop E'!D934)</f>
        <v/>
      </c>
      <c r="F1335" s="315" t="str">
        <f>IF('Prop E'!E934="","",'Prop E'!E934)</f>
        <v/>
      </c>
      <c r="G1335" s="315" t="str">
        <f>IF('Prop E'!F934="","",'Prop E'!F934)</f>
        <v/>
      </c>
      <c r="H1335" s="315" t="str">
        <f>IF('Prop E'!G934="","",'Prop E'!G934)</f>
        <v/>
      </c>
      <c r="I1335" s="315" t="str">
        <f>IF('Prop E'!H934="","",'Prop E'!H934)</f>
        <v/>
      </c>
      <c r="J1335" s="315" t="str">
        <f>IF('Prop E'!I934="","",'Prop E'!I934)</f>
        <v/>
      </c>
      <c r="K1335" s="315" t="str">
        <f>IF('Prop E'!J934="","",'Prop E'!J934)</f>
        <v/>
      </c>
      <c r="L1335" s="315" t="str">
        <f>IF('Prop E'!K934="","",'Prop E'!K934)</f>
        <v/>
      </c>
      <c r="M1335" s="315" t="str">
        <f>IF('Prop E'!L934="","",'Prop E'!L934)</f>
        <v/>
      </c>
      <c r="N1335" s="315" t="str">
        <f>IF('Prop E'!M934="","",'Prop E'!M934)</f>
        <v/>
      </c>
      <c r="O1335" s="315" t="str">
        <f>IF('Prop E'!N934="","",'Prop E'!N934)</f>
        <v/>
      </c>
      <c r="P1335" s="315" t="str">
        <f>IF('Prop E'!O934="","",'Prop E'!O934)</f>
        <v/>
      </c>
    </row>
    <row r="1336" spans="1:16" x14ac:dyDescent="0.2">
      <c r="A1336" s="45"/>
      <c r="B1336" s="728" t="str">
        <f>IF('Prop E'!B935="","",'Prop E'!B935)</f>
        <v/>
      </c>
      <c r="C1336" s="729"/>
      <c r="D1336" s="315" t="str">
        <f>IF('Prop E'!C935="","",'Prop E'!C935)</f>
        <v/>
      </c>
      <c r="E1336" s="315" t="str">
        <f>IF('Prop E'!D935="","",'Prop E'!D935)</f>
        <v/>
      </c>
      <c r="F1336" s="315" t="str">
        <f>IF('Prop E'!E935="","",'Prop E'!E935)</f>
        <v/>
      </c>
      <c r="G1336" s="315" t="str">
        <f>IF('Prop E'!F935="","",'Prop E'!F935)</f>
        <v/>
      </c>
      <c r="H1336" s="315" t="str">
        <f>IF('Prop E'!G935="","",'Prop E'!G935)</f>
        <v/>
      </c>
      <c r="I1336" s="315" t="str">
        <f>IF('Prop E'!H935="","",'Prop E'!H935)</f>
        <v/>
      </c>
      <c r="J1336" s="315" t="str">
        <f>IF('Prop E'!I935="","",'Prop E'!I935)</f>
        <v/>
      </c>
      <c r="K1336" s="315" t="str">
        <f>IF('Prop E'!J935="","",'Prop E'!J935)</f>
        <v/>
      </c>
      <c r="L1336" s="315" t="str">
        <f>IF('Prop E'!K935="","",'Prop E'!K935)</f>
        <v/>
      </c>
      <c r="M1336" s="315" t="str">
        <f>IF('Prop E'!L935="","",'Prop E'!L935)</f>
        <v/>
      </c>
      <c r="N1336" s="315" t="str">
        <f>IF('Prop E'!M935="","",'Prop E'!M935)</f>
        <v/>
      </c>
      <c r="O1336" s="315" t="str">
        <f>IF('Prop E'!N935="","",'Prop E'!N935)</f>
        <v/>
      </c>
      <c r="P1336" s="315" t="str">
        <f>IF('Prop E'!O935="","",'Prop E'!O935)</f>
        <v/>
      </c>
    </row>
    <row r="1337" spans="1:16" x14ac:dyDescent="0.2">
      <c r="A1337" s="45"/>
      <c r="B1337" s="45"/>
      <c r="C1337" s="45"/>
      <c r="D1337" s="45"/>
      <c r="E1337" s="45"/>
      <c r="F1337" s="45"/>
      <c r="G1337" s="45"/>
      <c r="H1337" s="45"/>
      <c r="I1337" s="45"/>
      <c r="J1337" s="45"/>
      <c r="K1337" s="45"/>
      <c r="L1337" s="45"/>
    </row>
    <row r="1338" spans="1:16" x14ac:dyDescent="0.2">
      <c r="A1338" s="45"/>
      <c r="B1338" s="45"/>
      <c r="C1338" s="45"/>
      <c r="D1338" s="45"/>
      <c r="E1338" s="45"/>
      <c r="F1338" s="45"/>
      <c r="G1338" s="45"/>
      <c r="H1338" s="45"/>
      <c r="I1338" s="45"/>
      <c r="J1338" s="45"/>
      <c r="K1338" s="45"/>
      <c r="L1338" s="45"/>
    </row>
    <row r="1339" spans="1:16" ht="12.75" customHeight="1" x14ac:dyDescent="0.2">
      <c r="C1339" s="441" t="s">
        <v>242</v>
      </c>
      <c r="D1339" s="441"/>
      <c r="E1339" s="441"/>
      <c r="F1339" s="441"/>
      <c r="G1339" s="718" t="str">
        <f>IF('Prop E'!$D$938="","",'Prop E'!$D$938)</f>
        <v/>
      </c>
      <c r="H1339" s="45"/>
      <c r="K1339" s="745" t="s">
        <v>262</v>
      </c>
      <c r="L1339" s="746"/>
      <c r="M1339" s="746"/>
      <c r="N1339" s="746"/>
      <c r="O1339" s="747"/>
    </row>
    <row r="1340" spans="1:16" x14ac:dyDescent="0.2">
      <c r="A1340" s="45"/>
      <c r="B1340" s="45"/>
      <c r="C1340" s="441"/>
      <c r="D1340" s="441"/>
      <c r="E1340" s="441"/>
      <c r="F1340" s="441"/>
      <c r="G1340" s="719"/>
      <c r="K1340" s="707" t="str">
        <f>IF('Prop E'!$K$938="","",'Prop E'!$K$938)</f>
        <v/>
      </c>
      <c r="L1340" s="708"/>
      <c r="M1340" s="708"/>
      <c r="N1340" s="708"/>
      <c r="O1340" s="708"/>
      <c r="P1340" s="709"/>
    </row>
    <row r="1341" spans="1:16" x14ac:dyDescent="0.2">
      <c r="A1341" s="45"/>
      <c r="B1341" s="45"/>
      <c r="C1341" s="441"/>
      <c r="D1341" s="441"/>
      <c r="E1341" s="441"/>
      <c r="F1341" s="441"/>
      <c r="G1341" s="719"/>
      <c r="K1341" s="710"/>
      <c r="L1341" s="711"/>
      <c r="M1341" s="711"/>
      <c r="N1341" s="711"/>
      <c r="O1341" s="711"/>
      <c r="P1341" s="712"/>
    </row>
    <row r="1342" spans="1:16" x14ac:dyDescent="0.2">
      <c r="A1342" s="45"/>
      <c r="B1342" s="45"/>
      <c r="C1342" s="441"/>
      <c r="D1342" s="441"/>
      <c r="E1342" s="441"/>
      <c r="F1342" s="441"/>
      <c r="G1342" s="720"/>
      <c r="K1342" s="713"/>
      <c r="L1342" s="714"/>
      <c r="M1342" s="714"/>
      <c r="N1342" s="714"/>
      <c r="O1342" s="714"/>
      <c r="P1342" s="715"/>
    </row>
    <row r="1343" spans="1:16" x14ac:dyDescent="0.2">
      <c r="A1343" s="45"/>
      <c r="B1343" s="45"/>
      <c r="C1343" s="45"/>
      <c r="D1343" s="45"/>
      <c r="E1343" s="45"/>
      <c r="F1343" s="45"/>
    </row>
    <row r="1344" spans="1:16" ht="12.75" customHeight="1" x14ac:dyDescent="0.2">
      <c r="A1344" s="45"/>
      <c r="B1344" s="45"/>
      <c r="C1344" s="721" t="s">
        <v>154</v>
      </c>
      <c r="D1344" s="722"/>
      <c r="E1344" s="722"/>
      <c r="F1344" s="722"/>
      <c r="G1344" s="723"/>
      <c r="K1344" s="721" t="s">
        <v>155</v>
      </c>
      <c r="L1344" s="722"/>
      <c r="M1344" s="723"/>
      <c r="N1344" s="45"/>
      <c r="O1344" s="45"/>
    </row>
    <row r="1345" spans="1:16" x14ac:dyDescent="0.2">
      <c r="A1345" s="45"/>
      <c r="B1345" s="45"/>
      <c r="C1345" s="707" t="str">
        <f>IF('Prop E'!$D$944="","",'Prop E'!$D$944)</f>
        <v/>
      </c>
      <c r="D1345" s="708"/>
      <c r="E1345" s="708"/>
      <c r="F1345" s="708"/>
      <c r="G1345" s="708"/>
      <c r="H1345" s="709"/>
      <c r="K1345" s="707" t="str">
        <f>IF('Prop E'!$K$944="","",'Prop E'!$K$944)</f>
        <v/>
      </c>
      <c r="L1345" s="708"/>
      <c r="M1345" s="708"/>
      <c r="N1345" s="708"/>
      <c r="O1345" s="708"/>
      <c r="P1345" s="709"/>
    </row>
    <row r="1346" spans="1:16" x14ac:dyDescent="0.2">
      <c r="A1346" s="45"/>
      <c r="B1346" s="45"/>
      <c r="C1346" s="710"/>
      <c r="D1346" s="711"/>
      <c r="E1346" s="711"/>
      <c r="F1346" s="711"/>
      <c r="G1346" s="711"/>
      <c r="H1346" s="712"/>
      <c r="K1346" s="710"/>
      <c r="L1346" s="711"/>
      <c r="M1346" s="711"/>
      <c r="N1346" s="711"/>
      <c r="O1346" s="711"/>
      <c r="P1346" s="712"/>
    </row>
    <row r="1347" spans="1:16" x14ac:dyDescent="0.2">
      <c r="A1347" s="45"/>
      <c r="B1347" s="45"/>
      <c r="C1347" s="710"/>
      <c r="D1347" s="711"/>
      <c r="E1347" s="711"/>
      <c r="F1347" s="711"/>
      <c r="G1347" s="711"/>
      <c r="H1347" s="712"/>
      <c r="K1347" s="710"/>
      <c r="L1347" s="711"/>
      <c r="M1347" s="711"/>
      <c r="N1347" s="711"/>
      <c r="O1347" s="711"/>
      <c r="P1347" s="712"/>
    </row>
    <row r="1348" spans="1:16" x14ac:dyDescent="0.2">
      <c r="A1348" s="45"/>
      <c r="B1348" s="45"/>
      <c r="C1348" s="710"/>
      <c r="D1348" s="711"/>
      <c r="E1348" s="711"/>
      <c r="F1348" s="711"/>
      <c r="G1348" s="711"/>
      <c r="H1348" s="712"/>
      <c r="K1348" s="710"/>
      <c r="L1348" s="711"/>
      <c r="M1348" s="711"/>
      <c r="N1348" s="711"/>
      <c r="O1348" s="711"/>
      <c r="P1348" s="712"/>
    </row>
    <row r="1349" spans="1:16" x14ac:dyDescent="0.2">
      <c r="A1349" s="45"/>
      <c r="B1349" s="45"/>
      <c r="C1349" s="710"/>
      <c r="D1349" s="711"/>
      <c r="E1349" s="711"/>
      <c r="F1349" s="711"/>
      <c r="G1349" s="711"/>
      <c r="H1349" s="712"/>
      <c r="K1349" s="710"/>
      <c r="L1349" s="711"/>
      <c r="M1349" s="711"/>
      <c r="N1349" s="711"/>
      <c r="O1349" s="711"/>
      <c r="P1349" s="712"/>
    </row>
    <row r="1350" spans="1:16" ht="12.75" customHeight="1" x14ac:dyDescent="0.2">
      <c r="A1350" s="45"/>
      <c r="B1350" s="45"/>
      <c r="C1350" s="710"/>
      <c r="D1350" s="711"/>
      <c r="E1350" s="711"/>
      <c r="F1350" s="711"/>
      <c r="G1350" s="711"/>
      <c r="H1350" s="712"/>
      <c r="J1350" s="45"/>
      <c r="K1350" s="710"/>
      <c r="L1350" s="711"/>
      <c r="M1350" s="711"/>
      <c r="N1350" s="711"/>
      <c r="O1350" s="711"/>
      <c r="P1350" s="712"/>
    </row>
    <row r="1351" spans="1:16" ht="12.75" customHeight="1" x14ac:dyDescent="0.2">
      <c r="A1351" s="45"/>
      <c r="B1351" s="45"/>
      <c r="C1351" s="713"/>
      <c r="D1351" s="714"/>
      <c r="E1351" s="714"/>
      <c r="F1351" s="714"/>
      <c r="G1351" s="714"/>
      <c r="H1351" s="715"/>
      <c r="K1351" s="713"/>
      <c r="L1351" s="714"/>
      <c r="M1351" s="714"/>
      <c r="N1351" s="714"/>
      <c r="O1351" s="714"/>
      <c r="P1351" s="715"/>
    </row>
    <row r="1352" spans="1:16" x14ac:dyDescent="0.2">
      <c r="A1352" s="45"/>
      <c r="B1352" s="45"/>
      <c r="J1352" s="45"/>
    </row>
    <row r="1353" spans="1:16" x14ac:dyDescent="0.2">
      <c r="A1353" s="45"/>
      <c r="B1353" s="45"/>
      <c r="C1353" s="45"/>
      <c r="D1353" s="45"/>
      <c r="E1353" s="45"/>
      <c r="F1353" s="45"/>
      <c r="J1353" s="45"/>
      <c r="K1353" s="45"/>
      <c r="L1353" s="45"/>
    </row>
    <row r="1354" spans="1:16" ht="15" x14ac:dyDescent="0.25">
      <c r="A1354" s="45"/>
      <c r="B1354" s="203" t="s">
        <v>207</v>
      </c>
      <c r="C1354" s="45"/>
      <c r="D1354" s="45"/>
      <c r="E1354" s="45"/>
      <c r="F1354" s="45"/>
      <c r="J1354" s="45"/>
      <c r="K1354" s="45"/>
      <c r="L1354" s="45"/>
    </row>
    <row r="1355" spans="1:16" ht="12.75" customHeight="1" x14ac:dyDescent="0.2">
      <c r="A1355" s="45"/>
      <c r="B1355" s="45"/>
      <c r="C1355" s="45"/>
      <c r="D1355" s="45"/>
      <c r="E1355" s="45"/>
      <c r="F1355" s="45"/>
      <c r="J1355" s="45"/>
      <c r="K1355" s="45"/>
      <c r="L1355" s="45"/>
    </row>
    <row r="1356" spans="1:16" ht="12.75" customHeight="1" x14ac:dyDescent="0.2">
      <c r="A1356" s="45"/>
      <c r="B1356" s="45"/>
      <c r="C1356" s="457" t="s">
        <v>132</v>
      </c>
      <c r="D1356" s="457"/>
      <c r="E1356" s="457"/>
      <c r="F1356" s="458"/>
      <c r="G1356" s="718" t="str">
        <f>IF('Prop E'!$D$953="","",'Prop E'!$D$953)</f>
        <v>Sim</v>
      </c>
      <c r="J1356" s="426" t="s">
        <v>133</v>
      </c>
      <c r="K1356" s="426"/>
      <c r="L1356" s="426"/>
      <c r="M1356" s="427"/>
      <c r="N1356" s="718" t="str">
        <f>IF('Prop E'!$K$953="","",'Prop E'!$K$953)</f>
        <v/>
      </c>
    </row>
    <row r="1357" spans="1:16" x14ac:dyDescent="0.2">
      <c r="A1357" s="45"/>
      <c r="B1357" s="45"/>
      <c r="C1357" s="457"/>
      <c r="D1357" s="457"/>
      <c r="E1357" s="457"/>
      <c r="F1357" s="458"/>
      <c r="G1357" s="719"/>
      <c r="J1357" s="426"/>
      <c r="K1357" s="426"/>
      <c r="L1357" s="426"/>
      <c r="M1357" s="427"/>
      <c r="N1357" s="719"/>
    </row>
    <row r="1358" spans="1:16" x14ac:dyDescent="0.2">
      <c r="A1358" s="45"/>
      <c r="B1358" s="45"/>
      <c r="C1358" s="457"/>
      <c r="D1358" s="457"/>
      <c r="E1358" s="457"/>
      <c r="F1358" s="458"/>
      <c r="G1358" s="720"/>
      <c r="J1358" s="426"/>
      <c r="K1358" s="426"/>
      <c r="L1358" s="426"/>
      <c r="M1358" s="427"/>
      <c r="N1358" s="720"/>
    </row>
    <row r="1359" spans="1:16" x14ac:dyDescent="0.2">
      <c r="A1359" s="45"/>
      <c r="B1359" s="45"/>
      <c r="C1359" s="45"/>
      <c r="D1359" s="45"/>
      <c r="E1359" s="45"/>
      <c r="F1359" s="45"/>
      <c r="J1359" s="45"/>
      <c r="K1359" s="45"/>
      <c r="L1359" s="45"/>
    </row>
    <row r="1360" spans="1:16" x14ac:dyDescent="0.2">
      <c r="A1360" s="45"/>
      <c r="B1360" s="45"/>
      <c r="C1360" s="45"/>
      <c r="D1360" s="45"/>
      <c r="E1360" s="45"/>
      <c r="F1360" s="45"/>
      <c r="J1360" s="45"/>
      <c r="K1360" s="730" t="s">
        <v>212</v>
      </c>
      <c r="L1360" s="731"/>
      <c r="M1360" s="731"/>
      <c r="N1360" s="731"/>
      <c r="O1360" s="732"/>
    </row>
    <row r="1361" spans="1:16" x14ac:dyDescent="0.2">
      <c r="A1361" s="45"/>
      <c r="B1361" s="45"/>
      <c r="C1361" s="45"/>
      <c r="D1361" s="45"/>
      <c r="E1361" s="45"/>
      <c r="F1361" s="45"/>
      <c r="J1361" s="45"/>
      <c r="K1361" s="733"/>
      <c r="L1361" s="734"/>
      <c r="M1361" s="734"/>
      <c r="N1361" s="734"/>
      <c r="O1361" s="735"/>
    </row>
    <row r="1362" spans="1:16" ht="12.75" customHeight="1" x14ac:dyDescent="0.2">
      <c r="A1362" s="45"/>
      <c r="B1362" s="45"/>
      <c r="C1362" s="721" t="s">
        <v>131</v>
      </c>
      <c r="D1362" s="722"/>
      <c r="E1362" s="722"/>
      <c r="F1362" s="722"/>
      <c r="G1362" s="723"/>
      <c r="J1362" s="45"/>
      <c r="K1362" s="736"/>
      <c r="L1362" s="737"/>
      <c r="M1362" s="737"/>
      <c r="N1362" s="737"/>
      <c r="O1362" s="738"/>
    </row>
    <row r="1363" spans="1:16" x14ac:dyDescent="0.2">
      <c r="A1363" s="45"/>
      <c r="B1363" s="45"/>
      <c r="C1363" s="707" t="str">
        <f>IF('Prop E'!$D$955="","",'Prop E'!$D$955)</f>
        <v/>
      </c>
      <c r="D1363" s="708"/>
      <c r="E1363" s="708"/>
      <c r="F1363" s="708"/>
      <c r="G1363" s="708"/>
      <c r="H1363" s="709"/>
      <c r="J1363" s="45"/>
      <c r="K1363" s="748" t="str">
        <f>IF('Prop E'!$K$955="","",'Prop E'!$K$955)</f>
        <v/>
      </c>
      <c r="L1363" s="749"/>
      <c r="M1363" s="749"/>
      <c r="N1363" s="749"/>
      <c r="O1363" s="749"/>
      <c r="P1363" s="750"/>
    </row>
    <row r="1364" spans="1:16" x14ac:dyDescent="0.2">
      <c r="A1364" s="45"/>
      <c r="B1364" s="45"/>
      <c r="C1364" s="710"/>
      <c r="D1364" s="711"/>
      <c r="E1364" s="711"/>
      <c r="F1364" s="711"/>
      <c r="G1364" s="711"/>
      <c r="H1364" s="712"/>
      <c r="J1364" s="45"/>
      <c r="K1364" s="751"/>
      <c r="L1364" s="752"/>
      <c r="M1364" s="752"/>
      <c r="N1364" s="752"/>
      <c r="O1364" s="752"/>
      <c r="P1364" s="753"/>
    </row>
    <row r="1365" spans="1:16" x14ac:dyDescent="0.2">
      <c r="A1365" s="45"/>
      <c r="B1365" s="45"/>
      <c r="C1365" s="710"/>
      <c r="D1365" s="711"/>
      <c r="E1365" s="711"/>
      <c r="F1365" s="711"/>
      <c r="G1365" s="711"/>
      <c r="H1365" s="712"/>
      <c r="J1365" s="45"/>
      <c r="K1365" s="751"/>
      <c r="L1365" s="752"/>
      <c r="M1365" s="752"/>
      <c r="N1365" s="752"/>
      <c r="O1365" s="752"/>
      <c r="P1365" s="753"/>
    </row>
    <row r="1366" spans="1:16" x14ac:dyDescent="0.2">
      <c r="A1366" s="45"/>
      <c r="B1366" s="45"/>
      <c r="C1366" s="710"/>
      <c r="D1366" s="711"/>
      <c r="E1366" s="711"/>
      <c r="F1366" s="711"/>
      <c r="G1366" s="711"/>
      <c r="H1366" s="712"/>
      <c r="J1366" s="45"/>
      <c r="K1366" s="751"/>
      <c r="L1366" s="752"/>
      <c r="M1366" s="752"/>
      <c r="N1366" s="752"/>
      <c r="O1366" s="752"/>
      <c r="P1366" s="753"/>
    </row>
    <row r="1367" spans="1:16" x14ac:dyDescent="0.2">
      <c r="A1367" s="45"/>
      <c r="B1367" s="45"/>
      <c r="C1367" s="710"/>
      <c r="D1367" s="711"/>
      <c r="E1367" s="711"/>
      <c r="F1367" s="711"/>
      <c r="G1367" s="711"/>
      <c r="H1367" s="712"/>
      <c r="J1367" s="45"/>
      <c r="K1367" s="751"/>
      <c r="L1367" s="752"/>
      <c r="M1367" s="752"/>
      <c r="N1367" s="752"/>
      <c r="O1367" s="752"/>
      <c r="P1367" s="753"/>
    </row>
    <row r="1368" spans="1:16" x14ac:dyDescent="0.2">
      <c r="A1368" s="45"/>
      <c r="B1368" s="45"/>
      <c r="C1368" s="710"/>
      <c r="D1368" s="711"/>
      <c r="E1368" s="711"/>
      <c r="F1368" s="711"/>
      <c r="G1368" s="711"/>
      <c r="H1368" s="712"/>
      <c r="J1368" s="45"/>
      <c r="K1368" s="751"/>
      <c r="L1368" s="752"/>
      <c r="M1368" s="752"/>
      <c r="N1368" s="752"/>
      <c r="O1368" s="752"/>
      <c r="P1368" s="753"/>
    </row>
    <row r="1369" spans="1:16" x14ac:dyDescent="0.2">
      <c r="A1369" s="45"/>
      <c r="B1369" s="45"/>
      <c r="C1369" s="713"/>
      <c r="D1369" s="714"/>
      <c r="E1369" s="714"/>
      <c r="F1369" s="714"/>
      <c r="G1369" s="714"/>
      <c r="H1369" s="715"/>
      <c r="J1369" s="45"/>
      <c r="K1369" s="754"/>
      <c r="L1369" s="755"/>
      <c r="M1369" s="755"/>
      <c r="N1369" s="755"/>
      <c r="O1369" s="755"/>
      <c r="P1369" s="756"/>
    </row>
    <row r="1370" spans="1:16" x14ac:dyDescent="0.2">
      <c r="A1370" s="45"/>
      <c r="B1370" s="45"/>
      <c r="C1370" s="45"/>
      <c r="D1370" s="45"/>
      <c r="E1370" s="45"/>
      <c r="F1370" s="45"/>
      <c r="J1370" s="45"/>
      <c r="K1370" s="45"/>
      <c r="L1370" s="45"/>
    </row>
    <row r="1371" spans="1:16" x14ac:dyDescent="0.2">
      <c r="A1371" s="45"/>
      <c r="B1371" s="45"/>
      <c r="C1371" s="457" t="s">
        <v>134</v>
      </c>
      <c r="D1371" s="457"/>
      <c r="E1371" s="457"/>
      <c r="F1371" s="458"/>
      <c r="G1371" s="718" t="str">
        <f>IF('Prop E'!$D$961="","",'Prop E'!$D$961)</f>
        <v/>
      </c>
      <c r="J1371" s="426" t="s">
        <v>135</v>
      </c>
      <c r="K1371" s="426"/>
      <c r="L1371" s="426"/>
      <c r="M1371" s="427"/>
      <c r="N1371" s="718" t="str">
        <f>IF('Prop E'!$K$961="","",'Prop E'!$K$961)</f>
        <v/>
      </c>
    </row>
    <row r="1372" spans="1:16" x14ac:dyDescent="0.2">
      <c r="A1372" s="45"/>
      <c r="B1372" s="45"/>
      <c r="C1372" s="457"/>
      <c r="D1372" s="457"/>
      <c r="E1372" s="457"/>
      <c r="F1372" s="458"/>
      <c r="G1372" s="719"/>
      <c r="J1372" s="426"/>
      <c r="K1372" s="426"/>
      <c r="L1372" s="426"/>
      <c r="M1372" s="427"/>
      <c r="N1372" s="719"/>
    </row>
    <row r="1373" spans="1:16" x14ac:dyDescent="0.2">
      <c r="A1373" s="45"/>
      <c r="B1373" s="45"/>
      <c r="C1373" s="457"/>
      <c r="D1373" s="457"/>
      <c r="E1373" s="457"/>
      <c r="F1373" s="458"/>
      <c r="G1373" s="720"/>
      <c r="J1373" s="426"/>
      <c r="K1373" s="426"/>
      <c r="L1373" s="426"/>
      <c r="M1373" s="427"/>
      <c r="N1373" s="720"/>
    </row>
    <row r="1374" spans="1:16" x14ac:dyDescent="0.2">
      <c r="A1374" s="45"/>
      <c r="B1374" s="45"/>
      <c r="C1374" s="45"/>
      <c r="D1374" s="45"/>
      <c r="E1374" s="45"/>
      <c r="F1374" s="45"/>
      <c r="J1374" s="45"/>
      <c r="K1374" s="45"/>
      <c r="L1374" s="45"/>
    </row>
    <row r="1375" spans="1:16" x14ac:dyDescent="0.2">
      <c r="A1375" s="45"/>
      <c r="B1375" s="45"/>
      <c r="C1375" s="457" t="s">
        <v>264</v>
      </c>
      <c r="D1375" s="457"/>
      <c r="E1375" s="457"/>
      <c r="F1375" s="458"/>
      <c r="G1375" s="718" t="str">
        <f>IF('Prop E'!$D$963="","",'Prop E'!$D$963)</f>
        <v/>
      </c>
      <c r="J1375" s="426" t="s">
        <v>136</v>
      </c>
      <c r="K1375" s="426"/>
      <c r="L1375" s="426"/>
      <c r="M1375" s="427"/>
      <c r="N1375" s="718" t="str">
        <f>IF('Prop E'!$K$963="","",'Prop E'!$K$963)</f>
        <v/>
      </c>
    </row>
    <row r="1376" spans="1:16" x14ac:dyDescent="0.2">
      <c r="A1376" s="45"/>
      <c r="B1376" s="45"/>
      <c r="C1376" s="457"/>
      <c r="D1376" s="457"/>
      <c r="E1376" s="457"/>
      <c r="F1376" s="458"/>
      <c r="G1376" s="719"/>
      <c r="J1376" s="426"/>
      <c r="K1376" s="426"/>
      <c r="L1376" s="426"/>
      <c r="M1376" s="427"/>
      <c r="N1376" s="719"/>
    </row>
    <row r="1377" spans="1:16" x14ac:dyDescent="0.2">
      <c r="A1377" s="45"/>
      <c r="B1377" s="45"/>
      <c r="C1377" s="457"/>
      <c r="D1377" s="457"/>
      <c r="E1377" s="457"/>
      <c r="F1377" s="458"/>
      <c r="G1377" s="720"/>
      <c r="J1377" s="426"/>
      <c r="K1377" s="426"/>
      <c r="L1377" s="426"/>
      <c r="M1377" s="427"/>
      <c r="N1377" s="720"/>
    </row>
    <row r="1378" spans="1:16" x14ac:dyDescent="0.2">
      <c r="A1378" s="45"/>
      <c r="B1378" s="45"/>
      <c r="C1378" s="45"/>
      <c r="D1378" s="45"/>
      <c r="E1378" s="45"/>
      <c r="F1378" s="45"/>
      <c r="J1378" s="45"/>
      <c r="K1378" s="45"/>
      <c r="L1378" s="45"/>
    </row>
    <row r="1379" spans="1:16" ht="12.75" customHeight="1" x14ac:dyDescent="0.2">
      <c r="A1379" s="45"/>
      <c r="B1379" s="45"/>
      <c r="C1379" s="721" t="s">
        <v>164</v>
      </c>
      <c r="D1379" s="722"/>
      <c r="E1379" s="722"/>
      <c r="F1379" s="722"/>
      <c r="G1379" s="723"/>
      <c r="J1379" s="334"/>
      <c r="K1379" s="334"/>
      <c r="L1379" s="334"/>
    </row>
    <row r="1380" spans="1:16" x14ac:dyDescent="0.2">
      <c r="A1380" s="45"/>
      <c r="B1380" s="45"/>
      <c r="C1380" s="707" t="str">
        <f>IF('Prop E'!$D$965="","",'Prop E'!$D$965)</f>
        <v/>
      </c>
      <c r="D1380" s="708"/>
      <c r="E1380" s="708"/>
      <c r="F1380" s="708"/>
      <c r="G1380" s="708"/>
      <c r="H1380" s="709"/>
      <c r="J1380" s="334"/>
      <c r="K1380" s="334"/>
      <c r="L1380" s="334"/>
      <c r="M1380" s="332" t="s">
        <v>165</v>
      </c>
      <c r="N1380" s="724" t="str">
        <f>IF('Prop E'!$K$965="","",'Prop E'!$K$965)</f>
        <v/>
      </c>
      <c r="O1380" s="725"/>
    </row>
    <row r="1381" spans="1:16" x14ac:dyDescent="0.2">
      <c r="A1381" s="45"/>
      <c r="B1381" s="45"/>
      <c r="C1381" s="710"/>
      <c r="D1381" s="711"/>
      <c r="E1381" s="711"/>
      <c r="F1381" s="711"/>
      <c r="G1381" s="711"/>
      <c r="H1381" s="712"/>
      <c r="J1381" s="334"/>
      <c r="K1381" s="334"/>
      <c r="L1381" s="334"/>
      <c r="M1381" s="347"/>
      <c r="N1381" s="35"/>
    </row>
    <row r="1382" spans="1:16" x14ac:dyDescent="0.2">
      <c r="A1382" s="45"/>
      <c r="B1382" s="45"/>
      <c r="C1382" s="710"/>
      <c r="D1382" s="711"/>
      <c r="E1382" s="711"/>
      <c r="F1382" s="711"/>
      <c r="G1382" s="711"/>
      <c r="H1382" s="712"/>
      <c r="J1382" s="45"/>
      <c r="K1382" s="45"/>
      <c r="L1382" s="45"/>
      <c r="M1382" s="347"/>
      <c r="N1382" s="35"/>
    </row>
    <row r="1383" spans="1:16" ht="12.75" customHeight="1" x14ac:dyDescent="0.2">
      <c r="A1383" s="45"/>
      <c r="B1383" s="45"/>
      <c r="C1383" s="710"/>
      <c r="D1383" s="711"/>
      <c r="E1383" s="711"/>
      <c r="F1383" s="711"/>
      <c r="G1383" s="711"/>
      <c r="H1383" s="712"/>
      <c r="J1383" s="461" t="s">
        <v>166</v>
      </c>
      <c r="K1383" s="461"/>
      <c r="L1383" s="461"/>
      <c r="M1383" s="461"/>
      <c r="N1383" s="697" t="str">
        <f>IF('Prop E'!$D$971="","",'Prop E'!$D$971)</f>
        <v/>
      </c>
      <c r="O1383" s="698"/>
    </row>
    <row r="1384" spans="1:16" x14ac:dyDescent="0.2">
      <c r="A1384" s="45"/>
      <c r="B1384" s="45"/>
      <c r="C1384" s="710"/>
      <c r="D1384" s="711"/>
      <c r="E1384" s="711"/>
      <c r="F1384" s="711"/>
      <c r="G1384" s="711"/>
      <c r="H1384" s="712"/>
      <c r="J1384" s="461"/>
      <c r="K1384" s="461"/>
      <c r="L1384" s="461"/>
      <c r="M1384" s="461"/>
      <c r="N1384" s="699"/>
      <c r="O1384" s="700"/>
    </row>
    <row r="1385" spans="1:16" x14ac:dyDescent="0.2">
      <c r="A1385" s="45"/>
      <c r="B1385" s="45"/>
      <c r="C1385" s="710"/>
      <c r="D1385" s="711"/>
      <c r="E1385" s="711"/>
      <c r="F1385" s="711"/>
      <c r="G1385" s="711"/>
      <c r="H1385" s="712"/>
      <c r="J1385" s="45"/>
      <c r="K1385" s="45"/>
      <c r="L1385" s="45"/>
    </row>
    <row r="1386" spans="1:16" x14ac:dyDescent="0.2">
      <c r="A1386" s="45"/>
      <c r="B1386" s="45"/>
      <c r="C1386" s="713"/>
      <c r="D1386" s="714"/>
      <c r="E1386" s="714"/>
      <c r="F1386" s="714"/>
      <c r="G1386" s="714"/>
      <c r="H1386" s="715"/>
      <c r="J1386" s="45"/>
      <c r="K1386" s="45"/>
      <c r="L1386" s="45"/>
    </row>
    <row r="1387" spans="1:16" x14ac:dyDescent="0.2">
      <c r="A1387" s="45"/>
      <c r="B1387" s="45"/>
      <c r="C1387" s="45"/>
      <c r="D1387" s="45"/>
      <c r="E1387" s="45"/>
      <c r="F1387" s="45"/>
      <c r="J1387" s="45"/>
      <c r="K1387" s="45"/>
      <c r="L1387" s="45"/>
    </row>
    <row r="1388" spans="1:16" ht="12.75" customHeight="1" x14ac:dyDescent="0.2">
      <c r="A1388" s="45"/>
      <c r="C1388" s="461" t="s">
        <v>244</v>
      </c>
      <c r="D1388" s="461"/>
      <c r="E1388" s="461"/>
      <c r="F1388" s="427"/>
      <c r="G1388" s="697" t="str">
        <f>IF('Prop E'!$K$971="","",'Prop E'!$K$971)</f>
        <v/>
      </c>
      <c r="H1388" s="698"/>
      <c r="K1388" s="701" t="s">
        <v>245</v>
      </c>
      <c r="L1388" s="702"/>
      <c r="M1388" s="702"/>
      <c r="N1388" s="702"/>
      <c r="O1388" s="703"/>
    </row>
    <row r="1389" spans="1:16" ht="12.75" customHeight="1" x14ac:dyDescent="0.2">
      <c r="A1389" s="45"/>
      <c r="C1389" s="461"/>
      <c r="D1389" s="461"/>
      <c r="E1389" s="461"/>
      <c r="F1389" s="427"/>
      <c r="G1389" s="699"/>
      <c r="H1389" s="700"/>
      <c r="K1389" s="704"/>
      <c r="L1389" s="705"/>
      <c r="M1389" s="705"/>
      <c r="N1389" s="705"/>
      <c r="O1389" s="706"/>
    </row>
    <row r="1390" spans="1:16" x14ac:dyDescent="0.2">
      <c r="A1390" s="45"/>
      <c r="B1390" s="45"/>
      <c r="C1390" s="45"/>
      <c r="D1390" s="45"/>
      <c r="E1390" s="45"/>
      <c r="F1390" s="45"/>
      <c r="J1390" s="45"/>
      <c r="K1390" s="707" t="str">
        <f>IF('Prop E'!$D$977="","",'Prop E'!$D$977)</f>
        <v/>
      </c>
      <c r="L1390" s="708"/>
      <c r="M1390" s="708"/>
      <c r="N1390" s="708"/>
      <c r="O1390" s="708"/>
      <c r="P1390" s="709"/>
    </row>
    <row r="1391" spans="1:16" ht="12.75" customHeight="1" x14ac:dyDescent="0.2">
      <c r="A1391" s="45"/>
      <c r="B1391" s="45"/>
      <c r="C1391" s="45"/>
      <c r="D1391" s="45"/>
      <c r="E1391" s="45"/>
      <c r="F1391" s="45"/>
      <c r="J1391" s="45"/>
      <c r="K1391" s="710"/>
      <c r="L1391" s="711"/>
      <c r="M1391" s="711"/>
      <c r="N1391" s="711"/>
      <c r="O1391" s="711"/>
      <c r="P1391" s="712"/>
    </row>
    <row r="1392" spans="1:16" ht="12.75" customHeight="1" x14ac:dyDescent="0.2">
      <c r="A1392" s="45"/>
      <c r="B1392" s="716" t="s">
        <v>243</v>
      </c>
      <c r="C1392" s="716"/>
      <c r="D1392" s="716"/>
      <c r="E1392" s="716"/>
      <c r="F1392" s="717"/>
      <c r="G1392" s="718" t="str">
        <f>IF('Prop E'!$K$977="","",'Prop E'!$K$977)</f>
        <v/>
      </c>
      <c r="J1392" s="45"/>
      <c r="K1392" s="710"/>
      <c r="L1392" s="711"/>
      <c r="M1392" s="711"/>
      <c r="N1392" s="711"/>
      <c r="O1392" s="711"/>
      <c r="P1392" s="712"/>
    </row>
    <row r="1393" spans="1:16" x14ac:dyDescent="0.2">
      <c r="A1393" s="45"/>
      <c r="B1393" s="716"/>
      <c r="C1393" s="716"/>
      <c r="D1393" s="716"/>
      <c r="E1393" s="716"/>
      <c r="F1393" s="717"/>
      <c r="G1393" s="719"/>
      <c r="J1393" s="45"/>
      <c r="K1393" s="710"/>
      <c r="L1393" s="711"/>
      <c r="M1393" s="711"/>
      <c r="N1393" s="711"/>
      <c r="O1393" s="711"/>
      <c r="P1393" s="712"/>
    </row>
    <row r="1394" spans="1:16" x14ac:dyDescent="0.2">
      <c r="A1394" s="45"/>
      <c r="B1394" s="716"/>
      <c r="C1394" s="716"/>
      <c r="D1394" s="716"/>
      <c r="E1394" s="716"/>
      <c r="F1394" s="717"/>
      <c r="G1394" s="719"/>
      <c r="J1394" s="45"/>
      <c r="K1394" s="710"/>
      <c r="L1394" s="711"/>
      <c r="M1394" s="711"/>
      <c r="N1394" s="711"/>
      <c r="O1394" s="711"/>
      <c r="P1394" s="712"/>
    </row>
    <row r="1395" spans="1:16" x14ac:dyDescent="0.2">
      <c r="A1395" s="45"/>
      <c r="B1395" s="716"/>
      <c r="C1395" s="716"/>
      <c r="D1395" s="716"/>
      <c r="E1395" s="716"/>
      <c r="F1395" s="717"/>
      <c r="G1395" s="720"/>
      <c r="J1395" s="45"/>
      <c r="K1395" s="710"/>
      <c r="L1395" s="711"/>
      <c r="M1395" s="711"/>
      <c r="N1395" s="711"/>
      <c r="O1395" s="711"/>
      <c r="P1395" s="712"/>
    </row>
    <row r="1396" spans="1:16" x14ac:dyDescent="0.2">
      <c r="A1396" s="45"/>
      <c r="B1396" s="45"/>
      <c r="C1396" s="45"/>
      <c r="D1396" s="45"/>
      <c r="E1396" s="45"/>
      <c r="F1396" s="45"/>
      <c r="J1396" s="45"/>
      <c r="K1396" s="713"/>
      <c r="L1396" s="714"/>
      <c r="M1396" s="714"/>
      <c r="N1396" s="714"/>
      <c r="O1396" s="714"/>
      <c r="P1396" s="715"/>
    </row>
    <row r="1397" spans="1:16" x14ac:dyDescent="0.2">
      <c r="A1397" s="45"/>
      <c r="J1397" s="45"/>
    </row>
    <row r="1398" spans="1:16" ht="12.75" customHeight="1" x14ac:dyDescent="0.2">
      <c r="A1398" s="45"/>
      <c r="B1398" s="457" t="s">
        <v>246</v>
      </c>
      <c r="C1398" s="457"/>
      <c r="D1398" s="457"/>
      <c r="E1398" s="457"/>
      <c r="F1398" s="458"/>
      <c r="G1398" s="718" t="str">
        <f>IF('Prop E'!$D$983="","",'Prop E'!$D$983)</f>
        <v/>
      </c>
      <c r="I1398" s="457" t="s">
        <v>247</v>
      </c>
      <c r="J1398" s="457"/>
      <c r="K1398" s="457"/>
      <c r="L1398" s="457"/>
      <c r="M1398" s="458"/>
      <c r="N1398" s="718" t="str">
        <f>IF('Prop E'!$K$983="","",'Prop E'!$K$983)</f>
        <v/>
      </c>
    </row>
    <row r="1399" spans="1:16" x14ac:dyDescent="0.2">
      <c r="A1399" s="45"/>
      <c r="B1399" s="457"/>
      <c r="C1399" s="457"/>
      <c r="D1399" s="457"/>
      <c r="E1399" s="457"/>
      <c r="F1399" s="458"/>
      <c r="G1399" s="719"/>
      <c r="I1399" s="457"/>
      <c r="J1399" s="457"/>
      <c r="K1399" s="457"/>
      <c r="L1399" s="457"/>
      <c r="M1399" s="458"/>
      <c r="N1399" s="719"/>
    </row>
    <row r="1400" spans="1:16" x14ac:dyDescent="0.2">
      <c r="A1400" s="45"/>
      <c r="B1400" s="457"/>
      <c r="C1400" s="457"/>
      <c r="D1400" s="457"/>
      <c r="E1400" s="457"/>
      <c r="F1400" s="458"/>
      <c r="G1400" s="719"/>
      <c r="I1400" s="457"/>
      <c r="J1400" s="457"/>
      <c r="K1400" s="457"/>
      <c r="L1400" s="457"/>
      <c r="M1400" s="458"/>
      <c r="N1400" s="719"/>
    </row>
    <row r="1401" spans="1:16" x14ac:dyDescent="0.2">
      <c r="A1401" s="45"/>
      <c r="B1401" s="457"/>
      <c r="C1401" s="457"/>
      <c r="D1401" s="457"/>
      <c r="E1401" s="457"/>
      <c r="F1401" s="458"/>
      <c r="G1401" s="720"/>
      <c r="I1401" s="457"/>
      <c r="J1401" s="457"/>
      <c r="K1401" s="457"/>
      <c r="L1401" s="457"/>
      <c r="M1401" s="458"/>
      <c r="N1401" s="720"/>
    </row>
    <row r="1402" spans="1:16" x14ac:dyDescent="0.2">
      <c r="A1402" s="45"/>
      <c r="J1402" s="45"/>
    </row>
    <row r="1403" spans="1:16" ht="12.75" customHeight="1" x14ac:dyDescent="0.2">
      <c r="A1403" s="45"/>
      <c r="B1403" s="457" t="s">
        <v>283</v>
      </c>
      <c r="C1403" s="457"/>
      <c r="D1403" s="457"/>
      <c r="E1403" s="457"/>
      <c r="F1403" s="458"/>
      <c r="G1403" s="718" t="str">
        <f>IF('Prop E'!$D$985="","",'Prop E'!$D$985)</f>
        <v/>
      </c>
      <c r="J1403" s="45"/>
    </row>
    <row r="1404" spans="1:16" x14ac:dyDescent="0.2">
      <c r="A1404" s="45"/>
      <c r="B1404" s="457"/>
      <c r="C1404" s="457"/>
      <c r="D1404" s="457"/>
      <c r="E1404" s="457"/>
      <c r="F1404" s="458"/>
      <c r="G1404" s="719"/>
      <c r="J1404" s="45"/>
    </row>
    <row r="1405" spans="1:16" x14ac:dyDescent="0.2">
      <c r="A1405" s="45"/>
      <c r="B1405" s="457"/>
      <c r="C1405" s="457"/>
      <c r="D1405" s="457"/>
      <c r="E1405" s="457"/>
      <c r="F1405" s="458"/>
      <c r="G1405" s="719"/>
      <c r="J1405" s="45"/>
    </row>
    <row r="1406" spans="1:16" x14ac:dyDescent="0.2">
      <c r="A1406" s="45"/>
      <c r="B1406" s="457"/>
      <c r="C1406" s="457"/>
      <c r="D1406" s="457"/>
      <c r="E1406" s="457"/>
      <c r="F1406" s="458"/>
      <c r="G1406" s="720"/>
      <c r="J1406" s="45"/>
    </row>
    <row r="1407" spans="1:16" x14ac:dyDescent="0.2">
      <c r="A1407" s="45"/>
      <c r="J1407" s="45"/>
    </row>
    <row r="1408" spans="1:16" x14ac:dyDescent="0.2">
      <c r="A1408" s="45"/>
      <c r="B1408" s="45"/>
      <c r="C1408" s="45"/>
      <c r="D1408" s="45"/>
      <c r="E1408" s="45"/>
      <c r="F1408" s="45"/>
      <c r="J1408" s="45"/>
    </row>
    <row r="1409" spans="1:17" ht="15" x14ac:dyDescent="0.25">
      <c r="A1409" s="45"/>
      <c r="B1409" s="203" t="s">
        <v>208</v>
      </c>
      <c r="C1409" s="45"/>
      <c r="D1409" s="45"/>
      <c r="E1409" s="45"/>
      <c r="F1409" s="45"/>
      <c r="J1409" s="45"/>
      <c r="K1409" s="45"/>
      <c r="L1409" s="45"/>
    </row>
    <row r="1410" spans="1:17" x14ac:dyDescent="0.2">
      <c r="A1410" s="45"/>
      <c r="B1410" s="45"/>
      <c r="C1410" s="45"/>
      <c r="D1410" s="45"/>
      <c r="E1410" s="45"/>
      <c r="F1410" s="45"/>
      <c r="J1410" s="45"/>
      <c r="K1410" s="45"/>
      <c r="L1410" s="45"/>
    </row>
    <row r="1411" spans="1:17" x14ac:dyDescent="0.2">
      <c r="C1411" s="742" t="s">
        <v>73</v>
      </c>
      <c r="D1411" s="743"/>
      <c r="E1411" s="45"/>
      <c r="F1411" s="45"/>
      <c r="J1411" s="60" t="s">
        <v>74</v>
      </c>
      <c r="K1411" s="45"/>
      <c r="L1411" s="45"/>
      <c r="M1411" s="45"/>
      <c r="N1411" s="45"/>
    </row>
    <row r="1412" spans="1:17" x14ac:dyDescent="0.2">
      <c r="A1412" s="45"/>
      <c r="C1412" s="757" t="str">
        <f>IF('Prop E'!$B$991="","",'Prop E'!$B$991)</f>
        <v/>
      </c>
      <c r="D1412" s="758"/>
      <c r="E1412" s="758"/>
      <c r="F1412" s="758"/>
      <c r="G1412" s="758"/>
      <c r="H1412" s="759"/>
      <c r="J1412" s="757" t="str">
        <f>IF('Prop E'!$H$991="","",'Prop E'!$H$991)</f>
        <v/>
      </c>
      <c r="K1412" s="758"/>
      <c r="L1412" s="758"/>
      <c r="M1412" s="758"/>
      <c r="N1412" s="758"/>
      <c r="O1412" s="759"/>
    </row>
    <row r="1413" spans="1:17" x14ac:dyDescent="0.2">
      <c r="A1413" s="45"/>
      <c r="C1413" s="760"/>
      <c r="D1413" s="761"/>
      <c r="E1413" s="761"/>
      <c r="F1413" s="761"/>
      <c r="G1413" s="761"/>
      <c r="H1413" s="762"/>
      <c r="J1413" s="760"/>
      <c r="K1413" s="761"/>
      <c r="L1413" s="761"/>
      <c r="M1413" s="761"/>
      <c r="N1413" s="761"/>
      <c r="O1413" s="762"/>
    </row>
    <row r="1414" spans="1:17" x14ac:dyDescent="0.2">
      <c r="A1414" s="45"/>
      <c r="C1414" s="760"/>
      <c r="D1414" s="761"/>
      <c r="E1414" s="761"/>
      <c r="F1414" s="761"/>
      <c r="G1414" s="761"/>
      <c r="H1414" s="762"/>
      <c r="J1414" s="760"/>
      <c r="K1414" s="761"/>
      <c r="L1414" s="761"/>
      <c r="M1414" s="761"/>
      <c r="N1414" s="761"/>
      <c r="O1414" s="762"/>
    </row>
    <row r="1415" spans="1:17" x14ac:dyDescent="0.2">
      <c r="A1415" s="45"/>
      <c r="C1415" s="760"/>
      <c r="D1415" s="761"/>
      <c r="E1415" s="761"/>
      <c r="F1415" s="761"/>
      <c r="G1415" s="761"/>
      <c r="H1415" s="762"/>
      <c r="J1415" s="760"/>
      <c r="K1415" s="761"/>
      <c r="L1415" s="761"/>
      <c r="M1415" s="761"/>
      <c r="N1415" s="761"/>
      <c r="O1415" s="762"/>
    </row>
    <row r="1416" spans="1:17" x14ac:dyDescent="0.2">
      <c r="A1416" s="45"/>
      <c r="C1416" s="760"/>
      <c r="D1416" s="761"/>
      <c r="E1416" s="761"/>
      <c r="F1416" s="761"/>
      <c r="G1416" s="761"/>
      <c r="H1416" s="762"/>
      <c r="J1416" s="760"/>
      <c r="K1416" s="761"/>
      <c r="L1416" s="761"/>
      <c r="M1416" s="761"/>
      <c r="N1416" s="761"/>
      <c r="O1416" s="762"/>
    </row>
    <row r="1417" spans="1:17" x14ac:dyDescent="0.2">
      <c r="A1417" s="45"/>
      <c r="C1417" s="760"/>
      <c r="D1417" s="761"/>
      <c r="E1417" s="761"/>
      <c r="F1417" s="761"/>
      <c r="G1417" s="761"/>
      <c r="H1417" s="762"/>
      <c r="J1417" s="760"/>
      <c r="K1417" s="761"/>
      <c r="L1417" s="761"/>
      <c r="M1417" s="761"/>
      <c r="N1417" s="761"/>
      <c r="O1417" s="762"/>
    </row>
    <row r="1418" spans="1:17" x14ac:dyDescent="0.2">
      <c r="A1418" s="45"/>
      <c r="C1418" s="763"/>
      <c r="D1418" s="764"/>
      <c r="E1418" s="764"/>
      <c r="F1418" s="764"/>
      <c r="G1418" s="764"/>
      <c r="H1418" s="765"/>
      <c r="J1418" s="763"/>
      <c r="K1418" s="764"/>
      <c r="L1418" s="764"/>
      <c r="M1418" s="764"/>
      <c r="N1418" s="764"/>
      <c r="O1418" s="765"/>
    </row>
    <row r="1419" spans="1:17" x14ac:dyDescent="0.2">
      <c r="A1419" s="45"/>
      <c r="B1419" s="45"/>
      <c r="C1419" s="45"/>
      <c r="D1419" s="45"/>
      <c r="E1419" s="45"/>
      <c r="F1419" s="45"/>
      <c r="G1419" s="45"/>
      <c r="H1419" s="45"/>
      <c r="I1419" s="45"/>
      <c r="J1419" s="45"/>
      <c r="K1419" s="45"/>
      <c r="L1419" s="45"/>
    </row>
    <row r="1420" spans="1:17" x14ac:dyDescent="0.2">
      <c r="A1420" s="45"/>
      <c r="B1420" s="45"/>
      <c r="C1420" s="45"/>
      <c r="D1420" s="45"/>
      <c r="E1420" s="45"/>
      <c r="F1420" s="45"/>
      <c r="G1420" s="45"/>
      <c r="H1420" s="45"/>
      <c r="I1420" s="45"/>
      <c r="J1420" s="45"/>
      <c r="K1420" s="45"/>
      <c r="L1420" s="45"/>
    </row>
    <row r="1421" spans="1:17" ht="15.75" thickBot="1" x14ac:dyDescent="0.25">
      <c r="A1421" s="769" t="str">
        <f>CONCATENATE("Proponente: ",'Prop F'!$E$8)</f>
        <v>Proponente: Trópico/Enghouse</v>
      </c>
      <c r="B1421" s="769"/>
      <c r="C1421" s="769"/>
      <c r="D1421" s="769"/>
      <c r="E1421" s="769"/>
      <c r="F1421" s="769"/>
      <c r="G1421" s="769"/>
      <c r="H1421" s="769"/>
      <c r="I1421" s="769"/>
      <c r="J1421" s="769"/>
      <c r="K1421" s="769"/>
      <c r="L1421" s="769"/>
      <c r="M1421" s="769"/>
      <c r="N1421" s="769"/>
      <c r="O1421" s="769"/>
      <c r="P1421" s="769"/>
      <c r="Q1421" s="769"/>
    </row>
    <row r="1423" spans="1:17" ht="15" x14ac:dyDescent="0.25">
      <c r="B1423" s="203" t="str">
        <f>Máximo!$B$13</f>
        <v>Critérios de Inclusão</v>
      </c>
      <c r="E1423" s="80" t="str">
        <f>IF('Prop F'!$K$13="","",'Prop F'!$K$13)</f>
        <v>Não Atende</v>
      </c>
    </row>
    <row r="1426" spans="2:2" ht="15" x14ac:dyDescent="0.25">
      <c r="B1426" s="203" t="str">
        <f>Máximo!$B$24</f>
        <v>Qualificação do Fornecedor</v>
      </c>
    </row>
    <row r="1442" spans="2:16" ht="15" x14ac:dyDescent="0.25">
      <c r="B1442" s="203" t="str">
        <f>Máximo!$B$30</f>
        <v>Produto</v>
      </c>
    </row>
    <row r="1444" spans="2:16" ht="12.75" customHeight="1" x14ac:dyDescent="0.2">
      <c r="D1444" s="204"/>
      <c r="E1444" s="204"/>
      <c r="F1444" s="209" t="s">
        <v>211</v>
      </c>
      <c r="G1444" s="205" t="str">
        <f>IF('Prop F'!$I$32="","",'Prop F'!$I$32)</f>
        <v>Atende</v>
      </c>
    </row>
    <row r="1446" spans="2:16" x14ac:dyDescent="0.2">
      <c r="C1446" s="210"/>
      <c r="D1446" s="211"/>
      <c r="E1446" s="211"/>
      <c r="F1446" s="211"/>
      <c r="G1446" s="211"/>
      <c r="H1446" s="211"/>
      <c r="I1446" s="211"/>
      <c r="J1446" s="211"/>
      <c r="K1446" s="211"/>
      <c r="L1446" s="211"/>
      <c r="M1446" s="211"/>
      <c r="N1446" s="211"/>
      <c r="O1446" s="211"/>
      <c r="P1446" s="212"/>
    </row>
    <row r="1447" spans="2:16" x14ac:dyDescent="0.2">
      <c r="C1447" s="213"/>
      <c r="D1447" s="35"/>
      <c r="E1447" s="35"/>
      <c r="F1447" s="35"/>
      <c r="G1447" s="35"/>
      <c r="H1447" s="35"/>
      <c r="I1447" s="35"/>
      <c r="J1447" s="35"/>
      <c r="K1447" s="35"/>
      <c r="L1447" s="35"/>
      <c r="M1447" s="35"/>
      <c r="N1447" s="35"/>
      <c r="O1447" s="35"/>
      <c r="P1447" s="214"/>
    </row>
    <row r="1448" spans="2:16" x14ac:dyDescent="0.2">
      <c r="C1448" s="213"/>
      <c r="D1448" s="35"/>
      <c r="E1448" s="35"/>
      <c r="F1448" s="35"/>
      <c r="G1448" s="35"/>
      <c r="H1448" s="35"/>
      <c r="I1448" s="35"/>
      <c r="J1448" s="35"/>
      <c r="K1448" s="35"/>
      <c r="L1448" s="35"/>
      <c r="M1448" s="35"/>
      <c r="N1448" s="35"/>
      <c r="O1448" s="35"/>
      <c r="P1448" s="214"/>
    </row>
    <row r="1449" spans="2:16" x14ac:dyDescent="0.2">
      <c r="C1449" s="213"/>
      <c r="D1449" s="35"/>
      <c r="E1449" s="35"/>
      <c r="F1449" s="35"/>
      <c r="G1449" s="35"/>
      <c r="H1449" s="35"/>
      <c r="I1449" s="35"/>
      <c r="J1449" s="35"/>
      <c r="K1449" s="35"/>
      <c r="L1449" s="35"/>
      <c r="M1449" s="35"/>
      <c r="N1449" s="35"/>
      <c r="O1449" s="35"/>
      <c r="P1449" s="214"/>
    </row>
    <row r="1450" spans="2:16" x14ac:dyDescent="0.2">
      <c r="C1450" s="213"/>
      <c r="D1450" s="35"/>
      <c r="E1450" s="35"/>
      <c r="F1450" s="35"/>
      <c r="G1450" s="35"/>
      <c r="H1450" s="35"/>
      <c r="I1450" s="35"/>
      <c r="J1450" s="35"/>
      <c r="K1450" s="35"/>
      <c r="L1450" s="35"/>
      <c r="M1450" s="35"/>
      <c r="N1450" s="35"/>
      <c r="O1450" s="35"/>
      <c r="P1450" s="214"/>
    </row>
    <row r="1451" spans="2:16" x14ac:dyDescent="0.2">
      <c r="C1451" s="213"/>
      <c r="D1451" s="35"/>
      <c r="E1451" s="35"/>
      <c r="F1451" s="35"/>
      <c r="G1451" s="35"/>
      <c r="H1451" s="35"/>
      <c r="I1451" s="35"/>
      <c r="J1451" s="35"/>
      <c r="K1451" s="35"/>
      <c r="L1451" s="35"/>
      <c r="M1451" s="35"/>
      <c r="N1451" s="35"/>
      <c r="O1451" s="35"/>
      <c r="P1451" s="214"/>
    </row>
    <row r="1452" spans="2:16" x14ac:dyDescent="0.2">
      <c r="C1452" s="213"/>
      <c r="D1452" s="35"/>
      <c r="E1452" s="35"/>
      <c r="F1452" s="35"/>
      <c r="G1452" s="35"/>
      <c r="H1452" s="35"/>
      <c r="I1452" s="35"/>
      <c r="J1452" s="35"/>
      <c r="K1452" s="35"/>
      <c r="L1452" s="35"/>
      <c r="M1452" s="35"/>
      <c r="N1452" s="35"/>
      <c r="O1452" s="35"/>
      <c r="P1452" s="214"/>
    </row>
    <row r="1453" spans="2:16" x14ac:dyDescent="0.2">
      <c r="C1453" s="213"/>
      <c r="D1453" s="35"/>
      <c r="E1453" s="35"/>
      <c r="F1453" s="35"/>
      <c r="G1453" s="35"/>
      <c r="H1453" s="35"/>
      <c r="I1453" s="35"/>
      <c r="J1453" s="35"/>
      <c r="K1453" s="35"/>
      <c r="L1453" s="35"/>
      <c r="M1453" s="35"/>
      <c r="N1453" s="35"/>
      <c r="O1453" s="35"/>
      <c r="P1453" s="214"/>
    </row>
    <row r="1454" spans="2:16" x14ac:dyDescent="0.2">
      <c r="C1454" s="213"/>
      <c r="D1454" s="35"/>
      <c r="E1454" s="35"/>
      <c r="F1454" s="35"/>
      <c r="G1454" s="35"/>
      <c r="H1454" s="35"/>
      <c r="I1454" s="35"/>
      <c r="J1454" s="35"/>
      <c r="K1454" s="35"/>
      <c r="L1454" s="35"/>
      <c r="M1454" s="35"/>
      <c r="N1454" s="35"/>
      <c r="O1454" s="35"/>
      <c r="P1454" s="214"/>
    </row>
    <row r="1455" spans="2:16" x14ac:dyDescent="0.2">
      <c r="C1455" s="213"/>
      <c r="D1455" s="35"/>
      <c r="E1455" s="35"/>
      <c r="F1455" s="35"/>
      <c r="G1455" s="35"/>
      <c r="H1455" s="35"/>
      <c r="I1455" s="35"/>
      <c r="J1455" s="35"/>
      <c r="K1455" s="35"/>
      <c r="L1455" s="35"/>
      <c r="M1455" s="35"/>
      <c r="N1455" s="35"/>
      <c r="O1455" s="35"/>
      <c r="P1455" s="214"/>
    </row>
    <row r="1456" spans="2:16" x14ac:dyDescent="0.2">
      <c r="C1456" s="213"/>
      <c r="D1456" s="35"/>
      <c r="E1456" s="35"/>
      <c r="F1456" s="35"/>
      <c r="G1456" s="35"/>
      <c r="H1456" s="35"/>
      <c r="I1456" s="35"/>
      <c r="J1456" s="35"/>
      <c r="K1456" s="35"/>
      <c r="L1456" s="35"/>
      <c r="M1456" s="35"/>
      <c r="N1456" s="35"/>
      <c r="O1456" s="35"/>
      <c r="P1456" s="214"/>
    </row>
    <row r="1457" spans="3:16" x14ac:dyDescent="0.2">
      <c r="C1457" s="213"/>
      <c r="D1457" s="35"/>
      <c r="E1457" s="35"/>
      <c r="F1457" s="35"/>
      <c r="G1457" s="35"/>
      <c r="H1457" s="35"/>
      <c r="I1457" s="35"/>
      <c r="J1457" s="35"/>
      <c r="K1457" s="35"/>
      <c r="L1457" s="35"/>
      <c r="M1457" s="35"/>
      <c r="N1457" s="35"/>
      <c r="O1457" s="35"/>
      <c r="P1457" s="214"/>
    </row>
    <row r="1458" spans="3:16" x14ac:dyDescent="0.2">
      <c r="C1458" s="213"/>
      <c r="D1458" s="35"/>
      <c r="E1458" s="35"/>
      <c r="F1458" s="35"/>
      <c r="G1458" s="35"/>
      <c r="H1458" s="35"/>
      <c r="I1458" s="35"/>
      <c r="J1458" s="35"/>
      <c r="K1458" s="35"/>
      <c r="L1458" s="35"/>
      <c r="M1458" s="35"/>
      <c r="N1458" s="35"/>
      <c r="O1458" s="35"/>
      <c r="P1458" s="214"/>
    </row>
    <row r="1459" spans="3:16" x14ac:dyDescent="0.2">
      <c r="C1459" s="213"/>
      <c r="D1459" s="35"/>
      <c r="E1459" s="35"/>
      <c r="F1459" s="35"/>
      <c r="G1459" s="35"/>
      <c r="H1459" s="35"/>
      <c r="I1459" s="35"/>
      <c r="J1459" s="35"/>
      <c r="K1459" s="35"/>
      <c r="L1459" s="35"/>
      <c r="M1459" s="35"/>
      <c r="N1459" s="35"/>
      <c r="O1459" s="35"/>
      <c r="P1459" s="214"/>
    </row>
    <row r="1460" spans="3:16" x14ac:dyDescent="0.2">
      <c r="C1460" s="213"/>
      <c r="D1460" s="35"/>
      <c r="E1460" s="35"/>
      <c r="F1460" s="35"/>
      <c r="G1460" s="35"/>
      <c r="H1460" s="35"/>
      <c r="I1460" s="35"/>
      <c r="J1460" s="35"/>
      <c r="K1460" s="35"/>
      <c r="L1460" s="35"/>
      <c r="M1460" s="35"/>
      <c r="N1460" s="35"/>
      <c r="O1460" s="35"/>
      <c r="P1460" s="214"/>
    </row>
    <row r="1461" spans="3:16" x14ac:dyDescent="0.2">
      <c r="C1461" s="213"/>
      <c r="D1461" s="35"/>
      <c r="E1461" s="35"/>
      <c r="F1461" s="35"/>
      <c r="G1461" s="35"/>
      <c r="H1461" s="35"/>
      <c r="I1461" s="35"/>
      <c r="J1461" s="35"/>
      <c r="K1461" s="35"/>
      <c r="L1461" s="35"/>
      <c r="M1461" s="35"/>
      <c r="N1461" s="35"/>
      <c r="O1461" s="35"/>
      <c r="P1461" s="214"/>
    </row>
    <row r="1462" spans="3:16" x14ac:dyDescent="0.2">
      <c r="C1462" s="213"/>
      <c r="D1462" s="35"/>
      <c r="E1462" s="35"/>
      <c r="F1462" s="35"/>
      <c r="G1462" s="35"/>
      <c r="H1462" s="35"/>
      <c r="I1462" s="35"/>
      <c r="J1462" s="35"/>
      <c r="K1462" s="35"/>
      <c r="L1462" s="35"/>
      <c r="M1462" s="35"/>
      <c r="N1462" s="35"/>
      <c r="O1462" s="35"/>
      <c r="P1462" s="214"/>
    </row>
    <row r="1463" spans="3:16" x14ac:dyDescent="0.2">
      <c r="C1463" s="213"/>
      <c r="D1463" s="35"/>
      <c r="E1463" s="35"/>
      <c r="F1463" s="35"/>
      <c r="G1463" s="35"/>
      <c r="H1463" s="35"/>
      <c r="I1463" s="35"/>
      <c r="J1463" s="35"/>
      <c r="K1463" s="35"/>
      <c r="L1463" s="35"/>
      <c r="M1463" s="35"/>
      <c r="N1463" s="35"/>
      <c r="O1463" s="35"/>
      <c r="P1463" s="214"/>
    </row>
    <row r="1464" spans="3:16" x14ac:dyDescent="0.2">
      <c r="C1464" s="213"/>
      <c r="D1464" s="35"/>
      <c r="E1464" s="35"/>
      <c r="F1464" s="35"/>
      <c r="G1464" s="35"/>
      <c r="H1464" s="35"/>
      <c r="I1464" s="35"/>
      <c r="J1464" s="35"/>
      <c r="K1464" s="35"/>
      <c r="L1464" s="35"/>
      <c r="M1464" s="35"/>
      <c r="N1464" s="35"/>
      <c r="O1464" s="35"/>
      <c r="P1464" s="214"/>
    </row>
    <row r="1465" spans="3:16" x14ac:dyDescent="0.2">
      <c r="C1465" s="213"/>
      <c r="D1465" s="35"/>
      <c r="E1465" s="35"/>
      <c r="F1465" s="35"/>
      <c r="G1465" s="35"/>
      <c r="H1465" s="35"/>
      <c r="I1465" s="35"/>
      <c r="J1465" s="35"/>
      <c r="K1465" s="35"/>
      <c r="L1465" s="35"/>
      <c r="M1465" s="35"/>
      <c r="N1465" s="35"/>
      <c r="O1465" s="35"/>
      <c r="P1465" s="214"/>
    </row>
    <row r="1466" spans="3:16" x14ac:dyDescent="0.2">
      <c r="C1466" s="213"/>
      <c r="D1466" s="35"/>
      <c r="E1466" s="35"/>
      <c r="F1466" s="35"/>
      <c r="G1466" s="35"/>
      <c r="H1466" s="35"/>
      <c r="I1466" s="35"/>
      <c r="J1466" s="35"/>
      <c r="K1466" s="35"/>
      <c r="L1466" s="35"/>
      <c r="M1466" s="35"/>
      <c r="N1466" s="35"/>
      <c r="O1466" s="35"/>
      <c r="P1466" s="214"/>
    </row>
    <row r="1467" spans="3:16" x14ac:dyDescent="0.2">
      <c r="C1467" s="213"/>
      <c r="D1467" s="35"/>
      <c r="E1467" s="35"/>
      <c r="F1467" s="35"/>
      <c r="G1467" s="35"/>
      <c r="H1467" s="35"/>
      <c r="I1467" s="35"/>
      <c r="J1467" s="35"/>
      <c r="K1467" s="35"/>
      <c r="L1467" s="35"/>
      <c r="M1467" s="35"/>
      <c r="N1467" s="35"/>
      <c r="O1467" s="35"/>
      <c r="P1467" s="214"/>
    </row>
    <row r="1468" spans="3:16" x14ac:dyDescent="0.2">
      <c r="C1468" s="213"/>
      <c r="D1468" s="35"/>
      <c r="E1468" s="35"/>
      <c r="F1468" s="35"/>
      <c r="G1468" s="35"/>
      <c r="H1468" s="35"/>
      <c r="I1468" s="35"/>
      <c r="J1468" s="35"/>
      <c r="K1468" s="35"/>
      <c r="L1468" s="35"/>
      <c r="M1468" s="35"/>
      <c r="N1468" s="35"/>
      <c r="O1468" s="35"/>
      <c r="P1468" s="214"/>
    </row>
    <row r="1469" spans="3:16" x14ac:dyDescent="0.2">
      <c r="C1469" s="213"/>
      <c r="D1469" s="35"/>
      <c r="E1469" s="35"/>
      <c r="F1469" s="35"/>
      <c r="G1469" s="35"/>
      <c r="H1469" s="35"/>
      <c r="I1469" s="35"/>
      <c r="J1469" s="35"/>
      <c r="K1469" s="35"/>
      <c r="L1469" s="35"/>
      <c r="M1469" s="35"/>
      <c r="N1469" s="35"/>
      <c r="O1469" s="35"/>
      <c r="P1469" s="214"/>
    </row>
    <row r="1470" spans="3:16" x14ac:dyDescent="0.2">
      <c r="C1470" s="213"/>
      <c r="D1470" s="35"/>
      <c r="E1470" s="35"/>
      <c r="F1470" s="35"/>
      <c r="G1470" s="35"/>
      <c r="H1470" s="35"/>
      <c r="I1470" s="35"/>
      <c r="J1470" s="35"/>
      <c r="K1470" s="35"/>
      <c r="L1470" s="35"/>
      <c r="M1470" s="35"/>
      <c r="N1470" s="35"/>
      <c r="O1470" s="35"/>
      <c r="P1470" s="214"/>
    </row>
    <row r="1471" spans="3:16" x14ac:dyDescent="0.2">
      <c r="C1471" s="213"/>
      <c r="D1471" s="35"/>
      <c r="E1471" s="35"/>
      <c r="F1471" s="35"/>
      <c r="G1471" s="35"/>
      <c r="H1471" s="35"/>
      <c r="I1471" s="35"/>
      <c r="J1471" s="35"/>
      <c r="K1471" s="35"/>
      <c r="L1471" s="35"/>
      <c r="M1471" s="35"/>
      <c r="N1471" s="35"/>
      <c r="O1471" s="35"/>
      <c r="P1471" s="214"/>
    </row>
    <row r="1472" spans="3:16" x14ac:dyDescent="0.2">
      <c r="C1472" s="213"/>
      <c r="D1472" s="35"/>
      <c r="E1472" s="35"/>
      <c r="F1472" s="35"/>
      <c r="G1472" s="35"/>
      <c r="H1472" s="35"/>
      <c r="I1472" s="35"/>
      <c r="J1472" s="35"/>
      <c r="K1472" s="35"/>
      <c r="L1472" s="35"/>
      <c r="M1472" s="35"/>
      <c r="N1472" s="35"/>
      <c r="O1472" s="35"/>
      <c r="P1472" s="214"/>
    </row>
    <row r="1473" spans="2:16" x14ac:dyDescent="0.2">
      <c r="C1473" s="213"/>
      <c r="D1473" s="35"/>
      <c r="E1473" s="35"/>
      <c r="F1473" s="35"/>
      <c r="G1473" s="35"/>
      <c r="H1473" s="35"/>
      <c r="I1473" s="35"/>
      <c r="J1473" s="35"/>
      <c r="K1473" s="35"/>
      <c r="L1473" s="35"/>
      <c r="M1473" s="35"/>
      <c r="N1473" s="35"/>
      <c r="O1473" s="35"/>
      <c r="P1473" s="214"/>
    </row>
    <row r="1474" spans="2:16" x14ac:dyDescent="0.2">
      <c r="C1474" s="213"/>
      <c r="D1474" s="35"/>
      <c r="E1474" s="35"/>
      <c r="F1474" s="35"/>
      <c r="G1474" s="35"/>
      <c r="H1474" s="35"/>
      <c r="I1474" s="35"/>
      <c r="J1474" s="35"/>
      <c r="K1474" s="35"/>
      <c r="L1474" s="35"/>
      <c r="M1474" s="35"/>
      <c r="N1474" s="35"/>
      <c r="O1474" s="35"/>
      <c r="P1474" s="214"/>
    </row>
    <row r="1475" spans="2:16" x14ac:dyDescent="0.2">
      <c r="C1475" s="213"/>
      <c r="D1475" s="35"/>
      <c r="E1475" s="35"/>
      <c r="F1475" s="35"/>
      <c r="G1475" s="35"/>
      <c r="H1475" s="35"/>
      <c r="I1475" s="35"/>
      <c r="J1475" s="35"/>
      <c r="K1475" s="35"/>
      <c r="L1475" s="35"/>
      <c r="M1475" s="35"/>
      <c r="N1475" s="35"/>
      <c r="O1475" s="35"/>
      <c r="P1475" s="214"/>
    </row>
    <row r="1476" spans="2:16" x14ac:dyDescent="0.2">
      <c r="C1476" s="213"/>
      <c r="D1476" s="35"/>
      <c r="E1476" s="35"/>
      <c r="F1476" s="35"/>
      <c r="G1476" s="35"/>
      <c r="H1476" s="35"/>
      <c r="I1476" s="35"/>
      <c r="J1476" s="35"/>
      <c r="K1476" s="35"/>
      <c r="L1476" s="35"/>
      <c r="M1476" s="35"/>
      <c r="N1476" s="35"/>
      <c r="O1476" s="35"/>
      <c r="P1476" s="214"/>
    </row>
    <row r="1477" spans="2:16" x14ac:dyDescent="0.2">
      <c r="C1477" s="213"/>
      <c r="D1477" s="35"/>
      <c r="E1477" s="35"/>
      <c r="F1477" s="35"/>
      <c r="G1477" s="35"/>
      <c r="H1477" s="35"/>
      <c r="I1477" s="35"/>
      <c r="J1477" s="35"/>
      <c r="K1477" s="35"/>
      <c r="L1477" s="35"/>
      <c r="M1477" s="35"/>
      <c r="N1477" s="35"/>
      <c r="O1477" s="35"/>
      <c r="P1477" s="214"/>
    </row>
    <row r="1478" spans="2:16" x14ac:dyDescent="0.2">
      <c r="C1478" s="213"/>
      <c r="D1478" s="35"/>
      <c r="E1478" s="35"/>
      <c r="F1478" s="35"/>
      <c r="G1478" s="35"/>
      <c r="H1478" s="35"/>
      <c r="I1478" s="35"/>
      <c r="J1478" s="35"/>
      <c r="K1478" s="35"/>
      <c r="L1478" s="35"/>
      <c r="M1478" s="35"/>
      <c r="N1478" s="35"/>
      <c r="O1478" s="35"/>
      <c r="P1478" s="214"/>
    </row>
    <row r="1479" spans="2:16" x14ac:dyDescent="0.2">
      <c r="C1479" s="213"/>
      <c r="D1479" s="35"/>
      <c r="E1479" s="35"/>
      <c r="F1479" s="35"/>
      <c r="G1479" s="35"/>
      <c r="H1479" s="35"/>
      <c r="I1479" s="35"/>
      <c r="J1479" s="35"/>
      <c r="K1479" s="35"/>
      <c r="L1479" s="35"/>
      <c r="M1479" s="35"/>
      <c r="N1479" s="35"/>
      <c r="O1479" s="35"/>
      <c r="P1479" s="214"/>
    </row>
    <row r="1480" spans="2:16" x14ac:dyDescent="0.2">
      <c r="C1480" s="213"/>
      <c r="D1480" s="35"/>
      <c r="E1480" s="35"/>
      <c r="F1480" s="35"/>
      <c r="G1480" s="35"/>
      <c r="H1480" s="35"/>
      <c r="I1480" s="35"/>
      <c r="J1480" s="35"/>
      <c r="K1480" s="35"/>
      <c r="L1480" s="35"/>
      <c r="M1480" s="35"/>
      <c r="N1480" s="35"/>
      <c r="O1480" s="35"/>
      <c r="P1480" s="214"/>
    </row>
    <row r="1481" spans="2:16" x14ac:dyDescent="0.2">
      <c r="C1481" s="215"/>
      <c r="D1481" s="216"/>
      <c r="E1481" s="216"/>
      <c r="F1481" s="216"/>
      <c r="G1481" s="216"/>
      <c r="H1481" s="216"/>
      <c r="I1481" s="216"/>
      <c r="J1481" s="216"/>
      <c r="K1481" s="216"/>
      <c r="L1481" s="216"/>
      <c r="M1481" s="216"/>
      <c r="N1481" s="216"/>
      <c r="O1481" s="216"/>
      <c r="P1481" s="217"/>
    </row>
    <row r="1484" spans="2:16" ht="15" x14ac:dyDescent="0.25">
      <c r="B1484" s="203" t="str">
        <f>Máximo!$B$779</f>
        <v>Serviço</v>
      </c>
    </row>
    <row r="1501" spans="2:2" ht="15" x14ac:dyDescent="0.25">
      <c r="B1501" s="203" t="str">
        <f>Máximo!$B$785</f>
        <v>Treinamento</v>
      </c>
    </row>
    <row r="1518" spans="2:7" ht="15" x14ac:dyDescent="0.25">
      <c r="B1518" s="203" t="str">
        <f>Máximo!$B$792</f>
        <v>Arquitetura Física e Lógica</v>
      </c>
    </row>
    <row r="1520" spans="2:7" x14ac:dyDescent="0.2">
      <c r="C1520" s="739" t="s">
        <v>167</v>
      </c>
      <c r="D1520" s="740"/>
      <c r="E1520" s="740"/>
      <c r="F1520" s="740"/>
      <c r="G1520" s="741"/>
    </row>
    <row r="1521" spans="1:16" x14ac:dyDescent="0.2">
      <c r="A1521" s="45"/>
      <c r="C1521" s="707" t="str">
        <f>IF('Prop F'!$E$796="","",'Prop F'!$E$796)</f>
        <v/>
      </c>
      <c r="D1521" s="708"/>
      <c r="E1521" s="708"/>
      <c r="F1521" s="708"/>
      <c r="G1521" s="708"/>
      <c r="H1521" s="708"/>
      <c r="I1521" s="708"/>
      <c r="J1521" s="708"/>
      <c r="K1521" s="708"/>
      <c r="L1521" s="709"/>
    </row>
    <row r="1522" spans="1:16" x14ac:dyDescent="0.2">
      <c r="A1522" s="45"/>
      <c r="C1522" s="710"/>
      <c r="D1522" s="711"/>
      <c r="E1522" s="711"/>
      <c r="F1522" s="711"/>
      <c r="G1522" s="711"/>
      <c r="H1522" s="711"/>
      <c r="I1522" s="711"/>
      <c r="J1522" s="711"/>
      <c r="K1522" s="711"/>
      <c r="L1522" s="712"/>
    </row>
    <row r="1523" spans="1:16" x14ac:dyDescent="0.2">
      <c r="A1523" s="45"/>
      <c r="C1523" s="710"/>
      <c r="D1523" s="711"/>
      <c r="E1523" s="711"/>
      <c r="F1523" s="711"/>
      <c r="G1523" s="711"/>
      <c r="H1523" s="711"/>
      <c r="I1523" s="711"/>
      <c r="J1523" s="711"/>
      <c r="K1523" s="711"/>
      <c r="L1523" s="712"/>
    </row>
    <row r="1524" spans="1:16" x14ac:dyDescent="0.2">
      <c r="A1524" s="45"/>
      <c r="C1524" s="710"/>
      <c r="D1524" s="711"/>
      <c r="E1524" s="711"/>
      <c r="F1524" s="711"/>
      <c r="G1524" s="711"/>
      <c r="H1524" s="711"/>
      <c r="I1524" s="711"/>
      <c r="J1524" s="711"/>
      <c r="K1524" s="711"/>
      <c r="L1524" s="712"/>
    </row>
    <row r="1525" spans="1:16" x14ac:dyDescent="0.2">
      <c r="A1525" s="45"/>
      <c r="C1525" s="710"/>
      <c r="D1525" s="711"/>
      <c r="E1525" s="711"/>
      <c r="F1525" s="711"/>
      <c r="G1525" s="711"/>
      <c r="H1525" s="711"/>
      <c r="I1525" s="711"/>
      <c r="J1525" s="711"/>
      <c r="K1525" s="711"/>
      <c r="L1525" s="712"/>
    </row>
    <row r="1526" spans="1:16" x14ac:dyDescent="0.2">
      <c r="A1526" s="45"/>
      <c r="C1526" s="710"/>
      <c r="D1526" s="711"/>
      <c r="E1526" s="711"/>
      <c r="F1526" s="711"/>
      <c r="G1526" s="711"/>
      <c r="H1526" s="711"/>
      <c r="I1526" s="711"/>
      <c r="J1526" s="711"/>
      <c r="K1526" s="711"/>
      <c r="L1526" s="712"/>
    </row>
    <row r="1527" spans="1:16" x14ac:dyDescent="0.2">
      <c r="A1527" s="45"/>
      <c r="C1527" s="713"/>
      <c r="D1527" s="714"/>
      <c r="E1527" s="714"/>
      <c r="F1527" s="714"/>
      <c r="G1527" s="714"/>
      <c r="H1527" s="714"/>
      <c r="I1527" s="714"/>
      <c r="J1527" s="714"/>
      <c r="K1527" s="714"/>
      <c r="L1527" s="715"/>
    </row>
    <row r="1528" spans="1:16" ht="12.75" customHeight="1" x14ac:dyDescent="0.2"/>
    <row r="1529" spans="1:16" ht="12.75" customHeight="1" x14ac:dyDescent="0.2"/>
    <row r="1530" spans="1:16" ht="12.75" customHeight="1" x14ac:dyDescent="0.25">
      <c r="B1530" s="203" t="str">
        <f>Máximo!$B$800</f>
        <v>Cronograma</v>
      </c>
    </row>
    <row r="1531" spans="1:16" ht="12.75" customHeight="1" x14ac:dyDescent="0.2"/>
    <row r="1532" spans="1:16" x14ac:dyDescent="0.2">
      <c r="B1532" s="204"/>
      <c r="C1532" s="441" t="s">
        <v>105</v>
      </c>
      <c r="D1532" s="441"/>
      <c r="E1532" s="441"/>
      <c r="F1532" s="442"/>
      <c r="G1532" s="205" t="str">
        <f>IF('Prop F'!$E$804="","",'Prop F'!$E$804)</f>
        <v/>
      </c>
      <c r="K1532" s="721" t="s">
        <v>106</v>
      </c>
      <c r="L1532" s="722"/>
      <c r="M1532" s="723"/>
      <c r="N1532" s="45"/>
      <c r="O1532" s="45"/>
    </row>
    <row r="1533" spans="1:16" x14ac:dyDescent="0.2">
      <c r="K1533" s="707" t="str">
        <f>IF('Prop F'!$K$804="","",'Prop F'!$K$804)</f>
        <v/>
      </c>
      <c r="L1533" s="708"/>
      <c r="M1533" s="708"/>
      <c r="N1533" s="708"/>
      <c r="O1533" s="708"/>
      <c r="P1533" s="709"/>
    </row>
    <row r="1534" spans="1:16" ht="28.5" customHeight="1" x14ac:dyDescent="0.2">
      <c r="C1534" s="441" t="s">
        <v>107</v>
      </c>
      <c r="D1534" s="441"/>
      <c r="E1534" s="441"/>
      <c r="F1534" s="442"/>
      <c r="G1534" s="205" t="str">
        <f>IF('Prop F'!$E$808="","",'Prop F'!$E$808)</f>
        <v/>
      </c>
      <c r="K1534" s="710"/>
      <c r="L1534" s="711"/>
      <c r="M1534" s="711"/>
      <c r="N1534" s="711"/>
      <c r="O1534" s="711"/>
      <c r="P1534" s="712"/>
    </row>
    <row r="1535" spans="1:16" x14ac:dyDescent="0.2">
      <c r="K1535" s="710"/>
      <c r="L1535" s="711"/>
      <c r="M1535" s="711"/>
      <c r="N1535" s="711"/>
      <c r="O1535" s="711"/>
      <c r="P1535" s="712"/>
    </row>
    <row r="1536" spans="1:16" ht="36" customHeight="1" x14ac:dyDescent="0.2">
      <c r="C1536" s="441" t="s">
        <v>124</v>
      </c>
      <c r="D1536" s="441"/>
      <c r="E1536" s="441"/>
      <c r="F1536" s="442"/>
      <c r="G1536" s="205" t="str">
        <f>IF('Prop F'!$K$808="","",'Prop F'!$K$808)</f>
        <v/>
      </c>
      <c r="K1536" s="713"/>
      <c r="L1536" s="714"/>
      <c r="M1536" s="714"/>
      <c r="N1536" s="714"/>
      <c r="O1536" s="714"/>
      <c r="P1536" s="715"/>
    </row>
    <row r="1539" spans="2:14" ht="15" x14ac:dyDescent="0.25">
      <c r="B1539" s="203" t="str">
        <f>Máximo!$B$813</f>
        <v>Mapa de Esforço</v>
      </c>
    </row>
    <row r="1541" spans="2:14" x14ac:dyDescent="0.2">
      <c r="D1541" s="200"/>
      <c r="E1541" s="200"/>
      <c r="F1541" s="208" t="s">
        <v>71</v>
      </c>
      <c r="G1541" s="205" t="str">
        <f>IF('Prop F'!$I$831="","",'Prop F'!$I$831)</f>
        <v/>
      </c>
      <c r="L1541" s="208" t="s">
        <v>72</v>
      </c>
      <c r="M1541" s="724" t="str">
        <f>IF('Prop F'!$I$850="","",'Prop F'!$I$850)</f>
        <v/>
      </c>
      <c r="N1541" s="725"/>
    </row>
    <row r="1544" spans="2:14" ht="15" x14ac:dyDescent="0.25">
      <c r="B1544" s="203" t="str">
        <f>Máximo!$B$854</f>
        <v>Gestão de Mudança</v>
      </c>
    </row>
    <row r="1546" spans="2:14" ht="12.75" customHeight="1" x14ac:dyDescent="0.2">
      <c r="C1546" s="766" t="s">
        <v>125</v>
      </c>
      <c r="D1546" s="767"/>
      <c r="E1546" s="767"/>
      <c r="F1546" s="767"/>
      <c r="G1546" s="767"/>
      <c r="H1546" s="767"/>
      <c r="I1546" s="768"/>
    </row>
    <row r="1547" spans="2:14" x14ac:dyDescent="0.2">
      <c r="C1547" s="707" t="str">
        <f>IF('Prop F'!$F$858="","",'Prop F'!$F$858)</f>
        <v/>
      </c>
      <c r="D1547" s="708"/>
      <c r="E1547" s="708"/>
      <c r="F1547" s="708"/>
      <c r="G1547" s="708"/>
      <c r="H1547" s="708"/>
      <c r="I1547" s="708"/>
      <c r="J1547" s="708"/>
      <c r="K1547" s="708"/>
      <c r="L1547" s="709"/>
    </row>
    <row r="1548" spans="2:14" x14ac:dyDescent="0.2">
      <c r="C1548" s="710"/>
      <c r="D1548" s="711"/>
      <c r="E1548" s="711"/>
      <c r="F1548" s="711"/>
      <c r="G1548" s="711"/>
      <c r="H1548" s="711"/>
      <c r="I1548" s="711"/>
      <c r="J1548" s="711"/>
      <c r="K1548" s="711"/>
      <c r="L1548" s="712"/>
    </row>
    <row r="1549" spans="2:14" x14ac:dyDescent="0.2">
      <c r="C1549" s="710"/>
      <c r="D1549" s="711"/>
      <c r="E1549" s="711"/>
      <c r="F1549" s="711"/>
      <c r="G1549" s="711"/>
      <c r="H1549" s="711"/>
      <c r="I1549" s="711"/>
      <c r="J1549" s="711"/>
      <c r="K1549" s="711"/>
      <c r="L1549" s="712"/>
    </row>
    <row r="1550" spans="2:14" x14ac:dyDescent="0.2">
      <c r="C1550" s="710"/>
      <c r="D1550" s="711"/>
      <c r="E1550" s="711"/>
      <c r="F1550" s="711"/>
      <c r="G1550" s="711"/>
      <c r="H1550" s="711"/>
      <c r="I1550" s="711"/>
      <c r="J1550" s="711"/>
      <c r="K1550" s="711"/>
      <c r="L1550" s="712"/>
    </row>
    <row r="1551" spans="2:14" x14ac:dyDescent="0.2">
      <c r="C1551" s="710"/>
      <c r="D1551" s="711"/>
      <c r="E1551" s="711"/>
      <c r="F1551" s="711"/>
      <c r="G1551" s="711"/>
      <c r="H1551" s="711"/>
      <c r="I1551" s="711"/>
      <c r="J1551" s="711"/>
      <c r="K1551" s="711"/>
      <c r="L1551" s="712"/>
    </row>
    <row r="1552" spans="2:14" x14ac:dyDescent="0.2">
      <c r="C1552" s="710"/>
      <c r="D1552" s="711"/>
      <c r="E1552" s="711"/>
      <c r="F1552" s="711"/>
      <c r="G1552" s="711"/>
      <c r="H1552" s="711"/>
      <c r="I1552" s="711"/>
      <c r="J1552" s="711"/>
      <c r="K1552" s="711"/>
      <c r="L1552" s="712"/>
    </row>
    <row r="1553" spans="1:16" x14ac:dyDescent="0.2">
      <c r="A1553" s="45"/>
      <c r="B1553" s="45"/>
      <c r="C1553" s="713"/>
      <c r="D1553" s="714"/>
      <c r="E1553" s="714"/>
      <c r="F1553" s="714"/>
      <c r="G1553" s="714"/>
      <c r="H1553" s="714"/>
      <c r="I1553" s="714"/>
      <c r="J1553" s="714"/>
      <c r="K1553" s="714"/>
      <c r="L1553" s="715"/>
      <c r="M1553" s="45"/>
      <c r="N1553" s="45"/>
    </row>
    <row r="1554" spans="1:16" x14ac:dyDescent="0.2">
      <c r="A1554" s="45"/>
      <c r="B1554" s="45"/>
      <c r="C1554" s="45"/>
      <c r="D1554" s="45"/>
      <c r="E1554" s="45"/>
      <c r="F1554" s="45"/>
      <c r="J1554" s="45"/>
      <c r="K1554" s="45"/>
      <c r="L1554" s="45"/>
      <c r="M1554" s="45"/>
      <c r="N1554" s="45"/>
    </row>
    <row r="1555" spans="1:16" x14ac:dyDescent="0.2">
      <c r="A1555" s="45"/>
      <c r="B1555" s="45"/>
      <c r="C1555" s="45"/>
      <c r="D1555" s="45"/>
      <c r="E1555" s="45"/>
      <c r="F1555" s="45"/>
      <c r="J1555" s="45"/>
      <c r="K1555" s="45"/>
      <c r="L1555" s="45"/>
      <c r="M1555" s="45"/>
      <c r="N1555" s="45"/>
    </row>
    <row r="1556" spans="1:16" ht="15" x14ac:dyDescent="0.25">
      <c r="A1556" s="45"/>
      <c r="B1556" s="203" t="str">
        <f>Máximo!$B$864</f>
        <v>Suporte e Manutenção (Garantia)</v>
      </c>
      <c r="C1556" s="45"/>
      <c r="D1556" s="45"/>
      <c r="E1556" s="45"/>
      <c r="F1556" s="45"/>
      <c r="J1556" s="45"/>
      <c r="K1556" s="45"/>
      <c r="L1556" s="45"/>
      <c r="M1556" s="45"/>
      <c r="N1556" s="45"/>
    </row>
    <row r="1557" spans="1:16" x14ac:dyDescent="0.2">
      <c r="A1557" s="45"/>
      <c r="B1557" s="45"/>
      <c r="C1557" s="45"/>
      <c r="D1557" s="45"/>
      <c r="E1557" s="45"/>
      <c r="F1557" s="45"/>
      <c r="J1557" s="45"/>
      <c r="K1557" s="45"/>
      <c r="L1557" s="45"/>
      <c r="M1557" s="45"/>
      <c r="N1557" s="45"/>
    </row>
    <row r="1558" spans="1:16" x14ac:dyDescent="0.2">
      <c r="D1558" s="200"/>
      <c r="E1558" s="200"/>
      <c r="F1558" s="208" t="s">
        <v>201</v>
      </c>
      <c r="G1558" s="205" t="str">
        <f>IF('Prop F'!$D$868="","",'Prop F'!$D$868)</f>
        <v/>
      </c>
      <c r="H1558" s="45"/>
      <c r="L1558" s="208" t="s">
        <v>127</v>
      </c>
      <c r="M1558" s="724" t="str">
        <f>IF('Prop F'!$K$868="","",'Prop F'!$K$868)</f>
        <v/>
      </c>
      <c r="N1558" s="725"/>
      <c r="O1558" s="45"/>
      <c r="P1558" s="45"/>
    </row>
    <row r="1559" spans="1:16" x14ac:dyDescent="0.2">
      <c r="D1559" s="45"/>
      <c r="E1559" s="45"/>
      <c r="F1559" s="208"/>
      <c r="G1559" s="45"/>
      <c r="H1559" s="45"/>
      <c r="L1559" s="45"/>
      <c r="M1559" s="45"/>
      <c r="N1559" s="45"/>
      <c r="O1559" s="45"/>
      <c r="P1559" s="45"/>
    </row>
    <row r="1560" spans="1:16" x14ac:dyDescent="0.2">
      <c r="D1560" s="200"/>
      <c r="E1560" s="200"/>
      <c r="F1560" s="208" t="s">
        <v>128</v>
      </c>
      <c r="G1560" s="205" t="str">
        <f>IF('Prop F'!$D$870="","",'Prop F'!$D$870)</f>
        <v/>
      </c>
      <c r="H1560" s="45"/>
      <c r="L1560" s="208" t="s">
        <v>129</v>
      </c>
      <c r="M1560" s="724" t="str">
        <f>IF('Prop F'!$K$870="","",'Prop F'!$K$870)</f>
        <v/>
      </c>
      <c r="N1560" s="725"/>
      <c r="O1560" s="45"/>
      <c r="P1560" s="45"/>
    </row>
    <row r="1561" spans="1:16" x14ac:dyDescent="0.2">
      <c r="A1561" s="45"/>
      <c r="B1561" s="45"/>
      <c r="C1561" s="45"/>
      <c r="D1561" s="45"/>
      <c r="E1561" s="45"/>
      <c r="F1561" s="208"/>
      <c r="J1561" s="45"/>
      <c r="K1561" s="45"/>
      <c r="L1561" s="45"/>
      <c r="M1561" s="45"/>
      <c r="N1561" s="45"/>
    </row>
    <row r="1562" spans="1:16" ht="12.75" customHeight="1" x14ac:dyDescent="0.2">
      <c r="A1562" s="45"/>
      <c r="B1562" s="45"/>
      <c r="C1562" s="721" t="s">
        <v>205</v>
      </c>
      <c r="D1562" s="722"/>
      <c r="E1562" s="723"/>
      <c r="F1562" s="45"/>
      <c r="G1562" s="45"/>
      <c r="J1562" s="45"/>
      <c r="K1562" s="721" t="s">
        <v>147</v>
      </c>
      <c r="L1562" s="722"/>
      <c r="M1562" s="723"/>
      <c r="N1562" s="45"/>
      <c r="O1562" s="45"/>
    </row>
    <row r="1563" spans="1:16" x14ac:dyDescent="0.2">
      <c r="A1563" s="45"/>
      <c r="B1563" s="45"/>
      <c r="C1563" s="707" t="str">
        <f>IF('Prop F'!$D$878="","",'Prop F'!$D$878)</f>
        <v/>
      </c>
      <c r="D1563" s="708"/>
      <c r="E1563" s="708"/>
      <c r="F1563" s="708"/>
      <c r="G1563" s="708"/>
      <c r="H1563" s="709"/>
      <c r="J1563" s="45"/>
      <c r="K1563" s="707" t="str">
        <f>IF('Prop F'!$K$878="","",'Prop F'!$K$878)</f>
        <v/>
      </c>
      <c r="L1563" s="708"/>
      <c r="M1563" s="708"/>
      <c r="N1563" s="708"/>
      <c r="O1563" s="708"/>
      <c r="P1563" s="709"/>
    </row>
    <row r="1564" spans="1:16" x14ac:dyDescent="0.2">
      <c r="A1564" s="45"/>
      <c r="B1564" s="45"/>
      <c r="C1564" s="710"/>
      <c r="D1564" s="711"/>
      <c r="E1564" s="711"/>
      <c r="F1564" s="711"/>
      <c r="G1564" s="711"/>
      <c r="H1564" s="712"/>
      <c r="J1564" s="45"/>
      <c r="K1564" s="710"/>
      <c r="L1564" s="711"/>
      <c r="M1564" s="711"/>
      <c r="N1564" s="711"/>
      <c r="O1564" s="711"/>
      <c r="P1564" s="712"/>
    </row>
    <row r="1565" spans="1:16" x14ac:dyDescent="0.2">
      <c r="A1565" s="45"/>
      <c r="B1565" s="45"/>
      <c r="C1565" s="710"/>
      <c r="D1565" s="711"/>
      <c r="E1565" s="711"/>
      <c r="F1565" s="711"/>
      <c r="G1565" s="711"/>
      <c r="H1565" s="712"/>
      <c r="J1565" s="45"/>
      <c r="K1565" s="710"/>
      <c r="L1565" s="711"/>
      <c r="M1565" s="711"/>
      <c r="N1565" s="711"/>
      <c r="O1565" s="711"/>
      <c r="P1565" s="712"/>
    </row>
    <row r="1566" spans="1:16" x14ac:dyDescent="0.2">
      <c r="A1566" s="45"/>
      <c r="B1566" s="45"/>
      <c r="C1566" s="710"/>
      <c r="D1566" s="711"/>
      <c r="E1566" s="711"/>
      <c r="F1566" s="711"/>
      <c r="G1566" s="711"/>
      <c r="H1566" s="712"/>
      <c r="J1566" s="45"/>
      <c r="K1566" s="710"/>
      <c r="L1566" s="711"/>
      <c r="M1566" s="711"/>
      <c r="N1566" s="711"/>
      <c r="O1566" s="711"/>
      <c r="P1566" s="712"/>
    </row>
    <row r="1567" spans="1:16" x14ac:dyDescent="0.2">
      <c r="A1567" s="45"/>
      <c r="B1567" s="45"/>
      <c r="C1567" s="710"/>
      <c r="D1567" s="711"/>
      <c r="E1567" s="711"/>
      <c r="F1567" s="711"/>
      <c r="G1567" s="711"/>
      <c r="H1567" s="712"/>
      <c r="J1567" s="45"/>
      <c r="K1567" s="710"/>
      <c r="L1567" s="711"/>
      <c r="M1567" s="711"/>
      <c r="N1567" s="711"/>
      <c r="O1567" s="711"/>
      <c r="P1567" s="712"/>
    </row>
    <row r="1568" spans="1:16" x14ac:dyDescent="0.2">
      <c r="A1568" s="45"/>
      <c r="B1568" s="45"/>
      <c r="C1568" s="710"/>
      <c r="D1568" s="711"/>
      <c r="E1568" s="711"/>
      <c r="F1568" s="711"/>
      <c r="G1568" s="711"/>
      <c r="H1568" s="712"/>
      <c r="J1568" s="45"/>
      <c r="K1568" s="710"/>
      <c r="L1568" s="711"/>
      <c r="M1568" s="711"/>
      <c r="N1568" s="711"/>
      <c r="O1568" s="711"/>
      <c r="P1568" s="712"/>
    </row>
    <row r="1569" spans="1:16" x14ac:dyDescent="0.2">
      <c r="A1569" s="45"/>
      <c r="B1569" s="45"/>
      <c r="C1569" s="713"/>
      <c r="D1569" s="714"/>
      <c r="E1569" s="714"/>
      <c r="F1569" s="714"/>
      <c r="G1569" s="714"/>
      <c r="H1569" s="715"/>
      <c r="J1569" s="45"/>
      <c r="K1569" s="713"/>
      <c r="L1569" s="714"/>
      <c r="M1569" s="714"/>
      <c r="N1569" s="714"/>
      <c r="O1569" s="714"/>
      <c r="P1569" s="715"/>
    </row>
    <row r="1570" spans="1:16" x14ac:dyDescent="0.2">
      <c r="A1570" s="45"/>
      <c r="B1570" s="45"/>
      <c r="C1570" s="45"/>
      <c r="D1570" s="45"/>
      <c r="E1570" s="45"/>
      <c r="F1570" s="45"/>
      <c r="J1570" s="45"/>
      <c r="K1570" s="45"/>
      <c r="L1570" s="45"/>
      <c r="M1570" s="45"/>
      <c r="N1570" s="45"/>
    </row>
    <row r="1571" spans="1:16" ht="26.25" customHeight="1" x14ac:dyDescent="0.2">
      <c r="C1571" s="441" t="s">
        <v>149</v>
      </c>
      <c r="D1571" s="441"/>
      <c r="E1571" s="441"/>
      <c r="F1571" s="442"/>
      <c r="G1571" s="218" t="str">
        <f>IF('Prop F'!$D$887="","",'Prop F'!$D$887)</f>
        <v/>
      </c>
      <c r="H1571" s="45"/>
      <c r="L1571" s="45"/>
      <c r="M1571" s="45"/>
      <c r="N1571" s="45"/>
      <c r="O1571" s="45"/>
      <c r="P1571" s="45"/>
    </row>
    <row r="1572" spans="1:16" x14ac:dyDescent="0.2">
      <c r="A1572" s="45"/>
      <c r="B1572" s="45"/>
      <c r="C1572" s="45"/>
      <c r="D1572" s="45"/>
      <c r="E1572" s="45"/>
      <c r="F1572" s="45"/>
      <c r="J1572" s="45"/>
      <c r="K1572" s="45"/>
      <c r="L1572" s="45"/>
      <c r="M1572" s="45"/>
      <c r="N1572" s="45"/>
    </row>
    <row r="1573" spans="1:16" ht="12.75" customHeight="1" x14ac:dyDescent="0.2">
      <c r="A1573" s="45"/>
      <c r="B1573" s="45"/>
      <c r="C1573" s="721" t="s">
        <v>146</v>
      </c>
      <c r="D1573" s="722"/>
      <c r="E1573" s="722"/>
      <c r="F1573" s="723"/>
      <c r="G1573" s="45"/>
      <c r="J1573" s="45"/>
      <c r="K1573" s="45"/>
      <c r="L1573" s="45"/>
      <c r="M1573" s="45"/>
      <c r="N1573" s="45"/>
    </row>
    <row r="1574" spans="1:16" x14ac:dyDescent="0.2">
      <c r="A1574" s="45"/>
      <c r="B1574" s="45"/>
      <c r="C1574" s="707" t="str">
        <f>IF('Prop F'!$D$891="","",'Prop F'!$D$891)</f>
        <v/>
      </c>
      <c r="D1574" s="708"/>
      <c r="E1574" s="708"/>
      <c r="F1574" s="708"/>
      <c r="G1574" s="708"/>
      <c r="H1574" s="708"/>
      <c r="I1574" s="708"/>
      <c r="J1574" s="708"/>
      <c r="K1574" s="708"/>
      <c r="L1574" s="709"/>
      <c r="M1574" s="45"/>
      <c r="N1574" s="45"/>
    </row>
    <row r="1575" spans="1:16" x14ac:dyDescent="0.2">
      <c r="A1575" s="45"/>
      <c r="B1575" s="45"/>
      <c r="C1575" s="710"/>
      <c r="D1575" s="711"/>
      <c r="E1575" s="711"/>
      <c r="F1575" s="711"/>
      <c r="G1575" s="711"/>
      <c r="H1575" s="711"/>
      <c r="I1575" s="711"/>
      <c r="J1575" s="711"/>
      <c r="K1575" s="711"/>
      <c r="L1575" s="712"/>
      <c r="M1575" s="45"/>
      <c r="N1575" s="45"/>
    </row>
    <row r="1576" spans="1:16" x14ac:dyDescent="0.2">
      <c r="A1576" s="45"/>
      <c r="B1576" s="45"/>
      <c r="C1576" s="710"/>
      <c r="D1576" s="711"/>
      <c r="E1576" s="711"/>
      <c r="F1576" s="711"/>
      <c r="G1576" s="711"/>
      <c r="H1576" s="711"/>
      <c r="I1576" s="711"/>
      <c r="J1576" s="711"/>
      <c r="K1576" s="711"/>
      <c r="L1576" s="712"/>
      <c r="M1576" s="45"/>
      <c r="N1576" s="45"/>
    </row>
    <row r="1577" spans="1:16" x14ac:dyDescent="0.2">
      <c r="A1577" s="45"/>
      <c r="B1577" s="45"/>
      <c r="C1577" s="710"/>
      <c r="D1577" s="711"/>
      <c r="E1577" s="711"/>
      <c r="F1577" s="711"/>
      <c r="G1577" s="711"/>
      <c r="H1577" s="711"/>
      <c r="I1577" s="711"/>
      <c r="J1577" s="711"/>
      <c r="K1577" s="711"/>
      <c r="L1577" s="712"/>
      <c r="M1577" s="45"/>
      <c r="N1577" s="45"/>
    </row>
    <row r="1578" spans="1:16" x14ac:dyDescent="0.2">
      <c r="A1578" s="45"/>
      <c r="B1578" s="45"/>
      <c r="C1578" s="710"/>
      <c r="D1578" s="711"/>
      <c r="E1578" s="711"/>
      <c r="F1578" s="711"/>
      <c r="G1578" s="711"/>
      <c r="H1578" s="711"/>
      <c r="I1578" s="711"/>
      <c r="J1578" s="711"/>
      <c r="K1578" s="711"/>
      <c r="L1578" s="712"/>
      <c r="M1578" s="45"/>
      <c r="N1578" s="45"/>
    </row>
    <row r="1579" spans="1:16" x14ac:dyDescent="0.2">
      <c r="A1579" s="45"/>
      <c r="B1579" s="45"/>
      <c r="C1579" s="710"/>
      <c r="D1579" s="711"/>
      <c r="E1579" s="711"/>
      <c r="F1579" s="711"/>
      <c r="G1579" s="711"/>
      <c r="H1579" s="711"/>
      <c r="I1579" s="711"/>
      <c r="J1579" s="711"/>
      <c r="K1579" s="711"/>
      <c r="L1579" s="712"/>
      <c r="M1579" s="45"/>
      <c r="N1579" s="45"/>
    </row>
    <row r="1580" spans="1:16" x14ac:dyDescent="0.2">
      <c r="A1580" s="45"/>
      <c r="B1580" s="45"/>
      <c r="C1580" s="713"/>
      <c r="D1580" s="714"/>
      <c r="E1580" s="714"/>
      <c r="F1580" s="714"/>
      <c r="G1580" s="714"/>
      <c r="H1580" s="714"/>
      <c r="I1580" s="714"/>
      <c r="J1580" s="714"/>
      <c r="K1580" s="714"/>
      <c r="L1580" s="715"/>
      <c r="M1580" s="45"/>
      <c r="N1580" s="45"/>
    </row>
    <row r="1581" spans="1:16" x14ac:dyDescent="0.2">
      <c r="A1581" s="45"/>
      <c r="B1581" s="45"/>
      <c r="C1581" s="45"/>
      <c r="D1581" s="45"/>
      <c r="E1581" s="45"/>
      <c r="F1581" s="45"/>
      <c r="J1581" s="45"/>
      <c r="K1581" s="45"/>
      <c r="L1581" s="45"/>
      <c r="M1581" s="45"/>
      <c r="N1581" s="45"/>
    </row>
    <row r="1582" spans="1:16" x14ac:dyDescent="0.2">
      <c r="A1582" s="45"/>
      <c r="B1582" s="45"/>
      <c r="C1582" s="45"/>
      <c r="D1582" s="45"/>
      <c r="E1582" s="45"/>
      <c r="F1582" s="45"/>
      <c r="J1582" s="45"/>
      <c r="K1582" s="45"/>
      <c r="L1582" s="45"/>
      <c r="M1582" s="45"/>
      <c r="N1582" s="45"/>
    </row>
    <row r="1583" spans="1:16" ht="15" x14ac:dyDescent="0.25">
      <c r="A1583" s="45"/>
      <c r="B1583" s="203" t="s">
        <v>202</v>
      </c>
      <c r="C1583" s="45"/>
      <c r="D1583" s="45"/>
      <c r="E1583" s="45"/>
      <c r="F1583" s="45"/>
      <c r="J1583" s="45"/>
      <c r="K1583" s="45"/>
      <c r="L1583" s="45"/>
      <c r="M1583" s="45"/>
      <c r="N1583" s="45"/>
    </row>
    <row r="1584" spans="1:16" ht="15" x14ac:dyDescent="0.25">
      <c r="A1584" s="45"/>
      <c r="B1584" s="203"/>
      <c r="C1584" s="45"/>
      <c r="D1584" s="45"/>
      <c r="E1584" s="45"/>
      <c r="F1584" s="45"/>
      <c r="J1584" s="45"/>
      <c r="K1584" s="45"/>
      <c r="L1584" s="45"/>
      <c r="M1584" s="45"/>
      <c r="N1584" s="45"/>
    </row>
    <row r="1585" spans="1:15" ht="30" customHeight="1" x14ac:dyDescent="0.2">
      <c r="A1585" s="45"/>
      <c r="B1585" s="45"/>
      <c r="C1585" s="466" t="s">
        <v>156</v>
      </c>
      <c r="D1585" s="467"/>
      <c r="E1585" s="466" t="s">
        <v>157</v>
      </c>
      <c r="F1585" s="467"/>
      <c r="G1585" s="466" t="s">
        <v>158</v>
      </c>
      <c r="H1585" s="467"/>
      <c r="I1585" s="466" t="s">
        <v>159</v>
      </c>
      <c r="J1585" s="467"/>
      <c r="K1585" s="128" t="s">
        <v>160</v>
      </c>
      <c r="L1585" s="128" t="s">
        <v>161</v>
      </c>
      <c r="M1585" s="466" t="s">
        <v>162</v>
      </c>
      <c r="N1585" s="467"/>
      <c r="O1585" s="128" t="s">
        <v>163</v>
      </c>
    </row>
    <row r="1586" spans="1:15" x14ac:dyDescent="0.2">
      <c r="A1586" s="45"/>
      <c r="B1586" s="45"/>
      <c r="C1586" s="695" t="str">
        <f>IF('Prop F'!$B904="","",'Prop F'!$B904)</f>
        <v/>
      </c>
      <c r="D1586" s="696"/>
      <c r="E1586" s="695" t="str">
        <f>IF('Prop F'!$C904="","",'Prop F'!$C904)</f>
        <v/>
      </c>
      <c r="F1586" s="696"/>
      <c r="G1586" s="695" t="str">
        <f>IF('Prop F'!$D904="","",'Prop F'!$D904)</f>
        <v/>
      </c>
      <c r="H1586" s="696"/>
      <c r="I1586" s="695" t="str">
        <f>IF('Prop F'!$E904="","",'Prop F'!$E904)</f>
        <v/>
      </c>
      <c r="J1586" s="696"/>
      <c r="K1586" s="230" t="str">
        <f>IF('Prop F'!$F904="","",'Prop F'!$F904)</f>
        <v/>
      </c>
      <c r="L1586" s="230" t="str">
        <f>IF('Prop F'!$G904="","",'Prop F'!$G904)</f>
        <v/>
      </c>
      <c r="M1586" s="695" t="str">
        <f>IF('Prop F'!$H904="","",'Prop F'!$H904)</f>
        <v/>
      </c>
      <c r="N1586" s="696"/>
      <c r="O1586" s="230" t="str">
        <f>IF('Prop F'!$I904="","",'Prop F'!$I904)</f>
        <v/>
      </c>
    </row>
    <row r="1587" spans="1:15" ht="12.75" customHeight="1" x14ac:dyDescent="0.2">
      <c r="A1587" s="45"/>
      <c r="B1587" s="45"/>
      <c r="C1587" s="695" t="str">
        <f>IF('Prop F'!$B905="","",'Prop F'!$B905)</f>
        <v/>
      </c>
      <c r="D1587" s="696"/>
      <c r="E1587" s="695" t="str">
        <f>IF('Prop F'!$C905="","",'Prop F'!$C905)</f>
        <v/>
      </c>
      <c r="F1587" s="696"/>
      <c r="G1587" s="695" t="str">
        <f>IF('Prop F'!$D905="","",'Prop F'!$D905)</f>
        <v/>
      </c>
      <c r="H1587" s="696"/>
      <c r="I1587" s="695" t="str">
        <f>IF('Prop F'!$E905="","",'Prop F'!$E905)</f>
        <v/>
      </c>
      <c r="J1587" s="696"/>
      <c r="K1587" s="230" t="str">
        <f>IF('Prop F'!$F905="","",'Prop F'!$F905)</f>
        <v/>
      </c>
      <c r="L1587" s="230" t="str">
        <f>IF('Prop F'!$G905="","",'Prop F'!$G905)</f>
        <v/>
      </c>
      <c r="M1587" s="695" t="str">
        <f>IF('Prop F'!$H905="","",'Prop F'!$H905)</f>
        <v/>
      </c>
      <c r="N1587" s="696"/>
      <c r="O1587" s="230" t="str">
        <f>IF('Prop F'!$I905="","",'Prop F'!$I905)</f>
        <v/>
      </c>
    </row>
    <row r="1588" spans="1:15" x14ac:dyDescent="0.2">
      <c r="A1588" s="45"/>
      <c r="B1588" s="45"/>
      <c r="C1588" s="695" t="str">
        <f>IF('Prop F'!$B906="","",'Prop F'!$B906)</f>
        <v/>
      </c>
      <c r="D1588" s="696"/>
      <c r="E1588" s="695" t="str">
        <f>IF('Prop F'!$C906="","",'Prop F'!$C906)</f>
        <v/>
      </c>
      <c r="F1588" s="696"/>
      <c r="G1588" s="695" t="str">
        <f>IF('Prop F'!$D906="","",'Prop F'!$D906)</f>
        <v/>
      </c>
      <c r="H1588" s="696"/>
      <c r="I1588" s="695" t="str">
        <f>IF('Prop F'!$E906="","",'Prop F'!$E906)</f>
        <v/>
      </c>
      <c r="J1588" s="696"/>
      <c r="K1588" s="230" t="str">
        <f>IF('Prop F'!$F906="","",'Prop F'!$F906)</f>
        <v/>
      </c>
      <c r="L1588" s="230" t="str">
        <f>IF('Prop F'!$G906="","",'Prop F'!$G906)</f>
        <v/>
      </c>
      <c r="M1588" s="695" t="str">
        <f>IF('Prop F'!$H906="","",'Prop F'!$H906)</f>
        <v/>
      </c>
      <c r="N1588" s="696"/>
      <c r="O1588" s="230" t="str">
        <f>IF('Prop F'!$I906="","",'Prop F'!$I906)</f>
        <v/>
      </c>
    </row>
    <row r="1589" spans="1:15" x14ac:dyDescent="0.2">
      <c r="A1589" s="45"/>
      <c r="B1589" s="45"/>
      <c r="C1589" s="695" t="str">
        <f>IF('Prop F'!$B907="","",'Prop F'!$B907)</f>
        <v/>
      </c>
      <c r="D1589" s="696"/>
      <c r="E1589" s="695" t="str">
        <f>IF('Prop F'!$C907="","",'Prop F'!$C907)</f>
        <v/>
      </c>
      <c r="F1589" s="696"/>
      <c r="G1589" s="695" t="str">
        <f>IF('Prop F'!$D907="","",'Prop F'!$D907)</f>
        <v/>
      </c>
      <c r="H1589" s="696"/>
      <c r="I1589" s="695" t="str">
        <f>IF('Prop F'!$E907="","",'Prop F'!$E907)</f>
        <v/>
      </c>
      <c r="J1589" s="696"/>
      <c r="K1589" s="230" t="str">
        <f>IF('Prop F'!$F907="","",'Prop F'!$F907)</f>
        <v/>
      </c>
      <c r="L1589" s="230" t="str">
        <f>IF('Prop F'!$G907="","",'Prop F'!$G907)</f>
        <v/>
      </c>
      <c r="M1589" s="695" t="str">
        <f>IF('Prop F'!$H907="","",'Prop F'!$H907)</f>
        <v/>
      </c>
      <c r="N1589" s="696"/>
      <c r="O1589" s="230" t="str">
        <f>IF('Prop F'!$I907="","",'Prop F'!$I907)</f>
        <v/>
      </c>
    </row>
    <row r="1590" spans="1:15" x14ac:dyDescent="0.2">
      <c r="A1590" s="45"/>
      <c r="B1590" s="45"/>
      <c r="C1590" s="695" t="str">
        <f>IF('Prop F'!$B908="","",'Prop F'!$B908)</f>
        <v/>
      </c>
      <c r="D1590" s="696"/>
      <c r="E1590" s="695" t="str">
        <f>IF('Prop F'!$C908="","",'Prop F'!$C908)</f>
        <v/>
      </c>
      <c r="F1590" s="696"/>
      <c r="G1590" s="695" t="str">
        <f>IF('Prop F'!$D908="","",'Prop F'!$D908)</f>
        <v/>
      </c>
      <c r="H1590" s="696"/>
      <c r="I1590" s="695" t="str">
        <f>IF('Prop F'!$E908="","",'Prop F'!$E908)</f>
        <v/>
      </c>
      <c r="J1590" s="696"/>
      <c r="K1590" s="230" t="str">
        <f>IF('Prop F'!$F908="","",'Prop F'!$F908)</f>
        <v/>
      </c>
      <c r="L1590" s="230" t="str">
        <f>IF('Prop F'!$G908="","",'Prop F'!$G908)</f>
        <v/>
      </c>
      <c r="M1590" s="695" t="str">
        <f>IF('Prop F'!$H908="","",'Prop F'!$H908)</f>
        <v/>
      </c>
      <c r="N1590" s="696"/>
      <c r="O1590" s="230" t="str">
        <f>IF('Prop F'!$I908="","",'Prop F'!$I908)</f>
        <v/>
      </c>
    </row>
    <row r="1591" spans="1:15" x14ac:dyDescent="0.2">
      <c r="A1591" s="45"/>
      <c r="B1591" s="45"/>
      <c r="C1591" s="695" t="str">
        <f>IF('Prop F'!$B909="","",'Prop F'!$B909)</f>
        <v/>
      </c>
      <c r="D1591" s="696"/>
      <c r="E1591" s="695" t="str">
        <f>IF('Prop F'!$C909="","",'Prop F'!$C909)</f>
        <v/>
      </c>
      <c r="F1591" s="696"/>
      <c r="G1591" s="695" t="str">
        <f>IF('Prop F'!$D909="","",'Prop F'!$D909)</f>
        <v/>
      </c>
      <c r="H1591" s="696"/>
      <c r="I1591" s="695" t="str">
        <f>IF('Prop F'!$E909="","",'Prop F'!$E909)</f>
        <v/>
      </c>
      <c r="J1591" s="696"/>
      <c r="K1591" s="230" t="str">
        <f>IF('Prop F'!$F909="","",'Prop F'!$F909)</f>
        <v/>
      </c>
      <c r="L1591" s="230" t="str">
        <f>IF('Prop F'!$G909="","",'Prop F'!$G909)</f>
        <v/>
      </c>
      <c r="M1591" s="695" t="str">
        <f>IF('Prop F'!$H909="","",'Prop F'!$H909)</f>
        <v/>
      </c>
      <c r="N1591" s="696"/>
      <c r="O1591" s="230" t="str">
        <f>IF('Prop F'!$I909="","",'Prop F'!$I909)</f>
        <v/>
      </c>
    </row>
    <row r="1592" spans="1:15" x14ac:dyDescent="0.2">
      <c r="A1592" s="45"/>
      <c r="B1592" s="45"/>
      <c r="C1592" s="695" t="str">
        <f>IF('Prop F'!$B910="","",'Prop F'!$B910)</f>
        <v/>
      </c>
      <c r="D1592" s="696"/>
      <c r="E1592" s="695" t="str">
        <f>IF('Prop F'!$C910="","",'Prop F'!$C910)</f>
        <v/>
      </c>
      <c r="F1592" s="696"/>
      <c r="G1592" s="695" t="str">
        <f>IF('Prop F'!$D910="","",'Prop F'!$D910)</f>
        <v/>
      </c>
      <c r="H1592" s="696"/>
      <c r="I1592" s="695" t="str">
        <f>IF('Prop F'!$E910="","",'Prop F'!$E910)</f>
        <v/>
      </c>
      <c r="J1592" s="696"/>
      <c r="K1592" s="230" t="str">
        <f>IF('Prop F'!$F910="","",'Prop F'!$F910)</f>
        <v/>
      </c>
      <c r="L1592" s="230" t="str">
        <f>IF('Prop F'!$G910="","",'Prop F'!$G910)</f>
        <v/>
      </c>
      <c r="M1592" s="695" t="str">
        <f>IF('Prop F'!$H910="","",'Prop F'!$H910)</f>
        <v/>
      </c>
      <c r="N1592" s="696"/>
      <c r="O1592" s="230" t="str">
        <f>IF('Prop F'!$I910="","",'Prop F'!$I910)</f>
        <v/>
      </c>
    </row>
    <row r="1593" spans="1:15" x14ac:dyDescent="0.2">
      <c r="A1593" s="45"/>
      <c r="B1593" s="45"/>
      <c r="C1593" s="695" t="str">
        <f>IF('Prop F'!$B911="","",'Prop F'!$B911)</f>
        <v/>
      </c>
      <c r="D1593" s="696"/>
      <c r="E1593" s="695" t="str">
        <f>IF('Prop F'!$C911="","",'Prop F'!$C911)</f>
        <v/>
      </c>
      <c r="F1593" s="696"/>
      <c r="G1593" s="695" t="str">
        <f>IF('Prop F'!$D911="","",'Prop F'!$D911)</f>
        <v/>
      </c>
      <c r="H1593" s="696"/>
      <c r="I1593" s="695" t="str">
        <f>IF('Prop F'!$E911="","",'Prop F'!$E911)</f>
        <v/>
      </c>
      <c r="J1593" s="696"/>
      <c r="K1593" s="230" t="str">
        <f>IF('Prop F'!$F911="","",'Prop F'!$F911)</f>
        <v/>
      </c>
      <c r="L1593" s="230" t="str">
        <f>IF('Prop F'!$G911="","",'Prop F'!$G911)</f>
        <v/>
      </c>
      <c r="M1593" s="695" t="str">
        <f>IF('Prop F'!$H911="","",'Prop F'!$H911)</f>
        <v/>
      </c>
      <c r="N1593" s="696"/>
      <c r="O1593" s="230" t="str">
        <f>IF('Prop F'!$I911="","",'Prop F'!$I911)</f>
        <v/>
      </c>
    </row>
    <row r="1594" spans="1:15" x14ac:dyDescent="0.2">
      <c r="A1594" s="45"/>
      <c r="B1594" s="45"/>
      <c r="C1594" s="695" t="str">
        <f>IF('Prop F'!$B912="","",'Prop F'!$B912)</f>
        <v/>
      </c>
      <c r="D1594" s="696"/>
      <c r="E1594" s="695" t="str">
        <f>IF('Prop F'!$C912="","",'Prop F'!$C912)</f>
        <v/>
      </c>
      <c r="F1594" s="696"/>
      <c r="G1594" s="695" t="str">
        <f>IF('Prop F'!$D912="","",'Prop F'!$D912)</f>
        <v/>
      </c>
      <c r="H1594" s="696"/>
      <c r="I1594" s="695" t="str">
        <f>IF('Prop F'!$E912="","",'Prop F'!$E912)</f>
        <v/>
      </c>
      <c r="J1594" s="696"/>
      <c r="K1594" s="230" t="str">
        <f>IF('Prop F'!$F912="","",'Prop F'!$F912)</f>
        <v/>
      </c>
      <c r="L1594" s="230" t="str">
        <f>IF('Prop F'!$G912="","",'Prop F'!$G912)</f>
        <v/>
      </c>
      <c r="M1594" s="695" t="str">
        <f>IF('Prop F'!$H912="","",'Prop F'!$H912)</f>
        <v/>
      </c>
      <c r="N1594" s="696"/>
      <c r="O1594" s="230" t="str">
        <f>IF('Prop F'!$I912="","",'Prop F'!$I912)</f>
        <v/>
      </c>
    </row>
    <row r="1595" spans="1:15" x14ac:dyDescent="0.2">
      <c r="A1595" s="45"/>
      <c r="B1595" s="45"/>
      <c r="C1595" s="695" t="str">
        <f>IF('Prop F'!$B913="","",'Prop F'!$B913)</f>
        <v/>
      </c>
      <c r="D1595" s="696"/>
      <c r="E1595" s="695" t="str">
        <f>IF('Prop F'!$C913="","",'Prop F'!$C913)</f>
        <v/>
      </c>
      <c r="F1595" s="696"/>
      <c r="G1595" s="695" t="str">
        <f>IF('Prop F'!$D913="","",'Prop F'!$D913)</f>
        <v/>
      </c>
      <c r="H1595" s="696"/>
      <c r="I1595" s="695" t="str">
        <f>IF('Prop F'!$E913="","",'Prop F'!$E913)</f>
        <v/>
      </c>
      <c r="J1595" s="696"/>
      <c r="K1595" s="230" t="str">
        <f>IF('Prop F'!$F913="","",'Prop F'!$F913)</f>
        <v/>
      </c>
      <c r="L1595" s="230" t="str">
        <f>IF('Prop F'!$G913="","",'Prop F'!$G913)</f>
        <v/>
      </c>
      <c r="M1595" s="695" t="str">
        <f>IF('Prop F'!$H913="","",'Prop F'!$H913)</f>
        <v/>
      </c>
      <c r="N1595" s="696"/>
      <c r="O1595" s="230" t="str">
        <f>IF('Prop F'!$I913="","",'Prop F'!$I913)</f>
        <v/>
      </c>
    </row>
    <row r="1596" spans="1:15" x14ac:dyDescent="0.2">
      <c r="A1596" s="45"/>
      <c r="B1596" s="45"/>
      <c r="C1596" s="695" t="str">
        <f>IF('Prop F'!$B914="","",'Prop F'!$B914)</f>
        <v/>
      </c>
      <c r="D1596" s="696"/>
      <c r="E1596" s="695" t="str">
        <f>IF('Prop F'!$C914="","",'Prop F'!$C914)</f>
        <v/>
      </c>
      <c r="F1596" s="696"/>
      <c r="G1596" s="695" t="str">
        <f>IF('Prop F'!$D914="","",'Prop F'!$D914)</f>
        <v/>
      </c>
      <c r="H1596" s="696"/>
      <c r="I1596" s="695" t="str">
        <f>IF('Prop F'!$E914="","",'Prop F'!$E914)</f>
        <v/>
      </c>
      <c r="J1596" s="696"/>
      <c r="K1596" s="230" t="str">
        <f>IF('Prop F'!$F914="","",'Prop F'!$F914)</f>
        <v/>
      </c>
      <c r="L1596" s="230" t="str">
        <f>IF('Prop F'!$G914="","",'Prop F'!$G914)</f>
        <v/>
      </c>
      <c r="M1596" s="695" t="str">
        <f>IF('Prop F'!$H914="","",'Prop F'!$H914)</f>
        <v/>
      </c>
      <c r="N1596" s="696"/>
      <c r="O1596" s="230" t="str">
        <f>IF('Prop F'!$I914="","",'Prop F'!$I914)</f>
        <v/>
      </c>
    </row>
    <row r="1597" spans="1:15" x14ac:dyDescent="0.2">
      <c r="A1597" s="45"/>
      <c r="B1597" s="45"/>
      <c r="C1597" s="45"/>
      <c r="D1597" s="45"/>
      <c r="E1597" s="45"/>
      <c r="F1597" s="45"/>
      <c r="G1597" s="45"/>
      <c r="H1597" s="45"/>
      <c r="I1597" s="45"/>
      <c r="J1597" s="45"/>
      <c r="K1597" s="45"/>
      <c r="L1597" s="45"/>
    </row>
    <row r="1598" spans="1:15" x14ac:dyDescent="0.2">
      <c r="A1598" s="45"/>
      <c r="B1598" s="45"/>
      <c r="C1598" s="45"/>
      <c r="D1598" s="45"/>
      <c r="E1598" s="45"/>
      <c r="F1598" s="45"/>
      <c r="G1598" s="45"/>
      <c r="H1598" s="45"/>
      <c r="I1598" s="45"/>
      <c r="J1598" s="45"/>
      <c r="K1598" s="45"/>
      <c r="L1598" s="45"/>
    </row>
    <row r="1599" spans="1:15" ht="15" x14ac:dyDescent="0.25">
      <c r="A1599" s="45"/>
      <c r="B1599" s="203" t="s">
        <v>206</v>
      </c>
      <c r="C1599" s="45"/>
      <c r="D1599" s="45"/>
      <c r="E1599" s="45"/>
      <c r="F1599" s="45"/>
      <c r="G1599" s="45"/>
      <c r="H1599" s="45"/>
      <c r="I1599" s="45"/>
      <c r="J1599" s="45"/>
      <c r="K1599" s="45"/>
      <c r="L1599" s="45"/>
    </row>
    <row r="1600" spans="1:15" ht="15" x14ac:dyDescent="0.25">
      <c r="A1600" s="45"/>
      <c r="B1600" s="203"/>
      <c r="C1600" s="45"/>
      <c r="D1600" s="45"/>
      <c r="E1600" s="45"/>
      <c r="F1600" s="45"/>
      <c r="G1600" s="45"/>
      <c r="H1600" s="45"/>
      <c r="I1600" s="45"/>
      <c r="J1600" s="45"/>
      <c r="K1600" s="45"/>
      <c r="L1600" s="45"/>
    </row>
    <row r="1601" spans="1:16" ht="27.75" customHeight="1" x14ac:dyDescent="0.2">
      <c r="B1601" s="204"/>
      <c r="C1601" s="441" t="s">
        <v>257</v>
      </c>
      <c r="D1601" s="441"/>
      <c r="E1601" s="441"/>
      <c r="F1601" s="442"/>
      <c r="G1601" s="718" t="str">
        <f>IF('Prop F'!$D$918="","",'Prop F'!$D$918)</f>
        <v>Sim</v>
      </c>
      <c r="K1601" s="684" t="s">
        <v>239</v>
      </c>
      <c r="L1601" s="744"/>
      <c r="M1601" s="744"/>
      <c r="N1601" s="744"/>
      <c r="O1601" s="685"/>
    </row>
    <row r="1602" spans="1:16" x14ac:dyDescent="0.2">
      <c r="C1602" s="441"/>
      <c r="D1602" s="441"/>
      <c r="E1602" s="441"/>
      <c r="F1602" s="442"/>
      <c r="G1602" s="720"/>
      <c r="K1602" s="707" t="str">
        <f>IF('Prop F'!$K$918="","",'Prop F'!$K$918)</f>
        <v/>
      </c>
      <c r="L1602" s="708"/>
      <c r="M1602" s="708"/>
      <c r="N1602" s="708"/>
      <c r="O1602" s="708"/>
      <c r="P1602" s="709"/>
    </row>
    <row r="1603" spans="1:16" x14ac:dyDescent="0.2">
      <c r="C1603" s="204"/>
      <c r="D1603" s="204"/>
      <c r="E1603" s="204"/>
      <c r="F1603" s="345"/>
      <c r="G1603" s="346"/>
      <c r="H1603" s="115"/>
      <c r="K1603" s="710"/>
      <c r="L1603" s="711"/>
      <c r="M1603" s="711"/>
      <c r="N1603" s="711"/>
      <c r="O1603" s="711"/>
      <c r="P1603" s="712"/>
    </row>
    <row r="1604" spans="1:16" x14ac:dyDescent="0.2">
      <c r="C1604" s="115"/>
      <c r="D1604" s="115"/>
      <c r="E1604" s="115"/>
      <c r="F1604" s="115"/>
      <c r="G1604" s="115"/>
      <c r="H1604" s="115"/>
      <c r="K1604" s="713"/>
      <c r="L1604" s="714"/>
      <c r="M1604" s="714"/>
      <c r="N1604" s="714"/>
      <c r="O1604" s="714"/>
      <c r="P1604" s="715"/>
    </row>
    <row r="1605" spans="1:16" ht="15" x14ac:dyDescent="0.25">
      <c r="A1605" s="45"/>
      <c r="B1605" s="203"/>
      <c r="C1605" s="45"/>
      <c r="D1605" s="45"/>
      <c r="E1605" s="45"/>
      <c r="F1605" s="45"/>
      <c r="G1605" s="45"/>
      <c r="H1605" s="45"/>
      <c r="I1605" s="45"/>
      <c r="J1605" s="45"/>
      <c r="K1605" s="45"/>
      <c r="L1605" s="45"/>
    </row>
    <row r="1606" spans="1:16" ht="51" x14ac:dyDescent="0.2">
      <c r="A1606" s="45"/>
      <c r="B1606" s="726" t="s">
        <v>260</v>
      </c>
      <c r="C1606" s="727"/>
      <c r="D1606" s="335" t="s">
        <v>36</v>
      </c>
      <c r="E1606" s="335" t="s">
        <v>231</v>
      </c>
      <c r="F1606" s="335" t="s">
        <v>232</v>
      </c>
      <c r="G1606" s="335" t="s">
        <v>233</v>
      </c>
      <c r="H1606" s="335" t="s">
        <v>234</v>
      </c>
      <c r="I1606" s="335" t="s">
        <v>240</v>
      </c>
      <c r="J1606" s="335" t="s">
        <v>225</v>
      </c>
      <c r="K1606" s="335" t="s">
        <v>241</v>
      </c>
      <c r="L1606" s="335" t="s">
        <v>226</v>
      </c>
      <c r="M1606" s="335" t="s">
        <v>235</v>
      </c>
      <c r="N1606" s="335" t="s">
        <v>236</v>
      </c>
      <c r="O1606" s="335" t="s">
        <v>237</v>
      </c>
      <c r="P1606" s="335" t="s">
        <v>238</v>
      </c>
    </row>
    <row r="1607" spans="1:16" x14ac:dyDescent="0.2">
      <c r="A1607" s="45"/>
      <c r="B1607" s="728" t="str">
        <f>IF('Prop F'!B926="","",'Prop F'!B926)</f>
        <v/>
      </c>
      <c r="C1607" s="729"/>
      <c r="D1607" s="315" t="str">
        <f>IF('Prop F'!C926="","",'Prop F'!C926)</f>
        <v/>
      </c>
      <c r="E1607" s="315" t="str">
        <f>IF('Prop F'!D926="","",'Prop F'!D926)</f>
        <v/>
      </c>
      <c r="F1607" s="315" t="str">
        <f>IF('Prop F'!E926="","",'Prop F'!E926)</f>
        <v/>
      </c>
      <c r="G1607" s="315" t="str">
        <f>IF('Prop F'!F926="","",'Prop F'!F926)</f>
        <v/>
      </c>
      <c r="H1607" s="315" t="str">
        <f>IF('Prop F'!G926="","",'Prop F'!G926)</f>
        <v/>
      </c>
      <c r="I1607" s="315" t="str">
        <f>IF('Prop F'!H926="","",'Prop F'!H926)</f>
        <v/>
      </c>
      <c r="J1607" s="315" t="str">
        <f>IF('Prop F'!I926="","",'Prop F'!I926)</f>
        <v/>
      </c>
      <c r="K1607" s="315" t="str">
        <f>IF('Prop F'!J926="","",'Prop F'!J926)</f>
        <v/>
      </c>
      <c r="L1607" s="315" t="str">
        <f>IF('Prop F'!K926="","",'Prop F'!K926)</f>
        <v/>
      </c>
      <c r="M1607" s="315" t="str">
        <f>IF('Prop F'!L926="","",'Prop F'!L926)</f>
        <v/>
      </c>
      <c r="N1607" s="315" t="str">
        <f>IF('Prop F'!M926="","",'Prop F'!M926)</f>
        <v/>
      </c>
      <c r="O1607" s="315" t="str">
        <f>IF('Prop F'!N926="","",'Prop F'!N926)</f>
        <v/>
      </c>
      <c r="P1607" s="315" t="str">
        <f>IF('Prop F'!O926="","",'Prop F'!O926)</f>
        <v/>
      </c>
    </row>
    <row r="1608" spans="1:16" x14ac:dyDescent="0.2">
      <c r="A1608" s="45"/>
      <c r="B1608" s="728" t="str">
        <f>IF('Prop F'!B927="","",'Prop F'!B927)</f>
        <v/>
      </c>
      <c r="C1608" s="729"/>
      <c r="D1608" s="315" t="str">
        <f>IF('Prop F'!C927="","",'Prop F'!C927)</f>
        <v/>
      </c>
      <c r="E1608" s="315" t="str">
        <f>IF('Prop F'!D927="","",'Prop F'!D927)</f>
        <v/>
      </c>
      <c r="F1608" s="315" t="str">
        <f>IF('Prop F'!E927="","",'Prop F'!E927)</f>
        <v/>
      </c>
      <c r="G1608" s="315" t="str">
        <f>IF('Prop F'!F927="","",'Prop F'!F927)</f>
        <v/>
      </c>
      <c r="H1608" s="315" t="str">
        <f>IF('Prop F'!G927="","",'Prop F'!G927)</f>
        <v/>
      </c>
      <c r="I1608" s="315" t="str">
        <f>IF('Prop F'!H927="","",'Prop F'!H927)</f>
        <v/>
      </c>
      <c r="J1608" s="315" t="str">
        <f>IF('Prop F'!I927="","",'Prop F'!I927)</f>
        <v/>
      </c>
      <c r="K1608" s="315" t="str">
        <f>IF('Prop F'!J927="","",'Prop F'!J927)</f>
        <v/>
      </c>
      <c r="L1608" s="315" t="str">
        <f>IF('Prop F'!K927="","",'Prop F'!K927)</f>
        <v/>
      </c>
      <c r="M1608" s="315" t="str">
        <f>IF('Prop F'!L927="","",'Prop F'!L927)</f>
        <v/>
      </c>
      <c r="N1608" s="315" t="str">
        <f>IF('Prop F'!M927="","",'Prop F'!M927)</f>
        <v/>
      </c>
      <c r="O1608" s="315" t="str">
        <f>IF('Prop F'!N927="","",'Prop F'!N927)</f>
        <v/>
      </c>
      <c r="P1608" s="315" t="str">
        <f>IF('Prop F'!O927="","",'Prop F'!O927)</f>
        <v/>
      </c>
    </row>
    <row r="1609" spans="1:16" x14ac:dyDescent="0.2">
      <c r="A1609" s="45"/>
      <c r="B1609" s="728" t="str">
        <f>IF('Prop F'!B928="","",'Prop F'!B928)</f>
        <v/>
      </c>
      <c r="C1609" s="729"/>
      <c r="D1609" s="315" t="str">
        <f>IF('Prop F'!C928="","",'Prop F'!C928)</f>
        <v/>
      </c>
      <c r="E1609" s="315" t="str">
        <f>IF('Prop F'!D928="","",'Prop F'!D928)</f>
        <v/>
      </c>
      <c r="F1609" s="315" t="str">
        <f>IF('Prop F'!E928="","",'Prop F'!E928)</f>
        <v/>
      </c>
      <c r="G1609" s="315" t="str">
        <f>IF('Prop F'!F928="","",'Prop F'!F928)</f>
        <v/>
      </c>
      <c r="H1609" s="315" t="str">
        <f>IF('Prop F'!G928="","",'Prop F'!G928)</f>
        <v/>
      </c>
      <c r="I1609" s="315" t="str">
        <f>IF('Prop F'!H928="","",'Prop F'!H928)</f>
        <v/>
      </c>
      <c r="J1609" s="315" t="str">
        <f>IF('Prop F'!I928="","",'Prop F'!I928)</f>
        <v/>
      </c>
      <c r="K1609" s="315" t="str">
        <f>IF('Prop F'!J928="","",'Prop F'!J928)</f>
        <v/>
      </c>
      <c r="L1609" s="315" t="str">
        <f>IF('Prop F'!K928="","",'Prop F'!K928)</f>
        <v/>
      </c>
      <c r="M1609" s="315" t="str">
        <f>IF('Prop F'!L928="","",'Prop F'!L928)</f>
        <v/>
      </c>
      <c r="N1609" s="315" t="str">
        <f>IF('Prop F'!M928="","",'Prop F'!M928)</f>
        <v/>
      </c>
      <c r="O1609" s="315" t="str">
        <f>IF('Prop F'!N928="","",'Prop F'!N928)</f>
        <v/>
      </c>
      <c r="P1609" s="315" t="str">
        <f>IF('Prop F'!O928="","",'Prop F'!O928)</f>
        <v/>
      </c>
    </row>
    <row r="1610" spans="1:16" x14ac:dyDescent="0.2">
      <c r="A1610" s="45"/>
      <c r="B1610" s="728" t="str">
        <f>IF('Prop F'!B929="","",'Prop F'!B929)</f>
        <v/>
      </c>
      <c r="C1610" s="729"/>
      <c r="D1610" s="315" t="str">
        <f>IF('Prop F'!C929="","",'Prop F'!C929)</f>
        <v/>
      </c>
      <c r="E1610" s="315" t="str">
        <f>IF('Prop F'!D929="","",'Prop F'!D929)</f>
        <v/>
      </c>
      <c r="F1610" s="315" t="str">
        <f>IF('Prop F'!E929="","",'Prop F'!E929)</f>
        <v/>
      </c>
      <c r="G1610" s="315" t="str">
        <f>IF('Prop F'!F929="","",'Prop F'!F929)</f>
        <v/>
      </c>
      <c r="H1610" s="315" t="str">
        <f>IF('Prop F'!G929="","",'Prop F'!G929)</f>
        <v/>
      </c>
      <c r="I1610" s="315" t="str">
        <f>IF('Prop F'!H929="","",'Prop F'!H929)</f>
        <v/>
      </c>
      <c r="J1610" s="315" t="str">
        <f>IF('Prop F'!I929="","",'Prop F'!I929)</f>
        <v/>
      </c>
      <c r="K1610" s="315" t="str">
        <f>IF('Prop F'!J929="","",'Prop F'!J929)</f>
        <v/>
      </c>
      <c r="L1610" s="315" t="str">
        <f>IF('Prop F'!K929="","",'Prop F'!K929)</f>
        <v/>
      </c>
      <c r="M1610" s="315" t="str">
        <f>IF('Prop F'!L929="","",'Prop F'!L929)</f>
        <v/>
      </c>
      <c r="N1610" s="315" t="str">
        <f>IF('Prop F'!M929="","",'Prop F'!M929)</f>
        <v/>
      </c>
      <c r="O1610" s="315" t="str">
        <f>IF('Prop F'!N929="","",'Prop F'!N929)</f>
        <v/>
      </c>
      <c r="P1610" s="315" t="str">
        <f>IF('Prop F'!O929="","",'Prop F'!O929)</f>
        <v/>
      </c>
    </row>
    <row r="1611" spans="1:16" x14ac:dyDescent="0.2">
      <c r="A1611" s="45"/>
      <c r="B1611" s="728" t="str">
        <f>IF('Prop F'!B930="","",'Prop F'!B930)</f>
        <v/>
      </c>
      <c r="C1611" s="729"/>
      <c r="D1611" s="315" t="str">
        <f>IF('Prop F'!C930="","",'Prop F'!C930)</f>
        <v/>
      </c>
      <c r="E1611" s="315" t="str">
        <f>IF('Prop F'!D930="","",'Prop F'!D930)</f>
        <v/>
      </c>
      <c r="F1611" s="315" t="str">
        <f>IF('Prop F'!E930="","",'Prop F'!E930)</f>
        <v/>
      </c>
      <c r="G1611" s="315" t="str">
        <f>IF('Prop F'!F930="","",'Prop F'!F930)</f>
        <v/>
      </c>
      <c r="H1611" s="315" t="str">
        <f>IF('Prop F'!G930="","",'Prop F'!G930)</f>
        <v/>
      </c>
      <c r="I1611" s="315" t="str">
        <f>IF('Prop F'!H930="","",'Prop F'!H930)</f>
        <v/>
      </c>
      <c r="J1611" s="315" t="str">
        <f>IF('Prop F'!I930="","",'Prop F'!I930)</f>
        <v/>
      </c>
      <c r="K1611" s="315" t="str">
        <f>IF('Prop F'!J930="","",'Prop F'!J930)</f>
        <v/>
      </c>
      <c r="L1611" s="315" t="str">
        <f>IF('Prop F'!K930="","",'Prop F'!K930)</f>
        <v/>
      </c>
      <c r="M1611" s="315" t="str">
        <f>IF('Prop F'!L930="","",'Prop F'!L930)</f>
        <v/>
      </c>
      <c r="N1611" s="315" t="str">
        <f>IF('Prop F'!M930="","",'Prop F'!M930)</f>
        <v/>
      </c>
      <c r="O1611" s="315" t="str">
        <f>IF('Prop F'!N930="","",'Prop F'!N930)</f>
        <v/>
      </c>
      <c r="P1611" s="315" t="str">
        <f>IF('Prop F'!O930="","",'Prop F'!O930)</f>
        <v/>
      </c>
    </row>
    <row r="1612" spans="1:16" x14ac:dyDescent="0.2">
      <c r="A1612" s="45"/>
      <c r="B1612" s="728" t="str">
        <f>IF('Prop F'!B931="","",'Prop F'!B931)</f>
        <v/>
      </c>
      <c r="C1612" s="729"/>
      <c r="D1612" s="315" t="str">
        <f>IF('Prop F'!C931="","",'Prop F'!C931)</f>
        <v/>
      </c>
      <c r="E1612" s="315" t="str">
        <f>IF('Prop F'!D931="","",'Prop F'!D931)</f>
        <v/>
      </c>
      <c r="F1612" s="315" t="str">
        <f>IF('Prop F'!E931="","",'Prop F'!E931)</f>
        <v/>
      </c>
      <c r="G1612" s="315" t="str">
        <f>IF('Prop F'!F931="","",'Prop F'!F931)</f>
        <v/>
      </c>
      <c r="H1612" s="315" t="str">
        <f>IF('Prop F'!G931="","",'Prop F'!G931)</f>
        <v/>
      </c>
      <c r="I1612" s="315" t="str">
        <f>IF('Prop F'!H931="","",'Prop F'!H931)</f>
        <v/>
      </c>
      <c r="J1612" s="315" t="str">
        <f>IF('Prop F'!I931="","",'Prop F'!I931)</f>
        <v/>
      </c>
      <c r="K1612" s="315" t="str">
        <f>IF('Prop F'!J931="","",'Prop F'!J931)</f>
        <v/>
      </c>
      <c r="L1612" s="315" t="str">
        <f>IF('Prop F'!K931="","",'Prop F'!K931)</f>
        <v/>
      </c>
      <c r="M1612" s="315" t="str">
        <f>IF('Prop F'!L931="","",'Prop F'!L931)</f>
        <v/>
      </c>
      <c r="N1612" s="315" t="str">
        <f>IF('Prop F'!M931="","",'Prop F'!M931)</f>
        <v/>
      </c>
      <c r="O1612" s="315" t="str">
        <f>IF('Prop F'!N931="","",'Prop F'!N931)</f>
        <v/>
      </c>
      <c r="P1612" s="315" t="str">
        <f>IF('Prop F'!O931="","",'Prop F'!O931)</f>
        <v/>
      </c>
    </row>
    <row r="1613" spans="1:16" x14ac:dyDescent="0.2">
      <c r="A1613" s="45"/>
      <c r="B1613" s="728" t="str">
        <f>IF('Prop F'!B932="","",'Prop F'!B932)</f>
        <v/>
      </c>
      <c r="C1613" s="729"/>
      <c r="D1613" s="315" t="str">
        <f>IF('Prop F'!C932="","",'Prop F'!C932)</f>
        <v/>
      </c>
      <c r="E1613" s="315" t="str">
        <f>IF('Prop F'!D932="","",'Prop F'!D932)</f>
        <v/>
      </c>
      <c r="F1613" s="315" t="str">
        <f>IF('Prop F'!E932="","",'Prop F'!E932)</f>
        <v/>
      </c>
      <c r="G1613" s="315" t="str">
        <f>IF('Prop F'!F932="","",'Prop F'!F932)</f>
        <v/>
      </c>
      <c r="H1613" s="315" t="str">
        <f>IF('Prop F'!G932="","",'Prop F'!G932)</f>
        <v/>
      </c>
      <c r="I1613" s="315" t="str">
        <f>IF('Prop F'!H932="","",'Prop F'!H932)</f>
        <v/>
      </c>
      <c r="J1613" s="315" t="str">
        <f>IF('Prop F'!I932="","",'Prop F'!I932)</f>
        <v/>
      </c>
      <c r="K1613" s="315" t="str">
        <f>IF('Prop F'!J932="","",'Prop F'!J932)</f>
        <v/>
      </c>
      <c r="L1613" s="315" t="str">
        <f>IF('Prop F'!K932="","",'Prop F'!K932)</f>
        <v/>
      </c>
      <c r="M1613" s="315" t="str">
        <f>IF('Prop F'!L932="","",'Prop F'!L932)</f>
        <v/>
      </c>
      <c r="N1613" s="315" t="str">
        <f>IF('Prop F'!M932="","",'Prop F'!M932)</f>
        <v/>
      </c>
      <c r="O1613" s="315" t="str">
        <f>IF('Prop F'!N932="","",'Prop F'!N932)</f>
        <v/>
      </c>
      <c r="P1613" s="315" t="str">
        <f>IF('Prop F'!O932="","",'Prop F'!O932)</f>
        <v/>
      </c>
    </row>
    <row r="1614" spans="1:16" x14ac:dyDescent="0.2">
      <c r="A1614" s="45"/>
      <c r="B1614" s="728" t="str">
        <f>IF('Prop F'!B933="","",'Prop F'!B933)</f>
        <v/>
      </c>
      <c r="C1614" s="729"/>
      <c r="D1614" s="315" t="str">
        <f>IF('Prop F'!C933="","",'Prop F'!C933)</f>
        <v/>
      </c>
      <c r="E1614" s="315" t="str">
        <f>IF('Prop F'!D933="","",'Prop F'!D933)</f>
        <v/>
      </c>
      <c r="F1614" s="315" t="str">
        <f>IF('Prop F'!E933="","",'Prop F'!E933)</f>
        <v/>
      </c>
      <c r="G1614" s="315" t="str">
        <f>IF('Prop F'!F933="","",'Prop F'!F933)</f>
        <v/>
      </c>
      <c r="H1614" s="315" t="str">
        <f>IF('Prop F'!G933="","",'Prop F'!G933)</f>
        <v/>
      </c>
      <c r="I1614" s="315" t="str">
        <f>IF('Prop F'!H933="","",'Prop F'!H933)</f>
        <v/>
      </c>
      <c r="J1614" s="315" t="str">
        <f>IF('Prop F'!I933="","",'Prop F'!I933)</f>
        <v/>
      </c>
      <c r="K1614" s="315" t="str">
        <f>IF('Prop F'!J933="","",'Prop F'!J933)</f>
        <v/>
      </c>
      <c r="L1614" s="315" t="str">
        <f>IF('Prop F'!K933="","",'Prop F'!K933)</f>
        <v/>
      </c>
      <c r="M1614" s="315" t="str">
        <f>IF('Prop F'!L933="","",'Prop F'!L933)</f>
        <v/>
      </c>
      <c r="N1614" s="315" t="str">
        <f>IF('Prop F'!M933="","",'Prop F'!M933)</f>
        <v/>
      </c>
      <c r="O1614" s="315" t="str">
        <f>IF('Prop F'!N933="","",'Prop F'!N933)</f>
        <v/>
      </c>
      <c r="P1614" s="315" t="str">
        <f>IF('Prop F'!O933="","",'Prop F'!O933)</f>
        <v/>
      </c>
    </row>
    <row r="1615" spans="1:16" x14ac:dyDescent="0.2">
      <c r="A1615" s="45"/>
      <c r="B1615" s="728" t="str">
        <f>IF('Prop F'!B934="","",'Prop F'!B934)</f>
        <v/>
      </c>
      <c r="C1615" s="729"/>
      <c r="D1615" s="315" t="str">
        <f>IF('Prop F'!C934="","",'Prop F'!C934)</f>
        <v/>
      </c>
      <c r="E1615" s="315" t="str">
        <f>IF('Prop F'!D934="","",'Prop F'!D934)</f>
        <v/>
      </c>
      <c r="F1615" s="315" t="str">
        <f>IF('Prop F'!E934="","",'Prop F'!E934)</f>
        <v/>
      </c>
      <c r="G1615" s="315" t="str">
        <f>IF('Prop F'!F934="","",'Prop F'!F934)</f>
        <v/>
      </c>
      <c r="H1615" s="315" t="str">
        <f>IF('Prop F'!G934="","",'Prop F'!G934)</f>
        <v/>
      </c>
      <c r="I1615" s="315" t="str">
        <f>IF('Prop F'!H934="","",'Prop F'!H934)</f>
        <v/>
      </c>
      <c r="J1615" s="315" t="str">
        <f>IF('Prop F'!I934="","",'Prop F'!I934)</f>
        <v/>
      </c>
      <c r="K1615" s="315" t="str">
        <f>IF('Prop F'!J934="","",'Prop F'!J934)</f>
        <v/>
      </c>
      <c r="L1615" s="315" t="str">
        <f>IF('Prop F'!K934="","",'Prop F'!K934)</f>
        <v/>
      </c>
      <c r="M1615" s="315" t="str">
        <f>IF('Prop F'!L934="","",'Prop F'!L934)</f>
        <v/>
      </c>
      <c r="N1615" s="315" t="str">
        <f>IF('Prop F'!M934="","",'Prop F'!M934)</f>
        <v/>
      </c>
      <c r="O1615" s="315" t="str">
        <f>IF('Prop F'!N934="","",'Prop F'!N934)</f>
        <v/>
      </c>
      <c r="P1615" s="315" t="str">
        <f>IF('Prop F'!O934="","",'Prop F'!O934)</f>
        <v/>
      </c>
    </row>
    <row r="1616" spans="1:16" x14ac:dyDescent="0.2">
      <c r="A1616" s="45"/>
      <c r="B1616" s="728" t="str">
        <f>IF('Prop F'!B935="","",'Prop F'!B935)</f>
        <v/>
      </c>
      <c r="C1616" s="729"/>
      <c r="D1616" s="315" t="str">
        <f>IF('Prop F'!C935="","",'Prop F'!C935)</f>
        <v/>
      </c>
      <c r="E1616" s="315" t="str">
        <f>IF('Prop F'!D935="","",'Prop F'!D935)</f>
        <v/>
      </c>
      <c r="F1616" s="315" t="str">
        <f>IF('Prop F'!E935="","",'Prop F'!E935)</f>
        <v/>
      </c>
      <c r="G1616" s="315" t="str">
        <f>IF('Prop F'!F935="","",'Prop F'!F935)</f>
        <v/>
      </c>
      <c r="H1616" s="315" t="str">
        <f>IF('Prop F'!G935="","",'Prop F'!G935)</f>
        <v/>
      </c>
      <c r="I1616" s="315" t="str">
        <f>IF('Prop F'!H935="","",'Prop F'!H935)</f>
        <v/>
      </c>
      <c r="J1616" s="315" t="str">
        <f>IF('Prop F'!I935="","",'Prop F'!I935)</f>
        <v/>
      </c>
      <c r="K1616" s="315" t="str">
        <f>IF('Prop F'!J935="","",'Prop F'!J935)</f>
        <v/>
      </c>
      <c r="L1616" s="315" t="str">
        <f>IF('Prop F'!K935="","",'Prop F'!K935)</f>
        <v/>
      </c>
      <c r="M1616" s="315" t="str">
        <f>IF('Prop F'!L935="","",'Prop F'!L935)</f>
        <v/>
      </c>
      <c r="N1616" s="315" t="str">
        <f>IF('Prop F'!M935="","",'Prop F'!M935)</f>
        <v/>
      </c>
      <c r="O1616" s="315" t="str">
        <f>IF('Prop F'!N935="","",'Prop F'!N935)</f>
        <v/>
      </c>
      <c r="P1616" s="315" t="str">
        <f>IF('Prop F'!O935="","",'Prop F'!O935)</f>
        <v/>
      </c>
    </row>
    <row r="1617" spans="1:16" x14ac:dyDescent="0.2">
      <c r="A1617" s="45"/>
      <c r="B1617" s="45"/>
      <c r="C1617" s="45"/>
      <c r="D1617" s="45"/>
      <c r="E1617" s="45"/>
      <c r="F1617" s="45"/>
      <c r="G1617" s="45"/>
      <c r="H1617" s="45"/>
      <c r="I1617" s="45"/>
      <c r="J1617" s="45"/>
      <c r="K1617" s="45"/>
      <c r="L1617" s="45"/>
    </row>
    <row r="1618" spans="1:16" x14ac:dyDescent="0.2">
      <c r="A1618" s="45"/>
      <c r="B1618" s="45"/>
      <c r="C1618" s="45"/>
      <c r="D1618" s="45"/>
      <c r="E1618" s="45"/>
      <c r="F1618" s="45"/>
      <c r="G1618" s="45"/>
      <c r="H1618" s="45"/>
      <c r="I1618" s="45"/>
      <c r="J1618" s="45"/>
      <c r="K1618" s="45"/>
      <c r="L1618" s="45"/>
    </row>
    <row r="1619" spans="1:16" ht="12.75" customHeight="1" x14ac:dyDescent="0.2">
      <c r="C1619" s="441" t="s">
        <v>242</v>
      </c>
      <c r="D1619" s="441"/>
      <c r="E1619" s="441"/>
      <c r="F1619" s="441"/>
      <c r="G1619" s="718" t="str">
        <f>IF('Prop F'!$D$938="","",'Prop F'!$D$938)</f>
        <v/>
      </c>
      <c r="H1619" s="45"/>
      <c r="K1619" s="745" t="s">
        <v>262</v>
      </c>
      <c r="L1619" s="746"/>
      <c r="M1619" s="746"/>
      <c r="N1619" s="746"/>
      <c r="O1619" s="747"/>
    </row>
    <row r="1620" spans="1:16" x14ac:dyDescent="0.2">
      <c r="A1620" s="45"/>
      <c r="B1620" s="45"/>
      <c r="C1620" s="441"/>
      <c r="D1620" s="441"/>
      <c r="E1620" s="441"/>
      <c r="F1620" s="441"/>
      <c r="G1620" s="719"/>
      <c r="K1620" s="707" t="str">
        <f>IF('Prop F'!$K$938="","",'Prop F'!$K$938)</f>
        <v/>
      </c>
      <c r="L1620" s="708"/>
      <c r="M1620" s="708"/>
      <c r="N1620" s="708"/>
      <c r="O1620" s="708"/>
      <c r="P1620" s="709"/>
    </row>
    <row r="1621" spans="1:16" x14ac:dyDescent="0.2">
      <c r="A1621" s="45"/>
      <c r="B1621" s="45"/>
      <c r="C1621" s="441"/>
      <c r="D1621" s="441"/>
      <c r="E1621" s="441"/>
      <c r="F1621" s="441"/>
      <c r="G1621" s="719"/>
      <c r="K1621" s="710"/>
      <c r="L1621" s="711"/>
      <c r="M1621" s="711"/>
      <c r="N1621" s="711"/>
      <c r="O1621" s="711"/>
      <c r="P1621" s="712"/>
    </row>
    <row r="1622" spans="1:16" x14ac:dyDescent="0.2">
      <c r="A1622" s="45"/>
      <c r="B1622" s="45"/>
      <c r="C1622" s="441"/>
      <c r="D1622" s="441"/>
      <c r="E1622" s="441"/>
      <c r="F1622" s="441"/>
      <c r="G1622" s="720"/>
      <c r="K1622" s="713"/>
      <c r="L1622" s="714"/>
      <c r="M1622" s="714"/>
      <c r="N1622" s="714"/>
      <c r="O1622" s="714"/>
      <c r="P1622" s="715"/>
    </row>
    <row r="1623" spans="1:16" x14ac:dyDescent="0.2">
      <c r="A1623" s="45"/>
      <c r="B1623" s="45"/>
      <c r="C1623" s="45"/>
      <c r="D1623" s="45"/>
      <c r="E1623" s="45"/>
      <c r="F1623" s="45"/>
    </row>
    <row r="1624" spans="1:16" ht="12.75" customHeight="1" x14ac:dyDescent="0.2">
      <c r="A1624" s="45"/>
      <c r="B1624" s="45"/>
      <c r="C1624" s="721" t="s">
        <v>154</v>
      </c>
      <c r="D1624" s="722"/>
      <c r="E1624" s="722"/>
      <c r="F1624" s="722"/>
      <c r="G1624" s="723"/>
      <c r="K1624" s="721" t="s">
        <v>155</v>
      </c>
      <c r="L1624" s="722"/>
      <c r="M1624" s="723"/>
      <c r="N1624" s="45"/>
      <c r="O1624" s="45"/>
    </row>
    <row r="1625" spans="1:16" x14ac:dyDescent="0.2">
      <c r="A1625" s="45"/>
      <c r="B1625" s="45"/>
      <c r="C1625" s="707" t="str">
        <f>IF('Prop F'!$D$944="","",'Prop F'!$D$944)</f>
        <v/>
      </c>
      <c r="D1625" s="708"/>
      <c r="E1625" s="708"/>
      <c r="F1625" s="708"/>
      <c r="G1625" s="708"/>
      <c r="H1625" s="709"/>
      <c r="K1625" s="707" t="str">
        <f>IF('Prop F'!$K$944="","",'Prop F'!$K$944)</f>
        <v/>
      </c>
      <c r="L1625" s="708"/>
      <c r="M1625" s="708"/>
      <c r="N1625" s="708"/>
      <c r="O1625" s="708"/>
      <c r="P1625" s="709"/>
    </row>
    <row r="1626" spans="1:16" x14ac:dyDescent="0.2">
      <c r="A1626" s="45"/>
      <c r="B1626" s="45"/>
      <c r="C1626" s="710"/>
      <c r="D1626" s="711"/>
      <c r="E1626" s="711"/>
      <c r="F1626" s="711"/>
      <c r="G1626" s="711"/>
      <c r="H1626" s="712"/>
      <c r="K1626" s="710"/>
      <c r="L1626" s="711"/>
      <c r="M1626" s="711"/>
      <c r="N1626" s="711"/>
      <c r="O1626" s="711"/>
      <c r="P1626" s="712"/>
    </row>
    <row r="1627" spans="1:16" x14ac:dyDescent="0.2">
      <c r="A1627" s="45"/>
      <c r="B1627" s="45"/>
      <c r="C1627" s="710"/>
      <c r="D1627" s="711"/>
      <c r="E1627" s="711"/>
      <c r="F1627" s="711"/>
      <c r="G1627" s="711"/>
      <c r="H1627" s="712"/>
      <c r="K1627" s="710"/>
      <c r="L1627" s="711"/>
      <c r="M1627" s="711"/>
      <c r="N1627" s="711"/>
      <c r="O1627" s="711"/>
      <c r="P1627" s="712"/>
    </row>
    <row r="1628" spans="1:16" x14ac:dyDescent="0.2">
      <c r="A1628" s="45"/>
      <c r="B1628" s="45"/>
      <c r="C1628" s="710"/>
      <c r="D1628" s="711"/>
      <c r="E1628" s="711"/>
      <c r="F1628" s="711"/>
      <c r="G1628" s="711"/>
      <c r="H1628" s="712"/>
      <c r="K1628" s="710"/>
      <c r="L1628" s="711"/>
      <c r="M1628" s="711"/>
      <c r="N1628" s="711"/>
      <c r="O1628" s="711"/>
      <c r="P1628" s="712"/>
    </row>
    <row r="1629" spans="1:16" x14ac:dyDescent="0.2">
      <c r="A1629" s="45"/>
      <c r="B1629" s="45"/>
      <c r="C1629" s="710"/>
      <c r="D1629" s="711"/>
      <c r="E1629" s="711"/>
      <c r="F1629" s="711"/>
      <c r="G1629" s="711"/>
      <c r="H1629" s="712"/>
      <c r="K1629" s="710"/>
      <c r="L1629" s="711"/>
      <c r="M1629" s="711"/>
      <c r="N1629" s="711"/>
      <c r="O1629" s="711"/>
      <c r="P1629" s="712"/>
    </row>
    <row r="1630" spans="1:16" ht="12.75" customHeight="1" x14ac:dyDescent="0.2">
      <c r="A1630" s="45"/>
      <c r="B1630" s="45"/>
      <c r="C1630" s="710"/>
      <c r="D1630" s="711"/>
      <c r="E1630" s="711"/>
      <c r="F1630" s="711"/>
      <c r="G1630" s="711"/>
      <c r="H1630" s="712"/>
      <c r="J1630" s="45"/>
      <c r="K1630" s="710"/>
      <c r="L1630" s="711"/>
      <c r="M1630" s="711"/>
      <c r="N1630" s="711"/>
      <c r="O1630" s="711"/>
      <c r="P1630" s="712"/>
    </row>
    <row r="1631" spans="1:16" ht="12.75" customHeight="1" x14ac:dyDescent="0.2">
      <c r="A1631" s="45"/>
      <c r="B1631" s="45"/>
      <c r="C1631" s="713"/>
      <c r="D1631" s="714"/>
      <c r="E1631" s="714"/>
      <c r="F1631" s="714"/>
      <c r="G1631" s="714"/>
      <c r="H1631" s="715"/>
      <c r="K1631" s="713"/>
      <c r="L1631" s="714"/>
      <c r="M1631" s="714"/>
      <c r="N1631" s="714"/>
      <c r="O1631" s="714"/>
      <c r="P1631" s="715"/>
    </row>
    <row r="1632" spans="1:16" x14ac:dyDescent="0.2">
      <c r="A1632" s="45"/>
      <c r="B1632" s="45"/>
      <c r="J1632" s="45"/>
    </row>
    <row r="1633" spans="1:16" x14ac:dyDescent="0.2">
      <c r="A1633" s="45"/>
      <c r="B1633" s="45"/>
      <c r="C1633" s="45"/>
      <c r="D1633" s="45"/>
      <c r="E1633" s="45"/>
      <c r="F1633" s="45"/>
      <c r="J1633" s="45"/>
      <c r="K1633" s="45"/>
      <c r="L1633" s="45"/>
    </row>
    <row r="1634" spans="1:16" ht="15" x14ac:dyDescent="0.25">
      <c r="A1634" s="45"/>
      <c r="B1634" s="203" t="s">
        <v>207</v>
      </c>
      <c r="C1634" s="45"/>
      <c r="D1634" s="45"/>
      <c r="E1634" s="45"/>
      <c r="F1634" s="45"/>
      <c r="J1634" s="45"/>
      <c r="K1634" s="45"/>
      <c r="L1634" s="45"/>
    </row>
    <row r="1635" spans="1:16" ht="12.75" customHeight="1" x14ac:dyDescent="0.2">
      <c r="A1635" s="45"/>
      <c r="B1635" s="45"/>
      <c r="C1635" s="45"/>
      <c r="D1635" s="45"/>
      <c r="E1635" s="45"/>
      <c r="F1635" s="45"/>
      <c r="J1635" s="45"/>
      <c r="K1635" s="45"/>
      <c r="L1635" s="45"/>
    </row>
    <row r="1636" spans="1:16" ht="12.75" customHeight="1" x14ac:dyDescent="0.2">
      <c r="A1636" s="45"/>
      <c r="B1636" s="45"/>
      <c r="C1636" s="457" t="s">
        <v>132</v>
      </c>
      <c r="D1636" s="457"/>
      <c r="E1636" s="457"/>
      <c r="F1636" s="458"/>
      <c r="G1636" s="718" t="str">
        <f>IF('Prop F'!$D$953="","",'Prop F'!$D$953)</f>
        <v>Sim</v>
      </c>
      <c r="J1636" s="426" t="s">
        <v>133</v>
      </c>
      <c r="K1636" s="426"/>
      <c r="L1636" s="426"/>
      <c r="M1636" s="427"/>
      <c r="N1636" s="718" t="str">
        <f>IF('Prop F'!$K$953="","",'Prop F'!$K$953)</f>
        <v/>
      </c>
    </row>
    <row r="1637" spans="1:16" x14ac:dyDescent="0.2">
      <c r="A1637" s="45"/>
      <c r="B1637" s="45"/>
      <c r="C1637" s="457"/>
      <c r="D1637" s="457"/>
      <c r="E1637" s="457"/>
      <c r="F1637" s="458"/>
      <c r="G1637" s="719"/>
      <c r="J1637" s="426"/>
      <c r="K1637" s="426"/>
      <c r="L1637" s="426"/>
      <c r="M1637" s="427"/>
      <c r="N1637" s="719"/>
    </row>
    <row r="1638" spans="1:16" x14ac:dyDescent="0.2">
      <c r="A1638" s="45"/>
      <c r="B1638" s="45"/>
      <c r="C1638" s="457"/>
      <c r="D1638" s="457"/>
      <c r="E1638" s="457"/>
      <c r="F1638" s="458"/>
      <c r="G1638" s="720"/>
      <c r="J1638" s="426"/>
      <c r="K1638" s="426"/>
      <c r="L1638" s="426"/>
      <c r="M1638" s="427"/>
      <c r="N1638" s="720"/>
    </row>
    <row r="1639" spans="1:16" x14ac:dyDescent="0.2">
      <c r="A1639" s="45"/>
      <c r="B1639" s="45"/>
      <c r="C1639" s="45"/>
      <c r="D1639" s="45"/>
      <c r="E1639" s="45"/>
      <c r="F1639" s="45"/>
      <c r="J1639" s="45"/>
      <c r="K1639" s="45"/>
      <c r="L1639" s="45"/>
    </row>
    <row r="1640" spans="1:16" x14ac:dyDescent="0.2">
      <c r="A1640" s="45"/>
      <c r="B1640" s="45"/>
      <c r="C1640" s="45"/>
      <c r="D1640" s="45"/>
      <c r="E1640" s="45"/>
      <c r="F1640" s="45"/>
      <c r="J1640" s="45"/>
      <c r="K1640" s="730" t="s">
        <v>212</v>
      </c>
      <c r="L1640" s="731"/>
      <c r="M1640" s="731"/>
      <c r="N1640" s="731"/>
      <c r="O1640" s="732"/>
    </row>
    <row r="1641" spans="1:16" x14ac:dyDescent="0.2">
      <c r="A1641" s="45"/>
      <c r="B1641" s="45"/>
      <c r="C1641" s="45"/>
      <c r="D1641" s="45"/>
      <c r="E1641" s="45"/>
      <c r="F1641" s="45"/>
      <c r="J1641" s="45"/>
      <c r="K1641" s="733"/>
      <c r="L1641" s="734"/>
      <c r="M1641" s="734"/>
      <c r="N1641" s="734"/>
      <c r="O1641" s="735"/>
    </row>
    <row r="1642" spans="1:16" ht="12.75" customHeight="1" x14ac:dyDescent="0.2">
      <c r="A1642" s="45"/>
      <c r="B1642" s="45"/>
      <c r="C1642" s="721" t="s">
        <v>131</v>
      </c>
      <c r="D1642" s="722"/>
      <c r="E1642" s="722"/>
      <c r="F1642" s="722"/>
      <c r="G1642" s="723"/>
      <c r="J1642" s="45"/>
      <c r="K1642" s="736"/>
      <c r="L1642" s="737"/>
      <c r="M1642" s="737"/>
      <c r="N1642" s="737"/>
      <c r="O1642" s="738"/>
    </row>
    <row r="1643" spans="1:16" x14ac:dyDescent="0.2">
      <c r="A1643" s="45"/>
      <c r="B1643" s="45"/>
      <c r="C1643" s="707" t="str">
        <f>IF('Prop F'!$D$955="","",'Prop F'!$D$955)</f>
        <v/>
      </c>
      <c r="D1643" s="708"/>
      <c r="E1643" s="708"/>
      <c r="F1643" s="708"/>
      <c r="G1643" s="708"/>
      <c r="H1643" s="709"/>
      <c r="J1643" s="45"/>
      <c r="K1643" s="748" t="str">
        <f>IF('Prop F'!$K$955="","",'Prop F'!$K$955)</f>
        <v/>
      </c>
      <c r="L1643" s="749"/>
      <c r="M1643" s="749"/>
      <c r="N1643" s="749"/>
      <c r="O1643" s="749"/>
      <c r="P1643" s="750"/>
    </row>
    <row r="1644" spans="1:16" x14ac:dyDescent="0.2">
      <c r="A1644" s="45"/>
      <c r="B1644" s="45"/>
      <c r="C1644" s="710"/>
      <c r="D1644" s="711"/>
      <c r="E1644" s="711"/>
      <c r="F1644" s="711"/>
      <c r="G1644" s="711"/>
      <c r="H1644" s="712"/>
      <c r="J1644" s="45"/>
      <c r="K1644" s="751"/>
      <c r="L1644" s="752"/>
      <c r="M1644" s="752"/>
      <c r="N1644" s="752"/>
      <c r="O1644" s="752"/>
      <c r="P1644" s="753"/>
    </row>
    <row r="1645" spans="1:16" x14ac:dyDescent="0.2">
      <c r="A1645" s="45"/>
      <c r="B1645" s="45"/>
      <c r="C1645" s="710"/>
      <c r="D1645" s="711"/>
      <c r="E1645" s="711"/>
      <c r="F1645" s="711"/>
      <c r="G1645" s="711"/>
      <c r="H1645" s="712"/>
      <c r="J1645" s="45"/>
      <c r="K1645" s="751"/>
      <c r="L1645" s="752"/>
      <c r="M1645" s="752"/>
      <c r="N1645" s="752"/>
      <c r="O1645" s="752"/>
      <c r="P1645" s="753"/>
    </row>
    <row r="1646" spans="1:16" x14ac:dyDescent="0.2">
      <c r="A1646" s="45"/>
      <c r="B1646" s="45"/>
      <c r="C1646" s="710"/>
      <c r="D1646" s="711"/>
      <c r="E1646" s="711"/>
      <c r="F1646" s="711"/>
      <c r="G1646" s="711"/>
      <c r="H1646" s="712"/>
      <c r="J1646" s="45"/>
      <c r="K1646" s="751"/>
      <c r="L1646" s="752"/>
      <c r="M1646" s="752"/>
      <c r="N1646" s="752"/>
      <c r="O1646" s="752"/>
      <c r="P1646" s="753"/>
    </row>
    <row r="1647" spans="1:16" x14ac:dyDescent="0.2">
      <c r="A1647" s="45"/>
      <c r="B1647" s="45"/>
      <c r="C1647" s="710"/>
      <c r="D1647" s="711"/>
      <c r="E1647" s="711"/>
      <c r="F1647" s="711"/>
      <c r="G1647" s="711"/>
      <c r="H1647" s="712"/>
      <c r="J1647" s="45"/>
      <c r="K1647" s="751"/>
      <c r="L1647" s="752"/>
      <c r="M1647" s="752"/>
      <c r="N1647" s="752"/>
      <c r="O1647" s="752"/>
      <c r="P1647" s="753"/>
    </row>
    <row r="1648" spans="1:16" x14ac:dyDescent="0.2">
      <c r="A1648" s="45"/>
      <c r="B1648" s="45"/>
      <c r="C1648" s="710"/>
      <c r="D1648" s="711"/>
      <c r="E1648" s="711"/>
      <c r="F1648" s="711"/>
      <c r="G1648" s="711"/>
      <c r="H1648" s="712"/>
      <c r="J1648" s="45"/>
      <c r="K1648" s="751"/>
      <c r="L1648" s="752"/>
      <c r="M1648" s="752"/>
      <c r="N1648" s="752"/>
      <c r="O1648" s="752"/>
      <c r="P1648" s="753"/>
    </row>
    <row r="1649" spans="1:16" x14ac:dyDescent="0.2">
      <c r="A1649" s="45"/>
      <c r="B1649" s="45"/>
      <c r="C1649" s="713"/>
      <c r="D1649" s="714"/>
      <c r="E1649" s="714"/>
      <c r="F1649" s="714"/>
      <c r="G1649" s="714"/>
      <c r="H1649" s="715"/>
      <c r="J1649" s="45"/>
      <c r="K1649" s="754"/>
      <c r="L1649" s="755"/>
      <c r="M1649" s="755"/>
      <c r="N1649" s="755"/>
      <c r="O1649" s="755"/>
      <c r="P1649" s="756"/>
    </row>
    <row r="1650" spans="1:16" x14ac:dyDescent="0.2">
      <c r="A1650" s="45"/>
      <c r="B1650" s="45"/>
      <c r="C1650" s="45"/>
      <c r="D1650" s="45"/>
      <c r="E1650" s="45"/>
      <c r="F1650" s="45"/>
      <c r="J1650" s="45"/>
      <c r="K1650" s="45"/>
      <c r="L1650" s="45"/>
    </row>
    <row r="1651" spans="1:16" x14ac:dyDescent="0.2">
      <c r="A1651" s="45"/>
      <c r="B1651" s="45"/>
      <c r="C1651" s="457" t="s">
        <v>134</v>
      </c>
      <c r="D1651" s="457"/>
      <c r="E1651" s="457"/>
      <c r="F1651" s="458"/>
      <c r="G1651" s="718" t="str">
        <f>IF('Prop F'!$D$961="","",'Prop F'!$D$961)</f>
        <v/>
      </c>
      <c r="J1651" s="426" t="s">
        <v>135</v>
      </c>
      <c r="K1651" s="426"/>
      <c r="L1651" s="426"/>
      <c r="M1651" s="427"/>
      <c r="N1651" s="718" t="str">
        <f>IF('Prop F'!$K$961="","",'Prop F'!$K$961)</f>
        <v/>
      </c>
    </row>
    <row r="1652" spans="1:16" x14ac:dyDescent="0.2">
      <c r="A1652" s="45"/>
      <c r="B1652" s="45"/>
      <c r="C1652" s="457"/>
      <c r="D1652" s="457"/>
      <c r="E1652" s="457"/>
      <c r="F1652" s="458"/>
      <c r="G1652" s="719"/>
      <c r="J1652" s="426"/>
      <c r="K1652" s="426"/>
      <c r="L1652" s="426"/>
      <c r="M1652" s="427"/>
      <c r="N1652" s="719"/>
    </row>
    <row r="1653" spans="1:16" x14ac:dyDescent="0.2">
      <c r="A1653" s="45"/>
      <c r="B1653" s="45"/>
      <c r="C1653" s="457"/>
      <c r="D1653" s="457"/>
      <c r="E1653" s="457"/>
      <c r="F1653" s="458"/>
      <c r="G1653" s="720"/>
      <c r="J1653" s="426"/>
      <c r="K1653" s="426"/>
      <c r="L1653" s="426"/>
      <c r="M1653" s="427"/>
      <c r="N1653" s="720"/>
    </row>
    <row r="1654" spans="1:16" x14ac:dyDescent="0.2">
      <c r="A1654" s="45"/>
      <c r="B1654" s="45"/>
      <c r="C1654" s="45"/>
      <c r="D1654" s="45"/>
      <c r="E1654" s="45"/>
      <c r="F1654" s="45"/>
      <c r="J1654" s="45"/>
      <c r="K1654" s="45"/>
      <c r="L1654" s="45"/>
    </row>
    <row r="1655" spans="1:16" x14ac:dyDescent="0.2">
      <c r="A1655" s="45"/>
      <c r="B1655" s="45"/>
      <c r="C1655" s="457" t="s">
        <v>264</v>
      </c>
      <c r="D1655" s="457"/>
      <c r="E1655" s="457"/>
      <c r="F1655" s="458"/>
      <c r="G1655" s="718" t="str">
        <f>IF('Prop F'!$D$963="","",'Prop F'!$D$963)</f>
        <v/>
      </c>
      <c r="J1655" s="426" t="s">
        <v>136</v>
      </c>
      <c r="K1655" s="426"/>
      <c r="L1655" s="426"/>
      <c r="M1655" s="427"/>
      <c r="N1655" s="718" t="str">
        <f>IF('Prop F'!$K$963="","",'Prop F'!$K$963)</f>
        <v/>
      </c>
    </row>
    <row r="1656" spans="1:16" x14ac:dyDescent="0.2">
      <c r="A1656" s="45"/>
      <c r="B1656" s="45"/>
      <c r="C1656" s="457"/>
      <c r="D1656" s="457"/>
      <c r="E1656" s="457"/>
      <c r="F1656" s="458"/>
      <c r="G1656" s="719"/>
      <c r="J1656" s="426"/>
      <c r="K1656" s="426"/>
      <c r="L1656" s="426"/>
      <c r="M1656" s="427"/>
      <c r="N1656" s="719"/>
    </row>
    <row r="1657" spans="1:16" x14ac:dyDescent="0.2">
      <c r="A1657" s="45"/>
      <c r="B1657" s="45"/>
      <c r="C1657" s="457"/>
      <c r="D1657" s="457"/>
      <c r="E1657" s="457"/>
      <c r="F1657" s="458"/>
      <c r="G1657" s="720"/>
      <c r="J1657" s="426"/>
      <c r="K1657" s="426"/>
      <c r="L1657" s="426"/>
      <c r="M1657" s="427"/>
      <c r="N1657" s="720"/>
    </row>
    <row r="1658" spans="1:16" x14ac:dyDescent="0.2">
      <c r="A1658" s="45"/>
      <c r="B1658" s="45"/>
      <c r="C1658" s="45"/>
      <c r="D1658" s="45"/>
      <c r="E1658" s="45"/>
      <c r="F1658" s="45"/>
      <c r="J1658" s="45"/>
      <c r="K1658" s="45"/>
      <c r="L1658" s="45"/>
    </row>
    <row r="1659" spans="1:16" ht="12.75" customHeight="1" x14ac:dyDescent="0.2">
      <c r="A1659" s="45"/>
      <c r="B1659" s="45"/>
      <c r="C1659" s="721" t="s">
        <v>164</v>
      </c>
      <c r="D1659" s="722"/>
      <c r="E1659" s="722"/>
      <c r="F1659" s="722"/>
      <c r="G1659" s="723"/>
      <c r="J1659" s="334"/>
      <c r="K1659" s="334"/>
      <c r="L1659" s="334"/>
    </row>
    <row r="1660" spans="1:16" x14ac:dyDescent="0.2">
      <c r="A1660" s="45"/>
      <c r="B1660" s="45"/>
      <c r="C1660" s="707" t="str">
        <f>IF('Prop F'!$D$965="","",'Prop F'!$D$965)</f>
        <v/>
      </c>
      <c r="D1660" s="708"/>
      <c r="E1660" s="708"/>
      <c r="F1660" s="708"/>
      <c r="G1660" s="708"/>
      <c r="H1660" s="709"/>
      <c r="J1660" s="334"/>
      <c r="K1660" s="334"/>
      <c r="L1660" s="334"/>
      <c r="M1660" s="332" t="s">
        <v>165</v>
      </c>
      <c r="N1660" s="724" t="str">
        <f>IF('Prop F'!$K$965="","",'Prop F'!$K$965)</f>
        <v/>
      </c>
      <c r="O1660" s="725"/>
    </row>
    <row r="1661" spans="1:16" x14ac:dyDescent="0.2">
      <c r="A1661" s="45"/>
      <c r="B1661" s="45"/>
      <c r="C1661" s="710"/>
      <c r="D1661" s="711"/>
      <c r="E1661" s="711"/>
      <c r="F1661" s="711"/>
      <c r="G1661" s="711"/>
      <c r="H1661" s="712"/>
      <c r="J1661" s="334"/>
      <c r="K1661" s="334"/>
      <c r="L1661" s="334"/>
      <c r="M1661" s="347"/>
      <c r="N1661" s="35"/>
    </row>
    <row r="1662" spans="1:16" x14ac:dyDescent="0.2">
      <c r="A1662" s="45"/>
      <c r="B1662" s="45"/>
      <c r="C1662" s="710"/>
      <c r="D1662" s="711"/>
      <c r="E1662" s="711"/>
      <c r="F1662" s="711"/>
      <c r="G1662" s="711"/>
      <c r="H1662" s="712"/>
      <c r="J1662" s="45"/>
      <c r="K1662" s="45"/>
      <c r="L1662" s="45"/>
      <c r="M1662" s="347"/>
      <c r="N1662" s="35"/>
    </row>
    <row r="1663" spans="1:16" ht="12.75" customHeight="1" x14ac:dyDescent="0.2">
      <c r="A1663" s="45"/>
      <c r="B1663" s="45"/>
      <c r="C1663" s="710"/>
      <c r="D1663" s="711"/>
      <c r="E1663" s="711"/>
      <c r="F1663" s="711"/>
      <c r="G1663" s="711"/>
      <c r="H1663" s="712"/>
      <c r="J1663" s="461" t="s">
        <v>166</v>
      </c>
      <c r="K1663" s="461"/>
      <c r="L1663" s="461"/>
      <c r="M1663" s="461"/>
      <c r="N1663" s="697" t="str">
        <f>IF('Prop F'!$D$971="","",'Prop F'!$D$971)</f>
        <v/>
      </c>
      <c r="O1663" s="698"/>
    </row>
    <row r="1664" spans="1:16" x14ac:dyDescent="0.2">
      <c r="A1664" s="45"/>
      <c r="B1664" s="45"/>
      <c r="C1664" s="710"/>
      <c r="D1664" s="711"/>
      <c r="E1664" s="711"/>
      <c r="F1664" s="711"/>
      <c r="G1664" s="711"/>
      <c r="H1664" s="712"/>
      <c r="J1664" s="461"/>
      <c r="K1664" s="461"/>
      <c r="L1664" s="461"/>
      <c r="M1664" s="461"/>
      <c r="N1664" s="699"/>
      <c r="O1664" s="700"/>
    </row>
    <row r="1665" spans="1:16" x14ac:dyDescent="0.2">
      <c r="A1665" s="45"/>
      <c r="B1665" s="45"/>
      <c r="C1665" s="710"/>
      <c r="D1665" s="711"/>
      <c r="E1665" s="711"/>
      <c r="F1665" s="711"/>
      <c r="G1665" s="711"/>
      <c r="H1665" s="712"/>
      <c r="J1665" s="45"/>
      <c r="K1665" s="45"/>
      <c r="L1665" s="45"/>
    </row>
    <row r="1666" spans="1:16" x14ac:dyDescent="0.2">
      <c r="A1666" s="45"/>
      <c r="B1666" s="45"/>
      <c r="C1666" s="713"/>
      <c r="D1666" s="714"/>
      <c r="E1666" s="714"/>
      <c r="F1666" s="714"/>
      <c r="G1666" s="714"/>
      <c r="H1666" s="715"/>
      <c r="J1666" s="45"/>
      <c r="K1666" s="45"/>
      <c r="L1666" s="45"/>
    </row>
    <row r="1667" spans="1:16" x14ac:dyDescent="0.2">
      <c r="A1667" s="45"/>
      <c r="B1667" s="45"/>
      <c r="C1667" s="45"/>
      <c r="D1667" s="45"/>
      <c r="E1667" s="45"/>
      <c r="F1667" s="45"/>
      <c r="J1667" s="45"/>
      <c r="K1667" s="45"/>
      <c r="L1667" s="45"/>
    </row>
    <row r="1668" spans="1:16" ht="12.75" customHeight="1" x14ac:dyDescent="0.2">
      <c r="A1668" s="45"/>
      <c r="C1668" s="461" t="s">
        <v>244</v>
      </c>
      <c r="D1668" s="461"/>
      <c r="E1668" s="461"/>
      <c r="F1668" s="427"/>
      <c r="G1668" s="697" t="str">
        <f>IF('Prop F'!$K$971="","",'Prop F'!$K$971)</f>
        <v/>
      </c>
      <c r="H1668" s="698"/>
      <c r="K1668" s="701" t="s">
        <v>245</v>
      </c>
      <c r="L1668" s="702"/>
      <c r="M1668" s="702"/>
      <c r="N1668" s="702"/>
      <c r="O1668" s="703"/>
    </row>
    <row r="1669" spans="1:16" ht="12.75" customHeight="1" x14ac:dyDescent="0.2">
      <c r="A1669" s="45"/>
      <c r="C1669" s="461"/>
      <c r="D1669" s="461"/>
      <c r="E1669" s="461"/>
      <c r="F1669" s="427"/>
      <c r="G1669" s="699"/>
      <c r="H1669" s="700"/>
      <c r="K1669" s="704"/>
      <c r="L1669" s="705"/>
      <c r="M1669" s="705"/>
      <c r="N1669" s="705"/>
      <c r="O1669" s="706"/>
    </row>
    <row r="1670" spans="1:16" x14ac:dyDescent="0.2">
      <c r="A1670" s="45"/>
      <c r="B1670" s="45"/>
      <c r="C1670" s="45"/>
      <c r="D1670" s="45"/>
      <c r="E1670" s="45"/>
      <c r="F1670" s="45"/>
      <c r="J1670" s="45"/>
      <c r="K1670" s="707" t="str">
        <f>IF('Prop F'!$D$977="","",'Prop F'!$D$977)</f>
        <v/>
      </c>
      <c r="L1670" s="708"/>
      <c r="M1670" s="708"/>
      <c r="N1670" s="708"/>
      <c r="O1670" s="708"/>
      <c r="P1670" s="709"/>
    </row>
    <row r="1671" spans="1:16" ht="12.75" customHeight="1" x14ac:dyDescent="0.2">
      <c r="A1671" s="45"/>
      <c r="B1671" s="45"/>
      <c r="C1671" s="45"/>
      <c r="D1671" s="45"/>
      <c r="E1671" s="45"/>
      <c r="F1671" s="45"/>
      <c r="J1671" s="45"/>
      <c r="K1671" s="710"/>
      <c r="L1671" s="711"/>
      <c r="M1671" s="711"/>
      <c r="N1671" s="711"/>
      <c r="O1671" s="711"/>
      <c r="P1671" s="712"/>
    </row>
    <row r="1672" spans="1:16" ht="12.75" customHeight="1" x14ac:dyDescent="0.2">
      <c r="A1672" s="45"/>
      <c r="B1672" s="716" t="s">
        <v>243</v>
      </c>
      <c r="C1672" s="716"/>
      <c r="D1672" s="716"/>
      <c r="E1672" s="716"/>
      <c r="F1672" s="717"/>
      <c r="G1672" s="718" t="str">
        <f>IF('Prop F'!$K$977="","",'Prop F'!$K$977)</f>
        <v/>
      </c>
      <c r="J1672" s="45"/>
      <c r="K1672" s="710"/>
      <c r="L1672" s="711"/>
      <c r="M1672" s="711"/>
      <c r="N1672" s="711"/>
      <c r="O1672" s="711"/>
      <c r="P1672" s="712"/>
    </row>
    <row r="1673" spans="1:16" x14ac:dyDescent="0.2">
      <c r="A1673" s="45"/>
      <c r="B1673" s="716"/>
      <c r="C1673" s="716"/>
      <c r="D1673" s="716"/>
      <c r="E1673" s="716"/>
      <c r="F1673" s="717"/>
      <c r="G1673" s="719"/>
      <c r="J1673" s="45"/>
      <c r="K1673" s="710"/>
      <c r="L1673" s="711"/>
      <c r="M1673" s="711"/>
      <c r="N1673" s="711"/>
      <c r="O1673" s="711"/>
      <c r="P1673" s="712"/>
    </row>
    <row r="1674" spans="1:16" x14ac:dyDescent="0.2">
      <c r="A1674" s="45"/>
      <c r="B1674" s="716"/>
      <c r="C1674" s="716"/>
      <c r="D1674" s="716"/>
      <c r="E1674" s="716"/>
      <c r="F1674" s="717"/>
      <c r="G1674" s="719"/>
      <c r="J1674" s="45"/>
      <c r="K1674" s="710"/>
      <c r="L1674" s="711"/>
      <c r="M1674" s="711"/>
      <c r="N1674" s="711"/>
      <c r="O1674" s="711"/>
      <c r="P1674" s="712"/>
    </row>
    <row r="1675" spans="1:16" x14ac:dyDescent="0.2">
      <c r="A1675" s="45"/>
      <c r="B1675" s="716"/>
      <c r="C1675" s="716"/>
      <c r="D1675" s="716"/>
      <c r="E1675" s="716"/>
      <c r="F1675" s="717"/>
      <c r="G1675" s="720"/>
      <c r="J1675" s="45"/>
      <c r="K1675" s="710"/>
      <c r="L1675" s="711"/>
      <c r="M1675" s="711"/>
      <c r="N1675" s="711"/>
      <c r="O1675" s="711"/>
      <c r="P1675" s="712"/>
    </row>
    <row r="1676" spans="1:16" x14ac:dyDescent="0.2">
      <c r="A1676" s="45"/>
      <c r="B1676" s="45"/>
      <c r="C1676" s="45"/>
      <c r="D1676" s="45"/>
      <c r="E1676" s="45"/>
      <c r="F1676" s="45"/>
      <c r="J1676" s="45"/>
      <c r="K1676" s="713"/>
      <c r="L1676" s="714"/>
      <c r="M1676" s="714"/>
      <c r="N1676" s="714"/>
      <c r="O1676" s="714"/>
      <c r="P1676" s="715"/>
    </row>
    <row r="1677" spans="1:16" x14ac:dyDescent="0.2">
      <c r="A1677" s="45"/>
      <c r="J1677" s="45"/>
    </row>
    <row r="1678" spans="1:16" ht="12.75" customHeight="1" x14ac:dyDescent="0.2">
      <c r="A1678" s="45"/>
      <c r="B1678" s="457" t="s">
        <v>246</v>
      </c>
      <c r="C1678" s="457"/>
      <c r="D1678" s="457"/>
      <c r="E1678" s="457"/>
      <c r="F1678" s="458"/>
      <c r="G1678" s="718" t="str">
        <f>IF('Prop F'!$D$983="","",'Prop F'!$D$983)</f>
        <v/>
      </c>
      <c r="I1678" s="457" t="s">
        <v>247</v>
      </c>
      <c r="J1678" s="457"/>
      <c r="K1678" s="457"/>
      <c r="L1678" s="457"/>
      <c r="M1678" s="458"/>
      <c r="N1678" s="718" t="str">
        <f>IF('Prop F'!$K$983="","",'Prop F'!$K$983)</f>
        <v/>
      </c>
    </row>
    <row r="1679" spans="1:16" x14ac:dyDescent="0.2">
      <c r="A1679" s="45"/>
      <c r="B1679" s="457"/>
      <c r="C1679" s="457"/>
      <c r="D1679" s="457"/>
      <c r="E1679" s="457"/>
      <c r="F1679" s="458"/>
      <c r="G1679" s="719"/>
      <c r="I1679" s="457"/>
      <c r="J1679" s="457"/>
      <c r="K1679" s="457"/>
      <c r="L1679" s="457"/>
      <c r="M1679" s="458"/>
      <c r="N1679" s="719"/>
    </row>
    <row r="1680" spans="1:16" x14ac:dyDescent="0.2">
      <c r="A1680" s="45"/>
      <c r="B1680" s="457"/>
      <c r="C1680" s="457"/>
      <c r="D1680" s="457"/>
      <c r="E1680" s="457"/>
      <c r="F1680" s="458"/>
      <c r="G1680" s="719"/>
      <c r="I1680" s="457"/>
      <c r="J1680" s="457"/>
      <c r="K1680" s="457"/>
      <c r="L1680" s="457"/>
      <c r="M1680" s="458"/>
      <c r="N1680" s="719"/>
    </row>
    <row r="1681" spans="1:15" x14ac:dyDescent="0.2">
      <c r="A1681" s="45"/>
      <c r="B1681" s="457"/>
      <c r="C1681" s="457"/>
      <c r="D1681" s="457"/>
      <c r="E1681" s="457"/>
      <c r="F1681" s="458"/>
      <c r="G1681" s="720"/>
      <c r="I1681" s="457"/>
      <c r="J1681" s="457"/>
      <c r="K1681" s="457"/>
      <c r="L1681" s="457"/>
      <c r="M1681" s="458"/>
      <c r="N1681" s="720"/>
    </row>
    <row r="1682" spans="1:15" x14ac:dyDescent="0.2">
      <c r="A1682" s="45"/>
      <c r="J1682" s="45"/>
    </row>
    <row r="1683" spans="1:15" ht="12.75" customHeight="1" x14ac:dyDescent="0.2">
      <c r="A1683" s="45"/>
      <c r="B1683" s="457" t="s">
        <v>283</v>
      </c>
      <c r="C1683" s="457"/>
      <c r="D1683" s="457"/>
      <c r="E1683" s="457"/>
      <c r="F1683" s="458"/>
      <c r="G1683" s="718" t="str">
        <f>IF('Prop F'!$D$985="","",'Prop F'!$D$985)</f>
        <v/>
      </c>
      <c r="J1683" s="45"/>
    </row>
    <row r="1684" spans="1:15" x14ac:dyDescent="0.2">
      <c r="A1684" s="45"/>
      <c r="B1684" s="457"/>
      <c r="C1684" s="457"/>
      <c r="D1684" s="457"/>
      <c r="E1684" s="457"/>
      <c r="F1684" s="458"/>
      <c r="G1684" s="719"/>
      <c r="J1684" s="45"/>
    </row>
    <row r="1685" spans="1:15" x14ac:dyDescent="0.2">
      <c r="A1685" s="45"/>
      <c r="B1685" s="457"/>
      <c r="C1685" s="457"/>
      <c r="D1685" s="457"/>
      <c r="E1685" s="457"/>
      <c r="F1685" s="458"/>
      <c r="G1685" s="719"/>
      <c r="J1685" s="45"/>
    </row>
    <row r="1686" spans="1:15" x14ac:dyDescent="0.2">
      <c r="A1686" s="45"/>
      <c r="B1686" s="457"/>
      <c r="C1686" s="457"/>
      <c r="D1686" s="457"/>
      <c r="E1686" s="457"/>
      <c r="F1686" s="458"/>
      <c r="G1686" s="720"/>
      <c r="J1686" s="45"/>
    </row>
    <row r="1687" spans="1:15" x14ac:dyDescent="0.2">
      <c r="A1687" s="45"/>
      <c r="J1687" s="45"/>
    </row>
    <row r="1688" spans="1:15" x14ac:dyDescent="0.2">
      <c r="A1688" s="45"/>
      <c r="B1688" s="45"/>
      <c r="C1688" s="45"/>
      <c r="D1688" s="45"/>
      <c r="E1688" s="45"/>
      <c r="F1688" s="45"/>
      <c r="J1688" s="45"/>
    </row>
    <row r="1689" spans="1:15" ht="15" x14ac:dyDescent="0.25">
      <c r="A1689" s="45"/>
      <c r="B1689" s="203" t="s">
        <v>208</v>
      </c>
      <c r="C1689" s="45"/>
      <c r="D1689" s="45"/>
      <c r="E1689" s="45"/>
      <c r="F1689" s="45"/>
      <c r="J1689" s="45"/>
      <c r="K1689" s="45"/>
      <c r="L1689" s="45"/>
    </row>
    <row r="1690" spans="1:15" x14ac:dyDescent="0.2">
      <c r="A1690" s="45"/>
      <c r="B1690" s="45"/>
      <c r="C1690" s="45"/>
      <c r="D1690" s="45"/>
      <c r="E1690" s="45"/>
      <c r="F1690" s="45"/>
      <c r="J1690" s="45"/>
      <c r="K1690" s="45"/>
      <c r="L1690" s="45"/>
    </row>
    <row r="1691" spans="1:15" x14ac:dyDescent="0.2">
      <c r="C1691" s="742" t="s">
        <v>73</v>
      </c>
      <c r="D1691" s="743"/>
      <c r="E1691" s="45"/>
      <c r="F1691" s="45"/>
      <c r="J1691" s="60" t="s">
        <v>74</v>
      </c>
      <c r="K1691" s="45"/>
      <c r="L1691" s="45"/>
      <c r="M1691" s="45"/>
      <c r="N1691" s="45"/>
    </row>
    <row r="1692" spans="1:15" x14ac:dyDescent="0.2">
      <c r="A1692" s="45"/>
      <c r="C1692" s="757" t="str">
        <f>IF('Prop F'!$B$991="","",'Prop F'!$B$991)</f>
        <v/>
      </c>
      <c r="D1692" s="758"/>
      <c r="E1692" s="758"/>
      <c r="F1692" s="758"/>
      <c r="G1692" s="758"/>
      <c r="H1692" s="759"/>
      <c r="J1692" s="757" t="str">
        <f>IF('Prop F'!$H$991="","",'Prop F'!$H$991)</f>
        <v/>
      </c>
      <c r="K1692" s="758"/>
      <c r="L1692" s="758"/>
      <c r="M1692" s="758"/>
      <c r="N1692" s="758"/>
      <c r="O1692" s="759"/>
    </row>
    <row r="1693" spans="1:15" x14ac:dyDescent="0.2">
      <c r="A1693" s="45"/>
      <c r="C1693" s="760"/>
      <c r="D1693" s="761"/>
      <c r="E1693" s="761"/>
      <c r="F1693" s="761"/>
      <c r="G1693" s="761"/>
      <c r="H1693" s="762"/>
      <c r="J1693" s="760"/>
      <c r="K1693" s="761"/>
      <c r="L1693" s="761"/>
      <c r="M1693" s="761"/>
      <c r="N1693" s="761"/>
      <c r="O1693" s="762"/>
    </row>
    <row r="1694" spans="1:15" x14ac:dyDescent="0.2">
      <c r="A1694" s="45"/>
      <c r="C1694" s="760"/>
      <c r="D1694" s="761"/>
      <c r="E1694" s="761"/>
      <c r="F1694" s="761"/>
      <c r="G1694" s="761"/>
      <c r="H1694" s="762"/>
      <c r="J1694" s="760"/>
      <c r="K1694" s="761"/>
      <c r="L1694" s="761"/>
      <c r="M1694" s="761"/>
      <c r="N1694" s="761"/>
      <c r="O1694" s="762"/>
    </row>
    <row r="1695" spans="1:15" x14ac:dyDescent="0.2">
      <c r="A1695" s="45"/>
      <c r="C1695" s="760"/>
      <c r="D1695" s="761"/>
      <c r="E1695" s="761"/>
      <c r="F1695" s="761"/>
      <c r="G1695" s="761"/>
      <c r="H1695" s="762"/>
      <c r="J1695" s="760"/>
      <c r="K1695" s="761"/>
      <c r="L1695" s="761"/>
      <c r="M1695" s="761"/>
      <c r="N1695" s="761"/>
      <c r="O1695" s="762"/>
    </row>
    <row r="1696" spans="1:15" x14ac:dyDescent="0.2">
      <c r="A1696" s="45"/>
      <c r="C1696" s="760"/>
      <c r="D1696" s="761"/>
      <c r="E1696" s="761"/>
      <c r="F1696" s="761"/>
      <c r="G1696" s="761"/>
      <c r="H1696" s="762"/>
      <c r="J1696" s="760"/>
      <c r="K1696" s="761"/>
      <c r="L1696" s="761"/>
      <c r="M1696" s="761"/>
      <c r="N1696" s="761"/>
      <c r="O1696" s="762"/>
    </row>
    <row r="1697" spans="1:17" x14ac:dyDescent="0.2">
      <c r="A1697" s="45"/>
      <c r="C1697" s="760"/>
      <c r="D1697" s="761"/>
      <c r="E1697" s="761"/>
      <c r="F1697" s="761"/>
      <c r="G1697" s="761"/>
      <c r="H1697" s="762"/>
      <c r="J1697" s="760"/>
      <c r="K1697" s="761"/>
      <c r="L1697" s="761"/>
      <c r="M1697" s="761"/>
      <c r="N1697" s="761"/>
      <c r="O1697" s="762"/>
    </row>
    <row r="1698" spans="1:17" x14ac:dyDescent="0.2">
      <c r="A1698" s="45"/>
      <c r="C1698" s="763"/>
      <c r="D1698" s="764"/>
      <c r="E1698" s="764"/>
      <c r="F1698" s="764"/>
      <c r="G1698" s="764"/>
      <c r="H1698" s="765"/>
      <c r="J1698" s="763"/>
      <c r="K1698" s="764"/>
      <c r="L1698" s="764"/>
      <c r="M1698" s="764"/>
      <c r="N1698" s="764"/>
      <c r="O1698" s="765"/>
    </row>
    <row r="1699" spans="1:17" x14ac:dyDescent="0.2">
      <c r="A1699" s="45"/>
      <c r="B1699" s="45"/>
      <c r="C1699" s="45"/>
      <c r="D1699" s="45"/>
      <c r="E1699" s="45"/>
      <c r="F1699" s="45"/>
      <c r="G1699" s="45"/>
      <c r="H1699" s="45"/>
      <c r="I1699" s="45"/>
      <c r="J1699" s="45"/>
      <c r="K1699" s="45"/>
      <c r="L1699" s="45"/>
    </row>
    <row r="1700" spans="1:17" x14ac:dyDescent="0.2">
      <c r="A1700" s="45"/>
      <c r="B1700" s="45"/>
      <c r="C1700" s="45"/>
      <c r="D1700" s="45"/>
      <c r="E1700" s="45"/>
      <c r="F1700" s="45"/>
      <c r="G1700" s="45"/>
      <c r="H1700" s="45"/>
      <c r="I1700" s="45"/>
      <c r="J1700" s="45"/>
      <c r="K1700" s="45"/>
      <c r="L1700" s="45"/>
    </row>
    <row r="1701" spans="1:17" ht="15.75" thickBot="1" x14ac:dyDescent="0.25">
      <c r="A1701" s="769" t="str">
        <f>CONCATENATE("Proponente: ",'Prop G'!$E$8)</f>
        <v>Proponente: WeDo</v>
      </c>
      <c r="B1701" s="769"/>
      <c r="C1701" s="769"/>
      <c r="D1701" s="769"/>
      <c r="E1701" s="769"/>
      <c r="F1701" s="769"/>
      <c r="G1701" s="769"/>
      <c r="H1701" s="769"/>
      <c r="I1701" s="769"/>
      <c r="J1701" s="769"/>
      <c r="K1701" s="769"/>
      <c r="L1701" s="769"/>
      <c r="M1701" s="769"/>
      <c r="N1701" s="769"/>
      <c r="O1701" s="769"/>
      <c r="P1701" s="769"/>
      <c r="Q1701" s="769"/>
    </row>
    <row r="1703" spans="1:17" ht="15" x14ac:dyDescent="0.25">
      <c r="B1703" s="203" t="str">
        <f>Máximo!$B$13</f>
        <v>Critérios de Inclusão</v>
      </c>
      <c r="E1703" s="80" t="str">
        <f>IF('Prop G'!$K$13="","",'Prop G'!$K$13)</f>
        <v>Atende</v>
      </c>
    </row>
    <row r="1706" spans="1:17" ht="15" x14ac:dyDescent="0.25">
      <c r="B1706" s="203" t="str">
        <f>Máximo!$B$24</f>
        <v>Qualificação do Fornecedor</v>
      </c>
    </row>
    <row r="1722" spans="2:16" ht="15" x14ac:dyDescent="0.25">
      <c r="B1722" s="203" t="str">
        <f>Máximo!$B$30</f>
        <v>Produto</v>
      </c>
    </row>
    <row r="1724" spans="2:16" ht="12.75" customHeight="1" x14ac:dyDescent="0.2">
      <c r="D1724" s="204"/>
      <c r="E1724" s="204"/>
      <c r="F1724" s="209" t="s">
        <v>211</v>
      </c>
      <c r="G1724" s="205" t="str">
        <f>IF('Prop G'!$I$32="","",'Prop G'!$I$32)</f>
        <v>Supera</v>
      </c>
    </row>
    <row r="1726" spans="2:16" x14ac:dyDescent="0.2">
      <c r="C1726" s="210"/>
      <c r="D1726" s="211"/>
      <c r="E1726" s="211"/>
      <c r="F1726" s="211"/>
      <c r="G1726" s="211"/>
      <c r="H1726" s="211"/>
      <c r="I1726" s="211"/>
      <c r="J1726" s="211"/>
      <c r="K1726" s="211"/>
      <c r="L1726" s="211"/>
      <c r="M1726" s="211"/>
      <c r="N1726" s="211"/>
      <c r="O1726" s="211"/>
      <c r="P1726" s="212"/>
    </row>
    <row r="1727" spans="2:16" x14ac:dyDescent="0.2">
      <c r="C1727" s="213"/>
      <c r="D1727" s="35"/>
      <c r="E1727" s="35"/>
      <c r="F1727" s="35"/>
      <c r="G1727" s="35"/>
      <c r="H1727" s="35"/>
      <c r="I1727" s="35"/>
      <c r="J1727" s="35"/>
      <c r="K1727" s="35"/>
      <c r="L1727" s="35"/>
      <c r="M1727" s="35"/>
      <c r="N1727" s="35"/>
      <c r="O1727" s="35"/>
      <c r="P1727" s="214"/>
    </row>
    <row r="1728" spans="2:16" x14ac:dyDescent="0.2">
      <c r="C1728" s="213"/>
      <c r="D1728" s="35"/>
      <c r="E1728" s="35"/>
      <c r="F1728" s="35"/>
      <c r="G1728" s="35"/>
      <c r="H1728" s="35"/>
      <c r="I1728" s="35"/>
      <c r="J1728" s="35"/>
      <c r="K1728" s="35"/>
      <c r="L1728" s="35"/>
      <c r="M1728" s="35"/>
      <c r="N1728" s="35"/>
      <c r="O1728" s="35"/>
      <c r="P1728" s="214"/>
    </row>
    <row r="1729" spans="3:16" x14ac:dyDescent="0.2">
      <c r="C1729" s="213"/>
      <c r="D1729" s="35"/>
      <c r="E1729" s="35"/>
      <c r="F1729" s="35"/>
      <c r="G1729" s="35"/>
      <c r="H1729" s="35"/>
      <c r="I1729" s="35"/>
      <c r="J1729" s="35"/>
      <c r="K1729" s="35"/>
      <c r="L1729" s="35"/>
      <c r="M1729" s="35"/>
      <c r="N1729" s="35"/>
      <c r="O1729" s="35"/>
      <c r="P1729" s="214"/>
    </row>
    <row r="1730" spans="3:16" x14ac:dyDescent="0.2">
      <c r="C1730" s="213"/>
      <c r="D1730" s="35"/>
      <c r="E1730" s="35"/>
      <c r="F1730" s="35"/>
      <c r="G1730" s="35"/>
      <c r="H1730" s="35"/>
      <c r="I1730" s="35"/>
      <c r="J1730" s="35"/>
      <c r="K1730" s="35"/>
      <c r="L1730" s="35"/>
      <c r="M1730" s="35"/>
      <c r="N1730" s="35"/>
      <c r="O1730" s="35"/>
      <c r="P1730" s="214"/>
    </row>
    <row r="1731" spans="3:16" x14ac:dyDescent="0.2">
      <c r="C1731" s="213"/>
      <c r="D1731" s="35"/>
      <c r="E1731" s="35"/>
      <c r="F1731" s="35"/>
      <c r="G1731" s="35"/>
      <c r="H1731" s="35"/>
      <c r="I1731" s="35"/>
      <c r="J1731" s="35"/>
      <c r="K1731" s="35"/>
      <c r="L1731" s="35"/>
      <c r="M1731" s="35"/>
      <c r="N1731" s="35"/>
      <c r="O1731" s="35"/>
      <c r="P1731" s="214"/>
    </row>
    <row r="1732" spans="3:16" x14ac:dyDescent="0.2">
      <c r="C1732" s="213"/>
      <c r="D1732" s="35"/>
      <c r="E1732" s="35"/>
      <c r="F1732" s="35"/>
      <c r="G1732" s="35"/>
      <c r="H1732" s="35"/>
      <c r="I1732" s="35"/>
      <c r="J1732" s="35"/>
      <c r="K1732" s="35"/>
      <c r="L1732" s="35"/>
      <c r="M1732" s="35"/>
      <c r="N1732" s="35"/>
      <c r="O1732" s="35"/>
      <c r="P1732" s="214"/>
    </row>
    <row r="1733" spans="3:16" x14ac:dyDescent="0.2">
      <c r="C1733" s="213"/>
      <c r="D1733" s="35"/>
      <c r="E1733" s="35"/>
      <c r="F1733" s="35"/>
      <c r="G1733" s="35"/>
      <c r="H1733" s="35"/>
      <c r="I1733" s="35"/>
      <c r="J1733" s="35"/>
      <c r="K1733" s="35"/>
      <c r="L1733" s="35"/>
      <c r="M1733" s="35"/>
      <c r="N1733" s="35"/>
      <c r="O1733" s="35"/>
      <c r="P1733" s="214"/>
    </row>
    <row r="1734" spans="3:16" x14ac:dyDescent="0.2">
      <c r="C1734" s="213"/>
      <c r="D1734" s="35"/>
      <c r="E1734" s="35"/>
      <c r="F1734" s="35"/>
      <c r="G1734" s="35"/>
      <c r="H1734" s="35"/>
      <c r="I1734" s="35"/>
      <c r="J1734" s="35"/>
      <c r="K1734" s="35"/>
      <c r="L1734" s="35"/>
      <c r="M1734" s="35"/>
      <c r="N1734" s="35"/>
      <c r="O1734" s="35"/>
      <c r="P1734" s="214"/>
    </row>
    <row r="1735" spans="3:16" x14ac:dyDescent="0.2">
      <c r="C1735" s="213"/>
      <c r="D1735" s="35"/>
      <c r="E1735" s="35"/>
      <c r="F1735" s="35"/>
      <c r="G1735" s="35"/>
      <c r="H1735" s="35"/>
      <c r="I1735" s="35"/>
      <c r="J1735" s="35"/>
      <c r="K1735" s="35"/>
      <c r="L1735" s="35"/>
      <c r="M1735" s="35"/>
      <c r="N1735" s="35"/>
      <c r="O1735" s="35"/>
      <c r="P1735" s="214"/>
    </row>
    <row r="1736" spans="3:16" x14ac:dyDescent="0.2">
      <c r="C1736" s="213"/>
      <c r="D1736" s="35"/>
      <c r="E1736" s="35"/>
      <c r="F1736" s="35"/>
      <c r="G1736" s="35"/>
      <c r="H1736" s="35"/>
      <c r="I1736" s="35"/>
      <c r="J1736" s="35"/>
      <c r="K1736" s="35"/>
      <c r="L1736" s="35"/>
      <c r="M1736" s="35"/>
      <c r="N1736" s="35"/>
      <c r="O1736" s="35"/>
      <c r="P1736" s="214"/>
    </row>
    <row r="1737" spans="3:16" x14ac:dyDescent="0.2">
      <c r="C1737" s="213"/>
      <c r="D1737" s="35"/>
      <c r="E1737" s="35"/>
      <c r="F1737" s="35"/>
      <c r="G1737" s="35"/>
      <c r="H1737" s="35"/>
      <c r="I1737" s="35"/>
      <c r="J1737" s="35"/>
      <c r="K1737" s="35"/>
      <c r="L1737" s="35"/>
      <c r="M1737" s="35"/>
      <c r="N1737" s="35"/>
      <c r="O1737" s="35"/>
      <c r="P1737" s="214"/>
    </row>
    <row r="1738" spans="3:16" x14ac:dyDescent="0.2">
      <c r="C1738" s="213"/>
      <c r="D1738" s="35"/>
      <c r="E1738" s="35"/>
      <c r="F1738" s="35"/>
      <c r="G1738" s="35"/>
      <c r="H1738" s="35"/>
      <c r="I1738" s="35"/>
      <c r="J1738" s="35"/>
      <c r="K1738" s="35"/>
      <c r="L1738" s="35"/>
      <c r="M1738" s="35"/>
      <c r="N1738" s="35"/>
      <c r="O1738" s="35"/>
      <c r="P1738" s="214"/>
    </row>
    <row r="1739" spans="3:16" x14ac:dyDescent="0.2">
      <c r="C1739" s="213"/>
      <c r="D1739" s="35"/>
      <c r="E1739" s="35"/>
      <c r="F1739" s="35"/>
      <c r="G1739" s="35"/>
      <c r="H1739" s="35"/>
      <c r="I1739" s="35"/>
      <c r="J1739" s="35"/>
      <c r="K1739" s="35"/>
      <c r="L1739" s="35"/>
      <c r="M1739" s="35"/>
      <c r="N1739" s="35"/>
      <c r="O1739" s="35"/>
      <c r="P1739" s="214"/>
    </row>
    <row r="1740" spans="3:16" x14ac:dyDescent="0.2">
      <c r="C1740" s="213"/>
      <c r="D1740" s="35"/>
      <c r="E1740" s="35"/>
      <c r="F1740" s="35"/>
      <c r="G1740" s="35"/>
      <c r="H1740" s="35"/>
      <c r="I1740" s="35"/>
      <c r="J1740" s="35"/>
      <c r="K1740" s="35"/>
      <c r="L1740" s="35"/>
      <c r="M1740" s="35"/>
      <c r="N1740" s="35"/>
      <c r="O1740" s="35"/>
      <c r="P1740" s="214"/>
    </row>
    <row r="1741" spans="3:16" x14ac:dyDescent="0.2">
      <c r="C1741" s="213"/>
      <c r="D1741" s="35"/>
      <c r="E1741" s="35"/>
      <c r="F1741" s="35"/>
      <c r="G1741" s="35"/>
      <c r="H1741" s="35"/>
      <c r="I1741" s="35"/>
      <c r="J1741" s="35"/>
      <c r="K1741" s="35"/>
      <c r="L1741" s="35"/>
      <c r="M1741" s="35"/>
      <c r="N1741" s="35"/>
      <c r="O1741" s="35"/>
      <c r="P1741" s="214"/>
    </row>
    <row r="1742" spans="3:16" x14ac:dyDescent="0.2">
      <c r="C1742" s="213"/>
      <c r="D1742" s="35"/>
      <c r="E1742" s="35"/>
      <c r="F1742" s="35"/>
      <c r="G1742" s="35"/>
      <c r="H1742" s="35"/>
      <c r="I1742" s="35"/>
      <c r="J1742" s="35"/>
      <c r="K1742" s="35"/>
      <c r="L1742" s="35"/>
      <c r="M1742" s="35"/>
      <c r="N1742" s="35"/>
      <c r="O1742" s="35"/>
      <c r="P1742" s="214"/>
    </row>
    <row r="1743" spans="3:16" x14ac:dyDescent="0.2">
      <c r="C1743" s="213"/>
      <c r="D1743" s="35"/>
      <c r="E1743" s="35"/>
      <c r="F1743" s="35"/>
      <c r="G1743" s="35"/>
      <c r="H1743" s="35"/>
      <c r="I1743" s="35"/>
      <c r="J1743" s="35"/>
      <c r="K1743" s="35"/>
      <c r="L1743" s="35"/>
      <c r="M1743" s="35"/>
      <c r="N1743" s="35"/>
      <c r="O1743" s="35"/>
      <c r="P1743" s="214"/>
    </row>
    <row r="1744" spans="3:16" x14ac:dyDescent="0.2">
      <c r="C1744" s="213"/>
      <c r="D1744" s="35"/>
      <c r="E1744" s="35"/>
      <c r="F1744" s="35"/>
      <c r="G1744" s="35"/>
      <c r="H1744" s="35"/>
      <c r="I1744" s="35"/>
      <c r="J1744" s="35"/>
      <c r="K1744" s="35"/>
      <c r="L1744" s="35"/>
      <c r="M1744" s="35"/>
      <c r="N1744" s="35"/>
      <c r="O1744" s="35"/>
      <c r="P1744" s="214"/>
    </row>
    <row r="1745" spans="3:16" x14ac:dyDescent="0.2">
      <c r="C1745" s="213"/>
      <c r="D1745" s="35"/>
      <c r="E1745" s="35"/>
      <c r="F1745" s="35"/>
      <c r="G1745" s="35"/>
      <c r="H1745" s="35"/>
      <c r="I1745" s="35"/>
      <c r="J1745" s="35"/>
      <c r="K1745" s="35"/>
      <c r="L1745" s="35"/>
      <c r="M1745" s="35"/>
      <c r="N1745" s="35"/>
      <c r="O1745" s="35"/>
      <c r="P1745" s="214"/>
    </row>
    <row r="1746" spans="3:16" x14ac:dyDescent="0.2">
      <c r="C1746" s="213"/>
      <c r="D1746" s="35"/>
      <c r="E1746" s="35"/>
      <c r="F1746" s="35"/>
      <c r="G1746" s="35"/>
      <c r="H1746" s="35"/>
      <c r="I1746" s="35"/>
      <c r="J1746" s="35"/>
      <c r="K1746" s="35"/>
      <c r="L1746" s="35"/>
      <c r="M1746" s="35"/>
      <c r="N1746" s="35"/>
      <c r="O1746" s="35"/>
      <c r="P1746" s="214"/>
    </row>
    <row r="1747" spans="3:16" x14ac:dyDescent="0.2">
      <c r="C1747" s="213"/>
      <c r="D1747" s="35"/>
      <c r="E1747" s="35"/>
      <c r="F1747" s="35"/>
      <c r="G1747" s="35"/>
      <c r="H1747" s="35"/>
      <c r="I1747" s="35"/>
      <c r="J1747" s="35"/>
      <c r="K1747" s="35"/>
      <c r="L1747" s="35"/>
      <c r="M1747" s="35"/>
      <c r="N1747" s="35"/>
      <c r="O1747" s="35"/>
      <c r="P1747" s="214"/>
    </row>
    <row r="1748" spans="3:16" x14ac:dyDescent="0.2">
      <c r="C1748" s="213"/>
      <c r="D1748" s="35"/>
      <c r="E1748" s="35"/>
      <c r="F1748" s="35"/>
      <c r="G1748" s="35"/>
      <c r="H1748" s="35"/>
      <c r="I1748" s="35"/>
      <c r="J1748" s="35"/>
      <c r="K1748" s="35"/>
      <c r="L1748" s="35"/>
      <c r="M1748" s="35"/>
      <c r="N1748" s="35"/>
      <c r="O1748" s="35"/>
      <c r="P1748" s="214"/>
    </row>
    <row r="1749" spans="3:16" x14ac:dyDescent="0.2">
      <c r="C1749" s="213"/>
      <c r="D1749" s="35"/>
      <c r="E1749" s="35"/>
      <c r="F1749" s="35"/>
      <c r="G1749" s="35"/>
      <c r="H1749" s="35"/>
      <c r="I1749" s="35"/>
      <c r="J1749" s="35"/>
      <c r="K1749" s="35"/>
      <c r="L1749" s="35"/>
      <c r="M1749" s="35"/>
      <c r="N1749" s="35"/>
      <c r="O1749" s="35"/>
      <c r="P1749" s="214"/>
    </row>
    <row r="1750" spans="3:16" x14ac:dyDescent="0.2">
      <c r="C1750" s="213"/>
      <c r="D1750" s="35"/>
      <c r="E1750" s="35"/>
      <c r="F1750" s="35"/>
      <c r="G1750" s="35"/>
      <c r="H1750" s="35"/>
      <c r="I1750" s="35"/>
      <c r="J1750" s="35"/>
      <c r="K1750" s="35"/>
      <c r="L1750" s="35"/>
      <c r="M1750" s="35"/>
      <c r="N1750" s="35"/>
      <c r="O1750" s="35"/>
      <c r="P1750" s="214"/>
    </row>
    <row r="1751" spans="3:16" x14ac:dyDescent="0.2">
      <c r="C1751" s="213"/>
      <c r="D1751" s="35"/>
      <c r="E1751" s="35"/>
      <c r="F1751" s="35"/>
      <c r="G1751" s="35"/>
      <c r="H1751" s="35"/>
      <c r="I1751" s="35"/>
      <c r="J1751" s="35"/>
      <c r="K1751" s="35"/>
      <c r="L1751" s="35"/>
      <c r="M1751" s="35"/>
      <c r="N1751" s="35"/>
      <c r="O1751" s="35"/>
      <c r="P1751" s="214"/>
    </row>
    <row r="1752" spans="3:16" x14ac:dyDescent="0.2">
      <c r="C1752" s="213"/>
      <c r="D1752" s="35"/>
      <c r="E1752" s="35"/>
      <c r="F1752" s="35"/>
      <c r="G1752" s="35"/>
      <c r="H1752" s="35"/>
      <c r="I1752" s="35"/>
      <c r="J1752" s="35"/>
      <c r="K1752" s="35"/>
      <c r="L1752" s="35"/>
      <c r="M1752" s="35"/>
      <c r="N1752" s="35"/>
      <c r="O1752" s="35"/>
      <c r="P1752" s="214"/>
    </row>
    <row r="1753" spans="3:16" x14ac:dyDescent="0.2">
      <c r="C1753" s="213"/>
      <c r="D1753" s="35"/>
      <c r="E1753" s="35"/>
      <c r="F1753" s="35"/>
      <c r="G1753" s="35"/>
      <c r="H1753" s="35"/>
      <c r="I1753" s="35"/>
      <c r="J1753" s="35"/>
      <c r="K1753" s="35"/>
      <c r="L1753" s="35"/>
      <c r="M1753" s="35"/>
      <c r="N1753" s="35"/>
      <c r="O1753" s="35"/>
      <c r="P1753" s="214"/>
    </row>
    <row r="1754" spans="3:16" x14ac:dyDescent="0.2">
      <c r="C1754" s="213"/>
      <c r="D1754" s="35"/>
      <c r="E1754" s="35"/>
      <c r="F1754" s="35"/>
      <c r="G1754" s="35"/>
      <c r="H1754" s="35"/>
      <c r="I1754" s="35"/>
      <c r="J1754" s="35"/>
      <c r="K1754" s="35"/>
      <c r="L1754" s="35"/>
      <c r="M1754" s="35"/>
      <c r="N1754" s="35"/>
      <c r="O1754" s="35"/>
      <c r="P1754" s="214"/>
    </row>
    <row r="1755" spans="3:16" x14ac:dyDescent="0.2">
      <c r="C1755" s="213"/>
      <c r="D1755" s="35"/>
      <c r="E1755" s="35"/>
      <c r="F1755" s="35"/>
      <c r="G1755" s="35"/>
      <c r="H1755" s="35"/>
      <c r="I1755" s="35"/>
      <c r="J1755" s="35"/>
      <c r="K1755" s="35"/>
      <c r="L1755" s="35"/>
      <c r="M1755" s="35"/>
      <c r="N1755" s="35"/>
      <c r="O1755" s="35"/>
      <c r="P1755" s="214"/>
    </row>
    <row r="1756" spans="3:16" x14ac:dyDescent="0.2">
      <c r="C1756" s="213"/>
      <c r="D1756" s="35"/>
      <c r="E1756" s="35"/>
      <c r="F1756" s="35"/>
      <c r="G1756" s="35"/>
      <c r="H1756" s="35"/>
      <c r="I1756" s="35"/>
      <c r="J1756" s="35"/>
      <c r="K1756" s="35"/>
      <c r="L1756" s="35"/>
      <c r="M1756" s="35"/>
      <c r="N1756" s="35"/>
      <c r="O1756" s="35"/>
      <c r="P1756" s="214"/>
    </row>
    <row r="1757" spans="3:16" x14ac:dyDescent="0.2">
      <c r="C1757" s="213"/>
      <c r="D1757" s="35"/>
      <c r="E1757" s="35"/>
      <c r="F1757" s="35"/>
      <c r="G1757" s="35"/>
      <c r="H1757" s="35"/>
      <c r="I1757" s="35"/>
      <c r="J1757" s="35"/>
      <c r="K1757" s="35"/>
      <c r="L1757" s="35"/>
      <c r="M1757" s="35"/>
      <c r="N1757" s="35"/>
      <c r="O1757" s="35"/>
      <c r="P1757" s="214"/>
    </row>
    <row r="1758" spans="3:16" x14ac:dyDescent="0.2">
      <c r="C1758" s="213"/>
      <c r="D1758" s="35"/>
      <c r="E1758" s="35"/>
      <c r="F1758" s="35"/>
      <c r="G1758" s="35"/>
      <c r="H1758" s="35"/>
      <c r="I1758" s="35"/>
      <c r="J1758" s="35"/>
      <c r="K1758" s="35"/>
      <c r="L1758" s="35"/>
      <c r="M1758" s="35"/>
      <c r="N1758" s="35"/>
      <c r="O1758" s="35"/>
      <c r="P1758" s="214"/>
    </row>
    <row r="1759" spans="3:16" x14ac:dyDescent="0.2">
      <c r="C1759" s="213"/>
      <c r="D1759" s="35"/>
      <c r="E1759" s="35"/>
      <c r="F1759" s="35"/>
      <c r="G1759" s="35"/>
      <c r="H1759" s="35"/>
      <c r="I1759" s="35"/>
      <c r="J1759" s="35"/>
      <c r="K1759" s="35"/>
      <c r="L1759" s="35"/>
      <c r="M1759" s="35"/>
      <c r="N1759" s="35"/>
      <c r="O1759" s="35"/>
      <c r="P1759" s="214"/>
    </row>
    <row r="1760" spans="3:16" x14ac:dyDescent="0.2">
      <c r="C1760" s="213"/>
      <c r="D1760" s="35"/>
      <c r="E1760" s="35"/>
      <c r="F1760" s="35"/>
      <c r="G1760" s="35"/>
      <c r="H1760" s="35"/>
      <c r="I1760" s="35"/>
      <c r="J1760" s="35"/>
      <c r="K1760" s="35"/>
      <c r="L1760" s="35"/>
      <c r="M1760" s="35"/>
      <c r="N1760" s="35"/>
      <c r="O1760" s="35"/>
      <c r="P1760" s="214"/>
    </row>
    <row r="1761" spans="2:16" x14ac:dyDescent="0.2">
      <c r="C1761" s="215"/>
      <c r="D1761" s="216"/>
      <c r="E1761" s="216"/>
      <c r="F1761" s="216"/>
      <c r="G1761" s="216"/>
      <c r="H1761" s="216"/>
      <c r="I1761" s="216"/>
      <c r="J1761" s="216"/>
      <c r="K1761" s="216"/>
      <c r="L1761" s="216"/>
      <c r="M1761" s="216"/>
      <c r="N1761" s="216"/>
      <c r="O1761" s="216"/>
      <c r="P1761" s="217"/>
    </row>
    <row r="1764" spans="2:16" ht="15" x14ac:dyDescent="0.25">
      <c r="B1764" s="203" t="str">
        <f>Máximo!$B$779</f>
        <v>Serviço</v>
      </c>
    </row>
    <row r="1781" spans="2:2" ht="15" x14ac:dyDescent="0.25">
      <c r="B1781" s="203" t="str">
        <f>Máximo!$B$785</f>
        <v>Treinamento</v>
      </c>
    </row>
    <row r="1798" spans="1:12" ht="15" x14ac:dyDescent="0.25">
      <c r="B1798" s="203" t="str">
        <f>Máximo!$B$792</f>
        <v>Arquitetura Física e Lógica</v>
      </c>
    </row>
    <row r="1800" spans="1:12" x14ac:dyDescent="0.2">
      <c r="C1800" s="739" t="s">
        <v>167</v>
      </c>
      <c r="D1800" s="740"/>
      <c r="E1800" s="740"/>
      <c r="F1800" s="740"/>
      <c r="G1800" s="741"/>
    </row>
    <row r="1801" spans="1:12" x14ac:dyDescent="0.2">
      <c r="A1801" s="45"/>
      <c r="C1801" s="707" t="str">
        <f>IF('Prop G'!$E$796="","",'Prop G'!$E$796)</f>
        <v/>
      </c>
      <c r="D1801" s="708"/>
      <c r="E1801" s="708"/>
      <c r="F1801" s="708"/>
      <c r="G1801" s="708"/>
      <c r="H1801" s="708"/>
      <c r="I1801" s="708"/>
      <c r="J1801" s="708"/>
      <c r="K1801" s="708"/>
      <c r="L1801" s="709"/>
    </row>
    <row r="1802" spans="1:12" x14ac:dyDescent="0.2">
      <c r="A1802" s="45"/>
      <c r="C1802" s="710"/>
      <c r="D1802" s="711"/>
      <c r="E1802" s="711"/>
      <c r="F1802" s="711"/>
      <c r="G1802" s="711"/>
      <c r="H1802" s="711"/>
      <c r="I1802" s="711"/>
      <c r="J1802" s="711"/>
      <c r="K1802" s="711"/>
      <c r="L1802" s="712"/>
    </row>
    <row r="1803" spans="1:12" x14ac:dyDescent="0.2">
      <c r="A1803" s="45"/>
      <c r="C1803" s="710"/>
      <c r="D1803" s="711"/>
      <c r="E1803" s="711"/>
      <c r="F1803" s="711"/>
      <c r="G1803" s="711"/>
      <c r="H1803" s="711"/>
      <c r="I1803" s="711"/>
      <c r="J1803" s="711"/>
      <c r="K1803" s="711"/>
      <c r="L1803" s="712"/>
    </row>
    <row r="1804" spans="1:12" x14ac:dyDescent="0.2">
      <c r="A1804" s="45"/>
      <c r="C1804" s="710"/>
      <c r="D1804" s="711"/>
      <c r="E1804" s="711"/>
      <c r="F1804" s="711"/>
      <c r="G1804" s="711"/>
      <c r="H1804" s="711"/>
      <c r="I1804" s="711"/>
      <c r="J1804" s="711"/>
      <c r="K1804" s="711"/>
      <c r="L1804" s="712"/>
    </row>
    <row r="1805" spans="1:12" x14ac:dyDescent="0.2">
      <c r="A1805" s="45"/>
      <c r="C1805" s="710"/>
      <c r="D1805" s="711"/>
      <c r="E1805" s="711"/>
      <c r="F1805" s="711"/>
      <c r="G1805" s="711"/>
      <c r="H1805" s="711"/>
      <c r="I1805" s="711"/>
      <c r="J1805" s="711"/>
      <c r="K1805" s="711"/>
      <c r="L1805" s="712"/>
    </row>
    <row r="1806" spans="1:12" x14ac:dyDescent="0.2">
      <c r="A1806" s="45"/>
      <c r="C1806" s="710"/>
      <c r="D1806" s="711"/>
      <c r="E1806" s="711"/>
      <c r="F1806" s="711"/>
      <c r="G1806" s="711"/>
      <c r="H1806" s="711"/>
      <c r="I1806" s="711"/>
      <c r="J1806" s="711"/>
      <c r="K1806" s="711"/>
      <c r="L1806" s="712"/>
    </row>
    <row r="1807" spans="1:12" x14ac:dyDescent="0.2">
      <c r="A1807" s="45"/>
      <c r="C1807" s="713"/>
      <c r="D1807" s="714"/>
      <c r="E1807" s="714"/>
      <c r="F1807" s="714"/>
      <c r="G1807" s="714"/>
      <c r="H1807" s="714"/>
      <c r="I1807" s="714"/>
      <c r="J1807" s="714"/>
      <c r="K1807" s="714"/>
      <c r="L1807" s="715"/>
    </row>
    <row r="1808" spans="1:12" ht="12.75" customHeight="1" x14ac:dyDescent="0.2"/>
    <row r="1809" spans="2:16" ht="12.75" customHeight="1" x14ac:dyDescent="0.2"/>
    <row r="1810" spans="2:16" ht="12.75" customHeight="1" x14ac:dyDescent="0.25">
      <c r="B1810" s="203" t="str">
        <f>Máximo!$B$800</f>
        <v>Cronograma</v>
      </c>
    </row>
    <row r="1811" spans="2:16" ht="12.75" customHeight="1" x14ac:dyDescent="0.2"/>
    <row r="1812" spans="2:16" x14ac:dyDescent="0.2">
      <c r="B1812" s="204"/>
      <c r="C1812" s="441" t="s">
        <v>105</v>
      </c>
      <c r="D1812" s="441"/>
      <c r="E1812" s="441"/>
      <c r="F1812" s="442"/>
      <c r="G1812" s="205" t="str">
        <f>IF('Prop G'!$E$804="","",'Prop G'!$E$804)</f>
        <v/>
      </c>
      <c r="K1812" s="721" t="s">
        <v>106</v>
      </c>
      <c r="L1812" s="722"/>
      <c r="M1812" s="723"/>
      <c r="N1812" s="45"/>
      <c r="O1812" s="45"/>
    </row>
    <row r="1813" spans="2:16" x14ac:dyDescent="0.2">
      <c r="K1813" s="707" t="str">
        <f>IF('Prop G'!$K$804="","",'Prop G'!$K$804)</f>
        <v/>
      </c>
      <c r="L1813" s="708"/>
      <c r="M1813" s="708"/>
      <c r="N1813" s="708"/>
      <c r="O1813" s="708"/>
      <c r="P1813" s="709"/>
    </row>
    <row r="1814" spans="2:16" ht="28.5" customHeight="1" x14ac:dyDescent="0.2">
      <c r="C1814" s="441" t="s">
        <v>107</v>
      </c>
      <c r="D1814" s="441"/>
      <c r="E1814" s="441"/>
      <c r="F1814" s="442"/>
      <c r="G1814" s="205" t="str">
        <f>IF('Prop G'!$E$808="","",'Prop G'!$E$808)</f>
        <v/>
      </c>
      <c r="K1814" s="710"/>
      <c r="L1814" s="711"/>
      <c r="M1814" s="711"/>
      <c r="N1814" s="711"/>
      <c r="O1814" s="711"/>
      <c r="P1814" s="712"/>
    </row>
    <row r="1815" spans="2:16" x14ac:dyDescent="0.2">
      <c r="K1815" s="710"/>
      <c r="L1815" s="711"/>
      <c r="M1815" s="711"/>
      <c r="N1815" s="711"/>
      <c r="O1815" s="711"/>
      <c r="P1815" s="712"/>
    </row>
    <row r="1816" spans="2:16" ht="36" customHeight="1" x14ac:dyDescent="0.2">
      <c r="C1816" s="441" t="s">
        <v>124</v>
      </c>
      <c r="D1816" s="441"/>
      <c r="E1816" s="441"/>
      <c r="F1816" s="442"/>
      <c r="G1816" s="205" t="str">
        <f>IF('Prop G'!$K$808="","",'Prop G'!$K$808)</f>
        <v/>
      </c>
      <c r="K1816" s="713"/>
      <c r="L1816" s="714"/>
      <c r="M1816" s="714"/>
      <c r="N1816" s="714"/>
      <c r="O1816" s="714"/>
      <c r="P1816" s="715"/>
    </row>
    <row r="1819" spans="2:16" ht="15" x14ac:dyDescent="0.25">
      <c r="B1819" s="203" t="str">
        <f>Máximo!$B$813</f>
        <v>Mapa de Esforço</v>
      </c>
    </row>
    <row r="1821" spans="2:16" x14ac:dyDescent="0.2">
      <c r="D1821" s="200"/>
      <c r="E1821" s="200"/>
      <c r="F1821" s="208" t="s">
        <v>71</v>
      </c>
      <c r="G1821" s="205" t="str">
        <f>IF('Prop G'!$I$831="","",'Prop G'!$I$831)</f>
        <v/>
      </c>
      <c r="L1821" s="208" t="s">
        <v>72</v>
      </c>
      <c r="M1821" s="724" t="str">
        <f>IF('Prop G'!$I$850="","",'Prop G'!$I$850)</f>
        <v/>
      </c>
      <c r="N1821" s="725"/>
    </row>
    <row r="1824" spans="2:16" ht="15" x14ac:dyDescent="0.25">
      <c r="B1824" s="203" t="str">
        <f>Máximo!$B$854</f>
        <v>Gestão de Mudança</v>
      </c>
    </row>
    <row r="1826" spans="1:16" ht="12.75" customHeight="1" x14ac:dyDescent="0.2">
      <c r="C1826" s="766" t="s">
        <v>125</v>
      </c>
      <c r="D1826" s="767"/>
      <c r="E1826" s="767"/>
      <c r="F1826" s="767"/>
      <c r="G1826" s="767"/>
      <c r="H1826" s="767"/>
      <c r="I1826" s="768"/>
    </row>
    <row r="1827" spans="1:16" x14ac:dyDescent="0.2">
      <c r="C1827" s="707" t="str">
        <f>IF('Prop G'!$F$858="","",'Prop G'!$F$858)</f>
        <v/>
      </c>
      <c r="D1827" s="708"/>
      <c r="E1827" s="708"/>
      <c r="F1827" s="708"/>
      <c r="G1827" s="708"/>
      <c r="H1827" s="708"/>
      <c r="I1827" s="708"/>
      <c r="J1827" s="708"/>
      <c r="K1827" s="708"/>
      <c r="L1827" s="709"/>
    </row>
    <row r="1828" spans="1:16" x14ac:dyDescent="0.2">
      <c r="C1828" s="710"/>
      <c r="D1828" s="711"/>
      <c r="E1828" s="711"/>
      <c r="F1828" s="711"/>
      <c r="G1828" s="711"/>
      <c r="H1828" s="711"/>
      <c r="I1828" s="711"/>
      <c r="J1828" s="711"/>
      <c r="K1828" s="711"/>
      <c r="L1828" s="712"/>
    </row>
    <row r="1829" spans="1:16" x14ac:dyDescent="0.2">
      <c r="C1829" s="710"/>
      <c r="D1829" s="711"/>
      <c r="E1829" s="711"/>
      <c r="F1829" s="711"/>
      <c r="G1829" s="711"/>
      <c r="H1829" s="711"/>
      <c r="I1829" s="711"/>
      <c r="J1829" s="711"/>
      <c r="K1829" s="711"/>
      <c r="L1829" s="712"/>
    </row>
    <row r="1830" spans="1:16" x14ac:dyDescent="0.2">
      <c r="C1830" s="710"/>
      <c r="D1830" s="711"/>
      <c r="E1830" s="711"/>
      <c r="F1830" s="711"/>
      <c r="G1830" s="711"/>
      <c r="H1830" s="711"/>
      <c r="I1830" s="711"/>
      <c r="J1830" s="711"/>
      <c r="K1830" s="711"/>
      <c r="L1830" s="712"/>
    </row>
    <row r="1831" spans="1:16" x14ac:dyDescent="0.2">
      <c r="C1831" s="710"/>
      <c r="D1831" s="711"/>
      <c r="E1831" s="711"/>
      <c r="F1831" s="711"/>
      <c r="G1831" s="711"/>
      <c r="H1831" s="711"/>
      <c r="I1831" s="711"/>
      <c r="J1831" s="711"/>
      <c r="K1831" s="711"/>
      <c r="L1831" s="712"/>
    </row>
    <row r="1832" spans="1:16" x14ac:dyDescent="0.2">
      <c r="C1832" s="710"/>
      <c r="D1832" s="711"/>
      <c r="E1832" s="711"/>
      <c r="F1832" s="711"/>
      <c r="G1832" s="711"/>
      <c r="H1832" s="711"/>
      <c r="I1832" s="711"/>
      <c r="J1832" s="711"/>
      <c r="K1832" s="711"/>
      <c r="L1832" s="712"/>
    </row>
    <row r="1833" spans="1:16" x14ac:dyDescent="0.2">
      <c r="A1833" s="45"/>
      <c r="B1833" s="45"/>
      <c r="C1833" s="713"/>
      <c r="D1833" s="714"/>
      <c r="E1833" s="714"/>
      <c r="F1833" s="714"/>
      <c r="G1833" s="714"/>
      <c r="H1833" s="714"/>
      <c r="I1833" s="714"/>
      <c r="J1833" s="714"/>
      <c r="K1833" s="714"/>
      <c r="L1833" s="715"/>
      <c r="M1833" s="45"/>
      <c r="N1833" s="45"/>
    </row>
    <row r="1834" spans="1:16" x14ac:dyDescent="0.2">
      <c r="A1834" s="45"/>
      <c r="B1834" s="45"/>
      <c r="C1834" s="45"/>
      <c r="D1834" s="45"/>
      <c r="E1834" s="45"/>
      <c r="F1834" s="45"/>
      <c r="J1834" s="45"/>
      <c r="K1834" s="45"/>
      <c r="L1834" s="45"/>
      <c r="M1834" s="45"/>
      <c r="N1834" s="45"/>
    </row>
    <row r="1835" spans="1:16" x14ac:dyDescent="0.2">
      <c r="A1835" s="45"/>
      <c r="B1835" s="45"/>
      <c r="C1835" s="45"/>
      <c r="D1835" s="45"/>
      <c r="E1835" s="45"/>
      <c r="F1835" s="45"/>
      <c r="J1835" s="45"/>
      <c r="K1835" s="45"/>
      <c r="L1835" s="45"/>
      <c r="M1835" s="45"/>
      <c r="N1835" s="45"/>
    </row>
    <row r="1836" spans="1:16" ht="15" x14ac:dyDescent="0.25">
      <c r="A1836" s="45"/>
      <c r="B1836" s="203" t="str">
        <f>Máximo!$B$864</f>
        <v>Suporte e Manutenção (Garantia)</v>
      </c>
      <c r="C1836" s="45"/>
      <c r="D1836" s="45"/>
      <c r="E1836" s="45"/>
      <c r="F1836" s="45"/>
      <c r="J1836" s="45"/>
      <c r="K1836" s="45"/>
      <c r="L1836" s="45"/>
      <c r="M1836" s="45"/>
      <c r="N1836" s="45"/>
    </row>
    <row r="1837" spans="1:16" x14ac:dyDescent="0.2">
      <c r="A1837" s="45"/>
      <c r="B1837" s="45"/>
      <c r="C1837" s="45"/>
      <c r="D1837" s="45"/>
      <c r="E1837" s="45"/>
      <c r="F1837" s="45"/>
      <c r="J1837" s="45"/>
      <c r="K1837" s="45"/>
      <c r="L1837" s="45"/>
      <c r="M1837" s="45"/>
      <c r="N1837" s="45"/>
    </row>
    <row r="1838" spans="1:16" x14ac:dyDescent="0.2">
      <c r="D1838" s="200"/>
      <c r="E1838" s="200"/>
      <c r="F1838" s="208" t="s">
        <v>201</v>
      </c>
      <c r="G1838" s="205" t="str">
        <f>IF('Prop G'!$D$868="","",'Prop G'!$D$868)</f>
        <v/>
      </c>
      <c r="H1838" s="45"/>
      <c r="L1838" s="208" t="s">
        <v>127</v>
      </c>
      <c r="M1838" s="724" t="str">
        <f>IF('Prop G'!$K$868="","",'Prop G'!$K$868)</f>
        <v/>
      </c>
      <c r="N1838" s="725"/>
      <c r="O1838" s="45"/>
      <c r="P1838" s="45"/>
    </row>
    <row r="1839" spans="1:16" x14ac:dyDescent="0.2">
      <c r="D1839" s="45"/>
      <c r="E1839" s="45"/>
      <c r="F1839" s="208"/>
      <c r="G1839" s="45"/>
      <c r="H1839" s="45"/>
      <c r="L1839" s="45"/>
      <c r="M1839" s="45"/>
      <c r="N1839" s="45"/>
      <c r="O1839" s="45"/>
      <c r="P1839" s="45"/>
    </row>
    <row r="1840" spans="1:16" x14ac:dyDescent="0.2">
      <c r="D1840" s="200"/>
      <c r="E1840" s="200"/>
      <c r="F1840" s="208" t="s">
        <v>128</v>
      </c>
      <c r="G1840" s="205" t="str">
        <f>IF('Prop G'!$D$870="","",'Prop G'!$D$870)</f>
        <v/>
      </c>
      <c r="H1840" s="45"/>
      <c r="L1840" s="208" t="s">
        <v>129</v>
      </c>
      <c r="M1840" s="724" t="str">
        <f>IF('Prop G'!$K$870="","",'Prop G'!$K$870)</f>
        <v/>
      </c>
      <c r="N1840" s="725"/>
      <c r="O1840" s="45"/>
      <c r="P1840" s="45"/>
    </row>
    <row r="1841" spans="1:16" x14ac:dyDescent="0.2">
      <c r="A1841" s="45"/>
      <c r="B1841" s="45"/>
      <c r="C1841" s="45"/>
      <c r="D1841" s="45"/>
      <c r="E1841" s="45"/>
      <c r="F1841" s="208"/>
      <c r="J1841" s="45"/>
      <c r="K1841" s="45"/>
      <c r="L1841" s="45"/>
      <c r="M1841" s="45"/>
      <c r="N1841" s="45"/>
    </row>
    <row r="1842" spans="1:16" ht="12.75" customHeight="1" x14ac:dyDescent="0.2">
      <c r="A1842" s="45"/>
      <c r="B1842" s="45"/>
      <c r="C1842" s="721" t="s">
        <v>205</v>
      </c>
      <c r="D1842" s="722"/>
      <c r="E1842" s="723"/>
      <c r="F1842" s="45"/>
      <c r="G1842" s="45"/>
      <c r="J1842" s="45"/>
      <c r="K1842" s="721" t="s">
        <v>147</v>
      </c>
      <c r="L1842" s="722"/>
      <c r="M1842" s="723"/>
      <c r="N1842" s="45"/>
      <c r="O1842" s="45"/>
    </row>
    <row r="1843" spans="1:16" x14ac:dyDescent="0.2">
      <c r="A1843" s="45"/>
      <c r="B1843" s="45"/>
      <c r="C1843" s="707" t="str">
        <f>IF('Prop G'!$D$878="","",'Prop G'!$D$878)</f>
        <v/>
      </c>
      <c r="D1843" s="708"/>
      <c r="E1843" s="708"/>
      <c r="F1843" s="708"/>
      <c r="G1843" s="708"/>
      <c r="H1843" s="709"/>
      <c r="J1843" s="45"/>
      <c r="K1843" s="707" t="str">
        <f>IF('Prop G'!$K$878="","",'Prop G'!$K$878)</f>
        <v/>
      </c>
      <c r="L1843" s="708"/>
      <c r="M1843" s="708"/>
      <c r="N1843" s="708"/>
      <c r="O1843" s="708"/>
      <c r="P1843" s="709"/>
    </row>
    <row r="1844" spans="1:16" x14ac:dyDescent="0.2">
      <c r="A1844" s="45"/>
      <c r="B1844" s="45"/>
      <c r="C1844" s="710"/>
      <c r="D1844" s="711"/>
      <c r="E1844" s="711"/>
      <c r="F1844" s="711"/>
      <c r="G1844" s="711"/>
      <c r="H1844" s="712"/>
      <c r="J1844" s="45"/>
      <c r="K1844" s="710"/>
      <c r="L1844" s="711"/>
      <c r="M1844" s="711"/>
      <c r="N1844" s="711"/>
      <c r="O1844" s="711"/>
      <c r="P1844" s="712"/>
    </row>
    <row r="1845" spans="1:16" x14ac:dyDescent="0.2">
      <c r="A1845" s="45"/>
      <c r="B1845" s="45"/>
      <c r="C1845" s="710"/>
      <c r="D1845" s="711"/>
      <c r="E1845" s="711"/>
      <c r="F1845" s="711"/>
      <c r="G1845" s="711"/>
      <c r="H1845" s="712"/>
      <c r="J1845" s="45"/>
      <c r="K1845" s="710"/>
      <c r="L1845" s="711"/>
      <c r="M1845" s="711"/>
      <c r="N1845" s="711"/>
      <c r="O1845" s="711"/>
      <c r="P1845" s="712"/>
    </row>
    <row r="1846" spans="1:16" x14ac:dyDescent="0.2">
      <c r="A1846" s="45"/>
      <c r="B1846" s="45"/>
      <c r="C1846" s="710"/>
      <c r="D1846" s="711"/>
      <c r="E1846" s="711"/>
      <c r="F1846" s="711"/>
      <c r="G1846" s="711"/>
      <c r="H1846" s="712"/>
      <c r="J1846" s="45"/>
      <c r="K1846" s="710"/>
      <c r="L1846" s="711"/>
      <c r="M1846" s="711"/>
      <c r="N1846" s="711"/>
      <c r="O1846" s="711"/>
      <c r="P1846" s="712"/>
    </row>
    <row r="1847" spans="1:16" x14ac:dyDescent="0.2">
      <c r="A1847" s="45"/>
      <c r="B1847" s="45"/>
      <c r="C1847" s="710"/>
      <c r="D1847" s="711"/>
      <c r="E1847" s="711"/>
      <c r="F1847" s="711"/>
      <c r="G1847" s="711"/>
      <c r="H1847" s="712"/>
      <c r="J1847" s="45"/>
      <c r="K1847" s="710"/>
      <c r="L1847" s="711"/>
      <c r="M1847" s="711"/>
      <c r="N1847" s="711"/>
      <c r="O1847" s="711"/>
      <c r="P1847" s="712"/>
    </row>
    <row r="1848" spans="1:16" x14ac:dyDescent="0.2">
      <c r="A1848" s="45"/>
      <c r="B1848" s="45"/>
      <c r="C1848" s="710"/>
      <c r="D1848" s="711"/>
      <c r="E1848" s="711"/>
      <c r="F1848" s="711"/>
      <c r="G1848" s="711"/>
      <c r="H1848" s="712"/>
      <c r="J1848" s="45"/>
      <c r="K1848" s="710"/>
      <c r="L1848" s="711"/>
      <c r="M1848" s="711"/>
      <c r="N1848" s="711"/>
      <c r="O1848" s="711"/>
      <c r="P1848" s="712"/>
    </row>
    <row r="1849" spans="1:16" x14ac:dyDescent="0.2">
      <c r="A1849" s="45"/>
      <c r="B1849" s="45"/>
      <c r="C1849" s="713"/>
      <c r="D1849" s="714"/>
      <c r="E1849" s="714"/>
      <c r="F1849" s="714"/>
      <c r="G1849" s="714"/>
      <c r="H1849" s="715"/>
      <c r="J1849" s="45"/>
      <c r="K1849" s="713"/>
      <c r="L1849" s="714"/>
      <c r="M1849" s="714"/>
      <c r="N1849" s="714"/>
      <c r="O1849" s="714"/>
      <c r="P1849" s="715"/>
    </row>
    <row r="1850" spans="1:16" x14ac:dyDescent="0.2">
      <c r="A1850" s="45"/>
      <c r="B1850" s="45"/>
      <c r="C1850" s="45"/>
      <c r="D1850" s="45"/>
      <c r="E1850" s="45"/>
      <c r="F1850" s="45"/>
      <c r="J1850" s="45"/>
      <c r="K1850" s="45"/>
      <c r="L1850" s="45"/>
      <c r="M1850" s="45"/>
      <c r="N1850" s="45"/>
    </row>
    <row r="1851" spans="1:16" ht="26.25" customHeight="1" x14ac:dyDescent="0.2">
      <c r="C1851" s="441" t="s">
        <v>149</v>
      </c>
      <c r="D1851" s="441"/>
      <c r="E1851" s="441"/>
      <c r="F1851" s="442"/>
      <c r="G1851" s="218" t="str">
        <f>IF('Prop G'!$D$887="","",'Prop G'!$D$887)</f>
        <v/>
      </c>
      <c r="H1851" s="45"/>
      <c r="L1851" s="45"/>
      <c r="M1851" s="45"/>
      <c r="N1851" s="45"/>
      <c r="O1851" s="45"/>
      <c r="P1851" s="45"/>
    </row>
    <row r="1852" spans="1:16" x14ac:dyDescent="0.2">
      <c r="A1852" s="45"/>
      <c r="B1852" s="45"/>
      <c r="C1852" s="45"/>
      <c r="D1852" s="45"/>
      <c r="E1852" s="45"/>
      <c r="F1852" s="45"/>
      <c r="J1852" s="45"/>
      <c r="K1852" s="45"/>
      <c r="L1852" s="45"/>
      <c r="M1852" s="45"/>
      <c r="N1852" s="45"/>
    </row>
    <row r="1853" spans="1:16" ht="12.75" customHeight="1" x14ac:dyDescent="0.2">
      <c r="A1853" s="45"/>
      <c r="B1853" s="45"/>
      <c r="C1853" s="721" t="s">
        <v>146</v>
      </c>
      <c r="D1853" s="722"/>
      <c r="E1853" s="722"/>
      <c r="F1853" s="723"/>
      <c r="G1853" s="45"/>
      <c r="J1853" s="45"/>
      <c r="K1853" s="45"/>
      <c r="L1853" s="45"/>
      <c r="M1853" s="45"/>
      <c r="N1853" s="45"/>
    </row>
    <row r="1854" spans="1:16" x14ac:dyDescent="0.2">
      <c r="A1854" s="45"/>
      <c r="B1854" s="45"/>
      <c r="C1854" s="707" t="str">
        <f>IF('Prop G'!$D$891="","",'Prop G'!$D$891)</f>
        <v/>
      </c>
      <c r="D1854" s="708"/>
      <c r="E1854" s="708"/>
      <c r="F1854" s="708"/>
      <c r="G1854" s="708"/>
      <c r="H1854" s="708"/>
      <c r="I1854" s="708"/>
      <c r="J1854" s="708"/>
      <c r="K1854" s="708"/>
      <c r="L1854" s="709"/>
      <c r="M1854" s="45"/>
      <c r="N1854" s="45"/>
    </row>
    <row r="1855" spans="1:16" x14ac:dyDescent="0.2">
      <c r="A1855" s="45"/>
      <c r="B1855" s="45"/>
      <c r="C1855" s="710"/>
      <c r="D1855" s="711"/>
      <c r="E1855" s="711"/>
      <c r="F1855" s="711"/>
      <c r="G1855" s="711"/>
      <c r="H1855" s="711"/>
      <c r="I1855" s="711"/>
      <c r="J1855" s="711"/>
      <c r="K1855" s="711"/>
      <c r="L1855" s="712"/>
      <c r="M1855" s="45"/>
      <c r="N1855" s="45"/>
    </row>
    <row r="1856" spans="1:16" x14ac:dyDescent="0.2">
      <c r="A1856" s="45"/>
      <c r="B1856" s="45"/>
      <c r="C1856" s="710"/>
      <c r="D1856" s="711"/>
      <c r="E1856" s="711"/>
      <c r="F1856" s="711"/>
      <c r="G1856" s="711"/>
      <c r="H1856" s="711"/>
      <c r="I1856" s="711"/>
      <c r="J1856" s="711"/>
      <c r="K1856" s="711"/>
      <c r="L1856" s="712"/>
      <c r="M1856" s="45"/>
      <c r="N1856" s="45"/>
    </row>
    <row r="1857" spans="1:15" x14ac:dyDescent="0.2">
      <c r="A1857" s="45"/>
      <c r="B1857" s="45"/>
      <c r="C1857" s="710"/>
      <c r="D1857" s="711"/>
      <c r="E1857" s="711"/>
      <c r="F1857" s="711"/>
      <c r="G1857" s="711"/>
      <c r="H1857" s="711"/>
      <c r="I1857" s="711"/>
      <c r="J1857" s="711"/>
      <c r="K1857" s="711"/>
      <c r="L1857" s="712"/>
      <c r="M1857" s="45"/>
      <c r="N1857" s="45"/>
    </row>
    <row r="1858" spans="1:15" x14ac:dyDescent="0.2">
      <c r="A1858" s="45"/>
      <c r="B1858" s="45"/>
      <c r="C1858" s="710"/>
      <c r="D1858" s="711"/>
      <c r="E1858" s="711"/>
      <c r="F1858" s="711"/>
      <c r="G1858" s="711"/>
      <c r="H1858" s="711"/>
      <c r="I1858" s="711"/>
      <c r="J1858" s="711"/>
      <c r="K1858" s="711"/>
      <c r="L1858" s="712"/>
      <c r="M1858" s="45"/>
      <c r="N1858" s="45"/>
    </row>
    <row r="1859" spans="1:15" x14ac:dyDescent="0.2">
      <c r="A1859" s="45"/>
      <c r="B1859" s="45"/>
      <c r="C1859" s="710"/>
      <c r="D1859" s="711"/>
      <c r="E1859" s="711"/>
      <c r="F1859" s="711"/>
      <c r="G1859" s="711"/>
      <c r="H1859" s="711"/>
      <c r="I1859" s="711"/>
      <c r="J1859" s="711"/>
      <c r="K1859" s="711"/>
      <c r="L1859" s="712"/>
      <c r="M1859" s="45"/>
      <c r="N1859" s="45"/>
    </row>
    <row r="1860" spans="1:15" x14ac:dyDescent="0.2">
      <c r="A1860" s="45"/>
      <c r="B1860" s="45"/>
      <c r="C1860" s="713"/>
      <c r="D1860" s="714"/>
      <c r="E1860" s="714"/>
      <c r="F1860" s="714"/>
      <c r="G1860" s="714"/>
      <c r="H1860" s="714"/>
      <c r="I1860" s="714"/>
      <c r="J1860" s="714"/>
      <c r="K1860" s="714"/>
      <c r="L1860" s="715"/>
      <c r="M1860" s="45"/>
      <c r="N1860" s="45"/>
    </row>
    <row r="1861" spans="1:15" x14ac:dyDescent="0.2">
      <c r="A1861" s="45"/>
      <c r="B1861" s="45"/>
      <c r="C1861" s="45"/>
      <c r="D1861" s="45"/>
      <c r="E1861" s="45"/>
      <c r="F1861" s="45"/>
      <c r="J1861" s="45"/>
      <c r="K1861" s="45"/>
      <c r="L1861" s="45"/>
      <c r="M1861" s="45"/>
      <c r="N1861" s="45"/>
    </row>
    <row r="1862" spans="1:15" x14ac:dyDescent="0.2">
      <c r="A1862" s="45"/>
      <c r="B1862" s="45"/>
      <c r="C1862" s="45"/>
      <c r="D1862" s="45"/>
      <c r="E1862" s="45"/>
      <c r="F1862" s="45"/>
      <c r="J1862" s="45"/>
      <c r="K1862" s="45"/>
      <c r="L1862" s="45"/>
      <c r="M1862" s="45"/>
      <c r="N1862" s="45"/>
    </row>
    <row r="1863" spans="1:15" ht="15" x14ac:dyDescent="0.25">
      <c r="A1863" s="45"/>
      <c r="B1863" s="203" t="s">
        <v>202</v>
      </c>
      <c r="C1863" s="45"/>
      <c r="D1863" s="45"/>
      <c r="E1863" s="45"/>
      <c r="F1863" s="45"/>
      <c r="J1863" s="45"/>
      <c r="K1863" s="45"/>
      <c r="L1863" s="45"/>
      <c r="M1863" s="45"/>
      <c r="N1863" s="45"/>
    </row>
    <row r="1864" spans="1:15" ht="15" x14ac:dyDescent="0.25">
      <c r="A1864" s="45"/>
      <c r="B1864" s="203"/>
      <c r="C1864" s="45"/>
      <c r="D1864" s="45"/>
      <c r="E1864" s="45"/>
      <c r="F1864" s="45"/>
      <c r="J1864" s="45"/>
      <c r="K1864" s="45"/>
      <c r="L1864" s="45"/>
      <c r="M1864" s="45"/>
      <c r="N1864" s="45"/>
    </row>
    <row r="1865" spans="1:15" ht="30" customHeight="1" x14ac:dyDescent="0.2">
      <c r="A1865" s="45"/>
      <c r="B1865" s="45"/>
      <c r="C1865" s="466" t="s">
        <v>156</v>
      </c>
      <c r="D1865" s="467"/>
      <c r="E1865" s="466" t="s">
        <v>157</v>
      </c>
      <c r="F1865" s="467"/>
      <c r="G1865" s="466" t="s">
        <v>158</v>
      </c>
      <c r="H1865" s="467"/>
      <c r="I1865" s="466" t="s">
        <v>159</v>
      </c>
      <c r="J1865" s="467"/>
      <c r="K1865" s="128" t="s">
        <v>160</v>
      </c>
      <c r="L1865" s="128" t="s">
        <v>161</v>
      </c>
      <c r="M1865" s="466" t="s">
        <v>162</v>
      </c>
      <c r="N1865" s="467"/>
      <c r="O1865" s="128" t="s">
        <v>163</v>
      </c>
    </row>
    <row r="1866" spans="1:15" x14ac:dyDescent="0.2">
      <c r="A1866" s="45"/>
      <c r="B1866" s="45"/>
      <c r="C1866" s="695" t="str">
        <f>IF('Prop G'!$B904="","",'Prop G'!$B904)</f>
        <v/>
      </c>
      <c r="D1866" s="696"/>
      <c r="E1866" s="695" t="str">
        <f>IF('Prop G'!$C904="","",'Prop G'!$C904)</f>
        <v/>
      </c>
      <c r="F1866" s="696"/>
      <c r="G1866" s="695" t="str">
        <f>IF('Prop G'!$D904="","",'Prop G'!$D904)</f>
        <v/>
      </c>
      <c r="H1866" s="696"/>
      <c r="I1866" s="695" t="str">
        <f>IF('Prop G'!$E904="","",'Prop G'!$E904)</f>
        <v/>
      </c>
      <c r="J1866" s="696"/>
      <c r="K1866" s="230" t="str">
        <f>IF('Prop G'!$F904="","",'Prop G'!$F904)</f>
        <v/>
      </c>
      <c r="L1866" s="230" t="str">
        <f>IF('Prop G'!$G904="","",'Prop G'!$G904)</f>
        <v/>
      </c>
      <c r="M1866" s="695" t="str">
        <f>IF('Prop G'!$H904="","",'Prop G'!$H904)</f>
        <v/>
      </c>
      <c r="N1866" s="696"/>
      <c r="O1866" s="230" t="str">
        <f>IF('Prop G'!$I904="","",'Prop G'!$I904)</f>
        <v/>
      </c>
    </row>
    <row r="1867" spans="1:15" ht="12.75" customHeight="1" x14ac:dyDescent="0.2">
      <c r="A1867" s="45"/>
      <c r="B1867" s="45"/>
      <c r="C1867" s="695" t="str">
        <f>IF('Prop G'!$B905="","",'Prop G'!$B905)</f>
        <v/>
      </c>
      <c r="D1867" s="696"/>
      <c r="E1867" s="695" t="str">
        <f>IF('Prop G'!$C905="","",'Prop G'!$C905)</f>
        <v/>
      </c>
      <c r="F1867" s="696"/>
      <c r="G1867" s="695" t="str">
        <f>IF('Prop G'!$D905="","",'Prop G'!$D905)</f>
        <v/>
      </c>
      <c r="H1867" s="696"/>
      <c r="I1867" s="695" t="str">
        <f>IF('Prop G'!$E905="","",'Prop G'!$E905)</f>
        <v/>
      </c>
      <c r="J1867" s="696"/>
      <c r="K1867" s="230" t="str">
        <f>IF('Prop G'!$F905="","",'Prop G'!$F905)</f>
        <v/>
      </c>
      <c r="L1867" s="230" t="str">
        <f>IF('Prop G'!$G905="","",'Prop G'!$G905)</f>
        <v/>
      </c>
      <c r="M1867" s="695" t="str">
        <f>IF('Prop G'!$H905="","",'Prop G'!$H905)</f>
        <v/>
      </c>
      <c r="N1867" s="696"/>
      <c r="O1867" s="230" t="str">
        <f>IF('Prop G'!$I905="","",'Prop G'!$I905)</f>
        <v/>
      </c>
    </row>
    <row r="1868" spans="1:15" x14ac:dyDescent="0.2">
      <c r="A1868" s="45"/>
      <c r="B1868" s="45"/>
      <c r="C1868" s="695" t="str">
        <f>IF('Prop G'!$B906="","",'Prop G'!$B906)</f>
        <v/>
      </c>
      <c r="D1868" s="696"/>
      <c r="E1868" s="695" t="str">
        <f>IF('Prop G'!$C906="","",'Prop G'!$C906)</f>
        <v/>
      </c>
      <c r="F1868" s="696"/>
      <c r="G1868" s="695" t="str">
        <f>IF('Prop G'!$D906="","",'Prop G'!$D906)</f>
        <v/>
      </c>
      <c r="H1868" s="696"/>
      <c r="I1868" s="695" t="str">
        <f>IF('Prop G'!$E906="","",'Prop G'!$E906)</f>
        <v/>
      </c>
      <c r="J1868" s="696"/>
      <c r="K1868" s="230" t="str">
        <f>IF('Prop G'!$F906="","",'Prop G'!$F906)</f>
        <v/>
      </c>
      <c r="L1868" s="230" t="str">
        <f>IF('Prop G'!$G906="","",'Prop G'!$G906)</f>
        <v/>
      </c>
      <c r="M1868" s="695" t="str">
        <f>IF('Prop G'!$H906="","",'Prop G'!$H906)</f>
        <v/>
      </c>
      <c r="N1868" s="696"/>
      <c r="O1868" s="230" t="str">
        <f>IF('Prop G'!$I906="","",'Prop G'!$I906)</f>
        <v/>
      </c>
    </row>
    <row r="1869" spans="1:15" x14ac:dyDescent="0.2">
      <c r="A1869" s="45"/>
      <c r="B1869" s="45"/>
      <c r="C1869" s="695" t="str">
        <f>IF('Prop G'!$B907="","",'Prop G'!$B907)</f>
        <v/>
      </c>
      <c r="D1869" s="696"/>
      <c r="E1869" s="695" t="str">
        <f>IF('Prop G'!$C907="","",'Prop G'!$C907)</f>
        <v/>
      </c>
      <c r="F1869" s="696"/>
      <c r="G1869" s="695" t="str">
        <f>IF('Prop G'!$D907="","",'Prop G'!$D907)</f>
        <v/>
      </c>
      <c r="H1869" s="696"/>
      <c r="I1869" s="695" t="str">
        <f>IF('Prop G'!$E907="","",'Prop G'!$E907)</f>
        <v/>
      </c>
      <c r="J1869" s="696"/>
      <c r="K1869" s="230" t="str">
        <f>IF('Prop G'!$F907="","",'Prop G'!$F907)</f>
        <v/>
      </c>
      <c r="L1869" s="230" t="str">
        <f>IF('Prop G'!$G907="","",'Prop G'!$G907)</f>
        <v/>
      </c>
      <c r="M1869" s="695" t="str">
        <f>IF('Prop G'!$H907="","",'Prop G'!$H907)</f>
        <v/>
      </c>
      <c r="N1869" s="696"/>
      <c r="O1869" s="230" t="str">
        <f>IF('Prop G'!$I907="","",'Prop G'!$I907)</f>
        <v/>
      </c>
    </row>
    <row r="1870" spans="1:15" x14ac:dyDescent="0.2">
      <c r="A1870" s="45"/>
      <c r="B1870" s="45"/>
      <c r="C1870" s="695" t="str">
        <f>IF('Prop G'!$B908="","",'Prop G'!$B908)</f>
        <v/>
      </c>
      <c r="D1870" s="696"/>
      <c r="E1870" s="695" t="str">
        <f>IF('Prop G'!$C908="","",'Prop G'!$C908)</f>
        <v/>
      </c>
      <c r="F1870" s="696"/>
      <c r="G1870" s="695" t="str">
        <f>IF('Prop G'!$D908="","",'Prop G'!$D908)</f>
        <v/>
      </c>
      <c r="H1870" s="696"/>
      <c r="I1870" s="695" t="str">
        <f>IF('Prop G'!$E908="","",'Prop G'!$E908)</f>
        <v/>
      </c>
      <c r="J1870" s="696"/>
      <c r="K1870" s="230" t="str">
        <f>IF('Prop G'!$F908="","",'Prop G'!$F908)</f>
        <v/>
      </c>
      <c r="L1870" s="230" t="str">
        <f>IF('Prop G'!$G908="","",'Prop G'!$G908)</f>
        <v/>
      </c>
      <c r="M1870" s="695" t="str">
        <f>IF('Prop G'!$H908="","",'Prop G'!$H908)</f>
        <v/>
      </c>
      <c r="N1870" s="696"/>
      <c r="O1870" s="230" t="str">
        <f>IF('Prop G'!$I908="","",'Prop G'!$I908)</f>
        <v/>
      </c>
    </row>
    <row r="1871" spans="1:15" x14ac:dyDescent="0.2">
      <c r="A1871" s="45"/>
      <c r="B1871" s="45"/>
      <c r="C1871" s="695" t="str">
        <f>IF('Prop G'!$B909="","",'Prop G'!$B909)</f>
        <v/>
      </c>
      <c r="D1871" s="696"/>
      <c r="E1871" s="695" t="str">
        <f>IF('Prop G'!$C909="","",'Prop G'!$C909)</f>
        <v/>
      </c>
      <c r="F1871" s="696"/>
      <c r="G1871" s="695" t="str">
        <f>IF('Prop G'!$D909="","",'Prop G'!$D909)</f>
        <v/>
      </c>
      <c r="H1871" s="696"/>
      <c r="I1871" s="695" t="str">
        <f>IF('Prop G'!$E909="","",'Prop G'!$E909)</f>
        <v/>
      </c>
      <c r="J1871" s="696"/>
      <c r="K1871" s="230" t="str">
        <f>IF('Prop G'!$F909="","",'Prop G'!$F909)</f>
        <v/>
      </c>
      <c r="L1871" s="230" t="str">
        <f>IF('Prop G'!$G909="","",'Prop G'!$G909)</f>
        <v/>
      </c>
      <c r="M1871" s="695" t="str">
        <f>IF('Prop G'!$H909="","",'Prop G'!$H909)</f>
        <v/>
      </c>
      <c r="N1871" s="696"/>
      <c r="O1871" s="230" t="str">
        <f>IF('Prop G'!$I909="","",'Prop G'!$I909)</f>
        <v/>
      </c>
    </row>
    <row r="1872" spans="1:15" x14ac:dyDescent="0.2">
      <c r="A1872" s="45"/>
      <c r="B1872" s="45"/>
      <c r="C1872" s="695" t="str">
        <f>IF('Prop G'!$B910="","",'Prop G'!$B910)</f>
        <v/>
      </c>
      <c r="D1872" s="696"/>
      <c r="E1872" s="695" t="str">
        <f>IF('Prop G'!$C910="","",'Prop G'!$C910)</f>
        <v/>
      </c>
      <c r="F1872" s="696"/>
      <c r="G1872" s="695" t="str">
        <f>IF('Prop G'!$D910="","",'Prop G'!$D910)</f>
        <v/>
      </c>
      <c r="H1872" s="696"/>
      <c r="I1872" s="695" t="str">
        <f>IF('Prop G'!$E910="","",'Prop G'!$E910)</f>
        <v/>
      </c>
      <c r="J1872" s="696"/>
      <c r="K1872" s="230" t="str">
        <f>IF('Prop G'!$F910="","",'Prop G'!$F910)</f>
        <v/>
      </c>
      <c r="L1872" s="230" t="str">
        <f>IF('Prop G'!$G910="","",'Prop G'!$G910)</f>
        <v/>
      </c>
      <c r="M1872" s="695" t="str">
        <f>IF('Prop G'!$H910="","",'Prop G'!$H910)</f>
        <v/>
      </c>
      <c r="N1872" s="696"/>
      <c r="O1872" s="230" t="str">
        <f>IF('Prop G'!$I910="","",'Prop G'!$I910)</f>
        <v/>
      </c>
    </row>
    <row r="1873" spans="1:16" x14ac:dyDescent="0.2">
      <c r="A1873" s="45"/>
      <c r="B1873" s="45"/>
      <c r="C1873" s="695" t="str">
        <f>IF('Prop G'!$B911="","",'Prop G'!$B911)</f>
        <v/>
      </c>
      <c r="D1873" s="696"/>
      <c r="E1873" s="695" t="str">
        <f>IF('Prop G'!$C911="","",'Prop G'!$C911)</f>
        <v/>
      </c>
      <c r="F1873" s="696"/>
      <c r="G1873" s="695" t="str">
        <f>IF('Prop G'!$D911="","",'Prop G'!$D911)</f>
        <v/>
      </c>
      <c r="H1873" s="696"/>
      <c r="I1873" s="695" t="str">
        <f>IF('Prop G'!$E911="","",'Prop G'!$E911)</f>
        <v/>
      </c>
      <c r="J1873" s="696"/>
      <c r="K1873" s="230" t="str">
        <f>IF('Prop G'!$F911="","",'Prop G'!$F911)</f>
        <v/>
      </c>
      <c r="L1873" s="230" t="str">
        <f>IF('Prop G'!$G911="","",'Prop G'!$G911)</f>
        <v/>
      </c>
      <c r="M1873" s="695" t="str">
        <f>IF('Prop G'!$H911="","",'Prop G'!$H911)</f>
        <v/>
      </c>
      <c r="N1873" s="696"/>
      <c r="O1873" s="230" t="str">
        <f>IF('Prop G'!$I911="","",'Prop G'!$I911)</f>
        <v/>
      </c>
    </row>
    <row r="1874" spans="1:16" x14ac:dyDescent="0.2">
      <c r="A1874" s="45"/>
      <c r="B1874" s="45"/>
      <c r="C1874" s="695" t="str">
        <f>IF('Prop G'!$B912="","",'Prop G'!$B912)</f>
        <v/>
      </c>
      <c r="D1874" s="696"/>
      <c r="E1874" s="695" t="str">
        <f>IF('Prop G'!$C912="","",'Prop G'!$C912)</f>
        <v/>
      </c>
      <c r="F1874" s="696"/>
      <c r="G1874" s="695" t="str">
        <f>IF('Prop G'!$D912="","",'Prop G'!$D912)</f>
        <v/>
      </c>
      <c r="H1874" s="696"/>
      <c r="I1874" s="695" t="str">
        <f>IF('Prop G'!$E912="","",'Prop G'!$E912)</f>
        <v/>
      </c>
      <c r="J1874" s="696"/>
      <c r="K1874" s="230" t="str">
        <f>IF('Prop G'!$F912="","",'Prop G'!$F912)</f>
        <v/>
      </c>
      <c r="L1874" s="230" t="str">
        <f>IF('Prop G'!$G912="","",'Prop G'!$G912)</f>
        <v/>
      </c>
      <c r="M1874" s="695" t="str">
        <f>IF('Prop G'!$H912="","",'Prop G'!$H912)</f>
        <v/>
      </c>
      <c r="N1874" s="696"/>
      <c r="O1874" s="230" t="str">
        <f>IF('Prop G'!$I912="","",'Prop G'!$I912)</f>
        <v/>
      </c>
    </row>
    <row r="1875" spans="1:16" x14ac:dyDescent="0.2">
      <c r="A1875" s="45"/>
      <c r="B1875" s="45"/>
      <c r="C1875" s="695" t="str">
        <f>IF('Prop G'!$B913="","",'Prop G'!$B913)</f>
        <v/>
      </c>
      <c r="D1875" s="696"/>
      <c r="E1875" s="695" t="str">
        <f>IF('Prop G'!$C913="","",'Prop G'!$C913)</f>
        <v/>
      </c>
      <c r="F1875" s="696"/>
      <c r="G1875" s="695" t="str">
        <f>IF('Prop G'!$D913="","",'Prop G'!$D913)</f>
        <v/>
      </c>
      <c r="H1875" s="696"/>
      <c r="I1875" s="695" t="str">
        <f>IF('Prop G'!$E913="","",'Prop G'!$E913)</f>
        <v/>
      </c>
      <c r="J1875" s="696"/>
      <c r="K1875" s="230" t="str">
        <f>IF('Prop G'!$F913="","",'Prop G'!$F913)</f>
        <v/>
      </c>
      <c r="L1875" s="230" t="str">
        <f>IF('Prop G'!$G913="","",'Prop G'!$G913)</f>
        <v/>
      </c>
      <c r="M1875" s="695" t="str">
        <f>IF('Prop G'!$H913="","",'Prop G'!$H913)</f>
        <v/>
      </c>
      <c r="N1875" s="696"/>
      <c r="O1875" s="230" t="str">
        <f>IF('Prop G'!$I913="","",'Prop G'!$I913)</f>
        <v/>
      </c>
    </row>
    <row r="1876" spans="1:16" x14ac:dyDescent="0.2">
      <c r="A1876" s="45"/>
      <c r="B1876" s="45"/>
      <c r="C1876" s="695" t="str">
        <f>IF('Prop G'!$B914="","",'Prop G'!$B914)</f>
        <v/>
      </c>
      <c r="D1876" s="696"/>
      <c r="E1876" s="695" t="str">
        <f>IF('Prop G'!$C914="","",'Prop G'!$C914)</f>
        <v/>
      </c>
      <c r="F1876" s="696"/>
      <c r="G1876" s="695" t="str">
        <f>IF('Prop G'!$D914="","",'Prop G'!$D914)</f>
        <v/>
      </c>
      <c r="H1876" s="696"/>
      <c r="I1876" s="695" t="str">
        <f>IF('Prop G'!$E914="","",'Prop G'!$E914)</f>
        <v/>
      </c>
      <c r="J1876" s="696"/>
      <c r="K1876" s="230" t="str">
        <f>IF('Prop G'!$F914="","",'Prop G'!$F914)</f>
        <v/>
      </c>
      <c r="L1876" s="230" t="str">
        <f>IF('Prop G'!$G914="","",'Prop G'!$G914)</f>
        <v/>
      </c>
      <c r="M1876" s="695" t="str">
        <f>IF('Prop G'!$H914="","",'Prop G'!$H914)</f>
        <v/>
      </c>
      <c r="N1876" s="696"/>
      <c r="O1876" s="230" t="str">
        <f>IF('Prop G'!$I914="","",'Prop G'!$I914)</f>
        <v/>
      </c>
    </row>
    <row r="1877" spans="1:16" x14ac:dyDescent="0.2">
      <c r="A1877" s="45"/>
      <c r="B1877" s="45"/>
      <c r="C1877" s="45"/>
      <c r="D1877" s="45"/>
      <c r="E1877" s="45"/>
      <c r="F1877" s="45"/>
      <c r="G1877" s="45"/>
      <c r="H1877" s="45"/>
      <c r="I1877" s="45"/>
      <c r="J1877" s="45"/>
      <c r="K1877" s="45"/>
      <c r="L1877" s="45"/>
    </row>
    <row r="1878" spans="1:16" x14ac:dyDescent="0.2">
      <c r="A1878" s="45"/>
      <c r="B1878" s="45"/>
      <c r="C1878" s="45"/>
      <c r="D1878" s="45"/>
      <c r="E1878" s="45"/>
      <c r="F1878" s="45"/>
      <c r="G1878" s="45"/>
      <c r="H1878" s="45"/>
      <c r="I1878" s="45"/>
      <c r="J1878" s="45"/>
      <c r="K1878" s="45"/>
      <c r="L1878" s="45"/>
    </row>
    <row r="1879" spans="1:16" ht="15" x14ac:dyDescent="0.25">
      <c r="A1879" s="45"/>
      <c r="B1879" s="203" t="s">
        <v>206</v>
      </c>
      <c r="C1879" s="45"/>
      <c r="D1879" s="45"/>
      <c r="E1879" s="45"/>
      <c r="F1879" s="45"/>
      <c r="G1879" s="45"/>
      <c r="H1879" s="45"/>
      <c r="I1879" s="45"/>
      <c r="J1879" s="45"/>
      <c r="K1879" s="45"/>
      <c r="L1879" s="45"/>
    </row>
    <row r="1880" spans="1:16" ht="15" x14ac:dyDescent="0.25">
      <c r="A1880" s="45"/>
      <c r="B1880" s="203"/>
      <c r="C1880" s="45"/>
      <c r="D1880" s="45"/>
      <c r="E1880" s="45"/>
      <c r="F1880" s="45"/>
      <c r="G1880" s="45"/>
      <c r="H1880" s="45"/>
      <c r="I1880" s="45"/>
      <c r="J1880" s="45"/>
      <c r="K1880" s="45"/>
      <c r="L1880" s="45"/>
    </row>
    <row r="1881" spans="1:16" ht="27.75" customHeight="1" x14ac:dyDescent="0.2">
      <c r="B1881" s="204"/>
      <c r="C1881" s="441" t="s">
        <v>257</v>
      </c>
      <c r="D1881" s="441"/>
      <c r="E1881" s="441"/>
      <c r="F1881" s="442"/>
      <c r="G1881" s="718" t="str">
        <f>IF('Prop G'!$D$918="","",'Prop G'!$D$918)</f>
        <v>Sim</v>
      </c>
      <c r="K1881" s="684" t="s">
        <v>239</v>
      </c>
      <c r="L1881" s="744"/>
      <c r="M1881" s="744"/>
      <c r="N1881" s="744"/>
      <c r="O1881" s="685"/>
    </row>
    <row r="1882" spans="1:16" x14ac:dyDescent="0.2">
      <c r="C1882" s="441"/>
      <c r="D1882" s="441"/>
      <c r="E1882" s="441"/>
      <c r="F1882" s="442"/>
      <c r="G1882" s="720"/>
      <c r="K1882" s="707" t="str">
        <f>IF('Prop G'!$K$918="","",'Prop G'!$K$918)</f>
        <v/>
      </c>
      <c r="L1882" s="708"/>
      <c r="M1882" s="708"/>
      <c r="N1882" s="708"/>
      <c r="O1882" s="708"/>
      <c r="P1882" s="709"/>
    </row>
    <row r="1883" spans="1:16" x14ac:dyDescent="0.2">
      <c r="C1883" s="204"/>
      <c r="D1883" s="204"/>
      <c r="E1883" s="204"/>
      <c r="F1883" s="345"/>
      <c r="G1883" s="346"/>
      <c r="H1883" s="115"/>
      <c r="K1883" s="710"/>
      <c r="L1883" s="711"/>
      <c r="M1883" s="711"/>
      <c r="N1883" s="711"/>
      <c r="O1883" s="711"/>
      <c r="P1883" s="712"/>
    </row>
    <row r="1884" spans="1:16" x14ac:dyDescent="0.2">
      <c r="C1884" s="115"/>
      <c r="D1884" s="115"/>
      <c r="E1884" s="115"/>
      <c r="F1884" s="115"/>
      <c r="G1884" s="115"/>
      <c r="H1884" s="115"/>
      <c r="K1884" s="713"/>
      <c r="L1884" s="714"/>
      <c r="M1884" s="714"/>
      <c r="N1884" s="714"/>
      <c r="O1884" s="714"/>
      <c r="P1884" s="715"/>
    </row>
    <row r="1885" spans="1:16" ht="15" x14ac:dyDescent="0.25">
      <c r="A1885" s="45"/>
      <c r="B1885" s="203"/>
      <c r="C1885" s="45"/>
      <c r="D1885" s="45"/>
      <c r="E1885" s="45"/>
      <c r="F1885" s="45"/>
      <c r="G1885" s="45"/>
      <c r="H1885" s="45"/>
      <c r="I1885" s="45"/>
      <c r="J1885" s="45"/>
      <c r="K1885" s="45"/>
      <c r="L1885" s="45"/>
    </row>
    <row r="1886" spans="1:16" ht="51" x14ac:dyDescent="0.2">
      <c r="A1886" s="45"/>
      <c r="B1886" s="726" t="s">
        <v>260</v>
      </c>
      <c r="C1886" s="727"/>
      <c r="D1886" s="335" t="s">
        <v>36</v>
      </c>
      <c r="E1886" s="335" t="s">
        <v>231</v>
      </c>
      <c r="F1886" s="335" t="s">
        <v>232</v>
      </c>
      <c r="G1886" s="335" t="s">
        <v>233</v>
      </c>
      <c r="H1886" s="335" t="s">
        <v>234</v>
      </c>
      <c r="I1886" s="335" t="s">
        <v>240</v>
      </c>
      <c r="J1886" s="335" t="s">
        <v>225</v>
      </c>
      <c r="K1886" s="335" t="s">
        <v>241</v>
      </c>
      <c r="L1886" s="335" t="s">
        <v>226</v>
      </c>
      <c r="M1886" s="335" t="s">
        <v>235</v>
      </c>
      <c r="N1886" s="335" t="s">
        <v>236</v>
      </c>
      <c r="O1886" s="335" t="s">
        <v>237</v>
      </c>
      <c r="P1886" s="335" t="s">
        <v>238</v>
      </c>
    </row>
    <row r="1887" spans="1:16" x14ac:dyDescent="0.2">
      <c r="A1887" s="45"/>
      <c r="B1887" s="728" t="str">
        <f>IF('Prop G'!B926="","",'Prop G'!B926)</f>
        <v/>
      </c>
      <c r="C1887" s="729"/>
      <c r="D1887" s="315" t="str">
        <f>IF('Prop G'!C926="","",'Prop G'!C926)</f>
        <v/>
      </c>
      <c r="E1887" s="315" t="str">
        <f>IF('Prop G'!D926="","",'Prop G'!D926)</f>
        <v/>
      </c>
      <c r="F1887" s="315" t="str">
        <f>IF('Prop G'!E926="","",'Prop G'!E926)</f>
        <v/>
      </c>
      <c r="G1887" s="315" t="str">
        <f>IF('Prop G'!F926="","",'Prop G'!F926)</f>
        <v/>
      </c>
      <c r="H1887" s="315" t="str">
        <f>IF('Prop G'!G926="","",'Prop G'!G926)</f>
        <v/>
      </c>
      <c r="I1887" s="315" t="str">
        <f>IF('Prop G'!H926="","",'Prop G'!H926)</f>
        <v/>
      </c>
      <c r="J1887" s="315" t="str">
        <f>IF('Prop G'!I926="","",'Prop G'!I926)</f>
        <v/>
      </c>
      <c r="K1887" s="315" t="str">
        <f>IF('Prop G'!J926="","",'Prop G'!J926)</f>
        <v/>
      </c>
      <c r="L1887" s="315" t="str">
        <f>IF('Prop G'!K926="","",'Prop G'!K926)</f>
        <v/>
      </c>
      <c r="M1887" s="315" t="str">
        <f>IF('Prop G'!L926="","",'Prop G'!L926)</f>
        <v/>
      </c>
      <c r="N1887" s="315" t="str">
        <f>IF('Prop G'!M926="","",'Prop G'!M926)</f>
        <v/>
      </c>
      <c r="O1887" s="315" t="str">
        <f>IF('Prop G'!N926="","",'Prop G'!N926)</f>
        <v/>
      </c>
      <c r="P1887" s="315" t="str">
        <f>IF('Prop G'!O926="","",'Prop G'!O926)</f>
        <v/>
      </c>
    </row>
    <row r="1888" spans="1:16" x14ac:dyDescent="0.2">
      <c r="A1888" s="45"/>
      <c r="B1888" s="728" t="str">
        <f>IF('Prop G'!B927="","",'Prop G'!B927)</f>
        <v/>
      </c>
      <c r="C1888" s="729"/>
      <c r="D1888" s="315" t="str">
        <f>IF('Prop G'!C927="","",'Prop G'!C927)</f>
        <v/>
      </c>
      <c r="E1888" s="315" t="str">
        <f>IF('Prop G'!D927="","",'Prop G'!D927)</f>
        <v/>
      </c>
      <c r="F1888" s="315" t="str">
        <f>IF('Prop G'!E927="","",'Prop G'!E927)</f>
        <v/>
      </c>
      <c r="G1888" s="315" t="str">
        <f>IF('Prop G'!F927="","",'Prop G'!F927)</f>
        <v/>
      </c>
      <c r="H1888" s="315" t="str">
        <f>IF('Prop G'!G927="","",'Prop G'!G927)</f>
        <v/>
      </c>
      <c r="I1888" s="315" t="str">
        <f>IF('Prop G'!H927="","",'Prop G'!H927)</f>
        <v/>
      </c>
      <c r="J1888" s="315" t="str">
        <f>IF('Prop G'!I927="","",'Prop G'!I927)</f>
        <v/>
      </c>
      <c r="K1888" s="315" t="str">
        <f>IF('Prop G'!J927="","",'Prop G'!J927)</f>
        <v/>
      </c>
      <c r="L1888" s="315" t="str">
        <f>IF('Prop G'!K927="","",'Prop G'!K927)</f>
        <v/>
      </c>
      <c r="M1888" s="315" t="str">
        <f>IF('Prop G'!L927="","",'Prop G'!L927)</f>
        <v/>
      </c>
      <c r="N1888" s="315" t="str">
        <f>IF('Prop G'!M927="","",'Prop G'!M927)</f>
        <v/>
      </c>
      <c r="O1888" s="315" t="str">
        <f>IF('Prop G'!N927="","",'Prop G'!N927)</f>
        <v/>
      </c>
      <c r="P1888" s="315" t="str">
        <f>IF('Prop G'!O927="","",'Prop G'!O927)</f>
        <v/>
      </c>
    </row>
    <row r="1889" spans="1:16" x14ac:dyDescent="0.2">
      <c r="A1889" s="45"/>
      <c r="B1889" s="728" t="str">
        <f>IF('Prop G'!B928="","",'Prop G'!B928)</f>
        <v/>
      </c>
      <c r="C1889" s="729"/>
      <c r="D1889" s="315" t="str">
        <f>IF('Prop G'!C928="","",'Prop G'!C928)</f>
        <v/>
      </c>
      <c r="E1889" s="315" t="str">
        <f>IF('Prop G'!D928="","",'Prop G'!D928)</f>
        <v/>
      </c>
      <c r="F1889" s="315" t="str">
        <f>IF('Prop G'!E928="","",'Prop G'!E928)</f>
        <v/>
      </c>
      <c r="G1889" s="315" t="str">
        <f>IF('Prop G'!F928="","",'Prop G'!F928)</f>
        <v/>
      </c>
      <c r="H1889" s="315" t="str">
        <f>IF('Prop G'!G928="","",'Prop G'!G928)</f>
        <v/>
      </c>
      <c r="I1889" s="315" t="str">
        <f>IF('Prop G'!H928="","",'Prop G'!H928)</f>
        <v/>
      </c>
      <c r="J1889" s="315" t="str">
        <f>IF('Prop G'!I928="","",'Prop G'!I928)</f>
        <v/>
      </c>
      <c r="K1889" s="315" t="str">
        <f>IF('Prop G'!J928="","",'Prop G'!J928)</f>
        <v/>
      </c>
      <c r="L1889" s="315" t="str">
        <f>IF('Prop G'!K928="","",'Prop G'!K928)</f>
        <v/>
      </c>
      <c r="M1889" s="315" t="str">
        <f>IF('Prop G'!L928="","",'Prop G'!L928)</f>
        <v/>
      </c>
      <c r="N1889" s="315" t="str">
        <f>IF('Prop G'!M928="","",'Prop G'!M928)</f>
        <v/>
      </c>
      <c r="O1889" s="315" t="str">
        <f>IF('Prop G'!N928="","",'Prop G'!N928)</f>
        <v/>
      </c>
      <c r="P1889" s="315" t="str">
        <f>IF('Prop G'!O928="","",'Prop G'!O928)</f>
        <v/>
      </c>
    </row>
    <row r="1890" spans="1:16" x14ac:dyDescent="0.2">
      <c r="A1890" s="45"/>
      <c r="B1890" s="728" t="str">
        <f>IF('Prop G'!B929="","",'Prop G'!B929)</f>
        <v/>
      </c>
      <c r="C1890" s="729"/>
      <c r="D1890" s="315" t="str">
        <f>IF('Prop G'!C929="","",'Prop G'!C929)</f>
        <v/>
      </c>
      <c r="E1890" s="315" t="str">
        <f>IF('Prop G'!D929="","",'Prop G'!D929)</f>
        <v/>
      </c>
      <c r="F1890" s="315" t="str">
        <f>IF('Prop G'!E929="","",'Prop G'!E929)</f>
        <v/>
      </c>
      <c r="G1890" s="315" t="str">
        <f>IF('Prop G'!F929="","",'Prop G'!F929)</f>
        <v/>
      </c>
      <c r="H1890" s="315" t="str">
        <f>IF('Prop G'!G929="","",'Prop G'!G929)</f>
        <v/>
      </c>
      <c r="I1890" s="315" t="str">
        <f>IF('Prop G'!H929="","",'Prop G'!H929)</f>
        <v/>
      </c>
      <c r="J1890" s="315" t="str">
        <f>IF('Prop G'!I929="","",'Prop G'!I929)</f>
        <v/>
      </c>
      <c r="K1890" s="315" t="str">
        <f>IF('Prop G'!J929="","",'Prop G'!J929)</f>
        <v/>
      </c>
      <c r="L1890" s="315" t="str">
        <f>IF('Prop G'!K929="","",'Prop G'!K929)</f>
        <v/>
      </c>
      <c r="M1890" s="315" t="str">
        <f>IF('Prop G'!L929="","",'Prop G'!L929)</f>
        <v/>
      </c>
      <c r="N1890" s="315" t="str">
        <f>IF('Prop G'!M929="","",'Prop G'!M929)</f>
        <v/>
      </c>
      <c r="O1890" s="315" t="str">
        <f>IF('Prop G'!N929="","",'Prop G'!N929)</f>
        <v/>
      </c>
      <c r="P1890" s="315" t="str">
        <f>IF('Prop G'!O929="","",'Prop G'!O929)</f>
        <v/>
      </c>
    </row>
    <row r="1891" spans="1:16" x14ac:dyDescent="0.2">
      <c r="A1891" s="45"/>
      <c r="B1891" s="728" t="str">
        <f>IF('Prop G'!B930="","",'Prop G'!B930)</f>
        <v/>
      </c>
      <c r="C1891" s="729"/>
      <c r="D1891" s="315" t="str">
        <f>IF('Prop G'!C930="","",'Prop G'!C930)</f>
        <v/>
      </c>
      <c r="E1891" s="315" t="str">
        <f>IF('Prop G'!D930="","",'Prop G'!D930)</f>
        <v/>
      </c>
      <c r="F1891" s="315" t="str">
        <f>IF('Prop G'!E930="","",'Prop G'!E930)</f>
        <v/>
      </c>
      <c r="G1891" s="315" t="str">
        <f>IF('Prop G'!F930="","",'Prop G'!F930)</f>
        <v/>
      </c>
      <c r="H1891" s="315" t="str">
        <f>IF('Prop G'!G930="","",'Prop G'!G930)</f>
        <v/>
      </c>
      <c r="I1891" s="315" t="str">
        <f>IF('Prop G'!H930="","",'Prop G'!H930)</f>
        <v/>
      </c>
      <c r="J1891" s="315" t="str">
        <f>IF('Prop G'!I930="","",'Prop G'!I930)</f>
        <v/>
      </c>
      <c r="K1891" s="315" t="str">
        <f>IF('Prop G'!J930="","",'Prop G'!J930)</f>
        <v/>
      </c>
      <c r="L1891" s="315" t="str">
        <f>IF('Prop G'!K930="","",'Prop G'!K930)</f>
        <v/>
      </c>
      <c r="M1891" s="315" t="str">
        <f>IF('Prop G'!L930="","",'Prop G'!L930)</f>
        <v/>
      </c>
      <c r="N1891" s="315" t="str">
        <f>IF('Prop G'!M930="","",'Prop G'!M930)</f>
        <v/>
      </c>
      <c r="O1891" s="315" t="str">
        <f>IF('Prop G'!N930="","",'Prop G'!N930)</f>
        <v/>
      </c>
      <c r="P1891" s="315" t="str">
        <f>IF('Prop G'!O930="","",'Prop G'!O930)</f>
        <v/>
      </c>
    </row>
    <row r="1892" spans="1:16" x14ac:dyDescent="0.2">
      <c r="A1892" s="45"/>
      <c r="B1892" s="728" t="str">
        <f>IF('Prop G'!B931="","",'Prop G'!B931)</f>
        <v/>
      </c>
      <c r="C1892" s="729"/>
      <c r="D1892" s="315" t="str">
        <f>IF('Prop G'!C931="","",'Prop G'!C931)</f>
        <v/>
      </c>
      <c r="E1892" s="315" t="str">
        <f>IF('Prop G'!D931="","",'Prop G'!D931)</f>
        <v/>
      </c>
      <c r="F1892" s="315" t="str">
        <f>IF('Prop G'!E931="","",'Prop G'!E931)</f>
        <v/>
      </c>
      <c r="G1892" s="315" t="str">
        <f>IF('Prop G'!F931="","",'Prop G'!F931)</f>
        <v/>
      </c>
      <c r="H1892" s="315" t="str">
        <f>IF('Prop G'!G931="","",'Prop G'!G931)</f>
        <v/>
      </c>
      <c r="I1892" s="315" t="str">
        <f>IF('Prop G'!H931="","",'Prop G'!H931)</f>
        <v/>
      </c>
      <c r="J1892" s="315" t="str">
        <f>IF('Prop G'!I931="","",'Prop G'!I931)</f>
        <v/>
      </c>
      <c r="K1892" s="315" t="str">
        <f>IF('Prop G'!J931="","",'Prop G'!J931)</f>
        <v/>
      </c>
      <c r="L1892" s="315" t="str">
        <f>IF('Prop G'!K931="","",'Prop G'!K931)</f>
        <v/>
      </c>
      <c r="M1892" s="315" t="str">
        <f>IF('Prop G'!L931="","",'Prop G'!L931)</f>
        <v/>
      </c>
      <c r="N1892" s="315" t="str">
        <f>IF('Prop G'!M931="","",'Prop G'!M931)</f>
        <v/>
      </c>
      <c r="O1892" s="315" t="str">
        <f>IF('Prop G'!N931="","",'Prop G'!N931)</f>
        <v/>
      </c>
      <c r="P1892" s="315" t="str">
        <f>IF('Prop G'!O931="","",'Prop G'!O931)</f>
        <v/>
      </c>
    </row>
    <row r="1893" spans="1:16" x14ac:dyDescent="0.2">
      <c r="A1893" s="45"/>
      <c r="B1893" s="728" t="str">
        <f>IF('Prop G'!B932="","",'Prop G'!B932)</f>
        <v/>
      </c>
      <c r="C1893" s="729"/>
      <c r="D1893" s="315" t="str">
        <f>IF('Prop G'!C932="","",'Prop G'!C932)</f>
        <v/>
      </c>
      <c r="E1893" s="315" t="str">
        <f>IF('Prop G'!D932="","",'Prop G'!D932)</f>
        <v/>
      </c>
      <c r="F1893" s="315" t="str">
        <f>IF('Prop G'!E932="","",'Prop G'!E932)</f>
        <v/>
      </c>
      <c r="G1893" s="315" t="str">
        <f>IF('Prop G'!F932="","",'Prop G'!F932)</f>
        <v/>
      </c>
      <c r="H1893" s="315" t="str">
        <f>IF('Prop G'!G932="","",'Prop G'!G932)</f>
        <v/>
      </c>
      <c r="I1893" s="315" t="str">
        <f>IF('Prop G'!H932="","",'Prop G'!H932)</f>
        <v/>
      </c>
      <c r="J1893" s="315" t="str">
        <f>IF('Prop G'!I932="","",'Prop G'!I932)</f>
        <v/>
      </c>
      <c r="K1893" s="315" t="str">
        <f>IF('Prop G'!J932="","",'Prop G'!J932)</f>
        <v/>
      </c>
      <c r="L1893" s="315" t="str">
        <f>IF('Prop G'!K932="","",'Prop G'!K932)</f>
        <v/>
      </c>
      <c r="M1893" s="315" t="str">
        <f>IF('Prop G'!L932="","",'Prop G'!L932)</f>
        <v/>
      </c>
      <c r="N1893" s="315" t="str">
        <f>IF('Prop G'!M932="","",'Prop G'!M932)</f>
        <v/>
      </c>
      <c r="O1893" s="315" t="str">
        <f>IF('Prop G'!N932="","",'Prop G'!N932)</f>
        <v/>
      </c>
      <c r="P1893" s="315" t="str">
        <f>IF('Prop G'!O932="","",'Prop G'!O932)</f>
        <v/>
      </c>
    </row>
    <row r="1894" spans="1:16" x14ac:dyDescent="0.2">
      <c r="A1894" s="45"/>
      <c r="B1894" s="728" t="str">
        <f>IF('Prop G'!B933="","",'Prop G'!B933)</f>
        <v/>
      </c>
      <c r="C1894" s="729"/>
      <c r="D1894" s="315" t="str">
        <f>IF('Prop G'!C933="","",'Prop G'!C933)</f>
        <v/>
      </c>
      <c r="E1894" s="315" t="str">
        <f>IF('Prop G'!D933="","",'Prop G'!D933)</f>
        <v/>
      </c>
      <c r="F1894" s="315" t="str">
        <f>IF('Prop G'!E933="","",'Prop G'!E933)</f>
        <v/>
      </c>
      <c r="G1894" s="315" t="str">
        <f>IF('Prop G'!F933="","",'Prop G'!F933)</f>
        <v/>
      </c>
      <c r="H1894" s="315" t="str">
        <f>IF('Prop G'!G933="","",'Prop G'!G933)</f>
        <v/>
      </c>
      <c r="I1894" s="315" t="str">
        <f>IF('Prop G'!H933="","",'Prop G'!H933)</f>
        <v/>
      </c>
      <c r="J1894" s="315" t="str">
        <f>IF('Prop G'!I933="","",'Prop G'!I933)</f>
        <v/>
      </c>
      <c r="K1894" s="315" t="str">
        <f>IF('Prop G'!J933="","",'Prop G'!J933)</f>
        <v/>
      </c>
      <c r="L1894" s="315" t="str">
        <f>IF('Prop G'!K933="","",'Prop G'!K933)</f>
        <v/>
      </c>
      <c r="M1894" s="315" t="str">
        <f>IF('Prop G'!L933="","",'Prop G'!L933)</f>
        <v/>
      </c>
      <c r="N1894" s="315" t="str">
        <f>IF('Prop G'!M933="","",'Prop G'!M933)</f>
        <v/>
      </c>
      <c r="O1894" s="315" t="str">
        <f>IF('Prop G'!N933="","",'Prop G'!N933)</f>
        <v/>
      </c>
      <c r="P1894" s="315" t="str">
        <f>IF('Prop G'!O933="","",'Prop G'!O933)</f>
        <v/>
      </c>
    </row>
    <row r="1895" spans="1:16" x14ac:dyDescent="0.2">
      <c r="A1895" s="45"/>
      <c r="B1895" s="728" t="str">
        <f>IF('Prop G'!B934="","",'Prop G'!B934)</f>
        <v/>
      </c>
      <c r="C1895" s="729"/>
      <c r="D1895" s="315" t="str">
        <f>IF('Prop G'!C934="","",'Prop G'!C934)</f>
        <v/>
      </c>
      <c r="E1895" s="315" t="str">
        <f>IF('Prop G'!D934="","",'Prop G'!D934)</f>
        <v/>
      </c>
      <c r="F1895" s="315" t="str">
        <f>IF('Prop G'!E934="","",'Prop G'!E934)</f>
        <v/>
      </c>
      <c r="G1895" s="315" t="str">
        <f>IF('Prop G'!F934="","",'Prop G'!F934)</f>
        <v/>
      </c>
      <c r="H1895" s="315" t="str">
        <f>IF('Prop G'!G934="","",'Prop G'!G934)</f>
        <v/>
      </c>
      <c r="I1895" s="315" t="str">
        <f>IF('Prop G'!H934="","",'Prop G'!H934)</f>
        <v/>
      </c>
      <c r="J1895" s="315" t="str">
        <f>IF('Prop G'!I934="","",'Prop G'!I934)</f>
        <v/>
      </c>
      <c r="K1895" s="315" t="str">
        <f>IF('Prop G'!J934="","",'Prop G'!J934)</f>
        <v/>
      </c>
      <c r="L1895" s="315" t="str">
        <f>IF('Prop G'!K934="","",'Prop G'!K934)</f>
        <v/>
      </c>
      <c r="M1895" s="315" t="str">
        <f>IF('Prop G'!L934="","",'Prop G'!L934)</f>
        <v/>
      </c>
      <c r="N1895" s="315" t="str">
        <f>IF('Prop G'!M934="","",'Prop G'!M934)</f>
        <v/>
      </c>
      <c r="O1895" s="315" t="str">
        <f>IF('Prop G'!N934="","",'Prop G'!N934)</f>
        <v/>
      </c>
      <c r="P1895" s="315" t="str">
        <f>IF('Prop G'!O934="","",'Prop G'!O934)</f>
        <v/>
      </c>
    </row>
    <row r="1896" spans="1:16" x14ac:dyDescent="0.2">
      <c r="A1896" s="45"/>
      <c r="B1896" s="728" t="str">
        <f>IF('Prop G'!B935="","",'Prop G'!B935)</f>
        <v/>
      </c>
      <c r="C1896" s="729"/>
      <c r="D1896" s="315" t="str">
        <f>IF('Prop G'!C935="","",'Prop G'!C935)</f>
        <v/>
      </c>
      <c r="E1896" s="315" t="str">
        <f>IF('Prop G'!D935="","",'Prop G'!D935)</f>
        <v/>
      </c>
      <c r="F1896" s="315" t="str">
        <f>IF('Prop G'!E935="","",'Prop G'!E935)</f>
        <v/>
      </c>
      <c r="G1896" s="315" t="str">
        <f>IF('Prop G'!F935="","",'Prop G'!F935)</f>
        <v/>
      </c>
      <c r="H1896" s="315" t="str">
        <f>IF('Prop G'!G935="","",'Prop G'!G935)</f>
        <v/>
      </c>
      <c r="I1896" s="315" t="str">
        <f>IF('Prop G'!H935="","",'Prop G'!H935)</f>
        <v/>
      </c>
      <c r="J1896" s="315" t="str">
        <f>IF('Prop G'!I935="","",'Prop G'!I935)</f>
        <v/>
      </c>
      <c r="K1896" s="315" t="str">
        <f>IF('Prop G'!J935="","",'Prop G'!J935)</f>
        <v/>
      </c>
      <c r="L1896" s="315" t="str">
        <f>IF('Prop G'!K935="","",'Prop G'!K935)</f>
        <v/>
      </c>
      <c r="M1896" s="315" t="str">
        <f>IF('Prop G'!L935="","",'Prop G'!L935)</f>
        <v/>
      </c>
      <c r="N1896" s="315" t="str">
        <f>IF('Prop G'!M935="","",'Prop G'!M935)</f>
        <v/>
      </c>
      <c r="O1896" s="315" t="str">
        <f>IF('Prop G'!N935="","",'Prop G'!N935)</f>
        <v/>
      </c>
      <c r="P1896" s="315" t="str">
        <f>IF('Prop G'!O935="","",'Prop G'!O935)</f>
        <v/>
      </c>
    </row>
    <row r="1897" spans="1:16" x14ac:dyDescent="0.2">
      <c r="A1897" s="45"/>
      <c r="B1897" s="45"/>
      <c r="C1897" s="45"/>
      <c r="D1897" s="45"/>
      <c r="E1897" s="45"/>
      <c r="F1897" s="45"/>
      <c r="G1897" s="45"/>
      <c r="H1897" s="45"/>
      <c r="I1897" s="45"/>
      <c r="J1897" s="45"/>
      <c r="K1897" s="45"/>
      <c r="L1897" s="45"/>
    </row>
    <row r="1898" spans="1:16" x14ac:dyDescent="0.2">
      <c r="A1898" s="45"/>
      <c r="B1898" s="45"/>
      <c r="C1898" s="45"/>
      <c r="D1898" s="45"/>
      <c r="E1898" s="45"/>
      <c r="F1898" s="45"/>
      <c r="G1898" s="45"/>
      <c r="H1898" s="45"/>
      <c r="I1898" s="45"/>
      <c r="J1898" s="45"/>
      <c r="K1898" s="45"/>
      <c r="L1898" s="45"/>
    </row>
    <row r="1899" spans="1:16" ht="12.75" customHeight="1" x14ac:dyDescent="0.2">
      <c r="C1899" s="441" t="s">
        <v>242</v>
      </c>
      <c r="D1899" s="441"/>
      <c r="E1899" s="441"/>
      <c r="F1899" s="441"/>
      <c r="G1899" s="718" t="str">
        <f>IF('Prop G'!$D$938="","",'Prop G'!$D$938)</f>
        <v/>
      </c>
      <c r="H1899" s="45"/>
      <c r="K1899" s="745" t="s">
        <v>262</v>
      </c>
      <c r="L1899" s="746"/>
      <c r="M1899" s="746"/>
      <c r="N1899" s="746"/>
      <c r="O1899" s="747"/>
    </row>
    <row r="1900" spans="1:16" x14ac:dyDescent="0.2">
      <c r="A1900" s="45"/>
      <c r="B1900" s="45"/>
      <c r="C1900" s="441"/>
      <c r="D1900" s="441"/>
      <c r="E1900" s="441"/>
      <c r="F1900" s="441"/>
      <c r="G1900" s="719"/>
      <c r="K1900" s="707" t="str">
        <f>IF('Prop G'!$K$938="","",'Prop G'!$K$938)</f>
        <v/>
      </c>
      <c r="L1900" s="708"/>
      <c r="M1900" s="708"/>
      <c r="N1900" s="708"/>
      <c r="O1900" s="708"/>
      <c r="P1900" s="709"/>
    </row>
    <row r="1901" spans="1:16" x14ac:dyDescent="0.2">
      <c r="A1901" s="45"/>
      <c r="B1901" s="45"/>
      <c r="C1901" s="441"/>
      <c r="D1901" s="441"/>
      <c r="E1901" s="441"/>
      <c r="F1901" s="441"/>
      <c r="G1901" s="719"/>
      <c r="K1901" s="710"/>
      <c r="L1901" s="711"/>
      <c r="M1901" s="711"/>
      <c r="N1901" s="711"/>
      <c r="O1901" s="711"/>
      <c r="P1901" s="712"/>
    </row>
    <row r="1902" spans="1:16" x14ac:dyDescent="0.2">
      <c r="A1902" s="45"/>
      <c r="B1902" s="45"/>
      <c r="C1902" s="441"/>
      <c r="D1902" s="441"/>
      <c r="E1902" s="441"/>
      <c r="F1902" s="441"/>
      <c r="G1902" s="720"/>
      <c r="K1902" s="713"/>
      <c r="L1902" s="714"/>
      <c r="M1902" s="714"/>
      <c r="N1902" s="714"/>
      <c r="O1902" s="714"/>
      <c r="P1902" s="715"/>
    </row>
    <row r="1903" spans="1:16" x14ac:dyDescent="0.2">
      <c r="A1903" s="45"/>
      <c r="B1903" s="45"/>
      <c r="C1903" s="45"/>
      <c r="D1903" s="45"/>
      <c r="E1903" s="45"/>
      <c r="F1903" s="45"/>
    </row>
    <row r="1904" spans="1:16" ht="12.75" customHeight="1" x14ac:dyDescent="0.2">
      <c r="A1904" s="45"/>
      <c r="B1904" s="45"/>
      <c r="C1904" s="721" t="s">
        <v>154</v>
      </c>
      <c r="D1904" s="722"/>
      <c r="E1904" s="722"/>
      <c r="F1904" s="722"/>
      <c r="G1904" s="723"/>
      <c r="K1904" s="721" t="s">
        <v>155</v>
      </c>
      <c r="L1904" s="722"/>
      <c r="M1904" s="723"/>
      <c r="N1904" s="45"/>
      <c r="O1904" s="45"/>
    </row>
    <row r="1905" spans="1:16" x14ac:dyDescent="0.2">
      <c r="A1905" s="45"/>
      <c r="B1905" s="45"/>
      <c r="C1905" s="707" t="str">
        <f>IF('Prop G'!$D$944="","",'Prop G'!$D$944)</f>
        <v/>
      </c>
      <c r="D1905" s="708"/>
      <c r="E1905" s="708"/>
      <c r="F1905" s="708"/>
      <c r="G1905" s="708"/>
      <c r="H1905" s="709"/>
      <c r="K1905" s="707" t="str">
        <f>IF('Prop G'!$K$944="","",'Prop G'!$K$944)</f>
        <v/>
      </c>
      <c r="L1905" s="708"/>
      <c r="M1905" s="708"/>
      <c r="N1905" s="708"/>
      <c r="O1905" s="708"/>
      <c r="P1905" s="709"/>
    </row>
    <row r="1906" spans="1:16" x14ac:dyDescent="0.2">
      <c r="A1906" s="45"/>
      <c r="B1906" s="45"/>
      <c r="C1906" s="710"/>
      <c r="D1906" s="711"/>
      <c r="E1906" s="711"/>
      <c r="F1906" s="711"/>
      <c r="G1906" s="711"/>
      <c r="H1906" s="712"/>
      <c r="K1906" s="710"/>
      <c r="L1906" s="711"/>
      <c r="M1906" s="711"/>
      <c r="N1906" s="711"/>
      <c r="O1906" s="711"/>
      <c r="P1906" s="712"/>
    </row>
    <row r="1907" spans="1:16" x14ac:dyDescent="0.2">
      <c r="A1907" s="45"/>
      <c r="B1907" s="45"/>
      <c r="C1907" s="710"/>
      <c r="D1907" s="711"/>
      <c r="E1907" s="711"/>
      <c r="F1907" s="711"/>
      <c r="G1907" s="711"/>
      <c r="H1907" s="712"/>
      <c r="K1907" s="710"/>
      <c r="L1907" s="711"/>
      <c r="M1907" s="711"/>
      <c r="N1907" s="711"/>
      <c r="O1907" s="711"/>
      <c r="P1907" s="712"/>
    </row>
    <row r="1908" spans="1:16" x14ac:dyDescent="0.2">
      <c r="A1908" s="45"/>
      <c r="B1908" s="45"/>
      <c r="C1908" s="710"/>
      <c r="D1908" s="711"/>
      <c r="E1908" s="711"/>
      <c r="F1908" s="711"/>
      <c r="G1908" s="711"/>
      <c r="H1908" s="712"/>
      <c r="K1908" s="710"/>
      <c r="L1908" s="711"/>
      <c r="M1908" s="711"/>
      <c r="N1908" s="711"/>
      <c r="O1908" s="711"/>
      <c r="P1908" s="712"/>
    </row>
    <row r="1909" spans="1:16" x14ac:dyDescent="0.2">
      <c r="A1909" s="45"/>
      <c r="B1909" s="45"/>
      <c r="C1909" s="710"/>
      <c r="D1909" s="711"/>
      <c r="E1909" s="711"/>
      <c r="F1909" s="711"/>
      <c r="G1909" s="711"/>
      <c r="H1909" s="712"/>
      <c r="K1909" s="710"/>
      <c r="L1909" s="711"/>
      <c r="M1909" s="711"/>
      <c r="N1909" s="711"/>
      <c r="O1909" s="711"/>
      <c r="P1909" s="712"/>
    </row>
    <row r="1910" spans="1:16" ht="12.75" customHeight="1" x14ac:dyDescent="0.2">
      <c r="A1910" s="45"/>
      <c r="B1910" s="45"/>
      <c r="C1910" s="710"/>
      <c r="D1910" s="711"/>
      <c r="E1910" s="711"/>
      <c r="F1910" s="711"/>
      <c r="G1910" s="711"/>
      <c r="H1910" s="712"/>
      <c r="J1910" s="45"/>
      <c r="K1910" s="710"/>
      <c r="L1910" s="711"/>
      <c r="M1910" s="711"/>
      <c r="N1910" s="711"/>
      <c r="O1910" s="711"/>
      <c r="P1910" s="712"/>
    </row>
    <row r="1911" spans="1:16" ht="12.75" customHeight="1" x14ac:dyDescent="0.2">
      <c r="A1911" s="45"/>
      <c r="B1911" s="45"/>
      <c r="C1911" s="713"/>
      <c r="D1911" s="714"/>
      <c r="E1911" s="714"/>
      <c r="F1911" s="714"/>
      <c r="G1911" s="714"/>
      <c r="H1911" s="715"/>
      <c r="K1911" s="713"/>
      <c r="L1911" s="714"/>
      <c r="M1911" s="714"/>
      <c r="N1911" s="714"/>
      <c r="O1911" s="714"/>
      <c r="P1911" s="715"/>
    </row>
    <row r="1912" spans="1:16" x14ac:dyDescent="0.2">
      <c r="A1912" s="45"/>
      <c r="B1912" s="45"/>
      <c r="J1912" s="45"/>
    </row>
    <row r="1913" spans="1:16" x14ac:dyDescent="0.2">
      <c r="A1913" s="45"/>
      <c r="B1913" s="45"/>
      <c r="C1913" s="45"/>
      <c r="D1913" s="45"/>
      <c r="E1913" s="45"/>
      <c r="F1913" s="45"/>
      <c r="J1913" s="45"/>
      <c r="K1913" s="45"/>
      <c r="L1913" s="45"/>
    </row>
    <row r="1914" spans="1:16" ht="15" x14ac:dyDescent="0.25">
      <c r="A1914" s="45"/>
      <c r="B1914" s="203" t="s">
        <v>207</v>
      </c>
      <c r="C1914" s="45"/>
      <c r="D1914" s="45"/>
      <c r="E1914" s="45"/>
      <c r="F1914" s="45"/>
      <c r="J1914" s="45"/>
      <c r="K1914" s="45"/>
      <c r="L1914" s="45"/>
    </row>
    <row r="1915" spans="1:16" ht="12.75" customHeight="1" x14ac:dyDescent="0.2">
      <c r="A1915" s="45"/>
      <c r="B1915" s="45"/>
      <c r="C1915" s="45"/>
      <c r="D1915" s="45"/>
      <c r="E1915" s="45"/>
      <c r="F1915" s="45"/>
      <c r="J1915" s="45"/>
      <c r="K1915" s="45"/>
      <c r="L1915" s="45"/>
    </row>
    <row r="1916" spans="1:16" ht="12.75" customHeight="1" x14ac:dyDescent="0.2">
      <c r="A1916" s="45"/>
      <c r="B1916" s="45"/>
      <c r="C1916" s="457" t="s">
        <v>132</v>
      </c>
      <c r="D1916" s="457"/>
      <c r="E1916" s="457"/>
      <c r="F1916" s="458"/>
      <c r="G1916" s="718" t="str">
        <f>IF('Prop G'!$D$953="","",'Prop G'!$D$953)</f>
        <v>Sim</v>
      </c>
      <c r="J1916" s="426" t="s">
        <v>133</v>
      </c>
      <c r="K1916" s="426"/>
      <c r="L1916" s="426"/>
      <c r="M1916" s="427"/>
      <c r="N1916" s="718" t="str">
        <f>IF('Prop G'!$K$953="","",'Prop G'!$K$953)</f>
        <v/>
      </c>
    </row>
    <row r="1917" spans="1:16" x14ac:dyDescent="0.2">
      <c r="A1917" s="45"/>
      <c r="B1917" s="45"/>
      <c r="C1917" s="457"/>
      <c r="D1917" s="457"/>
      <c r="E1917" s="457"/>
      <c r="F1917" s="458"/>
      <c r="G1917" s="719"/>
      <c r="J1917" s="426"/>
      <c r="K1917" s="426"/>
      <c r="L1917" s="426"/>
      <c r="M1917" s="427"/>
      <c r="N1917" s="719"/>
    </row>
    <row r="1918" spans="1:16" x14ac:dyDescent="0.2">
      <c r="A1918" s="45"/>
      <c r="B1918" s="45"/>
      <c r="C1918" s="457"/>
      <c r="D1918" s="457"/>
      <c r="E1918" s="457"/>
      <c r="F1918" s="458"/>
      <c r="G1918" s="720"/>
      <c r="J1918" s="426"/>
      <c r="K1918" s="426"/>
      <c r="L1918" s="426"/>
      <c r="M1918" s="427"/>
      <c r="N1918" s="720"/>
    </row>
    <row r="1919" spans="1:16" x14ac:dyDescent="0.2">
      <c r="A1919" s="45"/>
      <c r="B1919" s="45"/>
      <c r="C1919" s="45"/>
      <c r="D1919" s="45"/>
      <c r="E1919" s="45"/>
      <c r="F1919" s="45"/>
      <c r="J1919" s="45"/>
      <c r="K1919" s="45"/>
      <c r="L1919" s="45"/>
    </row>
    <row r="1920" spans="1:16" x14ac:dyDescent="0.2">
      <c r="A1920" s="45"/>
      <c r="B1920" s="45"/>
      <c r="C1920" s="45"/>
      <c r="D1920" s="45"/>
      <c r="E1920" s="45"/>
      <c r="F1920" s="45"/>
      <c r="J1920" s="45"/>
      <c r="K1920" s="730" t="s">
        <v>212</v>
      </c>
      <c r="L1920" s="731"/>
      <c r="M1920" s="731"/>
      <c r="N1920" s="731"/>
      <c r="O1920" s="732"/>
    </row>
    <row r="1921" spans="1:16" x14ac:dyDescent="0.2">
      <c r="A1921" s="45"/>
      <c r="B1921" s="45"/>
      <c r="C1921" s="45"/>
      <c r="D1921" s="45"/>
      <c r="E1921" s="45"/>
      <c r="F1921" s="45"/>
      <c r="J1921" s="45"/>
      <c r="K1921" s="733"/>
      <c r="L1921" s="734"/>
      <c r="M1921" s="734"/>
      <c r="N1921" s="734"/>
      <c r="O1921" s="735"/>
    </row>
    <row r="1922" spans="1:16" ht="12.75" customHeight="1" x14ac:dyDescent="0.2">
      <c r="A1922" s="45"/>
      <c r="B1922" s="45"/>
      <c r="C1922" s="721" t="s">
        <v>131</v>
      </c>
      <c r="D1922" s="722"/>
      <c r="E1922" s="722"/>
      <c r="F1922" s="722"/>
      <c r="G1922" s="723"/>
      <c r="J1922" s="45"/>
      <c r="K1922" s="736"/>
      <c r="L1922" s="737"/>
      <c r="M1922" s="737"/>
      <c r="N1922" s="737"/>
      <c r="O1922" s="738"/>
    </row>
    <row r="1923" spans="1:16" x14ac:dyDescent="0.2">
      <c r="A1923" s="45"/>
      <c r="B1923" s="45"/>
      <c r="C1923" s="707" t="str">
        <f>IF('Prop G'!$D$955="","",'Prop G'!$D$955)</f>
        <v/>
      </c>
      <c r="D1923" s="708"/>
      <c r="E1923" s="708"/>
      <c r="F1923" s="708"/>
      <c r="G1923" s="708"/>
      <c r="H1923" s="709"/>
      <c r="J1923" s="45"/>
      <c r="K1923" s="748" t="str">
        <f>IF('Prop G'!$K$955="","",'Prop G'!$K$955)</f>
        <v/>
      </c>
      <c r="L1923" s="749"/>
      <c r="M1923" s="749"/>
      <c r="N1923" s="749"/>
      <c r="O1923" s="749"/>
      <c r="P1923" s="750"/>
    </row>
    <row r="1924" spans="1:16" x14ac:dyDescent="0.2">
      <c r="A1924" s="45"/>
      <c r="B1924" s="45"/>
      <c r="C1924" s="710"/>
      <c r="D1924" s="711"/>
      <c r="E1924" s="711"/>
      <c r="F1924" s="711"/>
      <c r="G1924" s="711"/>
      <c r="H1924" s="712"/>
      <c r="J1924" s="45"/>
      <c r="K1924" s="751"/>
      <c r="L1924" s="752"/>
      <c r="M1924" s="752"/>
      <c r="N1924" s="752"/>
      <c r="O1924" s="752"/>
      <c r="P1924" s="753"/>
    </row>
    <row r="1925" spans="1:16" x14ac:dyDescent="0.2">
      <c r="A1925" s="45"/>
      <c r="B1925" s="45"/>
      <c r="C1925" s="710"/>
      <c r="D1925" s="711"/>
      <c r="E1925" s="711"/>
      <c r="F1925" s="711"/>
      <c r="G1925" s="711"/>
      <c r="H1925" s="712"/>
      <c r="J1925" s="45"/>
      <c r="K1925" s="751"/>
      <c r="L1925" s="752"/>
      <c r="M1925" s="752"/>
      <c r="N1925" s="752"/>
      <c r="O1925" s="752"/>
      <c r="P1925" s="753"/>
    </row>
    <row r="1926" spans="1:16" x14ac:dyDescent="0.2">
      <c r="A1926" s="45"/>
      <c r="B1926" s="45"/>
      <c r="C1926" s="710"/>
      <c r="D1926" s="711"/>
      <c r="E1926" s="711"/>
      <c r="F1926" s="711"/>
      <c r="G1926" s="711"/>
      <c r="H1926" s="712"/>
      <c r="J1926" s="45"/>
      <c r="K1926" s="751"/>
      <c r="L1926" s="752"/>
      <c r="M1926" s="752"/>
      <c r="N1926" s="752"/>
      <c r="O1926" s="752"/>
      <c r="P1926" s="753"/>
    </row>
    <row r="1927" spans="1:16" x14ac:dyDescent="0.2">
      <c r="A1927" s="45"/>
      <c r="B1927" s="45"/>
      <c r="C1927" s="710"/>
      <c r="D1927" s="711"/>
      <c r="E1927" s="711"/>
      <c r="F1927" s="711"/>
      <c r="G1927" s="711"/>
      <c r="H1927" s="712"/>
      <c r="J1927" s="45"/>
      <c r="K1927" s="751"/>
      <c r="L1927" s="752"/>
      <c r="M1927" s="752"/>
      <c r="N1927" s="752"/>
      <c r="O1927" s="752"/>
      <c r="P1927" s="753"/>
    </row>
    <row r="1928" spans="1:16" x14ac:dyDescent="0.2">
      <c r="A1928" s="45"/>
      <c r="B1928" s="45"/>
      <c r="C1928" s="710"/>
      <c r="D1928" s="711"/>
      <c r="E1928" s="711"/>
      <c r="F1928" s="711"/>
      <c r="G1928" s="711"/>
      <c r="H1928" s="712"/>
      <c r="J1928" s="45"/>
      <c r="K1928" s="751"/>
      <c r="L1928" s="752"/>
      <c r="M1928" s="752"/>
      <c r="N1928" s="752"/>
      <c r="O1928" s="752"/>
      <c r="P1928" s="753"/>
    </row>
    <row r="1929" spans="1:16" x14ac:dyDescent="0.2">
      <c r="A1929" s="45"/>
      <c r="B1929" s="45"/>
      <c r="C1929" s="713"/>
      <c r="D1929" s="714"/>
      <c r="E1929" s="714"/>
      <c r="F1929" s="714"/>
      <c r="G1929" s="714"/>
      <c r="H1929" s="715"/>
      <c r="J1929" s="45"/>
      <c r="K1929" s="754"/>
      <c r="L1929" s="755"/>
      <c r="M1929" s="755"/>
      <c r="N1929" s="755"/>
      <c r="O1929" s="755"/>
      <c r="P1929" s="756"/>
    </row>
    <row r="1930" spans="1:16" x14ac:dyDescent="0.2">
      <c r="A1930" s="45"/>
      <c r="B1930" s="45"/>
      <c r="C1930" s="45"/>
      <c r="D1930" s="45"/>
      <c r="E1930" s="45"/>
      <c r="F1930" s="45"/>
      <c r="J1930" s="45"/>
      <c r="K1930" s="45"/>
      <c r="L1930" s="45"/>
    </row>
    <row r="1931" spans="1:16" x14ac:dyDescent="0.2">
      <c r="A1931" s="45"/>
      <c r="B1931" s="45"/>
      <c r="C1931" s="457" t="s">
        <v>134</v>
      </c>
      <c r="D1931" s="457"/>
      <c r="E1931" s="457"/>
      <c r="F1931" s="458"/>
      <c r="G1931" s="718" t="str">
        <f>IF('Prop G'!$D$961="","",'Prop G'!$D$961)</f>
        <v/>
      </c>
      <c r="J1931" s="426" t="s">
        <v>135</v>
      </c>
      <c r="K1931" s="426"/>
      <c r="L1931" s="426"/>
      <c r="M1931" s="427"/>
      <c r="N1931" s="718" t="str">
        <f>IF('Prop G'!$K$961="","",'Prop G'!$K$961)</f>
        <v/>
      </c>
    </row>
    <row r="1932" spans="1:16" x14ac:dyDescent="0.2">
      <c r="A1932" s="45"/>
      <c r="B1932" s="45"/>
      <c r="C1932" s="457"/>
      <c r="D1932" s="457"/>
      <c r="E1932" s="457"/>
      <c r="F1932" s="458"/>
      <c r="G1932" s="719"/>
      <c r="J1932" s="426"/>
      <c r="K1932" s="426"/>
      <c r="L1932" s="426"/>
      <c r="M1932" s="427"/>
      <c r="N1932" s="719"/>
    </row>
    <row r="1933" spans="1:16" x14ac:dyDescent="0.2">
      <c r="A1933" s="45"/>
      <c r="B1933" s="45"/>
      <c r="C1933" s="457"/>
      <c r="D1933" s="457"/>
      <c r="E1933" s="457"/>
      <c r="F1933" s="458"/>
      <c r="G1933" s="720"/>
      <c r="J1933" s="426"/>
      <c r="K1933" s="426"/>
      <c r="L1933" s="426"/>
      <c r="M1933" s="427"/>
      <c r="N1933" s="720"/>
    </row>
    <row r="1934" spans="1:16" x14ac:dyDescent="0.2">
      <c r="A1934" s="45"/>
      <c r="B1934" s="45"/>
      <c r="C1934" s="45"/>
      <c r="D1934" s="45"/>
      <c r="E1934" s="45"/>
      <c r="F1934" s="45"/>
      <c r="J1934" s="45"/>
      <c r="K1934" s="45"/>
      <c r="L1934" s="45"/>
    </row>
    <row r="1935" spans="1:16" x14ac:dyDescent="0.2">
      <c r="A1935" s="45"/>
      <c r="B1935" s="45"/>
      <c r="C1935" s="457" t="s">
        <v>264</v>
      </c>
      <c r="D1935" s="457"/>
      <c r="E1935" s="457"/>
      <c r="F1935" s="458"/>
      <c r="G1935" s="718" t="str">
        <f>IF('Prop G'!$D$963="","",'Prop G'!$D$963)</f>
        <v/>
      </c>
      <c r="J1935" s="426" t="s">
        <v>136</v>
      </c>
      <c r="K1935" s="426"/>
      <c r="L1935" s="426"/>
      <c r="M1935" s="427"/>
      <c r="N1935" s="718" t="str">
        <f>IF('Prop G'!$K$963="","",'Prop G'!$K$963)</f>
        <v/>
      </c>
    </row>
    <row r="1936" spans="1:16" x14ac:dyDescent="0.2">
      <c r="A1936" s="45"/>
      <c r="B1936" s="45"/>
      <c r="C1936" s="457"/>
      <c r="D1936" s="457"/>
      <c r="E1936" s="457"/>
      <c r="F1936" s="458"/>
      <c r="G1936" s="719"/>
      <c r="J1936" s="426"/>
      <c r="K1936" s="426"/>
      <c r="L1936" s="426"/>
      <c r="M1936" s="427"/>
      <c r="N1936" s="719"/>
    </row>
    <row r="1937" spans="1:16" x14ac:dyDescent="0.2">
      <c r="A1937" s="45"/>
      <c r="B1937" s="45"/>
      <c r="C1937" s="457"/>
      <c r="D1937" s="457"/>
      <c r="E1937" s="457"/>
      <c r="F1937" s="458"/>
      <c r="G1937" s="720"/>
      <c r="J1937" s="426"/>
      <c r="K1937" s="426"/>
      <c r="L1937" s="426"/>
      <c r="M1937" s="427"/>
      <c r="N1937" s="720"/>
    </row>
    <row r="1938" spans="1:16" x14ac:dyDescent="0.2">
      <c r="A1938" s="45"/>
      <c r="B1938" s="45"/>
      <c r="C1938" s="45"/>
      <c r="D1938" s="45"/>
      <c r="E1938" s="45"/>
      <c r="F1938" s="45"/>
      <c r="J1938" s="45"/>
      <c r="K1938" s="45"/>
      <c r="L1938" s="45"/>
    </row>
    <row r="1939" spans="1:16" ht="12.75" customHeight="1" x14ac:dyDescent="0.2">
      <c r="A1939" s="45"/>
      <c r="B1939" s="45"/>
      <c r="C1939" s="721" t="s">
        <v>164</v>
      </c>
      <c r="D1939" s="722"/>
      <c r="E1939" s="722"/>
      <c r="F1939" s="722"/>
      <c r="G1939" s="723"/>
      <c r="J1939" s="334"/>
      <c r="K1939" s="334"/>
      <c r="L1939" s="334"/>
    </row>
    <row r="1940" spans="1:16" x14ac:dyDescent="0.2">
      <c r="A1940" s="45"/>
      <c r="B1940" s="45"/>
      <c r="C1940" s="707" t="str">
        <f>IF('Prop G'!$D$965="","",'Prop G'!$D$965)</f>
        <v/>
      </c>
      <c r="D1940" s="708"/>
      <c r="E1940" s="708"/>
      <c r="F1940" s="708"/>
      <c r="G1940" s="708"/>
      <c r="H1940" s="709"/>
      <c r="J1940" s="334"/>
      <c r="K1940" s="334"/>
      <c r="L1940" s="334"/>
      <c r="M1940" s="332" t="s">
        <v>165</v>
      </c>
      <c r="N1940" s="724" t="str">
        <f>IF('Prop G'!$K$965="","",'Prop G'!$K$965)</f>
        <v/>
      </c>
      <c r="O1940" s="725"/>
    </row>
    <row r="1941" spans="1:16" x14ac:dyDescent="0.2">
      <c r="A1941" s="45"/>
      <c r="B1941" s="45"/>
      <c r="C1941" s="710"/>
      <c r="D1941" s="711"/>
      <c r="E1941" s="711"/>
      <c r="F1941" s="711"/>
      <c r="G1941" s="711"/>
      <c r="H1941" s="712"/>
      <c r="J1941" s="334"/>
      <c r="K1941" s="334"/>
      <c r="L1941" s="334"/>
      <c r="M1941" s="347"/>
      <c r="N1941" s="35"/>
    </row>
    <row r="1942" spans="1:16" x14ac:dyDescent="0.2">
      <c r="A1942" s="45"/>
      <c r="B1942" s="45"/>
      <c r="C1942" s="710"/>
      <c r="D1942" s="711"/>
      <c r="E1942" s="711"/>
      <c r="F1942" s="711"/>
      <c r="G1942" s="711"/>
      <c r="H1942" s="712"/>
      <c r="J1942" s="45"/>
      <c r="K1942" s="45"/>
      <c r="L1942" s="45"/>
      <c r="M1942" s="347"/>
      <c r="N1942" s="35"/>
    </row>
    <row r="1943" spans="1:16" ht="12.75" customHeight="1" x14ac:dyDescent="0.2">
      <c r="A1943" s="45"/>
      <c r="B1943" s="45"/>
      <c r="C1943" s="710"/>
      <c r="D1943" s="711"/>
      <c r="E1943" s="711"/>
      <c r="F1943" s="711"/>
      <c r="G1943" s="711"/>
      <c r="H1943" s="712"/>
      <c r="J1943" s="461" t="s">
        <v>166</v>
      </c>
      <c r="K1943" s="461"/>
      <c r="L1943" s="461"/>
      <c r="M1943" s="461"/>
      <c r="N1943" s="697" t="str">
        <f>IF('Prop G'!$D$971="","",'Prop G'!$D$971)</f>
        <v/>
      </c>
      <c r="O1943" s="698"/>
    </row>
    <row r="1944" spans="1:16" x14ac:dyDescent="0.2">
      <c r="A1944" s="45"/>
      <c r="B1944" s="45"/>
      <c r="C1944" s="710"/>
      <c r="D1944" s="711"/>
      <c r="E1944" s="711"/>
      <c r="F1944" s="711"/>
      <c r="G1944" s="711"/>
      <c r="H1944" s="712"/>
      <c r="J1944" s="461"/>
      <c r="K1944" s="461"/>
      <c r="L1944" s="461"/>
      <c r="M1944" s="461"/>
      <c r="N1944" s="699"/>
      <c r="O1944" s="700"/>
    </row>
    <row r="1945" spans="1:16" x14ac:dyDescent="0.2">
      <c r="A1945" s="45"/>
      <c r="B1945" s="45"/>
      <c r="C1945" s="710"/>
      <c r="D1945" s="711"/>
      <c r="E1945" s="711"/>
      <c r="F1945" s="711"/>
      <c r="G1945" s="711"/>
      <c r="H1945" s="712"/>
      <c r="J1945" s="45"/>
      <c r="K1945" s="45"/>
      <c r="L1945" s="45"/>
    </row>
    <row r="1946" spans="1:16" x14ac:dyDescent="0.2">
      <c r="A1946" s="45"/>
      <c r="B1946" s="45"/>
      <c r="C1946" s="713"/>
      <c r="D1946" s="714"/>
      <c r="E1946" s="714"/>
      <c r="F1946" s="714"/>
      <c r="G1946" s="714"/>
      <c r="H1946" s="715"/>
      <c r="J1946" s="45"/>
      <c r="K1946" s="45"/>
      <c r="L1946" s="45"/>
    </row>
    <row r="1947" spans="1:16" x14ac:dyDescent="0.2">
      <c r="A1947" s="45"/>
      <c r="B1947" s="45"/>
      <c r="C1947" s="45"/>
      <c r="D1947" s="45"/>
      <c r="E1947" s="45"/>
      <c r="F1947" s="45"/>
      <c r="J1947" s="45"/>
      <c r="K1947" s="45"/>
      <c r="L1947" s="45"/>
    </row>
    <row r="1948" spans="1:16" ht="12.75" customHeight="1" x14ac:dyDescent="0.2">
      <c r="A1948" s="45"/>
      <c r="C1948" s="461" t="s">
        <v>244</v>
      </c>
      <c r="D1948" s="461"/>
      <c r="E1948" s="461"/>
      <c r="F1948" s="427"/>
      <c r="G1948" s="697" t="str">
        <f>IF('Prop G'!$K$971="","",'Prop G'!$K$971)</f>
        <v/>
      </c>
      <c r="H1948" s="698"/>
      <c r="K1948" s="701" t="s">
        <v>245</v>
      </c>
      <c r="L1948" s="702"/>
      <c r="M1948" s="702"/>
      <c r="N1948" s="702"/>
      <c r="O1948" s="703"/>
    </row>
    <row r="1949" spans="1:16" ht="12.75" customHeight="1" x14ac:dyDescent="0.2">
      <c r="A1949" s="45"/>
      <c r="C1949" s="461"/>
      <c r="D1949" s="461"/>
      <c r="E1949" s="461"/>
      <c r="F1949" s="427"/>
      <c r="G1949" s="699"/>
      <c r="H1949" s="700"/>
      <c r="K1949" s="704"/>
      <c r="L1949" s="705"/>
      <c r="M1949" s="705"/>
      <c r="N1949" s="705"/>
      <c r="O1949" s="706"/>
    </row>
    <row r="1950" spans="1:16" x14ac:dyDescent="0.2">
      <c r="A1950" s="45"/>
      <c r="B1950" s="45"/>
      <c r="C1950" s="45"/>
      <c r="D1950" s="45"/>
      <c r="E1950" s="45"/>
      <c r="F1950" s="45"/>
      <c r="J1950" s="45"/>
      <c r="K1950" s="707" t="str">
        <f>IF('Prop G'!$D$977="","",'Prop G'!$D$977)</f>
        <v/>
      </c>
      <c r="L1950" s="708"/>
      <c r="M1950" s="708"/>
      <c r="N1950" s="708"/>
      <c r="O1950" s="708"/>
      <c r="P1950" s="709"/>
    </row>
    <row r="1951" spans="1:16" ht="12.75" customHeight="1" x14ac:dyDescent="0.2">
      <c r="A1951" s="45"/>
      <c r="B1951" s="45"/>
      <c r="C1951" s="45"/>
      <c r="D1951" s="45"/>
      <c r="E1951" s="45"/>
      <c r="F1951" s="45"/>
      <c r="J1951" s="45"/>
      <c r="K1951" s="710"/>
      <c r="L1951" s="711"/>
      <c r="M1951" s="711"/>
      <c r="N1951" s="711"/>
      <c r="O1951" s="711"/>
      <c r="P1951" s="712"/>
    </row>
    <row r="1952" spans="1:16" ht="12.75" customHeight="1" x14ac:dyDescent="0.2">
      <c r="A1952" s="45"/>
      <c r="B1952" s="716" t="s">
        <v>243</v>
      </c>
      <c r="C1952" s="716"/>
      <c r="D1952" s="716"/>
      <c r="E1952" s="716"/>
      <c r="F1952" s="717"/>
      <c r="G1952" s="718" t="str">
        <f>IF('Prop G'!$K$977="","",'Prop G'!$K$977)</f>
        <v/>
      </c>
      <c r="J1952" s="45"/>
      <c r="K1952" s="710"/>
      <c r="L1952" s="711"/>
      <c r="M1952" s="711"/>
      <c r="N1952" s="711"/>
      <c r="O1952" s="711"/>
      <c r="P1952" s="712"/>
    </row>
    <row r="1953" spans="1:16" x14ac:dyDescent="0.2">
      <c r="A1953" s="45"/>
      <c r="B1953" s="716"/>
      <c r="C1953" s="716"/>
      <c r="D1953" s="716"/>
      <c r="E1953" s="716"/>
      <c r="F1953" s="717"/>
      <c r="G1953" s="719"/>
      <c r="J1953" s="45"/>
      <c r="K1953" s="710"/>
      <c r="L1953" s="711"/>
      <c r="M1953" s="711"/>
      <c r="N1953" s="711"/>
      <c r="O1953" s="711"/>
      <c r="P1953" s="712"/>
    </row>
    <row r="1954" spans="1:16" x14ac:dyDescent="0.2">
      <c r="A1954" s="45"/>
      <c r="B1954" s="716"/>
      <c r="C1954" s="716"/>
      <c r="D1954" s="716"/>
      <c r="E1954" s="716"/>
      <c r="F1954" s="717"/>
      <c r="G1954" s="719"/>
      <c r="J1954" s="45"/>
      <c r="K1954" s="710"/>
      <c r="L1954" s="711"/>
      <c r="M1954" s="711"/>
      <c r="N1954" s="711"/>
      <c r="O1954" s="711"/>
      <c r="P1954" s="712"/>
    </row>
    <row r="1955" spans="1:16" x14ac:dyDescent="0.2">
      <c r="A1955" s="45"/>
      <c r="B1955" s="716"/>
      <c r="C1955" s="716"/>
      <c r="D1955" s="716"/>
      <c r="E1955" s="716"/>
      <c r="F1955" s="717"/>
      <c r="G1955" s="720"/>
      <c r="J1955" s="45"/>
      <c r="K1955" s="710"/>
      <c r="L1955" s="711"/>
      <c r="M1955" s="711"/>
      <c r="N1955" s="711"/>
      <c r="O1955" s="711"/>
      <c r="P1955" s="712"/>
    </row>
    <row r="1956" spans="1:16" x14ac:dyDescent="0.2">
      <c r="A1956" s="45"/>
      <c r="B1956" s="45"/>
      <c r="C1956" s="45"/>
      <c r="D1956" s="45"/>
      <c r="E1956" s="45"/>
      <c r="F1956" s="45"/>
      <c r="J1956" s="45"/>
      <c r="K1956" s="713"/>
      <c r="L1956" s="714"/>
      <c r="M1956" s="714"/>
      <c r="N1956" s="714"/>
      <c r="O1956" s="714"/>
      <c r="P1956" s="715"/>
    </row>
    <row r="1957" spans="1:16" x14ac:dyDescent="0.2">
      <c r="A1957" s="45"/>
      <c r="J1957" s="45"/>
    </row>
    <row r="1958" spans="1:16" ht="12.75" customHeight="1" x14ac:dyDescent="0.2">
      <c r="A1958" s="45"/>
      <c r="B1958" s="457" t="s">
        <v>246</v>
      </c>
      <c r="C1958" s="457"/>
      <c r="D1958" s="457"/>
      <c r="E1958" s="457"/>
      <c r="F1958" s="458"/>
      <c r="G1958" s="718" t="str">
        <f>IF('Prop G'!$D$983="","",'Prop G'!$D$983)</f>
        <v/>
      </c>
      <c r="I1958" s="457" t="s">
        <v>247</v>
      </c>
      <c r="J1958" s="457"/>
      <c r="K1958" s="457"/>
      <c r="L1958" s="457"/>
      <c r="M1958" s="458"/>
      <c r="N1958" s="718" t="str">
        <f>IF('Prop G'!$K$983="","",'Prop G'!$K$983)</f>
        <v/>
      </c>
    </row>
    <row r="1959" spans="1:16" x14ac:dyDescent="0.2">
      <c r="A1959" s="45"/>
      <c r="B1959" s="457"/>
      <c r="C1959" s="457"/>
      <c r="D1959" s="457"/>
      <c r="E1959" s="457"/>
      <c r="F1959" s="458"/>
      <c r="G1959" s="719"/>
      <c r="I1959" s="457"/>
      <c r="J1959" s="457"/>
      <c r="K1959" s="457"/>
      <c r="L1959" s="457"/>
      <c r="M1959" s="458"/>
      <c r="N1959" s="719"/>
    </row>
    <row r="1960" spans="1:16" x14ac:dyDescent="0.2">
      <c r="A1960" s="45"/>
      <c r="B1960" s="457"/>
      <c r="C1960" s="457"/>
      <c r="D1960" s="457"/>
      <c r="E1960" s="457"/>
      <c r="F1960" s="458"/>
      <c r="G1960" s="719"/>
      <c r="I1960" s="457"/>
      <c r="J1960" s="457"/>
      <c r="K1960" s="457"/>
      <c r="L1960" s="457"/>
      <c r="M1960" s="458"/>
      <c r="N1960" s="719"/>
    </row>
    <row r="1961" spans="1:16" x14ac:dyDescent="0.2">
      <c r="A1961" s="45"/>
      <c r="B1961" s="457"/>
      <c r="C1961" s="457"/>
      <c r="D1961" s="457"/>
      <c r="E1961" s="457"/>
      <c r="F1961" s="458"/>
      <c r="G1961" s="720"/>
      <c r="I1961" s="457"/>
      <c r="J1961" s="457"/>
      <c r="K1961" s="457"/>
      <c r="L1961" s="457"/>
      <c r="M1961" s="458"/>
      <c r="N1961" s="720"/>
    </row>
    <row r="1962" spans="1:16" x14ac:dyDescent="0.2">
      <c r="A1962" s="45"/>
      <c r="J1962" s="45"/>
    </row>
    <row r="1963" spans="1:16" ht="12.75" customHeight="1" x14ac:dyDescent="0.2">
      <c r="A1963" s="45"/>
      <c r="B1963" s="457" t="s">
        <v>283</v>
      </c>
      <c r="C1963" s="457"/>
      <c r="D1963" s="457"/>
      <c r="E1963" s="457"/>
      <c r="F1963" s="458"/>
      <c r="G1963" s="718" t="str">
        <f>IF('Prop G'!$D$985="","",'Prop G'!$D$985)</f>
        <v/>
      </c>
      <c r="J1963" s="45"/>
    </row>
    <row r="1964" spans="1:16" x14ac:dyDescent="0.2">
      <c r="A1964" s="45"/>
      <c r="B1964" s="457"/>
      <c r="C1964" s="457"/>
      <c r="D1964" s="457"/>
      <c r="E1964" s="457"/>
      <c r="F1964" s="458"/>
      <c r="G1964" s="719"/>
      <c r="J1964" s="45"/>
    </row>
    <row r="1965" spans="1:16" x14ac:dyDescent="0.2">
      <c r="A1965" s="45"/>
      <c r="B1965" s="457"/>
      <c r="C1965" s="457"/>
      <c r="D1965" s="457"/>
      <c r="E1965" s="457"/>
      <c r="F1965" s="458"/>
      <c r="G1965" s="719"/>
      <c r="J1965" s="45"/>
    </row>
    <row r="1966" spans="1:16" x14ac:dyDescent="0.2">
      <c r="A1966" s="45"/>
      <c r="B1966" s="457"/>
      <c r="C1966" s="457"/>
      <c r="D1966" s="457"/>
      <c r="E1966" s="457"/>
      <c r="F1966" s="458"/>
      <c r="G1966" s="720"/>
      <c r="J1966" s="45"/>
    </row>
    <row r="1967" spans="1:16" x14ac:dyDescent="0.2">
      <c r="A1967" s="45"/>
      <c r="J1967" s="45"/>
    </row>
    <row r="1968" spans="1:16" x14ac:dyDescent="0.2">
      <c r="A1968" s="45"/>
      <c r="B1968" s="45"/>
      <c r="C1968" s="45"/>
      <c r="D1968" s="45"/>
      <c r="E1968" s="45"/>
      <c r="F1968" s="45"/>
      <c r="J1968" s="45"/>
    </row>
    <row r="1969" spans="1:17" ht="15" x14ac:dyDescent="0.25">
      <c r="A1969" s="45"/>
      <c r="B1969" s="203" t="s">
        <v>208</v>
      </c>
      <c r="C1969" s="45"/>
      <c r="D1969" s="45"/>
      <c r="E1969" s="45"/>
      <c r="F1969" s="45"/>
      <c r="J1969" s="45"/>
      <c r="K1969" s="45"/>
      <c r="L1969" s="45"/>
    </row>
    <row r="1970" spans="1:17" x14ac:dyDescent="0.2">
      <c r="A1970" s="45"/>
      <c r="B1970" s="45"/>
      <c r="C1970" s="45"/>
      <c r="D1970" s="45"/>
      <c r="E1970" s="45"/>
      <c r="F1970" s="45"/>
      <c r="J1970" s="45"/>
      <c r="K1970" s="45"/>
      <c r="L1970" s="45"/>
    </row>
    <row r="1971" spans="1:17" x14ac:dyDescent="0.2">
      <c r="C1971" s="742" t="s">
        <v>73</v>
      </c>
      <c r="D1971" s="743"/>
      <c r="E1971" s="45"/>
      <c r="F1971" s="45"/>
      <c r="J1971" s="60" t="s">
        <v>74</v>
      </c>
      <c r="K1971" s="45"/>
      <c r="L1971" s="45"/>
      <c r="M1971" s="45"/>
      <c r="N1971" s="45"/>
    </row>
    <row r="1972" spans="1:17" x14ac:dyDescent="0.2">
      <c r="A1972" s="45"/>
      <c r="C1972" s="757" t="str">
        <f>IF('Prop G'!$B$991="","",'Prop G'!$B$991)</f>
        <v/>
      </c>
      <c r="D1972" s="758"/>
      <c r="E1972" s="758"/>
      <c r="F1972" s="758"/>
      <c r="G1972" s="758"/>
      <c r="H1972" s="759"/>
      <c r="J1972" s="757" t="str">
        <f>IF('Prop G'!$H$991="","",'Prop G'!$H$991)</f>
        <v/>
      </c>
      <c r="K1972" s="758"/>
      <c r="L1972" s="758"/>
      <c r="M1972" s="758"/>
      <c r="N1972" s="758"/>
      <c r="O1972" s="759"/>
    </row>
    <row r="1973" spans="1:17" x14ac:dyDescent="0.2">
      <c r="A1973" s="45"/>
      <c r="C1973" s="760"/>
      <c r="D1973" s="761"/>
      <c r="E1973" s="761"/>
      <c r="F1973" s="761"/>
      <c r="G1973" s="761"/>
      <c r="H1973" s="762"/>
      <c r="J1973" s="760"/>
      <c r="K1973" s="761"/>
      <c r="L1973" s="761"/>
      <c r="M1973" s="761"/>
      <c r="N1973" s="761"/>
      <c r="O1973" s="762"/>
    </row>
    <row r="1974" spans="1:17" x14ac:dyDescent="0.2">
      <c r="A1974" s="45"/>
      <c r="C1974" s="760"/>
      <c r="D1974" s="761"/>
      <c r="E1974" s="761"/>
      <c r="F1974" s="761"/>
      <c r="G1974" s="761"/>
      <c r="H1974" s="762"/>
      <c r="J1974" s="760"/>
      <c r="K1974" s="761"/>
      <c r="L1974" s="761"/>
      <c r="M1974" s="761"/>
      <c r="N1974" s="761"/>
      <c r="O1974" s="762"/>
    </row>
    <row r="1975" spans="1:17" x14ac:dyDescent="0.2">
      <c r="A1975" s="45"/>
      <c r="C1975" s="760"/>
      <c r="D1975" s="761"/>
      <c r="E1975" s="761"/>
      <c r="F1975" s="761"/>
      <c r="G1975" s="761"/>
      <c r="H1975" s="762"/>
      <c r="J1975" s="760"/>
      <c r="K1975" s="761"/>
      <c r="L1975" s="761"/>
      <c r="M1975" s="761"/>
      <c r="N1975" s="761"/>
      <c r="O1975" s="762"/>
    </row>
    <row r="1976" spans="1:17" x14ac:dyDescent="0.2">
      <c r="A1976" s="45"/>
      <c r="C1976" s="760"/>
      <c r="D1976" s="761"/>
      <c r="E1976" s="761"/>
      <c r="F1976" s="761"/>
      <c r="G1976" s="761"/>
      <c r="H1976" s="762"/>
      <c r="J1976" s="760"/>
      <c r="K1976" s="761"/>
      <c r="L1976" s="761"/>
      <c r="M1976" s="761"/>
      <c r="N1976" s="761"/>
      <c r="O1976" s="762"/>
    </row>
    <row r="1977" spans="1:17" x14ac:dyDescent="0.2">
      <c r="A1977" s="45"/>
      <c r="C1977" s="760"/>
      <c r="D1977" s="761"/>
      <c r="E1977" s="761"/>
      <c r="F1977" s="761"/>
      <c r="G1977" s="761"/>
      <c r="H1977" s="762"/>
      <c r="J1977" s="760"/>
      <c r="K1977" s="761"/>
      <c r="L1977" s="761"/>
      <c r="M1977" s="761"/>
      <c r="N1977" s="761"/>
      <c r="O1977" s="762"/>
    </row>
    <row r="1978" spans="1:17" x14ac:dyDescent="0.2">
      <c r="A1978" s="45"/>
      <c r="C1978" s="763"/>
      <c r="D1978" s="764"/>
      <c r="E1978" s="764"/>
      <c r="F1978" s="764"/>
      <c r="G1978" s="764"/>
      <c r="H1978" s="765"/>
      <c r="J1978" s="763"/>
      <c r="K1978" s="764"/>
      <c r="L1978" s="764"/>
      <c r="M1978" s="764"/>
      <c r="N1978" s="764"/>
      <c r="O1978" s="765"/>
    </row>
    <row r="1979" spans="1:17" x14ac:dyDescent="0.2">
      <c r="A1979" s="45"/>
      <c r="B1979" s="45"/>
      <c r="C1979" s="45"/>
      <c r="D1979" s="45"/>
      <c r="E1979" s="45"/>
      <c r="F1979" s="45"/>
      <c r="G1979" s="45"/>
      <c r="H1979" s="45"/>
      <c r="I1979" s="45"/>
      <c r="J1979" s="45"/>
      <c r="K1979" s="45"/>
      <c r="L1979" s="45"/>
    </row>
    <row r="1980" spans="1:17" x14ac:dyDescent="0.2">
      <c r="A1980" s="45"/>
      <c r="B1980" s="45"/>
      <c r="C1980" s="45"/>
      <c r="D1980" s="45"/>
      <c r="E1980" s="45"/>
      <c r="F1980" s="45"/>
      <c r="G1980" s="45"/>
      <c r="H1980" s="45"/>
      <c r="I1980" s="45"/>
      <c r="J1980" s="45"/>
      <c r="K1980" s="45"/>
      <c r="L1980" s="45"/>
    </row>
    <row r="1981" spans="1:17" ht="15.75" thickBot="1" x14ac:dyDescent="0.25">
      <c r="A1981" s="769" t="e">
        <f>CONCATENATE("Proponente: ",#REF!)</f>
        <v>#REF!</v>
      </c>
      <c r="B1981" s="769"/>
      <c r="C1981" s="769"/>
      <c r="D1981" s="769"/>
      <c r="E1981" s="769"/>
      <c r="F1981" s="769"/>
      <c r="G1981" s="769"/>
      <c r="H1981" s="769"/>
      <c r="I1981" s="769"/>
      <c r="J1981" s="769"/>
      <c r="K1981" s="769"/>
      <c r="L1981" s="769"/>
      <c r="M1981" s="769"/>
      <c r="N1981" s="769"/>
      <c r="O1981" s="769"/>
      <c r="P1981" s="769"/>
      <c r="Q1981" s="769"/>
    </row>
    <row r="1983" spans="1:17" ht="15" x14ac:dyDescent="0.25">
      <c r="B1983" s="203" t="str">
        <f>Máximo!$B$13</f>
        <v>Critérios de Inclusão</v>
      </c>
      <c r="E1983" s="80" t="e">
        <f>IF(#REF!="","",#REF!)</f>
        <v>#REF!</v>
      </c>
    </row>
    <row r="1986" spans="2:2" ht="15" x14ac:dyDescent="0.25">
      <c r="B1986" s="203" t="str">
        <f>Máximo!$B$24</f>
        <v>Qualificação do Fornecedor</v>
      </c>
    </row>
    <row r="2002" spans="2:16" ht="15" x14ac:dyDescent="0.25">
      <c r="B2002" s="203" t="str">
        <f>Máximo!$B$30</f>
        <v>Produto</v>
      </c>
    </row>
    <row r="2004" spans="2:16" ht="12.75" customHeight="1" x14ac:dyDescent="0.2">
      <c r="D2004" s="204"/>
      <c r="E2004" s="204"/>
      <c r="F2004" s="209" t="s">
        <v>211</v>
      </c>
      <c r="G2004" s="205" t="e">
        <f>IF(#REF!="","",#REF!)</f>
        <v>#REF!</v>
      </c>
    </row>
    <row r="2006" spans="2:16" x14ac:dyDescent="0.2">
      <c r="C2006" s="210"/>
      <c r="D2006" s="211"/>
      <c r="E2006" s="211"/>
      <c r="F2006" s="211"/>
      <c r="G2006" s="211"/>
      <c r="H2006" s="211"/>
      <c r="I2006" s="211"/>
      <c r="J2006" s="211"/>
      <c r="K2006" s="211"/>
      <c r="L2006" s="211"/>
      <c r="M2006" s="211"/>
      <c r="N2006" s="211"/>
      <c r="O2006" s="211"/>
      <c r="P2006" s="212"/>
    </row>
    <row r="2007" spans="2:16" x14ac:dyDescent="0.2">
      <c r="C2007" s="213"/>
      <c r="D2007" s="35"/>
      <c r="E2007" s="35"/>
      <c r="F2007" s="35"/>
      <c r="G2007" s="35"/>
      <c r="H2007" s="35"/>
      <c r="I2007" s="35"/>
      <c r="J2007" s="35"/>
      <c r="K2007" s="35"/>
      <c r="L2007" s="35"/>
      <c r="M2007" s="35"/>
      <c r="N2007" s="35"/>
      <c r="O2007" s="35"/>
      <c r="P2007" s="214"/>
    </row>
    <row r="2008" spans="2:16" x14ac:dyDescent="0.2">
      <c r="C2008" s="213"/>
      <c r="D2008" s="35"/>
      <c r="E2008" s="35"/>
      <c r="F2008" s="35"/>
      <c r="G2008" s="35"/>
      <c r="H2008" s="35"/>
      <c r="I2008" s="35"/>
      <c r="J2008" s="35"/>
      <c r="K2008" s="35"/>
      <c r="L2008" s="35"/>
      <c r="M2008" s="35"/>
      <c r="N2008" s="35"/>
      <c r="O2008" s="35"/>
      <c r="P2008" s="214"/>
    </row>
    <row r="2009" spans="2:16" x14ac:dyDescent="0.2">
      <c r="C2009" s="213"/>
      <c r="D2009" s="35"/>
      <c r="E2009" s="35"/>
      <c r="F2009" s="35"/>
      <c r="G2009" s="35"/>
      <c r="H2009" s="35"/>
      <c r="I2009" s="35"/>
      <c r="J2009" s="35"/>
      <c r="K2009" s="35"/>
      <c r="L2009" s="35"/>
      <c r="M2009" s="35"/>
      <c r="N2009" s="35"/>
      <c r="O2009" s="35"/>
      <c r="P2009" s="214"/>
    </row>
    <row r="2010" spans="2:16" x14ac:dyDescent="0.2">
      <c r="C2010" s="213"/>
      <c r="D2010" s="35"/>
      <c r="E2010" s="35"/>
      <c r="F2010" s="35"/>
      <c r="G2010" s="35"/>
      <c r="H2010" s="35"/>
      <c r="I2010" s="35"/>
      <c r="J2010" s="35"/>
      <c r="K2010" s="35"/>
      <c r="L2010" s="35"/>
      <c r="M2010" s="35"/>
      <c r="N2010" s="35"/>
      <c r="O2010" s="35"/>
      <c r="P2010" s="214"/>
    </row>
    <row r="2011" spans="2:16" x14ac:dyDescent="0.2">
      <c r="C2011" s="213"/>
      <c r="D2011" s="35"/>
      <c r="E2011" s="35"/>
      <c r="F2011" s="35"/>
      <c r="G2011" s="35"/>
      <c r="H2011" s="35"/>
      <c r="I2011" s="35"/>
      <c r="J2011" s="35"/>
      <c r="K2011" s="35"/>
      <c r="L2011" s="35"/>
      <c r="M2011" s="35"/>
      <c r="N2011" s="35"/>
      <c r="O2011" s="35"/>
      <c r="P2011" s="214"/>
    </row>
    <row r="2012" spans="2:16" x14ac:dyDescent="0.2">
      <c r="C2012" s="213"/>
      <c r="D2012" s="35"/>
      <c r="E2012" s="35"/>
      <c r="F2012" s="35"/>
      <c r="G2012" s="35"/>
      <c r="H2012" s="35"/>
      <c r="I2012" s="35"/>
      <c r="J2012" s="35"/>
      <c r="K2012" s="35"/>
      <c r="L2012" s="35"/>
      <c r="M2012" s="35"/>
      <c r="N2012" s="35"/>
      <c r="O2012" s="35"/>
      <c r="P2012" s="214"/>
    </row>
    <row r="2013" spans="2:16" x14ac:dyDescent="0.2">
      <c r="C2013" s="213"/>
      <c r="D2013" s="35"/>
      <c r="E2013" s="35"/>
      <c r="F2013" s="35"/>
      <c r="G2013" s="35"/>
      <c r="H2013" s="35"/>
      <c r="I2013" s="35"/>
      <c r="J2013" s="35"/>
      <c r="K2013" s="35"/>
      <c r="L2013" s="35"/>
      <c r="M2013" s="35"/>
      <c r="N2013" s="35"/>
      <c r="O2013" s="35"/>
      <c r="P2013" s="214"/>
    </row>
    <row r="2014" spans="2:16" x14ac:dyDescent="0.2">
      <c r="C2014" s="213"/>
      <c r="D2014" s="35"/>
      <c r="E2014" s="35"/>
      <c r="F2014" s="35"/>
      <c r="G2014" s="35"/>
      <c r="H2014" s="35"/>
      <c r="I2014" s="35"/>
      <c r="J2014" s="35"/>
      <c r="K2014" s="35"/>
      <c r="L2014" s="35"/>
      <c r="M2014" s="35"/>
      <c r="N2014" s="35"/>
      <c r="O2014" s="35"/>
      <c r="P2014" s="214"/>
    </row>
    <row r="2015" spans="2:16" x14ac:dyDescent="0.2">
      <c r="C2015" s="213"/>
      <c r="D2015" s="35"/>
      <c r="E2015" s="35"/>
      <c r="F2015" s="35"/>
      <c r="G2015" s="35"/>
      <c r="H2015" s="35"/>
      <c r="I2015" s="35"/>
      <c r="J2015" s="35"/>
      <c r="K2015" s="35"/>
      <c r="L2015" s="35"/>
      <c r="M2015" s="35"/>
      <c r="N2015" s="35"/>
      <c r="O2015" s="35"/>
      <c r="P2015" s="214"/>
    </row>
    <row r="2016" spans="2:16" x14ac:dyDescent="0.2">
      <c r="C2016" s="213"/>
      <c r="D2016" s="35"/>
      <c r="E2016" s="35"/>
      <c r="F2016" s="35"/>
      <c r="G2016" s="35"/>
      <c r="H2016" s="35"/>
      <c r="I2016" s="35"/>
      <c r="J2016" s="35"/>
      <c r="K2016" s="35"/>
      <c r="L2016" s="35"/>
      <c r="M2016" s="35"/>
      <c r="N2016" s="35"/>
      <c r="O2016" s="35"/>
      <c r="P2016" s="214"/>
    </row>
    <row r="2017" spans="3:16" x14ac:dyDescent="0.2">
      <c r="C2017" s="213"/>
      <c r="D2017" s="35"/>
      <c r="E2017" s="35"/>
      <c r="F2017" s="35"/>
      <c r="G2017" s="35"/>
      <c r="H2017" s="35"/>
      <c r="I2017" s="35"/>
      <c r="J2017" s="35"/>
      <c r="K2017" s="35"/>
      <c r="L2017" s="35"/>
      <c r="M2017" s="35"/>
      <c r="N2017" s="35"/>
      <c r="O2017" s="35"/>
      <c r="P2017" s="214"/>
    </row>
    <row r="2018" spans="3:16" x14ac:dyDescent="0.2">
      <c r="C2018" s="213"/>
      <c r="D2018" s="35"/>
      <c r="E2018" s="35"/>
      <c r="F2018" s="35"/>
      <c r="G2018" s="35"/>
      <c r="H2018" s="35"/>
      <c r="I2018" s="35"/>
      <c r="J2018" s="35"/>
      <c r="K2018" s="35"/>
      <c r="L2018" s="35"/>
      <c r="M2018" s="35"/>
      <c r="N2018" s="35"/>
      <c r="O2018" s="35"/>
      <c r="P2018" s="214"/>
    </row>
    <row r="2019" spans="3:16" x14ac:dyDescent="0.2">
      <c r="C2019" s="213"/>
      <c r="D2019" s="35"/>
      <c r="E2019" s="35"/>
      <c r="F2019" s="35"/>
      <c r="G2019" s="35"/>
      <c r="H2019" s="35"/>
      <c r="I2019" s="35"/>
      <c r="J2019" s="35"/>
      <c r="K2019" s="35"/>
      <c r="L2019" s="35"/>
      <c r="M2019" s="35"/>
      <c r="N2019" s="35"/>
      <c r="O2019" s="35"/>
      <c r="P2019" s="214"/>
    </row>
    <row r="2020" spans="3:16" x14ac:dyDescent="0.2">
      <c r="C2020" s="213"/>
      <c r="D2020" s="35"/>
      <c r="E2020" s="35"/>
      <c r="F2020" s="35"/>
      <c r="G2020" s="35"/>
      <c r="H2020" s="35"/>
      <c r="I2020" s="35"/>
      <c r="J2020" s="35"/>
      <c r="K2020" s="35"/>
      <c r="L2020" s="35"/>
      <c r="M2020" s="35"/>
      <c r="N2020" s="35"/>
      <c r="O2020" s="35"/>
      <c r="P2020" s="214"/>
    </row>
    <row r="2021" spans="3:16" x14ac:dyDescent="0.2">
      <c r="C2021" s="213"/>
      <c r="D2021" s="35"/>
      <c r="E2021" s="35"/>
      <c r="F2021" s="35"/>
      <c r="G2021" s="35"/>
      <c r="H2021" s="35"/>
      <c r="I2021" s="35"/>
      <c r="J2021" s="35"/>
      <c r="K2021" s="35"/>
      <c r="L2021" s="35"/>
      <c r="M2021" s="35"/>
      <c r="N2021" s="35"/>
      <c r="O2021" s="35"/>
      <c r="P2021" s="214"/>
    </row>
    <row r="2022" spans="3:16" x14ac:dyDescent="0.2">
      <c r="C2022" s="213"/>
      <c r="D2022" s="35"/>
      <c r="E2022" s="35"/>
      <c r="F2022" s="35"/>
      <c r="G2022" s="35"/>
      <c r="H2022" s="35"/>
      <c r="I2022" s="35"/>
      <c r="J2022" s="35"/>
      <c r="K2022" s="35"/>
      <c r="L2022" s="35"/>
      <c r="M2022" s="35"/>
      <c r="N2022" s="35"/>
      <c r="O2022" s="35"/>
      <c r="P2022" s="214"/>
    </row>
    <row r="2023" spans="3:16" x14ac:dyDescent="0.2">
      <c r="C2023" s="213"/>
      <c r="D2023" s="35"/>
      <c r="E2023" s="35"/>
      <c r="F2023" s="35"/>
      <c r="G2023" s="35"/>
      <c r="H2023" s="35"/>
      <c r="I2023" s="35"/>
      <c r="J2023" s="35"/>
      <c r="K2023" s="35"/>
      <c r="L2023" s="35"/>
      <c r="M2023" s="35"/>
      <c r="N2023" s="35"/>
      <c r="O2023" s="35"/>
      <c r="P2023" s="214"/>
    </row>
    <row r="2024" spans="3:16" x14ac:dyDescent="0.2">
      <c r="C2024" s="213"/>
      <c r="D2024" s="35"/>
      <c r="E2024" s="35"/>
      <c r="F2024" s="35"/>
      <c r="G2024" s="35"/>
      <c r="H2024" s="35"/>
      <c r="I2024" s="35"/>
      <c r="J2024" s="35"/>
      <c r="K2024" s="35"/>
      <c r="L2024" s="35"/>
      <c r="M2024" s="35"/>
      <c r="N2024" s="35"/>
      <c r="O2024" s="35"/>
      <c r="P2024" s="214"/>
    </row>
    <row r="2025" spans="3:16" x14ac:dyDescent="0.2">
      <c r="C2025" s="213"/>
      <c r="D2025" s="35"/>
      <c r="E2025" s="35"/>
      <c r="F2025" s="35"/>
      <c r="G2025" s="35"/>
      <c r="H2025" s="35"/>
      <c r="I2025" s="35"/>
      <c r="J2025" s="35"/>
      <c r="K2025" s="35"/>
      <c r="L2025" s="35"/>
      <c r="M2025" s="35"/>
      <c r="N2025" s="35"/>
      <c r="O2025" s="35"/>
      <c r="P2025" s="214"/>
    </row>
    <row r="2026" spans="3:16" x14ac:dyDescent="0.2">
      <c r="C2026" s="213"/>
      <c r="D2026" s="35"/>
      <c r="E2026" s="35"/>
      <c r="F2026" s="35"/>
      <c r="G2026" s="35"/>
      <c r="H2026" s="35"/>
      <c r="I2026" s="35"/>
      <c r="J2026" s="35"/>
      <c r="K2026" s="35"/>
      <c r="L2026" s="35"/>
      <c r="M2026" s="35"/>
      <c r="N2026" s="35"/>
      <c r="O2026" s="35"/>
      <c r="P2026" s="214"/>
    </row>
    <row r="2027" spans="3:16" x14ac:dyDescent="0.2">
      <c r="C2027" s="213"/>
      <c r="D2027" s="35"/>
      <c r="E2027" s="35"/>
      <c r="F2027" s="35"/>
      <c r="G2027" s="35"/>
      <c r="H2027" s="35"/>
      <c r="I2027" s="35"/>
      <c r="J2027" s="35"/>
      <c r="K2027" s="35"/>
      <c r="L2027" s="35"/>
      <c r="M2027" s="35"/>
      <c r="N2027" s="35"/>
      <c r="O2027" s="35"/>
      <c r="P2027" s="214"/>
    </row>
    <row r="2028" spans="3:16" x14ac:dyDescent="0.2">
      <c r="C2028" s="213"/>
      <c r="D2028" s="35"/>
      <c r="E2028" s="35"/>
      <c r="F2028" s="35"/>
      <c r="G2028" s="35"/>
      <c r="H2028" s="35"/>
      <c r="I2028" s="35"/>
      <c r="J2028" s="35"/>
      <c r="K2028" s="35"/>
      <c r="L2028" s="35"/>
      <c r="M2028" s="35"/>
      <c r="N2028" s="35"/>
      <c r="O2028" s="35"/>
      <c r="P2028" s="214"/>
    </row>
    <row r="2029" spans="3:16" x14ac:dyDescent="0.2">
      <c r="C2029" s="213"/>
      <c r="D2029" s="35"/>
      <c r="E2029" s="35"/>
      <c r="F2029" s="35"/>
      <c r="G2029" s="35"/>
      <c r="H2029" s="35"/>
      <c r="I2029" s="35"/>
      <c r="J2029" s="35"/>
      <c r="K2029" s="35"/>
      <c r="L2029" s="35"/>
      <c r="M2029" s="35"/>
      <c r="N2029" s="35"/>
      <c r="O2029" s="35"/>
      <c r="P2029" s="214"/>
    </row>
    <row r="2030" spans="3:16" x14ac:dyDescent="0.2">
      <c r="C2030" s="213"/>
      <c r="D2030" s="35"/>
      <c r="E2030" s="35"/>
      <c r="F2030" s="35"/>
      <c r="G2030" s="35"/>
      <c r="H2030" s="35"/>
      <c r="I2030" s="35"/>
      <c r="J2030" s="35"/>
      <c r="K2030" s="35"/>
      <c r="L2030" s="35"/>
      <c r="M2030" s="35"/>
      <c r="N2030" s="35"/>
      <c r="O2030" s="35"/>
      <c r="P2030" s="214"/>
    </row>
    <row r="2031" spans="3:16" x14ac:dyDescent="0.2">
      <c r="C2031" s="213"/>
      <c r="D2031" s="35"/>
      <c r="E2031" s="35"/>
      <c r="F2031" s="35"/>
      <c r="G2031" s="35"/>
      <c r="H2031" s="35"/>
      <c r="I2031" s="35"/>
      <c r="J2031" s="35"/>
      <c r="K2031" s="35"/>
      <c r="L2031" s="35"/>
      <c r="M2031" s="35"/>
      <c r="N2031" s="35"/>
      <c r="O2031" s="35"/>
      <c r="P2031" s="214"/>
    </row>
    <row r="2032" spans="3:16" x14ac:dyDescent="0.2">
      <c r="C2032" s="213"/>
      <c r="D2032" s="35"/>
      <c r="E2032" s="35"/>
      <c r="F2032" s="35"/>
      <c r="G2032" s="35"/>
      <c r="H2032" s="35"/>
      <c r="I2032" s="35"/>
      <c r="J2032" s="35"/>
      <c r="K2032" s="35"/>
      <c r="L2032" s="35"/>
      <c r="M2032" s="35"/>
      <c r="N2032" s="35"/>
      <c r="O2032" s="35"/>
      <c r="P2032" s="214"/>
    </row>
    <row r="2033" spans="2:16" x14ac:dyDescent="0.2">
      <c r="C2033" s="213"/>
      <c r="D2033" s="35"/>
      <c r="E2033" s="35"/>
      <c r="F2033" s="35"/>
      <c r="G2033" s="35"/>
      <c r="H2033" s="35"/>
      <c r="I2033" s="35"/>
      <c r="J2033" s="35"/>
      <c r="K2033" s="35"/>
      <c r="L2033" s="35"/>
      <c r="M2033" s="35"/>
      <c r="N2033" s="35"/>
      <c r="O2033" s="35"/>
      <c r="P2033" s="214"/>
    </row>
    <row r="2034" spans="2:16" x14ac:dyDescent="0.2">
      <c r="C2034" s="213"/>
      <c r="D2034" s="35"/>
      <c r="E2034" s="35"/>
      <c r="F2034" s="35"/>
      <c r="G2034" s="35"/>
      <c r="H2034" s="35"/>
      <c r="I2034" s="35"/>
      <c r="J2034" s="35"/>
      <c r="K2034" s="35"/>
      <c r="L2034" s="35"/>
      <c r="M2034" s="35"/>
      <c r="N2034" s="35"/>
      <c r="O2034" s="35"/>
      <c r="P2034" s="214"/>
    </row>
    <row r="2035" spans="2:16" x14ac:dyDescent="0.2">
      <c r="C2035" s="213"/>
      <c r="D2035" s="35"/>
      <c r="E2035" s="35"/>
      <c r="F2035" s="35"/>
      <c r="G2035" s="35"/>
      <c r="H2035" s="35"/>
      <c r="I2035" s="35"/>
      <c r="J2035" s="35"/>
      <c r="K2035" s="35"/>
      <c r="L2035" s="35"/>
      <c r="M2035" s="35"/>
      <c r="N2035" s="35"/>
      <c r="O2035" s="35"/>
      <c r="P2035" s="214"/>
    </row>
    <row r="2036" spans="2:16" x14ac:dyDescent="0.2">
      <c r="C2036" s="213"/>
      <c r="D2036" s="35"/>
      <c r="E2036" s="35"/>
      <c r="F2036" s="35"/>
      <c r="G2036" s="35"/>
      <c r="H2036" s="35"/>
      <c r="I2036" s="35"/>
      <c r="J2036" s="35"/>
      <c r="K2036" s="35"/>
      <c r="L2036" s="35"/>
      <c r="M2036" s="35"/>
      <c r="N2036" s="35"/>
      <c r="O2036" s="35"/>
      <c r="P2036" s="214"/>
    </row>
    <row r="2037" spans="2:16" x14ac:dyDescent="0.2">
      <c r="C2037" s="213"/>
      <c r="D2037" s="35"/>
      <c r="E2037" s="35"/>
      <c r="F2037" s="35"/>
      <c r="G2037" s="35"/>
      <c r="H2037" s="35"/>
      <c r="I2037" s="35"/>
      <c r="J2037" s="35"/>
      <c r="K2037" s="35"/>
      <c r="L2037" s="35"/>
      <c r="M2037" s="35"/>
      <c r="N2037" s="35"/>
      <c r="O2037" s="35"/>
      <c r="P2037" s="214"/>
    </row>
    <row r="2038" spans="2:16" x14ac:dyDescent="0.2">
      <c r="C2038" s="213"/>
      <c r="D2038" s="35"/>
      <c r="E2038" s="35"/>
      <c r="F2038" s="35"/>
      <c r="G2038" s="35"/>
      <c r="H2038" s="35"/>
      <c r="I2038" s="35"/>
      <c r="J2038" s="35"/>
      <c r="K2038" s="35"/>
      <c r="L2038" s="35"/>
      <c r="M2038" s="35"/>
      <c r="N2038" s="35"/>
      <c r="O2038" s="35"/>
      <c r="P2038" s="214"/>
    </row>
    <row r="2039" spans="2:16" x14ac:dyDescent="0.2">
      <c r="C2039" s="213"/>
      <c r="D2039" s="35"/>
      <c r="E2039" s="35"/>
      <c r="F2039" s="35"/>
      <c r="G2039" s="35"/>
      <c r="H2039" s="35"/>
      <c r="I2039" s="35"/>
      <c r="J2039" s="35"/>
      <c r="K2039" s="35"/>
      <c r="L2039" s="35"/>
      <c r="M2039" s="35"/>
      <c r="N2039" s="35"/>
      <c r="O2039" s="35"/>
      <c r="P2039" s="214"/>
    </row>
    <row r="2040" spans="2:16" x14ac:dyDescent="0.2">
      <c r="C2040" s="213"/>
      <c r="D2040" s="35"/>
      <c r="E2040" s="35"/>
      <c r="F2040" s="35"/>
      <c r="G2040" s="35"/>
      <c r="H2040" s="35"/>
      <c r="I2040" s="35"/>
      <c r="J2040" s="35"/>
      <c r="K2040" s="35"/>
      <c r="L2040" s="35"/>
      <c r="M2040" s="35"/>
      <c r="N2040" s="35"/>
      <c r="O2040" s="35"/>
      <c r="P2040" s="214"/>
    </row>
    <row r="2041" spans="2:16" x14ac:dyDescent="0.2">
      <c r="C2041" s="215"/>
      <c r="D2041" s="216"/>
      <c r="E2041" s="216"/>
      <c r="F2041" s="216"/>
      <c r="G2041" s="216"/>
      <c r="H2041" s="216"/>
      <c r="I2041" s="216"/>
      <c r="J2041" s="216"/>
      <c r="K2041" s="216"/>
      <c r="L2041" s="216"/>
      <c r="M2041" s="216"/>
      <c r="N2041" s="216"/>
      <c r="O2041" s="216"/>
      <c r="P2041" s="217"/>
    </row>
    <row r="2044" spans="2:16" ht="15" x14ac:dyDescent="0.25">
      <c r="B2044" s="203" t="str">
        <f>Máximo!$B$779</f>
        <v>Serviço</v>
      </c>
    </row>
    <row r="2061" spans="2:2" ht="15" x14ac:dyDescent="0.25">
      <c r="B2061" s="203" t="str">
        <f>Máximo!$B$785</f>
        <v>Treinamento</v>
      </c>
    </row>
    <row r="2078" spans="2:7" ht="15" x14ac:dyDescent="0.25">
      <c r="B2078" s="203" t="str">
        <f>Máximo!$B$792</f>
        <v>Arquitetura Física e Lógica</v>
      </c>
    </row>
    <row r="2080" spans="2:7" x14ac:dyDescent="0.2">
      <c r="C2080" s="739" t="s">
        <v>167</v>
      </c>
      <c r="D2080" s="740"/>
      <c r="E2080" s="740"/>
      <c r="F2080" s="740"/>
      <c r="G2080" s="741"/>
    </row>
    <row r="2081" spans="1:16" x14ac:dyDescent="0.2">
      <c r="A2081" s="45"/>
      <c r="C2081" s="707" t="e">
        <f>IF(#REF!="","",#REF!)</f>
        <v>#REF!</v>
      </c>
      <c r="D2081" s="708"/>
      <c r="E2081" s="708"/>
      <c r="F2081" s="708"/>
      <c r="G2081" s="708"/>
      <c r="H2081" s="708"/>
      <c r="I2081" s="708"/>
      <c r="J2081" s="708"/>
      <c r="K2081" s="708"/>
      <c r="L2081" s="709"/>
    </row>
    <row r="2082" spans="1:16" x14ac:dyDescent="0.2">
      <c r="A2082" s="45"/>
      <c r="C2082" s="710"/>
      <c r="D2082" s="711"/>
      <c r="E2082" s="711"/>
      <c r="F2082" s="711"/>
      <c r="G2082" s="711"/>
      <c r="H2082" s="711"/>
      <c r="I2082" s="711"/>
      <c r="J2082" s="711"/>
      <c r="K2082" s="711"/>
      <c r="L2082" s="712"/>
    </row>
    <row r="2083" spans="1:16" x14ac:dyDescent="0.2">
      <c r="A2083" s="45"/>
      <c r="C2083" s="710"/>
      <c r="D2083" s="711"/>
      <c r="E2083" s="711"/>
      <c r="F2083" s="711"/>
      <c r="G2083" s="711"/>
      <c r="H2083" s="711"/>
      <c r="I2083" s="711"/>
      <c r="J2083" s="711"/>
      <c r="K2083" s="711"/>
      <c r="L2083" s="712"/>
    </row>
    <row r="2084" spans="1:16" x14ac:dyDescent="0.2">
      <c r="A2084" s="45"/>
      <c r="C2084" s="710"/>
      <c r="D2084" s="711"/>
      <c r="E2084" s="711"/>
      <c r="F2084" s="711"/>
      <c r="G2084" s="711"/>
      <c r="H2084" s="711"/>
      <c r="I2084" s="711"/>
      <c r="J2084" s="711"/>
      <c r="K2084" s="711"/>
      <c r="L2084" s="712"/>
    </row>
    <row r="2085" spans="1:16" x14ac:dyDescent="0.2">
      <c r="A2085" s="45"/>
      <c r="C2085" s="710"/>
      <c r="D2085" s="711"/>
      <c r="E2085" s="711"/>
      <c r="F2085" s="711"/>
      <c r="G2085" s="711"/>
      <c r="H2085" s="711"/>
      <c r="I2085" s="711"/>
      <c r="J2085" s="711"/>
      <c r="K2085" s="711"/>
      <c r="L2085" s="712"/>
    </row>
    <row r="2086" spans="1:16" x14ac:dyDescent="0.2">
      <c r="A2086" s="45"/>
      <c r="C2086" s="710"/>
      <c r="D2086" s="711"/>
      <c r="E2086" s="711"/>
      <c r="F2086" s="711"/>
      <c r="G2086" s="711"/>
      <c r="H2086" s="711"/>
      <c r="I2086" s="711"/>
      <c r="J2086" s="711"/>
      <c r="K2086" s="711"/>
      <c r="L2086" s="712"/>
    </row>
    <row r="2087" spans="1:16" x14ac:dyDescent="0.2">
      <c r="A2087" s="45"/>
      <c r="C2087" s="713"/>
      <c r="D2087" s="714"/>
      <c r="E2087" s="714"/>
      <c r="F2087" s="714"/>
      <c r="G2087" s="714"/>
      <c r="H2087" s="714"/>
      <c r="I2087" s="714"/>
      <c r="J2087" s="714"/>
      <c r="K2087" s="714"/>
      <c r="L2087" s="715"/>
    </row>
    <row r="2088" spans="1:16" ht="12.75" customHeight="1" x14ac:dyDescent="0.2"/>
    <row r="2089" spans="1:16" ht="12.75" customHeight="1" x14ac:dyDescent="0.2"/>
    <row r="2090" spans="1:16" ht="12.75" customHeight="1" x14ac:dyDescent="0.25">
      <c r="B2090" s="203" t="str">
        <f>Máximo!$B$800</f>
        <v>Cronograma</v>
      </c>
    </row>
    <row r="2091" spans="1:16" ht="12.75" customHeight="1" x14ac:dyDescent="0.2"/>
    <row r="2092" spans="1:16" x14ac:dyDescent="0.2">
      <c r="B2092" s="204"/>
      <c r="C2092" s="441" t="s">
        <v>105</v>
      </c>
      <c r="D2092" s="441"/>
      <c r="E2092" s="441"/>
      <c r="F2092" s="442"/>
      <c r="G2092" s="205" t="e">
        <f>IF(#REF!="","",#REF!)</f>
        <v>#REF!</v>
      </c>
      <c r="K2092" s="721" t="s">
        <v>106</v>
      </c>
      <c r="L2092" s="722"/>
      <c r="M2092" s="723"/>
      <c r="N2092" s="45"/>
      <c r="O2092" s="45"/>
    </row>
    <row r="2093" spans="1:16" x14ac:dyDescent="0.2">
      <c r="K2093" s="707" t="e">
        <f>IF(#REF!="","",#REF!)</f>
        <v>#REF!</v>
      </c>
      <c r="L2093" s="708"/>
      <c r="M2093" s="708"/>
      <c r="N2093" s="708"/>
      <c r="O2093" s="708"/>
      <c r="P2093" s="709"/>
    </row>
    <row r="2094" spans="1:16" ht="28.5" customHeight="1" x14ac:dyDescent="0.2">
      <c r="C2094" s="441" t="s">
        <v>107</v>
      </c>
      <c r="D2094" s="441"/>
      <c r="E2094" s="441"/>
      <c r="F2094" s="442"/>
      <c r="G2094" s="205" t="e">
        <f>IF(#REF!="","",#REF!)</f>
        <v>#REF!</v>
      </c>
      <c r="K2094" s="710"/>
      <c r="L2094" s="711"/>
      <c r="M2094" s="711"/>
      <c r="N2094" s="711"/>
      <c r="O2094" s="711"/>
      <c r="P2094" s="712"/>
    </row>
    <row r="2095" spans="1:16" x14ac:dyDescent="0.2">
      <c r="K2095" s="710"/>
      <c r="L2095" s="711"/>
      <c r="M2095" s="711"/>
      <c r="N2095" s="711"/>
      <c r="O2095" s="711"/>
      <c r="P2095" s="712"/>
    </row>
    <row r="2096" spans="1:16" ht="36" customHeight="1" x14ac:dyDescent="0.2">
      <c r="C2096" s="441" t="s">
        <v>124</v>
      </c>
      <c r="D2096" s="441"/>
      <c r="E2096" s="441"/>
      <c r="F2096" s="442"/>
      <c r="G2096" s="205" t="e">
        <f>IF(#REF!="","",#REF!)</f>
        <v>#REF!</v>
      </c>
      <c r="K2096" s="713"/>
      <c r="L2096" s="714"/>
      <c r="M2096" s="714"/>
      <c r="N2096" s="714"/>
      <c r="O2096" s="714"/>
      <c r="P2096" s="715"/>
    </row>
    <row r="2099" spans="2:14" ht="15" x14ac:dyDescent="0.25">
      <c r="B2099" s="203" t="str">
        <f>Máximo!$B$813</f>
        <v>Mapa de Esforço</v>
      </c>
    </row>
    <row r="2101" spans="2:14" x14ac:dyDescent="0.2">
      <c r="D2101" s="200"/>
      <c r="E2101" s="200"/>
      <c r="F2101" s="208" t="s">
        <v>71</v>
      </c>
      <c r="G2101" s="205" t="e">
        <f>IF(#REF!="","",#REF!)</f>
        <v>#REF!</v>
      </c>
      <c r="L2101" s="208" t="s">
        <v>72</v>
      </c>
      <c r="M2101" s="724" t="e">
        <f>IF(#REF!="","",#REF!)</f>
        <v>#REF!</v>
      </c>
      <c r="N2101" s="725"/>
    </row>
    <row r="2104" spans="2:14" ht="15" x14ac:dyDescent="0.25">
      <c r="B2104" s="203" t="str">
        <f>Máximo!$B$854</f>
        <v>Gestão de Mudança</v>
      </c>
    </row>
    <row r="2106" spans="2:14" ht="12.75" customHeight="1" x14ac:dyDescent="0.2">
      <c r="C2106" s="766" t="s">
        <v>125</v>
      </c>
      <c r="D2106" s="767"/>
      <c r="E2106" s="767"/>
      <c r="F2106" s="767"/>
      <c r="G2106" s="767"/>
      <c r="H2106" s="767"/>
      <c r="I2106" s="768"/>
    </row>
    <row r="2107" spans="2:14" x14ac:dyDescent="0.2">
      <c r="C2107" s="707" t="e">
        <f>IF(#REF!="","",#REF!)</f>
        <v>#REF!</v>
      </c>
      <c r="D2107" s="708"/>
      <c r="E2107" s="708"/>
      <c r="F2107" s="708"/>
      <c r="G2107" s="708"/>
      <c r="H2107" s="708"/>
      <c r="I2107" s="708"/>
      <c r="J2107" s="708"/>
      <c r="K2107" s="708"/>
      <c r="L2107" s="709"/>
    </row>
    <row r="2108" spans="2:14" x14ac:dyDescent="0.2">
      <c r="C2108" s="710"/>
      <c r="D2108" s="711"/>
      <c r="E2108" s="711"/>
      <c r="F2108" s="711"/>
      <c r="G2108" s="711"/>
      <c r="H2108" s="711"/>
      <c r="I2108" s="711"/>
      <c r="J2108" s="711"/>
      <c r="K2108" s="711"/>
      <c r="L2108" s="712"/>
    </row>
    <row r="2109" spans="2:14" x14ac:dyDescent="0.2">
      <c r="C2109" s="710"/>
      <c r="D2109" s="711"/>
      <c r="E2109" s="711"/>
      <c r="F2109" s="711"/>
      <c r="G2109" s="711"/>
      <c r="H2109" s="711"/>
      <c r="I2109" s="711"/>
      <c r="J2109" s="711"/>
      <c r="K2109" s="711"/>
      <c r="L2109" s="712"/>
    </row>
    <row r="2110" spans="2:14" x14ac:dyDescent="0.2">
      <c r="C2110" s="710"/>
      <c r="D2110" s="711"/>
      <c r="E2110" s="711"/>
      <c r="F2110" s="711"/>
      <c r="G2110" s="711"/>
      <c r="H2110" s="711"/>
      <c r="I2110" s="711"/>
      <c r="J2110" s="711"/>
      <c r="K2110" s="711"/>
      <c r="L2110" s="712"/>
    </row>
    <row r="2111" spans="2:14" x14ac:dyDescent="0.2">
      <c r="C2111" s="710"/>
      <c r="D2111" s="711"/>
      <c r="E2111" s="711"/>
      <c r="F2111" s="711"/>
      <c r="G2111" s="711"/>
      <c r="H2111" s="711"/>
      <c r="I2111" s="711"/>
      <c r="J2111" s="711"/>
      <c r="K2111" s="711"/>
      <c r="L2111" s="712"/>
    </row>
    <row r="2112" spans="2:14" x14ac:dyDescent="0.2">
      <c r="C2112" s="710"/>
      <c r="D2112" s="711"/>
      <c r="E2112" s="711"/>
      <c r="F2112" s="711"/>
      <c r="G2112" s="711"/>
      <c r="H2112" s="711"/>
      <c r="I2112" s="711"/>
      <c r="J2112" s="711"/>
      <c r="K2112" s="711"/>
      <c r="L2112" s="712"/>
    </row>
    <row r="2113" spans="1:16" x14ac:dyDescent="0.2">
      <c r="A2113" s="45"/>
      <c r="B2113" s="45"/>
      <c r="C2113" s="713"/>
      <c r="D2113" s="714"/>
      <c r="E2113" s="714"/>
      <c r="F2113" s="714"/>
      <c r="G2113" s="714"/>
      <c r="H2113" s="714"/>
      <c r="I2113" s="714"/>
      <c r="J2113" s="714"/>
      <c r="K2113" s="714"/>
      <c r="L2113" s="715"/>
      <c r="M2113" s="45"/>
      <c r="N2113" s="45"/>
    </row>
    <row r="2114" spans="1:16" x14ac:dyDescent="0.2">
      <c r="A2114" s="45"/>
      <c r="B2114" s="45"/>
      <c r="C2114" s="45"/>
      <c r="D2114" s="45"/>
      <c r="E2114" s="45"/>
      <c r="F2114" s="45"/>
      <c r="J2114" s="45"/>
      <c r="K2114" s="45"/>
      <c r="L2114" s="45"/>
      <c r="M2114" s="45"/>
      <c r="N2114" s="45"/>
    </row>
    <row r="2115" spans="1:16" x14ac:dyDescent="0.2">
      <c r="A2115" s="45"/>
      <c r="B2115" s="45"/>
      <c r="C2115" s="45"/>
      <c r="D2115" s="45"/>
      <c r="E2115" s="45"/>
      <c r="F2115" s="45"/>
      <c r="J2115" s="45"/>
      <c r="K2115" s="45"/>
      <c r="L2115" s="45"/>
      <c r="M2115" s="45"/>
      <c r="N2115" s="45"/>
    </row>
    <row r="2116" spans="1:16" ht="15" x14ac:dyDescent="0.25">
      <c r="A2116" s="45"/>
      <c r="B2116" s="203" t="str">
        <f>Máximo!$B$864</f>
        <v>Suporte e Manutenção (Garantia)</v>
      </c>
      <c r="C2116" s="45"/>
      <c r="D2116" s="45"/>
      <c r="E2116" s="45"/>
      <c r="F2116" s="45"/>
      <c r="J2116" s="45"/>
      <c r="K2116" s="45"/>
      <c r="L2116" s="45"/>
      <c r="M2116" s="45"/>
      <c r="N2116" s="45"/>
    </row>
    <row r="2117" spans="1:16" x14ac:dyDescent="0.2">
      <c r="A2117" s="45"/>
      <c r="B2117" s="45"/>
      <c r="C2117" s="45"/>
      <c r="D2117" s="45"/>
      <c r="E2117" s="45"/>
      <c r="F2117" s="45"/>
      <c r="J2117" s="45"/>
      <c r="K2117" s="45"/>
      <c r="L2117" s="45"/>
      <c r="M2117" s="45"/>
      <c r="N2117" s="45"/>
    </row>
    <row r="2118" spans="1:16" x14ac:dyDescent="0.2">
      <c r="D2118" s="200"/>
      <c r="E2118" s="200"/>
      <c r="F2118" s="208" t="s">
        <v>201</v>
      </c>
      <c r="G2118" s="205" t="e">
        <f>IF(#REF!="","",#REF!)</f>
        <v>#REF!</v>
      </c>
      <c r="H2118" s="45"/>
      <c r="L2118" s="208" t="s">
        <v>127</v>
      </c>
      <c r="M2118" s="724" t="e">
        <f>IF(#REF!="","",#REF!)</f>
        <v>#REF!</v>
      </c>
      <c r="N2118" s="725"/>
      <c r="O2118" s="45"/>
      <c r="P2118" s="45"/>
    </row>
    <row r="2119" spans="1:16" x14ac:dyDescent="0.2">
      <c r="D2119" s="45"/>
      <c r="E2119" s="45"/>
      <c r="F2119" s="208"/>
      <c r="G2119" s="45"/>
      <c r="H2119" s="45"/>
      <c r="L2119" s="45"/>
      <c r="M2119" s="45"/>
      <c r="N2119" s="45"/>
      <c r="O2119" s="45"/>
      <c r="P2119" s="45"/>
    </row>
    <row r="2120" spans="1:16" x14ac:dyDescent="0.2">
      <c r="D2120" s="200"/>
      <c r="E2120" s="200"/>
      <c r="F2120" s="208" t="s">
        <v>128</v>
      </c>
      <c r="G2120" s="205" t="e">
        <f>IF(#REF!="","",#REF!)</f>
        <v>#REF!</v>
      </c>
      <c r="H2120" s="45"/>
      <c r="L2120" s="208" t="s">
        <v>129</v>
      </c>
      <c r="M2120" s="724" t="e">
        <f>IF(#REF!="","",#REF!)</f>
        <v>#REF!</v>
      </c>
      <c r="N2120" s="725"/>
      <c r="O2120" s="45"/>
      <c r="P2120" s="45"/>
    </row>
    <row r="2121" spans="1:16" x14ac:dyDescent="0.2">
      <c r="A2121" s="45"/>
      <c r="B2121" s="45"/>
      <c r="C2121" s="45"/>
      <c r="D2121" s="45"/>
      <c r="E2121" s="45"/>
      <c r="F2121" s="208"/>
      <c r="J2121" s="45"/>
      <c r="K2121" s="45"/>
      <c r="L2121" s="45"/>
      <c r="M2121" s="45"/>
      <c r="N2121" s="45"/>
    </row>
    <row r="2122" spans="1:16" ht="12.75" customHeight="1" x14ac:dyDescent="0.2">
      <c r="A2122" s="45"/>
      <c r="B2122" s="45"/>
      <c r="C2122" s="721" t="s">
        <v>205</v>
      </c>
      <c r="D2122" s="722"/>
      <c r="E2122" s="723"/>
      <c r="F2122" s="45"/>
      <c r="G2122" s="45"/>
      <c r="J2122" s="45"/>
      <c r="K2122" s="721" t="s">
        <v>147</v>
      </c>
      <c r="L2122" s="722"/>
      <c r="M2122" s="723"/>
      <c r="N2122" s="45"/>
      <c r="O2122" s="45"/>
    </row>
    <row r="2123" spans="1:16" x14ac:dyDescent="0.2">
      <c r="A2123" s="45"/>
      <c r="B2123" s="45"/>
      <c r="C2123" s="707" t="e">
        <f>IF(#REF!="","",#REF!)</f>
        <v>#REF!</v>
      </c>
      <c r="D2123" s="708"/>
      <c r="E2123" s="708"/>
      <c r="F2123" s="708"/>
      <c r="G2123" s="708"/>
      <c r="H2123" s="709"/>
      <c r="J2123" s="45"/>
      <c r="K2123" s="707" t="e">
        <f>IF(#REF!="","",#REF!)</f>
        <v>#REF!</v>
      </c>
      <c r="L2123" s="708"/>
      <c r="M2123" s="708"/>
      <c r="N2123" s="708"/>
      <c r="O2123" s="708"/>
      <c r="P2123" s="709"/>
    </row>
    <row r="2124" spans="1:16" x14ac:dyDescent="0.2">
      <c r="A2124" s="45"/>
      <c r="B2124" s="45"/>
      <c r="C2124" s="710"/>
      <c r="D2124" s="711"/>
      <c r="E2124" s="711"/>
      <c r="F2124" s="711"/>
      <c r="G2124" s="711"/>
      <c r="H2124" s="712"/>
      <c r="J2124" s="45"/>
      <c r="K2124" s="710"/>
      <c r="L2124" s="711"/>
      <c r="M2124" s="711"/>
      <c r="N2124" s="711"/>
      <c r="O2124" s="711"/>
      <c r="P2124" s="712"/>
    </row>
    <row r="2125" spans="1:16" x14ac:dyDescent="0.2">
      <c r="A2125" s="45"/>
      <c r="B2125" s="45"/>
      <c r="C2125" s="710"/>
      <c r="D2125" s="711"/>
      <c r="E2125" s="711"/>
      <c r="F2125" s="711"/>
      <c r="G2125" s="711"/>
      <c r="H2125" s="712"/>
      <c r="J2125" s="45"/>
      <c r="K2125" s="710"/>
      <c r="L2125" s="711"/>
      <c r="M2125" s="711"/>
      <c r="N2125" s="711"/>
      <c r="O2125" s="711"/>
      <c r="P2125" s="712"/>
    </row>
    <row r="2126" spans="1:16" x14ac:dyDescent="0.2">
      <c r="A2126" s="45"/>
      <c r="B2126" s="45"/>
      <c r="C2126" s="710"/>
      <c r="D2126" s="711"/>
      <c r="E2126" s="711"/>
      <c r="F2126" s="711"/>
      <c r="G2126" s="711"/>
      <c r="H2126" s="712"/>
      <c r="J2126" s="45"/>
      <c r="K2126" s="710"/>
      <c r="L2126" s="711"/>
      <c r="M2126" s="711"/>
      <c r="N2126" s="711"/>
      <c r="O2126" s="711"/>
      <c r="P2126" s="712"/>
    </row>
    <row r="2127" spans="1:16" x14ac:dyDescent="0.2">
      <c r="A2127" s="45"/>
      <c r="B2127" s="45"/>
      <c r="C2127" s="710"/>
      <c r="D2127" s="711"/>
      <c r="E2127" s="711"/>
      <c r="F2127" s="711"/>
      <c r="G2127" s="711"/>
      <c r="H2127" s="712"/>
      <c r="J2127" s="45"/>
      <c r="K2127" s="710"/>
      <c r="L2127" s="711"/>
      <c r="M2127" s="711"/>
      <c r="N2127" s="711"/>
      <c r="O2127" s="711"/>
      <c r="P2127" s="712"/>
    </row>
    <row r="2128" spans="1:16" x14ac:dyDescent="0.2">
      <c r="A2128" s="45"/>
      <c r="B2128" s="45"/>
      <c r="C2128" s="710"/>
      <c r="D2128" s="711"/>
      <c r="E2128" s="711"/>
      <c r="F2128" s="711"/>
      <c r="G2128" s="711"/>
      <c r="H2128" s="712"/>
      <c r="J2128" s="45"/>
      <c r="K2128" s="710"/>
      <c r="L2128" s="711"/>
      <c r="M2128" s="711"/>
      <c r="N2128" s="711"/>
      <c r="O2128" s="711"/>
      <c r="P2128" s="712"/>
    </row>
    <row r="2129" spans="1:16" x14ac:dyDescent="0.2">
      <c r="A2129" s="45"/>
      <c r="B2129" s="45"/>
      <c r="C2129" s="713"/>
      <c r="D2129" s="714"/>
      <c r="E2129" s="714"/>
      <c r="F2129" s="714"/>
      <c r="G2129" s="714"/>
      <c r="H2129" s="715"/>
      <c r="J2129" s="45"/>
      <c r="K2129" s="713"/>
      <c r="L2129" s="714"/>
      <c r="M2129" s="714"/>
      <c r="N2129" s="714"/>
      <c r="O2129" s="714"/>
      <c r="P2129" s="715"/>
    </row>
    <row r="2130" spans="1:16" x14ac:dyDescent="0.2">
      <c r="A2130" s="45"/>
      <c r="B2130" s="45"/>
      <c r="C2130" s="45"/>
      <c r="D2130" s="45"/>
      <c r="E2130" s="45"/>
      <c r="F2130" s="45"/>
      <c r="J2130" s="45"/>
      <c r="K2130" s="45"/>
      <c r="L2130" s="45"/>
      <c r="M2130" s="45"/>
      <c r="N2130" s="45"/>
    </row>
    <row r="2131" spans="1:16" ht="26.25" customHeight="1" x14ac:dyDescent="0.2">
      <c r="C2131" s="441" t="s">
        <v>149</v>
      </c>
      <c r="D2131" s="441"/>
      <c r="E2131" s="441"/>
      <c r="F2131" s="442"/>
      <c r="G2131" s="218" t="e">
        <f>IF(#REF!="","",#REF!)</f>
        <v>#REF!</v>
      </c>
      <c r="H2131" s="45"/>
      <c r="L2131" s="45"/>
      <c r="M2131" s="45"/>
      <c r="N2131" s="45"/>
      <c r="O2131" s="45"/>
      <c r="P2131" s="45"/>
    </row>
    <row r="2132" spans="1:16" x14ac:dyDescent="0.2">
      <c r="A2132" s="45"/>
      <c r="B2132" s="45"/>
      <c r="C2132" s="45"/>
      <c r="D2132" s="45"/>
      <c r="E2132" s="45"/>
      <c r="F2132" s="45"/>
      <c r="J2132" s="45"/>
      <c r="K2132" s="45"/>
      <c r="L2132" s="45"/>
      <c r="M2132" s="45"/>
      <c r="N2132" s="45"/>
    </row>
    <row r="2133" spans="1:16" ht="12.75" customHeight="1" x14ac:dyDescent="0.2">
      <c r="A2133" s="45"/>
      <c r="B2133" s="45"/>
      <c r="C2133" s="721" t="s">
        <v>146</v>
      </c>
      <c r="D2133" s="722"/>
      <c r="E2133" s="722"/>
      <c r="F2133" s="723"/>
      <c r="G2133" s="45"/>
      <c r="J2133" s="45"/>
      <c r="K2133" s="45"/>
      <c r="L2133" s="45"/>
      <c r="M2133" s="45"/>
      <c r="N2133" s="45"/>
    </row>
    <row r="2134" spans="1:16" x14ac:dyDescent="0.2">
      <c r="A2134" s="45"/>
      <c r="B2134" s="45"/>
      <c r="C2134" s="707" t="e">
        <f>IF(#REF!="","",#REF!)</f>
        <v>#REF!</v>
      </c>
      <c r="D2134" s="708"/>
      <c r="E2134" s="708"/>
      <c r="F2134" s="708"/>
      <c r="G2134" s="708"/>
      <c r="H2134" s="708"/>
      <c r="I2134" s="708"/>
      <c r="J2134" s="708"/>
      <c r="K2134" s="708"/>
      <c r="L2134" s="709"/>
      <c r="M2134" s="45"/>
      <c r="N2134" s="45"/>
    </row>
    <row r="2135" spans="1:16" x14ac:dyDescent="0.2">
      <c r="A2135" s="45"/>
      <c r="B2135" s="45"/>
      <c r="C2135" s="710"/>
      <c r="D2135" s="711"/>
      <c r="E2135" s="711"/>
      <c r="F2135" s="711"/>
      <c r="G2135" s="711"/>
      <c r="H2135" s="711"/>
      <c r="I2135" s="711"/>
      <c r="J2135" s="711"/>
      <c r="K2135" s="711"/>
      <c r="L2135" s="712"/>
      <c r="M2135" s="45"/>
      <c r="N2135" s="45"/>
    </row>
    <row r="2136" spans="1:16" x14ac:dyDescent="0.2">
      <c r="A2136" s="45"/>
      <c r="B2136" s="45"/>
      <c r="C2136" s="710"/>
      <c r="D2136" s="711"/>
      <c r="E2136" s="711"/>
      <c r="F2136" s="711"/>
      <c r="G2136" s="711"/>
      <c r="H2136" s="711"/>
      <c r="I2136" s="711"/>
      <c r="J2136" s="711"/>
      <c r="K2136" s="711"/>
      <c r="L2136" s="712"/>
      <c r="M2136" s="45"/>
      <c r="N2136" s="45"/>
    </row>
    <row r="2137" spans="1:16" x14ac:dyDescent="0.2">
      <c r="A2137" s="45"/>
      <c r="B2137" s="45"/>
      <c r="C2137" s="710"/>
      <c r="D2137" s="711"/>
      <c r="E2137" s="711"/>
      <c r="F2137" s="711"/>
      <c r="G2137" s="711"/>
      <c r="H2137" s="711"/>
      <c r="I2137" s="711"/>
      <c r="J2137" s="711"/>
      <c r="K2137" s="711"/>
      <c r="L2137" s="712"/>
      <c r="M2137" s="45"/>
      <c r="N2137" s="45"/>
    </row>
    <row r="2138" spans="1:16" x14ac:dyDescent="0.2">
      <c r="A2138" s="45"/>
      <c r="B2138" s="45"/>
      <c r="C2138" s="710"/>
      <c r="D2138" s="711"/>
      <c r="E2138" s="711"/>
      <c r="F2138" s="711"/>
      <c r="G2138" s="711"/>
      <c r="H2138" s="711"/>
      <c r="I2138" s="711"/>
      <c r="J2138" s="711"/>
      <c r="K2138" s="711"/>
      <c r="L2138" s="712"/>
      <c r="M2138" s="45"/>
      <c r="N2138" s="45"/>
    </row>
    <row r="2139" spans="1:16" x14ac:dyDescent="0.2">
      <c r="A2139" s="45"/>
      <c r="B2139" s="45"/>
      <c r="C2139" s="710"/>
      <c r="D2139" s="711"/>
      <c r="E2139" s="711"/>
      <c r="F2139" s="711"/>
      <c r="G2139" s="711"/>
      <c r="H2139" s="711"/>
      <c r="I2139" s="711"/>
      <c r="J2139" s="711"/>
      <c r="K2139" s="711"/>
      <c r="L2139" s="712"/>
      <c r="M2139" s="45"/>
      <c r="N2139" s="45"/>
    </row>
    <row r="2140" spans="1:16" x14ac:dyDescent="0.2">
      <c r="A2140" s="45"/>
      <c r="B2140" s="45"/>
      <c r="C2140" s="713"/>
      <c r="D2140" s="714"/>
      <c r="E2140" s="714"/>
      <c r="F2140" s="714"/>
      <c r="G2140" s="714"/>
      <c r="H2140" s="714"/>
      <c r="I2140" s="714"/>
      <c r="J2140" s="714"/>
      <c r="K2140" s="714"/>
      <c r="L2140" s="715"/>
      <c r="M2140" s="45"/>
      <c r="N2140" s="45"/>
    </row>
    <row r="2141" spans="1:16" x14ac:dyDescent="0.2">
      <c r="A2141" s="45"/>
      <c r="B2141" s="45"/>
      <c r="C2141" s="45"/>
      <c r="D2141" s="45"/>
      <c r="E2141" s="45"/>
      <c r="F2141" s="45"/>
      <c r="J2141" s="45"/>
      <c r="K2141" s="45"/>
      <c r="L2141" s="45"/>
      <c r="M2141" s="45"/>
      <c r="N2141" s="45"/>
    </row>
    <row r="2142" spans="1:16" x14ac:dyDescent="0.2">
      <c r="A2142" s="45"/>
      <c r="B2142" s="45"/>
      <c r="C2142" s="45"/>
      <c r="D2142" s="45"/>
      <c r="E2142" s="45"/>
      <c r="F2142" s="45"/>
      <c r="J2142" s="45"/>
      <c r="K2142" s="45"/>
      <c r="L2142" s="45"/>
      <c r="M2142" s="45"/>
      <c r="N2142" s="45"/>
    </row>
    <row r="2143" spans="1:16" ht="15" x14ac:dyDescent="0.25">
      <c r="A2143" s="45"/>
      <c r="B2143" s="203" t="s">
        <v>202</v>
      </c>
      <c r="C2143" s="45"/>
      <c r="D2143" s="45"/>
      <c r="E2143" s="45"/>
      <c r="F2143" s="45"/>
      <c r="J2143" s="45"/>
      <c r="K2143" s="45"/>
      <c r="L2143" s="45"/>
      <c r="M2143" s="45"/>
      <c r="N2143" s="45"/>
    </row>
    <row r="2144" spans="1:16" ht="15" x14ac:dyDescent="0.25">
      <c r="A2144" s="45"/>
      <c r="B2144" s="203"/>
      <c r="C2144" s="45"/>
      <c r="D2144" s="45"/>
      <c r="E2144" s="45"/>
      <c r="F2144" s="45"/>
      <c r="J2144" s="45"/>
      <c r="K2144" s="45"/>
      <c r="L2144" s="45"/>
      <c r="M2144" s="45"/>
      <c r="N2144" s="45"/>
    </row>
    <row r="2145" spans="1:15" ht="30" customHeight="1" x14ac:dyDescent="0.2">
      <c r="A2145" s="45"/>
      <c r="B2145" s="45"/>
      <c r="C2145" s="466" t="s">
        <v>156</v>
      </c>
      <c r="D2145" s="467"/>
      <c r="E2145" s="466" t="s">
        <v>157</v>
      </c>
      <c r="F2145" s="467"/>
      <c r="G2145" s="466" t="s">
        <v>158</v>
      </c>
      <c r="H2145" s="467"/>
      <c r="I2145" s="466" t="s">
        <v>159</v>
      </c>
      <c r="J2145" s="467"/>
      <c r="K2145" s="128" t="s">
        <v>160</v>
      </c>
      <c r="L2145" s="128" t="s">
        <v>161</v>
      </c>
      <c r="M2145" s="466" t="s">
        <v>162</v>
      </c>
      <c r="N2145" s="467"/>
      <c r="O2145" s="128" t="s">
        <v>163</v>
      </c>
    </row>
    <row r="2146" spans="1:15" x14ac:dyDescent="0.2">
      <c r="A2146" s="45"/>
      <c r="B2146" s="45"/>
      <c r="C2146" s="695" t="e">
        <f>IF(#REF!="","",#REF!)</f>
        <v>#REF!</v>
      </c>
      <c r="D2146" s="696"/>
      <c r="E2146" s="695" t="e">
        <f>IF(#REF!="","",#REF!)</f>
        <v>#REF!</v>
      </c>
      <c r="F2146" s="696"/>
      <c r="G2146" s="695" t="e">
        <f>IF(#REF!="","",#REF!)</f>
        <v>#REF!</v>
      </c>
      <c r="H2146" s="696"/>
      <c r="I2146" s="695" t="e">
        <f>IF(#REF!="","",#REF!)</f>
        <v>#REF!</v>
      </c>
      <c r="J2146" s="696"/>
      <c r="K2146" s="230" t="e">
        <f>IF(#REF!="","",#REF!)</f>
        <v>#REF!</v>
      </c>
      <c r="L2146" s="230" t="e">
        <f>IF(#REF!="","",#REF!)</f>
        <v>#REF!</v>
      </c>
      <c r="M2146" s="695" t="e">
        <f>IF(#REF!="","",#REF!)</f>
        <v>#REF!</v>
      </c>
      <c r="N2146" s="696"/>
      <c r="O2146" s="230" t="e">
        <f>IF(#REF!="","",#REF!)</f>
        <v>#REF!</v>
      </c>
    </row>
    <row r="2147" spans="1:15" ht="12.75" customHeight="1" x14ac:dyDescent="0.2">
      <c r="A2147" s="45"/>
      <c r="B2147" s="45"/>
      <c r="C2147" s="695" t="e">
        <f>IF(#REF!="","",#REF!)</f>
        <v>#REF!</v>
      </c>
      <c r="D2147" s="696"/>
      <c r="E2147" s="695" t="e">
        <f>IF(#REF!="","",#REF!)</f>
        <v>#REF!</v>
      </c>
      <c r="F2147" s="696"/>
      <c r="G2147" s="695" t="e">
        <f>IF(#REF!="","",#REF!)</f>
        <v>#REF!</v>
      </c>
      <c r="H2147" s="696"/>
      <c r="I2147" s="695" t="e">
        <f>IF(#REF!="","",#REF!)</f>
        <v>#REF!</v>
      </c>
      <c r="J2147" s="696"/>
      <c r="K2147" s="230" t="e">
        <f>IF(#REF!="","",#REF!)</f>
        <v>#REF!</v>
      </c>
      <c r="L2147" s="230" t="e">
        <f>IF(#REF!="","",#REF!)</f>
        <v>#REF!</v>
      </c>
      <c r="M2147" s="695" t="e">
        <f>IF(#REF!="","",#REF!)</f>
        <v>#REF!</v>
      </c>
      <c r="N2147" s="696"/>
      <c r="O2147" s="230" t="e">
        <f>IF(#REF!="","",#REF!)</f>
        <v>#REF!</v>
      </c>
    </row>
    <row r="2148" spans="1:15" x14ac:dyDescent="0.2">
      <c r="A2148" s="45"/>
      <c r="B2148" s="45"/>
      <c r="C2148" s="695" t="e">
        <f>IF(#REF!="","",#REF!)</f>
        <v>#REF!</v>
      </c>
      <c r="D2148" s="696"/>
      <c r="E2148" s="695" t="e">
        <f>IF(#REF!="","",#REF!)</f>
        <v>#REF!</v>
      </c>
      <c r="F2148" s="696"/>
      <c r="G2148" s="695" t="e">
        <f>IF(#REF!="","",#REF!)</f>
        <v>#REF!</v>
      </c>
      <c r="H2148" s="696"/>
      <c r="I2148" s="695" t="e">
        <f>IF(#REF!="","",#REF!)</f>
        <v>#REF!</v>
      </c>
      <c r="J2148" s="696"/>
      <c r="K2148" s="230" t="e">
        <f>IF(#REF!="","",#REF!)</f>
        <v>#REF!</v>
      </c>
      <c r="L2148" s="230" t="e">
        <f>IF(#REF!="","",#REF!)</f>
        <v>#REF!</v>
      </c>
      <c r="M2148" s="695" t="e">
        <f>IF(#REF!="","",#REF!)</f>
        <v>#REF!</v>
      </c>
      <c r="N2148" s="696"/>
      <c r="O2148" s="230" t="e">
        <f>IF(#REF!="","",#REF!)</f>
        <v>#REF!</v>
      </c>
    </row>
    <row r="2149" spans="1:15" x14ac:dyDescent="0.2">
      <c r="A2149" s="45"/>
      <c r="B2149" s="45"/>
      <c r="C2149" s="695" t="e">
        <f>IF(#REF!="","",#REF!)</f>
        <v>#REF!</v>
      </c>
      <c r="D2149" s="696"/>
      <c r="E2149" s="695" t="e">
        <f>IF(#REF!="","",#REF!)</f>
        <v>#REF!</v>
      </c>
      <c r="F2149" s="696"/>
      <c r="G2149" s="695" t="e">
        <f>IF(#REF!="","",#REF!)</f>
        <v>#REF!</v>
      </c>
      <c r="H2149" s="696"/>
      <c r="I2149" s="695" t="e">
        <f>IF(#REF!="","",#REF!)</f>
        <v>#REF!</v>
      </c>
      <c r="J2149" s="696"/>
      <c r="K2149" s="230" t="e">
        <f>IF(#REF!="","",#REF!)</f>
        <v>#REF!</v>
      </c>
      <c r="L2149" s="230" t="e">
        <f>IF(#REF!="","",#REF!)</f>
        <v>#REF!</v>
      </c>
      <c r="M2149" s="695" t="e">
        <f>IF(#REF!="","",#REF!)</f>
        <v>#REF!</v>
      </c>
      <c r="N2149" s="696"/>
      <c r="O2149" s="230" t="e">
        <f>IF(#REF!="","",#REF!)</f>
        <v>#REF!</v>
      </c>
    </row>
    <row r="2150" spans="1:15" x14ac:dyDescent="0.2">
      <c r="A2150" s="45"/>
      <c r="B2150" s="45"/>
      <c r="C2150" s="695" t="e">
        <f>IF(#REF!="","",#REF!)</f>
        <v>#REF!</v>
      </c>
      <c r="D2150" s="696"/>
      <c r="E2150" s="695" t="e">
        <f>IF(#REF!="","",#REF!)</f>
        <v>#REF!</v>
      </c>
      <c r="F2150" s="696"/>
      <c r="G2150" s="695" t="e">
        <f>IF(#REF!="","",#REF!)</f>
        <v>#REF!</v>
      </c>
      <c r="H2150" s="696"/>
      <c r="I2150" s="695" t="e">
        <f>IF(#REF!="","",#REF!)</f>
        <v>#REF!</v>
      </c>
      <c r="J2150" s="696"/>
      <c r="K2150" s="230" t="e">
        <f>IF(#REF!="","",#REF!)</f>
        <v>#REF!</v>
      </c>
      <c r="L2150" s="230" t="e">
        <f>IF(#REF!="","",#REF!)</f>
        <v>#REF!</v>
      </c>
      <c r="M2150" s="695" t="e">
        <f>IF(#REF!="","",#REF!)</f>
        <v>#REF!</v>
      </c>
      <c r="N2150" s="696"/>
      <c r="O2150" s="230" t="e">
        <f>IF(#REF!="","",#REF!)</f>
        <v>#REF!</v>
      </c>
    </row>
    <row r="2151" spans="1:15" x14ac:dyDescent="0.2">
      <c r="A2151" s="45"/>
      <c r="B2151" s="45"/>
      <c r="C2151" s="695" t="e">
        <f>IF(#REF!="","",#REF!)</f>
        <v>#REF!</v>
      </c>
      <c r="D2151" s="696"/>
      <c r="E2151" s="695" t="e">
        <f>IF(#REF!="","",#REF!)</f>
        <v>#REF!</v>
      </c>
      <c r="F2151" s="696"/>
      <c r="G2151" s="695" t="e">
        <f>IF(#REF!="","",#REF!)</f>
        <v>#REF!</v>
      </c>
      <c r="H2151" s="696"/>
      <c r="I2151" s="695" t="e">
        <f>IF(#REF!="","",#REF!)</f>
        <v>#REF!</v>
      </c>
      <c r="J2151" s="696"/>
      <c r="K2151" s="230" t="e">
        <f>IF(#REF!="","",#REF!)</f>
        <v>#REF!</v>
      </c>
      <c r="L2151" s="230" t="e">
        <f>IF(#REF!="","",#REF!)</f>
        <v>#REF!</v>
      </c>
      <c r="M2151" s="695" t="e">
        <f>IF(#REF!="","",#REF!)</f>
        <v>#REF!</v>
      </c>
      <c r="N2151" s="696"/>
      <c r="O2151" s="230" t="e">
        <f>IF(#REF!="","",#REF!)</f>
        <v>#REF!</v>
      </c>
    </row>
    <row r="2152" spans="1:15" x14ac:dyDescent="0.2">
      <c r="A2152" s="45"/>
      <c r="B2152" s="45"/>
      <c r="C2152" s="695" t="e">
        <f>IF(#REF!="","",#REF!)</f>
        <v>#REF!</v>
      </c>
      <c r="D2152" s="696"/>
      <c r="E2152" s="695" t="e">
        <f>IF(#REF!="","",#REF!)</f>
        <v>#REF!</v>
      </c>
      <c r="F2152" s="696"/>
      <c r="G2152" s="695" t="e">
        <f>IF(#REF!="","",#REF!)</f>
        <v>#REF!</v>
      </c>
      <c r="H2152" s="696"/>
      <c r="I2152" s="695" t="e">
        <f>IF(#REF!="","",#REF!)</f>
        <v>#REF!</v>
      </c>
      <c r="J2152" s="696"/>
      <c r="K2152" s="230" t="e">
        <f>IF(#REF!="","",#REF!)</f>
        <v>#REF!</v>
      </c>
      <c r="L2152" s="230" t="e">
        <f>IF(#REF!="","",#REF!)</f>
        <v>#REF!</v>
      </c>
      <c r="M2152" s="695" t="e">
        <f>IF(#REF!="","",#REF!)</f>
        <v>#REF!</v>
      </c>
      <c r="N2152" s="696"/>
      <c r="O2152" s="230" t="e">
        <f>IF(#REF!="","",#REF!)</f>
        <v>#REF!</v>
      </c>
    </row>
    <row r="2153" spans="1:15" x14ac:dyDescent="0.2">
      <c r="A2153" s="45"/>
      <c r="B2153" s="45"/>
      <c r="C2153" s="695" t="e">
        <f>IF(#REF!="","",#REF!)</f>
        <v>#REF!</v>
      </c>
      <c r="D2153" s="696"/>
      <c r="E2153" s="695" t="e">
        <f>IF(#REF!="","",#REF!)</f>
        <v>#REF!</v>
      </c>
      <c r="F2153" s="696"/>
      <c r="G2153" s="695" t="e">
        <f>IF(#REF!="","",#REF!)</f>
        <v>#REF!</v>
      </c>
      <c r="H2153" s="696"/>
      <c r="I2153" s="695" t="e">
        <f>IF(#REF!="","",#REF!)</f>
        <v>#REF!</v>
      </c>
      <c r="J2153" s="696"/>
      <c r="K2153" s="230" t="e">
        <f>IF(#REF!="","",#REF!)</f>
        <v>#REF!</v>
      </c>
      <c r="L2153" s="230" t="e">
        <f>IF(#REF!="","",#REF!)</f>
        <v>#REF!</v>
      </c>
      <c r="M2153" s="695" t="e">
        <f>IF(#REF!="","",#REF!)</f>
        <v>#REF!</v>
      </c>
      <c r="N2153" s="696"/>
      <c r="O2153" s="230" t="e">
        <f>IF(#REF!="","",#REF!)</f>
        <v>#REF!</v>
      </c>
    </row>
    <row r="2154" spans="1:15" x14ac:dyDescent="0.2">
      <c r="A2154" s="45"/>
      <c r="B2154" s="45"/>
      <c r="C2154" s="695" t="e">
        <f>IF(#REF!="","",#REF!)</f>
        <v>#REF!</v>
      </c>
      <c r="D2154" s="696"/>
      <c r="E2154" s="695" t="e">
        <f>IF(#REF!="","",#REF!)</f>
        <v>#REF!</v>
      </c>
      <c r="F2154" s="696"/>
      <c r="G2154" s="695" t="e">
        <f>IF(#REF!="","",#REF!)</f>
        <v>#REF!</v>
      </c>
      <c r="H2154" s="696"/>
      <c r="I2154" s="695" t="e">
        <f>IF(#REF!="","",#REF!)</f>
        <v>#REF!</v>
      </c>
      <c r="J2154" s="696"/>
      <c r="K2154" s="230" t="e">
        <f>IF(#REF!="","",#REF!)</f>
        <v>#REF!</v>
      </c>
      <c r="L2154" s="230" t="e">
        <f>IF(#REF!="","",#REF!)</f>
        <v>#REF!</v>
      </c>
      <c r="M2154" s="695" t="e">
        <f>IF(#REF!="","",#REF!)</f>
        <v>#REF!</v>
      </c>
      <c r="N2154" s="696"/>
      <c r="O2154" s="230" t="e">
        <f>IF(#REF!="","",#REF!)</f>
        <v>#REF!</v>
      </c>
    </row>
    <row r="2155" spans="1:15" x14ac:dyDescent="0.2">
      <c r="A2155" s="45"/>
      <c r="B2155" s="45"/>
      <c r="C2155" s="695" t="e">
        <f>IF(#REF!="","",#REF!)</f>
        <v>#REF!</v>
      </c>
      <c r="D2155" s="696"/>
      <c r="E2155" s="695" t="e">
        <f>IF(#REF!="","",#REF!)</f>
        <v>#REF!</v>
      </c>
      <c r="F2155" s="696"/>
      <c r="G2155" s="695" t="e">
        <f>IF(#REF!="","",#REF!)</f>
        <v>#REF!</v>
      </c>
      <c r="H2155" s="696"/>
      <c r="I2155" s="695" t="e">
        <f>IF(#REF!="","",#REF!)</f>
        <v>#REF!</v>
      </c>
      <c r="J2155" s="696"/>
      <c r="K2155" s="230" t="e">
        <f>IF(#REF!="","",#REF!)</f>
        <v>#REF!</v>
      </c>
      <c r="L2155" s="230" t="e">
        <f>IF(#REF!="","",#REF!)</f>
        <v>#REF!</v>
      </c>
      <c r="M2155" s="695" t="e">
        <f>IF(#REF!="","",#REF!)</f>
        <v>#REF!</v>
      </c>
      <c r="N2155" s="696"/>
      <c r="O2155" s="230" t="e">
        <f>IF(#REF!="","",#REF!)</f>
        <v>#REF!</v>
      </c>
    </row>
    <row r="2156" spans="1:15" x14ac:dyDescent="0.2">
      <c r="A2156" s="45"/>
      <c r="B2156" s="45"/>
      <c r="C2156" s="695" t="e">
        <f>IF(#REF!="","",#REF!)</f>
        <v>#REF!</v>
      </c>
      <c r="D2156" s="696"/>
      <c r="E2156" s="695" t="e">
        <f>IF(#REF!="","",#REF!)</f>
        <v>#REF!</v>
      </c>
      <c r="F2156" s="696"/>
      <c r="G2156" s="695" t="e">
        <f>IF(#REF!="","",#REF!)</f>
        <v>#REF!</v>
      </c>
      <c r="H2156" s="696"/>
      <c r="I2156" s="695" t="e">
        <f>IF(#REF!="","",#REF!)</f>
        <v>#REF!</v>
      </c>
      <c r="J2156" s="696"/>
      <c r="K2156" s="230" t="e">
        <f>IF(#REF!="","",#REF!)</f>
        <v>#REF!</v>
      </c>
      <c r="L2156" s="230" t="e">
        <f>IF(#REF!="","",#REF!)</f>
        <v>#REF!</v>
      </c>
      <c r="M2156" s="695" t="e">
        <f>IF(#REF!="","",#REF!)</f>
        <v>#REF!</v>
      </c>
      <c r="N2156" s="696"/>
      <c r="O2156" s="230" t="e">
        <f>IF(#REF!="","",#REF!)</f>
        <v>#REF!</v>
      </c>
    </row>
    <row r="2157" spans="1:15" x14ac:dyDescent="0.2">
      <c r="A2157" s="45"/>
      <c r="B2157" s="45"/>
      <c r="C2157" s="45"/>
      <c r="D2157" s="45"/>
      <c r="E2157" s="45"/>
      <c r="F2157" s="45"/>
      <c r="G2157" s="45"/>
      <c r="H2157" s="45"/>
      <c r="I2157" s="45"/>
      <c r="J2157" s="45"/>
      <c r="K2157" s="45"/>
      <c r="L2157" s="45"/>
    </row>
    <row r="2158" spans="1:15" x14ac:dyDescent="0.2">
      <c r="A2158" s="45"/>
      <c r="B2158" s="45"/>
      <c r="C2158" s="45"/>
      <c r="D2158" s="45"/>
      <c r="E2158" s="45"/>
      <c r="F2158" s="45"/>
      <c r="G2158" s="45"/>
      <c r="H2158" s="45"/>
      <c r="I2158" s="45"/>
      <c r="J2158" s="45"/>
      <c r="K2158" s="45"/>
      <c r="L2158" s="45"/>
    </row>
    <row r="2159" spans="1:15" ht="15" x14ac:dyDescent="0.25">
      <c r="A2159" s="45"/>
      <c r="B2159" s="203" t="s">
        <v>206</v>
      </c>
      <c r="C2159" s="45"/>
      <c r="D2159" s="45"/>
      <c r="E2159" s="45"/>
      <c r="F2159" s="45"/>
      <c r="G2159" s="45"/>
      <c r="H2159" s="45"/>
      <c r="I2159" s="45"/>
      <c r="J2159" s="45"/>
      <c r="K2159" s="45"/>
      <c r="L2159" s="45"/>
    </row>
    <row r="2160" spans="1:15" ht="15" x14ac:dyDescent="0.25">
      <c r="A2160" s="45"/>
      <c r="B2160" s="203"/>
      <c r="C2160" s="45"/>
      <c r="D2160" s="45"/>
      <c r="E2160" s="45"/>
      <c r="F2160" s="45"/>
      <c r="G2160" s="45"/>
      <c r="H2160" s="45"/>
      <c r="I2160" s="45"/>
      <c r="J2160" s="45"/>
      <c r="K2160" s="45"/>
      <c r="L2160" s="45"/>
    </row>
    <row r="2161" spans="1:16" ht="27.75" customHeight="1" x14ac:dyDescent="0.2">
      <c r="B2161" s="204"/>
      <c r="C2161" s="441" t="s">
        <v>257</v>
      </c>
      <c r="D2161" s="441"/>
      <c r="E2161" s="441"/>
      <c r="F2161" s="442"/>
      <c r="G2161" s="718" t="e">
        <f>IF(#REF!="","",#REF!)</f>
        <v>#REF!</v>
      </c>
      <c r="K2161" s="684" t="s">
        <v>239</v>
      </c>
      <c r="L2161" s="744"/>
      <c r="M2161" s="744"/>
      <c r="N2161" s="744"/>
      <c r="O2161" s="685"/>
    </row>
    <row r="2162" spans="1:16" x14ac:dyDescent="0.2">
      <c r="C2162" s="441"/>
      <c r="D2162" s="441"/>
      <c r="E2162" s="441"/>
      <c r="F2162" s="442"/>
      <c r="G2162" s="720"/>
      <c r="K2162" s="707" t="e">
        <f>IF(#REF!="","",#REF!)</f>
        <v>#REF!</v>
      </c>
      <c r="L2162" s="708"/>
      <c r="M2162" s="708"/>
      <c r="N2162" s="708"/>
      <c r="O2162" s="708"/>
      <c r="P2162" s="709"/>
    </row>
    <row r="2163" spans="1:16" x14ac:dyDescent="0.2">
      <c r="C2163" s="204"/>
      <c r="D2163" s="204"/>
      <c r="E2163" s="204"/>
      <c r="F2163" s="345"/>
      <c r="G2163" s="346"/>
      <c r="H2163" s="115"/>
      <c r="K2163" s="710"/>
      <c r="L2163" s="711"/>
      <c r="M2163" s="711"/>
      <c r="N2163" s="711"/>
      <c r="O2163" s="711"/>
      <c r="P2163" s="712"/>
    </row>
    <row r="2164" spans="1:16" x14ac:dyDescent="0.2">
      <c r="C2164" s="115"/>
      <c r="D2164" s="115"/>
      <c r="E2164" s="115"/>
      <c r="F2164" s="115"/>
      <c r="G2164" s="115"/>
      <c r="H2164" s="115"/>
      <c r="K2164" s="713"/>
      <c r="L2164" s="714"/>
      <c r="M2164" s="714"/>
      <c r="N2164" s="714"/>
      <c r="O2164" s="714"/>
      <c r="P2164" s="715"/>
    </row>
    <row r="2165" spans="1:16" ht="15" x14ac:dyDescent="0.25">
      <c r="A2165" s="45"/>
      <c r="B2165" s="203"/>
      <c r="C2165" s="45"/>
      <c r="D2165" s="45"/>
      <c r="E2165" s="45"/>
      <c r="F2165" s="45"/>
      <c r="G2165" s="45"/>
      <c r="H2165" s="45"/>
      <c r="I2165" s="45"/>
      <c r="J2165" s="45"/>
      <c r="K2165" s="45"/>
      <c r="L2165" s="45"/>
    </row>
    <row r="2166" spans="1:16" ht="51" x14ac:dyDescent="0.2">
      <c r="A2166" s="45"/>
      <c r="B2166" s="726" t="s">
        <v>260</v>
      </c>
      <c r="C2166" s="727"/>
      <c r="D2166" s="335" t="s">
        <v>36</v>
      </c>
      <c r="E2166" s="335" t="s">
        <v>231</v>
      </c>
      <c r="F2166" s="335" t="s">
        <v>232</v>
      </c>
      <c r="G2166" s="335" t="s">
        <v>233</v>
      </c>
      <c r="H2166" s="335" t="s">
        <v>234</v>
      </c>
      <c r="I2166" s="335" t="s">
        <v>240</v>
      </c>
      <c r="J2166" s="335" t="s">
        <v>225</v>
      </c>
      <c r="K2166" s="335" t="s">
        <v>241</v>
      </c>
      <c r="L2166" s="335" t="s">
        <v>226</v>
      </c>
      <c r="M2166" s="335" t="s">
        <v>235</v>
      </c>
      <c r="N2166" s="335" t="s">
        <v>236</v>
      </c>
      <c r="O2166" s="335" t="s">
        <v>237</v>
      </c>
      <c r="P2166" s="335" t="s">
        <v>238</v>
      </c>
    </row>
    <row r="2167" spans="1:16" x14ac:dyDescent="0.2">
      <c r="A2167" s="45"/>
      <c r="B2167" s="728" t="e">
        <f>IF(#REF!="","",#REF!)</f>
        <v>#REF!</v>
      </c>
      <c r="C2167" s="729"/>
      <c r="D2167" s="315" t="e">
        <f>IF(#REF!="","",#REF!)</f>
        <v>#REF!</v>
      </c>
      <c r="E2167" s="315" t="e">
        <f>IF(#REF!="","",#REF!)</f>
        <v>#REF!</v>
      </c>
      <c r="F2167" s="315" t="e">
        <f>IF(#REF!="","",#REF!)</f>
        <v>#REF!</v>
      </c>
      <c r="G2167" s="315" t="e">
        <f>IF(#REF!="","",#REF!)</f>
        <v>#REF!</v>
      </c>
      <c r="H2167" s="315" t="e">
        <f>IF(#REF!="","",#REF!)</f>
        <v>#REF!</v>
      </c>
      <c r="I2167" s="315" t="e">
        <f>IF(#REF!="","",#REF!)</f>
        <v>#REF!</v>
      </c>
      <c r="J2167" s="315" t="e">
        <f>IF(#REF!="","",#REF!)</f>
        <v>#REF!</v>
      </c>
      <c r="K2167" s="315" t="e">
        <f>IF(#REF!="","",#REF!)</f>
        <v>#REF!</v>
      </c>
      <c r="L2167" s="315" t="e">
        <f>IF(#REF!="","",#REF!)</f>
        <v>#REF!</v>
      </c>
      <c r="M2167" s="315" t="e">
        <f>IF(#REF!="","",#REF!)</f>
        <v>#REF!</v>
      </c>
      <c r="N2167" s="315" t="e">
        <f>IF(#REF!="","",#REF!)</f>
        <v>#REF!</v>
      </c>
      <c r="O2167" s="315" t="e">
        <f>IF(#REF!="","",#REF!)</f>
        <v>#REF!</v>
      </c>
      <c r="P2167" s="315" t="e">
        <f>IF(#REF!="","",#REF!)</f>
        <v>#REF!</v>
      </c>
    </row>
    <row r="2168" spans="1:16" x14ac:dyDescent="0.2">
      <c r="A2168" s="45"/>
      <c r="B2168" s="728" t="e">
        <f>IF(#REF!="","",#REF!)</f>
        <v>#REF!</v>
      </c>
      <c r="C2168" s="729"/>
      <c r="D2168" s="315" t="e">
        <f>IF(#REF!="","",#REF!)</f>
        <v>#REF!</v>
      </c>
      <c r="E2168" s="315" t="e">
        <f>IF(#REF!="","",#REF!)</f>
        <v>#REF!</v>
      </c>
      <c r="F2168" s="315" t="e">
        <f>IF(#REF!="","",#REF!)</f>
        <v>#REF!</v>
      </c>
      <c r="G2168" s="315" t="e">
        <f>IF(#REF!="","",#REF!)</f>
        <v>#REF!</v>
      </c>
      <c r="H2168" s="315" t="e">
        <f>IF(#REF!="","",#REF!)</f>
        <v>#REF!</v>
      </c>
      <c r="I2168" s="315" t="e">
        <f>IF(#REF!="","",#REF!)</f>
        <v>#REF!</v>
      </c>
      <c r="J2168" s="315" t="e">
        <f>IF(#REF!="","",#REF!)</f>
        <v>#REF!</v>
      </c>
      <c r="K2168" s="315" t="e">
        <f>IF(#REF!="","",#REF!)</f>
        <v>#REF!</v>
      </c>
      <c r="L2168" s="315" t="e">
        <f>IF(#REF!="","",#REF!)</f>
        <v>#REF!</v>
      </c>
      <c r="M2168" s="315" t="e">
        <f>IF(#REF!="","",#REF!)</f>
        <v>#REF!</v>
      </c>
      <c r="N2168" s="315" t="e">
        <f>IF(#REF!="","",#REF!)</f>
        <v>#REF!</v>
      </c>
      <c r="O2168" s="315" t="e">
        <f>IF(#REF!="","",#REF!)</f>
        <v>#REF!</v>
      </c>
      <c r="P2168" s="315" t="e">
        <f>IF(#REF!="","",#REF!)</f>
        <v>#REF!</v>
      </c>
    </row>
    <row r="2169" spans="1:16" x14ac:dyDescent="0.2">
      <c r="A2169" s="45"/>
      <c r="B2169" s="728" t="e">
        <f>IF(#REF!="","",#REF!)</f>
        <v>#REF!</v>
      </c>
      <c r="C2169" s="729"/>
      <c r="D2169" s="315" t="e">
        <f>IF(#REF!="","",#REF!)</f>
        <v>#REF!</v>
      </c>
      <c r="E2169" s="315" t="e">
        <f>IF(#REF!="","",#REF!)</f>
        <v>#REF!</v>
      </c>
      <c r="F2169" s="315" t="e">
        <f>IF(#REF!="","",#REF!)</f>
        <v>#REF!</v>
      </c>
      <c r="G2169" s="315" t="e">
        <f>IF(#REF!="","",#REF!)</f>
        <v>#REF!</v>
      </c>
      <c r="H2169" s="315" t="e">
        <f>IF(#REF!="","",#REF!)</f>
        <v>#REF!</v>
      </c>
      <c r="I2169" s="315" t="e">
        <f>IF(#REF!="","",#REF!)</f>
        <v>#REF!</v>
      </c>
      <c r="J2169" s="315" t="e">
        <f>IF(#REF!="","",#REF!)</f>
        <v>#REF!</v>
      </c>
      <c r="K2169" s="315" t="e">
        <f>IF(#REF!="","",#REF!)</f>
        <v>#REF!</v>
      </c>
      <c r="L2169" s="315" t="e">
        <f>IF(#REF!="","",#REF!)</f>
        <v>#REF!</v>
      </c>
      <c r="M2169" s="315" t="e">
        <f>IF(#REF!="","",#REF!)</f>
        <v>#REF!</v>
      </c>
      <c r="N2169" s="315" t="e">
        <f>IF(#REF!="","",#REF!)</f>
        <v>#REF!</v>
      </c>
      <c r="O2169" s="315" t="e">
        <f>IF(#REF!="","",#REF!)</f>
        <v>#REF!</v>
      </c>
      <c r="P2169" s="315" t="e">
        <f>IF(#REF!="","",#REF!)</f>
        <v>#REF!</v>
      </c>
    </row>
    <row r="2170" spans="1:16" x14ac:dyDescent="0.2">
      <c r="A2170" s="45"/>
      <c r="B2170" s="728" t="e">
        <f>IF(#REF!="","",#REF!)</f>
        <v>#REF!</v>
      </c>
      <c r="C2170" s="729"/>
      <c r="D2170" s="315" t="e">
        <f>IF(#REF!="","",#REF!)</f>
        <v>#REF!</v>
      </c>
      <c r="E2170" s="315" t="e">
        <f>IF(#REF!="","",#REF!)</f>
        <v>#REF!</v>
      </c>
      <c r="F2170" s="315" t="e">
        <f>IF(#REF!="","",#REF!)</f>
        <v>#REF!</v>
      </c>
      <c r="G2170" s="315" t="e">
        <f>IF(#REF!="","",#REF!)</f>
        <v>#REF!</v>
      </c>
      <c r="H2170" s="315" t="e">
        <f>IF(#REF!="","",#REF!)</f>
        <v>#REF!</v>
      </c>
      <c r="I2170" s="315" t="e">
        <f>IF(#REF!="","",#REF!)</f>
        <v>#REF!</v>
      </c>
      <c r="J2170" s="315" t="e">
        <f>IF(#REF!="","",#REF!)</f>
        <v>#REF!</v>
      </c>
      <c r="K2170" s="315" t="e">
        <f>IF(#REF!="","",#REF!)</f>
        <v>#REF!</v>
      </c>
      <c r="L2170" s="315" t="e">
        <f>IF(#REF!="","",#REF!)</f>
        <v>#REF!</v>
      </c>
      <c r="M2170" s="315" t="e">
        <f>IF(#REF!="","",#REF!)</f>
        <v>#REF!</v>
      </c>
      <c r="N2170" s="315" t="e">
        <f>IF(#REF!="","",#REF!)</f>
        <v>#REF!</v>
      </c>
      <c r="O2170" s="315" t="e">
        <f>IF(#REF!="","",#REF!)</f>
        <v>#REF!</v>
      </c>
      <c r="P2170" s="315" t="e">
        <f>IF(#REF!="","",#REF!)</f>
        <v>#REF!</v>
      </c>
    </row>
    <row r="2171" spans="1:16" x14ac:dyDescent="0.2">
      <c r="A2171" s="45"/>
      <c r="B2171" s="728" t="e">
        <f>IF(#REF!="","",#REF!)</f>
        <v>#REF!</v>
      </c>
      <c r="C2171" s="729"/>
      <c r="D2171" s="315" t="e">
        <f>IF(#REF!="","",#REF!)</f>
        <v>#REF!</v>
      </c>
      <c r="E2171" s="315" t="e">
        <f>IF(#REF!="","",#REF!)</f>
        <v>#REF!</v>
      </c>
      <c r="F2171" s="315" t="e">
        <f>IF(#REF!="","",#REF!)</f>
        <v>#REF!</v>
      </c>
      <c r="G2171" s="315" t="e">
        <f>IF(#REF!="","",#REF!)</f>
        <v>#REF!</v>
      </c>
      <c r="H2171" s="315" t="e">
        <f>IF(#REF!="","",#REF!)</f>
        <v>#REF!</v>
      </c>
      <c r="I2171" s="315" t="e">
        <f>IF(#REF!="","",#REF!)</f>
        <v>#REF!</v>
      </c>
      <c r="J2171" s="315" t="e">
        <f>IF(#REF!="","",#REF!)</f>
        <v>#REF!</v>
      </c>
      <c r="K2171" s="315" t="e">
        <f>IF(#REF!="","",#REF!)</f>
        <v>#REF!</v>
      </c>
      <c r="L2171" s="315" t="e">
        <f>IF(#REF!="","",#REF!)</f>
        <v>#REF!</v>
      </c>
      <c r="M2171" s="315" t="e">
        <f>IF(#REF!="","",#REF!)</f>
        <v>#REF!</v>
      </c>
      <c r="N2171" s="315" t="e">
        <f>IF(#REF!="","",#REF!)</f>
        <v>#REF!</v>
      </c>
      <c r="O2171" s="315" t="e">
        <f>IF(#REF!="","",#REF!)</f>
        <v>#REF!</v>
      </c>
      <c r="P2171" s="315" t="e">
        <f>IF(#REF!="","",#REF!)</f>
        <v>#REF!</v>
      </c>
    </row>
    <row r="2172" spans="1:16" x14ac:dyDescent="0.2">
      <c r="A2172" s="45"/>
      <c r="B2172" s="728" t="e">
        <f>IF(#REF!="","",#REF!)</f>
        <v>#REF!</v>
      </c>
      <c r="C2172" s="729"/>
      <c r="D2172" s="315" t="e">
        <f>IF(#REF!="","",#REF!)</f>
        <v>#REF!</v>
      </c>
      <c r="E2172" s="315" t="e">
        <f>IF(#REF!="","",#REF!)</f>
        <v>#REF!</v>
      </c>
      <c r="F2172" s="315" t="e">
        <f>IF(#REF!="","",#REF!)</f>
        <v>#REF!</v>
      </c>
      <c r="G2172" s="315" t="e">
        <f>IF(#REF!="","",#REF!)</f>
        <v>#REF!</v>
      </c>
      <c r="H2172" s="315" t="e">
        <f>IF(#REF!="","",#REF!)</f>
        <v>#REF!</v>
      </c>
      <c r="I2172" s="315" t="e">
        <f>IF(#REF!="","",#REF!)</f>
        <v>#REF!</v>
      </c>
      <c r="J2172" s="315" t="e">
        <f>IF(#REF!="","",#REF!)</f>
        <v>#REF!</v>
      </c>
      <c r="K2172" s="315" t="e">
        <f>IF(#REF!="","",#REF!)</f>
        <v>#REF!</v>
      </c>
      <c r="L2172" s="315" t="e">
        <f>IF(#REF!="","",#REF!)</f>
        <v>#REF!</v>
      </c>
      <c r="M2172" s="315" t="e">
        <f>IF(#REF!="","",#REF!)</f>
        <v>#REF!</v>
      </c>
      <c r="N2172" s="315" t="e">
        <f>IF(#REF!="","",#REF!)</f>
        <v>#REF!</v>
      </c>
      <c r="O2172" s="315" t="e">
        <f>IF(#REF!="","",#REF!)</f>
        <v>#REF!</v>
      </c>
      <c r="P2172" s="315" t="e">
        <f>IF(#REF!="","",#REF!)</f>
        <v>#REF!</v>
      </c>
    </row>
    <row r="2173" spans="1:16" x14ac:dyDescent="0.2">
      <c r="A2173" s="45"/>
      <c r="B2173" s="728" t="e">
        <f>IF(#REF!="","",#REF!)</f>
        <v>#REF!</v>
      </c>
      <c r="C2173" s="729"/>
      <c r="D2173" s="315" t="e">
        <f>IF(#REF!="","",#REF!)</f>
        <v>#REF!</v>
      </c>
      <c r="E2173" s="315" t="e">
        <f>IF(#REF!="","",#REF!)</f>
        <v>#REF!</v>
      </c>
      <c r="F2173" s="315" t="e">
        <f>IF(#REF!="","",#REF!)</f>
        <v>#REF!</v>
      </c>
      <c r="G2173" s="315" t="e">
        <f>IF(#REF!="","",#REF!)</f>
        <v>#REF!</v>
      </c>
      <c r="H2173" s="315" t="e">
        <f>IF(#REF!="","",#REF!)</f>
        <v>#REF!</v>
      </c>
      <c r="I2173" s="315" t="e">
        <f>IF(#REF!="","",#REF!)</f>
        <v>#REF!</v>
      </c>
      <c r="J2173" s="315" t="e">
        <f>IF(#REF!="","",#REF!)</f>
        <v>#REF!</v>
      </c>
      <c r="K2173" s="315" t="e">
        <f>IF(#REF!="","",#REF!)</f>
        <v>#REF!</v>
      </c>
      <c r="L2173" s="315" t="e">
        <f>IF(#REF!="","",#REF!)</f>
        <v>#REF!</v>
      </c>
      <c r="M2173" s="315" t="e">
        <f>IF(#REF!="","",#REF!)</f>
        <v>#REF!</v>
      </c>
      <c r="N2173" s="315" t="e">
        <f>IF(#REF!="","",#REF!)</f>
        <v>#REF!</v>
      </c>
      <c r="O2173" s="315" t="e">
        <f>IF(#REF!="","",#REF!)</f>
        <v>#REF!</v>
      </c>
      <c r="P2173" s="315" t="e">
        <f>IF(#REF!="","",#REF!)</f>
        <v>#REF!</v>
      </c>
    </row>
    <row r="2174" spans="1:16" x14ac:dyDescent="0.2">
      <c r="A2174" s="45"/>
      <c r="B2174" s="728" t="e">
        <f>IF(#REF!="","",#REF!)</f>
        <v>#REF!</v>
      </c>
      <c r="C2174" s="729"/>
      <c r="D2174" s="315" t="e">
        <f>IF(#REF!="","",#REF!)</f>
        <v>#REF!</v>
      </c>
      <c r="E2174" s="315" t="e">
        <f>IF(#REF!="","",#REF!)</f>
        <v>#REF!</v>
      </c>
      <c r="F2174" s="315" t="e">
        <f>IF(#REF!="","",#REF!)</f>
        <v>#REF!</v>
      </c>
      <c r="G2174" s="315" t="e">
        <f>IF(#REF!="","",#REF!)</f>
        <v>#REF!</v>
      </c>
      <c r="H2174" s="315" t="e">
        <f>IF(#REF!="","",#REF!)</f>
        <v>#REF!</v>
      </c>
      <c r="I2174" s="315" t="e">
        <f>IF(#REF!="","",#REF!)</f>
        <v>#REF!</v>
      </c>
      <c r="J2174" s="315" t="e">
        <f>IF(#REF!="","",#REF!)</f>
        <v>#REF!</v>
      </c>
      <c r="K2174" s="315" t="e">
        <f>IF(#REF!="","",#REF!)</f>
        <v>#REF!</v>
      </c>
      <c r="L2174" s="315" t="e">
        <f>IF(#REF!="","",#REF!)</f>
        <v>#REF!</v>
      </c>
      <c r="M2174" s="315" t="e">
        <f>IF(#REF!="","",#REF!)</f>
        <v>#REF!</v>
      </c>
      <c r="N2174" s="315" t="e">
        <f>IF(#REF!="","",#REF!)</f>
        <v>#REF!</v>
      </c>
      <c r="O2174" s="315" t="e">
        <f>IF(#REF!="","",#REF!)</f>
        <v>#REF!</v>
      </c>
      <c r="P2174" s="315" t="e">
        <f>IF(#REF!="","",#REF!)</f>
        <v>#REF!</v>
      </c>
    </row>
    <row r="2175" spans="1:16" x14ac:dyDescent="0.2">
      <c r="A2175" s="45"/>
      <c r="B2175" s="728" t="e">
        <f>IF(#REF!="","",#REF!)</f>
        <v>#REF!</v>
      </c>
      <c r="C2175" s="729"/>
      <c r="D2175" s="315" t="e">
        <f>IF(#REF!="","",#REF!)</f>
        <v>#REF!</v>
      </c>
      <c r="E2175" s="315" t="e">
        <f>IF(#REF!="","",#REF!)</f>
        <v>#REF!</v>
      </c>
      <c r="F2175" s="315" t="e">
        <f>IF(#REF!="","",#REF!)</f>
        <v>#REF!</v>
      </c>
      <c r="G2175" s="315" t="e">
        <f>IF(#REF!="","",#REF!)</f>
        <v>#REF!</v>
      </c>
      <c r="H2175" s="315" t="e">
        <f>IF(#REF!="","",#REF!)</f>
        <v>#REF!</v>
      </c>
      <c r="I2175" s="315" t="e">
        <f>IF(#REF!="","",#REF!)</f>
        <v>#REF!</v>
      </c>
      <c r="J2175" s="315" t="e">
        <f>IF(#REF!="","",#REF!)</f>
        <v>#REF!</v>
      </c>
      <c r="K2175" s="315" t="e">
        <f>IF(#REF!="","",#REF!)</f>
        <v>#REF!</v>
      </c>
      <c r="L2175" s="315" t="e">
        <f>IF(#REF!="","",#REF!)</f>
        <v>#REF!</v>
      </c>
      <c r="M2175" s="315" t="e">
        <f>IF(#REF!="","",#REF!)</f>
        <v>#REF!</v>
      </c>
      <c r="N2175" s="315" t="e">
        <f>IF(#REF!="","",#REF!)</f>
        <v>#REF!</v>
      </c>
      <c r="O2175" s="315" t="e">
        <f>IF(#REF!="","",#REF!)</f>
        <v>#REF!</v>
      </c>
      <c r="P2175" s="315" t="e">
        <f>IF(#REF!="","",#REF!)</f>
        <v>#REF!</v>
      </c>
    </row>
    <row r="2176" spans="1:16" x14ac:dyDescent="0.2">
      <c r="A2176" s="45"/>
      <c r="B2176" s="728" t="e">
        <f>IF(#REF!="","",#REF!)</f>
        <v>#REF!</v>
      </c>
      <c r="C2176" s="729"/>
      <c r="D2176" s="315" t="e">
        <f>IF(#REF!="","",#REF!)</f>
        <v>#REF!</v>
      </c>
      <c r="E2176" s="315" t="e">
        <f>IF(#REF!="","",#REF!)</f>
        <v>#REF!</v>
      </c>
      <c r="F2176" s="315" t="e">
        <f>IF(#REF!="","",#REF!)</f>
        <v>#REF!</v>
      </c>
      <c r="G2176" s="315" t="e">
        <f>IF(#REF!="","",#REF!)</f>
        <v>#REF!</v>
      </c>
      <c r="H2176" s="315" t="e">
        <f>IF(#REF!="","",#REF!)</f>
        <v>#REF!</v>
      </c>
      <c r="I2176" s="315" t="e">
        <f>IF(#REF!="","",#REF!)</f>
        <v>#REF!</v>
      </c>
      <c r="J2176" s="315" t="e">
        <f>IF(#REF!="","",#REF!)</f>
        <v>#REF!</v>
      </c>
      <c r="K2176" s="315" t="e">
        <f>IF(#REF!="","",#REF!)</f>
        <v>#REF!</v>
      </c>
      <c r="L2176" s="315" t="e">
        <f>IF(#REF!="","",#REF!)</f>
        <v>#REF!</v>
      </c>
      <c r="M2176" s="315" t="e">
        <f>IF(#REF!="","",#REF!)</f>
        <v>#REF!</v>
      </c>
      <c r="N2176" s="315" t="e">
        <f>IF(#REF!="","",#REF!)</f>
        <v>#REF!</v>
      </c>
      <c r="O2176" s="315" t="e">
        <f>IF(#REF!="","",#REF!)</f>
        <v>#REF!</v>
      </c>
      <c r="P2176" s="315" t="e">
        <f>IF(#REF!="","",#REF!)</f>
        <v>#REF!</v>
      </c>
    </row>
    <row r="2177" spans="1:16" x14ac:dyDescent="0.2">
      <c r="A2177" s="45"/>
      <c r="B2177" s="45"/>
      <c r="C2177" s="45"/>
      <c r="D2177" s="45"/>
      <c r="E2177" s="45"/>
      <c r="F2177" s="45"/>
      <c r="G2177" s="45"/>
      <c r="H2177" s="45"/>
      <c r="I2177" s="45"/>
      <c r="J2177" s="45"/>
      <c r="K2177" s="45"/>
      <c r="L2177" s="45"/>
    </row>
    <row r="2178" spans="1:16" x14ac:dyDescent="0.2">
      <c r="A2178" s="45"/>
      <c r="B2178" s="45"/>
      <c r="C2178" s="45"/>
      <c r="D2178" s="45"/>
      <c r="E2178" s="45"/>
      <c r="F2178" s="45"/>
      <c r="G2178" s="45"/>
      <c r="H2178" s="45"/>
      <c r="I2178" s="45"/>
      <c r="J2178" s="45"/>
      <c r="K2178" s="45"/>
      <c r="L2178" s="45"/>
    </row>
    <row r="2179" spans="1:16" ht="12.75" customHeight="1" x14ac:dyDescent="0.2">
      <c r="C2179" s="441" t="s">
        <v>242</v>
      </c>
      <c r="D2179" s="441"/>
      <c r="E2179" s="441"/>
      <c r="F2179" s="441"/>
      <c r="G2179" s="718" t="e">
        <f>IF(#REF!="","",#REF!)</f>
        <v>#REF!</v>
      </c>
      <c r="H2179" s="45"/>
      <c r="K2179" s="745" t="s">
        <v>262</v>
      </c>
      <c r="L2179" s="746"/>
      <c r="M2179" s="746"/>
      <c r="N2179" s="746"/>
      <c r="O2179" s="747"/>
    </row>
    <row r="2180" spans="1:16" x14ac:dyDescent="0.2">
      <c r="A2180" s="45"/>
      <c r="B2180" s="45"/>
      <c r="C2180" s="441"/>
      <c r="D2180" s="441"/>
      <c r="E2180" s="441"/>
      <c r="F2180" s="441"/>
      <c r="G2180" s="719"/>
      <c r="K2180" s="707" t="e">
        <f>IF(#REF!="","",#REF!)</f>
        <v>#REF!</v>
      </c>
      <c r="L2180" s="708"/>
      <c r="M2180" s="708"/>
      <c r="N2180" s="708"/>
      <c r="O2180" s="708"/>
      <c r="P2180" s="709"/>
    </row>
    <row r="2181" spans="1:16" x14ac:dyDescent="0.2">
      <c r="A2181" s="45"/>
      <c r="B2181" s="45"/>
      <c r="C2181" s="441"/>
      <c r="D2181" s="441"/>
      <c r="E2181" s="441"/>
      <c r="F2181" s="441"/>
      <c r="G2181" s="719"/>
      <c r="K2181" s="710"/>
      <c r="L2181" s="711"/>
      <c r="M2181" s="711"/>
      <c r="N2181" s="711"/>
      <c r="O2181" s="711"/>
      <c r="P2181" s="712"/>
    </row>
    <row r="2182" spans="1:16" x14ac:dyDescent="0.2">
      <c r="A2182" s="45"/>
      <c r="B2182" s="45"/>
      <c r="C2182" s="441"/>
      <c r="D2182" s="441"/>
      <c r="E2182" s="441"/>
      <c r="F2182" s="441"/>
      <c r="G2182" s="720"/>
      <c r="K2182" s="713"/>
      <c r="L2182" s="714"/>
      <c r="M2182" s="714"/>
      <c r="N2182" s="714"/>
      <c r="O2182" s="714"/>
      <c r="P2182" s="715"/>
    </row>
    <row r="2183" spans="1:16" x14ac:dyDescent="0.2">
      <c r="A2183" s="45"/>
      <c r="B2183" s="45"/>
      <c r="C2183" s="45"/>
      <c r="D2183" s="45"/>
      <c r="E2183" s="45"/>
      <c r="F2183" s="45"/>
    </row>
    <row r="2184" spans="1:16" ht="12.75" customHeight="1" x14ac:dyDescent="0.2">
      <c r="A2184" s="45"/>
      <c r="B2184" s="45"/>
      <c r="C2184" s="721" t="s">
        <v>154</v>
      </c>
      <c r="D2184" s="722"/>
      <c r="E2184" s="722"/>
      <c r="F2184" s="722"/>
      <c r="G2184" s="723"/>
      <c r="K2184" s="721" t="s">
        <v>155</v>
      </c>
      <c r="L2184" s="722"/>
      <c r="M2184" s="723"/>
      <c r="N2184" s="45"/>
      <c r="O2184" s="45"/>
    </row>
    <row r="2185" spans="1:16" x14ac:dyDescent="0.2">
      <c r="A2185" s="45"/>
      <c r="B2185" s="45"/>
      <c r="C2185" s="707" t="e">
        <f>IF(#REF!="","",#REF!)</f>
        <v>#REF!</v>
      </c>
      <c r="D2185" s="708"/>
      <c r="E2185" s="708"/>
      <c r="F2185" s="708"/>
      <c r="G2185" s="708"/>
      <c r="H2185" s="709"/>
      <c r="K2185" s="707" t="e">
        <f>IF(#REF!="","",#REF!)</f>
        <v>#REF!</v>
      </c>
      <c r="L2185" s="708"/>
      <c r="M2185" s="708"/>
      <c r="N2185" s="708"/>
      <c r="O2185" s="708"/>
      <c r="P2185" s="709"/>
    </row>
    <row r="2186" spans="1:16" x14ac:dyDescent="0.2">
      <c r="A2186" s="45"/>
      <c r="B2186" s="45"/>
      <c r="C2186" s="710"/>
      <c r="D2186" s="711"/>
      <c r="E2186" s="711"/>
      <c r="F2186" s="711"/>
      <c r="G2186" s="711"/>
      <c r="H2186" s="712"/>
      <c r="K2186" s="710"/>
      <c r="L2186" s="711"/>
      <c r="M2186" s="711"/>
      <c r="N2186" s="711"/>
      <c r="O2186" s="711"/>
      <c r="P2186" s="712"/>
    </row>
    <row r="2187" spans="1:16" x14ac:dyDescent="0.2">
      <c r="A2187" s="45"/>
      <c r="B2187" s="45"/>
      <c r="C2187" s="710"/>
      <c r="D2187" s="711"/>
      <c r="E2187" s="711"/>
      <c r="F2187" s="711"/>
      <c r="G2187" s="711"/>
      <c r="H2187" s="712"/>
      <c r="K2187" s="710"/>
      <c r="L2187" s="711"/>
      <c r="M2187" s="711"/>
      <c r="N2187" s="711"/>
      <c r="O2187" s="711"/>
      <c r="P2187" s="712"/>
    </row>
    <row r="2188" spans="1:16" x14ac:dyDescent="0.2">
      <c r="A2188" s="45"/>
      <c r="B2188" s="45"/>
      <c r="C2188" s="710"/>
      <c r="D2188" s="711"/>
      <c r="E2188" s="711"/>
      <c r="F2188" s="711"/>
      <c r="G2188" s="711"/>
      <c r="H2188" s="712"/>
      <c r="K2188" s="710"/>
      <c r="L2188" s="711"/>
      <c r="M2188" s="711"/>
      <c r="N2188" s="711"/>
      <c r="O2188" s="711"/>
      <c r="P2188" s="712"/>
    </row>
    <row r="2189" spans="1:16" x14ac:dyDescent="0.2">
      <c r="A2189" s="45"/>
      <c r="B2189" s="45"/>
      <c r="C2189" s="710"/>
      <c r="D2189" s="711"/>
      <c r="E2189" s="711"/>
      <c r="F2189" s="711"/>
      <c r="G2189" s="711"/>
      <c r="H2189" s="712"/>
      <c r="K2189" s="710"/>
      <c r="L2189" s="711"/>
      <c r="M2189" s="711"/>
      <c r="N2189" s="711"/>
      <c r="O2189" s="711"/>
      <c r="P2189" s="712"/>
    </row>
    <row r="2190" spans="1:16" ht="12.75" customHeight="1" x14ac:dyDescent="0.2">
      <c r="A2190" s="45"/>
      <c r="B2190" s="45"/>
      <c r="C2190" s="710"/>
      <c r="D2190" s="711"/>
      <c r="E2190" s="711"/>
      <c r="F2190" s="711"/>
      <c r="G2190" s="711"/>
      <c r="H2190" s="712"/>
      <c r="J2190" s="45"/>
      <c r="K2190" s="710"/>
      <c r="L2190" s="711"/>
      <c r="M2190" s="711"/>
      <c r="N2190" s="711"/>
      <c r="O2190" s="711"/>
      <c r="P2190" s="712"/>
    </row>
    <row r="2191" spans="1:16" ht="12.75" customHeight="1" x14ac:dyDescent="0.2">
      <c r="A2191" s="45"/>
      <c r="B2191" s="45"/>
      <c r="C2191" s="713"/>
      <c r="D2191" s="714"/>
      <c r="E2191" s="714"/>
      <c r="F2191" s="714"/>
      <c r="G2191" s="714"/>
      <c r="H2191" s="715"/>
      <c r="K2191" s="713"/>
      <c r="L2191" s="714"/>
      <c r="M2191" s="714"/>
      <c r="N2191" s="714"/>
      <c r="O2191" s="714"/>
      <c r="P2191" s="715"/>
    </row>
    <row r="2192" spans="1:16" x14ac:dyDescent="0.2">
      <c r="A2192" s="45"/>
      <c r="B2192" s="45"/>
      <c r="J2192" s="45"/>
    </row>
    <row r="2193" spans="1:16" x14ac:dyDescent="0.2">
      <c r="A2193" s="45"/>
      <c r="B2193" s="45"/>
      <c r="C2193" s="45"/>
      <c r="D2193" s="45"/>
      <c r="E2193" s="45"/>
      <c r="F2193" s="45"/>
      <c r="J2193" s="45"/>
      <c r="K2193" s="45"/>
      <c r="L2193" s="45"/>
    </row>
    <row r="2194" spans="1:16" ht="15" x14ac:dyDescent="0.25">
      <c r="A2194" s="45"/>
      <c r="B2194" s="203" t="s">
        <v>207</v>
      </c>
      <c r="C2194" s="45"/>
      <c r="D2194" s="45"/>
      <c r="E2194" s="45"/>
      <c r="F2194" s="45"/>
      <c r="J2194" s="45"/>
      <c r="K2194" s="45"/>
      <c r="L2194" s="45"/>
    </row>
    <row r="2195" spans="1:16" ht="12.75" customHeight="1" x14ac:dyDescent="0.2">
      <c r="A2195" s="45"/>
      <c r="B2195" s="45"/>
      <c r="C2195" s="45"/>
      <c r="D2195" s="45"/>
      <c r="E2195" s="45"/>
      <c r="F2195" s="45"/>
      <c r="J2195" s="45"/>
      <c r="K2195" s="45"/>
      <c r="L2195" s="45"/>
    </row>
    <row r="2196" spans="1:16" ht="12.75" customHeight="1" x14ac:dyDescent="0.2">
      <c r="A2196" s="45"/>
      <c r="B2196" s="45"/>
      <c r="C2196" s="457" t="s">
        <v>132</v>
      </c>
      <c r="D2196" s="457"/>
      <c r="E2196" s="457"/>
      <c r="F2196" s="458"/>
      <c r="G2196" s="718" t="e">
        <f>IF(#REF!="","",#REF!)</f>
        <v>#REF!</v>
      </c>
      <c r="J2196" s="426" t="s">
        <v>133</v>
      </c>
      <c r="K2196" s="426"/>
      <c r="L2196" s="426"/>
      <c r="M2196" s="427"/>
      <c r="N2196" s="718" t="e">
        <f>IF(#REF!="","",#REF!)</f>
        <v>#REF!</v>
      </c>
    </row>
    <row r="2197" spans="1:16" x14ac:dyDescent="0.2">
      <c r="A2197" s="45"/>
      <c r="B2197" s="45"/>
      <c r="C2197" s="457"/>
      <c r="D2197" s="457"/>
      <c r="E2197" s="457"/>
      <c r="F2197" s="458"/>
      <c r="G2197" s="719"/>
      <c r="J2197" s="426"/>
      <c r="K2197" s="426"/>
      <c r="L2197" s="426"/>
      <c r="M2197" s="427"/>
      <c r="N2197" s="719"/>
    </row>
    <row r="2198" spans="1:16" x14ac:dyDescent="0.2">
      <c r="A2198" s="45"/>
      <c r="B2198" s="45"/>
      <c r="C2198" s="457"/>
      <c r="D2198" s="457"/>
      <c r="E2198" s="457"/>
      <c r="F2198" s="458"/>
      <c r="G2198" s="720"/>
      <c r="J2198" s="426"/>
      <c r="K2198" s="426"/>
      <c r="L2198" s="426"/>
      <c r="M2198" s="427"/>
      <c r="N2198" s="720"/>
    </row>
    <row r="2199" spans="1:16" x14ac:dyDescent="0.2">
      <c r="A2199" s="45"/>
      <c r="B2199" s="45"/>
      <c r="C2199" s="45"/>
      <c r="D2199" s="45"/>
      <c r="E2199" s="45"/>
      <c r="F2199" s="45"/>
      <c r="J2199" s="45"/>
      <c r="K2199" s="45"/>
      <c r="L2199" s="45"/>
    </row>
    <row r="2200" spans="1:16" x14ac:dyDescent="0.2">
      <c r="A2200" s="45"/>
      <c r="B2200" s="45"/>
      <c r="C2200" s="45"/>
      <c r="D2200" s="45"/>
      <c r="E2200" s="45"/>
      <c r="F2200" s="45"/>
      <c r="J2200" s="45"/>
      <c r="K2200" s="730" t="s">
        <v>212</v>
      </c>
      <c r="L2200" s="731"/>
      <c r="M2200" s="731"/>
      <c r="N2200" s="731"/>
      <c r="O2200" s="732"/>
    </row>
    <row r="2201" spans="1:16" x14ac:dyDescent="0.2">
      <c r="A2201" s="45"/>
      <c r="B2201" s="45"/>
      <c r="C2201" s="45"/>
      <c r="D2201" s="45"/>
      <c r="E2201" s="45"/>
      <c r="F2201" s="45"/>
      <c r="J2201" s="45"/>
      <c r="K2201" s="733"/>
      <c r="L2201" s="734"/>
      <c r="M2201" s="734"/>
      <c r="N2201" s="734"/>
      <c r="O2201" s="735"/>
    </row>
    <row r="2202" spans="1:16" ht="12.75" customHeight="1" x14ac:dyDescent="0.2">
      <c r="A2202" s="45"/>
      <c r="B2202" s="45"/>
      <c r="C2202" s="721" t="s">
        <v>131</v>
      </c>
      <c r="D2202" s="722"/>
      <c r="E2202" s="722"/>
      <c r="F2202" s="722"/>
      <c r="G2202" s="723"/>
      <c r="J2202" s="45"/>
      <c r="K2202" s="736"/>
      <c r="L2202" s="737"/>
      <c r="M2202" s="737"/>
      <c r="N2202" s="737"/>
      <c r="O2202" s="738"/>
    </row>
    <row r="2203" spans="1:16" x14ac:dyDescent="0.2">
      <c r="A2203" s="45"/>
      <c r="B2203" s="45"/>
      <c r="C2203" s="707" t="e">
        <f>IF(#REF!="","",#REF!)</f>
        <v>#REF!</v>
      </c>
      <c r="D2203" s="708"/>
      <c r="E2203" s="708"/>
      <c r="F2203" s="708"/>
      <c r="G2203" s="708"/>
      <c r="H2203" s="709"/>
      <c r="J2203" s="45"/>
      <c r="K2203" s="748" t="e">
        <f>IF(#REF!="","",#REF!)</f>
        <v>#REF!</v>
      </c>
      <c r="L2203" s="749"/>
      <c r="M2203" s="749"/>
      <c r="N2203" s="749"/>
      <c r="O2203" s="749"/>
      <c r="P2203" s="750"/>
    </row>
    <row r="2204" spans="1:16" x14ac:dyDescent="0.2">
      <c r="A2204" s="45"/>
      <c r="B2204" s="45"/>
      <c r="C2204" s="710"/>
      <c r="D2204" s="711"/>
      <c r="E2204" s="711"/>
      <c r="F2204" s="711"/>
      <c r="G2204" s="711"/>
      <c r="H2204" s="712"/>
      <c r="J2204" s="45"/>
      <c r="K2204" s="751"/>
      <c r="L2204" s="752"/>
      <c r="M2204" s="752"/>
      <c r="N2204" s="752"/>
      <c r="O2204" s="752"/>
      <c r="P2204" s="753"/>
    </row>
    <row r="2205" spans="1:16" x14ac:dyDescent="0.2">
      <c r="A2205" s="45"/>
      <c r="B2205" s="45"/>
      <c r="C2205" s="710"/>
      <c r="D2205" s="711"/>
      <c r="E2205" s="711"/>
      <c r="F2205" s="711"/>
      <c r="G2205" s="711"/>
      <c r="H2205" s="712"/>
      <c r="J2205" s="45"/>
      <c r="K2205" s="751"/>
      <c r="L2205" s="752"/>
      <c r="M2205" s="752"/>
      <c r="N2205" s="752"/>
      <c r="O2205" s="752"/>
      <c r="P2205" s="753"/>
    </row>
    <row r="2206" spans="1:16" x14ac:dyDescent="0.2">
      <c r="A2206" s="45"/>
      <c r="B2206" s="45"/>
      <c r="C2206" s="710"/>
      <c r="D2206" s="711"/>
      <c r="E2206" s="711"/>
      <c r="F2206" s="711"/>
      <c r="G2206" s="711"/>
      <c r="H2206" s="712"/>
      <c r="J2206" s="45"/>
      <c r="K2206" s="751"/>
      <c r="L2206" s="752"/>
      <c r="M2206" s="752"/>
      <c r="N2206" s="752"/>
      <c r="O2206" s="752"/>
      <c r="P2206" s="753"/>
    </row>
    <row r="2207" spans="1:16" x14ac:dyDescent="0.2">
      <c r="A2207" s="45"/>
      <c r="B2207" s="45"/>
      <c r="C2207" s="710"/>
      <c r="D2207" s="711"/>
      <c r="E2207" s="711"/>
      <c r="F2207" s="711"/>
      <c r="G2207" s="711"/>
      <c r="H2207" s="712"/>
      <c r="J2207" s="45"/>
      <c r="K2207" s="751"/>
      <c r="L2207" s="752"/>
      <c r="M2207" s="752"/>
      <c r="N2207" s="752"/>
      <c r="O2207" s="752"/>
      <c r="P2207" s="753"/>
    </row>
    <row r="2208" spans="1:16" x14ac:dyDescent="0.2">
      <c r="A2208" s="45"/>
      <c r="B2208" s="45"/>
      <c r="C2208" s="710"/>
      <c r="D2208" s="711"/>
      <c r="E2208" s="711"/>
      <c r="F2208" s="711"/>
      <c r="G2208" s="711"/>
      <c r="H2208" s="712"/>
      <c r="J2208" s="45"/>
      <c r="K2208" s="751"/>
      <c r="L2208" s="752"/>
      <c r="M2208" s="752"/>
      <c r="N2208" s="752"/>
      <c r="O2208" s="752"/>
      <c r="P2208" s="753"/>
    </row>
    <row r="2209" spans="1:16" x14ac:dyDescent="0.2">
      <c r="A2209" s="45"/>
      <c r="B2209" s="45"/>
      <c r="C2209" s="713"/>
      <c r="D2209" s="714"/>
      <c r="E2209" s="714"/>
      <c r="F2209" s="714"/>
      <c r="G2209" s="714"/>
      <c r="H2209" s="715"/>
      <c r="J2209" s="45"/>
      <c r="K2209" s="754"/>
      <c r="L2209" s="755"/>
      <c r="M2209" s="755"/>
      <c r="N2209" s="755"/>
      <c r="O2209" s="755"/>
      <c r="P2209" s="756"/>
    </row>
    <row r="2210" spans="1:16" x14ac:dyDescent="0.2">
      <c r="A2210" s="45"/>
      <c r="B2210" s="45"/>
      <c r="C2210" s="45"/>
      <c r="D2210" s="45"/>
      <c r="E2210" s="45"/>
      <c r="F2210" s="45"/>
      <c r="J2210" s="45"/>
      <c r="K2210" s="45"/>
      <c r="L2210" s="45"/>
    </row>
    <row r="2211" spans="1:16" x14ac:dyDescent="0.2">
      <c r="A2211" s="45"/>
      <c r="B2211" s="45"/>
      <c r="C2211" s="457" t="s">
        <v>134</v>
      </c>
      <c r="D2211" s="457"/>
      <c r="E2211" s="457"/>
      <c r="F2211" s="458"/>
      <c r="G2211" s="718" t="e">
        <f>IF(#REF!="","",#REF!)</f>
        <v>#REF!</v>
      </c>
      <c r="J2211" s="426" t="s">
        <v>135</v>
      </c>
      <c r="K2211" s="426"/>
      <c r="L2211" s="426"/>
      <c r="M2211" s="427"/>
      <c r="N2211" s="718" t="e">
        <f>IF(#REF!="","",#REF!)</f>
        <v>#REF!</v>
      </c>
    </row>
    <row r="2212" spans="1:16" x14ac:dyDescent="0.2">
      <c r="A2212" s="45"/>
      <c r="B2212" s="45"/>
      <c r="C2212" s="457"/>
      <c r="D2212" s="457"/>
      <c r="E2212" s="457"/>
      <c r="F2212" s="458"/>
      <c r="G2212" s="719"/>
      <c r="J2212" s="426"/>
      <c r="K2212" s="426"/>
      <c r="L2212" s="426"/>
      <c r="M2212" s="427"/>
      <c r="N2212" s="719"/>
    </row>
    <row r="2213" spans="1:16" x14ac:dyDescent="0.2">
      <c r="A2213" s="45"/>
      <c r="B2213" s="45"/>
      <c r="C2213" s="457"/>
      <c r="D2213" s="457"/>
      <c r="E2213" s="457"/>
      <c r="F2213" s="458"/>
      <c r="G2213" s="720"/>
      <c r="J2213" s="426"/>
      <c r="K2213" s="426"/>
      <c r="L2213" s="426"/>
      <c r="M2213" s="427"/>
      <c r="N2213" s="720"/>
    </row>
    <row r="2214" spans="1:16" x14ac:dyDescent="0.2">
      <c r="A2214" s="45"/>
      <c r="B2214" s="45"/>
      <c r="C2214" s="45"/>
      <c r="D2214" s="45"/>
      <c r="E2214" s="45"/>
      <c r="F2214" s="45"/>
      <c r="J2214" s="45"/>
      <c r="K2214" s="45"/>
      <c r="L2214" s="45"/>
    </row>
    <row r="2215" spans="1:16" x14ac:dyDescent="0.2">
      <c r="A2215" s="45"/>
      <c r="B2215" s="45"/>
      <c r="C2215" s="457" t="s">
        <v>264</v>
      </c>
      <c r="D2215" s="457"/>
      <c r="E2215" s="457"/>
      <c r="F2215" s="458"/>
      <c r="G2215" s="718" t="e">
        <f>IF(#REF!="","",#REF!)</f>
        <v>#REF!</v>
      </c>
      <c r="J2215" s="426" t="s">
        <v>136</v>
      </c>
      <c r="K2215" s="426"/>
      <c r="L2215" s="426"/>
      <c r="M2215" s="427"/>
      <c r="N2215" s="718" t="e">
        <f>IF(#REF!="","",#REF!)</f>
        <v>#REF!</v>
      </c>
    </row>
    <row r="2216" spans="1:16" x14ac:dyDescent="0.2">
      <c r="A2216" s="45"/>
      <c r="B2216" s="45"/>
      <c r="C2216" s="457"/>
      <c r="D2216" s="457"/>
      <c r="E2216" s="457"/>
      <c r="F2216" s="458"/>
      <c r="G2216" s="719"/>
      <c r="J2216" s="426"/>
      <c r="K2216" s="426"/>
      <c r="L2216" s="426"/>
      <c r="M2216" s="427"/>
      <c r="N2216" s="719"/>
    </row>
    <row r="2217" spans="1:16" x14ac:dyDescent="0.2">
      <c r="A2217" s="45"/>
      <c r="B2217" s="45"/>
      <c r="C2217" s="457"/>
      <c r="D2217" s="457"/>
      <c r="E2217" s="457"/>
      <c r="F2217" s="458"/>
      <c r="G2217" s="720"/>
      <c r="J2217" s="426"/>
      <c r="K2217" s="426"/>
      <c r="L2217" s="426"/>
      <c r="M2217" s="427"/>
      <c r="N2217" s="720"/>
    </row>
    <row r="2218" spans="1:16" x14ac:dyDescent="0.2">
      <c r="A2218" s="45"/>
      <c r="B2218" s="45"/>
      <c r="C2218" s="45"/>
      <c r="D2218" s="45"/>
      <c r="E2218" s="45"/>
      <c r="F2218" s="45"/>
      <c r="J2218" s="45"/>
      <c r="K2218" s="45"/>
      <c r="L2218" s="45"/>
    </row>
    <row r="2219" spans="1:16" ht="12.75" customHeight="1" x14ac:dyDescent="0.2">
      <c r="A2219" s="45"/>
      <c r="B2219" s="45"/>
      <c r="C2219" s="721" t="s">
        <v>164</v>
      </c>
      <c r="D2219" s="722"/>
      <c r="E2219" s="722"/>
      <c r="F2219" s="722"/>
      <c r="G2219" s="723"/>
      <c r="J2219" s="334"/>
      <c r="K2219" s="334"/>
      <c r="L2219" s="334"/>
    </row>
    <row r="2220" spans="1:16" x14ac:dyDescent="0.2">
      <c r="A2220" s="45"/>
      <c r="B2220" s="45"/>
      <c r="C2220" s="707" t="e">
        <f>IF(#REF!="","",#REF!)</f>
        <v>#REF!</v>
      </c>
      <c r="D2220" s="708"/>
      <c r="E2220" s="708"/>
      <c r="F2220" s="708"/>
      <c r="G2220" s="708"/>
      <c r="H2220" s="709"/>
      <c r="J2220" s="334"/>
      <c r="K2220" s="334"/>
      <c r="L2220" s="334"/>
      <c r="M2220" s="332" t="s">
        <v>165</v>
      </c>
      <c r="N2220" s="724" t="e">
        <f>IF(#REF!="","",#REF!)</f>
        <v>#REF!</v>
      </c>
      <c r="O2220" s="725"/>
    </row>
    <row r="2221" spans="1:16" x14ac:dyDescent="0.2">
      <c r="A2221" s="45"/>
      <c r="B2221" s="45"/>
      <c r="C2221" s="710"/>
      <c r="D2221" s="711"/>
      <c r="E2221" s="711"/>
      <c r="F2221" s="711"/>
      <c r="G2221" s="711"/>
      <c r="H2221" s="712"/>
      <c r="J2221" s="334"/>
      <c r="K2221" s="334"/>
      <c r="L2221" s="334"/>
      <c r="M2221" s="347"/>
      <c r="N2221" s="35"/>
    </row>
    <row r="2222" spans="1:16" x14ac:dyDescent="0.2">
      <c r="A2222" s="45"/>
      <c r="B2222" s="45"/>
      <c r="C2222" s="710"/>
      <c r="D2222" s="711"/>
      <c r="E2222" s="711"/>
      <c r="F2222" s="711"/>
      <c r="G2222" s="711"/>
      <c r="H2222" s="712"/>
      <c r="J2222" s="45"/>
      <c r="K2222" s="45"/>
      <c r="L2222" s="45"/>
      <c r="M2222" s="347"/>
      <c r="N2222" s="35"/>
    </row>
    <row r="2223" spans="1:16" ht="12.75" customHeight="1" x14ac:dyDescent="0.2">
      <c r="A2223" s="45"/>
      <c r="B2223" s="45"/>
      <c r="C2223" s="710"/>
      <c r="D2223" s="711"/>
      <c r="E2223" s="711"/>
      <c r="F2223" s="711"/>
      <c r="G2223" s="711"/>
      <c r="H2223" s="712"/>
      <c r="J2223" s="461" t="s">
        <v>166</v>
      </c>
      <c r="K2223" s="461"/>
      <c r="L2223" s="461"/>
      <c r="M2223" s="461"/>
      <c r="N2223" s="697" t="e">
        <f>IF(#REF!="","",#REF!)</f>
        <v>#REF!</v>
      </c>
      <c r="O2223" s="698"/>
    </row>
    <row r="2224" spans="1:16" x14ac:dyDescent="0.2">
      <c r="A2224" s="45"/>
      <c r="B2224" s="45"/>
      <c r="C2224" s="710"/>
      <c r="D2224" s="711"/>
      <c r="E2224" s="711"/>
      <c r="F2224" s="711"/>
      <c r="G2224" s="711"/>
      <c r="H2224" s="712"/>
      <c r="J2224" s="461"/>
      <c r="K2224" s="461"/>
      <c r="L2224" s="461"/>
      <c r="M2224" s="461"/>
      <c r="N2224" s="699"/>
      <c r="O2224" s="700"/>
    </row>
    <row r="2225" spans="1:16" x14ac:dyDescent="0.2">
      <c r="A2225" s="45"/>
      <c r="B2225" s="45"/>
      <c r="C2225" s="710"/>
      <c r="D2225" s="711"/>
      <c r="E2225" s="711"/>
      <c r="F2225" s="711"/>
      <c r="G2225" s="711"/>
      <c r="H2225" s="712"/>
      <c r="J2225" s="45"/>
      <c r="K2225" s="45"/>
      <c r="L2225" s="45"/>
    </row>
    <row r="2226" spans="1:16" x14ac:dyDescent="0.2">
      <c r="A2226" s="45"/>
      <c r="B2226" s="45"/>
      <c r="C2226" s="713"/>
      <c r="D2226" s="714"/>
      <c r="E2226" s="714"/>
      <c r="F2226" s="714"/>
      <c r="G2226" s="714"/>
      <c r="H2226" s="715"/>
      <c r="J2226" s="45"/>
      <c r="K2226" s="45"/>
      <c r="L2226" s="45"/>
    </row>
    <row r="2227" spans="1:16" x14ac:dyDescent="0.2">
      <c r="A2227" s="45"/>
      <c r="B2227" s="45"/>
      <c r="C2227" s="45"/>
      <c r="D2227" s="45"/>
      <c r="E2227" s="45"/>
      <c r="F2227" s="45"/>
      <c r="J2227" s="45"/>
      <c r="K2227" s="45"/>
      <c r="L2227" s="45"/>
    </row>
    <row r="2228" spans="1:16" ht="12.75" customHeight="1" x14ac:dyDescent="0.2">
      <c r="A2228" s="45"/>
      <c r="C2228" s="461" t="s">
        <v>244</v>
      </c>
      <c r="D2228" s="461"/>
      <c r="E2228" s="461"/>
      <c r="F2228" s="427"/>
      <c r="G2228" s="697" t="e">
        <f>IF(#REF!="","",#REF!)</f>
        <v>#REF!</v>
      </c>
      <c r="H2228" s="698"/>
      <c r="K2228" s="701" t="s">
        <v>245</v>
      </c>
      <c r="L2228" s="702"/>
      <c r="M2228" s="702"/>
      <c r="N2228" s="702"/>
      <c r="O2228" s="703"/>
    </row>
    <row r="2229" spans="1:16" ht="12.75" customHeight="1" x14ac:dyDescent="0.2">
      <c r="A2229" s="45"/>
      <c r="C2229" s="461"/>
      <c r="D2229" s="461"/>
      <c r="E2229" s="461"/>
      <c r="F2229" s="427"/>
      <c r="G2229" s="699"/>
      <c r="H2229" s="700"/>
      <c r="K2229" s="704"/>
      <c r="L2229" s="705"/>
      <c r="M2229" s="705"/>
      <c r="N2229" s="705"/>
      <c r="O2229" s="706"/>
    </row>
    <row r="2230" spans="1:16" x14ac:dyDescent="0.2">
      <c r="A2230" s="45"/>
      <c r="B2230" s="45"/>
      <c r="C2230" s="45"/>
      <c r="D2230" s="45"/>
      <c r="E2230" s="45"/>
      <c r="F2230" s="45"/>
      <c r="J2230" s="45"/>
      <c r="K2230" s="707" t="e">
        <f>IF(#REF!="","",#REF!)</f>
        <v>#REF!</v>
      </c>
      <c r="L2230" s="708"/>
      <c r="M2230" s="708"/>
      <c r="N2230" s="708"/>
      <c r="O2230" s="708"/>
      <c r="P2230" s="709"/>
    </row>
    <row r="2231" spans="1:16" ht="12.75" customHeight="1" x14ac:dyDescent="0.2">
      <c r="A2231" s="45"/>
      <c r="B2231" s="45"/>
      <c r="C2231" s="45"/>
      <c r="D2231" s="45"/>
      <c r="E2231" s="45"/>
      <c r="F2231" s="45"/>
      <c r="J2231" s="45"/>
      <c r="K2231" s="710"/>
      <c r="L2231" s="711"/>
      <c r="M2231" s="711"/>
      <c r="N2231" s="711"/>
      <c r="O2231" s="711"/>
      <c r="P2231" s="712"/>
    </row>
    <row r="2232" spans="1:16" ht="12.75" customHeight="1" x14ac:dyDescent="0.2">
      <c r="A2232" s="45"/>
      <c r="B2232" s="716" t="s">
        <v>243</v>
      </c>
      <c r="C2232" s="716"/>
      <c r="D2232" s="716"/>
      <c r="E2232" s="716"/>
      <c r="F2232" s="717"/>
      <c r="G2232" s="718" t="e">
        <f>IF(#REF!="","",#REF!)</f>
        <v>#REF!</v>
      </c>
      <c r="J2232" s="45"/>
      <c r="K2232" s="710"/>
      <c r="L2232" s="711"/>
      <c r="M2232" s="711"/>
      <c r="N2232" s="711"/>
      <c r="O2232" s="711"/>
      <c r="P2232" s="712"/>
    </row>
    <row r="2233" spans="1:16" x14ac:dyDescent="0.2">
      <c r="A2233" s="45"/>
      <c r="B2233" s="716"/>
      <c r="C2233" s="716"/>
      <c r="D2233" s="716"/>
      <c r="E2233" s="716"/>
      <c r="F2233" s="717"/>
      <c r="G2233" s="719"/>
      <c r="J2233" s="45"/>
      <c r="K2233" s="710"/>
      <c r="L2233" s="711"/>
      <c r="M2233" s="711"/>
      <c r="N2233" s="711"/>
      <c r="O2233" s="711"/>
      <c r="P2233" s="712"/>
    </row>
    <row r="2234" spans="1:16" x14ac:dyDescent="0.2">
      <c r="A2234" s="45"/>
      <c r="B2234" s="716"/>
      <c r="C2234" s="716"/>
      <c r="D2234" s="716"/>
      <c r="E2234" s="716"/>
      <c r="F2234" s="717"/>
      <c r="G2234" s="719"/>
      <c r="J2234" s="45"/>
      <c r="K2234" s="710"/>
      <c r="L2234" s="711"/>
      <c r="M2234" s="711"/>
      <c r="N2234" s="711"/>
      <c r="O2234" s="711"/>
      <c r="P2234" s="712"/>
    </row>
    <row r="2235" spans="1:16" x14ac:dyDescent="0.2">
      <c r="A2235" s="45"/>
      <c r="B2235" s="716"/>
      <c r="C2235" s="716"/>
      <c r="D2235" s="716"/>
      <c r="E2235" s="716"/>
      <c r="F2235" s="717"/>
      <c r="G2235" s="720"/>
      <c r="J2235" s="45"/>
      <c r="K2235" s="710"/>
      <c r="L2235" s="711"/>
      <c r="M2235" s="711"/>
      <c r="N2235" s="711"/>
      <c r="O2235" s="711"/>
      <c r="P2235" s="712"/>
    </row>
    <row r="2236" spans="1:16" x14ac:dyDescent="0.2">
      <c r="A2236" s="45"/>
      <c r="B2236" s="45"/>
      <c r="C2236" s="45"/>
      <c r="D2236" s="45"/>
      <c r="E2236" s="45"/>
      <c r="F2236" s="45"/>
      <c r="J2236" s="45"/>
      <c r="K2236" s="713"/>
      <c r="L2236" s="714"/>
      <c r="M2236" s="714"/>
      <c r="N2236" s="714"/>
      <c r="O2236" s="714"/>
      <c r="P2236" s="715"/>
    </row>
    <row r="2237" spans="1:16" x14ac:dyDescent="0.2">
      <c r="A2237" s="45"/>
      <c r="J2237" s="45"/>
    </row>
    <row r="2238" spans="1:16" ht="12.75" customHeight="1" x14ac:dyDescent="0.2">
      <c r="A2238" s="45"/>
      <c r="B2238" s="457" t="s">
        <v>246</v>
      </c>
      <c r="C2238" s="457"/>
      <c r="D2238" s="457"/>
      <c r="E2238" s="457"/>
      <c r="F2238" s="458"/>
      <c r="G2238" s="718" t="e">
        <f>IF(#REF!="","",#REF!)</f>
        <v>#REF!</v>
      </c>
      <c r="I2238" s="457" t="s">
        <v>247</v>
      </c>
      <c r="J2238" s="457"/>
      <c r="K2238" s="457"/>
      <c r="L2238" s="457"/>
      <c r="M2238" s="458"/>
      <c r="N2238" s="718" t="e">
        <f>IF(#REF!="","",#REF!)</f>
        <v>#REF!</v>
      </c>
    </row>
    <row r="2239" spans="1:16" x14ac:dyDescent="0.2">
      <c r="A2239" s="45"/>
      <c r="B2239" s="457"/>
      <c r="C2239" s="457"/>
      <c r="D2239" s="457"/>
      <c r="E2239" s="457"/>
      <c r="F2239" s="458"/>
      <c r="G2239" s="719"/>
      <c r="I2239" s="457"/>
      <c r="J2239" s="457"/>
      <c r="K2239" s="457"/>
      <c r="L2239" s="457"/>
      <c r="M2239" s="458"/>
      <c r="N2239" s="719"/>
    </row>
    <row r="2240" spans="1:16" x14ac:dyDescent="0.2">
      <c r="A2240" s="45"/>
      <c r="B2240" s="457"/>
      <c r="C2240" s="457"/>
      <c r="D2240" s="457"/>
      <c r="E2240" s="457"/>
      <c r="F2240" s="458"/>
      <c r="G2240" s="719"/>
      <c r="I2240" s="457"/>
      <c r="J2240" s="457"/>
      <c r="K2240" s="457"/>
      <c r="L2240" s="457"/>
      <c r="M2240" s="458"/>
      <c r="N2240" s="719"/>
    </row>
    <row r="2241" spans="1:15" x14ac:dyDescent="0.2">
      <c r="A2241" s="45"/>
      <c r="B2241" s="457"/>
      <c r="C2241" s="457"/>
      <c r="D2241" s="457"/>
      <c r="E2241" s="457"/>
      <c r="F2241" s="458"/>
      <c r="G2241" s="720"/>
      <c r="I2241" s="457"/>
      <c r="J2241" s="457"/>
      <c r="K2241" s="457"/>
      <c r="L2241" s="457"/>
      <c r="M2241" s="458"/>
      <c r="N2241" s="720"/>
    </row>
    <row r="2242" spans="1:15" x14ac:dyDescent="0.2">
      <c r="A2242" s="45"/>
      <c r="J2242" s="45"/>
    </row>
    <row r="2243" spans="1:15" ht="12.75" customHeight="1" x14ac:dyDescent="0.2">
      <c r="A2243" s="45"/>
      <c r="B2243" s="457" t="s">
        <v>283</v>
      </c>
      <c r="C2243" s="457"/>
      <c r="D2243" s="457"/>
      <c r="E2243" s="457"/>
      <c r="F2243" s="458"/>
      <c r="G2243" s="718" t="e">
        <f>IF(#REF!="","",#REF!)</f>
        <v>#REF!</v>
      </c>
      <c r="J2243" s="45"/>
    </row>
    <row r="2244" spans="1:15" x14ac:dyDescent="0.2">
      <c r="A2244" s="45"/>
      <c r="B2244" s="457"/>
      <c r="C2244" s="457"/>
      <c r="D2244" s="457"/>
      <c r="E2244" s="457"/>
      <c r="F2244" s="458"/>
      <c r="G2244" s="719"/>
      <c r="J2244" s="45"/>
    </row>
    <row r="2245" spans="1:15" x14ac:dyDescent="0.2">
      <c r="A2245" s="45"/>
      <c r="B2245" s="457"/>
      <c r="C2245" s="457"/>
      <c r="D2245" s="457"/>
      <c r="E2245" s="457"/>
      <c r="F2245" s="458"/>
      <c r="G2245" s="719"/>
      <c r="J2245" s="45"/>
    </row>
    <row r="2246" spans="1:15" x14ac:dyDescent="0.2">
      <c r="A2246" s="45"/>
      <c r="B2246" s="457"/>
      <c r="C2246" s="457"/>
      <c r="D2246" s="457"/>
      <c r="E2246" s="457"/>
      <c r="F2246" s="458"/>
      <c r="G2246" s="720"/>
      <c r="J2246" s="45"/>
    </row>
    <row r="2247" spans="1:15" x14ac:dyDescent="0.2">
      <c r="A2247" s="45"/>
      <c r="J2247" s="45"/>
    </row>
    <row r="2248" spans="1:15" x14ac:dyDescent="0.2">
      <c r="A2248" s="45"/>
      <c r="B2248" s="45"/>
      <c r="C2248" s="45"/>
      <c r="D2248" s="45"/>
      <c r="E2248" s="45"/>
      <c r="F2248" s="45"/>
      <c r="J2248" s="45"/>
    </row>
    <row r="2249" spans="1:15" ht="15" x14ac:dyDescent="0.25">
      <c r="A2249" s="45"/>
      <c r="B2249" s="203" t="s">
        <v>208</v>
      </c>
      <c r="C2249" s="45"/>
      <c r="D2249" s="45"/>
      <c r="E2249" s="45"/>
      <c r="F2249" s="45"/>
      <c r="J2249" s="45"/>
      <c r="K2249" s="45"/>
      <c r="L2249" s="45"/>
    </row>
    <row r="2250" spans="1:15" x14ac:dyDescent="0.2">
      <c r="A2250" s="45"/>
      <c r="B2250" s="45"/>
      <c r="C2250" s="45"/>
      <c r="D2250" s="45"/>
      <c r="E2250" s="45"/>
      <c r="F2250" s="45"/>
      <c r="J2250" s="45"/>
      <c r="K2250" s="45"/>
      <c r="L2250" s="45"/>
    </row>
    <row r="2251" spans="1:15" x14ac:dyDescent="0.2">
      <c r="C2251" s="742" t="s">
        <v>73</v>
      </c>
      <c r="D2251" s="743"/>
      <c r="E2251" s="45"/>
      <c r="F2251" s="45"/>
      <c r="J2251" s="60" t="s">
        <v>74</v>
      </c>
      <c r="K2251" s="45"/>
      <c r="L2251" s="45"/>
      <c r="M2251" s="45"/>
      <c r="N2251" s="45"/>
    </row>
    <row r="2252" spans="1:15" x14ac:dyDescent="0.2">
      <c r="A2252" s="45"/>
      <c r="C2252" s="757" t="e">
        <f>IF(#REF!="","",#REF!)</f>
        <v>#REF!</v>
      </c>
      <c r="D2252" s="758"/>
      <c r="E2252" s="758"/>
      <c r="F2252" s="758"/>
      <c r="G2252" s="758"/>
      <c r="H2252" s="759"/>
      <c r="J2252" s="757" t="e">
        <f>IF(#REF!="","",#REF!)</f>
        <v>#REF!</v>
      </c>
      <c r="K2252" s="758"/>
      <c r="L2252" s="758"/>
      <c r="M2252" s="758"/>
      <c r="N2252" s="758"/>
      <c r="O2252" s="759"/>
    </row>
    <row r="2253" spans="1:15" x14ac:dyDescent="0.2">
      <c r="A2253" s="45"/>
      <c r="C2253" s="760"/>
      <c r="D2253" s="761"/>
      <c r="E2253" s="761"/>
      <c r="F2253" s="761"/>
      <c r="G2253" s="761"/>
      <c r="H2253" s="762"/>
      <c r="J2253" s="760"/>
      <c r="K2253" s="761"/>
      <c r="L2253" s="761"/>
      <c r="M2253" s="761"/>
      <c r="N2253" s="761"/>
      <c r="O2253" s="762"/>
    </row>
    <row r="2254" spans="1:15" x14ac:dyDescent="0.2">
      <c r="A2254" s="45"/>
      <c r="C2254" s="760"/>
      <c r="D2254" s="761"/>
      <c r="E2254" s="761"/>
      <c r="F2254" s="761"/>
      <c r="G2254" s="761"/>
      <c r="H2254" s="762"/>
      <c r="J2254" s="760"/>
      <c r="K2254" s="761"/>
      <c r="L2254" s="761"/>
      <c r="M2254" s="761"/>
      <c r="N2254" s="761"/>
      <c r="O2254" s="762"/>
    </row>
    <row r="2255" spans="1:15" x14ac:dyDescent="0.2">
      <c r="A2255" s="45"/>
      <c r="C2255" s="760"/>
      <c r="D2255" s="761"/>
      <c r="E2255" s="761"/>
      <c r="F2255" s="761"/>
      <c r="G2255" s="761"/>
      <c r="H2255" s="762"/>
      <c r="J2255" s="760"/>
      <c r="K2255" s="761"/>
      <c r="L2255" s="761"/>
      <c r="M2255" s="761"/>
      <c r="N2255" s="761"/>
      <c r="O2255" s="762"/>
    </row>
    <row r="2256" spans="1:15" x14ac:dyDescent="0.2">
      <c r="A2256" s="45"/>
      <c r="C2256" s="760"/>
      <c r="D2256" s="761"/>
      <c r="E2256" s="761"/>
      <c r="F2256" s="761"/>
      <c r="G2256" s="761"/>
      <c r="H2256" s="762"/>
      <c r="J2256" s="760"/>
      <c r="K2256" s="761"/>
      <c r="L2256" s="761"/>
      <c r="M2256" s="761"/>
      <c r="N2256" s="761"/>
      <c r="O2256" s="762"/>
    </row>
    <row r="2257" spans="1:17" x14ac:dyDescent="0.2">
      <c r="A2257" s="45"/>
      <c r="C2257" s="760"/>
      <c r="D2257" s="761"/>
      <c r="E2257" s="761"/>
      <c r="F2257" s="761"/>
      <c r="G2257" s="761"/>
      <c r="H2257" s="762"/>
      <c r="J2257" s="760"/>
      <c r="K2257" s="761"/>
      <c r="L2257" s="761"/>
      <c r="M2257" s="761"/>
      <c r="N2257" s="761"/>
      <c r="O2257" s="762"/>
    </row>
    <row r="2258" spans="1:17" x14ac:dyDescent="0.2">
      <c r="A2258" s="45"/>
      <c r="C2258" s="763"/>
      <c r="D2258" s="764"/>
      <c r="E2258" s="764"/>
      <c r="F2258" s="764"/>
      <c r="G2258" s="764"/>
      <c r="H2258" s="765"/>
      <c r="J2258" s="763"/>
      <c r="K2258" s="764"/>
      <c r="L2258" s="764"/>
      <c r="M2258" s="764"/>
      <c r="N2258" s="764"/>
      <c r="O2258" s="765"/>
    </row>
    <row r="2259" spans="1:17" x14ac:dyDescent="0.2">
      <c r="A2259" s="45"/>
      <c r="B2259" s="45"/>
      <c r="C2259" s="45"/>
      <c r="D2259" s="45"/>
      <c r="E2259" s="45"/>
      <c r="F2259" s="45"/>
      <c r="G2259" s="45"/>
      <c r="H2259" s="45"/>
      <c r="I2259" s="45"/>
      <c r="J2259" s="45"/>
      <c r="K2259" s="45"/>
      <c r="L2259" s="45"/>
    </row>
    <row r="2260" spans="1:17" x14ac:dyDescent="0.2">
      <c r="A2260" s="45"/>
      <c r="B2260" s="45"/>
      <c r="C2260" s="45"/>
      <c r="D2260" s="45"/>
      <c r="E2260" s="45"/>
      <c r="F2260" s="45"/>
      <c r="G2260" s="45"/>
      <c r="H2260" s="45"/>
      <c r="I2260" s="45"/>
      <c r="J2260" s="45"/>
      <c r="K2260" s="45"/>
      <c r="L2260" s="45"/>
    </row>
    <row r="2261" spans="1:17" ht="15.75" thickBot="1" x14ac:dyDescent="0.25">
      <c r="A2261" s="769" t="e">
        <f>CONCATENATE("Proponente: ",#REF!)</f>
        <v>#REF!</v>
      </c>
      <c r="B2261" s="769"/>
      <c r="C2261" s="769"/>
      <c r="D2261" s="769"/>
      <c r="E2261" s="769"/>
      <c r="F2261" s="769"/>
      <c r="G2261" s="769"/>
      <c r="H2261" s="769"/>
      <c r="I2261" s="769"/>
      <c r="J2261" s="769"/>
      <c r="K2261" s="769"/>
      <c r="L2261" s="769"/>
      <c r="M2261" s="769"/>
      <c r="N2261" s="769"/>
      <c r="O2261" s="769"/>
      <c r="P2261" s="769"/>
      <c r="Q2261" s="769"/>
    </row>
    <row r="2263" spans="1:17" ht="15" x14ac:dyDescent="0.25">
      <c r="B2263" s="203" t="str">
        <f>Máximo!$B$13</f>
        <v>Critérios de Inclusão</v>
      </c>
      <c r="E2263" s="80" t="e">
        <f>IF(#REF!="","",#REF!)</f>
        <v>#REF!</v>
      </c>
    </row>
    <row r="2266" spans="1:17" ht="15" x14ac:dyDescent="0.25">
      <c r="B2266" s="203" t="str">
        <f>Máximo!$B$24</f>
        <v>Qualificação do Fornecedor</v>
      </c>
    </row>
    <row r="2282" spans="2:16" ht="15" x14ac:dyDescent="0.25">
      <c r="B2282" s="203" t="str">
        <f>Máximo!$B$30</f>
        <v>Produto</v>
      </c>
    </row>
    <row r="2284" spans="2:16" ht="12.75" customHeight="1" x14ac:dyDescent="0.2">
      <c r="D2284" s="204"/>
      <c r="E2284" s="204"/>
      <c r="F2284" s="209" t="s">
        <v>211</v>
      </c>
      <c r="G2284" s="205" t="e">
        <f>IF(#REF!="","",#REF!)</f>
        <v>#REF!</v>
      </c>
    </row>
    <row r="2286" spans="2:16" x14ac:dyDescent="0.2">
      <c r="C2286" s="210"/>
      <c r="D2286" s="211"/>
      <c r="E2286" s="211"/>
      <c r="F2286" s="211"/>
      <c r="G2286" s="211"/>
      <c r="H2286" s="211"/>
      <c r="I2286" s="211"/>
      <c r="J2286" s="211"/>
      <c r="K2286" s="211"/>
      <c r="L2286" s="211"/>
      <c r="M2286" s="211"/>
      <c r="N2286" s="211"/>
      <c r="O2286" s="211"/>
      <c r="P2286" s="212"/>
    </row>
    <row r="2287" spans="2:16" x14ac:dyDescent="0.2">
      <c r="C2287" s="213"/>
      <c r="D2287" s="35"/>
      <c r="E2287" s="35"/>
      <c r="F2287" s="35"/>
      <c r="G2287" s="35"/>
      <c r="H2287" s="35"/>
      <c r="I2287" s="35"/>
      <c r="J2287" s="35"/>
      <c r="K2287" s="35"/>
      <c r="L2287" s="35"/>
      <c r="M2287" s="35"/>
      <c r="N2287" s="35"/>
      <c r="O2287" s="35"/>
      <c r="P2287" s="214"/>
    </row>
    <row r="2288" spans="2:16" x14ac:dyDescent="0.2">
      <c r="C2288" s="213"/>
      <c r="D2288" s="35"/>
      <c r="E2288" s="35"/>
      <c r="F2288" s="35"/>
      <c r="G2288" s="35"/>
      <c r="H2288" s="35"/>
      <c r="I2288" s="35"/>
      <c r="J2288" s="35"/>
      <c r="K2288" s="35"/>
      <c r="L2288" s="35"/>
      <c r="M2288" s="35"/>
      <c r="N2288" s="35"/>
      <c r="O2288" s="35"/>
      <c r="P2288" s="214"/>
    </row>
    <row r="2289" spans="3:16" x14ac:dyDescent="0.2">
      <c r="C2289" s="213"/>
      <c r="D2289" s="35"/>
      <c r="E2289" s="35"/>
      <c r="F2289" s="35"/>
      <c r="G2289" s="35"/>
      <c r="H2289" s="35"/>
      <c r="I2289" s="35"/>
      <c r="J2289" s="35"/>
      <c r="K2289" s="35"/>
      <c r="L2289" s="35"/>
      <c r="M2289" s="35"/>
      <c r="N2289" s="35"/>
      <c r="O2289" s="35"/>
      <c r="P2289" s="214"/>
    </row>
    <row r="2290" spans="3:16" x14ac:dyDescent="0.2">
      <c r="C2290" s="213"/>
      <c r="D2290" s="35"/>
      <c r="E2290" s="35"/>
      <c r="F2290" s="35"/>
      <c r="G2290" s="35"/>
      <c r="H2290" s="35"/>
      <c r="I2290" s="35"/>
      <c r="J2290" s="35"/>
      <c r="K2290" s="35"/>
      <c r="L2290" s="35"/>
      <c r="M2290" s="35"/>
      <c r="N2290" s="35"/>
      <c r="O2290" s="35"/>
      <c r="P2290" s="214"/>
    </row>
    <row r="2291" spans="3:16" x14ac:dyDescent="0.2">
      <c r="C2291" s="213"/>
      <c r="D2291" s="35"/>
      <c r="E2291" s="35"/>
      <c r="F2291" s="35"/>
      <c r="G2291" s="35"/>
      <c r="H2291" s="35"/>
      <c r="I2291" s="35"/>
      <c r="J2291" s="35"/>
      <c r="K2291" s="35"/>
      <c r="L2291" s="35"/>
      <c r="M2291" s="35"/>
      <c r="N2291" s="35"/>
      <c r="O2291" s="35"/>
      <c r="P2291" s="214"/>
    </row>
    <row r="2292" spans="3:16" x14ac:dyDescent="0.2">
      <c r="C2292" s="213"/>
      <c r="D2292" s="35"/>
      <c r="E2292" s="35"/>
      <c r="F2292" s="35"/>
      <c r="G2292" s="35"/>
      <c r="H2292" s="35"/>
      <c r="I2292" s="35"/>
      <c r="J2292" s="35"/>
      <c r="K2292" s="35"/>
      <c r="L2292" s="35"/>
      <c r="M2292" s="35"/>
      <c r="N2292" s="35"/>
      <c r="O2292" s="35"/>
      <c r="P2292" s="214"/>
    </row>
    <row r="2293" spans="3:16" x14ac:dyDescent="0.2">
      <c r="C2293" s="213"/>
      <c r="D2293" s="35"/>
      <c r="E2293" s="35"/>
      <c r="F2293" s="35"/>
      <c r="G2293" s="35"/>
      <c r="H2293" s="35"/>
      <c r="I2293" s="35"/>
      <c r="J2293" s="35"/>
      <c r="K2293" s="35"/>
      <c r="L2293" s="35"/>
      <c r="M2293" s="35"/>
      <c r="N2293" s="35"/>
      <c r="O2293" s="35"/>
      <c r="P2293" s="214"/>
    </row>
    <row r="2294" spans="3:16" x14ac:dyDescent="0.2">
      <c r="C2294" s="213"/>
      <c r="D2294" s="35"/>
      <c r="E2294" s="35"/>
      <c r="F2294" s="35"/>
      <c r="G2294" s="35"/>
      <c r="H2294" s="35"/>
      <c r="I2294" s="35"/>
      <c r="J2294" s="35"/>
      <c r="K2294" s="35"/>
      <c r="L2294" s="35"/>
      <c r="M2294" s="35"/>
      <c r="N2294" s="35"/>
      <c r="O2294" s="35"/>
      <c r="P2294" s="214"/>
    </row>
    <row r="2295" spans="3:16" x14ac:dyDescent="0.2">
      <c r="C2295" s="213"/>
      <c r="D2295" s="35"/>
      <c r="E2295" s="35"/>
      <c r="F2295" s="35"/>
      <c r="G2295" s="35"/>
      <c r="H2295" s="35"/>
      <c r="I2295" s="35"/>
      <c r="J2295" s="35"/>
      <c r="K2295" s="35"/>
      <c r="L2295" s="35"/>
      <c r="M2295" s="35"/>
      <c r="N2295" s="35"/>
      <c r="O2295" s="35"/>
      <c r="P2295" s="214"/>
    </row>
    <row r="2296" spans="3:16" x14ac:dyDescent="0.2">
      <c r="C2296" s="213"/>
      <c r="D2296" s="35"/>
      <c r="E2296" s="35"/>
      <c r="F2296" s="35"/>
      <c r="G2296" s="35"/>
      <c r="H2296" s="35"/>
      <c r="I2296" s="35"/>
      <c r="J2296" s="35"/>
      <c r="K2296" s="35"/>
      <c r="L2296" s="35"/>
      <c r="M2296" s="35"/>
      <c r="N2296" s="35"/>
      <c r="O2296" s="35"/>
      <c r="P2296" s="214"/>
    </row>
    <row r="2297" spans="3:16" x14ac:dyDescent="0.2">
      <c r="C2297" s="213"/>
      <c r="D2297" s="35"/>
      <c r="E2297" s="35"/>
      <c r="F2297" s="35"/>
      <c r="G2297" s="35"/>
      <c r="H2297" s="35"/>
      <c r="I2297" s="35"/>
      <c r="J2297" s="35"/>
      <c r="K2297" s="35"/>
      <c r="L2297" s="35"/>
      <c r="M2297" s="35"/>
      <c r="N2297" s="35"/>
      <c r="O2297" s="35"/>
      <c r="P2297" s="214"/>
    </row>
    <row r="2298" spans="3:16" x14ac:dyDescent="0.2">
      <c r="C2298" s="213"/>
      <c r="D2298" s="35"/>
      <c r="E2298" s="35"/>
      <c r="F2298" s="35"/>
      <c r="G2298" s="35"/>
      <c r="H2298" s="35"/>
      <c r="I2298" s="35"/>
      <c r="J2298" s="35"/>
      <c r="K2298" s="35"/>
      <c r="L2298" s="35"/>
      <c r="M2298" s="35"/>
      <c r="N2298" s="35"/>
      <c r="O2298" s="35"/>
      <c r="P2298" s="214"/>
    </row>
    <row r="2299" spans="3:16" x14ac:dyDescent="0.2">
      <c r="C2299" s="213"/>
      <c r="D2299" s="35"/>
      <c r="E2299" s="35"/>
      <c r="F2299" s="35"/>
      <c r="G2299" s="35"/>
      <c r="H2299" s="35"/>
      <c r="I2299" s="35"/>
      <c r="J2299" s="35"/>
      <c r="K2299" s="35"/>
      <c r="L2299" s="35"/>
      <c r="M2299" s="35"/>
      <c r="N2299" s="35"/>
      <c r="O2299" s="35"/>
      <c r="P2299" s="214"/>
    </row>
    <row r="2300" spans="3:16" x14ac:dyDescent="0.2">
      <c r="C2300" s="213"/>
      <c r="D2300" s="35"/>
      <c r="E2300" s="35"/>
      <c r="F2300" s="35"/>
      <c r="G2300" s="35"/>
      <c r="H2300" s="35"/>
      <c r="I2300" s="35"/>
      <c r="J2300" s="35"/>
      <c r="K2300" s="35"/>
      <c r="L2300" s="35"/>
      <c r="M2300" s="35"/>
      <c r="N2300" s="35"/>
      <c r="O2300" s="35"/>
      <c r="P2300" s="214"/>
    </row>
    <row r="2301" spans="3:16" x14ac:dyDescent="0.2">
      <c r="C2301" s="213"/>
      <c r="D2301" s="35"/>
      <c r="E2301" s="35"/>
      <c r="F2301" s="35"/>
      <c r="G2301" s="35"/>
      <c r="H2301" s="35"/>
      <c r="I2301" s="35"/>
      <c r="J2301" s="35"/>
      <c r="K2301" s="35"/>
      <c r="L2301" s="35"/>
      <c r="M2301" s="35"/>
      <c r="N2301" s="35"/>
      <c r="O2301" s="35"/>
      <c r="P2301" s="214"/>
    </row>
    <row r="2302" spans="3:16" x14ac:dyDescent="0.2">
      <c r="C2302" s="213"/>
      <c r="D2302" s="35"/>
      <c r="E2302" s="35"/>
      <c r="F2302" s="35"/>
      <c r="G2302" s="35"/>
      <c r="H2302" s="35"/>
      <c r="I2302" s="35"/>
      <c r="J2302" s="35"/>
      <c r="K2302" s="35"/>
      <c r="L2302" s="35"/>
      <c r="M2302" s="35"/>
      <c r="N2302" s="35"/>
      <c r="O2302" s="35"/>
      <c r="P2302" s="214"/>
    </row>
    <row r="2303" spans="3:16" x14ac:dyDescent="0.2">
      <c r="C2303" s="213"/>
      <c r="D2303" s="35"/>
      <c r="E2303" s="35"/>
      <c r="F2303" s="35"/>
      <c r="G2303" s="35"/>
      <c r="H2303" s="35"/>
      <c r="I2303" s="35"/>
      <c r="J2303" s="35"/>
      <c r="K2303" s="35"/>
      <c r="L2303" s="35"/>
      <c r="M2303" s="35"/>
      <c r="N2303" s="35"/>
      <c r="O2303" s="35"/>
      <c r="P2303" s="214"/>
    </row>
    <row r="2304" spans="3:16" x14ac:dyDescent="0.2">
      <c r="C2304" s="213"/>
      <c r="D2304" s="35"/>
      <c r="E2304" s="35"/>
      <c r="F2304" s="35"/>
      <c r="G2304" s="35"/>
      <c r="H2304" s="35"/>
      <c r="I2304" s="35"/>
      <c r="J2304" s="35"/>
      <c r="K2304" s="35"/>
      <c r="L2304" s="35"/>
      <c r="M2304" s="35"/>
      <c r="N2304" s="35"/>
      <c r="O2304" s="35"/>
      <c r="P2304" s="214"/>
    </row>
    <row r="2305" spans="3:16" x14ac:dyDescent="0.2">
      <c r="C2305" s="213"/>
      <c r="D2305" s="35"/>
      <c r="E2305" s="35"/>
      <c r="F2305" s="35"/>
      <c r="G2305" s="35"/>
      <c r="H2305" s="35"/>
      <c r="I2305" s="35"/>
      <c r="J2305" s="35"/>
      <c r="K2305" s="35"/>
      <c r="L2305" s="35"/>
      <c r="M2305" s="35"/>
      <c r="N2305" s="35"/>
      <c r="O2305" s="35"/>
      <c r="P2305" s="214"/>
    </row>
    <row r="2306" spans="3:16" x14ac:dyDescent="0.2">
      <c r="C2306" s="213"/>
      <c r="D2306" s="35"/>
      <c r="E2306" s="35"/>
      <c r="F2306" s="35"/>
      <c r="G2306" s="35"/>
      <c r="H2306" s="35"/>
      <c r="I2306" s="35"/>
      <c r="J2306" s="35"/>
      <c r="K2306" s="35"/>
      <c r="L2306" s="35"/>
      <c r="M2306" s="35"/>
      <c r="N2306" s="35"/>
      <c r="O2306" s="35"/>
      <c r="P2306" s="214"/>
    </row>
    <row r="2307" spans="3:16" x14ac:dyDescent="0.2">
      <c r="C2307" s="213"/>
      <c r="D2307" s="35"/>
      <c r="E2307" s="35"/>
      <c r="F2307" s="35"/>
      <c r="G2307" s="35"/>
      <c r="H2307" s="35"/>
      <c r="I2307" s="35"/>
      <c r="J2307" s="35"/>
      <c r="K2307" s="35"/>
      <c r="L2307" s="35"/>
      <c r="M2307" s="35"/>
      <c r="N2307" s="35"/>
      <c r="O2307" s="35"/>
      <c r="P2307" s="214"/>
    </row>
    <row r="2308" spans="3:16" x14ac:dyDescent="0.2">
      <c r="C2308" s="213"/>
      <c r="D2308" s="35"/>
      <c r="E2308" s="35"/>
      <c r="F2308" s="35"/>
      <c r="G2308" s="35"/>
      <c r="H2308" s="35"/>
      <c r="I2308" s="35"/>
      <c r="J2308" s="35"/>
      <c r="K2308" s="35"/>
      <c r="L2308" s="35"/>
      <c r="M2308" s="35"/>
      <c r="N2308" s="35"/>
      <c r="O2308" s="35"/>
      <c r="P2308" s="214"/>
    </row>
    <row r="2309" spans="3:16" x14ac:dyDescent="0.2">
      <c r="C2309" s="213"/>
      <c r="D2309" s="35"/>
      <c r="E2309" s="35"/>
      <c r="F2309" s="35"/>
      <c r="G2309" s="35"/>
      <c r="H2309" s="35"/>
      <c r="I2309" s="35"/>
      <c r="J2309" s="35"/>
      <c r="K2309" s="35"/>
      <c r="L2309" s="35"/>
      <c r="M2309" s="35"/>
      <c r="N2309" s="35"/>
      <c r="O2309" s="35"/>
      <c r="P2309" s="214"/>
    </row>
    <row r="2310" spans="3:16" x14ac:dyDescent="0.2">
      <c r="C2310" s="213"/>
      <c r="D2310" s="35"/>
      <c r="E2310" s="35"/>
      <c r="F2310" s="35"/>
      <c r="G2310" s="35"/>
      <c r="H2310" s="35"/>
      <c r="I2310" s="35"/>
      <c r="J2310" s="35"/>
      <c r="K2310" s="35"/>
      <c r="L2310" s="35"/>
      <c r="M2310" s="35"/>
      <c r="N2310" s="35"/>
      <c r="O2310" s="35"/>
      <c r="P2310" s="214"/>
    </row>
    <row r="2311" spans="3:16" x14ac:dyDescent="0.2">
      <c r="C2311" s="213"/>
      <c r="D2311" s="35"/>
      <c r="E2311" s="35"/>
      <c r="F2311" s="35"/>
      <c r="G2311" s="35"/>
      <c r="H2311" s="35"/>
      <c r="I2311" s="35"/>
      <c r="J2311" s="35"/>
      <c r="K2311" s="35"/>
      <c r="L2311" s="35"/>
      <c r="M2311" s="35"/>
      <c r="N2311" s="35"/>
      <c r="O2311" s="35"/>
      <c r="P2311" s="214"/>
    </row>
    <row r="2312" spans="3:16" x14ac:dyDescent="0.2">
      <c r="C2312" s="213"/>
      <c r="D2312" s="35"/>
      <c r="E2312" s="35"/>
      <c r="F2312" s="35"/>
      <c r="G2312" s="35"/>
      <c r="H2312" s="35"/>
      <c r="I2312" s="35"/>
      <c r="J2312" s="35"/>
      <c r="K2312" s="35"/>
      <c r="L2312" s="35"/>
      <c r="M2312" s="35"/>
      <c r="N2312" s="35"/>
      <c r="O2312" s="35"/>
      <c r="P2312" s="214"/>
    </row>
    <row r="2313" spans="3:16" x14ac:dyDescent="0.2">
      <c r="C2313" s="213"/>
      <c r="D2313" s="35"/>
      <c r="E2313" s="35"/>
      <c r="F2313" s="35"/>
      <c r="G2313" s="35"/>
      <c r="H2313" s="35"/>
      <c r="I2313" s="35"/>
      <c r="J2313" s="35"/>
      <c r="K2313" s="35"/>
      <c r="L2313" s="35"/>
      <c r="M2313" s="35"/>
      <c r="N2313" s="35"/>
      <c r="O2313" s="35"/>
      <c r="P2313" s="214"/>
    </row>
    <row r="2314" spans="3:16" x14ac:dyDescent="0.2">
      <c r="C2314" s="213"/>
      <c r="D2314" s="35"/>
      <c r="E2314" s="35"/>
      <c r="F2314" s="35"/>
      <c r="G2314" s="35"/>
      <c r="H2314" s="35"/>
      <c r="I2314" s="35"/>
      <c r="J2314" s="35"/>
      <c r="K2314" s="35"/>
      <c r="L2314" s="35"/>
      <c r="M2314" s="35"/>
      <c r="N2314" s="35"/>
      <c r="O2314" s="35"/>
      <c r="P2314" s="214"/>
    </row>
    <row r="2315" spans="3:16" x14ac:dyDescent="0.2">
      <c r="C2315" s="213"/>
      <c r="D2315" s="35"/>
      <c r="E2315" s="35"/>
      <c r="F2315" s="35"/>
      <c r="G2315" s="35"/>
      <c r="H2315" s="35"/>
      <c r="I2315" s="35"/>
      <c r="J2315" s="35"/>
      <c r="K2315" s="35"/>
      <c r="L2315" s="35"/>
      <c r="M2315" s="35"/>
      <c r="N2315" s="35"/>
      <c r="O2315" s="35"/>
      <c r="P2315" s="214"/>
    </row>
    <row r="2316" spans="3:16" x14ac:dyDescent="0.2">
      <c r="C2316" s="213"/>
      <c r="D2316" s="35"/>
      <c r="E2316" s="35"/>
      <c r="F2316" s="35"/>
      <c r="G2316" s="35"/>
      <c r="H2316" s="35"/>
      <c r="I2316" s="35"/>
      <c r="J2316" s="35"/>
      <c r="K2316" s="35"/>
      <c r="L2316" s="35"/>
      <c r="M2316" s="35"/>
      <c r="N2316" s="35"/>
      <c r="O2316" s="35"/>
      <c r="P2316" s="214"/>
    </row>
    <row r="2317" spans="3:16" x14ac:dyDescent="0.2">
      <c r="C2317" s="213"/>
      <c r="D2317" s="35"/>
      <c r="E2317" s="35"/>
      <c r="F2317" s="35"/>
      <c r="G2317" s="35"/>
      <c r="H2317" s="35"/>
      <c r="I2317" s="35"/>
      <c r="J2317" s="35"/>
      <c r="K2317" s="35"/>
      <c r="L2317" s="35"/>
      <c r="M2317" s="35"/>
      <c r="N2317" s="35"/>
      <c r="O2317" s="35"/>
      <c r="P2317" s="214"/>
    </row>
    <row r="2318" spans="3:16" x14ac:dyDescent="0.2">
      <c r="C2318" s="213"/>
      <c r="D2318" s="35"/>
      <c r="E2318" s="35"/>
      <c r="F2318" s="35"/>
      <c r="G2318" s="35"/>
      <c r="H2318" s="35"/>
      <c r="I2318" s="35"/>
      <c r="J2318" s="35"/>
      <c r="K2318" s="35"/>
      <c r="L2318" s="35"/>
      <c r="M2318" s="35"/>
      <c r="N2318" s="35"/>
      <c r="O2318" s="35"/>
      <c r="P2318" s="214"/>
    </row>
    <row r="2319" spans="3:16" x14ac:dyDescent="0.2">
      <c r="C2319" s="213"/>
      <c r="D2319" s="35"/>
      <c r="E2319" s="35"/>
      <c r="F2319" s="35"/>
      <c r="G2319" s="35"/>
      <c r="H2319" s="35"/>
      <c r="I2319" s="35"/>
      <c r="J2319" s="35"/>
      <c r="K2319" s="35"/>
      <c r="L2319" s="35"/>
      <c r="M2319" s="35"/>
      <c r="N2319" s="35"/>
      <c r="O2319" s="35"/>
      <c r="P2319" s="214"/>
    </row>
    <row r="2320" spans="3:16" x14ac:dyDescent="0.2">
      <c r="C2320" s="213"/>
      <c r="D2320" s="35"/>
      <c r="E2320" s="35"/>
      <c r="F2320" s="35"/>
      <c r="G2320" s="35"/>
      <c r="H2320" s="35"/>
      <c r="I2320" s="35"/>
      <c r="J2320" s="35"/>
      <c r="K2320" s="35"/>
      <c r="L2320" s="35"/>
      <c r="M2320" s="35"/>
      <c r="N2320" s="35"/>
      <c r="O2320" s="35"/>
      <c r="P2320" s="214"/>
    </row>
    <row r="2321" spans="2:16" x14ac:dyDescent="0.2">
      <c r="C2321" s="215"/>
      <c r="D2321" s="216"/>
      <c r="E2321" s="216"/>
      <c r="F2321" s="216"/>
      <c r="G2321" s="216"/>
      <c r="H2321" s="216"/>
      <c r="I2321" s="216"/>
      <c r="J2321" s="216"/>
      <c r="K2321" s="216"/>
      <c r="L2321" s="216"/>
      <c r="M2321" s="216"/>
      <c r="N2321" s="216"/>
      <c r="O2321" s="216"/>
      <c r="P2321" s="217"/>
    </row>
    <row r="2324" spans="2:16" ht="15" x14ac:dyDescent="0.25">
      <c r="B2324" s="203" t="str">
        <f>Máximo!$B$779</f>
        <v>Serviço</v>
      </c>
    </row>
    <row r="2341" spans="2:2" ht="15" x14ac:dyDescent="0.25">
      <c r="B2341" s="203" t="str">
        <f>Máximo!$B$785</f>
        <v>Treinamento</v>
      </c>
    </row>
    <row r="2358" spans="1:12" ht="15" x14ac:dyDescent="0.25">
      <c r="B2358" s="203" t="str">
        <f>Máximo!$B$792</f>
        <v>Arquitetura Física e Lógica</v>
      </c>
    </row>
    <row r="2360" spans="1:12" x14ac:dyDescent="0.2">
      <c r="C2360" s="739" t="s">
        <v>167</v>
      </c>
      <c r="D2360" s="740"/>
      <c r="E2360" s="740"/>
      <c r="F2360" s="740"/>
      <c r="G2360" s="741"/>
    </row>
    <row r="2361" spans="1:12" x14ac:dyDescent="0.2">
      <c r="A2361" s="45"/>
      <c r="C2361" s="707" t="e">
        <f>IF(#REF!="","",#REF!)</f>
        <v>#REF!</v>
      </c>
      <c r="D2361" s="708"/>
      <c r="E2361" s="708"/>
      <c r="F2361" s="708"/>
      <c r="G2361" s="708"/>
      <c r="H2361" s="708"/>
      <c r="I2361" s="708"/>
      <c r="J2361" s="708"/>
      <c r="K2361" s="708"/>
      <c r="L2361" s="709"/>
    </row>
    <row r="2362" spans="1:12" x14ac:dyDescent="0.2">
      <c r="A2362" s="45"/>
      <c r="C2362" s="710"/>
      <c r="D2362" s="711"/>
      <c r="E2362" s="711"/>
      <c r="F2362" s="711"/>
      <c r="G2362" s="711"/>
      <c r="H2362" s="711"/>
      <c r="I2362" s="711"/>
      <c r="J2362" s="711"/>
      <c r="K2362" s="711"/>
      <c r="L2362" s="712"/>
    </row>
    <row r="2363" spans="1:12" x14ac:dyDescent="0.2">
      <c r="A2363" s="45"/>
      <c r="C2363" s="710"/>
      <c r="D2363" s="711"/>
      <c r="E2363" s="711"/>
      <c r="F2363" s="711"/>
      <c r="G2363" s="711"/>
      <c r="H2363" s="711"/>
      <c r="I2363" s="711"/>
      <c r="J2363" s="711"/>
      <c r="K2363" s="711"/>
      <c r="L2363" s="712"/>
    </row>
    <row r="2364" spans="1:12" x14ac:dyDescent="0.2">
      <c r="A2364" s="45"/>
      <c r="C2364" s="710"/>
      <c r="D2364" s="711"/>
      <c r="E2364" s="711"/>
      <c r="F2364" s="711"/>
      <c r="G2364" s="711"/>
      <c r="H2364" s="711"/>
      <c r="I2364" s="711"/>
      <c r="J2364" s="711"/>
      <c r="K2364" s="711"/>
      <c r="L2364" s="712"/>
    </row>
    <row r="2365" spans="1:12" x14ac:dyDescent="0.2">
      <c r="A2365" s="45"/>
      <c r="C2365" s="710"/>
      <c r="D2365" s="711"/>
      <c r="E2365" s="711"/>
      <c r="F2365" s="711"/>
      <c r="G2365" s="711"/>
      <c r="H2365" s="711"/>
      <c r="I2365" s="711"/>
      <c r="J2365" s="711"/>
      <c r="K2365" s="711"/>
      <c r="L2365" s="712"/>
    </row>
    <row r="2366" spans="1:12" x14ac:dyDescent="0.2">
      <c r="A2366" s="45"/>
      <c r="C2366" s="710"/>
      <c r="D2366" s="711"/>
      <c r="E2366" s="711"/>
      <c r="F2366" s="711"/>
      <c r="G2366" s="711"/>
      <c r="H2366" s="711"/>
      <c r="I2366" s="711"/>
      <c r="J2366" s="711"/>
      <c r="K2366" s="711"/>
      <c r="L2366" s="712"/>
    </row>
    <row r="2367" spans="1:12" x14ac:dyDescent="0.2">
      <c r="A2367" s="45"/>
      <c r="C2367" s="713"/>
      <c r="D2367" s="714"/>
      <c r="E2367" s="714"/>
      <c r="F2367" s="714"/>
      <c r="G2367" s="714"/>
      <c r="H2367" s="714"/>
      <c r="I2367" s="714"/>
      <c r="J2367" s="714"/>
      <c r="K2367" s="714"/>
      <c r="L2367" s="715"/>
    </row>
    <row r="2368" spans="1:12" ht="12.75" customHeight="1" x14ac:dyDescent="0.2"/>
    <row r="2369" spans="2:16" ht="12.75" customHeight="1" x14ac:dyDescent="0.2"/>
    <row r="2370" spans="2:16" ht="12.75" customHeight="1" x14ac:dyDescent="0.25">
      <c r="B2370" s="203" t="str">
        <f>Máximo!$B$800</f>
        <v>Cronograma</v>
      </c>
    </row>
    <row r="2371" spans="2:16" ht="12.75" customHeight="1" x14ac:dyDescent="0.2"/>
    <row r="2372" spans="2:16" x14ac:dyDescent="0.2">
      <c r="B2372" s="204"/>
      <c r="C2372" s="441" t="s">
        <v>105</v>
      </c>
      <c r="D2372" s="441"/>
      <c r="E2372" s="441"/>
      <c r="F2372" s="442"/>
      <c r="G2372" s="205" t="e">
        <f>IF(#REF!="","",#REF!)</f>
        <v>#REF!</v>
      </c>
      <c r="K2372" s="721" t="s">
        <v>106</v>
      </c>
      <c r="L2372" s="722"/>
      <c r="M2372" s="723"/>
      <c r="N2372" s="45"/>
      <c r="O2372" s="45"/>
    </row>
    <row r="2373" spans="2:16" x14ac:dyDescent="0.2">
      <c r="K2373" s="707" t="e">
        <f>IF(#REF!="","",#REF!)</f>
        <v>#REF!</v>
      </c>
      <c r="L2373" s="708"/>
      <c r="M2373" s="708"/>
      <c r="N2373" s="708"/>
      <c r="O2373" s="708"/>
      <c r="P2373" s="709"/>
    </row>
    <row r="2374" spans="2:16" ht="28.5" customHeight="1" x14ac:dyDescent="0.2">
      <c r="C2374" s="441" t="s">
        <v>107</v>
      </c>
      <c r="D2374" s="441"/>
      <c r="E2374" s="441"/>
      <c r="F2374" s="442"/>
      <c r="G2374" s="205" t="e">
        <f>IF(#REF!="","",#REF!)</f>
        <v>#REF!</v>
      </c>
      <c r="K2374" s="710"/>
      <c r="L2374" s="711"/>
      <c r="M2374" s="711"/>
      <c r="N2374" s="711"/>
      <c r="O2374" s="711"/>
      <c r="P2374" s="712"/>
    </row>
    <row r="2375" spans="2:16" x14ac:dyDescent="0.2">
      <c r="K2375" s="710"/>
      <c r="L2375" s="711"/>
      <c r="M2375" s="711"/>
      <c r="N2375" s="711"/>
      <c r="O2375" s="711"/>
      <c r="P2375" s="712"/>
    </row>
    <row r="2376" spans="2:16" ht="36" customHeight="1" x14ac:dyDescent="0.2">
      <c r="C2376" s="441" t="s">
        <v>124</v>
      </c>
      <c r="D2376" s="441"/>
      <c r="E2376" s="441"/>
      <c r="F2376" s="442"/>
      <c r="G2376" s="205" t="e">
        <f>IF(#REF!="","",#REF!)</f>
        <v>#REF!</v>
      </c>
      <c r="K2376" s="713"/>
      <c r="L2376" s="714"/>
      <c r="M2376" s="714"/>
      <c r="N2376" s="714"/>
      <c r="O2376" s="714"/>
      <c r="P2376" s="715"/>
    </row>
    <row r="2379" spans="2:16" ht="15" x14ac:dyDescent="0.25">
      <c r="B2379" s="203" t="str">
        <f>Máximo!$B$813</f>
        <v>Mapa de Esforço</v>
      </c>
    </row>
    <row r="2381" spans="2:16" x14ac:dyDescent="0.2">
      <c r="D2381" s="200"/>
      <c r="E2381" s="200"/>
      <c r="F2381" s="208" t="s">
        <v>71</v>
      </c>
      <c r="G2381" s="205" t="e">
        <f>IF(#REF!="","",#REF!)</f>
        <v>#REF!</v>
      </c>
      <c r="L2381" s="208" t="s">
        <v>72</v>
      </c>
      <c r="M2381" s="724" t="e">
        <f>IF(#REF!="","",#REF!)</f>
        <v>#REF!</v>
      </c>
      <c r="N2381" s="725"/>
    </row>
    <row r="2384" spans="2:16" ht="15" x14ac:dyDescent="0.25">
      <c r="B2384" s="203" t="str">
        <f>Máximo!$B$854</f>
        <v>Gestão de Mudança</v>
      </c>
    </row>
    <row r="2386" spans="1:16" ht="12.75" customHeight="1" x14ac:dyDescent="0.2">
      <c r="C2386" s="766" t="s">
        <v>125</v>
      </c>
      <c r="D2386" s="767"/>
      <c r="E2386" s="767"/>
      <c r="F2386" s="767"/>
      <c r="G2386" s="767"/>
      <c r="H2386" s="767"/>
      <c r="I2386" s="768"/>
    </row>
    <row r="2387" spans="1:16" x14ac:dyDescent="0.2">
      <c r="C2387" s="707" t="e">
        <f>IF(#REF!="","",#REF!)</f>
        <v>#REF!</v>
      </c>
      <c r="D2387" s="708"/>
      <c r="E2387" s="708"/>
      <c r="F2387" s="708"/>
      <c r="G2387" s="708"/>
      <c r="H2387" s="708"/>
      <c r="I2387" s="708"/>
      <c r="J2387" s="708"/>
      <c r="K2387" s="708"/>
      <c r="L2387" s="709"/>
    </row>
    <row r="2388" spans="1:16" x14ac:dyDescent="0.2">
      <c r="C2388" s="710"/>
      <c r="D2388" s="711"/>
      <c r="E2388" s="711"/>
      <c r="F2388" s="711"/>
      <c r="G2388" s="711"/>
      <c r="H2388" s="711"/>
      <c r="I2388" s="711"/>
      <c r="J2388" s="711"/>
      <c r="K2388" s="711"/>
      <c r="L2388" s="712"/>
    </row>
    <row r="2389" spans="1:16" x14ac:dyDescent="0.2">
      <c r="C2389" s="710"/>
      <c r="D2389" s="711"/>
      <c r="E2389" s="711"/>
      <c r="F2389" s="711"/>
      <c r="G2389" s="711"/>
      <c r="H2389" s="711"/>
      <c r="I2389" s="711"/>
      <c r="J2389" s="711"/>
      <c r="K2389" s="711"/>
      <c r="L2389" s="712"/>
    </row>
    <row r="2390" spans="1:16" x14ac:dyDescent="0.2">
      <c r="C2390" s="710"/>
      <c r="D2390" s="711"/>
      <c r="E2390" s="711"/>
      <c r="F2390" s="711"/>
      <c r="G2390" s="711"/>
      <c r="H2390" s="711"/>
      <c r="I2390" s="711"/>
      <c r="J2390" s="711"/>
      <c r="K2390" s="711"/>
      <c r="L2390" s="712"/>
    </row>
    <row r="2391" spans="1:16" x14ac:dyDescent="0.2">
      <c r="C2391" s="710"/>
      <c r="D2391" s="711"/>
      <c r="E2391" s="711"/>
      <c r="F2391" s="711"/>
      <c r="G2391" s="711"/>
      <c r="H2391" s="711"/>
      <c r="I2391" s="711"/>
      <c r="J2391" s="711"/>
      <c r="K2391" s="711"/>
      <c r="L2391" s="712"/>
    </row>
    <row r="2392" spans="1:16" x14ac:dyDescent="0.2">
      <c r="C2392" s="710"/>
      <c r="D2392" s="711"/>
      <c r="E2392" s="711"/>
      <c r="F2392" s="711"/>
      <c r="G2392" s="711"/>
      <c r="H2392" s="711"/>
      <c r="I2392" s="711"/>
      <c r="J2392" s="711"/>
      <c r="K2392" s="711"/>
      <c r="L2392" s="712"/>
    </row>
    <row r="2393" spans="1:16" x14ac:dyDescent="0.2">
      <c r="A2393" s="45"/>
      <c r="B2393" s="45"/>
      <c r="C2393" s="713"/>
      <c r="D2393" s="714"/>
      <c r="E2393" s="714"/>
      <c r="F2393" s="714"/>
      <c r="G2393" s="714"/>
      <c r="H2393" s="714"/>
      <c r="I2393" s="714"/>
      <c r="J2393" s="714"/>
      <c r="K2393" s="714"/>
      <c r="L2393" s="715"/>
      <c r="M2393" s="45"/>
      <c r="N2393" s="45"/>
    </row>
    <row r="2394" spans="1:16" x14ac:dyDescent="0.2">
      <c r="A2394" s="45"/>
      <c r="B2394" s="45"/>
      <c r="C2394" s="45"/>
      <c r="D2394" s="45"/>
      <c r="E2394" s="45"/>
      <c r="F2394" s="45"/>
      <c r="J2394" s="45"/>
      <c r="K2394" s="45"/>
      <c r="L2394" s="45"/>
      <c r="M2394" s="45"/>
      <c r="N2394" s="45"/>
    </row>
    <row r="2395" spans="1:16" x14ac:dyDescent="0.2">
      <c r="A2395" s="45"/>
      <c r="B2395" s="45"/>
      <c r="C2395" s="45"/>
      <c r="D2395" s="45"/>
      <c r="E2395" s="45"/>
      <c r="F2395" s="45"/>
      <c r="J2395" s="45"/>
      <c r="K2395" s="45"/>
      <c r="L2395" s="45"/>
      <c r="M2395" s="45"/>
      <c r="N2395" s="45"/>
    </row>
    <row r="2396" spans="1:16" ht="15" x14ac:dyDescent="0.25">
      <c r="A2396" s="45"/>
      <c r="B2396" s="203" t="str">
        <f>Máximo!$B$864</f>
        <v>Suporte e Manutenção (Garantia)</v>
      </c>
      <c r="C2396" s="45"/>
      <c r="D2396" s="45"/>
      <c r="E2396" s="45"/>
      <c r="F2396" s="45"/>
      <c r="J2396" s="45"/>
      <c r="K2396" s="45"/>
      <c r="L2396" s="45"/>
      <c r="M2396" s="45"/>
      <c r="N2396" s="45"/>
    </row>
    <row r="2397" spans="1:16" x14ac:dyDescent="0.2">
      <c r="A2397" s="45"/>
      <c r="B2397" s="45"/>
      <c r="C2397" s="45"/>
      <c r="D2397" s="45"/>
      <c r="E2397" s="45"/>
      <c r="F2397" s="45"/>
      <c r="J2397" s="45"/>
      <c r="K2397" s="45"/>
      <c r="L2397" s="45"/>
      <c r="M2397" s="45"/>
      <c r="N2397" s="45"/>
    </row>
    <row r="2398" spans="1:16" x14ac:dyDescent="0.2">
      <c r="D2398" s="200"/>
      <c r="E2398" s="200"/>
      <c r="F2398" s="208" t="s">
        <v>201</v>
      </c>
      <c r="G2398" s="205" t="e">
        <f>IF(#REF!="","",#REF!)</f>
        <v>#REF!</v>
      </c>
      <c r="H2398" s="45"/>
      <c r="L2398" s="208" t="s">
        <v>127</v>
      </c>
      <c r="M2398" s="724" t="e">
        <f>IF(#REF!="","",#REF!)</f>
        <v>#REF!</v>
      </c>
      <c r="N2398" s="725"/>
      <c r="O2398" s="45"/>
      <c r="P2398" s="45"/>
    </row>
    <row r="2399" spans="1:16" x14ac:dyDescent="0.2">
      <c r="D2399" s="45"/>
      <c r="E2399" s="45"/>
      <c r="F2399" s="208"/>
      <c r="G2399" s="45"/>
      <c r="H2399" s="45"/>
      <c r="L2399" s="45"/>
      <c r="M2399" s="45"/>
      <c r="N2399" s="45"/>
      <c r="O2399" s="45"/>
      <c r="P2399" s="45"/>
    </row>
    <row r="2400" spans="1:16" x14ac:dyDescent="0.2">
      <c r="D2400" s="200"/>
      <c r="E2400" s="200"/>
      <c r="F2400" s="208" t="s">
        <v>128</v>
      </c>
      <c r="G2400" s="205" t="e">
        <f>IF(#REF!="","",#REF!)</f>
        <v>#REF!</v>
      </c>
      <c r="H2400" s="45"/>
      <c r="L2400" s="208" t="s">
        <v>129</v>
      </c>
      <c r="M2400" s="724" t="e">
        <f>IF(#REF!="","",#REF!)</f>
        <v>#REF!</v>
      </c>
      <c r="N2400" s="725"/>
      <c r="O2400" s="45"/>
      <c r="P2400" s="45"/>
    </row>
    <row r="2401" spans="1:16" x14ac:dyDescent="0.2">
      <c r="A2401" s="45"/>
      <c r="B2401" s="45"/>
      <c r="C2401" s="45"/>
      <c r="D2401" s="45"/>
      <c r="E2401" s="45"/>
      <c r="F2401" s="208"/>
      <c r="J2401" s="45"/>
      <c r="K2401" s="45"/>
      <c r="L2401" s="45"/>
      <c r="M2401" s="45"/>
      <c r="N2401" s="45"/>
    </row>
    <row r="2402" spans="1:16" ht="12.75" customHeight="1" x14ac:dyDescent="0.2">
      <c r="A2402" s="45"/>
      <c r="B2402" s="45"/>
      <c r="C2402" s="721" t="s">
        <v>205</v>
      </c>
      <c r="D2402" s="722"/>
      <c r="E2402" s="723"/>
      <c r="F2402" s="45"/>
      <c r="G2402" s="45"/>
      <c r="J2402" s="45"/>
      <c r="K2402" s="721" t="s">
        <v>147</v>
      </c>
      <c r="L2402" s="722"/>
      <c r="M2402" s="723"/>
      <c r="N2402" s="45"/>
      <c r="O2402" s="45"/>
    </row>
    <row r="2403" spans="1:16" x14ac:dyDescent="0.2">
      <c r="A2403" s="45"/>
      <c r="B2403" s="45"/>
      <c r="C2403" s="707" t="e">
        <f>IF(#REF!="","",#REF!)</f>
        <v>#REF!</v>
      </c>
      <c r="D2403" s="708"/>
      <c r="E2403" s="708"/>
      <c r="F2403" s="708"/>
      <c r="G2403" s="708"/>
      <c r="H2403" s="709"/>
      <c r="J2403" s="45"/>
      <c r="K2403" s="707" t="e">
        <f>IF(#REF!="","",#REF!)</f>
        <v>#REF!</v>
      </c>
      <c r="L2403" s="708"/>
      <c r="M2403" s="708"/>
      <c r="N2403" s="708"/>
      <c r="O2403" s="708"/>
      <c r="P2403" s="709"/>
    </row>
    <row r="2404" spans="1:16" x14ac:dyDescent="0.2">
      <c r="A2404" s="45"/>
      <c r="B2404" s="45"/>
      <c r="C2404" s="710"/>
      <c r="D2404" s="711"/>
      <c r="E2404" s="711"/>
      <c r="F2404" s="711"/>
      <c r="G2404" s="711"/>
      <c r="H2404" s="712"/>
      <c r="J2404" s="45"/>
      <c r="K2404" s="710"/>
      <c r="L2404" s="711"/>
      <c r="M2404" s="711"/>
      <c r="N2404" s="711"/>
      <c r="O2404" s="711"/>
      <c r="P2404" s="712"/>
    </row>
    <row r="2405" spans="1:16" x14ac:dyDescent="0.2">
      <c r="A2405" s="45"/>
      <c r="B2405" s="45"/>
      <c r="C2405" s="710"/>
      <c r="D2405" s="711"/>
      <c r="E2405" s="711"/>
      <c r="F2405" s="711"/>
      <c r="G2405" s="711"/>
      <c r="H2405" s="712"/>
      <c r="J2405" s="45"/>
      <c r="K2405" s="710"/>
      <c r="L2405" s="711"/>
      <c r="M2405" s="711"/>
      <c r="N2405" s="711"/>
      <c r="O2405" s="711"/>
      <c r="P2405" s="712"/>
    </row>
    <row r="2406" spans="1:16" x14ac:dyDescent="0.2">
      <c r="A2406" s="45"/>
      <c r="B2406" s="45"/>
      <c r="C2406" s="710"/>
      <c r="D2406" s="711"/>
      <c r="E2406" s="711"/>
      <c r="F2406" s="711"/>
      <c r="G2406" s="711"/>
      <c r="H2406" s="712"/>
      <c r="J2406" s="45"/>
      <c r="K2406" s="710"/>
      <c r="L2406" s="711"/>
      <c r="M2406" s="711"/>
      <c r="N2406" s="711"/>
      <c r="O2406" s="711"/>
      <c r="P2406" s="712"/>
    </row>
    <row r="2407" spans="1:16" x14ac:dyDescent="0.2">
      <c r="A2407" s="45"/>
      <c r="B2407" s="45"/>
      <c r="C2407" s="710"/>
      <c r="D2407" s="711"/>
      <c r="E2407" s="711"/>
      <c r="F2407" s="711"/>
      <c r="G2407" s="711"/>
      <c r="H2407" s="712"/>
      <c r="J2407" s="45"/>
      <c r="K2407" s="710"/>
      <c r="L2407" s="711"/>
      <c r="M2407" s="711"/>
      <c r="N2407" s="711"/>
      <c r="O2407" s="711"/>
      <c r="P2407" s="712"/>
    </row>
    <row r="2408" spans="1:16" x14ac:dyDescent="0.2">
      <c r="A2408" s="45"/>
      <c r="B2408" s="45"/>
      <c r="C2408" s="710"/>
      <c r="D2408" s="711"/>
      <c r="E2408" s="711"/>
      <c r="F2408" s="711"/>
      <c r="G2408" s="711"/>
      <c r="H2408" s="712"/>
      <c r="J2408" s="45"/>
      <c r="K2408" s="710"/>
      <c r="L2408" s="711"/>
      <c r="M2408" s="711"/>
      <c r="N2408" s="711"/>
      <c r="O2408" s="711"/>
      <c r="P2408" s="712"/>
    </row>
    <row r="2409" spans="1:16" x14ac:dyDescent="0.2">
      <c r="A2409" s="45"/>
      <c r="B2409" s="45"/>
      <c r="C2409" s="713"/>
      <c r="D2409" s="714"/>
      <c r="E2409" s="714"/>
      <c r="F2409" s="714"/>
      <c r="G2409" s="714"/>
      <c r="H2409" s="715"/>
      <c r="J2409" s="45"/>
      <c r="K2409" s="713"/>
      <c r="L2409" s="714"/>
      <c r="M2409" s="714"/>
      <c r="N2409" s="714"/>
      <c r="O2409" s="714"/>
      <c r="P2409" s="715"/>
    </row>
    <row r="2410" spans="1:16" x14ac:dyDescent="0.2">
      <c r="A2410" s="45"/>
      <c r="B2410" s="45"/>
      <c r="C2410" s="45"/>
      <c r="D2410" s="45"/>
      <c r="E2410" s="45"/>
      <c r="F2410" s="45"/>
      <c r="J2410" s="45"/>
      <c r="K2410" s="45"/>
      <c r="L2410" s="45"/>
      <c r="M2410" s="45"/>
      <c r="N2410" s="45"/>
    </row>
    <row r="2411" spans="1:16" ht="26.25" customHeight="1" x14ac:dyDescent="0.2">
      <c r="C2411" s="441" t="s">
        <v>149</v>
      </c>
      <c r="D2411" s="441"/>
      <c r="E2411" s="441"/>
      <c r="F2411" s="442"/>
      <c r="G2411" s="218" t="e">
        <f>IF(#REF!="","",#REF!)</f>
        <v>#REF!</v>
      </c>
      <c r="H2411" s="45"/>
      <c r="L2411" s="45"/>
      <c r="M2411" s="45"/>
      <c r="N2411" s="45"/>
      <c r="O2411" s="45"/>
      <c r="P2411" s="45"/>
    </row>
    <row r="2412" spans="1:16" x14ac:dyDescent="0.2">
      <c r="A2412" s="45"/>
      <c r="B2412" s="45"/>
      <c r="C2412" s="45"/>
      <c r="D2412" s="45"/>
      <c r="E2412" s="45"/>
      <c r="F2412" s="45"/>
      <c r="J2412" s="45"/>
      <c r="K2412" s="45"/>
      <c r="L2412" s="45"/>
      <c r="M2412" s="45"/>
      <c r="N2412" s="45"/>
    </row>
    <row r="2413" spans="1:16" ht="12.75" customHeight="1" x14ac:dyDescent="0.2">
      <c r="A2413" s="45"/>
      <c r="B2413" s="45"/>
      <c r="C2413" s="721" t="s">
        <v>146</v>
      </c>
      <c r="D2413" s="722"/>
      <c r="E2413" s="722"/>
      <c r="F2413" s="723"/>
      <c r="G2413" s="45"/>
      <c r="J2413" s="45"/>
      <c r="K2413" s="45"/>
      <c r="L2413" s="45"/>
      <c r="M2413" s="45"/>
      <c r="N2413" s="45"/>
    </row>
    <row r="2414" spans="1:16" x14ac:dyDescent="0.2">
      <c r="A2414" s="45"/>
      <c r="B2414" s="45"/>
      <c r="C2414" s="707" t="e">
        <f>IF(#REF!="","",#REF!)</f>
        <v>#REF!</v>
      </c>
      <c r="D2414" s="708"/>
      <c r="E2414" s="708"/>
      <c r="F2414" s="708"/>
      <c r="G2414" s="708"/>
      <c r="H2414" s="708"/>
      <c r="I2414" s="708"/>
      <c r="J2414" s="708"/>
      <c r="K2414" s="708"/>
      <c r="L2414" s="709"/>
      <c r="M2414" s="45"/>
      <c r="N2414" s="45"/>
    </row>
    <row r="2415" spans="1:16" x14ac:dyDescent="0.2">
      <c r="A2415" s="45"/>
      <c r="B2415" s="45"/>
      <c r="C2415" s="710"/>
      <c r="D2415" s="711"/>
      <c r="E2415" s="711"/>
      <c r="F2415" s="711"/>
      <c r="G2415" s="711"/>
      <c r="H2415" s="711"/>
      <c r="I2415" s="711"/>
      <c r="J2415" s="711"/>
      <c r="K2415" s="711"/>
      <c r="L2415" s="712"/>
      <c r="M2415" s="45"/>
      <c r="N2415" s="45"/>
    </row>
    <row r="2416" spans="1:16" x14ac:dyDescent="0.2">
      <c r="A2416" s="45"/>
      <c r="B2416" s="45"/>
      <c r="C2416" s="710"/>
      <c r="D2416" s="711"/>
      <c r="E2416" s="711"/>
      <c r="F2416" s="711"/>
      <c r="G2416" s="711"/>
      <c r="H2416" s="711"/>
      <c r="I2416" s="711"/>
      <c r="J2416" s="711"/>
      <c r="K2416" s="711"/>
      <c r="L2416" s="712"/>
      <c r="M2416" s="45"/>
      <c r="N2416" s="45"/>
    </row>
    <row r="2417" spans="1:15" x14ac:dyDescent="0.2">
      <c r="A2417" s="45"/>
      <c r="B2417" s="45"/>
      <c r="C2417" s="710"/>
      <c r="D2417" s="711"/>
      <c r="E2417" s="711"/>
      <c r="F2417" s="711"/>
      <c r="G2417" s="711"/>
      <c r="H2417" s="711"/>
      <c r="I2417" s="711"/>
      <c r="J2417" s="711"/>
      <c r="K2417" s="711"/>
      <c r="L2417" s="712"/>
      <c r="M2417" s="45"/>
      <c r="N2417" s="45"/>
    </row>
    <row r="2418" spans="1:15" x14ac:dyDescent="0.2">
      <c r="A2418" s="45"/>
      <c r="B2418" s="45"/>
      <c r="C2418" s="710"/>
      <c r="D2418" s="711"/>
      <c r="E2418" s="711"/>
      <c r="F2418" s="711"/>
      <c r="G2418" s="711"/>
      <c r="H2418" s="711"/>
      <c r="I2418" s="711"/>
      <c r="J2418" s="711"/>
      <c r="K2418" s="711"/>
      <c r="L2418" s="712"/>
      <c r="M2418" s="45"/>
      <c r="N2418" s="45"/>
    </row>
    <row r="2419" spans="1:15" x14ac:dyDescent="0.2">
      <c r="A2419" s="45"/>
      <c r="B2419" s="45"/>
      <c r="C2419" s="710"/>
      <c r="D2419" s="711"/>
      <c r="E2419" s="711"/>
      <c r="F2419" s="711"/>
      <c r="G2419" s="711"/>
      <c r="H2419" s="711"/>
      <c r="I2419" s="711"/>
      <c r="J2419" s="711"/>
      <c r="K2419" s="711"/>
      <c r="L2419" s="712"/>
      <c r="M2419" s="45"/>
      <c r="N2419" s="45"/>
    </row>
    <row r="2420" spans="1:15" x14ac:dyDescent="0.2">
      <c r="A2420" s="45"/>
      <c r="B2420" s="45"/>
      <c r="C2420" s="713"/>
      <c r="D2420" s="714"/>
      <c r="E2420" s="714"/>
      <c r="F2420" s="714"/>
      <c r="G2420" s="714"/>
      <c r="H2420" s="714"/>
      <c r="I2420" s="714"/>
      <c r="J2420" s="714"/>
      <c r="K2420" s="714"/>
      <c r="L2420" s="715"/>
      <c r="M2420" s="45"/>
      <c r="N2420" s="45"/>
    </row>
    <row r="2421" spans="1:15" x14ac:dyDescent="0.2">
      <c r="A2421" s="45"/>
      <c r="B2421" s="45"/>
      <c r="C2421" s="45"/>
      <c r="D2421" s="45"/>
      <c r="E2421" s="45"/>
      <c r="F2421" s="45"/>
      <c r="J2421" s="45"/>
      <c r="K2421" s="45"/>
      <c r="L2421" s="45"/>
      <c r="M2421" s="45"/>
      <c r="N2421" s="45"/>
    </row>
    <row r="2422" spans="1:15" x14ac:dyDescent="0.2">
      <c r="A2422" s="45"/>
      <c r="B2422" s="45"/>
      <c r="C2422" s="45"/>
      <c r="D2422" s="45"/>
      <c r="E2422" s="45"/>
      <c r="F2422" s="45"/>
      <c r="J2422" s="45"/>
      <c r="K2422" s="45"/>
      <c r="L2422" s="45"/>
      <c r="M2422" s="45"/>
      <c r="N2422" s="45"/>
    </row>
    <row r="2423" spans="1:15" ht="15" x14ac:dyDescent="0.25">
      <c r="A2423" s="45"/>
      <c r="B2423" s="203" t="s">
        <v>202</v>
      </c>
      <c r="C2423" s="45"/>
      <c r="D2423" s="45"/>
      <c r="E2423" s="45"/>
      <c r="F2423" s="45"/>
      <c r="J2423" s="45"/>
      <c r="K2423" s="45"/>
      <c r="L2423" s="45"/>
      <c r="M2423" s="45"/>
      <c r="N2423" s="45"/>
    </row>
    <row r="2424" spans="1:15" ht="15" x14ac:dyDescent="0.25">
      <c r="A2424" s="45"/>
      <c r="B2424" s="203"/>
      <c r="C2424" s="45"/>
      <c r="D2424" s="45"/>
      <c r="E2424" s="45"/>
      <c r="F2424" s="45"/>
      <c r="J2424" s="45"/>
      <c r="K2424" s="45"/>
      <c r="L2424" s="45"/>
      <c r="M2424" s="45"/>
      <c r="N2424" s="45"/>
    </row>
    <row r="2425" spans="1:15" ht="30" customHeight="1" x14ac:dyDescent="0.2">
      <c r="A2425" s="45"/>
      <c r="B2425" s="45"/>
      <c r="C2425" s="466" t="s">
        <v>156</v>
      </c>
      <c r="D2425" s="467"/>
      <c r="E2425" s="466" t="s">
        <v>157</v>
      </c>
      <c r="F2425" s="467"/>
      <c r="G2425" s="466" t="s">
        <v>158</v>
      </c>
      <c r="H2425" s="467"/>
      <c r="I2425" s="466" t="s">
        <v>159</v>
      </c>
      <c r="J2425" s="467"/>
      <c r="K2425" s="128" t="s">
        <v>160</v>
      </c>
      <c r="L2425" s="128" t="s">
        <v>161</v>
      </c>
      <c r="M2425" s="466" t="s">
        <v>162</v>
      </c>
      <c r="N2425" s="467"/>
      <c r="O2425" s="128" t="s">
        <v>163</v>
      </c>
    </row>
    <row r="2426" spans="1:15" x14ac:dyDescent="0.2">
      <c r="A2426" s="45"/>
      <c r="B2426" s="45"/>
      <c r="C2426" s="695" t="e">
        <f>IF(#REF!="","",#REF!)</f>
        <v>#REF!</v>
      </c>
      <c r="D2426" s="696"/>
      <c r="E2426" s="695" t="e">
        <f>IF(#REF!="","",#REF!)</f>
        <v>#REF!</v>
      </c>
      <c r="F2426" s="696"/>
      <c r="G2426" s="695" t="e">
        <f>IF(#REF!="","",#REF!)</f>
        <v>#REF!</v>
      </c>
      <c r="H2426" s="696"/>
      <c r="I2426" s="695" t="e">
        <f>IF(#REF!="","",#REF!)</f>
        <v>#REF!</v>
      </c>
      <c r="J2426" s="696"/>
      <c r="K2426" s="230" t="e">
        <f>IF(#REF!="","",#REF!)</f>
        <v>#REF!</v>
      </c>
      <c r="L2426" s="230" t="e">
        <f>IF(#REF!="","",#REF!)</f>
        <v>#REF!</v>
      </c>
      <c r="M2426" s="695" t="e">
        <f>IF(#REF!="","",#REF!)</f>
        <v>#REF!</v>
      </c>
      <c r="N2426" s="696"/>
      <c r="O2426" s="230" t="e">
        <f>IF(#REF!="","",#REF!)</f>
        <v>#REF!</v>
      </c>
    </row>
    <row r="2427" spans="1:15" ht="12.75" customHeight="1" x14ac:dyDescent="0.2">
      <c r="A2427" s="45"/>
      <c r="B2427" s="45"/>
      <c r="C2427" s="695" t="e">
        <f>IF(#REF!="","",#REF!)</f>
        <v>#REF!</v>
      </c>
      <c r="D2427" s="696"/>
      <c r="E2427" s="695" t="e">
        <f>IF(#REF!="","",#REF!)</f>
        <v>#REF!</v>
      </c>
      <c r="F2427" s="696"/>
      <c r="G2427" s="695" t="e">
        <f>IF(#REF!="","",#REF!)</f>
        <v>#REF!</v>
      </c>
      <c r="H2427" s="696"/>
      <c r="I2427" s="695" t="e">
        <f>IF(#REF!="","",#REF!)</f>
        <v>#REF!</v>
      </c>
      <c r="J2427" s="696"/>
      <c r="K2427" s="230" t="e">
        <f>IF(#REF!="","",#REF!)</f>
        <v>#REF!</v>
      </c>
      <c r="L2427" s="230" t="e">
        <f>IF(#REF!="","",#REF!)</f>
        <v>#REF!</v>
      </c>
      <c r="M2427" s="695" t="e">
        <f>IF(#REF!="","",#REF!)</f>
        <v>#REF!</v>
      </c>
      <c r="N2427" s="696"/>
      <c r="O2427" s="230" t="e">
        <f>IF(#REF!="","",#REF!)</f>
        <v>#REF!</v>
      </c>
    </row>
    <row r="2428" spans="1:15" x14ac:dyDescent="0.2">
      <c r="A2428" s="45"/>
      <c r="B2428" s="45"/>
      <c r="C2428" s="695" t="e">
        <f>IF(#REF!="","",#REF!)</f>
        <v>#REF!</v>
      </c>
      <c r="D2428" s="696"/>
      <c r="E2428" s="695" t="e">
        <f>IF(#REF!="","",#REF!)</f>
        <v>#REF!</v>
      </c>
      <c r="F2428" s="696"/>
      <c r="G2428" s="695" t="e">
        <f>IF(#REF!="","",#REF!)</f>
        <v>#REF!</v>
      </c>
      <c r="H2428" s="696"/>
      <c r="I2428" s="695" t="e">
        <f>IF(#REF!="","",#REF!)</f>
        <v>#REF!</v>
      </c>
      <c r="J2428" s="696"/>
      <c r="K2428" s="230" t="e">
        <f>IF(#REF!="","",#REF!)</f>
        <v>#REF!</v>
      </c>
      <c r="L2428" s="230" t="e">
        <f>IF(#REF!="","",#REF!)</f>
        <v>#REF!</v>
      </c>
      <c r="M2428" s="695" t="e">
        <f>IF(#REF!="","",#REF!)</f>
        <v>#REF!</v>
      </c>
      <c r="N2428" s="696"/>
      <c r="O2428" s="230" t="e">
        <f>IF(#REF!="","",#REF!)</f>
        <v>#REF!</v>
      </c>
    </row>
    <row r="2429" spans="1:15" x14ac:dyDescent="0.2">
      <c r="A2429" s="45"/>
      <c r="B2429" s="45"/>
      <c r="C2429" s="695" t="e">
        <f>IF(#REF!="","",#REF!)</f>
        <v>#REF!</v>
      </c>
      <c r="D2429" s="696"/>
      <c r="E2429" s="695" t="e">
        <f>IF(#REF!="","",#REF!)</f>
        <v>#REF!</v>
      </c>
      <c r="F2429" s="696"/>
      <c r="G2429" s="695" t="e">
        <f>IF(#REF!="","",#REF!)</f>
        <v>#REF!</v>
      </c>
      <c r="H2429" s="696"/>
      <c r="I2429" s="695" t="e">
        <f>IF(#REF!="","",#REF!)</f>
        <v>#REF!</v>
      </c>
      <c r="J2429" s="696"/>
      <c r="K2429" s="230" t="e">
        <f>IF(#REF!="","",#REF!)</f>
        <v>#REF!</v>
      </c>
      <c r="L2429" s="230" t="e">
        <f>IF(#REF!="","",#REF!)</f>
        <v>#REF!</v>
      </c>
      <c r="M2429" s="695" t="e">
        <f>IF(#REF!="","",#REF!)</f>
        <v>#REF!</v>
      </c>
      <c r="N2429" s="696"/>
      <c r="O2429" s="230" t="e">
        <f>IF(#REF!="","",#REF!)</f>
        <v>#REF!</v>
      </c>
    </row>
    <row r="2430" spans="1:15" x14ac:dyDescent="0.2">
      <c r="A2430" s="45"/>
      <c r="B2430" s="45"/>
      <c r="C2430" s="695" t="e">
        <f>IF(#REF!="","",#REF!)</f>
        <v>#REF!</v>
      </c>
      <c r="D2430" s="696"/>
      <c r="E2430" s="695" t="e">
        <f>IF(#REF!="","",#REF!)</f>
        <v>#REF!</v>
      </c>
      <c r="F2430" s="696"/>
      <c r="G2430" s="695" t="e">
        <f>IF(#REF!="","",#REF!)</f>
        <v>#REF!</v>
      </c>
      <c r="H2430" s="696"/>
      <c r="I2430" s="695" t="e">
        <f>IF(#REF!="","",#REF!)</f>
        <v>#REF!</v>
      </c>
      <c r="J2430" s="696"/>
      <c r="K2430" s="230" t="e">
        <f>IF(#REF!="","",#REF!)</f>
        <v>#REF!</v>
      </c>
      <c r="L2430" s="230" t="e">
        <f>IF(#REF!="","",#REF!)</f>
        <v>#REF!</v>
      </c>
      <c r="M2430" s="695" t="e">
        <f>IF(#REF!="","",#REF!)</f>
        <v>#REF!</v>
      </c>
      <c r="N2430" s="696"/>
      <c r="O2430" s="230" t="e">
        <f>IF(#REF!="","",#REF!)</f>
        <v>#REF!</v>
      </c>
    </row>
    <row r="2431" spans="1:15" x14ac:dyDescent="0.2">
      <c r="A2431" s="45"/>
      <c r="B2431" s="45"/>
      <c r="C2431" s="695" t="e">
        <f>IF(#REF!="","",#REF!)</f>
        <v>#REF!</v>
      </c>
      <c r="D2431" s="696"/>
      <c r="E2431" s="695" t="e">
        <f>IF(#REF!="","",#REF!)</f>
        <v>#REF!</v>
      </c>
      <c r="F2431" s="696"/>
      <c r="G2431" s="695" t="e">
        <f>IF(#REF!="","",#REF!)</f>
        <v>#REF!</v>
      </c>
      <c r="H2431" s="696"/>
      <c r="I2431" s="695" t="e">
        <f>IF(#REF!="","",#REF!)</f>
        <v>#REF!</v>
      </c>
      <c r="J2431" s="696"/>
      <c r="K2431" s="230" t="e">
        <f>IF(#REF!="","",#REF!)</f>
        <v>#REF!</v>
      </c>
      <c r="L2431" s="230" t="e">
        <f>IF(#REF!="","",#REF!)</f>
        <v>#REF!</v>
      </c>
      <c r="M2431" s="695" t="e">
        <f>IF(#REF!="","",#REF!)</f>
        <v>#REF!</v>
      </c>
      <c r="N2431" s="696"/>
      <c r="O2431" s="230" t="e">
        <f>IF(#REF!="","",#REF!)</f>
        <v>#REF!</v>
      </c>
    </row>
    <row r="2432" spans="1:15" x14ac:dyDescent="0.2">
      <c r="A2432" s="45"/>
      <c r="B2432" s="45"/>
      <c r="C2432" s="695" t="e">
        <f>IF(#REF!="","",#REF!)</f>
        <v>#REF!</v>
      </c>
      <c r="D2432" s="696"/>
      <c r="E2432" s="695" t="e">
        <f>IF(#REF!="","",#REF!)</f>
        <v>#REF!</v>
      </c>
      <c r="F2432" s="696"/>
      <c r="G2432" s="695" t="e">
        <f>IF(#REF!="","",#REF!)</f>
        <v>#REF!</v>
      </c>
      <c r="H2432" s="696"/>
      <c r="I2432" s="695" t="e">
        <f>IF(#REF!="","",#REF!)</f>
        <v>#REF!</v>
      </c>
      <c r="J2432" s="696"/>
      <c r="K2432" s="230" t="e">
        <f>IF(#REF!="","",#REF!)</f>
        <v>#REF!</v>
      </c>
      <c r="L2432" s="230" t="e">
        <f>IF(#REF!="","",#REF!)</f>
        <v>#REF!</v>
      </c>
      <c r="M2432" s="695" t="e">
        <f>IF(#REF!="","",#REF!)</f>
        <v>#REF!</v>
      </c>
      <c r="N2432" s="696"/>
      <c r="O2432" s="230" t="e">
        <f>IF(#REF!="","",#REF!)</f>
        <v>#REF!</v>
      </c>
    </row>
    <row r="2433" spans="1:16" x14ac:dyDescent="0.2">
      <c r="A2433" s="45"/>
      <c r="B2433" s="45"/>
      <c r="C2433" s="695" t="e">
        <f>IF(#REF!="","",#REF!)</f>
        <v>#REF!</v>
      </c>
      <c r="D2433" s="696"/>
      <c r="E2433" s="695" t="e">
        <f>IF(#REF!="","",#REF!)</f>
        <v>#REF!</v>
      </c>
      <c r="F2433" s="696"/>
      <c r="G2433" s="695" t="e">
        <f>IF(#REF!="","",#REF!)</f>
        <v>#REF!</v>
      </c>
      <c r="H2433" s="696"/>
      <c r="I2433" s="695" t="e">
        <f>IF(#REF!="","",#REF!)</f>
        <v>#REF!</v>
      </c>
      <c r="J2433" s="696"/>
      <c r="K2433" s="230" t="e">
        <f>IF(#REF!="","",#REF!)</f>
        <v>#REF!</v>
      </c>
      <c r="L2433" s="230" t="e">
        <f>IF(#REF!="","",#REF!)</f>
        <v>#REF!</v>
      </c>
      <c r="M2433" s="695" t="e">
        <f>IF(#REF!="","",#REF!)</f>
        <v>#REF!</v>
      </c>
      <c r="N2433" s="696"/>
      <c r="O2433" s="230" t="e">
        <f>IF(#REF!="","",#REF!)</f>
        <v>#REF!</v>
      </c>
    </row>
    <row r="2434" spans="1:16" x14ac:dyDescent="0.2">
      <c r="A2434" s="45"/>
      <c r="B2434" s="45"/>
      <c r="C2434" s="695" t="e">
        <f>IF(#REF!="","",#REF!)</f>
        <v>#REF!</v>
      </c>
      <c r="D2434" s="696"/>
      <c r="E2434" s="695" t="e">
        <f>IF(#REF!="","",#REF!)</f>
        <v>#REF!</v>
      </c>
      <c r="F2434" s="696"/>
      <c r="G2434" s="695" t="e">
        <f>IF(#REF!="","",#REF!)</f>
        <v>#REF!</v>
      </c>
      <c r="H2434" s="696"/>
      <c r="I2434" s="695" t="e">
        <f>IF(#REF!="","",#REF!)</f>
        <v>#REF!</v>
      </c>
      <c r="J2434" s="696"/>
      <c r="K2434" s="230" t="e">
        <f>IF(#REF!="","",#REF!)</f>
        <v>#REF!</v>
      </c>
      <c r="L2434" s="230" t="e">
        <f>IF(#REF!="","",#REF!)</f>
        <v>#REF!</v>
      </c>
      <c r="M2434" s="695" t="e">
        <f>IF(#REF!="","",#REF!)</f>
        <v>#REF!</v>
      </c>
      <c r="N2434" s="696"/>
      <c r="O2434" s="230" t="e">
        <f>IF(#REF!="","",#REF!)</f>
        <v>#REF!</v>
      </c>
    </row>
    <row r="2435" spans="1:16" x14ac:dyDescent="0.2">
      <c r="A2435" s="45"/>
      <c r="B2435" s="45"/>
      <c r="C2435" s="695" t="e">
        <f>IF(#REF!="","",#REF!)</f>
        <v>#REF!</v>
      </c>
      <c r="D2435" s="696"/>
      <c r="E2435" s="695" t="e">
        <f>IF(#REF!="","",#REF!)</f>
        <v>#REF!</v>
      </c>
      <c r="F2435" s="696"/>
      <c r="G2435" s="695" t="e">
        <f>IF(#REF!="","",#REF!)</f>
        <v>#REF!</v>
      </c>
      <c r="H2435" s="696"/>
      <c r="I2435" s="695" t="e">
        <f>IF(#REF!="","",#REF!)</f>
        <v>#REF!</v>
      </c>
      <c r="J2435" s="696"/>
      <c r="K2435" s="230" t="e">
        <f>IF(#REF!="","",#REF!)</f>
        <v>#REF!</v>
      </c>
      <c r="L2435" s="230" t="e">
        <f>IF(#REF!="","",#REF!)</f>
        <v>#REF!</v>
      </c>
      <c r="M2435" s="695" t="e">
        <f>IF(#REF!="","",#REF!)</f>
        <v>#REF!</v>
      </c>
      <c r="N2435" s="696"/>
      <c r="O2435" s="230" t="e">
        <f>IF(#REF!="","",#REF!)</f>
        <v>#REF!</v>
      </c>
    </row>
    <row r="2436" spans="1:16" x14ac:dyDescent="0.2">
      <c r="A2436" s="45"/>
      <c r="B2436" s="45"/>
      <c r="C2436" s="695" t="e">
        <f>IF(#REF!="","",#REF!)</f>
        <v>#REF!</v>
      </c>
      <c r="D2436" s="696"/>
      <c r="E2436" s="695" t="e">
        <f>IF(#REF!="","",#REF!)</f>
        <v>#REF!</v>
      </c>
      <c r="F2436" s="696"/>
      <c r="G2436" s="695" t="e">
        <f>IF(#REF!="","",#REF!)</f>
        <v>#REF!</v>
      </c>
      <c r="H2436" s="696"/>
      <c r="I2436" s="695" t="e">
        <f>IF(#REF!="","",#REF!)</f>
        <v>#REF!</v>
      </c>
      <c r="J2436" s="696"/>
      <c r="K2436" s="230" t="e">
        <f>IF(#REF!="","",#REF!)</f>
        <v>#REF!</v>
      </c>
      <c r="L2436" s="230" t="e">
        <f>IF(#REF!="","",#REF!)</f>
        <v>#REF!</v>
      </c>
      <c r="M2436" s="695" t="e">
        <f>IF(#REF!="","",#REF!)</f>
        <v>#REF!</v>
      </c>
      <c r="N2436" s="696"/>
      <c r="O2436" s="230" t="e">
        <f>IF(#REF!="","",#REF!)</f>
        <v>#REF!</v>
      </c>
    </row>
    <row r="2437" spans="1:16" x14ac:dyDescent="0.2">
      <c r="A2437" s="45"/>
      <c r="B2437" s="45"/>
      <c r="C2437" s="45"/>
      <c r="D2437" s="45"/>
      <c r="E2437" s="45"/>
      <c r="F2437" s="45"/>
      <c r="G2437" s="45"/>
      <c r="H2437" s="45"/>
      <c r="I2437" s="45"/>
      <c r="J2437" s="45"/>
      <c r="K2437" s="45"/>
      <c r="L2437" s="45"/>
    </row>
    <row r="2438" spans="1:16" x14ac:dyDescent="0.2">
      <c r="A2438" s="45"/>
      <c r="B2438" s="45"/>
      <c r="C2438" s="45"/>
      <c r="D2438" s="45"/>
      <c r="E2438" s="45"/>
      <c r="F2438" s="45"/>
      <c r="G2438" s="45"/>
      <c r="H2438" s="45"/>
      <c r="I2438" s="45"/>
      <c r="J2438" s="45"/>
      <c r="K2438" s="45"/>
      <c r="L2438" s="45"/>
    </row>
    <row r="2439" spans="1:16" ht="15" x14ac:dyDescent="0.25">
      <c r="A2439" s="45"/>
      <c r="B2439" s="203" t="s">
        <v>206</v>
      </c>
      <c r="C2439" s="45"/>
      <c r="D2439" s="45"/>
      <c r="E2439" s="45"/>
      <c r="F2439" s="45"/>
      <c r="G2439" s="45"/>
      <c r="H2439" s="45"/>
      <c r="I2439" s="45"/>
      <c r="J2439" s="45"/>
      <c r="K2439" s="45"/>
      <c r="L2439" s="45"/>
    </row>
    <row r="2440" spans="1:16" ht="15" x14ac:dyDescent="0.25">
      <c r="A2440" s="45"/>
      <c r="B2440" s="203"/>
      <c r="C2440" s="45"/>
      <c r="D2440" s="45"/>
      <c r="E2440" s="45"/>
      <c r="F2440" s="45"/>
      <c r="G2440" s="45"/>
      <c r="H2440" s="45"/>
      <c r="I2440" s="45"/>
      <c r="J2440" s="45"/>
      <c r="K2440" s="45"/>
      <c r="L2440" s="45"/>
    </row>
    <row r="2441" spans="1:16" ht="27.75" customHeight="1" x14ac:dyDescent="0.2">
      <c r="B2441" s="204"/>
      <c r="C2441" s="441" t="s">
        <v>257</v>
      </c>
      <c r="D2441" s="441"/>
      <c r="E2441" s="441"/>
      <c r="F2441" s="442"/>
      <c r="G2441" s="718" t="e">
        <f>IF(#REF!="","",#REF!)</f>
        <v>#REF!</v>
      </c>
      <c r="K2441" s="684" t="s">
        <v>239</v>
      </c>
      <c r="L2441" s="744"/>
      <c r="M2441" s="744"/>
      <c r="N2441" s="744"/>
      <c r="O2441" s="685"/>
    </row>
    <row r="2442" spans="1:16" x14ac:dyDescent="0.2">
      <c r="C2442" s="441"/>
      <c r="D2442" s="441"/>
      <c r="E2442" s="441"/>
      <c r="F2442" s="442"/>
      <c r="G2442" s="720"/>
      <c r="K2442" s="707" t="e">
        <f>IF(#REF!="","",#REF!)</f>
        <v>#REF!</v>
      </c>
      <c r="L2442" s="708"/>
      <c r="M2442" s="708"/>
      <c r="N2442" s="708"/>
      <c r="O2442" s="708"/>
      <c r="P2442" s="709"/>
    </row>
    <row r="2443" spans="1:16" x14ac:dyDescent="0.2">
      <c r="C2443" s="204"/>
      <c r="D2443" s="204"/>
      <c r="E2443" s="204"/>
      <c r="F2443" s="345"/>
      <c r="G2443" s="346"/>
      <c r="H2443" s="115"/>
      <c r="K2443" s="710"/>
      <c r="L2443" s="711"/>
      <c r="M2443" s="711"/>
      <c r="N2443" s="711"/>
      <c r="O2443" s="711"/>
      <c r="P2443" s="712"/>
    </row>
    <row r="2444" spans="1:16" x14ac:dyDescent="0.2">
      <c r="C2444" s="115"/>
      <c r="D2444" s="115"/>
      <c r="E2444" s="115"/>
      <c r="F2444" s="115"/>
      <c r="G2444" s="115"/>
      <c r="H2444" s="115"/>
      <c r="K2444" s="713"/>
      <c r="L2444" s="714"/>
      <c r="M2444" s="714"/>
      <c r="N2444" s="714"/>
      <c r="O2444" s="714"/>
      <c r="P2444" s="715"/>
    </row>
    <row r="2445" spans="1:16" ht="15" x14ac:dyDescent="0.25">
      <c r="A2445" s="45"/>
      <c r="B2445" s="203"/>
      <c r="C2445" s="45"/>
      <c r="D2445" s="45"/>
      <c r="E2445" s="45"/>
      <c r="F2445" s="45"/>
      <c r="G2445" s="45"/>
      <c r="H2445" s="45"/>
      <c r="I2445" s="45"/>
      <c r="J2445" s="45"/>
      <c r="K2445" s="45"/>
      <c r="L2445" s="45"/>
    </row>
    <row r="2446" spans="1:16" ht="51" x14ac:dyDescent="0.2">
      <c r="A2446" s="45"/>
      <c r="B2446" s="726" t="s">
        <v>260</v>
      </c>
      <c r="C2446" s="727"/>
      <c r="D2446" s="335" t="s">
        <v>36</v>
      </c>
      <c r="E2446" s="335" t="s">
        <v>231</v>
      </c>
      <c r="F2446" s="335" t="s">
        <v>232</v>
      </c>
      <c r="G2446" s="335" t="s">
        <v>233</v>
      </c>
      <c r="H2446" s="335" t="s">
        <v>234</v>
      </c>
      <c r="I2446" s="335" t="s">
        <v>240</v>
      </c>
      <c r="J2446" s="335" t="s">
        <v>225</v>
      </c>
      <c r="K2446" s="335" t="s">
        <v>241</v>
      </c>
      <c r="L2446" s="335" t="s">
        <v>226</v>
      </c>
      <c r="M2446" s="335" t="s">
        <v>235</v>
      </c>
      <c r="N2446" s="335" t="s">
        <v>236</v>
      </c>
      <c r="O2446" s="335" t="s">
        <v>237</v>
      </c>
      <c r="P2446" s="335" t="s">
        <v>238</v>
      </c>
    </row>
    <row r="2447" spans="1:16" x14ac:dyDescent="0.2">
      <c r="A2447" s="45"/>
      <c r="B2447" s="728" t="e">
        <f>IF(#REF!="","",#REF!)</f>
        <v>#REF!</v>
      </c>
      <c r="C2447" s="729"/>
      <c r="D2447" s="315" t="e">
        <f>IF(#REF!="","",#REF!)</f>
        <v>#REF!</v>
      </c>
      <c r="E2447" s="315" t="e">
        <f>IF(#REF!="","",#REF!)</f>
        <v>#REF!</v>
      </c>
      <c r="F2447" s="315" t="e">
        <f>IF(#REF!="","",#REF!)</f>
        <v>#REF!</v>
      </c>
      <c r="G2447" s="315" t="e">
        <f>IF(#REF!="","",#REF!)</f>
        <v>#REF!</v>
      </c>
      <c r="H2447" s="315" t="e">
        <f>IF(#REF!="","",#REF!)</f>
        <v>#REF!</v>
      </c>
      <c r="I2447" s="315" t="e">
        <f>IF(#REF!="","",#REF!)</f>
        <v>#REF!</v>
      </c>
      <c r="J2447" s="315" t="e">
        <f>IF(#REF!="","",#REF!)</f>
        <v>#REF!</v>
      </c>
      <c r="K2447" s="315" t="e">
        <f>IF(#REF!="","",#REF!)</f>
        <v>#REF!</v>
      </c>
      <c r="L2447" s="315" t="e">
        <f>IF(#REF!="","",#REF!)</f>
        <v>#REF!</v>
      </c>
      <c r="M2447" s="315" t="e">
        <f>IF(#REF!="","",#REF!)</f>
        <v>#REF!</v>
      </c>
      <c r="N2447" s="315" t="e">
        <f>IF(#REF!="","",#REF!)</f>
        <v>#REF!</v>
      </c>
      <c r="O2447" s="315" t="e">
        <f>IF(#REF!="","",#REF!)</f>
        <v>#REF!</v>
      </c>
      <c r="P2447" s="315" t="e">
        <f>IF(#REF!="","",#REF!)</f>
        <v>#REF!</v>
      </c>
    </row>
    <row r="2448" spans="1:16" x14ac:dyDescent="0.2">
      <c r="A2448" s="45"/>
      <c r="B2448" s="728" t="e">
        <f>IF(#REF!="","",#REF!)</f>
        <v>#REF!</v>
      </c>
      <c r="C2448" s="729"/>
      <c r="D2448" s="315" t="e">
        <f>IF(#REF!="","",#REF!)</f>
        <v>#REF!</v>
      </c>
      <c r="E2448" s="315" t="e">
        <f>IF(#REF!="","",#REF!)</f>
        <v>#REF!</v>
      </c>
      <c r="F2448" s="315" t="e">
        <f>IF(#REF!="","",#REF!)</f>
        <v>#REF!</v>
      </c>
      <c r="G2448" s="315" t="e">
        <f>IF(#REF!="","",#REF!)</f>
        <v>#REF!</v>
      </c>
      <c r="H2448" s="315" t="e">
        <f>IF(#REF!="","",#REF!)</f>
        <v>#REF!</v>
      </c>
      <c r="I2448" s="315" t="e">
        <f>IF(#REF!="","",#REF!)</f>
        <v>#REF!</v>
      </c>
      <c r="J2448" s="315" t="e">
        <f>IF(#REF!="","",#REF!)</f>
        <v>#REF!</v>
      </c>
      <c r="K2448" s="315" t="e">
        <f>IF(#REF!="","",#REF!)</f>
        <v>#REF!</v>
      </c>
      <c r="L2448" s="315" t="e">
        <f>IF(#REF!="","",#REF!)</f>
        <v>#REF!</v>
      </c>
      <c r="M2448" s="315" t="e">
        <f>IF(#REF!="","",#REF!)</f>
        <v>#REF!</v>
      </c>
      <c r="N2448" s="315" t="e">
        <f>IF(#REF!="","",#REF!)</f>
        <v>#REF!</v>
      </c>
      <c r="O2448" s="315" t="e">
        <f>IF(#REF!="","",#REF!)</f>
        <v>#REF!</v>
      </c>
      <c r="P2448" s="315" t="e">
        <f>IF(#REF!="","",#REF!)</f>
        <v>#REF!</v>
      </c>
    </row>
    <row r="2449" spans="1:16" x14ac:dyDescent="0.2">
      <c r="A2449" s="45"/>
      <c r="B2449" s="728" t="e">
        <f>IF(#REF!="","",#REF!)</f>
        <v>#REF!</v>
      </c>
      <c r="C2449" s="729"/>
      <c r="D2449" s="315" t="e">
        <f>IF(#REF!="","",#REF!)</f>
        <v>#REF!</v>
      </c>
      <c r="E2449" s="315" t="e">
        <f>IF(#REF!="","",#REF!)</f>
        <v>#REF!</v>
      </c>
      <c r="F2449" s="315" t="e">
        <f>IF(#REF!="","",#REF!)</f>
        <v>#REF!</v>
      </c>
      <c r="G2449" s="315" t="e">
        <f>IF(#REF!="","",#REF!)</f>
        <v>#REF!</v>
      </c>
      <c r="H2449" s="315" t="e">
        <f>IF(#REF!="","",#REF!)</f>
        <v>#REF!</v>
      </c>
      <c r="I2449" s="315" t="e">
        <f>IF(#REF!="","",#REF!)</f>
        <v>#REF!</v>
      </c>
      <c r="J2449" s="315" t="e">
        <f>IF(#REF!="","",#REF!)</f>
        <v>#REF!</v>
      </c>
      <c r="K2449" s="315" t="e">
        <f>IF(#REF!="","",#REF!)</f>
        <v>#REF!</v>
      </c>
      <c r="L2449" s="315" t="e">
        <f>IF(#REF!="","",#REF!)</f>
        <v>#REF!</v>
      </c>
      <c r="M2449" s="315" t="e">
        <f>IF(#REF!="","",#REF!)</f>
        <v>#REF!</v>
      </c>
      <c r="N2449" s="315" t="e">
        <f>IF(#REF!="","",#REF!)</f>
        <v>#REF!</v>
      </c>
      <c r="O2449" s="315" t="e">
        <f>IF(#REF!="","",#REF!)</f>
        <v>#REF!</v>
      </c>
      <c r="P2449" s="315" t="e">
        <f>IF(#REF!="","",#REF!)</f>
        <v>#REF!</v>
      </c>
    </row>
    <row r="2450" spans="1:16" x14ac:dyDescent="0.2">
      <c r="A2450" s="45"/>
      <c r="B2450" s="728" t="e">
        <f>IF(#REF!="","",#REF!)</f>
        <v>#REF!</v>
      </c>
      <c r="C2450" s="729"/>
      <c r="D2450" s="315" t="e">
        <f>IF(#REF!="","",#REF!)</f>
        <v>#REF!</v>
      </c>
      <c r="E2450" s="315" t="e">
        <f>IF(#REF!="","",#REF!)</f>
        <v>#REF!</v>
      </c>
      <c r="F2450" s="315" t="e">
        <f>IF(#REF!="","",#REF!)</f>
        <v>#REF!</v>
      </c>
      <c r="G2450" s="315" t="e">
        <f>IF(#REF!="","",#REF!)</f>
        <v>#REF!</v>
      </c>
      <c r="H2450" s="315" t="e">
        <f>IF(#REF!="","",#REF!)</f>
        <v>#REF!</v>
      </c>
      <c r="I2450" s="315" t="e">
        <f>IF(#REF!="","",#REF!)</f>
        <v>#REF!</v>
      </c>
      <c r="J2450" s="315" t="e">
        <f>IF(#REF!="","",#REF!)</f>
        <v>#REF!</v>
      </c>
      <c r="K2450" s="315" t="e">
        <f>IF(#REF!="","",#REF!)</f>
        <v>#REF!</v>
      </c>
      <c r="L2450" s="315" t="e">
        <f>IF(#REF!="","",#REF!)</f>
        <v>#REF!</v>
      </c>
      <c r="M2450" s="315" t="e">
        <f>IF(#REF!="","",#REF!)</f>
        <v>#REF!</v>
      </c>
      <c r="N2450" s="315" t="e">
        <f>IF(#REF!="","",#REF!)</f>
        <v>#REF!</v>
      </c>
      <c r="O2450" s="315" t="e">
        <f>IF(#REF!="","",#REF!)</f>
        <v>#REF!</v>
      </c>
      <c r="P2450" s="315" t="e">
        <f>IF(#REF!="","",#REF!)</f>
        <v>#REF!</v>
      </c>
    </row>
    <row r="2451" spans="1:16" x14ac:dyDescent="0.2">
      <c r="A2451" s="45"/>
      <c r="B2451" s="728" t="e">
        <f>IF(#REF!="","",#REF!)</f>
        <v>#REF!</v>
      </c>
      <c r="C2451" s="729"/>
      <c r="D2451" s="315" t="e">
        <f>IF(#REF!="","",#REF!)</f>
        <v>#REF!</v>
      </c>
      <c r="E2451" s="315" t="e">
        <f>IF(#REF!="","",#REF!)</f>
        <v>#REF!</v>
      </c>
      <c r="F2451" s="315" t="e">
        <f>IF(#REF!="","",#REF!)</f>
        <v>#REF!</v>
      </c>
      <c r="G2451" s="315" t="e">
        <f>IF(#REF!="","",#REF!)</f>
        <v>#REF!</v>
      </c>
      <c r="H2451" s="315" t="e">
        <f>IF(#REF!="","",#REF!)</f>
        <v>#REF!</v>
      </c>
      <c r="I2451" s="315" t="e">
        <f>IF(#REF!="","",#REF!)</f>
        <v>#REF!</v>
      </c>
      <c r="J2451" s="315" t="e">
        <f>IF(#REF!="","",#REF!)</f>
        <v>#REF!</v>
      </c>
      <c r="K2451" s="315" t="e">
        <f>IF(#REF!="","",#REF!)</f>
        <v>#REF!</v>
      </c>
      <c r="L2451" s="315" t="e">
        <f>IF(#REF!="","",#REF!)</f>
        <v>#REF!</v>
      </c>
      <c r="M2451" s="315" t="e">
        <f>IF(#REF!="","",#REF!)</f>
        <v>#REF!</v>
      </c>
      <c r="N2451" s="315" t="e">
        <f>IF(#REF!="","",#REF!)</f>
        <v>#REF!</v>
      </c>
      <c r="O2451" s="315" t="e">
        <f>IF(#REF!="","",#REF!)</f>
        <v>#REF!</v>
      </c>
      <c r="P2451" s="315" t="e">
        <f>IF(#REF!="","",#REF!)</f>
        <v>#REF!</v>
      </c>
    </row>
    <row r="2452" spans="1:16" x14ac:dyDescent="0.2">
      <c r="A2452" s="45"/>
      <c r="B2452" s="728" t="e">
        <f>IF(#REF!="","",#REF!)</f>
        <v>#REF!</v>
      </c>
      <c r="C2452" s="729"/>
      <c r="D2452" s="315" t="e">
        <f>IF(#REF!="","",#REF!)</f>
        <v>#REF!</v>
      </c>
      <c r="E2452" s="315" t="e">
        <f>IF(#REF!="","",#REF!)</f>
        <v>#REF!</v>
      </c>
      <c r="F2452" s="315" t="e">
        <f>IF(#REF!="","",#REF!)</f>
        <v>#REF!</v>
      </c>
      <c r="G2452" s="315" t="e">
        <f>IF(#REF!="","",#REF!)</f>
        <v>#REF!</v>
      </c>
      <c r="H2452" s="315" t="e">
        <f>IF(#REF!="","",#REF!)</f>
        <v>#REF!</v>
      </c>
      <c r="I2452" s="315" t="e">
        <f>IF(#REF!="","",#REF!)</f>
        <v>#REF!</v>
      </c>
      <c r="J2452" s="315" t="e">
        <f>IF(#REF!="","",#REF!)</f>
        <v>#REF!</v>
      </c>
      <c r="K2452" s="315" t="e">
        <f>IF(#REF!="","",#REF!)</f>
        <v>#REF!</v>
      </c>
      <c r="L2452" s="315" t="e">
        <f>IF(#REF!="","",#REF!)</f>
        <v>#REF!</v>
      </c>
      <c r="M2452" s="315" t="e">
        <f>IF(#REF!="","",#REF!)</f>
        <v>#REF!</v>
      </c>
      <c r="N2452" s="315" t="e">
        <f>IF(#REF!="","",#REF!)</f>
        <v>#REF!</v>
      </c>
      <c r="O2452" s="315" t="e">
        <f>IF(#REF!="","",#REF!)</f>
        <v>#REF!</v>
      </c>
      <c r="P2452" s="315" t="e">
        <f>IF(#REF!="","",#REF!)</f>
        <v>#REF!</v>
      </c>
    </row>
    <row r="2453" spans="1:16" x14ac:dyDescent="0.2">
      <c r="A2453" s="45"/>
      <c r="B2453" s="728" t="e">
        <f>IF(#REF!="","",#REF!)</f>
        <v>#REF!</v>
      </c>
      <c r="C2453" s="729"/>
      <c r="D2453" s="315" t="e">
        <f>IF(#REF!="","",#REF!)</f>
        <v>#REF!</v>
      </c>
      <c r="E2453" s="315" t="e">
        <f>IF(#REF!="","",#REF!)</f>
        <v>#REF!</v>
      </c>
      <c r="F2453" s="315" t="e">
        <f>IF(#REF!="","",#REF!)</f>
        <v>#REF!</v>
      </c>
      <c r="G2453" s="315" t="e">
        <f>IF(#REF!="","",#REF!)</f>
        <v>#REF!</v>
      </c>
      <c r="H2453" s="315" t="e">
        <f>IF(#REF!="","",#REF!)</f>
        <v>#REF!</v>
      </c>
      <c r="I2453" s="315" t="e">
        <f>IF(#REF!="","",#REF!)</f>
        <v>#REF!</v>
      </c>
      <c r="J2453" s="315" t="e">
        <f>IF(#REF!="","",#REF!)</f>
        <v>#REF!</v>
      </c>
      <c r="K2453" s="315" t="e">
        <f>IF(#REF!="","",#REF!)</f>
        <v>#REF!</v>
      </c>
      <c r="L2453" s="315" t="e">
        <f>IF(#REF!="","",#REF!)</f>
        <v>#REF!</v>
      </c>
      <c r="M2453" s="315" t="e">
        <f>IF(#REF!="","",#REF!)</f>
        <v>#REF!</v>
      </c>
      <c r="N2453" s="315" t="e">
        <f>IF(#REF!="","",#REF!)</f>
        <v>#REF!</v>
      </c>
      <c r="O2453" s="315" t="e">
        <f>IF(#REF!="","",#REF!)</f>
        <v>#REF!</v>
      </c>
      <c r="P2453" s="315" t="e">
        <f>IF(#REF!="","",#REF!)</f>
        <v>#REF!</v>
      </c>
    </row>
    <row r="2454" spans="1:16" x14ac:dyDescent="0.2">
      <c r="A2454" s="45"/>
      <c r="B2454" s="728" t="e">
        <f>IF(#REF!="","",#REF!)</f>
        <v>#REF!</v>
      </c>
      <c r="C2454" s="729"/>
      <c r="D2454" s="315" t="e">
        <f>IF(#REF!="","",#REF!)</f>
        <v>#REF!</v>
      </c>
      <c r="E2454" s="315" t="e">
        <f>IF(#REF!="","",#REF!)</f>
        <v>#REF!</v>
      </c>
      <c r="F2454" s="315" t="e">
        <f>IF(#REF!="","",#REF!)</f>
        <v>#REF!</v>
      </c>
      <c r="G2454" s="315" t="e">
        <f>IF(#REF!="","",#REF!)</f>
        <v>#REF!</v>
      </c>
      <c r="H2454" s="315" t="e">
        <f>IF(#REF!="","",#REF!)</f>
        <v>#REF!</v>
      </c>
      <c r="I2454" s="315" t="e">
        <f>IF(#REF!="","",#REF!)</f>
        <v>#REF!</v>
      </c>
      <c r="J2454" s="315" t="e">
        <f>IF(#REF!="","",#REF!)</f>
        <v>#REF!</v>
      </c>
      <c r="K2454" s="315" t="e">
        <f>IF(#REF!="","",#REF!)</f>
        <v>#REF!</v>
      </c>
      <c r="L2454" s="315" t="e">
        <f>IF(#REF!="","",#REF!)</f>
        <v>#REF!</v>
      </c>
      <c r="M2454" s="315" t="e">
        <f>IF(#REF!="","",#REF!)</f>
        <v>#REF!</v>
      </c>
      <c r="N2454" s="315" t="e">
        <f>IF(#REF!="","",#REF!)</f>
        <v>#REF!</v>
      </c>
      <c r="O2454" s="315" t="e">
        <f>IF(#REF!="","",#REF!)</f>
        <v>#REF!</v>
      </c>
      <c r="P2454" s="315" t="e">
        <f>IF(#REF!="","",#REF!)</f>
        <v>#REF!</v>
      </c>
    </row>
    <row r="2455" spans="1:16" x14ac:dyDescent="0.2">
      <c r="A2455" s="45"/>
      <c r="B2455" s="728" t="e">
        <f>IF(#REF!="","",#REF!)</f>
        <v>#REF!</v>
      </c>
      <c r="C2455" s="729"/>
      <c r="D2455" s="315" t="e">
        <f>IF(#REF!="","",#REF!)</f>
        <v>#REF!</v>
      </c>
      <c r="E2455" s="315" t="e">
        <f>IF(#REF!="","",#REF!)</f>
        <v>#REF!</v>
      </c>
      <c r="F2455" s="315" t="e">
        <f>IF(#REF!="","",#REF!)</f>
        <v>#REF!</v>
      </c>
      <c r="G2455" s="315" t="e">
        <f>IF(#REF!="","",#REF!)</f>
        <v>#REF!</v>
      </c>
      <c r="H2455" s="315" t="e">
        <f>IF(#REF!="","",#REF!)</f>
        <v>#REF!</v>
      </c>
      <c r="I2455" s="315" t="e">
        <f>IF(#REF!="","",#REF!)</f>
        <v>#REF!</v>
      </c>
      <c r="J2455" s="315" t="e">
        <f>IF(#REF!="","",#REF!)</f>
        <v>#REF!</v>
      </c>
      <c r="K2455" s="315" t="e">
        <f>IF(#REF!="","",#REF!)</f>
        <v>#REF!</v>
      </c>
      <c r="L2455" s="315" t="e">
        <f>IF(#REF!="","",#REF!)</f>
        <v>#REF!</v>
      </c>
      <c r="M2455" s="315" t="e">
        <f>IF(#REF!="","",#REF!)</f>
        <v>#REF!</v>
      </c>
      <c r="N2455" s="315" t="e">
        <f>IF(#REF!="","",#REF!)</f>
        <v>#REF!</v>
      </c>
      <c r="O2455" s="315" t="e">
        <f>IF(#REF!="","",#REF!)</f>
        <v>#REF!</v>
      </c>
      <c r="P2455" s="315" t="e">
        <f>IF(#REF!="","",#REF!)</f>
        <v>#REF!</v>
      </c>
    </row>
    <row r="2456" spans="1:16" x14ac:dyDescent="0.2">
      <c r="A2456" s="45"/>
      <c r="B2456" s="728" t="e">
        <f>IF(#REF!="","",#REF!)</f>
        <v>#REF!</v>
      </c>
      <c r="C2456" s="729"/>
      <c r="D2456" s="315" t="e">
        <f>IF(#REF!="","",#REF!)</f>
        <v>#REF!</v>
      </c>
      <c r="E2456" s="315" t="e">
        <f>IF(#REF!="","",#REF!)</f>
        <v>#REF!</v>
      </c>
      <c r="F2456" s="315" t="e">
        <f>IF(#REF!="","",#REF!)</f>
        <v>#REF!</v>
      </c>
      <c r="G2456" s="315" t="e">
        <f>IF(#REF!="","",#REF!)</f>
        <v>#REF!</v>
      </c>
      <c r="H2456" s="315" t="e">
        <f>IF(#REF!="","",#REF!)</f>
        <v>#REF!</v>
      </c>
      <c r="I2456" s="315" t="e">
        <f>IF(#REF!="","",#REF!)</f>
        <v>#REF!</v>
      </c>
      <c r="J2456" s="315" t="e">
        <f>IF(#REF!="","",#REF!)</f>
        <v>#REF!</v>
      </c>
      <c r="K2456" s="315" t="e">
        <f>IF(#REF!="","",#REF!)</f>
        <v>#REF!</v>
      </c>
      <c r="L2456" s="315" t="e">
        <f>IF(#REF!="","",#REF!)</f>
        <v>#REF!</v>
      </c>
      <c r="M2456" s="315" t="e">
        <f>IF(#REF!="","",#REF!)</f>
        <v>#REF!</v>
      </c>
      <c r="N2456" s="315" t="e">
        <f>IF(#REF!="","",#REF!)</f>
        <v>#REF!</v>
      </c>
      <c r="O2456" s="315" t="e">
        <f>IF(#REF!="","",#REF!)</f>
        <v>#REF!</v>
      </c>
      <c r="P2456" s="315" t="e">
        <f>IF(#REF!="","",#REF!)</f>
        <v>#REF!</v>
      </c>
    </row>
    <row r="2457" spans="1:16" x14ac:dyDescent="0.2">
      <c r="A2457" s="45"/>
      <c r="B2457" s="45"/>
      <c r="C2457" s="45"/>
      <c r="D2457" s="45"/>
      <c r="E2457" s="45"/>
      <c r="F2457" s="45"/>
      <c r="G2457" s="45"/>
      <c r="H2457" s="45"/>
      <c r="I2457" s="45"/>
      <c r="J2457" s="45"/>
      <c r="K2457" s="45"/>
      <c r="L2457" s="45"/>
    </row>
    <row r="2458" spans="1:16" x14ac:dyDescent="0.2">
      <c r="A2458" s="45"/>
      <c r="B2458" s="45"/>
      <c r="C2458" s="45"/>
      <c r="D2458" s="45"/>
      <c r="E2458" s="45"/>
      <c r="F2458" s="45"/>
      <c r="G2458" s="45"/>
      <c r="H2458" s="45"/>
      <c r="I2458" s="45"/>
      <c r="J2458" s="45"/>
      <c r="K2458" s="45"/>
      <c r="L2458" s="45"/>
    </row>
    <row r="2459" spans="1:16" ht="12.75" customHeight="1" x14ac:dyDescent="0.2">
      <c r="C2459" s="441" t="s">
        <v>242</v>
      </c>
      <c r="D2459" s="441"/>
      <c r="E2459" s="441"/>
      <c r="F2459" s="441"/>
      <c r="G2459" s="718" t="e">
        <f>IF(#REF!="","",#REF!)</f>
        <v>#REF!</v>
      </c>
      <c r="H2459" s="45"/>
      <c r="K2459" s="745" t="s">
        <v>262</v>
      </c>
      <c r="L2459" s="746"/>
      <c r="M2459" s="746"/>
      <c r="N2459" s="746"/>
      <c r="O2459" s="747"/>
    </row>
    <row r="2460" spans="1:16" x14ac:dyDescent="0.2">
      <c r="A2460" s="45"/>
      <c r="B2460" s="45"/>
      <c r="C2460" s="441"/>
      <c r="D2460" s="441"/>
      <c r="E2460" s="441"/>
      <c r="F2460" s="441"/>
      <c r="G2460" s="719"/>
      <c r="K2460" s="707" t="e">
        <f>IF(#REF!="","",#REF!)</f>
        <v>#REF!</v>
      </c>
      <c r="L2460" s="708"/>
      <c r="M2460" s="708"/>
      <c r="N2460" s="708"/>
      <c r="O2460" s="708"/>
      <c r="P2460" s="709"/>
    </row>
    <row r="2461" spans="1:16" x14ac:dyDescent="0.2">
      <c r="A2461" s="45"/>
      <c r="B2461" s="45"/>
      <c r="C2461" s="441"/>
      <c r="D2461" s="441"/>
      <c r="E2461" s="441"/>
      <c r="F2461" s="441"/>
      <c r="G2461" s="719"/>
      <c r="K2461" s="710"/>
      <c r="L2461" s="711"/>
      <c r="M2461" s="711"/>
      <c r="N2461" s="711"/>
      <c r="O2461" s="711"/>
      <c r="P2461" s="712"/>
    </row>
    <row r="2462" spans="1:16" x14ac:dyDescent="0.2">
      <c r="A2462" s="45"/>
      <c r="B2462" s="45"/>
      <c r="C2462" s="441"/>
      <c r="D2462" s="441"/>
      <c r="E2462" s="441"/>
      <c r="F2462" s="441"/>
      <c r="G2462" s="720"/>
      <c r="K2462" s="713"/>
      <c r="L2462" s="714"/>
      <c r="M2462" s="714"/>
      <c r="N2462" s="714"/>
      <c r="O2462" s="714"/>
      <c r="P2462" s="715"/>
    </row>
    <row r="2463" spans="1:16" x14ac:dyDescent="0.2">
      <c r="A2463" s="45"/>
      <c r="B2463" s="45"/>
      <c r="C2463" s="45"/>
      <c r="D2463" s="45"/>
      <c r="E2463" s="45"/>
      <c r="F2463" s="45"/>
    </row>
    <row r="2464" spans="1:16" ht="12.75" customHeight="1" x14ac:dyDescent="0.2">
      <c r="A2464" s="45"/>
      <c r="B2464" s="45"/>
      <c r="C2464" s="721" t="s">
        <v>154</v>
      </c>
      <c r="D2464" s="722"/>
      <c r="E2464" s="722"/>
      <c r="F2464" s="722"/>
      <c r="G2464" s="723"/>
      <c r="K2464" s="721" t="s">
        <v>155</v>
      </c>
      <c r="L2464" s="722"/>
      <c r="M2464" s="723"/>
      <c r="N2464" s="45"/>
      <c r="O2464" s="45"/>
    </row>
    <row r="2465" spans="1:16" x14ac:dyDescent="0.2">
      <c r="A2465" s="45"/>
      <c r="B2465" s="45"/>
      <c r="C2465" s="707" t="e">
        <f>IF(#REF!="","",#REF!)</f>
        <v>#REF!</v>
      </c>
      <c r="D2465" s="708"/>
      <c r="E2465" s="708"/>
      <c r="F2465" s="708"/>
      <c r="G2465" s="708"/>
      <c r="H2465" s="709"/>
      <c r="K2465" s="707" t="e">
        <f>IF(#REF!="","",#REF!)</f>
        <v>#REF!</v>
      </c>
      <c r="L2465" s="708"/>
      <c r="M2465" s="708"/>
      <c r="N2465" s="708"/>
      <c r="O2465" s="708"/>
      <c r="P2465" s="709"/>
    </row>
    <row r="2466" spans="1:16" x14ac:dyDescent="0.2">
      <c r="A2466" s="45"/>
      <c r="B2466" s="45"/>
      <c r="C2466" s="710"/>
      <c r="D2466" s="711"/>
      <c r="E2466" s="711"/>
      <c r="F2466" s="711"/>
      <c r="G2466" s="711"/>
      <c r="H2466" s="712"/>
      <c r="K2466" s="710"/>
      <c r="L2466" s="711"/>
      <c r="M2466" s="711"/>
      <c r="N2466" s="711"/>
      <c r="O2466" s="711"/>
      <c r="P2466" s="712"/>
    </row>
    <row r="2467" spans="1:16" x14ac:dyDescent="0.2">
      <c r="A2467" s="45"/>
      <c r="B2467" s="45"/>
      <c r="C2467" s="710"/>
      <c r="D2467" s="711"/>
      <c r="E2467" s="711"/>
      <c r="F2467" s="711"/>
      <c r="G2467" s="711"/>
      <c r="H2467" s="712"/>
      <c r="K2467" s="710"/>
      <c r="L2467" s="711"/>
      <c r="M2467" s="711"/>
      <c r="N2467" s="711"/>
      <c r="O2467" s="711"/>
      <c r="P2467" s="712"/>
    </row>
    <row r="2468" spans="1:16" x14ac:dyDescent="0.2">
      <c r="A2468" s="45"/>
      <c r="B2468" s="45"/>
      <c r="C2468" s="710"/>
      <c r="D2468" s="711"/>
      <c r="E2468" s="711"/>
      <c r="F2468" s="711"/>
      <c r="G2468" s="711"/>
      <c r="H2468" s="712"/>
      <c r="K2468" s="710"/>
      <c r="L2468" s="711"/>
      <c r="M2468" s="711"/>
      <c r="N2468" s="711"/>
      <c r="O2468" s="711"/>
      <c r="P2468" s="712"/>
    </row>
    <row r="2469" spans="1:16" x14ac:dyDescent="0.2">
      <c r="A2469" s="45"/>
      <c r="B2469" s="45"/>
      <c r="C2469" s="710"/>
      <c r="D2469" s="711"/>
      <c r="E2469" s="711"/>
      <c r="F2469" s="711"/>
      <c r="G2469" s="711"/>
      <c r="H2469" s="712"/>
      <c r="K2469" s="710"/>
      <c r="L2469" s="711"/>
      <c r="M2469" s="711"/>
      <c r="N2469" s="711"/>
      <c r="O2469" s="711"/>
      <c r="P2469" s="712"/>
    </row>
    <row r="2470" spans="1:16" ht="12.75" customHeight="1" x14ac:dyDescent="0.2">
      <c r="A2470" s="45"/>
      <c r="B2470" s="45"/>
      <c r="C2470" s="710"/>
      <c r="D2470" s="711"/>
      <c r="E2470" s="711"/>
      <c r="F2470" s="711"/>
      <c r="G2470" s="711"/>
      <c r="H2470" s="712"/>
      <c r="J2470" s="45"/>
      <c r="K2470" s="710"/>
      <c r="L2470" s="711"/>
      <c r="M2470" s="711"/>
      <c r="N2470" s="711"/>
      <c r="O2470" s="711"/>
      <c r="P2470" s="712"/>
    </row>
    <row r="2471" spans="1:16" ht="12.75" customHeight="1" x14ac:dyDescent="0.2">
      <c r="A2471" s="45"/>
      <c r="B2471" s="45"/>
      <c r="C2471" s="713"/>
      <c r="D2471" s="714"/>
      <c r="E2471" s="714"/>
      <c r="F2471" s="714"/>
      <c r="G2471" s="714"/>
      <c r="H2471" s="715"/>
      <c r="K2471" s="713"/>
      <c r="L2471" s="714"/>
      <c r="M2471" s="714"/>
      <c r="N2471" s="714"/>
      <c r="O2471" s="714"/>
      <c r="P2471" s="715"/>
    </row>
    <row r="2472" spans="1:16" x14ac:dyDescent="0.2">
      <c r="A2472" s="45"/>
      <c r="B2472" s="45"/>
      <c r="J2472" s="45"/>
    </row>
    <row r="2473" spans="1:16" x14ac:dyDescent="0.2">
      <c r="A2473" s="45"/>
      <c r="B2473" s="45"/>
      <c r="C2473" s="45"/>
      <c r="D2473" s="45"/>
      <c r="E2473" s="45"/>
      <c r="F2473" s="45"/>
      <c r="J2473" s="45"/>
      <c r="K2473" s="45"/>
      <c r="L2473" s="45"/>
    </row>
    <row r="2474" spans="1:16" ht="15" x14ac:dyDescent="0.25">
      <c r="A2474" s="45"/>
      <c r="B2474" s="203" t="s">
        <v>207</v>
      </c>
      <c r="C2474" s="45"/>
      <c r="D2474" s="45"/>
      <c r="E2474" s="45"/>
      <c r="F2474" s="45"/>
      <c r="J2474" s="45"/>
      <c r="K2474" s="45"/>
      <c r="L2474" s="45"/>
    </row>
    <row r="2475" spans="1:16" ht="12.75" customHeight="1" x14ac:dyDescent="0.2">
      <c r="A2475" s="45"/>
      <c r="B2475" s="45"/>
      <c r="C2475" s="45"/>
      <c r="D2475" s="45"/>
      <c r="E2475" s="45"/>
      <c r="F2475" s="45"/>
      <c r="J2475" s="45"/>
      <c r="K2475" s="45"/>
      <c r="L2475" s="45"/>
    </row>
    <row r="2476" spans="1:16" ht="12.75" customHeight="1" x14ac:dyDescent="0.2">
      <c r="A2476" s="45"/>
      <c r="B2476" s="45"/>
      <c r="C2476" s="457" t="s">
        <v>132</v>
      </c>
      <c r="D2476" s="457"/>
      <c r="E2476" s="457"/>
      <c r="F2476" s="458"/>
      <c r="G2476" s="718" t="e">
        <f>IF(#REF!="","",#REF!)</f>
        <v>#REF!</v>
      </c>
      <c r="J2476" s="426" t="s">
        <v>133</v>
      </c>
      <c r="K2476" s="426"/>
      <c r="L2476" s="426"/>
      <c r="M2476" s="427"/>
      <c r="N2476" s="718" t="e">
        <f>IF(#REF!="","",#REF!)</f>
        <v>#REF!</v>
      </c>
    </row>
    <row r="2477" spans="1:16" x14ac:dyDescent="0.2">
      <c r="A2477" s="45"/>
      <c r="B2477" s="45"/>
      <c r="C2477" s="457"/>
      <c r="D2477" s="457"/>
      <c r="E2477" s="457"/>
      <c r="F2477" s="458"/>
      <c r="G2477" s="719"/>
      <c r="J2477" s="426"/>
      <c r="K2477" s="426"/>
      <c r="L2477" s="426"/>
      <c r="M2477" s="427"/>
      <c r="N2477" s="719"/>
    </row>
    <row r="2478" spans="1:16" x14ac:dyDescent="0.2">
      <c r="A2478" s="45"/>
      <c r="B2478" s="45"/>
      <c r="C2478" s="457"/>
      <c r="D2478" s="457"/>
      <c r="E2478" s="457"/>
      <c r="F2478" s="458"/>
      <c r="G2478" s="720"/>
      <c r="J2478" s="426"/>
      <c r="K2478" s="426"/>
      <c r="L2478" s="426"/>
      <c r="M2478" s="427"/>
      <c r="N2478" s="720"/>
    </row>
    <row r="2479" spans="1:16" x14ac:dyDescent="0.2">
      <c r="A2479" s="45"/>
      <c r="B2479" s="45"/>
      <c r="C2479" s="45"/>
      <c r="D2479" s="45"/>
      <c r="E2479" s="45"/>
      <c r="F2479" s="45"/>
      <c r="J2479" s="45"/>
      <c r="K2479" s="45"/>
      <c r="L2479" s="45"/>
    </row>
    <row r="2480" spans="1:16" x14ac:dyDescent="0.2">
      <c r="A2480" s="45"/>
      <c r="B2480" s="45"/>
      <c r="C2480" s="45"/>
      <c r="D2480" s="45"/>
      <c r="E2480" s="45"/>
      <c r="F2480" s="45"/>
      <c r="J2480" s="45"/>
      <c r="K2480" s="730" t="s">
        <v>212</v>
      </c>
      <c r="L2480" s="731"/>
      <c r="M2480" s="731"/>
      <c r="N2480" s="731"/>
      <c r="O2480" s="732"/>
    </row>
    <row r="2481" spans="1:16" x14ac:dyDescent="0.2">
      <c r="A2481" s="45"/>
      <c r="B2481" s="45"/>
      <c r="C2481" s="45"/>
      <c r="D2481" s="45"/>
      <c r="E2481" s="45"/>
      <c r="F2481" s="45"/>
      <c r="J2481" s="45"/>
      <c r="K2481" s="733"/>
      <c r="L2481" s="734"/>
      <c r="M2481" s="734"/>
      <c r="N2481" s="734"/>
      <c r="O2481" s="735"/>
    </row>
    <row r="2482" spans="1:16" ht="12.75" customHeight="1" x14ac:dyDescent="0.2">
      <c r="A2482" s="45"/>
      <c r="B2482" s="45"/>
      <c r="C2482" s="721" t="s">
        <v>131</v>
      </c>
      <c r="D2482" s="722"/>
      <c r="E2482" s="722"/>
      <c r="F2482" s="722"/>
      <c r="G2482" s="723"/>
      <c r="J2482" s="45"/>
      <c r="K2482" s="736"/>
      <c r="L2482" s="737"/>
      <c r="M2482" s="737"/>
      <c r="N2482" s="737"/>
      <c r="O2482" s="738"/>
    </row>
    <row r="2483" spans="1:16" x14ac:dyDescent="0.2">
      <c r="A2483" s="45"/>
      <c r="B2483" s="45"/>
      <c r="C2483" s="707" t="e">
        <f>IF(#REF!="","",#REF!)</f>
        <v>#REF!</v>
      </c>
      <c r="D2483" s="708"/>
      <c r="E2483" s="708"/>
      <c r="F2483" s="708"/>
      <c r="G2483" s="708"/>
      <c r="H2483" s="709"/>
      <c r="J2483" s="45"/>
      <c r="K2483" s="748" t="e">
        <f>IF(#REF!="","",#REF!)</f>
        <v>#REF!</v>
      </c>
      <c r="L2483" s="749"/>
      <c r="M2483" s="749"/>
      <c r="N2483" s="749"/>
      <c r="O2483" s="749"/>
      <c r="P2483" s="750"/>
    </row>
    <row r="2484" spans="1:16" x14ac:dyDescent="0.2">
      <c r="A2484" s="45"/>
      <c r="B2484" s="45"/>
      <c r="C2484" s="710"/>
      <c r="D2484" s="711"/>
      <c r="E2484" s="711"/>
      <c r="F2484" s="711"/>
      <c r="G2484" s="711"/>
      <c r="H2484" s="712"/>
      <c r="J2484" s="45"/>
      <c r="K2484" s="751"/>
      <c r="L2484" s="752"/>
      <c r="M2484" s="752"/>
      <c r="N2484" s="752"/>
      <c r="O2484" s="752"/>
      <c r="P2484" s="753"/>
    </row>
    <row r="2485" spans="1:16" x14ac:dyDescent="0.2">
      <c r="A2485" s="45"/>
      <c r="B2485" s="45"/>
      <c r="C2485" s="710"/>
      <c r="D2485" s="711"/>
      <c r="E2485" s="711"/>
      <c r="F2485" s="711"/>
      <c r="G2485" s="711"/>
      <c r="H2485" s="712"/>
      <c r="J2485" s="45"/>
      <c r="K2485" s="751"/>
      <c r="L2485" s="752"/>
      <c r="M2485" s="752"/>
      <c r="N2485" s="752"/>
      <c r="O2485" s="752"/>
      <c r="P2485" s="753"/>
    </row>
    <row r="2486" spans="1:16" x14ac:dyDescent="0.2">
      <c r="A2486" s="45"/>
      <c r="B2486" s="45"/>
      <c r="C2486" s="710"/>
      <c r="D2486" s="711"/>
      <c r="E2486" s="711"/>
      <c r="F2486" s="711"/>
      <c r="G2486" s="711"/>
      <c r="H2486" s="712"/>
      <c r="J2486" s="45"/>
      <c r="K2486" s="751"/>
      <c r="L2486" s="752"/>
      <c r="M2486" s="752"/>
      <c r="N2486" s="752"/>
      <c r="O2486" s="752"/>
      <c r="P2486" s="753"/>
    </row>
    <row r="2487" spans="1:16" x14ac:dyDescent="0.2">
      <c r="A2487" s="45"/>
      <c r="B2487" s="45"/>
      <c r="C2487" s="710"/>
      <c r="D2487" s="711"/>
      <c r="E2487" s="711"/>
      <c r="F2487" s="711"/>
      <c r="G2487" s="711"/>
      <c r="H2487" s="712"/>
      <c r="J2487" s="45"/>
      <c r="K2487" s="751"/>
      <c r="L2487" s="752"/>
      <c r="M2487" s="752"/>
      <c r="N2487" s="752"/>
      <c r="O2487" s="752"/>
      <c r="P2487" s="753"/>
    </row>
    <row r="2488" spans="1:16" x14ac:dyDescent="0.2">
      <c r="A2488" s="45"/>
      <c r="B2488" s="45"/>
      <c r="C2488" s="710"/>
      <c r="D2488" s="711"/>
      <c r="E2488" s="711"/>
      <c r="F2488" s="711"/>
      <c r="G2488" s="711"/>
      <c r="H2488" s="712"/>
      <c r="J2488" s="45"/>
      <c r="K2488" s="751"/>
      <c r="L2488" s="752"/>
      <c r="M2488" s="752"/>
      <c r="N2488" s="752"/>
      <c r="O2488" s="752"/>
      <c r="P2488" s="753"/>
    </row>
    <row r="2489" spans="1:16" x14ac:dyDescent="0.2">
      <c r="A2489" s="45"/>
      <c r="B2489" s="45"/>
      <c r="C2489" s="713"/>
      <c r="D2489" s="714"/>
      <c r="E2489" s="714"/>
      <c r="F2489" s="714"/>
      <c r="G2489" s="714"/>
      <c r="H2489" s="715"/>
      <c r="J2489" s="45"/>
      <c r="K2489" s="754"/>
      <c r="L2489" s="755"/>
      <c r="M2489" s="755"/>
      <c r="N2489" s="755"/>
      <c r="O2489" s="755"/>
      <c r="P2489" s="756"/>
    </row>
    <row r="2490" spans="1:16" x14ac:dyDescent="0.2">
      <c r="A2490" s="45"/>
      <c r="B2490" s="45"/>
      <c r="C2490" s="45"/>
      <c r="D2490" s="45"/>
      <c r="E2490" s="45"/>
      <c r="F2490" s="45"/>
      <c r="J2490" s="45"/>
      <c r="K2490" s="45"/>
      <c r="L2490" s="45"/>
    </row>
    <row r="2491" spans="1:16" x14ac:dyDescent="0.2">
      <c r="A2491" s="45"/>
      <c r="B2491" s="45"/>
      <c r="C2491" s="457" t="s">
        <v>134</v>
      </c>
      <c r="D2491" s="457"/>
      <c r="E2491" s="457"/>
      <c r="F2491" s="458"/>
      <c r="G2491" s="718" t="e">
        <f>IF(#REF!="","",#REF!)</f>
        <v>#REF!</v>
      </c>
      <c r="J2491" s="426" t="s">
        <v>135</v>
      </c>
      <c r="K2491" s="426"/>
      <c r="L2491" s="426"/>
      <c r="M2491" s="427"/>
      <c r="N2491" s="718" t="e">
        <f>IF(#REF!="","",#REF!)</f>
        <v>#REF!</v>
      </c>
    </row>
    <row r="2492" spans="1:16" x14ac:dyDescent="0.2">
      <c r="A2492" s="45"/>
      <c r="B2492" s="45"/>
      <c r="C2492" s="457"/>
      <c r="D2492" s="457"/>
      <c r="E2492" s="457"/>
      <c r="F2492" s="458"/>
      <c r="G2492" s="719"/>
      <c r="J2492" s="426"/>
      <c r="K2492" s="426"/>
      <c r="L2492" s="426"/>
      <c r="M2492" s="427"/>
      <c r="N2492" s="719"/>
    </row>
    <row r="2493" spans="1:16" x14ac:dyDescent="0.2">
      <c r="A2493" s="45"/>
      <c r="B2493" s="45"/>
      <c r="C2493" s="457"/>
      <c r="D2493" s="457"/>
      <c r="E2493" s="457"/>
      <c r="F2493" s="458"/>
      <c r="G2493" s="720"/>
      <c r="J2493" s="426"/>
      <c r="K2493" s="426"/>
      <c r="L2493" s="426"/>
      <c r="M2493" s="427"/>
      <c r="N2493" s="720"/>
    </row>
    <row r="2494" spans="1:16" x14ac:dyDescent="0.2">
      <c r="A2494" s="45"/>
      <c r="B2494" s="45"/>
      <c r="C2494" s="45"/>
      <c r="D2494" s="45"/>
      <c r="E2494" s="45"/>
      <c r="F2494" s="45"/>
      <c r="J2494" s="45"/>
      <c r="K2494" s="45"/>
      <c r="L2494" s="45"/>
    </row>
    <row r="2495" spans="1:16" x14ac:dyDescent="0.2">
      <c r="A2495" s="45"/>
      <c r="B2495" s="45"/>
      <c r="C2495" s="457" t="s">
        <v>264</v>
      </c>
      <c r="D2495" s="457"/>
      <c r="E2495" s="457"/>
      <c r="F2495" s="458"/>
      <c r="G2495" s="718" t="e">
        <f>IF(#REF!="","",#REF!)</f>
        <v>#REF!</v>
      </c>
      <c r="J2495" s="426" t="s">
        <v>136</v>
      </c>
      <c r="K2495" s="426"/>
      <c r="L2495" s="426"/>
      <c r="M2495" s="427"/>
      <c r="N2495" s="718" t="e">
        <f>IF(#REF!="","",#REF!)</f>
        <v>#REF!</v>
      </c>
    </row>
    <row r="2496" spans="1:16" x14ac:dyDescent="0.2">
      <c r="A2496" s="45"/>
      <c r="B2496" s="45"/>
      <c r="C2496" s="457"/>
      <c r="D2496" s="457"/>
      <c r="E2496" s="457"/>
      <c r="F2496" s="458"/>
      <c r="G2496" s="719"/>
      <c r="J2496" s="426"/>
      <c r="K2496" s="426"/>
      <c r="L2496" s="426"/>
      <c r="M2496" s="427"/>
      <c r="N2496" s="719"/>
    </row>
    <row r="2497" spans="1:16" x14ac:dyDescent="0.2">
      <c r="A2497" s="45"/>
      <c r="B2497" s="45"/>
      <c r="C2497" s="457"/>
      <c r="D2497" s="457"/>
      <c r="E2497" s="457"/>
      <c r="F2497" s="458"/>
      <c r="G2497" s="720"/>
      <c r="J2497" s="426"/>
      <c r="K2497" s="426"/>
      <c r="L2497" s="426"/>
      <c r="M2497" s="427"/>
      <c r="N2497" s="720"/>
    </row>
    <row r="2498" spans="1:16" x14ac:dyDescent="0.2">
      <c r="A2498" s="45"/>
      <c r="B2498" s="45"/>
      <c r="C2498" s="45"/>
      <c r="D2498" s="45"/>
      <c r="E2498" s="45"/>
      <c r="F2498" s="45"/>
      <c r="J2498" s="45"/>
      <c r="K2498" s="45"/>
      <c r="L2498" s="45"/>
    </row>
    <row r="2499" spans="1:16" ht="12.75" customHeight="1" x14ac:dyDescent="0.2">
      <c r="A2499" s="45"/>
      <c r="B2499" s="45"/>
      <c r="C2499" s="721" t="s">
        <v>164</v>
      </c>
      <c r="D2499" s="722"/>
      <c r="E2499" s="722"/>
      <c r="F2499" s="722"/>
      <c r="G2499" s="723"/>
      <c r="J2499" s="334"/>
      <c r="K2499" s="334"/>
      <c r="L2499" s="334"/>
    </row>
    <row r="2500" spans="1:16" x14ac:dyDescent="0.2">
      <c r="A2500" s="45"/>
      <c r="B2500" s="45"/>
      <c r="C2500" s="707" t="e">
        <f>IF(#REF!="","",#REF!)</f>
        <v>#REF!</v>
      </c>
      <c r="D2500" s="708"/>
      <c r="E2500" s="708"/>
      <c r="F2500" s="708"/>
      <c r="G2500" s="708"/>
      <c r="H2500" s="709"/>
      <c r="J2500" s="334"/>
      <c r="K2500" s="334"/>
      <c r="L2500" s="334"/>
      <c r="M2500" s="332" t="s">
        <v>165</v>
      </c>
      <c r="N2500" s="724" t="e">
        <f>IF(#REF!="","",#REF!)</f>
        <v>#REF!</v>
      </c>
      <c r="O2500" s="725"/>
    </row>
    <row r="2501" spans="1:16" x14ac:dyDescent="0.2">
      <c r="A2501" s="45"/>
      <c r="B2501" s="45"/>
      <c r="C2501" s="710"/>
      <c r="D2501" s="711"/>
      <c r="E2501" s="711"/>
      <c r="F2501" s="711"/>
      <c r="G2501" s="711"/>
      <c r="H2501" s="712"/>
      <c r="J2501" s="334"/>
      <c r="K2501" s="334"/>
      <c r="L2501" s="334"/>
      <c r="M2501" s="347"/>
      <c r="N2501" s="35"/>
    </row>
    <row r="2502" spans="1:16" x14ac:dyDescent="0.2">
      <c r="A2502" s="45"/>
      <c r="B2502" s="45"/>
      <c r="C2502" s="710"/>
      <c r="D2502" s="711"/>
      <c r="E2502" s="711"/>
      <c r="F2502" s="711"/>
      <c r="G2502" s="711"/>
      <c r="H2502" s="712"/>
      <c r="J2502" s="45"/>
      <c r="K2502" s="45"/>
      <c r="L2502" s="45"/>
      <c r="M2502" s="347"/>
      <c r="N2502" s="35"/>
    </row>
    <row r="2503" spans="1:16" ht="12.75" customHeight="1" x14ac:dyDescent="0.2">
      <c r="A2503" s="45"/>
      <c r="B2503" s="45"/>
      <c r="C2503" s="710"/>
      <c r="D2503" s="711"/>
      <c r="E2503" s="711"/>
      <c r="F2503" s="711"/>
      <c r="G2503" s="711"/>
      <c r="H2503" s="712"/>
      <c r="J2503" s="461" t="s">
        <v>166</v>
      </c>
      <c r="K2503" s="461"/>
      <c r="L2503" s="461"/>
      <c r="M2503" s="461"/>
      <c r="N2503" s="697" t="e">
        <f>IF(#REF!="","",#REF!)</f>
        <v>#REF!</v>
      </c>
      <c r="O2503" s="698"/>
    </row>
    <row r="2504" spans="1:16" x14ac:dyDescent="0.2">
      <c r="A2504" s="45"/>
      <c r="B2504" s="45"/>
      <c r="C2504" s="710"/>
      <c r="D2504" s="711"/>
      <c r="E2504" s="711"/>
      <c r="F2504" s="711"/>
      <c r="G2504" s="711"/>
      <c r="H2504" s="712"/>
      <c r="J2504" s="461"/>
      <c r="K2504" s="461"/>
      <c r="L2504" s="461"/>
      <c r="M2504" s="461"/>
      <c r="N2504" s="699"/>
      <c r="O2504" s="700"/>
    </row>
    <row r="2505" spans="1:16" x14ac:dyDescent="0.2">
      <c r="A2505" s="45"/>
      <c r="B2505" s="45"/>
      <c r="C2505" s="710"/>
      <c r="D2505" s="711"/>
      <c r="E2505" s="711"/>
      <c r="F2505" s="711"/>
      <c r="G2505" s="711"/>
      <c r="H2505" s="712"/>
      <c r="J2505" s="45"/>
      <c r="K2505" s="45"/>
      <c r="L2505" s="45"/>
    </row>
    <row r="2506" spans="1:16" x14ac:dyDescent="0.2">
      <c r="A2506" s="45"/>
      <c r="B2506" s="45"/>
      <c r="C2506" s="713"/>
      <c r="D2506" s="714"/>
      <c r="E2506" s="714"/>
      <c r="F2506" s="714"/>
      <c r="G2506" s="714"/>
      <c r="H2506" s="715"/>
      <c r="J2506" s="45"/>
      <c r="K2506" s="45"/>
      <c r="L2506" s="45"/>
    </row>
    <row r="2507" spans="1:16" x14ac:dyDescent="0.2">
      <c r="A2507" s="45"/>
      <c r="B2507" s="45"/>
      <c r="C2507" s="45"/>
      <c r="D2507" s="45"/>
      <c r="E2507" s="45"/>
      <c r="F2507" s="45"/>
      <c r="J2507" s="45"/>
      <c r="K2507" s="45"/>
      <c r="L2507" s="45"/>
    </row>
    <row r="2508" spans="1:16" ht="12.75" customHeight="1" x14ac:dyDescent="0.2">
      <c r="A2508" s="45"/>
      <c r="C2508" s="461" t="s">
        <v>244</v>
      </c>
      <c r="D2508" s="461"/>
      <c r="E2508" s="461"/>
      <c r="F2508" s="427"/>
      <c r="G2508" s="697" t="e">
        <f>IF(#REF!="","",#REF!)</f>
        <v>#REF!</v>
      </c>
      <c r="H2508" s="698"/>
      <c r="K2508" s="701" t="s">
        <v>245</v>
      </c>
      <c r="L2508" s="702"/>
      <c r="M2508" s="702"/>
      <c r="N2508" s="702"/>
      <c r="O2508" s="703"/>
    </row>
    <row r="2509" spans="1:16" ht="12.75" customHeight="1" x14ac:dyDescent="0.2">
      <c r="A2509" s="45"/>
      <c r="C2509" s="461"/>
      <c r="D2509" s="461"/>
      <c r="E2509" s="461"/>
      <c r="F2509" s="427"/>
      <c r="G2509" s="699"/>
      <c r="H2509" s="700"/>
      <c r="K2509" s="704"/>
      <c r="L2509" s="705"/>
      <c r="M2509" s="705"/>
      <c r="N2509" s="705"/>
      <c r="O2509" s="706"/>
    </row>
    <row r="2510" spans="1:16" x14ac:dyDescent="0.2">
      <c r="A2510" s="45"/>
      <c r="B2510" s="45"/>
      <c r="C2510" s="45"/>
      <c r="D2510" s="45"/>
      <c r="E2510" s="45"/>
      <c r="F2510" s="45"/>
      <c r="J2510" s="45"/>
      <c r="K2510" s="707" t="e">
        <f>IF(#REF!="","",#REF!)</f>
        <v>#REF!</v>
      </c>
      <c r="L2510" s="708"/>
      <c r="M2510" s="708"/>
      <c r="N2510" s="708"/>
      <c r="O2510" s="708"/>
      <c r="P2510" s="709"/>
    </row>
    <row r="2511" spans="1:16" ht="12.75" customHeight="1" x14ac:dyDescent="0.2">
      <c r="A2511" s="45"/>
      <c r="B2511" s="45"/>
      <c r="C2511" s="45"/>
      <c r="D2511" s="45"/>
      <c r="E2511" s="45"/>
      <c r="F2511" s="45"/>
      <c r="J2511" s="45"/>
      <c r="K2511" s="710"/>
      <c r="L2511" s="711"/>
      <c r="M2511" s="711"/>
      <c r="N2511" s="711"/>
      <c r="O2511" s="711"/>
      <c r="P2511" s="712"/>
    </row>
    <row r="2512" spans="1:16" ht="12.75" customHeight="1" x14ac:dyDescent="0.2">
      <c r="A2512" s="45"/>
      <c r="B2512" s="716" t="s">
        <v>243</v>
      </c>
      <c r="C2512" s="716"/>
      <c r="D2512" s="716"/>
      <c r="E2512" s="716"/>
      <c r="F2512" s="717"/>
      <c r="G2512" s="718" t="e">
        <f>IF(#REF!="","",#REF!)</f>
        <v>#REF!</v>
      </c>
      <c r="J2512" s="45"/>
      <c r="K2512" s="710"/>
      <c r="L2512" s="711"/>
      <c r="M2512" s="711"/>
      <c r="N2512" s="711"/>
      <c r="O2512" s="711"/>
      <c r="P2512" s="712"/>
    </row>
    <row r="2513" spans="1:16" x14ac:dyDescent="0.2">
      <c r="A2513" s="45"/>
      <c r="B2513" s="716"/>
      <c r="C2513" s="716"/>
      <c r="D2513" s="716"/>
      <c r="E2513" s="716"/>
      <c r="F2513" s="717"/>
      <c r="G2513" s="719"/>
      <c r="J2513" s="45"/>
      <c r="K2513" s="710"/>
      <c r="L2513" s="711"/>
      <c r="M2513" s="711"/>
      <c r="N2513" s="711"/>
      <c r="O2513" s="711"/>
      <c r="P2513" s="712"/>
    </row>
    <row r="2514" spans="1:16" x14ac:dyDescent="0.2">
      <c r="A2514" s="45"/>
      <c r="B2514" s="716"/>
      <c r="C2514" s="716"/>
      <c r="D2514" s="716"/>
      <c r="E2514" s="716"/>
      <c r="F2514" s="717"/>
      <c r="G2514" s="719"/>
      <c r="J2514" s="45"/>
      <c r="K2514" s="710"/>
      <c r="L2514" s="711"/>
      <c r="M2514" s="711"/>
      <c r="N2514" s="711"/>
      <c r="O2514" s="711"/>
      <c r="P2514" s="712"/>
    </row>
    <row r="2515" spans="1:16" x14ac:dyDescent="0.2">
      <c r="A2515" s="45"/>
      <c r="B2515" s="716"/>
      <c r="C2515" s="716"/>
      <c r="D2515" s="716"/>
      <c r="E2515" s="716"/>
      <c r="F2515" s="717"/>
      <c r="G2515" s="720"/>
      <c r="J2515" s="45"/>
      <c r="K2515" s="710"/>
      <c r="L2515" s="711"/>
      <c r="M2515" s="711"/>
      <c r="N2515" s="711"/>
      <c r="O2515" s="711"/>
      <c r="P2515" s="712"/>
    </row>
    <row r="2516" spans="1:16" x14ac:dyDescent="0.2">
      <c r="A2516" s="45"/>
      <c r="B2516" s="45"/>
      <c r="C2516" s="45"/>
      <c r="D2516" s="45"/>
      <c r="E2516" s="45"/>
      <c r="F2516" s="45"/>
      <c r="J2516" s="45"/>
      <c r="K2516" s="713"/>
      <c r="L2516" s="714"/>
      <c r="M2516" s="714"/>
      <c r="N2516" s="714"/>
      <c r="O2516" s="714"/>
      <c r="P2516" s="715"/>
    </row>
    <row r="2517" spans="1:16" x14ac:dyDescent="0.2">
      <c r="A2517" s="45"/>
      <c r="J2517" s="45"/>
    </row>
    <row r="2518" spans="1:16" ht="12.75" customHeight="1" x14ac:dyDescent="0.2">
      <c r="A2518" s="45"/>
      <c r="B2518" s="457" t="s">
        <v>246</v>
      </c>
      <c r="C2518" s="457"/>
      <c r="D2518" s="457"/>
      <c r="E2518" s="457"/>
      <c r="F2518" s="458"/>
      <c r="G2518" s="718" t="e">
        <f>IF(#REF!="","",#REF!)</f>
        <v>#REF!</v>
      </c>
      <c r="I2518" s="457" t="s">
        <v>247</v>
      </c>
      <c r="J2518" s="457"/>
      <c r="K2518" s="457"/>
      <c r="L2518" s="457"/>
      <c r="M2518" s="458"/>
      <c r="N2518" s="718" t="e">
        <f>IF(#REF!="","",#REF!)</f>
        <v>#REF!</v>
      </c>
    </row>
    <row r="2519" spans="1:16" x14ac:dyDescent="0.2">
      <c r="A2519" s="45"/>
      <c r="B2519" s="457"/>
      <c r="C2519" s="457"/>
      <c r="D2519" s="457"/>
      <c r="E2519" s="457"/>
      <c r="F2519" s="458"/>
      <c r="G2519" s="719"/>
      <c r="I2519" s="457"/>
      <c r="J2519" s="457"/>
      <c r="K2519" s="457"/>
      <c r="L2519" s="457"/>
      <c r="M2519" s="458"/>
      <c r="N2519" s="719"/>
    </row>
    <row r="2520" spans="1:16" x14ac:dyDescent="0.2">
      <c r="A2520" s="45"/>
      <c r="B2520" s="457"/>
      <c r="C2520" s="457"/>
      <c r="D2520" s="457"/>
      <c r="E2520" s="457"/>
      <c r="F2520" s="458"/>
      <c r="G2520" s="719"/>
      <c r="I2520" s="457"/>
      <c r="J2520" s="457"/>
      <c r="K2520" s="457"/>
      <c r="L2520" s="457"/>
      <c r="M2520" s="458"/>
      <c r="N2520" s="719"/>
    </row>
    <row r="2521" spans="1:16" x14ac:dyDescent="0.2">
      <c r="A2521" s="45"/>
      <c r="B2521" s="457"/>
      <c r="C2521" s="457"/>
      <c r="D2521" s="457"/>
      <c r="E2521" s="457"/>
      <c r="F2521" s="458"/>
      <c r="G2521" s="720"/>
      <c r="I2521" s="457"/>
      <c r="J2521" s="457"/>
      <c r="K2521" s="457"/>
      <c r="L2521" s="457"/>
      <c r="M2521" s="458"/>
      <c r="N2521" s="720"/>
    </row>
    <row r="2522" spans="1:16" x14ac:dyDescent="0.2">
      <c r="A2522" s="45"/>
      <c r="J2522" s="45"/>
    </row>
    <row r="2523" spans="1:16" ht="12.75" customHeight="1" x14ac:dyDescent="0.2">
      <c r="A2523" s="45"/>
      <c r="B2523" s="457" t="s">
        <v>283</v>
      </c>
      <c r="C2523" s="457"/>
      <c r="D2523" s="457"/>
      <c r="E2523" s="457"/>
      <c r="F2523" s="458"/>
      <c r="G2523" s="718" t="e">
        <f>IF(#REF!="","",#REF!)</f>
        <v>#REF!</v>
      </c>
      <c r="J2523" s="45"/>
    </row>
    <row r="2524" spans="1:16" x14ac:dyDescent="0.2">
      <c r="A2524" s="45"/>
      <c r="B2524" s="457"/>
      <c r="C2524" s="457"/>
      <c r="D2524" s="457"/>
      <c r="E2524" s="457"/>
      <c r="F2524" s="458"/>
      <c r="G2524" s="719"/>
      <c r="J2524" s="45"/>
    </row>
    <row r="2525" spans="1:16" x14ac:dyDescent="0.2">
      <c r="A2525" s="45"/>
      <c r="B2525" s="457"/>
      <c r="C2525" s="457"/>
      <c r="D2525" s="457"/>
      <c r="E2525" s="457"/>
      <c r="F2525" s="458"/>
      <c r="G2525" s="719"/>
      <c r="J2525" s="45"/>
    </row>
    <row r="2526" spans="1:16" x14ac:dyDescent="0.2">
      <c r="A2526" s="45"/>
      <c r="B2526" s="457"/>
      <c r="C2526" s="457"/>
      <c r="D2526" s="457"/>
      <c r="E2526" s="457"/>
      <c r="F2526" s="458"/>
      <c r="G2526" s="720"/>
      <c r="J2526" s="45"/>
    </row>
    <row r="2527" spans="1:16" x14ac:dyDescent="0.2">
      <c r="A2527" s="45"/>
      <c r="J2527" s="45"/>
    </row>
    <row r="2528" spans="1:16" x14ac:dyDescent="0.2">
      <c r="A2528" s="45"/>
      <c r="B2528" s="45"/>
      <c r="C2528" s="45"/>
      <c r="D2528" s="45"/>
      <c r="E2528" s="45"/>
      <c r="F2528" s="45"/>
      <c r="J2528" s="45"/>
    </row>
    <row r="2529" spans="1:17" ht="15" x14ac:dyDescent="0.25">
      <c r="A2529" s="45"/>
      <c r="B2529" s="203" t="s">
        <v>208</v>
      </c>
      <c r="C2529" s="45"/>
      <c r="D2529" s="45"/>
      <c r="E2529" s="45"/>
      <c r="F2529" s="45"/>
      <c r="J2529" s="45"/>
      <c r="K2529" s="45"/>
      <c r="L2529" s="45"/>
    </row>
    <row r="2530" spans="1:17" x14ac:dyDescent="0.2">
      <c r="A2530" s="45"/>
      <c r="B2530" s="45"/>
      <c r="C2530" s="45"/>
      <c r="D2530" s="45"/>
      <c r="E2530" s="45"/>
      <c r="F2530" s="45"/>
      <c r="J2530" s="45"/>
      <c r="K2530" s="45"/>
      <c r="L2530" s="45"/>
    </row>
    <row r="2531" spans="1:17" x14ac:dyDescent="0.2">
      <c r="C2531" s="742" t="s">
        <v>73</v>
      </c>
      <c r="D2531" s="743"/>
      <c r="E2531" s="45"/>
      <c r="F2531" s="45"/>
      <c r="J2531" s="60" t="s">
        <v>74</v>
      </c>
      <c r="K2531" s="45"/>
      <c r="L2531" s="45"/>
      <c r="M2531" s="45"/>
      <c r="N2531" s="45"/>
    </row>
    <row r="2532" spans="1:17" x14ac:dyDescent="0.2">
      <c r="A2532" s="45"/>
      <c r="C2532" s="757" t="e">
        <f>IF(#REF!="","",#REF!)</f>
        <v>#REF!</v>
      </c>
      <c r="D2532" s="758"/>
      <c r="E2532" s="758"/>
      <c r="F2532" s="758"/>
      <c r="G2532" s="758"/>
      <c r="H2532" s="759"/>
      <c r="J2532" s="757" t="e">
        <f>IF(#REF!="","",#REF!)</f>
        <v>#REF!</v>
      </c>
      <c r="K2532" s="758"/>
      <c r="L2532" s="758"/>
      <c r="M2532" s="758"/>
      <c r="N2532" s="758"/>
      <c r="O2532" s="759"/>
    </row>
    <row r="2533" spans="1:17" x14ac:dyDescent="0.2">
      <c r="A2533" s="45"/>
      <c r="C2533" s="760"/>
      <c r="D2533" s="761"/>
      <c r="E2533" s="761"/>
      <c r="F2533" s="761"/>
      <c r="G2533" s="761"/>
      <c r="H2533" s="762"/>
      <c r="J2533" s="760"/>
      <c r="K2533" s="761"/>
      <c r="L2533" s="761"/>
      <c r="M2533" s="761"/>
      <c r="N2533" s="761"/>
      <c r="O2533" s="762"/>
    </row>
    <row r="2534" spans="1:17" x14ac:dyDescent="0.2">
      <c r="A2534" s="45"/>
      <c r="C2534" s="760"/>
      <c r="D2534" s="761"/>
      <c r="E2534" s="761"/>
      <c r="F2534" s="761"/>
      <c r="G2534" s="761"/>
      <c r="H2534" s="762"/>
      <c r="J2534" s="760"/>
      <c r="K2534" s="761"/>
      <c r="L2534" s="761"/>
      <c r="M2534" s="761"/>
      <c r="N2534" s="761"/>
      <c r="O2534" s="762"/>
    </row>
    <row r="2535" spans="1:17" x14ac:dyDescent="0.2">
      <c r="A2535" s="45"/>
      <c r="C2535" s="760"/>
      <c r="D2535" s="761"/>
      <c r="E2535" s="761"/>
      <c r="F2535" s="761"/>
      <c r="G2535" s="761"/>
      <c r="H2535" s="762"/>
      <c r="J2535" s="760"/>
      <c r="K2535" s="761"/>
      <c r="L2535" s="761"/>
      <c r="M2535" s="761"/>
      <c r="N2535" s="761"/>
      <c r="O2535" s="762"/>
    </row>
    <row r="2536" spans="1:17" x14ac:dyDescent="0.2">
      <c r="A2536" s="45"/>
      <c r="C2536" s="760"/>
      <c r="D2536" s="761"/>
      <c r="E2536" s="761"/>
      <c r="F2536" s="761"/>
      <c r="G2536" s="761"/>
      <c r="H2536" s="762"/>
      <c r="J2536" s="760"/>
      <c r="K2536" s="761"/>
      <c r="L2536" s="761"/>
      <c r="M2536" s="761"/>
      <c r="N2536" s="761"/>
      <c r="O2536" s="762"/>
    </row>
    <row r="2537" spans="1:17" x14ac:dyDescent="0.2">
      <c r="A2537" s="45"/>
      <c r="C2537" s="760"/>
      <c r="D2537" s="761"/>
      <c r="E2537" s="761"/>
      <c r="F2537" s="761"/>
      <c r="G2537" s="761"/>
      <c r="H2537" s="762"/>
      <c r="J2537" s="760"/>
      <c r="K2537" s="761"/>
      <c r="L2537" s="761"/>
      <c r="M2537" s="761"/>
      <c r="N2537" s="761"/>
      <c r="O2537" s="762"/>
    </row>
    <row r="2538" spans="1:17" x14ac:dyDescent="0.2">
      <c r="A2538" s="45"/>
      <c r="C2538" s="763"/>
      <c r="D2538" s="764"/>
      <c r="E2538" s="764"/>
      <c r="F2538" s="764"/>
      <c r="G2538" s="764"/>
      <c r="H2538" s="765"/>
      <c r="J2538" s="763"/>
      <c r="K2538" s="764"/>
      <c r="L2538" s="764"/>
      <c r="M2538" s="764"/>
      <c r="N2538" s="764"/>
      <c r="O2538" s="765"/>
    </row>
    <row r="2539" spans="1:17" x14ac:dyDescent="0.2">
      <c r="A2539" s="45"/>
      <c r="B2539" s="45"/>
      <c r="C2539" s="45"/>
      <c r="D2539" s="45"/>
      <c r="E2539" s="45"/>
      <c r="F2539" s="45"/>
      <c r="G2539" s="45"/>
      <c r="H2539" s="45"/>
      <c r="I2539" s="45"/>
      <c r="J2539" s="45"/>
      <c r="K2539" s="45"/>
      <c r="L2539" s="45"/>
    </row>
    <row r="2540" spans="1:17" x14ac:dyDescent="0.2">
      <c r="A2540" s="45"/>
      <c r="B2540" s="45"/>
      <c r="C2540" s="45"/>
      <c r="D2540" s="45"/>
      <c r="E2540" s="45"/>
      <c r="F2540" s="45"/>
      <c r="G2540" s="45"/>
      <c r="H2540" s="45"/>
      <c r="I2540" s="45"/>
      <c r="J2540" s="45"/>
      <c r="K2540" s="45"/>
      <c r="L2540" s="45"/>
    </row>
    <row r="2541" spans="1:17" ht="15.75" thickBot="1" x14ac:dyDescent="0.25">
      <c r="A2541" s="769" t="e">
        <f>CONCATENATE("Proponente: ",#REF!)</f>
        <v>#REF!</v>
      </c>
      <c r="B2541" s="769"/>
      <c r="C2541" s="769"/>
      <c r="D2541" s="769"/>
      <c r="E2541" s="769"/>
      <c r="F2541" s="769"/>
      <c r="G2541" s="769"/>
      <c r="H2541" s="769"/>
      <c r="I2541" s="769"/>
      <c r="J2541" s="769"/>
      <c r="K2541" s="769"/>
      <c r="L2541" s="769"/>
      <c r="M2541" s="769"/>
      <c r="N2541" s="769"/>
      <c r="O2541" s="769"/>
      <c r="P2541" s="769"/>
      <c r="Q2541" s="769"/>
    </row>
    <row r="2543" spans="1:17" ht="15" x14ac:dyDescent="0.25">
      <c r="B2543" s="203" t="str">
        <f>Máximo!$B$13</f>
        <v>Critérios de Inclusão</v>
      </c>
      <c r="E2543" s="80" t="e">
        <f>IF(#REF!="","",#REF!)</f>
        <v>#REF!</v>
      </c>
    </row>
    <row r="2546" spans="2:2" ht="15" x14ac:dyDescent="0.25">
      <c r="B2546" s="203" t="str">
        <f>Máximo!$B$24</f>
        <v>Qualificação do Fornecedor</v>
      </c>
    </row>
    <row r="2562" spans="2:16" ht="15" x14ac:dyDescent="0.25">
      <c r="B2562" s="203" t="str">
        <f>Máximo!$B$30</f>
        <v>Produto</v>
      </c>
    </row>
    <row r="2564" spans="2:16" ht="12.75" customHeight="1" x14ac:dyDescent="0.2">
      <c r="D2564" s="204"/>
      <c r="E2564" s="204"/>
      <c r="F2564" s="209" t="s">
        <v>211</v>
      </c>
      <c r="G2564" s="205" t="e">
        <f>IF(#REF!="","",#REF!)</f>
        <v>#REF!</v>
      </c>
    </row>
    <row r="2566" spans="2:16" x14ac:dyDescent="0.2">
      <c r="C2566" s="210"/>
      <c r="D2566" s="211"/>
      <c r="E2566" s="211"/>
      <c r="F2566" s="211"/>
      <c r="G2566" s="211"/>
      <c r="H2566" s="211"/>
      <c r="I2566" s="211"/>
      <c r="J2566" s="211"/>
      <c r="K2566" s="211"/>
      <c r="L2566" s="211"/>
      <c r="M2566" s="211"/>
      <c r="N2566" s="211"/>
      <c r="O2566" s="211"/>
      <c r="P2566" s="212"/>
    </row>
    <row r="2567" spans="2:16" x14ac:dyDescent="0.2">
      <c r="C2567" s="213"/>
      <c r="D2567" s="35"/>
      <c r="E2567" s="35"/>
      <c r="F2567" s="35"/>
      <c r="G2567" s="35"/>
      <c r="H2567" s="35"/>
      <c r="I2567" s="35"/>
      <c r="J2567" s="35"/>
      <c r="K2567" s="35"/>
      <c r="L2567" s="35"/>
      <c r="M2567" s="35"/>
      <c r="N2567" s="35"/>
      <c r="O2567" s="35"/>
      <c r="P2567" s="214"/>
    </row>
    <row r="2568" spans="2:16" x14ac:dyDescent="0.2">
      <c r="C2568" s="213"/>
      <c r="D2568" s="35"/>
      <c r="E2568" s="35"/>
      <c r="F2568" s="35"/>
      <c r="G2568" s="35"/>
      <c r="H2568" s="35"/>
      <c r="I2568" s="35"/>
      <c r="J2568" s="35"/>
      <c r="K2568" s="35"/>
      <c r="L2568" s="35"/>
      <c r="M2568" s="35"/>
      <c r="N2568" s="35"/>
      <c r="O2568" s="35"/>
      <c r="P2568" s="214"/>
    </row>
    <row r="2569" spans="2:16" x14ac:dyDescent="0.2">
      <c r="C2569" s="213"/>
      <c r="D2569" s="35"/>
      <c r="E2569" s="35"/>
      <c r="F2569" s="35"/>
      <c r="G2569" s="35"/>
      <c r="H2569" s="35"/>
      <c r="I2569" s="35"/>
      <c r="J2569" s="35"/>
      <c r="K2569" s="35"/>
      <c r="L2569" s="35"/>
      <c r="M2569" s="35"/>
      <c r="N2569" s="35"/>
      <c r="O2569" s="35"/>
      <c r="P2569" s="214"/>
    </row>
    <row r="2570" spans="2:16" x14ac:dyDescent="0.2">
      <c r="C2570" s="213"/>
      <c r="D2570" s="35"/>
      <c r="E2570" s="35"/>
      <c r="F2570" s="35"/>
      <c r="G2570" s="35"/>
      <c r="H2570" s="35"/>
      <c r="I2570" s="35"/>
      <c r="J2570" s="35"/>
      <c r="K2570" s="35"/>
      <c r="L2570" s="35"/>
      <c r="M2570" s="35"/>
      <c r="N2570" s="35"/>
      <c r="O2570" s="35"/>
      <c r="P2570" s="214"/>
    </row>
    <row r="2571" spans="2:16" x14ac:dyDescent="0.2">
      <c r="C2571" s="213"/>
      <c r="D2571" s="35"/>
      <c r="E2571" s="35"/>
      <c r="F2571" s="35"/>
      <c r="G2571" s="35"/>
      <c r="H2571" s="35"/>
      <c r="I2571" s="35"/>
      <c r="J2571" s="35"/>
      <c r="K2571" s="35"/>
      <c r="L2571" s="35"/>
      <c r="M2571" s="35"/>
      <c r="N2571" s="35"/>
      <c r="O2571" s="35"/>
      <c r="P2571" s="214"/>
    </row>
    <row r="2572" spans="2:16" x14ac:dyDescent="0.2">
      <c r="C2572" s="213"/>
      <c r="D2572" s="35"/>
      <c r="E2572" s="35"/>
      <c r="F2572" s="35"/>
      <c r="G2572" s="35"/>
      <c r="H2572" s="35"/>
      <c r="I2572" s="35"/>
      <c r="J2572" s="35"/>
      <c r="K2572" s="35"/>
      <c r="L2572" s="35"/>
      <c r="M2572" s="35"/>
      <c r="N2572" s="35"/>
      <c r="O2572" s="35"/>
      <c r="P2572" s="214"/>
    </row>
    <row r="2573" spans="2:16" x14ac:dyDescent="0.2">
      <c r="C2573" s="213"/>
      <c r="D2573" s="35"/>
      <c r="E2573" s="35"/>
      <c r="F2573" s="35"/>
      <c r="G2573" s="35"/>
      <c r="H2573" s="35"/>
      <c r="I2573" s="35"/>
      <c r="J2573" s="35"/>
      <c r="K2573" s="35"/>
      <c r="L2573" s="35"/>
      <c r="M2573" s="35"/>
      <c r="N2573" s="35"/>
      <c r="O2573" s="35"/>
      <c r="P2573" s="214"/>
    </row>
    <row r="2574" spans="2:16" x14ac:dyDescent="0.2">
      <c r="C2574" s="213"/>
      <c r="D2574" s="35"/>
      <c r="E2574" s="35"/>
      <c r="F2574" s="35"/>
      <c r="G2574" s="35"/>
      <c r="H2574" s="35"/>
      <c r="I2574" s="35"/>
      <c r="J2574" s="35"/>
      <c r="K2574" s="35"/>
      <c r="L2574" s="35"/>
      <c r="M2574" s="35"/>
      <c r="N2574" s="35"/>
      <c r="O2574" s="35"/>
      <c r="P2574" s="214"/>
    </row>
    <row r="2575" spans="2:16" x14ac:dyDescent="0.2">
      <c r="C2575" s="213"/>
      <c r="D2575" s="35"/>
      <c r="E2575" s="35"/>
      <c r="F2575" s="35"/>
      <c r="G2575" s="35"/>
      <c r="H2575" s="35"/>
      <c r="I2575" s="35"/>
      <c r="J2575" s="35"/>
      <c r="K2575" s="35"/>
      <c r="L2575" s="35"/>
      <c r="M2575" s="35"/>
      <c r="N2575" s="35"/>
      <c r="O2575" s="35"/>
      <c r="P2575" s="214"/>
    </row>
    <row r="2576" spans="2:16" x14ac:dyDescent="0.2">
      <c r="C2576" s="213"/>
      <c r="D2576" s="35"/>
      <c r="E2576" s="35"/>
      <c r="F2576" s="35"/>
      <c r="G2576" s="35"/>
      <c r="H2576" s="35"/>
      <c r="I2576" s="35"/>
      <c r="J2576" s="35"/>
      <c r="K2576" s="35"/>
      <c r="L2576" s="35"/>
      <c r="M2576" s="35"/>
      <c r="N2576" s="35"/>
      <c r="O2576" s="35"/>
      <c r="P2576" s="214"/>
    </row>
    <row r="2577" spans="3:16" x14ac:dyDescent="0.2">
      <c r="C2577" s="213"/>
      <c r="D2577" s="35"/>
      <c r="E2577" s="35"/>
      <c r="F2577" s="35"/>
      <c r="G2577" s="35"/>
      <c r="H2577" s="35"/>
      <c r="I2577" s="35"/>
      <c r="J2577" s="35"/>
      <c r="K2577" s="35"/>
      <c r="L2577" s="35"/>
      <c r="M2577" s="35"/>
      <c r="N2577" s="35"/>
      <c r="O2577" s="35"/>
      <c r="P2577" s="214"/>
    </row>
    <row r="2578" spans="3:16" x14ac:dyDescent="0.2">
      <c r="C2578" s="213"/>
      <c r="D2578" s="35"/>
      <c r="E2578" s="35"/>
      <c r="F2578" s="35"/>
      <c r="G2578" s="35"/>
      <c r="H2578" s="35"/>
      <c r="I2578" s="35"/>
      <c r="J2578" s="35"/>
      <c r="K2578" s="35"/>
      <c r="L2578" s="35"/>
      <c r="M2578" s="35"/>
      <c r="N2578" s="35"/>
      <c r="O2578" s="35"/>
      <c r="P2578" s="214"/>
    </row>
    <row r="2579" spans="3:16" x14ac:dyDescent="0.2">
      <c r="C2579" s="213"/>
      <c r="D2579" s="35"/>
      <c r="E2579" s="35"/>
      <c r="F2579" s="35"/>
      <c r="G2579" s="35"/>
      <c r="H2579" s="35"/>
      <c r="I2579" s="35"/>
      <c r="J2579" s="35"/>
      <c r="K2579" s="35"/>
      <c r="L2579" s="35"/>
      <c r="M2579" s="35"/>
      <c r="N2579" s="35"/>
      <c r="O2579" s="35"/>
      <c r="P2579" s="214"/>
    </row>
    <row r="2580" spans="3:16" x14ac:dyDescent="0.2">
      <c r="C2580" s="213"/>
      <c r="D2580" s="35"/>
      <c r="E2580" s="35"/>
      <c r="F2580" s="35"/>
      <c r="G2580" s="35"/>
      <c r="H2580" s="35"/>
      <c r="I2580" s="35"/>
      <c r="J2580" s="35"/>
      <c r="K2580" s="35"/>
      <c r="L2580" s="35"/>
      <c r="M2580" s="35"/>
      <c r="N2580" s="35"/>
      <c r="O2580" s="35"/>
      <c r="P2580" s="214"/>
    </row>
    <row r="2581" spans="3:16" x14ac:dyDescent="0.2">
      <c r="C2581" s="213"/>
      <c r="D2581" s="35"/>
      <c r="E2581" s="35"/>
      <c r="F2581" s="35"/>
      <c r="G2581" s="35"/>
      <c r="H2581" s="35"/>
      <c r="I2581" s="35"/>
      <c r="J2581" s="35"/>
      <c r="K2581" s="35"/>
      <c r="L2581" s="35"/>
      <c r="M2581" s="35"/>
      <c r="N2581" s="35"/>
      <c r="O2581" s="35"/>
      <c r="P2581" s="214"/>
    </row>
    <row r="2582" spans="3:16" x14ac:dyDescent="0.2">
      <c r="C2582" s="213"/>
      <c r="D2582" s="35"/>
      <c r="E2582" s="35"/>
      <c r="F2582" s="35"/>
      <c r="G2582" s="35"/>
      <c r="H2582" s="35"/>
      <c r="I2582" s="35"/>
      <c r="J2582" s="35"/>
      <c r="K2582" s="35"/>
      <c r="L2582" s="35"/>
      <c r="M2582" s="35"/>
      <c r="N2582" s="35"/>
      <c r="O2582" s="35"/>
      <c r="P2582" s="214"/>
    </row>
    <row r="2583" spans="3:16" x14ac:dyDescent="0.2">
      <c r="C2583" s="213"/>
      <c r="D2583" s="35"/>
      <c r="E2583" s="35"/>
      <c r="F2583" s="35"/>
      <c r="G2583" s="35"/>
      <c r="H2583" s="35"/>
      <c r="I2583" s="35"/>
      <c r="J2583" s="35"/>
      <c r="K2583" s="35"/>
      <c r="L2583" s="35"/>
      <c r="M2583" s="35"/>
      <c r="N2583" s="35"/>
      <c r="O2583" s="35"/>
      <c r="P2583" s="214"/>
    </row>
    <row r="2584" spans="3:16" x14ac:dyDescent="0.2">
      <c r="C2584" s="213"/>
      <c r="D2584" s="35"/>
      <c r="E2584" s="35"/>
      <c r="F2584" s="35"/>
      <c r="G2584" s="35"/>
      <c r="H2584" s="35"/>
      <c r="I2584" s="35"/>
      <c r="J2584" s="35"/>
      <c r="K2584" s="35"/>
      <c r="L2584" s="35"/>
      <c r="M2584" s="35"/>
      <c r="N2584" s="35"/>
      <c r="O2584" s="35"/>
      <c r="P2584" s="214"/>
    </row>
    <row r="2585" spans="3:16" x14ac:dyDescent="0.2">
      <c r="C2585" s="213"/>
      <c r="D2585" s="35"/>
      <c r="E2585" s="35"/>
      <c r="F2585" s="35"/>
      <c r="G2585" s="35"/>
      <c r="H2585" s="35"/>
      <c r="I2585" s="35"/>
      <c r="J2585" s="35"/>
      <c r="K2585" s="35"/>
      <c r="L2585" s="35"/>
      <c r="M2585" s="35"/>
      <c r="N2585" s="35"/>
      <c r="O2585" s="35"/>
      <c r="P2585" s="214"/>
    </row>
    <row r="2586" spans="3:16" x14ac:dyDescent="0.2">
      <c r="C2586" s="213"/>
      <c r="D2586" s="35"/>
      <c r="E2586" s="35"/>
      <c r="F2586" s="35"/>
      <c r="G2586" s="35"/>
      <c r="H2586" s="35"/>
      <c r="I2586" s="35"/>
      <c r="J2586" s="35"/>
      <c r="K2586" s="35"/>
      <c r="L2586" s="35"/>
      <c r="M2586" s="35"/>
      <c r="N2586" s="35"/>
      <c r="O2586" s="35"/>
      <c r="P2586" s="214"/>
    </row>
    <row r="2587" spans="3:16" x14ac:dyDescent="0.2">
      <c r="C2587" s="213"/>
      <c r="D2587" s="35"/>
      <c r="E2587" s="35"/>
      <c r="F2587" s="35"/>
      <c r="G2587" s="35"/>
      <c r="H2587" s="35"/>
      <c r="I2587" s="35"/>
      <c r="J2587" s="35"/>
      <c r="K2587" s="35"/>
      <c r="L2587" s="35"/>
      <c r="M2587" s="35"/>
      <c r="N2587" s="35"/>
      <c r="O2587" s="35"/>
      <c r="P2587" s="214"/>
    </row>
    <row r="2588" spans="3:16" x14ac:dyDescent="0.2">
      <c r="C2588" s="213"/>
      <c r="D2588" s="35"/>
      <c r="E2588" s="35"/>
      <c r="F2588" s="35"/>
      <c r="G2588" s="35"/>
      <c r="H2588" s="35"/>
      <c r="I2588" s="35"/>
      <c r="J2588" s="35"/>
      <c r="K2588" s="35"/>
      <c r="L2588" s="35"/>
      <c r="M2588" s="35"/>
      <c r="N2588" s="35"/>
      <c r="O2588" s="35"/>
      <c r="P2588" s="214"/>
    </row>
    <row r="2589" spans="3:16" x14ac:dyDescent="0.2">
      <c r="C2589" s="213"/>
      <c r="D2589" s="35"/>
      <c r="E2589" s="35"/>
      <c r="F2589" s="35"/>
      <c r="G2589" s="35"/>
      <c r="H2589" s="35"/>
      <c r="I2589" s="35"/>
      <c r="J2589" s="35"/>
      <c r="K2589" s="35"/>
      <c r="L2589" s="35"/>
      <c r="M2589" s="35"/>
      <c r="N2589" s="35"/>
      <c r="O2589" s="35"/>
      <c r="P2589" s="214"/>
    </row>
    <row r="2590" spans="3:16" x14ac:dyDescent="0.2">
      <c r="C2590" s="213"/>
      <c r="D2590" s="35"/>
      <c r="E2590" s="35"/>
      <c r="F2590" s="35"/>
      <c r="G2590" s="35"/>
      <c r="H2590" s="35"/>
      <c r="I2590" s="35"/>
      <c r="J2590" s="35"/>
      <c r="K2590" s="35"/>
      <c r="L2590" s="35"/>
      <c r="M2590" s="35"/>
      <c r="N2590" s="35"/>
      <c r="O2590" s="35"/>
      <c r="P2590" s="214"/>
    </row>
    <row r="2591" spans="3:16" x14ac:dyDescent="0.2">
      <c r="C2591" s="213"/>
      <c r="D2591" s="35"/>
      <c r="E2591" s="35"/>
      <c r="F2591" s="35"/>
      <c r="G2591" s="35"/>
      <c r="H2591" s="35"/>
      <c r="I2591" s="35"/>
      <c r="J2591" s="35"/>
      <c r="K2591" s="35"/>
      <c r="L2591" s="35"/>
      <c r="M2591" s="35"/>
      <c r="N2591" s="35"/>
      <c r="O2591" s="35"/>
      <c r="P2591" s="214"/>
    </row>
    <row r="2592" spans="3:16" x14ac:dyDescent="0.2">
      <c r="C2592" s="213"/>
      <c r="D2592" s="35"/>
      <c r="E2592" s="35"/>
      <c r="F2592" s="35"/>
      <c r="G2592" s="35"/>
      <c r="H2592" s="35"/>
      <c r="I2592" s="35"/>
      <c r="J2592" s="35"/>
      <c r="K2592" s="35"/>
      <c r="L2592" s="35"/>
      <c r="M2592" s="35"/>
      <c r="N2592" s="35"/>
      <c r="O2592" s="35"/>
      <c r="P2592" s="214"/>
    </row>
    <row r="2593" spans="2:16" x14ac:dyDescent="0.2">
      <c r="C2593" s="213"/>
      <c r="D2593" s="35"/>
      <c r="E2593" s="35"/>
      <c r="F2593" s="35"/>
      <c r="G2593" s="35"/>
      <c r="H2593" s="35"/>
      <c r="I2593" s="35"/>
      <c r="J2593" s="35"/>
      <c r="K2593" s="35"/>
      <c r="L2593" s="35"/>
      <c r="M2593" s="35"/>
      <c r="N2593" s="35"/>
      <c r="O2593" s="35"/>
      <c r="P2593" s="214"/>
    </row>
    <row r="2594" spans="2:16" x14ac:dyDescent="0.2">
      <c r="C2594" s="213"/>
      <c r="D2594" s="35"/>
      <c r="E2594" s="35"/>
      <c r="F2594" s="35"/>
      <c r="G2594" s="35"/>
      <c r="H2594" s="35"/>
      <c r="I2594" s="35"/>
      <c r="J2594" s="35"/>
      <c r="K2594" s="35"/>
      <c r="L2594" s="35"/>
      <c r="M2594" s="35"/>
      <c r="N2594" s="35"/>
      <c r="O2594" s="35"/>
      <c r="P2594" s="214"/>
    </row>
    <row r="2595" spans="2:16" x14ac:dyDescent="0.2">
      <c r="C2595" s="213"/>
      <c r="D2595" s="35"/>
      <c r="E2595" s="35"/>
      <c r="F2595" s="35"/>
      <c r="G2595" s="35"/>
      <c r="H2595" s="35"/>
      <c r="I2595" s="35"/>
      <c r="J2595" s="35"/>
      <c r="K2595" s="35"/>
      <c r="L2595" s="35"/>
      <c r="M2595" s="35"/>
      <c r="N2595" s="35"/>
      <c r="O2595" s="35"/>
      <c r="P2595" s="214"/>
    </row>
    <row r="2596" spans="2:16" x14ac:dyDescent="0.2">
      <c r="C2596" s="213"/>
      <c r="D2596" s="35"/>
      <c r="E2596" s="35"/>
      <c r="F2596" s="35"/>
      <c r="G2596" s="35"/>
      <c r="H2596" s="35"/>
      <c r="I2596" s="35"/>
      <c r="J2596" s="35"/>
      <c r="K2596" s="35"/>
      <c r="L2596" s="35"/>
      <c r="M2596" s="35"/>
      <c r="N2596" s="35"/>
      <c r="O2596" s="35"/>
      <c r="P2596" s="214"/>
    </row>
    <row r="2597" spans="2:16" x14ac:dyDescent="0.2">
      <c r="C2597" s="213"/>
      <c r="D2597" s="35"/>
      <c r="E2597" s="35"/>
      <c r="F2597" s="35"/>
      <c r="G2597" s="35"/>
      <c r="H2597" s="35"/>
      <c r="I2597" s="35"/>
      <c r="J2597" s="35"/>
      <c r="K2597" s="35"/>
      <c r="L2597" s="35"/>
      <c r="M2597" s="35"/>
      <c r="N2597" s="35"/>
      <c r="O2597" s="35"/>
      <c r="P2597" s="214"/>
    </row>
    <row r="2598" spans="2:16" x14ac:dyDescent="0.2">
      <c r="C2598" s="213"/>
      <c r="D2598" s="35"/>
      <c r="E2598" s="35"/>
      <c r="F2598" s="35"/>
      <c r="G2598" s="35"/>
      <c r="H2598" s="35"/>
      <c r="I2598" s="35"/>
      <c r="J2598" s="35"/>
      <c r="K2598" s="35"/>
      <c r="L2598" s="35"/>
      <c r="M2598" s="35"/>
      <c r="N2598" s="35"/>
      <c r="O2598" s="35"/>
      <c r="P2598" s="214"/>
    </row>
    <row r="2599" spans="2:16" x14ac:dyDescent="0.2">
      <c r="C2599" s="213"/>
      <c r="D2599" s="35"/>
      <c r="E2599" s="35"/>
      <c r="F2599" s="35"/>
      <c r="G2599" s="35"/>
      <c r="H2599" s="35"/>
      <c r="I2599" s="35"/>
      <c r="J2599" s="35"/>
      <c r="K2599" s="35"/>
      <c r="L2599" s="35"/>
      <c r="M2599" s="35"/>
      <c r="N2599" s="35"/>
      <c r="O2599" s="35"/>
      <c r="P2599" s="214"/>
    </row>
    <row r="2600" spans="2:16" x14ac:dyDescent="0.2">
      <c r="C2600" s="213"/>
      <c r="D2600" s="35"/>
      <c r="E2600" s="35"/>
      <c r="F2600" s="35"/>
      <c r="G2600" s="35"/>
      <c r="H2600" s="35"/>
      <c r="I2600" s="35"/>
      <c r="J2600" s="35"/>
      <c r="K2600" s="35"/>
      <c r="L2600" s="35"/>
      <c r="M2600" s="35"/>
      <c r="N2600" s="35"/>
      <c r="O2600" s="35"/>
      <c r="P2600" s="214"/>
    </row>
    <row r="2601" spans="2:16" x14ac:dyDescent="0.2">
      <c r="C2601" s="215"/>
      <c r="D2601" s="216"/>
      <c r="E2601" s="216"/>
      <c r="F2601" s="216"/>
      <c r="G2601" s="216"/>
      <c r="H2601" s="216"/>
      <c r="I2601" s="216"/>
      <c r="J2601" s="216"/>
      <c r="K2601" s="216"/>
      <c r="L2601" s="216"/>
      <c r="M2601" s="216"/>
      <c r="N2601" s="216"/>
      <c r="O2601" s="216"/>
      <c r="P2601" s="217"/>
    </row>
    <row r="2604" spans="2:16" ht="15" x14ac:dyDescent="0.25">
      <c r="B2604" s="203" t="str">
        <f>Máximo!$B$779</f>
        <v>Serviço</v>
      </c>
    </row>
    <row r="2621" spans="2:2" ht="15" x14ac:dyDescent="0.25">
      <c r="B2621" s="203" t="str">
        <f>Máximo!$B$785</f>
        <v>Treinamento</v>
      </c>
    </row>
    <row r="2638" spans="2:7" ht="15" x14ac:dyDescent="0.25">
      <c r="B2638" s="203" t="str">
        <f>Máximo!$B$792</f>
        <v>Arquitetura Física e Lógica</v>
      </c>
    </row>
    <row r="2640" spans="2:7" x14ac:dyDescent="0.2">
      <c r="C2640" s="739" t="s">
        <v>167</v>
      </c>
      <c r="D2640" s="740"/>
      <c r="E2640" s="740"/>
      <c r="F2640" s="740"/>
      <c r="G2640" s="741"/>
    </row>
    <row r="2641" spans="1:16" x14ac:dyDescent="0.2">
      <c r="A2641" s="45"/>
      <c r="C2641" s="707" t="e">
        <f>IF(#REF!="","",#REF!)</f>
        <v>#REF!</v>
      </c>
      <c r="D2641" s="708"/>
      <c r="E2641" s="708"/>
      <c r="F2641" s="708"/>
      <c r="G2641" s="708"/>
      <c r="H2641" s="708"/>
      <c r="I2641" s="708"/>
      <c r="J2641" s="708"/>
      <c r="K2641" s="708"/>
      <c r="L2641" s="709"/>
    </row>
    <row r="2642" spans="1:16" x14ac:dyDescent="0.2">
      <c r="A2642" s="45"/>
      <c r="C2642" s="710"/>
      <c r="D2642" s="711"/>
      <c r="E2642" s="711"/>
      <c r="F2642" s="711"/>
      <c r="G2642" s="711"/>
      <c r="H2642" s="711"/>
      <c r="I2642" s="711"/>
      <c r="J2642" s="711"/>
      <c r="K2642" s="711"/>
      <c r="L2642" s="712"/>
    </row>
    <row r="2643" spans="1:16" x14ac:dyDescent="0.2">
      <c r="A2643" s="45"/>
      <c r="C2643" s="710"/>
      <c r="D2643" s="711"/>
      <c r="E2643" s="711"/>
      <c r="F2643" s="711"/>
      <c r="G2643" s="711"/>
      <c r="H2643" s="711"/>
      <c r="I2643" s="711"/>
      <c r="J2643" s="711"/>
      <c r="K2643" s="711"/>
      <c r="L2643" s="712"/>
    </row>
    <row r="2644" spans="1:16" x14ac:dyDescent="0.2">
      <c r="A2644" s="45"/>
      <c r="C2644" s="710"/>
      <c r="D2644" s="711"/>
      <c r="E2644" s="711"/>
      <c r="F2644" s="711"/>
      <c r="G2644" s="711"/>
      <c r="H2644" s="711"/>
      <c r="I2644" s="711"/>
      <c r="J2644" s="711"/>
      <c r="K2644" s="711"/>
      <c r="L2644" s="712"/>
    </row>
    <row r="2645" spans="1:16" x14ac:dyDescent="0.2">
      <c r="A2645" s="45"/>
      <c r="C2645" s="710"/>
      <c r="D2645" s="711"/>
      <c r="E2645" s="711"/>
      <c r="F2645" s="711"/>
      <c r="G2645" s="711"/>
      <c r="H2645" s="711"/>
      <c r="I2645" s="711"/>
      <c r="J2645" s="711"/>
      <c r="K2645" s="711"/>
      <c r="L2645" s="712"/>
    </row>
    <row r="2646" spans="1:16" x14ac:dyDescent="0.2">
      <c r="A2646" s="45"/>
      <c r="C2646" s="710"/>
      <c r="D2646" s="711"/>
      <c r="E2646" s="711"/>
      <c r="F2646" s="711"/>
      <c r="G2646" s="711"/>
      <c r="H2646" s="711"/>
      <c r="I2646" s="711"/>
      <c r="J2646" s="711"/>
      <c r="K2646" s="711"/>
      <c r="L2646" s="712"/>
    </row>
    <row r="2647" spans="1:16" x14ac:dyDescent="0.2">
      <c r="A2647" s="45"/>
      <c r="C2647" s="713"/>
      <c r="D2647" s="714"/>
      <c r="E2647" s="714"/>
      <c r="F2647" s="714"/>
      <c r="G2647" s="714"/>
      <c r="H2647" s="714"/>
      <c r="I2647" s="714"/>
      <c r="J2647" s="714"/>
      <c r="K2647" s="714"/>
      <c r="L2647" s="715"/>
    </row>
    <row r="2648" spans="1:16" ht="12.75" customHeight="1" x14ac:dyDescent="0.2"/>
    <row r="2649" spans="1:16" ht="12.75" customHeight="1" x14ac:dyDescent="0.2"/>
    <row r="2650" spans="1:16" ht="12.75" customHeight="1" x14ac:dyDescent="0.25">
      <c r="B2650" s="203" t="str">
        <f>Máximo!$B$800</f>
        <v>Cronograma</v>
      </c>
    </row>
    <row r="2651" spans="1:16" ht="12.75" customHeight="1" x14ac:dyDescent="0.2"/>
    <row r="2652" spans="1:16" x14ac:dyDescent="0.2">
      <c r="B2652" s="204"/>
      <c r="C2652" s="441" t="s">
        <v>105</v>
      </c>
      <c r="D2652" s="441"/>
      <c r="E2652" s="441"/>
      <c r="F2652" s="442"/>
      <c r="G2652" s="205" t="e">
        <f>IF(#REF!="","",#REF!)</f>
        <v>#REF!</v>
      </c>
      <c r="K2652" s="721" t="s">
        <v>106</v>
      </c>
      <c r="L2652" s="722"/>
      <c r="M2652" s="723"/>
      <c r="N2652" s="45"/>
      <c r="O2652" s="45"/>
    </row>
    <row r="2653" spans="1:16" x14ac:dyDescent="0.2">
      <c r="K2653" s="707" t="e">
        <f>IF(#REF!="","",#REF!)</f>
        <v>#REF!</v>
      </c>
      <c r="L2653" s="708"/>
      <c r="M2653" s="708"/>
      <c r="N2653" s="708"/>
      <c r="O2653" s="708"/>
      <c r="P2653" s="709"/>
    </row>
    <row r="2654" spans="1:16" ht="28.5" customHeight="1" x14ac:dyDescent="0.2">
      <c r="C2654" s="441" t="s">
        <v>107</v>
      </c>
      <c r="D2654" s="441"/>
      <c r="E2654" s="441"/>
      <c r="F2654" s="442"/>
      <c r="G2654" s="205" t="e">
        <f>IF(#REF!="","",#REF!)</f>
        <v>#REF!</v>
      </c>
      <c r="K2654" s="710"/>
      <c r="L2654" s="711"/>
      <c r="M2654" s="711"/>
      <c r="N2654" s="711"/>
      <c r="O2654" s="711"/>
      <c r="P2654" s="712"/>
    </row>
    <row r="2655" spans="1:16" x14ac:dyDescent="0.2">
      <c r="K2655" s="710"/>
      <c r="L2655" s="711"/>
      <c r="M2655" s="711"/>
      <c r="N2655" s="711"/>
      <c r="O2655" s="711"/>
      <c r="P2655" s="712"/>
    </row>
    <row r="2656" spans="1:16" ht="36" customHeight="1" x14ac:dyDescent="0.2">
      <c r="C2656" s="441" t="s">
        <v>124</v>
      </c>
      <c r="D2656" s="441"/>
      <c r="E2656" s="441"/>
      <c r="F2656" s="442"/>
      <c r="G2656" s="205" t="e">
        <f>IF(#REF!="","",#REF!)</f>
        <v>#REF!</v>
      </c>
      <c r="K2656" s="713"/>
      <c r="L2656" s="714"/>
      <c r="M2656" s="714"/>
      <c r="N2656" s="714"/>
      <c r="O2656" s="714"/>
      <c r="P2656" s="715"/>
    </row>
    <row r="2659" spans="2:14" ht="15" x14ac:dyDescent="0.25">
      <c r="B2659" s="203" t="str">
        <f>Máximo!$B$813</f>
        <v>Mapa de Esforço</v>
      </c>
    </row>
    <row r="2661" spans="2:14" x14ac:dyDescent="0.2">
      <c r="D2661" s="200"/>
      <c r="E2661" s="200"/>
      <c r="F2661" s="208" t="s">
        <v>71</v>
      </c>
      <c r="G2661" s="205" t="e">
        <f>IF(#REF!="","",#REF!)</f>
        <v>#REF!</v>
      </c>
      <c r="L2661" s="208" t="s">
        <v>72</v>
      </c>
      <c r="M2661" s="724" t="e">
        <f>IF(#REF!="","",#REF!)</f>
        <v>#REF!</v>
      </c>
      <c r="N2661" s="725"/>
    </row>
    <row r="2664" spans="2:14" ht="15" x14ac:dyDescent="0.25">
      <c r="B2664" s="203" t="str">
        <f>Máximo!$B$854</f>
        <v>Gestão de Mudança</v>
      </c>
    </row>
    <row r="2666" spans="2:14" ht="12.75" customHeight="1" x14ac:dyDescent="0.2">
      <c r="C2666" s="766" t="s">
        <v>125</v>
      </c>
      <c r="D2666" s="767"/>
      <c r="E2666" s="767"/>
      <c r="F2666" s="767"/>
      <c r="G2666" s="767"/>
      <c r="H2666" s="767"/>
      <c r="I2666" s="768"/>
    </row>
    <row r="2667" spans="2:14" x14ac:dyDescent="0.2">
      <c r="C2667" s="707" t="e">
        <f>IF(#REF!="","",#REF!)</f>
        <v>#REF!</v>
      </c>
      <c r="D2667" s="708"/>
      <c r="E2667" s="708"/>
      <c r="F2667" s="708"/>
      <c r="G2667" s="708"/>
      <c r="H2667" s="708"/>
      <c r="I2667" s="708"/>
      <c r="J2667" s="708"/>
      <c r="K2667" s="708"/>
      <c r="L2667" s="709"/>
    </row>
    <row r="2668" spans="2:14" x14ac:dyDescent="0.2">
      <c r="C2668" s="710"/>
      <c r="D2668" s="711"/>
      <c r="E2668" s="711"/>
      <c r="F2668" s="711"/>
      <c r="G2668" s="711"/>
      <c r="H2668" s="711"/>
      <c r="I2668" s="711"/>
      <c r="J2668" s="711"/>
      <c r="K2668" s="711"/>
      <c r="L2668" s="712"/>
    </row>
    <row r="2669" spans="2:14" x14ac:dyDescent="0.2">
      <c r="C2669" s="710"/>
      <c r="D2669" s="711"/>
      <c r="E2669" s="711"/>
      <c r="F2669" s="711"/>
      <c r="G2669" s="711"/>
      <c r="H2669" s="711"/>
      <c r="I2669" s="711"/>
      <c r="J2669" s="711"/>
      <c r="K2669" s="711"/>
      <c r="L2669" s="712"/>
    </row>
    <row r="2670" spans="2:14" x14ac:dyDescent="0.2">
      <c r="C2670" s="710"/>
      <c r="D2670" s="711"/>
      <c r="E2670" s="711"/>
      <c r="F2670" s="711"/>
      <c r="G2670" s="711"/>
      <c r="H2670" s="711"/>
      <c r="I2670" s="711"/>
      <c r="J2670" s="711"/>
      <c r="K2670" s="711"/>
      <c r="L2670" s="712"/>
    </row>
    <row r="2671" spans="2:14" x14ac:dyDescent="0.2">
      <c r="C2671" s="710"/>
      <c r="D2671" s="711"/>
      <c r="E2671" s="711"/>
      <c r="F2671" s="711"/>
      <c r="G2671" s="711"/>
      <c r="H2671" s="711"/>
      <c r="I2671" s="711"/>
      <c r="J2671" s="711"/>
      <c r="K2671" s="711"/>
      <c r="L2671" s="712"/>
    </row>
    <row r="2672" spans="2:14" x14ac:dyDescent="0.2">
      <c r="C2672" s="710"/>
      <c r="D2672" s="711"/>
      <c r="E2672" s="711"/>
      <c r="F2672" s="711"/>
      <c r="G2672" s="711"/>
      <c r="H2672" s="711"/>
      <c r="I2672" s="711"/>
      <c r="J2672" s="711"/>
      <c r="K2672" s="711"/>
      <c r="L2672" s="712"/>
    </row>
    <row r="2673" spans="1:16" x14ac:dyDescent="0.2">
      <c r="A2673" s="45"/>
      <c r="B2673" s="45"/>
      <c r="C2673" s="713"/>
      <c r="D2673" s="714"/>
      <c r="E2673" s="714"/>
      <c r="F2673" s="714"/>
      <c r="G2673" s="714"/>
      <c r="H2673" s="714"/>
      <c r="I2673" s="714"/>
      <c r="J2673" s="714"/>
      <c r="K2673" s="714"/>
      <c r="L2673" s="715"/>
      <c r="M2673" s="45"/>
      <c r="N2673" s="45"/>
    </row>
    <row r="2674" spans="1:16" x14ac:dyDescent="0.2">
      <c r="A2674" s="45"/>
      <c r="B2674" s="45"/>
      <c r="C2674" s="45"/>
      <c r="D2674" s="45"/>
      <c r="E2674" s="45"/>
      <c r="F2674" s="45"/>
      <c r="J2674" s="45"/>
      <c r="K2674" s="45"/>
      <c r="L2674" s="45"/>
      <c r="M2674" s="45"/>
      <c r="N2674" s="45"/>
    </row>
    <row r="2675" spans="1:16" x14ac:dyDescent="0.2">
      <c r="A2675" s="45"/>
      <c r="B2675" s="45"/>
      <c r="C2675" s="45"/>
      <c r="D2675" s="45"/>
      <c r="E2675" s="45"/>
      <c r="F2675" s="45"/>
      <c r="J2675" s="45"/>
      <c r="K2675" s="45"/>
      <c r="L2675" s="45"/>
      <c r="M2675" s="45"/>
      <c r="N2675" s="45"/>
    </row>
    <row r="2676" spans="1:16" ht="15" x14ac:dyDescent="0.25">
      <c r="A2676" s="45"/>
      <c r="B2676" s="203" t="str">
        <f>Máximo!$B$864</f>
        <v>Suporte e Manutenção (Garantia)</v>
      </c>
      <c r="C2676" s="45"/>
      <c r="D2676" s="45"/>
      <c r="E2676" s="45"/>
      <c r="F2676" s="45"/>
      <c r="J2676" s="45"/>
      <c r="K2676" s="45"/>
      <c r="L2676" s="45"/>
      <c r="M2676" s="45"/>
      <c r="N2676" s="45"/>
    </row>
    <row r="2677" spans="1:16" x14ac:dyDescent="0.2">
      <c r="A2677" s="45"/>
      <c r="B2677" s="45"/>
      <c r="C2677" s="45"/>
      <c r="D2677" s="45"/>
      <c r="E2677" s="45"/>
      <c r="F2677" s="45"/>
      <c r="J2677" s="45"/>
      <c r="K2677" s="45"/>
      <c r="L2677" s="45"/>
      <c r="M2677" s="45"/>
      <c r="N2677" s="45"/>
    </row>
    <row r="2678" spans="1:16" x14ac:dyDescent="0.2">
      <c r="D2678" s="200"/>
      <c r="E2678" s="200"/>
      <c r="F2678" s="208" t="s">
        <v>201</v>
      </c>
      <c r="G2678" s="205" t="e">
        <f>IF(#REF!="","",#REF!)</f>
        <v>#REF!</v>
      </c>
      <c r="H2678" s="45"/>
      <c r="L2678" s="208" t="s">
        <v>127</v>
      </c>
      <c r="M2678" s="724" t="e">
        <f>IF(#REF!="","",#REF!)</f>
        <v>#REF!</v>
      </c>
      <c r="N2678" s="725"/>
      <c r="O2678" s="45"/>
      <c r="P2678" s="45"/>
    </row>
    <row r="2679" spans="1:16" x14ac:dyDescent="0.2">
      <c r="D2679" s="45"/>
      <c r="E2679" s="45"/>
      <c r="F2679" s="208"/>
      <c r="G2679" s="45"/>
      <c r="H2679" s="45"/>
      <c r="L2679" s="45"/>
      <c r="M2679" s="45"/>
      <c r="N2679" s="45"/>
      <c r="O2679" s="45"/>
      <c r="P2679" s="45"/>
    </row>
    <row r="2680" spans="1:16" x14ac:dyDescent="0.2">
      <c r="D2680" s="200"/>
      <c r="E2680" s="200"/>
      <c r="F2680" s="208" t="s">
        <v>128</v>
      </c>
      <c r="G2680" s="205" t="e">
        <f>IF(#REF!="","",#REF!)</f>
        <v>#REF!</v>
      </c>
      <c r="H2680" s="45"/>
      <c r="L2680" s="208" t="s">
        <v>129</v>
      </c>
      <c r="M2680" s="724" t="e">
        <f>IF(#REF!="","",#REF!)</f>
        <v>#REF!</v>
      </c>
      <c r="N2680" s="725"/>
      <c r="O2680" s="45"/>
      <c r="P2680" s="45"/>
    </row>
    <row r="2681" spans="1:16" x14ac:dyDescent="0.2">
      <c r="A2681" s="45"/>
      <c r="B2681" s="45"/>
      <c r="C2681" s="45"/>
      <c r="D2681" s="45"/>
      <c r="E2681" s="45"/>
      <c r="F2681" s="208"/>
      <c r="J2681" s="45"/>
      <c r="K2681" s="45"/>
      <c r="L2681" s="45"/>
      <c r="M2681" s="45"/>
      <c r="N2681" s="45"/>
    </row>
    <row r="2682" spans="1:16" ht="12.75" customHeight="1" x14ac:dyDescent="0.2">
      <c r="A2682" s="45"/>
      <c r="B2682" s="45"/>
      <c r="C2682" s="721" t="s">
        <v>205</v>
      </c>
      <c r="D2682" s="722"/>
      <c r="E2682" s="723"/>
      <c r="F2682" s="45"/>
      <c r="G2682" s="45"/>
      <c r="J2682" s="45"/>
      <c r="K2682" s="721" t="s">
        <v>147</v>
      </c>
      <c r="L2682" s="722"/>
      <c r="M2682" s="723"/>
      <c r="N2682" s="45"/>
      <c r="O2682" s="45"/>
    </row>
    <row r="2683" spans="1:16" x14ac:dyDescent="0.2">
      <c r="A2683" s="45"/>
      <c r="B2683" s="45"/>
      <c r="C2683" s="707" t="e">
        <f>IF(#REF!="","",#REF!)</f>
        <v>#REF!</v>
      </c>
      <c r="D2683" s="708"/>
      <c r="E2683" s="708"/>
      <c r="F2683" s="708"/>
      <c r="G2683" s="708"/>
      <c r="H2683" s="709"/>
      <c r="J2683" s="45"/>
      <c r="K2683" s="707" t="e">
        <f>IF(#REF!="","",#REF!)</f>
        <v>#REF!</v>
      </c>
      <c r="L2683" s="708"/>
      <c r="M2683" s="708"/>
      <c r="N2683" s="708"/>
      <c r="O2683" s="708"/>
      <c r="P2683" s="709"/>
    </row>
    <row r="2684" spans="1:16" x14ac:dyDescent="0.2">
      <c r="A2684" s="45"/>
      <c r="B2684" s="45"/>
      <c r="C2684" s="710"/>
      <c r="D2684" s="711"/>
      <c r="E2684" s="711"/>
      <c r="F2684" s="711"/>
      <c r="G2684" s="711"/>
      <c r="H2684" s="712"/>
      <c r="J2684" s="45"/>
      <c r="K2684" s="710"/>
      <c r="L2684" s="711"/>
      <c r="M2684" s="711"/>
      <c r="N2684" s="711"/>
      <c r="O2684" s="711"/>
      <c r="P2684" s="712"/>
    </row>
    <row r="2685" spans="1:16" x14ac:dyDescent="0.2">
      <c r="A2685" s="45"/>
      <c r="B2685" s="45"/>
      <c r="C2685" s="710"/>
      <c r="D2685" s="711"/>
      <c r="E2685" s="711"/>
      <c r="F2685" s="711"/>
      <c r="G2685" s="711"/>
      <c r="H2685" s="712"/>
      <c r="J2685" s="45"/>
      <c r="K2685" s="710"/>
      <c r="L2685" s="711"/>
      <c r="M2685" s="711"/>
      <c r="N2685" s="711"/>
      <c r="O2685" s="711"/>
      <c r="P2685" s="712"/>
    </row>
    <row r="2686" spans="1:16" x14ac:dyDescent="0.2">
      <c r="A2686" s="45"/>
      <c r="B2686" s="45"/>
      <c r="C2686" s="710"/>
      <c r="D2686" s="711"/>
      <c r="E2686" s="711"/>
      <c r="F2686" s="711"/>
      <c r="G2686" s="711"/>
      <c r="H2686" s="712"/>
      <c r="J2686" s="45"/>
      <c r="K2686" s="710"/>
      <c r="L2686" s="711"/>
      <c r="M2686" s="711"/>
      <c r="N2686" s="711"/>
      <c r="O2686" s="711"/>
      <c r="P2686" s="712"/>
    </row>
    <row r="2687" spans="1:16" x14ac:dyDescent="0.2">
      <c r="A2687" s="45"/>
      <c r="B2687" s="45"/>
      <c r="C2687" s="710"/>
      <c r="D2687" s="711"/>
      <c r="E2687" s="711"/>
      <c r="F2687" s="711"/>
      <c r="G2687" s="711"/>
      <c r="H2687" s="712"/>
      <c r="J2687" s="45"/>
      <c r="K2687" s="710"/>
      <c r="L2687" s="711"/>
      <c r="M2687" s="711"/>
      <c r="N2687" s="711"/>
      <c r="O2687" s="711"/>
      <c r="P2687" s="712"/>
    </row>
    <row r="2688" spans="1:16" x14ac:dyDescent="0.2">
      <c r="A2688" s="45"/>
      <c r="B2688" s="45"/>
      <c r="C2688" s="710"/>
      <c r="D2688" s="711"/>
      <c r="E2688" s="711"/>
      <c r="F2688" s="711"/>
      <c r="G2688" s="711"/>
      <c r="H2688" s="712"/>
      <c r="J2688" s="45"/>
      <c r="K2688" s="710"/>
      <c r="L2688" s="711"/>
      <c r="M2688" s="711"/>
      <c r="N2688" s="711"/>
      <c r="O2688" s="711"/>
      <c r="P2688" s="712"/>
    </row>
    <row r="2689" spans="1:16" x14ac:dyDescent="0.2">
      <c r="A2689" s="45"/>
      <c r="B2689" s="45"/>
      <c r="C2689" s="713"/>
      <c r="D2689" s="714"/>
      <c r="E2689" s="714"/>
      <c r="F2689" s="714"/>
      <c r="G2689" s="714"/>
      <c r="H2689" s="715"/>
      <c r="J2689" s="45"/>
      <c r="K2689" s="713"/>
      <c r="L2689" s="714"/>
      <c r="M2689" s="714"/>
      <c r="N2689" s="714"/>
      <c r="O2689" s="714"/>
      <c r="P2689" s="715"/>
    </row>
    <row r="2690" spans="1:16" x14ac:dyDescent="0.2">
      <c r="A2690" s="45"/>
      <c r="B2690" s="45"/>
      <c r="C2690" s="45"/>
      <c r="D2690" s="45"/>
      <c r="E2690" s="45"/>
      <c r="F2690" s="45"/>
      <c r="J2690" s="45"/>
      <c r="K2690" s="45"/>
      <c r="L2690" s="45"/>
      <c r="M2690" s="45"/>
      <c r="N2690" s="45"/>
    </row>
    <row r="2691" spans="1:16" ht="26.25" customHeight="1" x14ac:dyDescent="0.2">
      <c r="C2691" s="441" t="s">
        <v>149</v>
      </c>
      <c r="D2691" s="441"/>
      <c r="E2691" s="441"/>
      <c r="F2691" s="442"/>
      <c r="G2691" s="218" t="e">
        <f>IF(#REF!="","",#REF!)</f>
        <v>#REF!</v>
      </c>
      <c r="H2691" s="45"/>
      <c r="L2691" s="45"/>
      <c r="M2691" s="45"/>
      <c r="N2691" s="45"/>
      <c r="O2691" s="45"/>
      <c r="P2691" s="45"/>
    </row>
    <row r="2692" spans="1:16" x14ac:dyDescent="0.2">
      <c r="A2692" s="45"/>
      <c r="B2692" s="45"/>
      <c r="C2692" s="45"/>
      <c r="D2692" s="45"/>
      <c r="E2692" s="45"/>
      <c r="F2692" s="45"/>
      <c r="J2692" s="45"/>
      <c r="K2692" s="45"/>
      <c r="L2692" s="45"/>
      <c r="M2692" s="45"/>
      <c r="N2692" s="45"/>
    </row>
    <row r="2693" spans="1:16" ht="12.75" customHeight="1" x14ac:dyDescent="0.2">
      <c r="A2693" s="45"/>
      <c r="B2693" s="45"/>
      <c r="C2693" s="721" t="s">
        <v>146</v>
      </c>
      <c r="D2693" s="722"/>
      <c r="E2693" s="722"/>
      <c r="F2693" s="723"/>
      <c r="G2693" s="45"/>
      <c r="J2693" s="45"/>
      <c r="K2693" s="45"/>
      <c r="L2693" s="45"/>
      <c r="M2693" s="45"/>
      <c r="N2693" s="45"/>
    </row>
    <row r="2694" spans="1:16" x14ac:dyDescent="0.2">
      <c r="A2694" s="45"/>
      <c r="B2694" s="45"/>
      <c r="C2694" s="707" t="e">
        <f>IF(#REF!="","",#REF!)</f>
        <v>#REF!</v>
      </c>
      <c r="D2694" s="708"/>
      <c r="E2694" s="708"/>
      <c r="F2694" s="708"/>
      <c r="G2694" s="708"/>
      <c r="H2694" s="708"/>
      <c r="I2694" s="708"/>
      <c r="J2694" s="708"/>
      <c r="K2694" s="708"/>
      <c r="L2694" s="709"/>
      <c r="M2694" s="45"/>
      <c r="N2694" s="45"/>
    </row>
    <row r="2695" spans="1:16" x14ac:dyDescent="0.2">
      <c r="A2695" s="45"/>
      <c r="B2695" s="45"/>
      <c r="C2695" s="710"/>
      <c r="D2695" s="711"/>
      <c r="E2695" s="711"/>
      <c r="F2695" s="711"/>
      <c r="G2695" s="711"/>
      <c r="H2695" s="711"/>
      <c r="I2695" s="711"/>
      <c r="J2695" s="711"/>
      <c r="K2695" s="711"/>
      <c r="L2695" s="712"/>
      <c r="M2695" s="45"/>
      <c r="N2695" s="45"/>
    </row>
    <row r="2696" spans="1:16" x14ac:dyDescent="0.2">
      <c r="A2696" s="45"/>
      <c r="B2696" s="45"/>
      <c r="C2696" s="710"/>
      <c r="D2696" s="711"/>
      <c r="E2696" s="711"/>
      <c r="F2696" s="711"/>
      <c r="G2696" s="711"/>
      <c r="H2696" s="711"/>
      <c r="I2696" s="711"/>
      <c r="J2696" s="711"/>
      <c r="K2696" s="711"/>
      <c r="L2696" s="712"/>
      <c r="M2696" s="45"/>
      <c r="N2696" s="45"/>
    </row>
    <row r="2697" spans="1:16" x14ac:dyDescent="0.2">
      <c r="A2697" s="45"/>
      <c r="B2697" s="45"/>
      <c r="C2697" s="710"/>
      <c r="D2697" s="711"/>
      <c r="E2697" s="711"/>
      <c r="F2697" s="711"/>
      <c r="G2697" s="711"/>
      <c r="H2697" s="711"/>
      <c r="I2697" s="711"/>
      <c r="J2697" s="711"/>
      <c r="K2697" s="711"/>
      <c r="L2697" s="712"/>
      <c r="M2697" s="45"/>
      <c r="N2697" s="45"/>
    </row>
    <row r="2698" spans="1:16" x14ac:dyDescent="0.2">
      <c r="A2698" s="45"/>
      <c r="B2698" s="45"/>
      <c r="C2698" s="710"/>
      <c r="D2698" s="711"/>
      <c r="E2698" s="711"/>
      <c r="F2698" s="711"/>
      <c r="G2698" s="711"/>
      <c r="H2698" s="711"/>
      <c r="I2698" s="711"/>
      <c r="J2698" s="711"/>
      <c r="K2698" s="711"/>
      <c r="L2698" s="712"/>
      <c r="M2698" s="45"/>
      <c r="N2698" s="45"/>
    </row>
    <row r="2699" spans="1:16" x14ac:dyDescent="0.2">
      <c r="A2699" s="45"/>
      <c r="B2699" s="45"/>
      <c r="C2699" s="710"/>
      <c r="D2699" s="711"/>
      <c r="E2699" s="711"/>
      <c r="F2699" s="711"/>
      <c r="G2699" s="711"/>
      <c r="H2699" s="711"/>
      <c r="I2699" s="711"/>
      <c r="J2699" s="711"/>
      <c r="K2699" s="711"/>
      <c r="L2699" s="712"/>
      <c r="M2699" s="45"/>
      <c r="N2699" s="45"/>
    </row>
    <row r="2700" spans="1:16" x14ac:dyDescent="0.2">
      <c r="A2700" s="45"/>
      <c r="B2700" s="45"/>
      <c r="C2700" s="713"/>
      <c r="D2700" s="714"/>
      <c r="E2700" s="714"/>
      <c r="F2700" s="714"/>
      <c r="G2700" s="714"/>
      <c r="H2700" s="714"/>
      <c r="I2700" s="714"/>
      <c r="J2700" s="714"/>
      <c r="K2700" s="714"/>
      <c r="L2700" s="715"/>
      <c r="M2700" s="45"/>
      <c r="N2700" s="45"/>
    </row>
    <row r="2701" spans="1:16" x14ac:dyDescent="0.2">
      <c r="A2701" s="45"/>
      <c r="B2701" s="45"/>
      <c r="C2701" s="45"/>
      <c r="D2701" s="45"/>
      <c r="E2701" s="45"/>
      <c r="F2701" s="45"/>
      <c r="J2701" s="45"/>
      <c r="K2701" s="45"/>
      <c r="L2701" s="45"/>
      <c r="M2701" s="45"/>
      <c r="N2701" s="45"/>
    </row>
    <row r="2702" spans="1:16" x14ac:dyDescent="0.2">
      <c r="A2702" s="45"/>
      <c r="B2702" s="45"/>
      <c r="C2702" s="45"/>
      <c r="D2702" s="45"/>
      <c r="E2702" s="45"/>
      <c r="F2702" s="45"/>
      <c r="J2702" s="45"/>
      <c r="K2702" s="45"/>
      <c r="L2702" s="45"/>
      <c r="M2702" s="45"/>
      <c r="N2702" s="45"/>
    </row>
    <row r="2703" spans="1:16" ht="15" x14ac:dyDescent="0.25">
      <c r="A2703" s="45"/>
      <c r="B2703" s="203" t="s">
        <v>202</v>
      </c>
      <c r="C2703" s="45"/>
      <c r="D2703" s="45"/>
      <c r="E2703" s="45"/>
      <c r="F2703" s="45"/>
      <c r="J2703" s="45"/>
      <c r="K2703" s="45"/>
      <c r="L2703" s="45"/>
      <c r="M2703" s="45"/>
      <c r="N2703" s="45"/>
    </row>
    <row r="2704" spans="1:16" ht="15" x14ac:dyDescent="0.25">
      <c r="A2704" s="45"/>
      <c r="B2704" s="203"/>
      <c r="C2704" s="45"/>
      <c r="D2704" s="45"/>
      <c r="E2704" s="45"/>
      <c r="F2704" s="45"/>
      <c r="J2704" s="45"/>
      <c r="K2704" s="45"/>
      <c r="L2704" s="45"/>
      <c r="M2704" s="45"/>
      <c r="N2704" s="45"/>
    </row>
    <row r="2705" spans="1:15" ht="30" customHeight="1" x14ac:dyDescent="0.2">
      <c r="A2705" s="45"/>
      <c r="B2705" s="45"/>
      <c r="C2705" s="466" t="s">
        <v>156</v>
      </c>
      <c r="D2705" s="467"/>
      <c r="E2705" s="466" t="s">
        <v>157</v>
      </c>
      <c r="F2705" s="467"/>
      <c r="G2705" s="466" t="s">
        <v>158</v>
      </c>
      <c r="H2705" s="467"/>
      <c r="I2705" s="466" t="s">
        <v>159</v>
      </c>
      <c r="J2705" s="467"/>
      <c r="K2705" s="128" t="s">
        <v>160</v>
      </c>
      <c r="L2705" s="128" t="s">
        <v>161</v>
      </c>
      <c r="M2705" s="466" t="s">
        <v>162</v>
      </c>
      <c r="N2705" s="467"/>
      <c r="O2705" s="128" t="s">
        <v>163</v>
      </c>
    </row>
    <row r="2706" spans="1:15" x14ac:dyDescent="0.2">
      <c r="A2706" s="45"/>
      <c r="B2706" s="45"/>
      <c r="C2706" s="695" t="e">
        <f>IF(#REF!="","",#REF!)</f>
        <v>#REF!</v>
      </c>
      <c r="D2706" s="696"/>
      <c r="E2706" s="695" t="e">
        <f>IF(#REF!="","",#REF!)</f>
        <v>#REF!</v>
      </c>
      <c r="F2706" s="696"/>
      <c r="G2706" s="695" t="e">
        <f>IF(#REF!="","",#REF!)</f>
        <v>#REF!</v>
      </c>
      <c r="H2706" s="696"/>
      <c r="I2706" s="695" t="e">
        <f>IF(#REF!="","",#REF!)</f>
        <v>#REF!</v>
      </c>
      <c r="J2706" s="696"/>
      <c r="K2706" s="230" t="e">
        <f>IF(#REF!="","",#REF!)</f>
        <v>#REF!</v>
      </c>
      <c r="L2706" s="230" t="e">
        <f>IF(#REF!="","",#REF!)</f>
        <v>#REF!</v>
      </c>
      <c r="M2706" s="695" t="e">
        <f>IF(#REF!="","",#REF!)</f>
        <v>#REF!</v>
      </c>
      <c r="N2706" s="696"/>
      <c r="O2706" s="230" t="e">
        <f>IF(#REF!="","",#REF!)</f>
        <v>#REF!</v>
      </c>
    </row>
    <row r="2707" spans="1:15" ht="12.75" customHeight="1" x14ac:dyDescent="0.2">
      <c r="A2707" s="45"/>
      <c r="B2707" s="45"/>
      <c r="C2707" s="695" t="e">
        <f>IF(#REF!="","",#REF!)</f>
        <v>#REF!</v>
      </c>
      <c r="D2707" s="696"/>
      <c r="E2707" s="695" t="e">
        <f>IF(#REF!="","",#REF!)</f>
        <v>#REF!</v>
      </c>
      <c r="F2707" s="696"/>
      <c r="G2707" s="695" t="e">
        <f>IF(#REF!="","",#REF!)</f>
        <v>#REF!</v>
      </c>
      <c r="H2707" s="696"/>
      <c r="I2707" s="695" t="e">
        <f>IF(#REF!="","",#REF!)</f>
        <v>#REF!</v>
      </c>
      <c r="J2707" s="696"/>
      <c r="K2707" s="230" t="e">
        <f>IF(#REF!="","",#REF!)</f>
        <v>#REF!</v>
      </c>
      <c r="L2707" s="230" t="e">
        <f>IF(#REF!="","",#REF!)</f>
        <v>#REF!</v>
      </c>
      <c r="M2707" s="695" t="e">
        <f>IF(#REF!="","",#REF!)</f>
        <v>#REF!</v>
      </c>
      <c r="N2707" s="696"/>
      <c r="O2707" s="230" t="e">
        <f>IF(#REF!="","",#REF!)</f>
        <v>#REF!</v>
      </c>
    </row>
    <row r="2708" spans="1:15" x14ac:dyDescent="0.2">
      <c r="A2708" s="45"/>
      <c r="B2708" s="45"/>
      <c r="C2708" s="695" t="e">
        <f>IF(#REF!="","",#REF!)</f>
        <v>#REF!</v>
      </c>
      <c r="D2708" s="696"/>
      <c r="E2708" s="695" t="e">
        <f>IF(#REF!="","",#REF!)</f>
        <v>#REF!</v>
      </c>
      <c r="F2708" s="696"/>
      <c r="G2708" s="695" t="e">
        <f>IF(#REF!="","",#REF!)</f>
        <v>#REF!</v>
      </c>
      <c r="H2708" s="696"/>
      <c r="I2708" s="695" t="e">
        <f>IF(#REF!="","",#REF!)</f>
        <v>#REF!</v>
      </c>
      <c r="J2708" s="696"/>
      <c r="K2708" s="230" t="e">
        <f>IF(#REF!="","",#REF!)</f>
        <v>#REF!</v>
      </c>
      <c r="L2708" s="230" t="e">
        <f>IF(#REF!="","",#REF!)</f>
        <v>#REF!</v>
      </c>
      <c r="M2708" s="695" t="e">
        <f>IF(#REF!="","",#REF!)</f>
        <v>#REF!</v>
      </c>
      <c r="N2708" s="696"/>
      <c r="O2708" s="230" t="e">
        <f>IF(#REF!="","",#REF!)</f>
        <v>#REF!</v>
      </c>
    </row>
    <row r="2709" spans="1:15" x14ac:dyDescent="0.2">
      <c r="A2709" s="45"/>
      <c r="B2709" s="45"/>
      <c r="C2709" s="695" t="e">
        <f>IF(#REF!="","",#REF!)</f>
        <v>#REF!</v>
      </c>
      <c r="D2709" s="696"/>
      <c r="E2709" s="695" t="e">
        <f>IF(#REF!="","",#REF!)</f>
        <v>#REF!</v>
      </c>
      <c r="F2709" s="696"/>
      <c r="G2709" s="695" t="e">
        <f>IF(#REF!="","",#REF!)</f>
        <v>#REF!</v>
      </c>
      <c r="H2709" s="696"/>
      <c r="I2709" s="695" t="e">
        <f>IF(#REF!="","",#REF!)</f>
        <v>#REF!</v>
      </c>
      <c r="J2709" s="696"/>
      <c r="K2709" s="230" t="e">
        <f>IF(#REF!="","",#REF!)</f>
        <v>#REF!</v>
      </c>
      <c r="L2709" s="230" t="e">
        <f>IF(#REF!="","",#REF!)</f>
        <v>#REF!</v>
      </c>
      <c r="M2709" s="695" t="e">
        <f>IF(#REF!="","",#REF!)</f>
        <v>#REF!</v>
      </c>
      <c r="N2709" s="696"/>
      <c r="O2709" s="230" t="e">
        <f>IF(#REF!="","",#REF!)</f>
        <v>#REF!</v>
      </c>
    </row>
    <row r="2710" spans="1:15" x14ac:dyDescent="0.2">
      <c r="A2710" s="45"/>
      <c r="B2710" s="45"/>
      <c r="C2710" s="695" t="e">
        <f>IF(#REF!="","",#REF!)</f>
        <v>#REF!</v>
      </c>
      <c r="D2710" s="696"/>
      <c r="E2710" s="695" t="e">
        <f>IF(#REF!="","",#REF!)</f>
        <v>#REF!</v>
      </c>
      <c r="F2710" s="696"/>
      <c r="G2710" s="695" t="e">
        <f>IF(#REF!="","",#REF!)</f>
        <v>#REF!</v>
      </c>
      <c r="H2710" s="696"/>
      <c r="I2710" s="695" t="e">
        <f>IF(#REF!="","",#REF!)</f>
        <v>#REF!</v>
      </c>
      <c r="J2710" s="696"/>
      <c r="K2710" s="230" t="e">
        <f>IF(#REF!="","",#REF!)</f>
        <v>#REF!</v>
      </c>
      <c r="L2710" s="230" t="e">
        <f>IF(#REF!="","",#REF!)</f>
        <v>#REF!</v>
      </c>
      <c r="M2710" s="695" t="e">
        <f>IF(#REF!="","",#REF!)</f>
        <v>#REF!</v>
      </c>
      <c r="N2710" s="696"/>
      <c r="O2710" s="230" t="e">
        <f>IF(#REF!="","",#REF!)</f>
        <v>#REF!</v>
      </c>
    </row>
    <row r="2711" spans="1:15" x14ac:dyDescent="0.2">
      <c r="A2711" s="45"/>
      <c r="B2711" s="45"/>
      <c r="C2711" s="695" t="e">
        <f>IF(#REF!="","",#REF!)</f>
        <v>#REF!</v>
      </c>
      <c r="D2711" s="696"/>
      <c r="E2711" s="695" t="e">
        <f>IF(#REF!="","",#REF!)</f>
        <v>#REF!</v>
      </c>
      <c r="F2711" s="696"/>
      <c r="G2711" s="695" t="e">
        <f>IF(#REF!="","",#REF!)</f>
        <v>#REF!</v>
      </c>
      <c r="H2711" s="696"/>
      <c r="I2711" s="695" t="e">
        <f>IF(#REF!="","",#REF!)</f>
        <v>#REF!</v>
      </c>
      <c r="J2711" s="696"/>
      <c r="K2711" s="230" t="e">
        <f>IF(#REF!="","",#REF!)</f>
        <v>#REF!</v>
      </c>
      <c r="L2711" s="230" t="e">
        <f>IF(#REF!="","",#REF!)</f>
        <v>#REF!</v>
      </c>
      <c r="M2711" s="695" t="e">
        <f>IF(#REF!="","",#REF!)</f>
        <v>#REF!</v>
      </c>
      <c r="N2711" s="696"/>
      <c r="O2711" s="230" t="e">
        <f>IF(#REF!="","",#REF!)</f>
        <v>#REF!</v>
      </c>
    </row>
    <row r="2712" spans="1:15" x14ac:dyDescent="0.2">
      <c r="A2712" s="45"/>
      <c r="B2712" s="45"/>
      <c r="C2712" s="695" t="e">
        <f>IF(#REF!="","",#REF!)</f>
        <v>#REF!</v>
      </c>
      <c r="D2712" s="696"/>
      <c r="E2712" s="695" t="e">
        <f>IF(#REF!="","",#REF!)</f>
        <v>#REF!</v>
      </c>
      <c r="F2712" s="696"/>
      <c r="G2712" s="695" t="e">
        <f>IF(#REF!="","",#REF!)</f>
        <v>#REF!</v>
      </c>
      <c r="H2712" s="696"/>
      <c r="I2712" s="695" t="e">
        <f>IF(#REF!="","",#REF!)</f>
        <v>#REF!</v>
      </c>
      <c r="J2712" s="696"/>
      <c r="K2712" s="230" t="e">
        <f>IF(#REF!="","",#REF!)</f>
        <v>#REF!</v>
      </c>
      <c r="L2712" s="230" t="e">
        <f>IF(#REF!="","",#REF!)</f>
        <v>#REF!</v>
      </c>
      <c r="M2712" s="695" t="e">
        <f>IF(#REF!="","",#REF!)</f>
        <v>#REF!</v>
      </c>
      <c r="N2712" s="696"/>
      <c r="O2712" s="230" t="e">
        <f>IF(#REF!="","",#REF!)</f>
        <v>#REF!</v>
      </c>
    </row>
    <row r="2713" spans="1:15" x14ac:dyDescent="0.2">
      <c r="A2713" s="45"/>
      <c r="B2713" s="45"/>
      <c r="C2713" s="695" t="e">
        <f>IF(#REF!="","",#REF!)</f>
        <v>#REF!</v>
      </c>
      <c r="D2713" s="696"/>
      <c r="E2713" s="695" t="e">
        <f>IF(#REF!="","",#REF!)</f>
        <v>#REF!</v>
      </c>
      <c r="F2713" s="696"/>
      <c r="G2713" s="695" t="e">
        <f>IF(#REF!="","",#REF!)</f>
        <v>#REF!</v>
      </c>
      <c r="H2713" s="696"/>
      <c r="I2713" s="695" t="e">
        <f>IF(#REF!="","",#REF!)</f>
        <v>#REF!</v>
      </c>
      <c r="J2713" s="696"/>
      <c r="K2713" s="230" t="e">
        <f>IF(#REF!="","",#REF!)</f>
        <v>#REF!</v>
      </c>
      <c r="L2713" s="230" t="e">
        <f>IF(#REF!="","",#REF!)</f>
        <v>#REF!</v>
      </c>
      <c r="M2713" s="695" t="e">
        <f>IF(#REF!="","",#REF!)</f>
        <v>#REF!</v>
      </c>
      <c r="N2713" s="696"/>
      <c r="O2713" s="230" t="e">
        <f>IF(#REF!="","",#REF!)</f>
        <v>#REF!</v>
      </c>
    </row>
    <row r="2714" spans="1:15" x14ac:dyDescent="0.2">
      <c r="A2714" s="45"/>
      <c r="B2714" s="45"/>
      <c r="C2714" s="695" t="e">
        <f>IF(#REF!="","",#REF!)</f>
        <v>#REF!</v>
      </c>
      <c r="D2714" s="696"/>
      <c r="E2714" s="695" t="e">
        <f>IF(#REF!="","",#REF!)</f>
        <v>#REF!</v>
      </c>
      <c r="F2714" s="696"/>
      <c r="G2714" s="695" t="e">
        <f>IF(#REF!="","",#REF!)</f>
        <v>#REF!</v>
      </c>
      <c r="H2714" s="696"/>
      <c r="I2714" s="695" t="e">
        <f>IF(#REF!="","",#REF!)</f>
        <v>#REF!</v>
      </c>
      <c r="J2714" s="696"/>
      <c r="K2714" s="230" t="e">
        <f>IF(#REF!="","",#REF!)</f>
        <v>#REF!</v>
      </c>
      <c r="L2714" s="230" t="e">
        <f>IF(#REF!="","",#REF!)</f>
        <v>#REF!</v>
      </c>
      <c r="M2714" s="695" t="e">
        <f>IF(#REF!="","",#REF!)</f>
        <v>#REF!</v>
      </c>
      <c r="N2714" s="696"/>
      <c r="O2714" s="230" t="e">
        <f>IF(#REF!="","",#REF!)</f>
        <v>#REF!</v>
      </c>
    </row>
    <row r="2715" spans="1:15" x14ac:dyDescent="0.2">
      <c r="A2715" s="45"/>
      <c r="B2715" s="45"/>
      <c r="C2715" s="695" t="e">
        <f>IF(#REF!="","",#REF!)</f>
        <v>#REF!</v>
      </c>
      <c r="D2715" s="696"/>
      <c r="E2715" s="695" t="e">
        <f>IF(#REF!="","",#REF!)</f>
        <v>#REF!</v>
      </c>
      <c r="F2715" s="696"/>
      <c r="G2715" s="695" t="e">
        <f>IF(#REF!="","",#REF!)</f>
        <v>#REF!</v>
      </c>
      <c r="H2715" s="696"/>
      <c r="I2715" s="695" t="e">
        <f>IF(#REF!="","",#REF!)</f>
        <v>#REF!</v>
      </c>
      <c r="J2715" s="696"/>
      <c r="K2715" s="230" t="e">
        <f>IF(#REF!="","",#REF!)</f>
        <v>#REF!</v>
      </c>
      <c r="L2715" s="230" t="e">
        <f>IF(#REF!="","",#REF!)</f>
        <v>#REF!</v>
      </c>
      <c r="M2715" s="695" t="e">
        <f>IF(#REF!="","",#REF!)</f>
        <v>#REF!</v>
      </c>
      <c r="N2715" s="696"/>
      <c r="O2715" s="230" t="e">
        <f>IF(#REF!="","",#REF!)</f>
        <v>#REF!</v>
      </c>
    </row>
    <row r="2716" spans="1:15" x14ac:dyDescent="0.2">
      <c r="A2716" s="45"/>
      <c r="B2716" s="45"/>
      <c r="C2716" s="695" t="e">
        <f>IF(#REF!="","",#REF!)</f>
        <v>#REF!</v>
      </c>
      <c r="D2716" s="696"/>
      <c r="E2716" s="695" t="e">
        <f>IF(#REF!="","",#REF!)</f>
        <v>#REF!</v>
      </c>
      <c r="F2716" s="696"/>
      <c r="G2716" s="695" t="e">
        <f>IF(#REF!="","",#REF!)</f>
        <v>#REF!</v>
      </c>
      <c r="H2716" s="696"/>
      <c r="I2716" s="695" t="e">
        <f>IF(#REF!="","",#REF!)</f>
        <v>#REF!</v>
      </c>
      <c r="J2716" s="696"/>
      <c r="K2716" s="230" t="e">
        <f>IF(#REF!="","",#REF!)</f>
        <v>#REF!</v>
      </c>
      <c r="L2716" s="230" t="e">
        <f>IF(#REF!="","",#REF!)</f>
        <v>#REF!</v>
      </c>
      <c r="M2716" s="695" t="e">
        <f>IF(#REF!="","",#REF!)</f>
        <v>#REF!</v>
      </c>
      <c r="N2716" s="696"/>
      <c r="O2716" s="230" t="e">
        <f>IF(#REF!="","",#REF!)</f>
        <v>#REF!</v>
      </c>
    </row>
    <row r="2717" spans="1:15" x14ac:dyDescent="0.2">
      <c r="A2717" s="45"/>
      <c r="B2717" s="45"/>
      <c r="C2717" s="45"/>
      <c r="D2717" s="45"/>
      <c r="E2717" s="45"/>
      <c r="F2717" s="45"/>
      <c r="G2717" s="45"/>
      <c r="H2717" s="45"/>
      <c r="I2717" s="45"/>
      <c r="J2717" s="45"/>
      <c r="K2717" s="45"/>
      <c r="L2717" s="45"/>
    </row>
    <row r="2718" spans="1:15" x14ac:dyDescent="0.2">
      <c r="A2718" s="45"/>
      <c r="B2718" s="45"/>
      <c r="C2718" s="45"/>
      <c r="D2718" s="45"/>
      <c r="E2718" s="45"/>
      <c r="F2718" s="45"/>
      <c r="G2718" s="45"/>
      <c r="H2718" s="45"/>
      <c r="I2718" s="45"/>
      <c r="J2718" s="45"/>
      <c r="K2718" s="45"/>
      <c r="L2718" s="45"/>
    </row>
    <row r="2719" spans="1:15" ht="15" x14ac:dyDescent="0.25">
      <c r="A2719" s="45"/>
      <c r="B2719" s="203" t="s">
        <v>206</v>
      </c>
      <c r="C2719" s="45"/>
      <c r="D2719" s="45"/>
      <c r="E2719" s="45"/>
      <c r="F2719" s="45"/>
      <c r="G2719" s="45"/>
      <c r="H2719" s="45"/>
      <c r="I2719" s="45"/>
      <c r="J2719" s="45"/>
      <c r="K2719" s="45"/>
      <c r="L2719" s="45"/>
    </row>
    <row r="2720" spans="1:15" ht="15" x14ac:dyDescent="0.25">
      <c r="A2720" s="45"/>
      <c r="B2720" s="203"/>
      <c r="C2720" s="45"/>
      <c r="D2720" s="45"/>
      <c r="E2720" s="45"/>
      <c r="F2720" s="45"/>
      <c r="G2720" s="45"/>
      <c r="H2720" s="45"/>
      <c r="I2720" s="45"/>
      <c r="J2720" s="45"/>
      <c r="K2720" s="45"/>
      <c r="L2720" s="45"/>
    </row>
    <row r="2721" spans="1:16" ht="27.75" customHeight="1" x14ac:dyDescent="0.2">
      <c r="B2721" s="204"/>
      <c r="C2721" s="441" t="s">
        <v>257</v>
      </c>
      <c r="D2721" s="441"/>
      <c r="E2721" s="441"/>
      <c r="F2721" s="442"/>
      <c r="G2721" s="718" t="e">
        <f>IF(#REF!="","",#REF!)</f>
        <v>#REF!</v>
      </c>
      <c r="K2721" s="684" t="s">
        <v>239</v>
      </c>
      <c r="L2721" s="744"/>
      <c r="M2721" s="744"/>
      <c r="N2721" s="744"/>
      <c r="O2721" s="685"/>
    </row>
    <row r="2722" spans="1:16" x14ac:dyDescent="0.2">
      <c r="C2722" s="441"/>
      <c r="D2722" s="441"/>
      <c r="E2722" s="441"/>
      <c r="F2722" s="442"/>
      <c r="G2722" s="720"/>
      <c r="K2722" s="707" t="e">
        <f>IF(#REF!="","",#REF!)</f>
        <v>#REF!</v>
      </c>
      <c r="L2722" s="708"/>
      <c r="M2722" s="708"/>
      <c r="N2722" s="708"/>
      <c r="O2722" s="708"/>
      <c r="P2722" s="709"/>
    </row>
    <row r="2723" spans="1:16" x14ac:dyDescent="0.2">
      <c r="C2723" s="204"/>
      <c r="D2723" s="204"/>
      <c r="E2723" s="204"/>
      <c r="F2723" s="345"/>
      <c r="G2723" s="346"/>
      <c r="H2723" s="115"/>
      <c r="K2723" s="710"/>
      <c r="L2723" s="711"/>
      <c r="M2723" s="711"/>
      <c r="N2723" s="711"/>
      <c r="O2723" s="711"/>
      <c r="P2723" s="712"/>
    </row>
    <row r="2724" spans="1:16" x14ac:dyDescent="0.2">
      <c r="C2724" s="115"/>
      <c r="D2724" s="115"/>
      <c r="E2724" s="115"/>
      <c r="F2724" s="115"/>
      <c r="G2724" s="115"/>
      <c r="H2724" s="115"/>
      <c r="K2724" s="713"/>
      <c r="L2724" s="714"/>
      <c r="M2724" s="714"/>
      <c r="N2724" s="714"/>
      <c r="O2724" s="714"/>
      <c r="P2724" s="715"/>
    </row>
    <row r="2725" spans="1:16" ht="15" x14ac:dyDescent="0.25">
      <c r="A2725" s="45"/>
      <c r="B2725" s="203"/>
      <c r="C2725" s="45"/>
      <c r="D2725" s="45"/>
      <c r="E2725" s="45"/>
      <c r="F2725" s="45"/>
      <c r="G2725" s="45"/>
      <c r="H2725" s="45"/>
      <c r="I2725" s="45"/>
      <c r="J2725" s="45"/>
      <c r="K2725" s="45"/>
      <c r="L2725" s="45"/>
    </row>
    <row r="2726" spans="1:16" ht="51" x14ac:dyDescent="0.2">
      <c r="A2726" s="45"/>
      <c r="B2726" s="726" t="s">
        <v>260</v>
      </c>
      <c r="C2726" s="727"/>
      <c r="D2726" s="335" t="s">
        <v>36</v>
      </c>
      <c r="E2726" s="335" t="s">
        <v>231</v>
      </c>
      <c r="F2726" s="335" t="s">
        <v>232</v>
      </c>
      <c r="G2726" s="335" t="s">
        <v>233</v>
      </c>
      <c r="H2726" s="335" t="s">
        <v>234</v>
      </c>
      <c r="I2726" s="335" t="s">
        <v>240</v>
      </c>
      <c r="J2726" s="335" t="s">
        <v>225</v>
      </c>
      <c r="K2726" s="335" t="s">
        <v>241</v>
      </c>
      <c r="L2726" s="335" t="s">
        <v>226</v>
      </c>
      <c r="M2726" s="335" t="s">
        <v>235</v>
      </c>
      <c r="N2726" s="335" t="s">
        <v>236</v>
      </c>
      <c r="O2726" s="335" t="s">
        <v>237</v>
      </c>
      <c r="P2726" s="335" t="s">
        <v>238</v>
      </c>
    </row>
    <row r="2727" spans="1:16" x14ac:dyDescent="0.2">
      <c r="A2727" s="45"/>
      <c r="B2727" s="728" t="e">
        <f>IF(#REF!="","",#REF!)</f>
        <v>#REF!</v>
      </c>
      <c r="C2727" s="729"/>
      <c r="D2727" s="315" t="e">
        <f>IF(#REF!="","",#REF!)</f>
        <v>#REF!</v>
      </c>
      <c r="E2727" s="315" t="e">
        <f>IF(#REF!="","",#REF!)</f>
        <v>#REF!</v>
      </c>
      <c r="F2727" s="315" t="e">
        <f>IF(#REF!="","",#REF!)</f>
        <v>#REF!</v>
      </c>
      <c r="G2727" s="315" t="e">
        <f>IF(#REF!="","",#REF!)</f>
        <v>#REF!</v>
      </c>
      <c r="H2727" s="315" t="e">
        <f>IF(#REF!="","",#REF!)</f>
        <v>#REF!</v>
      </c>
      <c r="I2727" s="315" t="e">
        <f>IF(#REF!="","",#REF!)</f>
        <v>#REF!</v>
      </c>
      <c r="J2727" s="315" t="e">
        <f>IF(#REF!="","",#REF!)</f>
        <v>#REF!</v>
      </c>
      <c r="K2727" s="315" t="e">
        <f>IF(#REF!="","",#REF!)</f>
        <v>#REF!</v>
      </c>
      <c r="L2727" s="315" t="e">
        <f>IF(#REF!="","",#REF!)</f>
        <v>#REF!</v>
      </c>
      <c r="M2727" s="315" t="e">
        <f>IF(#REF!="","",#REF!)</f>
        <v>#REF!</v>
      </c>
      <c r="N2727" s="315" t="e">
        <f>IF(#REF!="","",#REF!)</f>
        <v>#REF!</v>
      </c>
      <c r="O2727" s="315" t="e">
        <f>IF(#REF!="","",#REF!)</f>
        <v>#REF!</v>
      </c>
      <c r="P2727" s="315" t="e">
        <f>IF(#REF!="","",#REF!)</f>
        <v>#REF!</v>
      </c>
    </row>
    <row r="2728" spans="1:16" x14ac:dyDescent="0.2">
      <c r="A2728" s="45"/>
      <c r="B2728" s="728" t="e">
        <f>IF(#REF!="","",#REF!)</f>
        <v>#REF!</v>
      </c>
      <c r="C2728" s="729"/>
      <c r="D2728" s="315" t="e">
        <f>IF(#REF!="","",#REF!)</f>
        <v>#REF!</v>
      </c>
      <c r="E2728" s="315" t="e">
        <f>IF(#REF!="","",#REF!)</f>
        <v>#REF!</v>
      </c>
      <c r="F2728" s="315" t="e">
        <f>IF(#REF!="","",#REF!)</f>
        <v>#REF!</v>
      </c>
      <c r="G2728" s="315" t="e">
        <f>IF(#REF!="","",#REF!)</f>
        <v>#REF!</v>
      </c>
      <c r="H2728" s="315" t="e">
        <f>IF(#REF!="","",#REF!)</f>
        <v>#REF!</v>
      </c>
      <c r="I2728" s="315" t="e">
        <f>IF(#REF!="","",#REF!)</f>
        <v>#REF!</v>
      </c>
      <c r="J2728" s="315" t="e">
        <f>IF(#REF!="","",#REF!)</f>
        <v>#REF!</v>
      </c>
      <c r="K2728" s="315" t="e">
        <f>IF(#REF!="","",#REF!)</f>
        <v>#REF!</v>
      </c>
      <c r="L2728" s="315" t="e">
        <f>IF(#REF!="","",#REF!)</f>
        <v>#REF!</v>
      </c>
      <c r="M2728" s="315" t="e">
        <f>IF(#REF!="","",#REF!)</f>
        <v>#REF!</v>
      </c>
      <c r="N2728" s="315" t="e">
        <f>IF(#REF!="","",#REF!)</f>
        <v>#REF!</v>
      </c>
      <c r="O2728" s="315" t="e">
        <f>IF(#REF!="","",#REF!)</f>
        <v>#REF!</v>
      </c>
      <c r="P2728" s="315" t="e">
        <f>IF(#REF!="","",#REF!)</f>
        <v>#REF!</v>
      </c>
    </row>
    <row r="2729" spans="1:16" x14ac:dyDescent="0.2">
      <c r="A2729" s="45"/>
      <c r="B2729" s="728" t="e">
        <f>IF(#REF!="","",#REF!)</f>
        <v>#REF!</v>
      </c>
      <c r="C2729" s="729"/>
      <c r="D2729" s="315" t="e">
        <f>IF(#REF!="","",#REF!)</f>
        <v>#REF!</v>
      </c>
      <c r="E2729" s="315" t="e">
        <f>IF(#REF!="","",#REF!)</f>
        <v>#REF!</v>
      </c>
      <c r="F2729" s="315" t="e">
        <f>IF(#REF!="","",#REF!)</f>
        <v>#REF!</v>
      </c>
      <c r="G2729" s="315" t="e">
        <f>IF(#REF!="","",#REF!)</f>
        <v>#REF!</v>
      </c>
      <c r="H2729" s="315" t="e">
        <f>IF(#REF!="","",#REF!)</f>
        <v>#REF!</v>
      </c>
      <c r="I2729" s="315" t="e">
        <f>IF(#REF!="","",#REF!)</f>
        <v>#REF!</v>
      </c>
      <c r="J2729" s="315" t="e">
        <f>IF(#REF!="","",#REF!)</f>
        <v>#REF!</v>
      </c>
      <c r="K2729" s="315" t="e">
        <f>IF(#REF!="","",#REF!)</f>
        <v>#REF!</v>
      </c>
      <c r="L2729" s="315" t="e">
        <f>IF(#REF!="","",#REF!)</f>
        <v>#REF!</v>
      </c>
      <c r="M2729" s="315" t="e">
        <f>IF(#REF!="","",#REF!)</f>
        <v>#REF!</v>
      </c>
      <c r="N2729" s="315" t="e">
        <f>IF(#REF!="","",#REF!)</f>
        <v>#REF!</v>
      </c>
      <c r="O2729" s="315" t="e">
        <f>IF(#REF!="","",#REF!)</f>
        <v>#REF!</v>
      </c>
      <c r="P2729" s="315" t="e">
        <f>IF(#REF!="","",#REF!)</f>
        <v>#REF!</v>
      </c>
    </row>
    <row r="2730" spans="1:16" x14ac:dyDescent="0.2">
      <c r="A2730" s="45"/>
      <c r="B2730" s="728" t="e">
        <f>IF(#REF!="","",#REF!)</f>
        <v>#REF!</v>
      </c>
      <c r="C2730" s="729"/>
      <c r="D2730" s="315" t="e">
        <f>IF(#REF!="","",#REF!)</f>
        <v>#REF!</v>
      </c>
      <c r="E2730" s="315" t="e">
        <f>IF(#REF!="","",#REF!)</f>
        <v>#REF!</v>
      </c>
      <c r="F2730" s="315" t="e">
        <f>IF(#REF!="","",#REF!)</f>
        <v>#REF!</v>
      </c>
      <c r="G2730" s="315" t="e">
        <f>IF(#REF!="","",#REF!)</f>
        <v>#REF!</v>
      </c>
      <c r="H2730" s="315" t="e">
        <f>IF(#REF!="","",#REF!)</f>
        <v>#REF!</v>
      </c>
      <c r="I2730" s="315" t="e">
        <f>IF(#REF!="","",#REF!)</f>
        <v>#REF!</v>
      </c>
      <c r="J2730" s="315" t="e">
        <f>IF(#REF!="","",#REF!)</f>
        <v>#REF!</v>
      </c>
      <c r="K2730" s="315" t="e">
        <f>IF(#REF!="","",#REF!)</f>
        <v>#REF!</v>
      </c>
      <c r="L2730" s="315" t="e">
        <f>IF(#REF!="","",#REF!)</f>
        <v>#REF!</v>
      </c>
      <c r="M2730" s="315" t="e">
        <f>IF(#REF!="","",#REF!)</f>
        <v>#REF!</v>
      </c>
      <c r="N2730" s="315" t="e">
        <f>IF(#REF!="","",#REF!)</f>
        <v>#REF!</v>
      </c>
      <c r="O2730" s="315" t="e">
        <f>IF(#REF!="","",#REF!)</f>
        <v>#REF!</v>
      </c>
      <c r="P2730" s="315" t="e">
        <f>IF(#REF!="","",#REF!)</f>
        <v>#REF!</v>
      </c>
    </row>
    <row r="2731" spans="1:16" x14ac:dyDescent="0.2">
      <c r="A2731" s="45"/>
      <c r="B2731" s="728" t="e">
        <f>IF(#REF!="","",#REF!)</f>
        <v>#REF!</v>
      </c>
      <c r="C2731" s="729"/>
      <c r="D2731" s="315" t="e">
        <f>IF(#REF!="","",#REF!)</f>
        <v>#REF!</v>
      </c>
      <c r="E2731" s="315" t="e">
        <f>IF(#REF!="","",#REF!)</f>
        <v>#REF!</v>
      </c>
      <c r="F2731" s="315" t="e">
        <f>IF(#REF!="","",#REF!)</f>
        <v>#REF!</v>
      </c>
      <c r="G2731" s="315" t="e">
        <f>IF(#REF!="","",#REF!)</f>
        <v>#REF!</v>
      </c>
      <c r="H2731" s="315" t="e">
        <f>IF(#REF!="","",#REF!)</f>
        <v>#REF!</v>
      </c>
      <c r="I2731" s="315" t="e">
        <f>IF(#REF!="","",#REF!)</f>
        <v>#REF!</v>
      </c>
      <c r="J2731" s="315" t="e">
        <f>IF(#REF!="","",#REF!)</f>
        <v>#REF!</v>
      </c>
      <c r="K2731" s="315" t="e">
        <f>IF(#REF!="","",#REF!)</f>
        <v>#REF!</v>
      </c>
      <c r="L2731" s="315" t="e">
        <f>IF(#REF!="","",#REF!)</f>
        <v>#REF!</v>
      </c>
      <c r="M2731" s="315" t="e">
        <f>IF(#REF!="","",#REF!)</f>
        <v>#REF!</v>
      </c>
      <c r="N2731" s="315" t="e">
        <f>IF(#REF!="","",#REF!)</f>
        <v>#REF!</v>
      </c>
      <c r="O2731" s="315" t="e">
        <f>IF(#REF!="","",#REF!)</f>
        <v>#REF!</v>
      </c>
      <c r="P2731" s="315" t="e">
        <f>IF(#REF!="","",#REF!)</f>
        <v>#REF!</v>
      </c>
    </row>
    <row r="2732" spans="1:16" x14ac:dyDescent="0.2">
      <c r="A2732" s="45"/>
      <c r="B2732" s="728" t="e">
        <f>IF(#REF!="","",#REF!)</f>
        <v>#REF!</v>
      </c>
      <c r="C2732" s="729"/>
      <c r="D2732" s="315" t="e">
        <f>IF(#REF!="","",#REF!)</f>
        <v>#REF!</v>
      </c>
      <c r="E2732" s="315" t="e">
        <f>IF(#REF!="","",#REF!)</f>
        <v>#REF!</v>
      </c>
      <c r="F2732" s="315" t="e">
        <f>IF(#REF!="","",#REF!)</f>
        <v>#REF!</v>
      </c>
      <c r="G2732" s="315" t="e">
        <f>IF(#REF!="","",#REF!)</f>
        <v>#REF!</v>
      </c>
      <c r="H2732" s="315" t="e">
        <f>IF(#REF!="","",#REF!)</f>
        <v>#REF!</v>
      </c>
      <c r="I2732" s="315" t="e">
        <f>IF(#REF!="","",#REF!)</f>
        <v>#REF!</v>
      </c>
      <c r="J2732" s="315" t="e">
        <f>IF(#REF!="","",#REF!)</f>
        <v>#REF!</v>
      </c>
      <c r="K2732" s="315" t="e">
        <f>IF(#REF!="","",#REF!)</f>
        <v>#REF!</v>
      </c>
      <c r="L2732" s="315" t="e">
        <f>IF(#REF!="","",#REF!)</f>
        <v>#REF!</v>
      </c>
      <c r="M2732" s="315" t="e">
        <f>IF(#REF!="","",#REF!)</f>
        <v>#REF!</v>
      </c>
      <c r="N2732" s="315" t="e">
        <f>IF(#REF!="","",#REF!)</f>
        <v>#REF!</v>
      </c>
      <c r="O2732" s="315" t="e">
        <f>IF(#REF!="","",#REF!)</f>
        <v>#REF!</v>
      </c>
      <c r="P2732" s="315" t="e">
        <f>IF(#REF!="","",#REF!)</f>
        <v>#REF!</v>
      </c>
    </row>
    <row r="2733" spans="1:16" x14ac:dyDescent="0.2">
      <c r="A2733" s="45"/>
      <c r="B2733" s="728" t="e">
        <f>IF(#REF!="","",#REF!)</f>
        <v>#REF!</v>
      </c>
      <c r="C2733" s="729"/>
      <c r="D2733" s="315" t="e">
        <f>IF(#REF!="","",#REF!)</f>
        <v>#REF!</v>
      </c>
      <c r="E2733" s="315" t="e">
        <f>IF(#REF!="","",#REF!)</f>
        <v>#REF!</v>
      </c>
      <c r="F2733" s="315" t="e">
        <f>IF(#REF!="","",#REF!)</f>
        <v>#REF!</v>
      </c>
      <c r="G2733" s="315" t="e">
        <f>IF(#REF!="","",#REF!)</f>
        <v>#REF!</v>
      </c>
      <c r="H2733" s="315" t="e">
        <f>IF(#REF!="","",#REF!)</f>
        <v>#REF!</v>
      </c>
      <c r="I2733" s="315" t="e">
        <f>IF(#REF!="","",#REF!)</f>
        <v>#REF!</v>
      </c>
      <c r="J2733" s="315" t="e">
        <f>IF(#REF!="","",#REF!)</f>
        <v>#REF!</v>
      </c>
      <c r="K2733" s="315" t="e">
        <f>IF(#REF!="","",#REF!)</f>
        <v>#REF!</v>
      </c>
      <c r="L2733" s="315" t="e">
        <f>IF(#REF!="","",#REF!)</f>
        <v>#REF!</v>
      </c>
      <c r="M2733" s="315" t="e">
        <f>IF(#REF!="","",#REF!)</f>
        <v>#REF!</v>
      </c>
      <c r="N2733" s="315" t="e">
        <f>IF(#REF!="","",#REF!)</f>
        <v>#REF!</v>
      </c>
      <c r="O2733" s="315" t="e">
        <f>IF(#REF!="","",#REF!)</f>
        <v>#REF!</v>
      </c>
      <c r="P2733" s="315" t="e">
        <f>IF(#REF!="","",#REF!)</f>
        <v>#REF!</v>
      </c>
    </row>
    <row r="2734" spans="1:16" x14ac:dyDescent="0.2">
      <c r="A2734" s="45"/>
      <c r="B2734" s="728" t="e">
        <f>IF(#REF!="","",#REF!)</f>
        <v>#REF!</v>
      </c>
      <c r="C2734" s="729"/>
      <c r="D2734" s="315" t="e">
        <f>IF(#REF!="","",#REF!)</f>
        <v>#REF!</v>
      </c>
      <c r="E2734" s="315" t="e">
        <f>IF(#REF!="","",#REF!)</f>
        <v>#REF!</v>
      </c>
      <c r="F2734" s="315" t="e">
        <f>IF(#REF!="","",#REF!)</f>
        <v>#REF!</v>
      </c>
      <c r="G2734" s="315" t="e">
        <f>IF(#REF!="","",#REF!)</f>
        <v>#REF!</v>
      </c>
      <c r="H2734" s="315" t="e">
        <f>IF(#REF!="","",#REF!)</f>
        <v>#REF!</v>
      </c>
      <c r="I2734" s="315" t="e">
        <f>IF(#REF!="","",#REF!)</f>
        <v>#REF!</v>
      </c>
      <c r="J2734" s="315" t="e">
        <f>IF(#REF!="","",#REF!)</f>
        <v>#REF!</v>
      </c>
      <c r="K2734" s="315" t="e">
        <f>IF(#REF!="","",#REF!)</f>
        <v>#REF!</v>
      </c>
      <c r="L2734" s="315" t="e">
        <f>IF(#REF!="","",#REF!)</f>
        <v>#REF!</v>
      </c>
      <c r="M2734" s="315" t="e">
        <f>IF(#REF!="","",#REF!)</f>
        <v>#REF!</v>
      </c>
      <c r="N2734" s="315" t="e">
        <f>IF(#REF!="","",#REF!)</f>
        <v>#REF!</v>
      </c>
      <c r="O2734" s="315" t="e">
        <f>IF(#REF!="","",#REF!)</f>
        <v>#REF!</v>
      </c>
      <c r="P2734" s="315" t="e">
        <f>IF(#REF!="","",#REF!)</f>
        <v>#REF!</v>
      </c>
    </row>
    <row r="2735" spans="1:16" x14ac:dyDescent="0.2">
      <c r="A2735" s="45"/>
      <c r="B2735" s="728" t="e">
        <f>IF(#REF!="","",#REF!)</f>
        <v>#REF!</v>
      </c>
      <c r="C2735" s="729"/>
      <c r="D2735" s="315" t="e">
        <f>IF(#REF!="","",#REF!)</f>
        <v>#REF!</v>
      </c>
      <c r="E2735" s="315" t="e">
        <f>IF(#REF!="","",#REF!)</f>
        <v>#REF!</v>
      </c>
      <c r="F2735" s="315" t="e">
        <f>IF(#REF!="","",#REF!)</f>
        <v>#REF!</v>
      </c>
      <c r="G2735" s="315" t="e">
        <f>IF(#REF!="","",#REF!)</f>
        <v>#REF!</v>
      </c>
      <c r="H2735" s="315" t="e">
        <f>IF(#REF!="","",#REF!)</f>
        <v>#REF!</v>
      </c>
      <c r="I2735" s="315" t="e">
        <f>IF(#REF!="","",#REF!)</f>
        <v>#REF!</v>
      </c>
      <c r="J2735" s="315" t="e">
        <f>IF(#REF!="","",#REF!)</f>
        <v>#REF!</v>
      </c>
      <c r="K2735" s="315" t="e">
        <f>IF(#REF!="","",#REF!)</f>
        <v>#REF!</v>
      </c>
      <c r="L2735" s="315" t="e">
        <f>IF(#REF!="","",#REF!)</f>
        <v>#REF!</v>
      </c>
      <c r="M2735" s="315" t="e">
        <f>IF(#REF!="","",#REF!)</f>
        <v>#REF!</v>
      </c>
      <c r="N2735" s="315" t="e">
        <f>IF(#REF!="","",#REF!)</f>
        <v>#REF!</v>
      </c>
      <c r="O2735" s="315" t="e">
        <f>IF(#REF!="","",#REF!)</f>
        <v>#REF!</v>
      </c>
      <c r="P2735" s="315" t="e">
        <f>IF(#REF!="","",#REF!)</f>
        <v>#REF!</v>
      </c>
    </row>
    <row r="2736" spans="1:16" x14ac:dyDescent="0.2">
      <c r="A2736" s="45"/>
      <c r="B2736" s="728" t="e">
        <f>IF(#REF!="","",#REF!)</f>
        <v>#REF!</v>
      </c>
      <c r="C2736" s="729"/>
      <c r="D2736" s="315" t="e">
        <f>IF(#REF!="","",#REF!)</f>
        <v>#REF!</v>
      </c>
      <c r="E2736" s="315" t="e">
        <f>IF(#REF!="","",#REF!)</f>
        <v>#REF!</v>
      </c>
      <c r="F2736" s="315" t="e">
        <f>IF(#REF!="","",#REF!)</f>
        <v>#REF!</v>
      </c>
      <c r="G2736" s="315" t="e">
        <f>IF(#REF!="","",#REF!)</f>
        <v>#REF!</v>
      </c>
      <c r="H2736" s="315" t="e">
        <f>IF(#REF!="","",#REF!)</f>
        <v>#REF!</v>
      </c>
      <c r="I2736" s="315" t="e">
        <f>IF(#REF!="","",#REF!)</f>
        <v>#REF!</v>
      </c>
      <c r="J2736" s="315" t="e">
        <f>IF(#REF!="","",#REF!)</f>
        <v>#REF!</v>
      </c>
      <c r="K2736" s="315" t="e">
        <f>IF(#REF!="","",#REF!)</f>
        <v>#REF!</v>
      </c>
      <c r="L2736" s="315" t="e">
        <f>IF(#REF!="","",#REF!)</f>
        <v>#REF!</v>
      </c>
      <c r="M2736" s="315" t="e">
        <f>IF(#REF!="","",#REF!)</f>
        <v>#REF!</v>
      </c>
      <c r="N2736" s="315" t="e">
        <f>IF(#REF!="","",#REF!)</f>
        <v>#REF!</v>
      </c>
      <c r="O2736" s="315" t="e">
        <f>IF(#REF!="","",#REF!)</f>
        <v>#REF!</v>
      </c>
      <c r="P2736" s="315" t="e">
        <f>IF(#REF!="","",#REF!)</f>
        <v>#REF!</v>
      </c>
    </row>
    <row r="2737" spans="1:16" x14ac:dyDescent="0.2">
      <c r="A2737" s="45"/>
      <c r="B2737" s="45"/>
      <c r="C2737" s="45"/>
      <c r="D2737" s="45"/>
      <c r="E2737" s="45"/>
      <c r="F2737" s="45"/>
      <c r="G2737" s="45"/>
      <c r="H2737" s="45"/>
      <c r="I2737" s="45"/>
      <c r="J2737" s="45"/>
      <c r="K2737" s="45"/>
      <c r="L2737" s="45"/>
    </row>
    <row r="2738" spans="1:16" x14ac:dyDescent="0.2">
      <c r="A2738" s="45"/>
      <c r="B2738" s="45"/>
      <c r="C2738" s="45"/>
      <c r="D2738" s="45"/>
      <c r="E2738" s="45"/>
      <c r="F2738" s="45"/>
      <c r="G2738" s="45"/>
      <c r="H2738" s="45"/>
      <c r="I2738" s="45"/>
      <c r="J2738" s="45"/>
      <c r="K2738" s="45"/>
      <c r="L2738" s="45"/>
    </row>
    <row r="2739" spans="1:16" ht="12.75" customHeight="1" x14ac:dyDescent="0.2">
      <c r="C2739" s="441" t="s">
        <v>242</v>
      </c>
      <c r="D2739" s="441"/>
      <c r="E2739" s="441"/>
      <c r="F2739" s="441"/>
      <c r="G2739" s="718" t="e">
        <f>IF(#REF!="","",#REF!)</f>
        <v>#REF!</v>
      </c>
      <c r="H2739" s="45"/>
      <c r="K2739" s="745" t="s">
        <v>262</v>
      </c>
      <c r="L2739" s="746"/>
      <c r="M2739" s="746"/>
      <c r="N2739" s="746"/>
      <c r="O2739" s="747"/>
    </row>
    <row r="2740" spans="1:16" x14ac:dyDescent="0.2">
      <c r="A2740" s="45"/>
      <c r="B2740" s="45"/>
      <c r="C2740" s="441"/>
      <c r="D2740" s="441"/>
      <c r="E2740" s="441"/>
      <c r="F2740" s="441"/>
      <c r="G2740" s="719"/>
      <c r="K2740" s="707" t="e">
        <f>IF(#REF!="","",#REF!)</f>
        <v>#REF!</v>
      </c>
      <c r="L2740" s="708"/>
      <c r="M2740" s="708"/>
      <c r="N2740" s="708"/>
      <c r="O2740" s="708"/>
      <c r="P2740" s="709"/>
    </row>
    <row r="2741" spans="1:16" x14ac:dyDescent="0.2">
      <c r="A2741" s="45"/>
      <c r="B2741" s="45"/>
      <c r="C2741" s="441"/>
      <c r="D2741" s="441"/>
      <c r="E2741" s="441"/>
      <c r="F2741" s="441"/>
      <c r="G2741" s="719"/>
      <c r="K2741" s="710"/>
      <c r="L2741" s="711"/>
      <c r="M2741" s="711"/>
      <c r="N2741" s="711"/>
      <c r="O2741" s="711"/>
      <c r="P2741" s="712"/>
    </row>
    <row r="2742" spans="1:16" x14ac:dyDescent="0.2">
      <c r="A2742" s="45"/>
      <c r="B2742" s="45"/>
      <c r="C2742" s="441"/>
      <c r="D2742" s="441"/>
      <c r="E2742" s="441"/>
      <c r="F2742" s="441"/>
      <c r="G2742" s="720"/>
      <c r="K2742" s="713"/>
      <c r="L2742" s="714"/>
      <c r="M2742" s="714"/>
      <c r="N2742" s="714"/>
      <c r="O2742" s="714"/>
      <c r="P2742" s="715"/>
    </row>
    <row r="2743" spans="1:16" x14ac:dyDescent="0.2">
      <c r="A2743" s="45"/>
      <c r="B2743" s="45"/>
      <c r="C2743" s="45"/>
      <c r="D2743" s="45"/>
      <c r="E2743" s="45"/>
      <c r="F2743" s="45"/>
    </row>
    <row r="2744" spans="1:16" ht="12.75" customHeight="1" x14ac:dyDescent="0.2">
      <c r="A2744" s="45"/>
      <c r="B2744" s="45"/>
      <c r="C2744" s="721" t="s">
        <v>154</v>
      </c>
      <c r="D2744" s="722"/>
      <c r="E2744" s="722"/>
      <c r="F2744" s="722"/>
      <c r="G2744" s="723"/>
      <c r="K2744" s="721" t="s">
        <v>155</v>
      </c>
      <c r="L2744" s="722"/>
      <c r="M2744" s="723"/>
      <c r="N2744" s="45"/>
      <c r="O2744" s="45"/>
    </row>
    <row r="2745" spans="1:16" x14ac:dyDescent="0.2">
      <c r="A2745" s="45"/>
      <c r="B2745" s="45"/>
      <c r="C2745" s="707" t="e">
        <f>IF(#REF!="","",#REF!)</f>
        <v>#REF!</v>
      </c>
      <c r="D2745" s="708"/>
      <c r="E2745" s="708"/>
      <c r="F2745" s="708"/>
      <c r="G2745" s="708"/>
      <c r="H2745" s="709"/>
      <c r="K2745" s="707" t="e">
        <f>IF(#REF!="","",#REF!)</f>
        <v>#REF!</v>
      </c>
      <c r="L2745" s="708"/>
      <c r="M2745" s="708"/>
      <c r="N2745" s="708"/>
      <c r="O2745" s="708"/>
      <c r="P2745" s="709"/>
    </row>
    <row r="2746" spans="1:16" x14ac:dyDescent="0.2">
      <c r="A2746" s="45"/>
      <c r="B2746" s="45"/>
      <c r="C2746" s="710"/>
      <c r="D2746" s="711"/>
      <c r="E2746" s="711"/>
      <c r="F2746" s="711"/>
      <c r="G2746" s="711"/>
      <c r="H2746" s="712"/>
      <c r="K2746" s="710"/>
      <c r="L2746" s="711"/>
      <c r="M2746" s="711"/>
      <c r="N2746" s="711"/>
      <c r="O2746" s="711"/>
      <c r="P2746" s="712"/>
    </row>
    <row r="2747" spans="1:16" x14ac:dyDescent="0.2">
      <c r="A2747" s="45"/>
      <c r="B2747" s="45"/>
      <c r="C2747" s="710"/>
      <c r="D2747" s="711"/>
      <c r="E2747" s="711"/>
      <c r="F2747" s="711"/>
      <c r="G2747" s="711"/>
      <c r="H2747" s="712"/>
      <c r="K2747" s="710"/>
      <c r="L2747" s="711"/>
      <c r="M2747" s="711"/>
      <c r="N2747" s="711"/>
      <c r="O2747" s="711"/>
      <c r="P2747" s="712"/>
    </row>
    <row r="2748" spans="1:16" x14ac:dyDescent="0.2">
      <c r="A2748" s="45"/>
      <c r="B2748" s="45"/>
      <c r="C2748" s="710"/>
      <c r="D2748" s="711"/>
      <c r="E2748" s="711"/>
      <c r="F2748" s="711"/>
      <c r="G2748" s="711"/>
      <c r="H2748" s="712"/>
      <c r="K2748" s="710"/>
      <c r="L2748" s="711"/>
      <c r="M2748" s="711"/>
      <c r="N2748" s="711"/>
      <c r="O2748" s="711"/>
      <c r="P2748" s="712"/>
    </row>
    <row r="2749" spans="1:16" x14ac:dyDescent="0.2">
      <c r="A2749" s="45"/>
      <c r="B2749" s="45"/>
      <c r="C2749" s="710"/>
      <c r="D2749" s="711"/>
      <c r="E2749" s="711"/>
      <c r="F2749" s="711"/>
      <c r="G2749" s="711"/>
      <c r="H2749" s="712"/>
      <c r="K2749" s="710"/>
      <c r="L2749" s="711"/>
      <c r="M2749" s="711"/>
      <c r="N2749" s="711"/>
      <c r="O2749" s="711"/>
      <c r="P2749" s="712"/>
    </row>
    <row r="2750" spans="1:16" ht="12.75" customHeight="1" x14ac:dyDescent="0.2">
      <c r="A2750" s="45"/>
      <c r="B2750" s="45"/>
      <c r="C2750" s="710"/>
      <c r="D2750" s="711"/>
      <c r="E2750" s="711"/>
      <c r="F2750" s="711"/>
      <c r="G2750" s="711"/>
      <c r="H2750" s="712"/>
      <c r="J2750" s="45"/>
      <c r="K2750" s="710"/>
      <c r="L2750" s="711"/>
      <c r="M2750" s="711"/>
      <c r="N2750" s="711"/>
      <c r="O2750" s="711"/>
      <c r="P2750" s="712"/>
    </row>
    <row r="2751" spans="1:16" ht="12.75" customHeight="1" x14ac:dyDescent="0.2">
      <c r="A2751" s="45"/>
      <c r="B2751" s="45"/>
      <c r="C2751" s="713"/>
      <c r="D2751" s="714"/>
      <c r="E2751" s="714"/>
      <c r="F2751" s="714"/>
      <c r="G2751" s="714"/>
      <c r="H2751" s="715"/>
      <c r="K2751" s="713"/>
      <c r="L2751" s="714"/>
      <c r="M2751" s="714"/>
      <c r="N2751" s="714"/>
      <c r="O2751" s="714"/>
      <c r="P2751" s="715"/>
    </row>
    <row r="2752" spans="1:16" x14ac:dyDescent="0.2">
      <c r="A2752" s="45"/>
      <c r="B2752" s="45"/>
      <c r="J2752" s="45"/>
    </row>
    <row r="2753" spans="1:16" x14ac:dyDescent="0.2">
      <c r="A2753" s="45"/>
      <c r="B2753" s="45"/>
      <c r="C2753" s="45"/>
      <c r="D2753" s="45"/>
      <c r="E2753" s="45"/>
      <c r="F2753" s="45"/>
      <c r="J2753" s="45"/>
      <c r="K2753" s="45"/>
      <c r="L2753" s="45"/>
    </row>
    <row r="2754" spans="1:16" ht="15" x14ac:dyDescent="0.25">
      <c r="A2754" s="45"/>
      <c r="B2754" s="203" t="s">
        <v>207</v>
      </c>
      <c r="C2754" s="45"/>
      <c r="D2754" s="45"/>
      <c r="E2754" s="45"/>
      <c r="F2754" s="45"/>
      <c r="J2754" s="45"/>
      <c r="K2754" s="45"/>
      <c r="L2754" s="45"/>
    </row>
    <row r="2755" spans="1:16" ht="12.75" customHeight="1" x14ac:dyDescent="0.2">
      <c r="A2755" s="45"/>
      <c r="B2755" s="45"/>
      <c r="C2755" s="45"/>
      <c r="D2755" s="45"/>
      <c r="E2755" s="45"/>
      <c r="F2755" s="45"/>
      <c r="J2755" s="45"/>
      <c r="K2755" s="45"/>
      <c r="L2755" s="45"/>
    </row>
    <row r="2756" spans="1:16" ht="12.75" customHeight="1" x14ac:dyDescent="0.2">
      <c r="A2756" s="45"/>
      <c r="B2756" s="45"/>
      <c r="C2756" s="457" t="s">
        <v>132</v>
      </c>
      <c r="D2756" s="457"/>
      <c r="E2756" s="457"/>
      <c r="F2756" s="458"/>
      <c r="G2756" s="718" t="e">
        <f>IF(#REF!="","",#REF!)</f>
        <v>#REF!</v>
      </c>
      <c r="J2756" s="426" t="s">
        <v>133</v>
      </c>
      <c r="K2756" s="426"/>
      <c r="L2756" s="426"/>
      <c r="M2756" s="427"/>
      <c r="N2756" s="718" t="e">
        <f>IF(#REF!="","",#REF!)</f>
        <v>#REF!</v>
      </c>
    </row>
    <row r="2757" spans="1:16" x14ac:dyDescent="0.2">
      <c r="A2757" s="45"/>
      <c r="B2757" s="45"/>
      <c r="C2757" s="457"/>
      <c r="D2757" s="457"/>
      <c r="E2757" s="457"/>
      <c r="F2757" s="458"/>
      <c r="G2757" s="719"/>
      <c r="J2757" s="426"/>
      <c r="K2757" s="426"/>
      <c r="L2757" s="426"/>
      <c r="M2757" s="427"/>
      <c r="N2757" s="719"/>
    </row>
    <row r="2758" spans="1:16" x14ac:dyDescent="0.2">
      <c r="A2758" s="45"/>
      <c r="B2758" s="45"/>
      <c r="C2758" s="457"/>
      <c r="D2758" s="457"/>
      <c r="E2758" s="457"/>
      <c r="F2758" s="458"/>
      <c r="G2758" s="720"/>
      <c r="J2758" s="426"/>
      <c r="K2758" s="426"/>
      <c r="L2758" s="426"/>
      <c r="M2758" s="427"/>
      <c r="N2758" s="720"/>
    </row>
    <row r="2759" spans="1:16" x14ac:dyDescent="0.2">
      <c r="A2759" s="45"/>
      <c r="B2759" s="45"/>
      <c r="C2759" s="45"/>
      <c r="D2759" s="45"/>
      <c r="E2759" s="45"/>
      <c r="F2759" s="45"/>
      <c r="J2759" s="45"/>
      <c r="K2759" s="45"/>
      <c r="L2759" s="45"/>
    </row>
    <row r="2760" spans="1:16" x14ac:dyDescent="0.2">
      <c r="A2760" s="45"/>
      <c r="B2760" s="45"/>
      <c r="C2760" s="45"/>
      <c r="D2760" s="45"/>
      <c r="E2760" s="45"/>
      <c r="F2760" s="45"/>
      <c r="J2760" s="45"/>
      <c r="K2760" s="730" t="s">
        <v>212</v>
      </c>
      <c r="L2760" s="731"/>
      <c r="M2760" s="731"/>
      <c r="N2760" s="731"/>
      <c r="O2760" s="732"/>
    </row>
    <row r="2761" spans="1:16" x14ac:dyDescent="0.2">
      <c r="A2761" s="45"/>
      <c r="B2761" s="45"/>
      <c r="C2761" s="45"/>
      <c r="D2761" s="45"/>
      <c r="E2761" s="45"/>
      <c r="F2761" s="45"/>
      <c r="J2761" s="45"/>
      <c r="K2761" s="733"/>
      <c r="L2761" s="734"/>
      <c r="M2761" s="734"/>
      <c r="N2761" s="734"/>
      <c r="O2761" s="735"/>
    </row>
    <row r="2762" spans="1:16" ht="12.75" customHeight="1" x14ac:dyDescent="0.2">
      <c r="A2762" s="45"/>
      <c r="B2762" s="45"/>
      <c r="C2762" s="721" t="s">
        <v>131</v>
      </c>
      <c r="D2762" s="722"/>
      <c r="E2762" s="722"/>
      <c r="F2762" s="722"/>
      <c r="G2762" s="723"/>
      <c r="J2762" s="45"/>
      <c r="K2762" s="736"/>
      <c r="L2762" s="737"/>
      <c r="M2762" s="737"/>
      <c r="N2762" s="737"/>
      <c r="O2762" s="738"/>
    </row>
    <row r="2763" spans="1:16" x14ac:dyDescent="0.2">
      <c r="A2763" s="45"/>
      <c r="B2763" s="45"/>
      <c r="C2763" s="707" t="e">
        <f>IF(#REF!="","",#REF!)</f>
        <v>#REF!</v>
      </c>
      <c r="D2763" s="708"/>
      <c r="E2763" s="708"/>
      <c r="F2763" s="708"/>
      <c r="G2763" s="708"/>
      <c r="H2763" s="709"/>
      <c r="J2763" s="45"/>
      <c r="K2763" s="748" t="e">
        <f>IF(#REF!="","",#REF!)</f>
        <v>#REF!</v>
      </c>
      <c r="L2763" s="749"/>
      <c r="M2763" s="749"/>
      <c r="N2763" s="749"/>
      <c r="O2763" s="749"/>
      <c r="P2763" s="750"/>
    </row>
    <row r="2764" spans="1:16" x14ac:dyDescent="0.2">
      <c r="A2764" s="45"/>
      <c r="B2764" s="45"/>
      <c r="C2764" s="710"/>
      <c r="D2764" s="711"/>
      <c r="E2764" s="711"/>
      <c r="F2764" s="711"/>
      <c r="G2764" s="711"/>
      <c r="H2764" s="712"/>
      <c r="J2764" s="45"/>
      <c r="K2764" s="751"/>
      <c r="L2764" s="752"/>
      <c r="M2764" s="752"/>
      <c r="N2764" s="752"/>
      <c r="O2764" s="752"/>
      <c r="P2764" s="753"/>
    </row>
    <row r="2765" spans="1:16" x14ac:dyDescent="0.2">
      <c r="A2765" s="45"/>
      <c r="B2765" s="45"/>
      <c r="C2765" s="710"/>
      <c r="D2765" s="711"/>
      <c r="E2765" s="711"/>
      <c r="F2765" s="711"/>
      <c r="G2765" s="711"/>
      <c r="H2765" s="712"/>
      <c r="J2765" s="45"/>
      <c r="K2765" s="751"/>
      <c r="L2765" s="752"/>
      <c r="M2765" s="752"/>
      <c r="N2765" s="752"/>
      <c r="O2765" s="752"/>
      <c r="P2765" s="753"/>
    </row>
    <row r="2766" spans="1:16" x14ac:dyDescent="0.2">
      <c r="A2766" s="45"/>
      <c r="B2766" s="45"/>
      <c r="C2766" s="710"/>
      <c r="D2766" s="711"/>
      <c r="E2766" s="711"/>
      <c r="F2766" s="711"/>
      <c r="G2766" s="711"/>
      <c r="H2766" s="712"/>
      <c r="J2766" s="45"/>
      <c r="K2766" s="751"/>
      <c r="L2766" s="752"/>
      <c r="M2766" s="752"/>
      <c r="N2766" s="752"/>
      <c r="O2766" s="752"/>
      <c r="P2766" s="753"/>
    </row>
    <row r="2767" spans="1:16" x14ac:dyDescent="0.2">
      <c r="A2767" s="45"/>
      <c r="B2767" s="45"/>
      <c r="C2767" s="710"/>
      <c r="D2767" s="711"/>
      <c r="E2767" s="711"/>
      <c r="F2767" s="711"/>
      <c r="G2767" s="711"/>
      <c r="H2767" s="712"/>
      <c r="J2767" s="45"/>
      <c r="K2767" s="751"/>
      <c r="L2767" s="752"/>
      <c r="M2767" s="752"/>
      <c r="N2767" s="752"/>
      <c r="O2767" s="752"/>
      <c r="P2767" s="753"/>
    </row>
    <row r="2768" spans="1:16" x14ac:dyDescent="0.2">
      <c r="A2768" s="45"/>
      <c r="B2768" s="45"/>
      <c r="C2768" s="710"/>
      <c r="D2768" s="711"/>
      <c r="E2768" s="711"/>
      <c r="F2768" s="711"/>
      <c r="G2768" s="711"/>
      <c r="H2768" s="712"/>
      <c r="J2768" s="45"/>
      <c r="K2768" s="751"/>
      <c r="L2768" s="752"/>
      <c r="M2768" s="752"/>
      <c r="N2768" s="752"/>
      <c r="O2768" s="752"/>
      <c r="P2768" s="753"/>
    </row>
    <row r="2769" spans="1:16" x14ac:dyDescent="0.2">
      <c r="A2769" s="45"/>
      <c r="B2769" s="45"/>
      <c r="C2769" s="713"/>
      <c r="D2769" s="714"/>
      <c r="E2769" s="714"/>
      <c r="F2769" s="714"/>
      <c r="G2769" s="714"/>
      <c r="H2769" s="715"/>
      <c r="J2769" s="45"/>
      <c r="K2769" s="754"/>
      <c r="L2769" s="755"/>
      <c r="M2769" s="755"/>
      <c r="N2769" s="755"/>
      <c r="O2769" s="755"/>
      <c r="P2769" s="756"/>
    </row>
    <row r="2770" spans="1:16" x14ac:dyDescent="0.2">
      <c r="A2770" s="45"/>
      <c r="B2770" s="45"/>
      <c r="C2770" s="45"/>
      <c r="D2770" s="45"/>
      <c r="E2770" s="45"/>
      <c r="F2770" s="45"/>
      <c r="J2770" s="45"/>
      <c r="K2770" s="45"/>
      <c r="L2770" s="45"/>
    </row>
    <row r="2771" spans="1:16" x14ac:dyDescent="0.2">
      <c r="A2771" s="45"/>
      <c r="B2771" s="45"/>
      <c r="C2771" s="457" t="s">
        <v>134</v>
      </c>
      <c r="D2771" s="457"/>
      <c r="E2771" s="457"/>
      <c r="F2771" s="458"/>
      <c r="G2771" s="718" t="e">
        <f>IF(#REF!="","",#REF!)</f>
        <v>#REF!</v>
      </c>
      <c r="J2771" s="426" t="s">
        <v>135</v>
      </c>
      <c r="K2771" s="426"/>
      <c r="L2771" s="426"/>
      <c r="M2771" s="427"/>
      <c r="N2771" s="718" t="str">
        <f>IF('Prop A'!$K$961="","",'Prop A'!$K$961)</f>
        <v/>
      </c>
    </row>
    <row r="2772" spans="1:16" x14ac:dyDescent="0.2">
      <c r="A2772" s="45"/>
      <c r="B2772" s="45"/>
      <c r="C2772" s="457"/>
      <c r="D2772" s="457"/>
      <c r="E2772" s="457"/>
      <c r="F2772" s="458"/>
      <c r="G2772" s="719"/>
      <c r="J2772" s="426"/>
      <c r="K2772" s="426"/>
      <c r="L2772" s="426"/>
      <c r="M2772" s="427"/>
      <c r="N2772" s="719"/>
    </row>
    <row r="2773" spans="1:16" x14ac:dyDescent="0.2">
      <c r="A2773" s="45"/>
      <c r="B2773" s="45"/>
      <c r="C2773" s="457"/>
      <c r="D2773" s="457"/>
      <c r="E2773" s="457"/>
      <c r="F2773" s="458"/>
      <c r="G2773" s="720"/>
      <c r="J2773" s="426"/>
      <c r="K2773" s="426"/>
      <c r="L2773" s="426"/>
      <c r="M2773" s="427"/>
      <c r="N2773" s="720"/>
    </row>
    <row r="2774" spans="1:16" x14ac:dyDescent="0.2">
      <c r="A2774" s="45"/>
      <c r="B2774" s="45"/>
      <c r="C2774" s="45"/>
      <c r="D2774" s="45"/>
      <c r="E2774" s="45"/>
      <c r="F2774" s="45"/>
      <c r="J2774" s="45"/>
      <c r="K2774" s="45"/>
      <c r="L2774" s="45"/>
    </row>
    <row r="2775" spans="1:16" x14ac:dyDescent="0.2">
      <c r="A2775" s="45"/>
      <c r="B2775" s="45"/>
      <c r="C2775" s="457" t="s">
        <v>264</v>
      </c>
      <c r="D2775" s="457"/>
      <c r="E2775" s="457"/>
      <c r="F2775" s="458"/>
      <c r="G2775" s="718" t="e">
        <f>IF(#REF!="","",#REF!)</f>
        <v>#REF!</v>
      </c>
      <c r="J2775" s="426" t="s">
        <v>136</v>
      </c>
      <c r="K2775" s="426"/>
      <c r="L2775" s="426"/>
      <c r="M2775" s="427"/>
      <c r="N2775" s="718" t="e">
        <f>IF(#REF!="","",#REF!)</f>
        <v>#REF!</v>
      </c>
    </row>
    <row r="2776" spans="1:16" x14ac:dyDescent="0.2">
      <c r="A2776" s="45"/>
      <c r="B2776" s="45"/>
      <c r="C2776" s="457"/>
      <c r="D2776" s="457"/>
      <c r="E2776" s="457"/>
      <c r="F2776" s="458"/>
      <c r="G2776" s="719"/>
      <c r="J2776" s="426"/>
      <c r="K2776" s="426"/>
      <c r="L2776" s="426"/>
      <c r="M2776" s="427"/>
      <c r="N2776" s="719"/>
    </row>
    <row r="2777" spans="1:16" x14ac:dyDescent="0.2">
      <c r="A2777" s="45"/>
      <c r="B2777" s="45"/>
      <c r="C2777" s="457"/>
      <c r="D2777" s="457"/>
      <c r="E2777" s="457"/>
      <c r="F2777" s="458"/>
      <c r="G2777" s="720"/>
      <c r="J2777" s="426"/>
      <c r="K2777" s="426"/>
      <c r="L2777" s="426"/>
      <c r="M2777" s="427"/>
      <c r="N2777" s="720"/>
    </row>
    <row r="2778" spans="1:16" x14ac:dyDescent="0.2">
      <c r="A2778" s="45"/>
      <c r="B2778" s="45"/>
      <c r="C2778" s="45"/>
      <c r="D2778" s="45"/>
      <c r="E2778" s="45"/>
      <c r="F2778" s="45"/>
      <c r="J2778" s="45"/>
      <c r="K2778" s="45"/>
      <c r="L2778" s="45"/>
    </row>
    <row r="2779" spans="1:16" ht="12.75" customHeight="1" x14ac:dyDescent="0.2">
      <c r="A2779" s="45"/>
      <c r="B2779" s="45"/>
      <c r="C2779" s="721" t="s">
        <v>164</v>
      </c>
      <c r="D2779" s="722"/>
      <c r="E2779" s="722"/>
      <c r="F2779" s="722"/>
      <c r="G2779" s="723"/>
      <c r="J2779" s="334"/>
      <c r="K2779" s="334"/>
      <c r="L2779" s="334"/>
    </row>
    <row r="2780" spans="1:16" x14ac:dyDescent="0.2">
      <c r="A2780" s="45"/>
      <c r="B2780" s="45"/>
      <c r="C2780" s="707" t="e">
        <f>IF(#REF!="","",#REF!)</f>
        <v>#REF!</v>
      </c>
      <c r="D2780" s="708"/>
      <c r="E2780" s="708"/>
      <c r="F2780" s="708"/>
      <c r="G2780" s="708"/>
      <c r="H2780" s="709"/>
      <c r="J2780" s="334"/>
      <c r="K2780" s="334"/>
      <c r="L2780" s="334"/>
      <c r="M2780" s="332" t="s">
        <v>165</v>
      </c>
      <c r="N2780" s="724" t="e">
        <f>IF(#REF!="","",#REF!)</f>
        <v>#REF!</v>
      </c>
      <c r="O2780" s="725"/>
    </row>
    <row r="2781" spans="1:16" x14ac:dyDescent="0.2">
      <c r="A2781" s="45"/>
      <c r="B2781" s="45"/>
      <c r="C2781" s="710"/>
      <c r="D2781" s="711"/>
      <c r="E2781" s="711"/>
      <c r="F2781" s="711"/>
      <c r="G2781" s="711"/>
      <c r="H2781" s="712"/>
      <c r="J2781" s="334"/>
      <c r="K2781" s="334"/>
      <c r="L2781" s="334"/>
      <c r="M2781" s="347"/>
      <c r="N2781" s="35"/>
    </row>
    <row r="2782" spans="1:16" x14ac:dyDescent="0.2">
      <c r="A2782" s="45"/>
      <c r="B2782" s="45"/>
      <c r="C2782" s="710"/>
      <c r="D2782" s="711"/>
      <c r="E2782" s="711"/>
      <c r="F2782" s="711"/>
      <c r="G2782" s="711"/>
      <c r="H2782" s="712"/>
      <c r="J2782" s="45"/>
      <c r="K2782" s="45"/>
      <c r="L2782" s="45"/>
      <c r="M2782" s="347"/>
      <c r="N2782" s="35"/>
    </row>
    <row r="2783" spans="1:16" ht="12.75" customHeight="1" x14ac:dyDescent="0.2">
      <c r="A2783" s="45"/>
      <c r="B2783" s="45"/>
      <c r="C2783" s="710"/>
      <c r="D2783" s="711"/>
      <c r="E2783" s="711"/>
      <c r="F2783" s="711"/>
      <c r="G2783" s="711"/>
      <c r="H2783" s="712"/>
      <c r="J2783" s="461" t="s">
        <v>166</v>
      </c>
      <c r="K2783" s="461"/>
      <c r="L2783" s="461"/>
      <c r="M2783" s="461"/>
      <c r="N2783" s="697" t="e">
        <f>IF(#REF!="","",#REF!)</f>
        <v>#REF!</v>
      </c>
      <c r="O2783" s="698"/>
    </row>
    <row r="2784" spans="1:16" x14ac:dyDescent="0.2">
      <c r="A2784" s="45"/>
      <c r="B2784" s="45"/>
      <c r="C2784" s="710"/>
      <c r="D2784" s="711"/>
      <c r="E2784" s="711"/>
      <c r="F2784" s="711"/>
      <c r="G2784" s="711"/>
      <c r="H2784" s="712"/>
      <c r="J2784" s="461"/>
      <c r="K2784" s="461"/>
      <c r="L2784" s="461"/>
      <c r="M2784" s="461"/>
      <c r="N2784" s="699"/>
      <c r="O2784" s="700"/>
    </row>
    <row r="2785" spans="1:16" x14ac:dyDescent="0.2">
      <c r="A2785" s="45"/>
      <c r="B2785" s="45"/>
      <c r="C2785" s="710"/>
      <c r="D2785" s="711"/>
      <c r="E2785" s="711"/>
      <c r="F2785" s="711"/>
      <c r="G2785" s="711"/>
      <c r="H2785" s="712"/>
      <c r="J2785" s="45"/>
      <c r="K2785" s="45"/>
      <c r="L2785" s="45"/>
    </row>
    <row r="2786" spans="1:16" x14ac:dyDescent="0.2">
      <c r="A2786" s="45"/>
      <c r="B2786" s="45"/>
      <c r="C2786" s="713"/>
      <c r="D2786" s="714"/>
      <c r="E2786" s="714"/>
      <c r="F2786" s="714"/>
      <c r="G2786" s="714"/>
      <c r="H2786" s="715"/>
      <c r="J2786" s="45"/>
      <c r="K2786" s="45"/>
      <c r="L2786" s="45"/>
    </row>
    <row r="2787" spans="1:16" x14ac:dyDescent="0.2">
      <c r="A2787" s="45"/>
      <c r="B2787" s="45"/>
      <c r="C2787" s="45"/>
      <c r="D2787" s="45"/>
      <c r="E2787" s="45"/>
      <c r="F2787" s="45"/>
      <c r="J2787" s="45"/>
      <c r="K2787" s="45"/>
      <c r="L2787" s="45"/>
    </row>
    <row r="2788" spans="1:16" ht="12.75" customHeight="1" x14ac:dyDescent="0.2">
      <c r="A2788" s="45"/>
      <c r="C2788" s="461" t="s">
        <v>244</v>
      </c>
      <c r="D2788" s="461"/>
      <c r="E2788" s="461"/>
      <c r="F2788" s="427"/>
      <c r="G2788" s="697" t="e">
        <f>IF(#REF!="","",#REF!)</f>
        <v>#REF!</v>
      </c>
      <c r="H2788" s="698"/>
      <c r="K2788" s="701" t="s">
        <v>245</v>
      </c>
      <c r="L2788" s="702"/>
      <c r="M2788" s="702"/>
      <c r="N2788" s="702"/>
      <c r="O2788" s="703"/>
    </row>
    <row r="2789" spans="1:16" ht="12.75" customHeight="1" x14ac:dyDescent="0.2">
      <c r="A2789" s="45"/>
      <c r="C2789" s="461"/>
      <c r="D2789" s="461"/>
      <c r="E2789" s="461"/>
      <c r="F2789" s="427"/>
      <c r="G2789" s="699"/>
      <c r="H2789" s="700"/>
      <c r="K2789" s="704"/>
      <c r="L2789" s="705"/>
      <c r="M2789" s="705"/>
      <c r="N2789" s="705"/>
      <c r="O2789" s="706"/>
    </row>
    <row r="2790" spans="1:16" x14ac:dyDescent="0.2">
      <c r="A2790" s="45"/>
      <c r="B2790" s="45"/>
      <c r="C2790" s="45"/>
      <c r="D2790" s="45"/>
      <c r="E2790" s="45"/>
      <c r="F2790" s="45"/>
      <c r="J2790" s="45"/>
      <c r="K2790" s="707" t="e">
        <f>IF(#REF!="","",#REF!)</f>
        <v>#REF!</v>
      </c>
      <c r="L2790" s="708"/>
      <c r="M2790" s="708"/>
      <c r="N2790" s="708"/>
      <c r="O2790" s="708"/>
      <c r="P2790" s="709"/>
    </row>
    <row r="2791" spans="1:16" ht="12.75" customHeight="1" x14ac:dyDescent="0.2">
      <c r="A2791" s="45"/>
      <c r="B2791" s="45"/>
      <c r="C2791" s="45"/>
      <c r="D2791" s="45"/>
      <c r="E2791" s="45"/>
      <c r="F2791" s="45"/>
      <c r="J2791" s="45"/>
      <c r="K2791" s="710"/>
      <c r="L2791" s="711"/>
      <c r="M2791" s="711"/>
      <c r="N2791" s="711"/>
      <c r="O2791" s="711"/>
      <c r="P2791" s="712"/>
    </row>
    <row r="2792" spans="1:16" ht="12.75" customHeight="1" x14ac:dyDescent="0.2">
      <c r="A2792" s="45"/>
      <c r="B2792" s="716" t="s">
        <v>243</v>
      </c>
      <c r="C2792" s="716"/>
      <c r="D2792" s="716"/>
      <c r="E2792" s="716"/>
      <c r="F2792" s="717"/>
      <c r="G2792" s="718" t="e">
        <f>IF(#REF!="","",#REF!)</f>
        <v>#REF!</v>
      </c>
      <c r="J2792" s="45"/>
      <c r="K2792" s="710"/>
      <c r="L2792" s="711"/>
      <c r="M2792" s="711"/>
      <c r="N2792" s="711"/>
      <c r="O2792" s="711"/>
      <c r="P2792" s="712"/>
    </row>
    <row r="2793" spans="1:16" x14ac:dyDescent="0.2">
      <c r="A2793" s="45"/>
      <c r="B2793" s="716"/>
      <c r="C2793" s="716"/>
      <c r="D2793" s="716"/>
      <c r="E2793" s="716"/>
      <c r="F2793" s="717"/>
      <c r="G2793" s="719"/>
      <c r="J2793" s="45"/>
      <c r="K2793" s="710"/>
      <c r="L2793" s="711"/>
      <c r="M2793" s="711"/>
      <c r="N2793" s="711"/>
      <c r="O2793" s="711"/>
      <c r="P2793" s="712"/>
    </row>
    <row r="2794" spans="1:16" x14ac:dyDescent="0.2">
      <c r="A2794" s="45"/>
      <c r="B2794" s="716"/>
      <c r="C2794" s="716"/>
      <c r="D2794" s="716"/>
      <c r="E2794" s="716"/>
      <c r="F2794" s="717"/>
      <c r="G2794" s="719"/>
      <c r="J2794" s="45"/>
      <c r="K2794" s="710"/>
      <c r="L2794" s="711"/>
      <c r="M2794" s="711"/>
      <c r="N2794" s="711"/>
      <c r="O2794" s="711"/>
      <c r="P2794" s="712"/>
    </row>
    <row r="2795" spans="1:16" x14ac:dyDescent="0.2">
      <c r="A2795" s="45"/>
      <c r="B2795" s="716"/>
      <c r="C2795" s="716"/>
      <c r="D2795" s="716"/>
      <c r="E2795" s="716"/>
      <c r="F2795" s="717"/>
      <c r="G2795" s="720"/>
      <c r="J2795" s="45"/>
      <c r="K2795" s="710"/>
      <c r="L2795" s="711"/>
      <c r="M2795" s="711"/>
      <c r="N2795" s="711"/>
      <c r="O2795" s="711"/>
      <c r="P2795" s="712"/>
    </row>
    <row r="2796" spans="1:16" x14ac:dyDescent="0.2">
      <c r="A2796" s="45"/>
      <c r="B2796" s="45"/>
      <c r="C2796" s="45"/>
      <c r="D2796" s="45"/>
      <c r="E2796" s="45"/>
      <c r="F2796" s="45"/>
      <c r="J2796" s="45"/>
      <c r="K2796" s="713"/>
      <c r="L2796" s="714"/>
      <c r="M2796" s="714"/>
      <c r="N2796" s="714"/>
      <c r="O2796" s="714"/>
      <c r="P2796" s="715"/>
    </row>
    <row r="2797" spans="1:16" x14ac:dyDescent="0.2">
      <c r="A2797" s="45"/>
      <c r="J2797" s="45"/>
    </row>
    <row r="2798" spans="1:16" ht="12.75" customHeight="1" x14ac:dyDescent="0.2">
      <c r="A2798" s="45"/>
      <c r="B2798" s="457" t="s">
        <v>246</v>
      </c>
      <c r="C2798" s="457"/>
      <c r="D2798" s="457"/>
      <c r="E2798" s="457"/>
      <c r="F2798" s="458"/>
      <c r="G2798" s="718" t="e">
        <f>IF(#REF!="","",#REF!)</f>
        <v>#REF!</v>
      </c>
      <c r="I2798" s="457" t="s">
        <v>247</v>
      </c>
      <c r="J2798" s="457"/>
      <c r="K2798" s="457"/>
      <c r="L2798" s="457"/>
      <c r="M2798" s="458"/>
      <c r="N2798" s="718" t="e">
        <f>IF(#REF!="","",#REF!)</f>
        <v>#REF!</v>
      </c>
    </row>
    <row r="2799" spans="1:16" x14ac:dyDescent="0.2">
      <c r="A2799" s="45"/>
      <c r="B2799" s="457"/>
      <c r="C2799" s="457"/>
      <c r="D2799" s="457"/>
      <c r="E2799" s="457"/>
      <c r="F2799" s="458"/>
      <c r="G2799" s="719"/>
      <c r="I2799" s="457"/>
      <c r="J2799" s="457"/>
      <c r="K2799" s="457"/>
      <c r="L2799" s="457"/>
      <c r="M2799" s="458"/>
      <c r="N2799" s="719"/>
    </row>
    <row r="2800" spans="1:16" x14ac:dyDescent="0.2">
      <c r="A2800" s="45"/>
      <c r="B2800" s="457"/>
      <c r="C2800" s="457"/>
      <c r="D2800" s="457"/>
      <c r="E2800" s="457"/>
      <c r="F2800" s="458"/>
      <c r="G2800" s="719"/>
      <c r="I2800" s="457"/>
      <c r="J2800" s="457"/>
      <c r="K2800" s="457"/>
      <c r="L2800" s="457"/>
      <c r="M2800" s="458"/>
      <c r="N2800" s="719"/>
    </row>
    <row r="2801" spans="1:15" x14ac:dyDescent="0.2">
      <c r="A2801" s="45"/>
      <c r="B2801" s="457"/>
      <c r="C2801" s="457"/>
      <c r="D2801" s="457"/>
      <c r="E2801" s="457"/>
      <c r="F2801" s="458"/>
      <c r="G2801" s="720"/>
      <c r="I2801" s="457"/>
      <c r="J2801" s="457"/>
      <c r="K2801" s="457"/>
      <c r="L2801" s="457"/>
      <c r="M2801" s="458"/>
      <c r="N2801" s="720"/>
    </row>
    <row r="2802" spans="1:15" x14ac:dyDescent="0.2">
      <c r="A2802" s="45"/>
      <c r="J2802" s="45"/>
    </row>
    <row r="2803" spans="1:15" ht="12.75" customHeight="1" x14ac:dyDescent="0.2">
      <c r="A2803" s="45"/>
      <c r="B2803" s="457" t="s">
        <v>283</v>
      </c>
      <c r="C2803" s="457"/>
      <c r="D2803" s="457"/>
      <c r="E2803" s="457"/>
      <c r="F2803" s="458"/>
      <c r="G2803" s="718" t="e">
        <f>IF(#REF!="","",#REF!)</f>
        <v>#REF!</v>
      </c>
      <c r="J2803" s="45"/>
    </row>
    <row r="2804" spans="1:15" x14ac:dyDescent="0.2">
      <c r="A2804" s="45"/>
      <c r="B2804" s="457"/>
      <c r="C2804" s="457"/>
      <c r="D2804" s="457"/>
      <c r="E2804" s="457"/>
      <c r="F2804" s="458"/>
      <c r="G2804" s="719"/>
      <c r="J2804" s="45"/>
    </row>
    <row r="2805" spans="1:15" x14ac:dyDescent="0.2">
      <c r="A2805" s="45"/>
      <c r="B2805" s="457"/>
      <c r="C2805" s="457"/>
      <c r="D2805" s="457"/>
      <c r="E2805" s="457"/>
      <c r="F2805" s="458"/>
      <c r="G2805" s="719"/>
      <c r="J2805" s="45"/>
    </row>
    <row r="2806" spans="1:15" x14ac:dyDescent="0.2">
      <c r="A2806" s="45"/>
      <c r="B2806" s="457"/>
      <c r="C2806" s="457"/>
      <c r="D2806" s="457"/>
      <c r="E2806" s="457"/>
      <c r="F2806" s="458"/>
      <c r="G2806" s="720"/>
      <c r="J2806" s="45"/>
    </row>
    <row r="2807" spans="1:15" x14ac:dyDescent="0.2">
      <c r="A2807" s="45"/>
      <c r="J2807" s="45"/>
    </row>
    <row r="2808" spans="1:15" x14ac:dyDescent="0.2">
      <c r="A2808" s="45"/>
      <c r="B2808" s="45"/>
      <c r="C2808" s="45"/>
      <c r="D2808" s="45"/>
      <c r="E2808" s="45"/>
      <c r="F2808" s="45"/>
      <c r="J2808" s="45"/>
    </row>
    <row r="2809" spans="1:15" ht="15" x14ac:dyDescent="0.25">
      <c r="A2809" s="45"/>
      <c r="B2809" s="203" t="s">
        <v>208</v>
      </c>
      <c r="C2809" s="45"/>
      <c r="D2809" s="45"/>
      <c r="E2809" s="45"/>
      <c r="F2809" s="45"/>
      <c r="J2809" s="45"/>
      <c r="K2809" s="45"/>
      <c r="L2809" s="45"/>
    </row>
    <row r="2810" spans="1:15" x14ac:dyDescent="0.2">
      <c r="A2810" s="45"/>
      <c r="B2810" s="45"/>
      <c r="C2810" s="45"/>
      <c r="D2810" s="45"/>
      <c r="E2810" s="45"/>
      <c r="F2810" s="45"/>
      <c r="J2810" s="45"/>
      <c r="K2810" s="45"/>
      <c r="L2810" s="45"/>
    </row>
    <row r="2811" spans="1:15" x14ac:dyDescent="0.2">
      <c r="C2811" s="742" t="s">
        <v>73</v>
      </c>
      <c r="D2811" s="743"/>
      <c r="E2811" s="45"/>
      <c r="F2811" s="45"/>
      <c r="J2811" s="60" t="s">
        <v>74</v>
      </c>
      <c r="K2811" s="45"/>
      <c r="L2811" s="45"/>
      <c r="M2811" s="45"/>
      <c r="N2811" s="45"/>
    </row>
    <row r="2812" spans="1:15" x14ac:dyDescent="0.2">
      <c r="A2812" s="45"/>
      <c r="C2812" s="757" t="e">
        <f>IF(#REF!="","",#REF!)</f>
        <v>#REF!</v>
      </c>
      <c r="D2812" s="758"/>
      <c r="E2812" s="758"/>
      <c r="F2812" s="758"/>
      <c r="G2812" s="758"/>
      <c r="H2812" s="759"/>
      <c r="J2812" s="757" t="e">
        <f>IF(#REF!="","",#REF!)</f>
        <v>#REF!</v>
      </c>
      <c r="K2812" s="758"/>
      <c r="L2812" s="758"/>
      <c r="M2812" s="758"/>
      <c r="N2812" s="758"/>
      <c r="O2812" s="759"/>
    </row>
    <row r="2813" spans="1:15" x14ac:dyDescent="0.2">
      <c r="A2813" s="45"/>
      <c r="C2813" s="760"/>
      <c r="D2813" s="761"/>
      <c r="E2813" s="761"/>
      <c r="F2813" s="761"/>
      <c r="G2813" s="761"/>
      <c r="H2813" s="762"/>
      <c r="J2813" s="760"/>
      <c r="K2813" s="761"/>
      <c r="L2813" s="761"/>
      <c r="M2813" s="761"/>
      <c r="N2813" s="761"/>
      <c r="O2813" s="762"/>
    </row>
    <row r="2814" spans="1:15" x14ac:dyDescent="0.2">
      <c r="A2814" s="45"/>
      <c r="C2814" s="760"/>
      <c r="D2814" s="761"/>
      <c r="E2814" s="761"/>
      <c r="F2814" s="761"/>
      <c r="G2814" s="761"/>
      <c r="H2814" s="762"/>
      <c r="J2814" s="760"/>
      <c r="K2814" s="761"/>
      <c r="L2814" s="761"/>
      <c r="M2814" s="761"/>
      <c r="N2814" s="761"/>
      <c r="O2814" s="762"/>
    </row>
    <row r="2815" spans="1:15" x14ac:dyDescent="0.2">
      <c r="A2815" s="45"/>
      <c r="C2815" s="760"/>
      <c r="D2815" s="761"/>
      <c r="E2815" s="761"/>
      <c r="F2815" s="761"/>
      <c r="G2815" s="761"/>
      <c r="H2815" s="762"/>
      <c r="J2815" s="760"/>
      <c r="K2815" s="761"/>
      <c r="L2815" s="761"/>
      <c r="M2815" s="761"/>
      <c r="N2815" s="761"/>
      <c r="O2815" s="762"/>
    </row>
    <row r="2816" spans="1:15" x14ac:dyDescent="0.2">
      <c r="A2816" s="45"/>
      <c r="C2816" s="760"/>
      <c r="D2816" s="761"/>
      <c r="E2816" s="761"/>
      <c r="F2816" s="761"/>
      <c r="G2816" s="761"/>
      <c r="H2816" s="762"/>
      <c r="J2816" s="760"/>
      <c r="K2816" s="761"/>
      <c r="L2816" s="761"/>
      <c r="M2816" s="761"/>
      <c r="N2816" s="761"/>
      <c r="O2816" s="762"/>
    </row>
    <row r="2817" spans="1:15" x14ac:dyDescent="0.2">
      <c r="A2817" s="45"/>
      <c r="C2817" s="760"/>
      <c r="D2817" s="761"/>
      <c r="E2817" s="761"/>
      <c r="F2817" s="761"/>
      <c r="G2817" s="761"/>
      <c r="H2817" s="762"/>
      <c r="J2817" s="760"/>
      <c r="K2817" s="761"/>
      <c r="L2817" s="761"/>
      <c r="M2817" s="761"/>
      <c r="N2817" s="761"/>
      <c r="O2817" s="762"/>
    </row>
    <row r="2818" spans="1:15" x14ac:dyDescent="0.2">
      <c r="A2818" s="45"/>
      <c r="C2818" s="763"/>
      <c r="D2818" s="764"/>
      <c r="E2818" s="764"/>
      <c r="F2818" s="764"/>
      <c r="G2818" s="764"/>
      <c r="H2818" s="765"/>
      <c r="J2818" s="763"/>
      <c r="K2818" s="764"/>
      <c r="L2818" s="764"/>
      <c r="M2818" s="764"/>
      <c r="N2818" s="764"/>
      <c r="O2818" s="765"/>
    </row>
    <row r="2819" spans="1:15" x14ac:dyDescent="0.2">
      <c r="A2819" s="45"/>
      <c r="B2819" s="45"/>
      <c r="C2819" s="45"/>
      <c r="D2819" s="45"/>
      <c r="E2819" s="45"/>
      <c r="F2819" s="45"/>
      <c r="G2819" s="45"/>
      <c r="H2819" s="45"/>
      <c r="I2819" s="45"/>
      <c r="J2819" s="45"/>
      <c r="K2819" s="45"/>
      <c r="L2819" s="45"/>
    </row>
    <row r="2820" spans="1:15" x14ac:dyDescent="0.2">
      <c r="A2820" s="45"/>
      <c r="B2820" s="45"/>
      <c r="C2820" s="45"/>
      <c r="D2820" s="45"/>
      <c r="E2820" s="45"/>
      <c r="F2820" s="45"/>
      <c r="G2820" s="45"/>
      <c r="H2820" s="45"/>
      <c r="I2820" s="45"/>
      <c r="J2820" s="45"/>
      <c r="K2820" s="45"/>
      <c r="L2820" s="45"/>
    </row>
  </sheetData>
  <mergeCells count="1401">
    <mergeCell ref="B2798:F2801"/>
    <mergeCell ref="G2798:G2801"/>
    <mergeCell ref="I2798:M2801"/>
    <mergeCell ref="N2798:N2801"/>
    <mergeCell ref="B2803:F2806"/>
    <mergeCell ref="G2803:G2806"/>
    <mergeCell ref="K2760:O2762"/>
    <mergeCell ref="C2762:G2762"/>
    <mergeCell ref="C2763:H2769"/>
    <mergeCell ref="K2763:P2769"/>
    <mergeCell ref="C2771:F2773"/>
    <mergeCell ref="G2771:G2773"/>
    <mergeCell ref="J2771:M2773"/>
    <mergeCell ref="N2771:N2773"/>
    <mergeCell ref="C2775:F2777"/>
    <mergeCell ref="G2775:G2777"/>
    <mergeCell ref="J2775:M2777"/>
    <mergeCell ref="N2775:N2777"/>
    <mergeCell ref="C2779:G2779"/>
    <mergeCell ref="C2780:H2786"/>
    <mergeCell ref="N2780:O2780"/>
    <mergeCell ref="C2788:F2789"/>
    <mergeCell ref="G2788:H2789"/>
    <mergeCell ref="K2788:O2789"/>
    <mergeCell ref="K2790:P2796"/>
    <mergeCell ref="B2792:F2795"/>
    <mergeCell ref="G2792:G2795"/>
    <mergeCell ref="C2716:D2716"/>
    <mergeCell ref="E2716:F2716"/>
    <mergeCell ref="G2716:H2716"/>
    <mergeCell ref="I2716:J2716"/>
    <mergeCell ref="M2716:N2716"/>
    <mergeCell ref="C2713:D2713"/>
    <mergeCell ref="E2713:F2713"/>
    <mergeCell ref="G2713:H2713"/>
    <mergeCell ref="I2713:J2713"/>
    <mergeCell ref="M2713:N2713"/>
    <mergeCell ref="C2714:D2714"/>
    <mergeCell ref="E2714:F2714"/>
    <mergeCell ref="G2714:H2714"/>
    <mergeCell ref="I2714:J2714"/>
    <mergeCell ref="M2714:N2714"/>
    <mergeCell ref="J2783:M2784"/>
    <mergeCell ref="B2523:F2526"/>
    <mergeCell ref="G2523:G2526"/>
    <mergeCell ref="B2729:C2729"/>
    <mergeCell ref="B2730:C2730"/>
    <mergeCell ref="B2731:C2731"/>
    <mergeCell ref="B2732:C2732"/>
    <mergeCell ref="B2733:C2733"/>
    <mergeCell ref="B2734:C2734"/>
    <mergeCell ref="B2735:C2735"/>
    <mergeCell ref="B2736:C2736"/>
    <mergeCell ref="C2739:F2742"/>
    <mergeCell ref="G2739:G2742"/>
    <mergeCell ref="K2739:O2739"/>
    <mergeCell ref="K2740:P2742"/>
    <mergeCell ref="C2744:G2744"/>
    <mergeCell ref="K2744:M2744"/>
    <mergeCell ref="B2726:C2726"/>
    <mergeCell ref="B2727:C2727"/>
    <mergeCell ref="B2728:C2728"/>
    <mergeCell ref="E2710:F2710"/>
    <mergeCell ref="G2710:H2710"/>
    <mergeCell ref="I2710:J2710"/>
    <mergeCell ref="N2783:O2784"/>
    <mergeCell ref="C2756:F2758"/>
    <mergeCell ref="G2756:G2758"/>
    <mergeCell ref="J2756:M2758"/>
    <mergeCell ref="N2756:N2758"/>
    <mergeCell ref="C2495:F2497"/>
    <mergeCell ref="G2495:G2497"/>
    <mergeCell ref="J2495:M2497"/>
    <mergeCell ref="N2495:N2497"/>
    <mergeCell ref="C2499:G2499"/>
    <mergeCell ref="C2500:H2506"/>
    <mergeCell ref="N2500:O2500"/>
    <mergeCell ref="J2503:M2504"/>
    <mergeCell ref="N2503:O2504"/>
    <mergeCell ref="C2508:F2509"/>
    <mergeCell ref="G2508:H2509"/>
    <mergeCell ref="K2508:O2509"/>
    <mergeCell ref="K2510:P2516"/>
    <mergeCell ref="B2512:F2515"/>
    <mergeCell ref="G2512:G2515"/>
    <mergeCell ref="B2518:F2521"/>
    <mergeCell ref="G2518:G2521"/>
    <mergeCell ref="I2518:M2521"/>
    <mergeCell ref="N2518:N2521"/>
    <mergeCell ref="A2541:Q2541"/>
    <mergeCell ref="M2661:N2661"/>
    <mergeCell ref="B2450:C2450"/>
    <mergeCell ref="B2451:C2451"/>
    <mergeCell ref="B2452:C2452"/>
    <mergeCell ref="C2464:G2464"/>
    <mergeCell ref="K2464:M2464"/>
    <mergeCell ref="C2465:H2471"/>
    <mergeCell ref="K2465:P2471"/>
    <mergeCell ref="C2476:F2478"/>
    <mergeCell ref="G2476:G2478"/>
    <mergeCell ref="J2476:M2478"/>
    <mergeCell ref="N2476:N2478"/>
    <mergeCell ref="K2480:O2482"/>
    <mergeCell ref="C2482:G2482"/>
    <mergeCell ref="C2483:H2489"/>
    <mergeCell ref="K2483:P2489"/>
    <mergeCell ref="C2491:F2493"/>
    <mergeCell ref="G2491:G2493"/>
    <mergeCell ref="J2491:M2493"/>
    <mergeCell ref="N2491:N2493"/>
    <mergeCell ref="G2436:H2436"/>
    <mergeCell ref="I2436:J2436"/>
    <mergeCell ref="M2436:N2436"/>
    <mergeCell ref="B2453:C2453"/>
    <mergeCell ref="B2454:C2454"/>
    <mergeCell ref="B2455:C2455"/>
    <mergeCell ref="B2456:C2456"/>
    <mergeCell ref="C2459:F2462"/>
    <mergeCell ref="G2459:G2462"/>
    <mergeCell ref="K2459:O2459"/>
    <mergeCell ref="K2460:P2462"/>
    <mergeCell ref="C2425:D2425"/>
    <mergeCell ref="E2425:F2425"/>
    <mergeCell ref="G2425:H2425"/>
    <mergeCell ref="I2425:J2425"/>
    <mergeCell ref="M2425:N2425"/>
    <mergeCell ref="C2426:D2426"/>
    <mergeCell ref="E2426:F2426"/>
    <mergeCell ref="G2426:H2426"/>
    <mergeCell ref="I2426:J2426"/>
    <mergeCell ref="M2426:N2426"/>
    <mergeCell ref="C2427:D2427"/>
    <mergeCell ref="E2427:F2427"/>
    <mergeCell ref="G2427:H2427"/>
    <mergeCell ref="E2435:F2435"/>
    <mergeCell ref="K2441:O2441"/>
    <mergeCell ref="E2430:F2430"/>
    <mergeCell ref="G2430:H2430"/>
    <mergeCell ref="I2430:J2430"/>
    <mergeCell ref="M2430:N2430"/>
    <mergeCell ref="B2448:C2448"/>
    <mergeCell ref="B2449:C2449"/>
    <mergeCell ref="C2107:L2113"/>
    <mergeCell ref="M2118:N2118"/>
    <mergeCell ref="C2145:D2145"/>
    <mergeCell ref="E2145:F2145"/>
    <mergeCell ref="C2134:L2140"/>
    <mergeCell ref="M2120:N2120"/>
    <mergeCell ref="C2122:E2122"/>
    <mergeCell ref="K2122:M2122"/>
    <mergeCell ref="C2123:H2129"/>
    <mergeCell ref="C2152:D2152"/>
    <mergeCell ref="E2152:F2152"/>
    <mergeCell ref="G2152:H2152"/>
    <mergeCell ref="I2152:J2152"/>
    <mergeCell ref="M2152:N2152"/>
    <mergeCell ref="E2151:F2151"/>
    <mergeCell ref="G2151:H2151"/>
    <mergeCell ref="I2151:J2151"/>
    <mergeCell ref="M2151:N2151"/>
    <mergeCell ref="C2151:D2151"/>
    <mergeCell ref="B1963:F1966"/>
    <mergeCell ref="G1963:G1966"/>
    <mergeCell ref="C2161:F2162"/>
    <mergeCell ref="G2161:G2162"/>
    <mergeCell ref="K2161:O2161"/>
    <mergeCell ref="K2162:P2164"/>
    <mergeCell ref="E2154:F2154"/>
    <mergeCell ref="G2154:H2154"/>
    <mergeCell ref="I2154:J2154"/>
    <mergeCell ref="M2154:N2154"/>
    <mergeCell ref="C2148:D2148"/>
    <mergeCell ref="E2148:F2148"/>
    <mergeCell ref="G2148:H2148"/>
    <mergeCell ref="I2148:J2148"/>
    <mergeCell ref="M2148:N2148"/>
    <mergeCell ref="C2149:D2149"/>
    <mergeCell ref="E2149:F2149"/>
    <mergeCell ref="G2149:H2149"/>
    <mergeCell ref="I2149:J2149"/>
    <mergeCell ref="M2149:N2149"/>
    <mergeCell ref="C2150:D2150"/>
    <mergeCell ref="E2150:F2150"/>
    <mergeCell ref="G2150:H2150"/>
    <mergeCell ref="I2150:J2150"/>
    <mergeCell ref="C2147:D2147"/>
    <mergeCell ref="E2147:F2147"/>
    <mergeCell ref="G2147:H2147"/>
    <mergeCell ref="I2147:J2147"/>
    <mergeCell ref="K2092:M2092"/>
    <mergeCell ref="C2096:F2096"/>
    <mergeCell ref="K2093:P2096"/>
    <mergeCell ref="C2094:F2094"/>
    <mergeCell ref="G1935:G1937"/>
    <mergeCell ref="J1935:M1937"/>
    <mergeCell ref="N1935:N1937"/>
    <mergeCell ref="C1939:G1939"/>
    <mergeCell ref="C1940:H1946"/>
    <mergeCell ref="N1940:O1940"/>
    <mergeCell ref="J1943:M1944"/>
    <mergeCell ref="N1943:O1944"/>
    <mergeCell ref="C1948:F1949"/>
    <mergeCell ref="G1948:H1949"/>
    <mergeCell ref="K1948:O1949"/>
    <mergeCell ref="K1950:P1956"/>
    <mergeCell ref="B1952:F1955"/>
    <mergeCell ref="G1952:G1955"/>
    <mergeCell ref="B1958:F1961"/>
    <mergeCell ref="G1958:G1961"/>
    <mergeCell ref="I1958:M1961"/>
    <mergeCell ref="N1958:N1961"/>
    <mergeCell ref="C1692:H1698"/>
    <mergeCell ref="J1692:O1698"/>
    <mergeCell ref="C1691:D1691"/>
    <mergeCell ref="M1838:N1838"/>
    <mergeCell ref="C1866:D1866"/>
    <mergeCell ref="E1866:F1866"/>
    <mergeCell ref="K1899:O1899"/>
    <mergeCell ref="K1900:P1902"/>
    <mergeCell ref="C1904:G1904"/>
    <mergeCell ref="K1904:M1904"/>
    <mergeCell ref="C1905:H1911"/>
    <mergeCell ref="K1905:P1911"/>
    <mergeCell ref="C1916:F1918"/>
    <mergeCell ref="G1916:G1918"/>
    <mergeCell ref="J1916:M1918"/>
    <mergeCell ref="N1916:N1918"/>
    <mergeCell ref="C1868:D1868"/>
    <mergeCell ref="B1895:C1895"/>
    <mergeCell ref="B1896:C1896"/>
    <mergeCell ref="C1899:F1902"/>
    <mergeCell ref="G1899:G1902"/>
    <mergeCell ref="E1870:F1870"/>
    <mergeCell ref="G1870:H1870"/>
    <mergeCell ref="I1870:J1870"/>
    <mergeCell ref="M1870:N1870"/>
    <mergeCell ref="C1871:D1871"/>
    <mergeCell ref="E1871:F1871"/>
    <mergeCell ref="G1871:H1871"/>
    <mergeCell ref="I1871:J1871"/>
    <mergeCell ref="B1893:C1893"/>
    <mergeCell ref="B1894:C1894"/>
    <mergeCell ref="A1701:Q1701"/>
    <mergeCell ref="C1659:G1659"/>
    <mergeCell ref="C1660:H1666"/>
    <mergeCell ref="N1660:O1660"/>
    <mergeCell ref="J1663:M1664"/>
    <mergeCell ref="N1663:O1664"/>
    <mergeCell ref="C1668:F1669"/>
    <mergeCell ref="G1668:H1669"/>
    <mergeCell ref="K1668:O1669"/>
    <mergeCell ref="K1670:P1676"/>
    <mergeCell ref="B1672:F1675"/>
    <mergeCell ref="G1672:G1675"/>
    <mergeCell ref="B1678:F1681"/>
    <mergeCell ref="G1678:G1681"/>
    <mergeCell ref="I1678:M1681"/>
    <mergeCell ref="N1678:N1681"/>
    <mergeCell ref="B1683:F1686"/>
    <mergeCell ref="G1683:G1686"/>
    <mergeCell ref="C1625:H1631"/>
    <mergeCell ref="K1625:P1631"/>
    <mergeCell ref="C1636:F1638"/>
    <mergeCell ref="G1636:G1638"/>
    <mergeCell ref="J1636:M1638"/>
    <mergeCell ref="N1636:N1638"/>
    <mergeCell ref="K1640:O1642"/>
    <mergeCell ref="C1642:G1642"/>
    <mergeCell ref="C1643:H1649"/>
    <mergeCell ref="K1643:P1649"/>
    <mergeCell ref="C1651:F1653"/>
    <mergeCell ref="G1651:G1653"/>
    <mergeCell ref="J1651:M1653"/>
    <mergeCell ref="N1651:N1653"/>
    <mergeCell ref="C1655:F1657"/>
    <mergeCell ref="G1655:G1657"/>
    <mergeCell ref="J1655:M1657"/>
    <mergeCell ref="N1655:N1657"/>
    <mergeCell ref="C1388:F1389"/>
    <mergeCell ref="G1388:H1389"/>
    <mergeCell ref="K1388:O1389"/>
    <mergeCell ref="K1390:P1396"/>
    <mergeCell ref="B1392:F1395"/>
    <mergeCell ref="G1392:G1395"/>
    <mergeCell ref="B1398:F1401"/>
    <mergeCell ref="G1398:G1401"/>
    <mergeCell ref="I1398:M1401"/>
    <mergeCell ref="N1398:N1401"/>
    <mergeCell ref="B1403:F1406"/>
    <mergeCell ref="G1403:G1406"/>
    <mergeCell ref="C1601:F1602"/>
    <mergeCell ref="G1601:G1602"/>
    <mergeCell ref="K1601:O1601"/>
    <mergeCell ref="K1602:P1604"/>
    <mergeCell ref="G1589:H1589"/>
    <mergeCell ref="I1590:J1590"/>
    <mergeCell ref="M1590:N1590"/>
    <mergeCell ref="I1595:J1595"/>
    <mergeCell ref="M1595:N1595"/>
    <mergeCell ref="C1596:D1596"/>
    <mergeCell ref="E1596:F1596"/>
    <mergeCell ref="J1412:O1418"/>
    <mergeCell ref="C1520:G1520"/>
    <mergeCell ref="C1521:L1527"/>
    <mergeCell ref="C1532:F1532"/>
    <mergeCell ref="K1532:M1532"/>
    <mergeCell ref="C1562:E1562"/>
    <mergeCell ref="K1562:M1562"/>
    <mergeCell ref="C1563:H1569"/>
    <mergeCell ref="K1563:P1569"/>
    <mergeCell ref="K1360:O1362"/>
    <mergeCell ref="C1362:G1362"/>
    <mergeCell ref="C1363:H1369"/>
    <mergeCell ref="K1363:P1369"/>
    <mergeCell ref="C1371:F1373"/>
    <mergeCell ref="G1371:G1373"/>
    <mergeCell ref="J1371:M1373"/>
    <mergeCell ref="N1371:N1373"/>
    <mergeCell ref="C1375:F1377"/>
    <mergeCell ref="G1375:G1377"/>
    <mergeCell ref="J1375:M1377"/>
    <mergeCell ref="N1375:N1377"/>
    <mergeCell ref="C1379:G1379"/>
    <mergeCell ref="C1380:H1386"/>
    <mergeCell ref="N1380:O1380"/>
    <mergeCell ref="J1383:M1384"/>
    <mergeCell ref="N1383:O1384"/>
    <mergeCell ref="B1331:C1331"/>
    <mergeCell ref="B1332:C1332"/>
    <mergeCell ref="B1333:C1333"/>
    <mergeCell ref="B1334:C1334"/>
    <mergeCell ref="B1335:C1335"/>
    <mergeCell ref="B1336:C1336"/>
    <mergeCell ref="C1339:F1342"/>
    <mergeCell ref="G1339:G1342"/>
    <mergeCell ref="K1339:O1339"/>
    <mergeCell ref="K1340:P1342"/>
    <mergeCell ref="C1344:G1344"/>
    <mergeCell ref="K1344:M1344"/>
    <mergeCell ref="C1345:H1351"/>
    <mergeCell ref="K1345:P1351"/>
    <mergeCell ref="C1356:F1358"/>
    <mergeCell ref="G1356:G1358"/>
    <mergeCell ref="J1356:M1358"/>
    <mergeCell ref="N1356:N1358"/>
    <mergeCell ref="C1321:F1322"/>
    <mergeCell ref="G1321:G1322"/>
    <mergeCell ref="K1321:O1321"/>
    <mergeCell ref="K1322:P1324"/>
    <mergeCell ref="B1326:C1326"/>
    <mergeCell ref="E1307:F1307"/>
    <mergeCell ref="G1307:H1307"/>
    <mergeCell ref="I1307:J1307"/>
    <mergeCell ref="C1310:D1310"/>
    <mergeCell ref="E1310:F1310"/>
    <mergeCell ref="G1310:H1310"/>
    <mergeCell ref="I1310:J1310"/>
    <mergeCell ref="G1315:H1315"/>
    <mergeCell ref="I1315:J1315"/>
    <mergeCell ref="M1315:N1315"/>
    <mergeCell ref="C1312:D1312"/>
    <mergeCell ref="E1312:F1312"/>
    <mergeCell ref="C1313:D1313"/>
    <mergeCell ref="E1313:F1313"/>
    <mergeCell ref="G1313:H1313"/>
    <mergeCell ref="I1313:J1313"/>
    <mergeCell ref="I1308:J1308"/>
    <mergeCell ref="M1308:N1308"/>
    <mergeCell ref="C1309:D1309"/>
    <mergeCell ref="E1309:F1309"/>
    <mergeCell ref="G1309:H1309"/>
    <mergeCell ref="I1309:J1309"/>
    <mergeCell ref="M1309:N1309"/>
    <mergeCell ref="M1313:N1313"/>
    <mergeCell ref="I1311:J1311"/>
    <mergeCell ref="C1314:D1314"/>
    <mergeCell ref="E1314:F1314"/>
    <mergeCell ref="C1099:G1099"/>
    <mergeCell ref="C1100:H1106"/>
    <mergeCell ref="N1100:O1100"/>
    <mergeCell ref="J1103:M1104"/>
    <mergeCell ref="N1103:O1104"/>
    <mergeCell ref="C1108:F1109"/>
    <mergeCell ref="G1108:H1109"/>
    <mergeCell ref="K1108:O1109"/>
    <mergeCell ref="K1110:P1116"/>
    <mergeCell ref="B1112:F1115"/>
    <mergeCell ref="G1112:G1115"/>
    <mergeCell ref="B1118:F1121"/>
    <mergeCell ref="G1118:G1121"/>
    <mergeCell ref="I1118:M1121"/>
    <mergeCell ref="N1118:N1121"/>
    <mergeCell ref="B1123:F1126"/>
    <mergeCell ref="G1123:G1126"/>
    <mergeCell ref="C1064:G1064"/>
    <mergeCell ref="K1064:M1064"/>
    <mergeCell ref="C1065:H1071"/>
    <mergeCell ref="K1065:P1071"/>
    <mergeCell ref="C1076:F1078"/>
    <mergeCell ref="G1076:G1078"/>
    <mergeCell ref="J1076:M1078"/>
    <mergeCell ref="N1076:N1078"/>
    <mergeCell ref="K1080:O1082"/>
    <mergeCell ref="C1082:G1082"/>
    <mergeCell ref="C1083:H1089"/>
    <mergeCell ref="K1083:P1089"/>
    <mergeCell ref="C1091:F1093"/>
    <mergeCell ref="G1091:G1093"/>
    <mergeCell ref="J1091:M1093"/>
    <mergeCell ref="N1091:N1093"/>
    <mergeCell ref="C1095:F1097"/>
    <mergeCell ref="G1095:G1097"/>
    <mergeCell ref="J1095:M1097"/>
    <mergeCell ref="N1095:N1097"/>
    <mergeCell ref="B1055:C1055"/>
    <mergeCell ref="B1056:C1056"/>
    <mergeCell ref="C1059:F1062"/>
    <mergeCell ref="G1059:G1062"/>
    <mergeCell ref="K1059:O1059"/>
    <mergeCell ref="K1060:P1062"/>
    <mergeCell ref="B1047:C1047"/>
    <mergeCell ref="B1048:C1048"/>
    <mergeCell ref="B1049:C1049"/>
    <mergeCell ref="I1034:J1034"/>
    <mergeCell ref="K1041:O1041"/>
    <mergeCell ref="K1042:P1044"/>
    <mergeCell ref="B1046:C1046"/>
    <mergeCell ref="M1034:N1034"/>
    <mergeCell ref="E1036:F1036"/>
    <mergeCell ref="G1036:H1036"/>
    <mergeCell ref="I1036:J1036"/>
    <mergeCell ref="M1036:N1036"/>
    <mergeCell ref="E746:F746"/>
    <mergeCell ref="G746:H746"/>
    <mergeCell ref="G1028:H1028"/>
    <mergeCell ref="I1028:J1028"/>
    <mergeCell ref="M1028:N1028"/>
    <mergeCell ref="C1029:D1029"/>
    <mergeCell ref="E1029:F1029"/>
    <mergeCell ref="M1031:N1031"/>
    <mergeCell ref="C1032:D1032"/>
    <mergeCell ref="E1032:F1032"/>
    <mergeCell ref="G1032:H1032"/>
    <mergeCell ref="I1032:J1032"/>
    <mergeCell ref="M1032:N1032"/>
    <mergeCell ref="C1027:D1027"/>
    <mergeCell ref="E1027:F1027"/>
    <mergeCell ref="G1027:H1027"/>
    <mergeCell ref="G1029:H1029"/>
    <mergeCell ref="E1031:F1031"/>
    <mergeCell ref="G1031:H1031"/>
    <mergeCell ref="C1031:D1031"/>
    <mergeCell ref="N820:O820"/>
    <mergeCell ref="J823:M824"/>
    <mergeCell ref="N823:O824"/>
    <mergeCell ref="C828:F829"/>
    <mergeCell ref="G828:H829"/>
    <mergeCell ref="K828:O829"/>
    <mergeCell ref="K830:P836"/>
    <mergeCell ref="B832:F835"/>
    <mergeCell ref="G832:G835"/>
    <mergeCell ref="B838:F841"/>
    <mergeCell ref="G838:G841"/>
    <mergeCell ref="I838:M841"/>
    <mergeCell ref="G749:H749"/>
    <mergeCell ref="I749:J749"/>
    <mergeCell ref="M750:N750"/>
    <mergeCell ref="C751:D751"/>
    <mergeCell ref="E751:F751"/>
    <mergeCell ref="G751:H751"/>
    <mergeCell ref="M753:N753"/>
    <mergeCell ref="C750:D750"/>
    <mergeCell ref="C1002:E1002"/>
    <mergeCell ref="K1002:M1002"/>
    <mergeCell ref="C1003:H1009"/>
    <mergeCell ref="K1003:P1009"/>
    <mergeCell ref="C851:D851"/>
    <mergeCell ref="C852:H858"/>
    <mergeCell ref="I1029:J1029"/>
    <mergeCell ref="M1029:N1029"/>
    <mergeCell ref="G752:H752"/>
    <mergeCell ref="B773:C773"/>
    <mergeCell ref="B774:C774"/>
    <mergeCell ref="B775:C775"/>
    <mergeCell ref="B776:C776"/>
    <mergeCell ref="B767:C767"/>
    <mergeCell ref="B768:C768"/>
    <mergeCell ref="B769:C769"/>
    <mergeCell ref="B770:C770"/>
    <mergeCell ref="B771:C771"/>
    <mergeCell ref="B772:C772"/>
    <mergeCell ref="N811:N813"/>
    <mergeCell ref="C815:F817"/>
    <mergeCell ref="G815:G817"/>
    <mergeCell ref="J815:M817"/>
    <mergeCell ref="C754:D754"/>
    <mergeCell ref="C548:F549"/>
    <mergeCell ref="G548:H549"/>
    <mergeCell ref="K548:O549"/>
    <mergeCell ref="K550:P556"/>
    <mergeCell ref="B552:F555"/>
    <mergeCell ref="G552:G555"/>
    <mergeCell ref="B558:F561"/>
    <mergeCell ref="G558:G561"/>
    <mergeCell ref="I558:M561"/>
    <mergeCell ref="N558:N561"/>
    <mergeCell ref="B563:F566"/>
    <mergeCell ref="G563:G566"/>
    <mergeCell ref="C761:F762"/>
    <mergeCell ref="G761:G762"/>
    <mergeCell ref="K761:O761"/>
    <mergeCell ref="K762:P764"/>
    <mergeCell ref="B766:C766"/>
    <mergeCell ref="M720:N720"/>
    <mergeCell ref="C722:E722"/>
    <mergeCell ref="M746:N746"/>
    <mergeCell ref="I746:J746"/>
    <mergeCell ref="M748:N748"/>
    <mergeCell ref="C680:G680"/>
    <mergeCell ref="C681:L687"/>
    <mergeCell ref="K723:P729"/>
    <mergeCell ref="C706:I706"/>
    <mergeCell ref="I751:J751"/>
    <mergeCell ref="M751:N751"/>
    <mergeCell ref="C707:L713"/>
    <mergeCell ref="M718:N718"/>
    <mergeCell ref="C752:D752"/>
    <mergeCell ref="E752:F752"/>
    <mergeCell ref="K520:O522"/>
    <mergeCell ref="C522:G522"/>
    <mergeCell ref="C523:H529"/>
    <mergeCell ref="K523:P529"/>
    <mergeCell ref="C531:F533"/>
    <mergeCell ref="G531:G533"/>
    <mergeCell ref="J531:M533"/>
    <mergeCell ref="N531:N533"/>
    <mergeCell ref="C535:F537"/>
    <mergeCell ref="G535:G537"/>
    <mergeCell ref="J535:M537"/>
    <mergeCell ref="N535:N537"/>
    <mergeCell ref="C539:G539"/>
    <mergeCell ref="C540:H546"/>
    <mergeCell ref="N540:O540"/>
    <mergeCell ref="J543:M544"/>
    <mergeCell ref="N543:O544"/>
    <mergeCell ref="G283:G286"/>
    <mergeCell ref="K270:P276"/>
    <mergeCell ref="C481:F482"/>
    <mergeCell ref="G481:G482"/>
    <mergeCell ref="K481:O481"/>
    <mergeCell ref="K482:P484"/>
    <mergeCell ref="B486:C486"/>
    <mergeCell ref="B487:C487"/>
    <mergeCell ref="B488:C488"/>
    <mergeCell ref="M421:N421"/>
    <mergeCell ref="C426:I426"/>
    <mergeCell ref="C427:L433"/>
    <mergeCell ref="M438:N438"/>
    <mergeCell ref="M440:N440"/>
    <mergeCell ref="C443:H449"/>
    <mergeCell ref="K443:P449"/>
    <mergeCell ref="E466:F466"/>
    <mergeCell ref="G466:H466"/>
    <mergeCell ref="I466:J466"/>
    <mergeCell ref="M466:N466"/>
    <mergeCell ref="C467:D467"/>
    <mergeCell ref="C475:D475"/>
    <mergeCell ref="G476:H476"/>
    <mergeCell ref="I476:J476"/>
    <mergeCell ref="M476:N476"/>
    <mergeCell ref="I471:J471"/>
    <mergeCell ref="M471:N471"/>
    <mergeCell ref="C472:D472"/>
    <mergeCell ref="E472:F472"/>
    <mergeCell ref="G472:H472"/>
    <mergeCell ref="I472:J472"/>
    <mergeCell ref="M472:N472"/>
    <mergeCell ref="C2811:D2811"/>
    <mergeCell ref="C2812:H2818"/>
    <mergeCell ref="J2812:O2818"/>
    <mergeCell ref="C2691:F2691"/>
    <mergeCell ref="C2693:F2693"/>
    <mergeCell ref="C2694:L2700"/>
    <mergeCell ref="C2708:D2708"/>
    <mergeCell ref="E2708:F2708"/>
    <mergeCell ref="G2708:H2708"/>
    <mergeCell ref="I2708:J2708"/>
    <mergeCell ref="M2708:N2708"/>
    <mergeCell ref="C2711:D2711"/>
    <mergeCell ref="E2711:F2711"/>
    <mergeCell ref="G2711:H2711"/>
    <mergeCell ref="I2711:J2711"/>
    <mergeCell ref="M2711:N2711"/>
    <mergeCell ref="C2712:D2712"/>
    <mergeCell ref="E2712:F2712"/>
    <mergeCell ref="I2706:J2706"/>
    <mergeCell ref="M2706:N2706"/>
    <mergeCell ref="C2707:D2707"/>
    <mergeCell ref="E2707:F2707"/>
    <mergeCell ref="M2705:N2705"/>
    <mergeCell ref="C2745:H2751"/>
    <mergeCell ref="K2745:P2751"/>
    <mergeCell ref="G2707:H2707"/>
    <mergeCell ref="I2707:J2707"/>
    <mergeCell ref="M2707:N2707"/>
    <mergeCell ref="C2721:F2722"/>
    <mergeCell ref="G2721:G2722"/>
    <mergeCell ref="K2721:O2721"/>
    <mergeCell ref="K2722:P2724"/>
    <mergeCell ref="C2666:I2666"/>
    <mergeCell ref="M2153:N2153"/>
    <mergeCell ref="C2154:D2154"/>
    <mergeCell ref="C2252:H2258"/>
    <mergeCell ref="J2252:O2258"/>
    <mergeCell ref="C2360:G2360"/>
    <mergeCell ref="C2361:L2367"/>
    <mergeCell ref="C2372:F2372"/>
    <mergeCell ref="K2372:M2372"/>
    <mergeCell ref="K2373:P2376"/>
    <mergeCell ref="C2374:F2374"/>
    <mergeCell ref="C2376:F2376"/>
    <mergeCell ref="A2261:Q2261"/>
    <mergeCell ref="C2413:F2413"/>
    <mergeCell ref="C2414:L2420"/>
    <mergeCell ref="M2381:N2381"/>
    <mergeCell ref="C2386:I2386"/>
    <mergeCell ref="C2387:L2393"/>
    <mergeCell ref="M2398:N2398"/>
    <mergeCell ref="M2400:N2400"/>
    <mergeCell ref="M2435:N2435"/>
    <mergeCell ref="C2531:D2531"/>
    <mergeCell ref="C2532:H2538"/>
    <mergeCell ref="C2441:F2442"/>
    <mergeCell ref="G2441:G2442"/>
    <mergeCell ref="C2156:D2156"/>
    <mergeCell ref="E2156:F2156"/>
    <mergeCell ref="G2156:H2156"/>
    <mergeCell ref="I2156:J2156"/>
    <mergeCell ref="M2156:N2156"/>
    <mergeCell ref="B2175:C2175"/>
    <mergeCell ref="B2176:C2176"/>
    <mergeCell ref="A1981:Q1981"/>
    <mergeCell ref="M2101:N2101"/>
    <mergeCell ref="C2106:I2106"/>
    <mergeCell ref="C1881:F1882"/>
    <mergeCell ref="G1881:G1882"/>
    <mergeCell ref="K1881:O1881"/>
    <mergeCell ref="K1882:P1884"/>
    <mergeCell ref="B1886:C1886"/>
    <mergeCell ref="G1872:H1872"/>
    <mergeCell ref="I1872:J1872"/>
    <mergeCell ref="M1872:N1872"/>
    <mergeCell ref="C1873:D1873"/>
    <mergeCell ref="E1873:F1873"/>
    <mergeCell ref="G1873:H1873"/>
    <mergeCell ref="M1876:N1876"/>
    <mergeCell ref="C1971:D1971"/>
    <mergeCell ref="C1972:H1978"/>
    <mergeCell ref="J1972:O1978"/>
    <mergeCell ref="C2080:G2080"/>
    <mergeCell ref="C2081:L2087"/>
    <mergeCell ref="C2092:F2092"/>
    <mergeCell ref="I1873:J1873"/>
    <mergeCell ref="M1873:N1873"/>
    <mergeCell ref="K1920:O1922"/>
    <mergeCell ref="C1922:G1922"/>
    <mergeCell ref="C1923:H1929"/>
    <mergeCell ref="K1923:P1929"/>
    <mergeCell ref="C1931:F1933"/>
    <mergeCell ref="G1931:G1933"/>
    <mergeCell ref="J1931:M1933"/>
    <mergeCell ref="N1931:N1933"/>
    <mergeCell ref="C1935:F1937"/>
    <mergeCell ref="C1594:D1594"/>
    <mergeCell ref="E1594:F1594"/>
    <mergeCell ref="G1594:H1594"/>
    <mergeCell ref="C1590:D1590"/>
    <mergeCell ref="E1590:F1590"/>
    <mergeCell ref="G1590:H1590"/>
    <mergeCell ref="M1840:N1840"/>
    <mergeCell ref="C1842:E1842"/>
    <mergeCell ref="K1842:M1842"/>
    <mergeCell ref="C1593:D1593"/>
    <mergeCell ref="E1593:F1593"/>
    <mergeCell ref="G1593:H1593"/>
    <mergeCell ref="I1593:J1593"/>
    <mergeCell ref="M1593:N1593"/>
    <mergeCell ref="E1589:F1589"/>
    <mergeCell ref="C1865:D1865"/>
    <mergeCell ref="E1865:F1865"/>
    <mergeCell ref="G1865:H1865"/>
    <mergeCell ref="I1865:J1865"/>
    <mergeCell ref="M1865:N1865"/>
    <mergeCell ref="B1611:C1611"/>
    <mergeCell ref="B1612:C1612"/>
    <mergeCell ref="B1613:C1613"/>
    <mergeCell ref="B1614:C1614"/>
    <mergeCell ref="B1615:C1615"/>
    <mergeCell ref="B1616:C1616"/>
    <mergeCell ref="C1619:F1622"/>
    <mergeCell ref="G1619:G1622"/>
    <mergeCell ref="K1619:O1619"/>
    <mergeCell ref="K1620:P1622"/>
    <mergeCell ref="C1624:G1624"/>
    <mergeCell ref="K1624:M1624"/>
    <mergeCell ref="B1610:C1610"/>
    <mergeCell ref="C1316:D1316"/>
    <mergeCell ref="E1316:F1316"/>
    <mergeCell ref="G1316:H1316"/>
    <mergeCell ref="I1316:J1316"/>
    <mergeCell ref="M1316:N1316"/>
    <mergeCell ref="K1533:P1536"/>
    <mergeCell ref="C1534:F1534"/>
    <mergeCell ref="C1536:F1536"/>
    <mergeCell ref="C1588:D1588"/>
    <mergeCell ref="E1588:F1588"/>
    <mergeCell ref="G1588:H1588"/>
    <mergeCell ref="I1588:J1588"/>
    <mergeCell ref="M1588:N1588"/>
    <mergeCell ref="C1585:D1585"/>
    <mergeCell ref="E1585:F1585"/>
    <mergeCell ref="G1585:H1585"/>
    <mergeCell ref="I1585:J1585"/>
    <mergeCell ref="M1585:N1585"/>
    <mergeCell ref="M1541:N1541"/>
    <mergeCell ref="M1560:N1560"/>
    <mergeCell ref="C1546:I1546"/>
    <mergeCell ref="C1547:L1553"/>
    <mergeCell ref="M1558:N1558"/>
    <mergeCell ref="C1573:F1573"/>
    <mergeCell ref="C1574:L1580"/>
    <mergeCell ref="C1411:D1411"/>
    <mergeCell ref="C1412:H1418"/>
    <mergeCell ref="B1327:C1327"/>
    <mergeCell ref="B1328:C1328"/>
    <mergeCell ref="B1329:C1329"/>
    <mergeCell ref="B1330:C1330"/>
    <mergeCell ref="G1314:H1314"/>
    <mergeCell ref="I1314:J1314"/>
    <mergeCell ref="M1314:N1314"/>
    <mergeCell ref="C1315:D1315"/>
    <mergeCell ref="E1315:F1315"/>
    <mergeCell ref="G1312:H1312"/>
    <mergeCell ref="I1312:J1312"/>
    <mergeCell ref="M1312:N1312"/>
    <mergeCell ref="M1310:N1310"/>
    <mergeCell ref="C1311:D1311"/>
    <mergeCell ref="C1256:F1256"/>
    <mergeCell ref="M1261:N1261"/>
    <mergeCell ref="C1025:D1025"/>
    <mergeCell ref="E1025:F1025"/>
    <mergeCell ref="G1025:H1025"/>
    <mergeCell ref="I1025:J1025"/>
    <mergeCell ref="M1025:N1025"/>
    <mergeCell ref="C1030:D1030"/>
    <mergeCell ref="E1030:F1030"/>
    <mergeCell ref="G1030:H1030"/>
    <mergeCell ref="I1030:J1030"/>
    <mergeCell ref="M1030:N1030"/>
    <mergeCell ref="C1035:D1035"/>
    <mergeCell ref="E1035:F1035"/>
    <mergeCell ref="G1035:H1035"/>
    <mergeCell ref="I1035:J1035"/>
    <mergeCell ref="M1035:N1035"/>
    <mergeCell ref="C1036:D1036"/>
    <mergeCell ref="C1041:F1042"/>
    <mergeCell ref="C1131:D1131"/>
    <mergeCell ref="C1132:H1138"/>
    <mergeCell ref="J1132:O1138"/>
    <mergeCell ref="A2:Q5"/>
    <mergeCell ref="A21:Q21"/>
    <mergeCell ref="K133:P136"/>
    <mergeCell ref="C173:F173"/>
    <mergeCell ref="K224:M224"/>
    <mergeCell ref="C225:H231"/>
    <mergeCell ref="K225:P231"/>
    <mergeCell ref="K9:O9"/>
    <mergeCell ref="A13:D13"/>
    <mergeCell ref="A11:D11"/>
    <mergeCell ref="A9:D9"/>
    <mergeCell ref="I186:J186"/>
    <mergeCell ref="I187:J187"/>
    <mergeCell ref="I188:J188"/>
    <mergeCell ref="A7:Q7"/>
    <mergeCell ref="A19:Q19"/>
    <mergeCell ref="E9:H9"/>
    <mergeCell ref="E11:H11"/>
    <mergeCell ref="E13:H17"/>
    <mergeCell ref="C120:G120"/>
    <mergeCell ref="C121:L127"/>
    <mergeCell ref="G188:H188"/>
    <mergeCell ref="C163:H169"/>
    <mergeCell ref="M193:N193"/>
    <mergeCell ref="M194:N194"/>
    <mergeCell ref="M195:N195"/>
    <mergeCell ref="M196:N196"/>
    <mergeCell ref="I191:J191"/>
    <mergeCell ref="I192:J192"/>
    <mergeCell ref="I193:J193"/>
    <mergeCell ref="I194:J194"/>
    <mergeCell ref="I195:J195"/>
    <mergeCell ref="M141:N141"/>
    <mergeCell ref="C132:F132"/>
    <mergeCell ref="K132:M132"/>
    <mergeCell ref="C134:F134"/>
    <mergeCell ref="C136:F136"/>
    <mergeCell ref="C146:I146"/>
    <mergeCell ref="C147:L153"/>
    <mergeCell ref="C414:F414"/>
    <mergeCell ref="C416:F416"/>
    <mergeCell ref="C292:H298"/>
    <mergeCell ref="M158:N158"/>
    <mergeCell ref="M160:N160"/>
    <mergeCell ref="E185:F185"/>
    <mergeCell ref="G185:H185"/>
    <mergeCell ref="G186:H186"/>
    <mergeCell ref="G187:H187"/>
    <mergeCell ref="G189:H189"/>
    <mergeCell ref="G190:H190"/>
    <mergeCell ref="G191:H191"/>
    <mergeCell ref="G192:H192"/>
    <mergeCell ref="G193:H193"/>
    <mergeCell ref="G194:H194"/>
    <mergeCell ref="G195:H195"/>
    <mergeCell ref="C162:E162"/>
    <mergeCell ref="G272:G275"/>
    <mergeCell ref="B272:F275"/>
    <mergeCell ref="B278:F281"/>
    <mergeCell ref="G278:G281"/>
    <mergeCell ref="N278:N281"/>
    <mergeCell ref="I278:M281"/>
    <mergeCell ref="B283:F286"/>
    <mergeCell ref="J263:M264"/>
    <mergeCell ref="B209:C209"/>
    <mergeCell ref="B210:C210"/>
    <mergeCell ref="B211:C211"/>
    <mergeCell ref="C453:F453"/>
    <mergeCell ref="C454:L460"/>
    <mergeCell ref="C471:D471"/>
    <mergeCell ref="E471:F471"/>
    <mergeCell ref="G471:H471"/>
    <mergeCell ref="M749:N749"/>
    <mergeCell ref="C756:D756"/>
    <mergeCell ref="E756:F756"/>
    <mergeCell ref="G756:H756"/>
    <mergeCell ref="I465:J465"/>
    <mergeCell ref="M465:N465"/>
    <mergeCell ref="C466:D466"/>
    <mergeCell ref="C251:F253"/>
    <mergeCell ref="G251:G253"/>
    <mergeCell ref="K240:O242"/>
    <mergeCell ref="C412:F412"/>
    <mergeCell ref="K412:M412"/>
    <mergeCell ref="K413:P416"/>
    <mergeCell ref="G255:G257"/>
    <mergeCell ref="N263:O264"/>
    <mergeCell ref="G268:H269"/>
    <mergeCell ref="C268:F269"/>
    <mergeCell ref="K268:O269"/>
    <mergeCell ref="E475:F475"/>
    <mergeCell ref="K442:M442"/>
    <mergeCell ref="G475:H475"/>
    <mergeCell ref="I475:J475"/>
    <mergeCell ref="M475:N475"/>
    <mergeCell ref="B489:C489"/>
    <mergeCell ref="J251:M253"/>
    <mergeCell ref="N251:N253"/>
    <mergeCell ref="C255:F257"/>
    <mergeCell ref="C224:G224"/>
    <mergeCell ref="C236:F238"/>
    <mergeCell ref="G236:G238"/>
    <mergeCell ref="N236:N238"/>
    <mergeCell ref="J255:M257"/>
    <mergeCell ref="N255:N257"/>
    <mergeCell ref="C259:G259"/>
    <mergeCell ref="C260:H266"/>
    <mergeCell ref="N260:O260"/>
    <mergeCell ref="C1014:L1020"/>
    <mergeCell ref="C1026:D1026"/>
    <mergeCell ref="E1026:F1026"/>
    <mergeCell ref="G1026:H1026"/>
    <mergeCell ref="I1026:J1026"/>
    <mergeCell ref="M1026:N1026"/>
    <mergeCell ref="B490:C490"/>
    <mergeCell ref="B491:C491"/>
    <mergeCell ref="B492:C492"/>
    <mergeCell ref="B493:C493"/>
    <mergeCell ref="B494:C494"/>
    <mergeCell ref="B495:C495"/>
    <mergeCell ref="B496:C496"/>
    <mergeCell ref="C499:F502"/>
    <mergeCell ref="G499:G502"/>
    <mergeCell ref="K499:O499"/>
    <mergeCell ref="K500:P502"/>
    <mergeCell ref="C504:G504"/>
    <mergeCell ref="K504:M504"/>
    <mergeCell ref="C505:H511"/>
    <mergeCell ref="C196:D196"/>
    <mergeCell ref="E195:F195"/>
    <mergeCell ref="E196:F196"/>
    <mergeCell ref="C291:D291"/>
    <mergeCell ref="C442:E442"/>
    <mergeCell ref="C400:G400"/>
    <mergeCell ref="C401:L407"/>
    <mergeCell ref="E194:F194"/>
    <mergeCell ref="M185:N185"/>
    <mergeCell ref="M186:N186"/>
    <mergeCell ref="M187:N187"/>
    <mergeCell ref="M188:N188"/>
    <mergeCell ref="M189:N189"/>
    <mergeCell ref="M190:N190"/>
    <mergeCell ref="M191:N191"/>
    <mergeCell ref="M192:N192"/>
    <mergeCell ref="G196:H196"/>
    <mergeCell ref="I185:J185"/>
    <mergeCell ref="E186:F186"/>
    <mergeCell ref="I189:J189"/>
    <mergeCell ref="I190:J190"/>
    <mergeCell ref="J292:O298"/>
    <mergeCell ref="B206:C206"/>
    <mergeCell ref="B207:C207"/>
    <mergeCell ref="B208:C208"/>
    <mergeCell ref="K220:P222"/>
    <mergeCell ref="C219:F222"/>
    <mergeCell ref="G219:G222"/>
    <mergeCell ref="I196:J196"/>
    <mergeCell ref="C194:D194"/>
    <mergeCell ref="C195:D195"/>
    <mergeCell ref="K243:P249"/>
    <mergeCell ref="C469:D469"/>
    <mergeCell ref="E469:F469"/>
    <mergeCell ref="G469:H469"/>
    <mergeCell ref="I469:J469"/>
    <mergeCell ref="M469:N469"/>
    <mergeCell ref="C470:D470"/>
    <mergeCell ref="E470:F470"/>
    <mergeCell ref="I470:J470"/>
    <mergeCell ref="M470:N470"/>
    <mergeCell ref="G474:H474"/>
    <mergeCell ref="I474:J474"/>
    <mergeCell ref="K505:P511"/>
    <mergeCell ref="C516:F518"/>
    <mergeCell ref="G516:G518"/>
    <mergeCell ref="J516:M518"/>
    <mergeCell ref="N516:N518"/>
    <mergeCell ref="G747:H747"/>
    <mergeCell ref="I747:J747"/>
    <mergeCell ref="A581:Q581"/>
    <mergeCell ref="C571:D571"/>
    <mergeCell ref="C572:H578"/>
    <mergeCell ref="J572:O578"/>
    <mergeCell ref="C731:F731"/>
    <mergeCell ref="C733:F733"/>
    <mergeCell ref="C734:L740"/>
    <mergeCell ref="C745:D745"/>
    <mergeCell ref="E745:F745"/>
    <mergeCell ref="G745:H745"/>
    <mergeCell ref="I745:J745"/>
    <mergeCell ref="M745:N745"/>
    <mergeCell ref="M747:N747"/>
    <mergeCell ref="C746:D746"/>
    <mergeCell ref="K11:O17"/>
    <mergeCell ref="A861:Q861"/>
    <mergeCell ref="E187:F187"/>
    <mergeCell ref="E188:F188"/>
    <mergeCell ref="E189:F189"/>
    <mergeCell ref="E190:F190"/>
    <mergeCell ref="E191:F191"/>
    <mergeCell ref="E192:F192"/>
    <mergeCell ref="E193:F193"/>
    <mergeCell ref="E467:F467"/>
    <mergeCell ref="G467:H467"/>
    <mergeCell ref="I467:J467"/>
    <mergeCell ref="M467:N467"/>
    <mergeCell ref="C468:D468"/>
    <mergeCell ref="E468:F468"/>
    <mergeCell ref="G468:H468"/>
    <mergeCell ref="C451:F451"/>
    <mergeCell ref="I468:J468"/>
    <mergeCell ref="M468:N468"/>
    <mergeCell ref="M474:N474"/>
    <mergeCell ref="E750:F750"/>
    <mergeCell ref="G750:H750"/>
    <mergeCell ref="I750:J750"/>
    <mergeCell ref="K162:M162"/>
    <mergeCell ref="K163:P169"/>
    <mergeCell ref="C692:F692"/>
    <mergeCell ref="K692:M692"/>
    <mergeCell ref="K693:P696"/>
    <mergeCell ref="C694:F694"/>
    <mergeCell ref="C696:F696"/>
    <mergeCell ref="C171:F171"/>
    <mergeCell ref="C174:L180"/>
    <mergeCell ref="A1421:Q1421"/>
    <mergeCell ref="C185:D185"/>
    <mergeCell ref="C186:D186"/>
    <mergeCell ref="C187:D187"/>
    <mergeCell ref="C188:D188"/>
    <mergeCell ref="C189:D189"/>
    <mergeCell ref="C190:D190"/>
    <mergeCell ref="C191:D191"/>
    <mergeCell ref="C192:D192"/>
    <mergeCell ref="C193:D193"/>
    <mergeCell ref="C465:D465"/>
    <mergeCell ref="E465:F465"/>
    <mergeCell ref="G465:H465"/>
    <mergeCell ref="A301:Q301"/>
    <mergeCell ref="C473:D473"/>
    <mergeCell ref="E473:F473"/>
    <mergeCell ref="G473:H473"/>
    <mergeCell ref="I473:J473"/>
    <mergeCell ref="G470:H470"/>
    <mergeCell ref="M473:N473"/>
    <mergeCell ref="C474:D474"/>
    <mergeCell ref="E474:F474"/>
    <mergeCell ref="C749:D749"/>
    <mergeCell ref="E749:F749"/>
    <mergeCell ref="I752:J752"/>
    <mergeCell ref="M752:N752"/>
    <mergeCell ref="C753:D753"/>
    <mergeCell ref="E753:F753"/>
    <mergeCell ref="G753:H753"/>
    <mergeCell ref="I753:J753"/>
    <mergeCell ref="C476:D476"/>
    <mergeCell ref="E476:F476"/>
    <mergeCell ref="K722:M722"/>
    <mergeCell ref="C723:H729"/>
    <mergeCell ref="M701:N701"/>
    <mergeCell ref="C747:D747"/>
    <mergeCell ref="E747:F747"/>
    <mergeCell ref="C748:D748"/>
    <mergeCell ref="E748:F748"/>
    <mergeCell ref="G748:H748"/>
    <mergeCell ref="I748:J748"/>
    <mergeCell ref="C972:F972"/>
    <mergeCell ref="K972:M972"/>
    <mergeCell ref="K973:P976"/>
    <mergeCell ref="C974:F974"/>
    <mergeCell ref="C976:F976"/>
    <mergeCell ref="I756:J756"/>
    <mergeCell ref="M756:N756"/>
    <mergeCell ref="C779:F782"/>
    <mergeCell ref="G779:G782"/>
    <mergeCell ref="K779:O779"/>
    <mergeCell ref="K780:P782"/>
    <mergeCell ref="C784:G784"/>
    <mergeCell ref="K784:M784"/>
    <mergeCell ref="C785:H791"/>
    <mergeCell ref="K785:P791"/>
    <mergeCell ref="C796:F798"/>
    <mergeCell ref="G796:G798"/>
    <mergeCell ref="J796:M798"/>
    <mergeCell ref="C803:H809"/>
    <mergeCell ref="K803:P809"/>
    <mergeCell ref="C811:F813"/>
    <mergeCell ref="G811:G813"/>
    <mergeCell ref="J811:M813"/>
    <mergeCell ref="E754:F754"/>
    <mergeCell ref="G754:H754"/>
    <mergeCell ref="I754:J754"/>
    <mergeCell ref="M754:N754"/>
    <mergeCell ref="C755:D755"/>
    <mergeCell ref="E755:F755"/>
    <mergeCell ref="G755:H755"/>
    <mergeCell ref="I755:J755"/>
    <mergeCell ref="M755:N755"/>
    <mergeCell ref="M981:N981"/>
    <mergeCell ref="C986:I986"/>
    <mergeCell ref="C987:L993"/>
    <mergeCell ref="M998:N998"/>
    <mergeCell ref="A1141:Q1141"/>
    <mergeCell ref="B843:F846"/>
    <mergeCell ref="G843:G846"/>
    <mergeCell ref="I1027:J1027"/>
    <mergeCell ref="M1027:N1027"/>
    <mergeCell ref="C1028:D1028"/>
    <mergeCell ref="N838:N841"/>
    <mergeCell ref="C1033:D1033"/>
    <mergeCell ref="E1033:F1033"/>
    <mergeCell ref="G1033:H1033"/>
    <mergeCell ref="I1033:J1033"/>
    <mergeCell ref="M1033:N1033"/>
    <mergeCell ref="C1034:D1034"/>
    <mergeCell ref="E1034:F1034"/>
    <mergeCell ref="G1034:H1034"/>
    <mergeCell ref="I1031:J1031"/>
    <mergeCell ref="B1050:C1050"/>
    <mergeCell ref="B1051:C1051"/>
    <mergeCell ref="E1028:F1028"/>
    <mergeCell ref="N796:N798"/>
    <mergeCell ref="K800:O802"/>
    <mergeCell ref="C802:G802"/>
    <mergeCell ref="C961:L967"/>
    <mergeCell ref="C1011:F1011"/>
    <mergeCell ref="C1013:F1013"/>
    <mergeCell ref="C1266:I1266"/>
    <mergeCell ref="C1267:L1273"/>
    <mergeCell ref="M1278:N1278"/>
    <mergeCell ref="M1280:N1280"/>
    <mergeCell ref="C1282:E1282"/>
    <mergeCell ref="K1282:M1282"/>
    <mergeCell ref="C1283:H1289"/>
    <mergeCell ref="K1283:P1289"/>
    <mergeCell ref="C1291:F1291"/>
    <mergeCell ref="C1293:F1293"/>
    <mergeCell ref="C1240:G1240"/>
    <mergeCell ref="N815:N817"/>
    <mergeCell ref="J852:O858"/>
    <mergeCell ref="C960:G960"/>
    <mergeCell ref="C819:G819"/>
    <mergeCell ref="C820:H826"/>
    <mergeCell ref="C1241:L1247"/>
    <mergeCell ref="C1252:F1252"/>
    <mergeCell ref="K1252:M1252"/>
    <mergeCell ref="K1253:P1256"/>
    <mergeCell ref="C1254:F1254"/>
    <mergeCell ref="M1000:N1000"/>
    <mergeCell ref="G1041:G1042"/>
    <mergeCell ref="B1052:C1052"/>
    <mergeCell ref="B1053:C1053"/>
    <mergeCell ref="B1054:C1054"/>
    <mergeCell ref="C1294:L1300"/>
    <mergeCell ref="M1311:N1311"/>
    <mergeCell ref="M1307:N1307"/>
    <mergeCell ref="C1308:D1308"/>
    <mergeCell ref="E1308:F1308"/>
    <mergeCell ref="G1308:H1308"/>
    <mergeCell ref="C1306:D1306"/>
    <mergeCell ref="E1306:F1306"/>
    <mergeCell ref="G1306:H1306"/>
    <mergeCell ref="I1306:J1306"/>
    <mergeCell ref="M1306:N1306"/>
    <mergeCell ref="C1307:D1307"/>
    <mergeCell ref="C1305:D1305"/>
    <mergeCell ref="E1311:F1311"/>
    <mergeCell ref="G1311:H1311"/>
    <mergeCell ref="E1305:F1305"/>
    <mergeCell ref="G1305:H1305"/>
    <mergeCell ref="I1305:J1305"/>
    <mergeCell ref="M1305:N1305"/>
    <mergeCell ref="C1571:F1571"/>
    <mergeCell ref="E1587:F1587"/>
    <mergeCell ref="C1586:D1586"/>
    <mergeCell ref="E1586:F1586"/>
    <mergeCell ref="G1586:H1586"/>
    <mergeCell ref="I1586:J1586"/>
    <mergeCell ref="M1586:N1586"/>
    <mergeCell ref="C1587:D1587"/>
    <mergeCell ref="G1587:H1587"/>
    <mergeCell ref="I1587:J1587"/>
    <mergeCell ref="M1587:N1587"/>
    <mergeCell ref="G1596:H1596"/>
    <mergeCell ref="I1596:J1596"/>
    <mergeCell ref="M1596:N1596"/>
    <mergeCell ref="I1594:J1594"/>
    <mergeCell ref="M1594:N1594"/>
    <mergeCell ref="C1591:D1591"/>
    <mergeCell ref="E1591:F1591"/>
    <mergeCell ref="G1591:H1591"/>
    <mergeCell ref="I1591:J1591"/>
    <mergeCell ref="M1591:N1591"/>
    <mergeCell ref="C1592:D1592"/>
    <mergeCell ref="E1592:F1592"/>
    <mergeCell ref="G1592:H1592"/>
    <mergeCell ref="I1592:J1592"/>
    <mergeCell ref="M1592:N1592"/>
    <mergeCell ref="C1595:D1595"/>
    <mergeCell ref="E1595:F1595"/>
    <mergeCell ref="G1595:H1595"/>
    <mergeCell ref="C1589:D1589"/>
    <mergeCell ref="I1589:J1589"/>
    <mergeCell ref="M1589:N1589"/>
    <mergeCell ref="C1843:H1849"/>
    <mergeCell ref="K1843:P1849"/>
    <mergeCell ref="C1851:F1851"/>
    <mergeCell ref="C1853:F1853"/>
    <mergeCell ref="I1867:J1867"/>
    <mergeCell ref="M1867:N1867"/>
    <mergeCell ref="I1866:J1866"/>
    <mergeCell ref="C1854:L1860"/>
    <mergeCell ref="C1814:F1814"/>
    <mergeCell ref="C1816:F1816"/>
    <mergeCell ref="M1821:N1821"/>
    <mergeCell ref="C1826:I1826"/>
    <mergeCell ref="C1827:L1833"/>
    <mergeCell ref="G1866:H1866"/>
    <mergeCell ref="M1866:N1866"/>
    <mergeCell ref="C1867:D1867"/>
    <mergeCell ref="E1867:F1867"/>
    <mergeCell ref="G1867:H1867"/>
    <mergeCell ref="B1892:C1892"/>
    <mergeCell ref="G1876:H1876"/>
    <mergeCell ref="I1876:J1876"/>
    <mergeCell ref="E1868:F1868"/>
    <mergeCell ref="G1868:H1868"/>
    <mergeCell ref="C1875:D1875"/>
    <mergeCell ref="E1875:F1875"/>
    <mergeCell ref="G1875:H1875"/>
    <mergeCell ref="I1875:J1875"/>
    <mergeCell ref="M1875:N1875"/>
    <mergeCell ref="C1872:D1872"/>
    <mergeCell ref="E1872:F1872"/>
    <mergeCell ref="I1868:J1868"/>
    <mergeCell ref="M1868:N1868"/>
    <mergeCell ref="C1869:D1869"/>
    <mergeCell ref="E1869:F1869"/>
    <mergeCell ref="G1869:H1869"/>
    <mergeCell ref="C1870:D1870"/>
    <mergeCell ref="M1871:N1871"/>
    <mergeCell ref="C2431:D2431"/>
    <mergeCell ref="E2431:F2431"/>
    <mergeCell ref="M2431:N2431"/>
    <mergeCell ref="C2434:D2434"/>
    <mergeCell ref="E2434:F2434"/>
    <mergeCell ref="G2434:H2434"/>
    <mergeCell ref="I2434:J2434"/>
    <mergeCell ref="M2434:N2434"/>
    <mergeCell ref="B1606:C1606"/>
    <mergeCell ref="B1607:C1607"/>
    <mergeCell ref="B1608:C1608"/>
    <mergeCell ref="B1609:C1609"/>
    <mergeCell ref="M2150:N2150"/>
    <mergeCell ref="I1869:J1869"/>
    <mergeCell ref="C1812:F1812"/>
    <mergeCell ref="K1812:M1812"/>
    <mergeCell ref="C1874:D1874"/>
    <mergeCell ref="E1874:F1874"/>
    <mergeCell ref="G1874:H1874"/>
    <mergeCell ref="I1874:J1874"/>
    <mergeCell ref="M1874:N1874"/>
    <mergeCell ref="M1869:N1869"/>
    <mergeCell ref="C1876:D1876"/>
    <mergeCell ref="E1876:F1876"/>
    <mergeCell ref="G2145:H2145"/>
    <mergeCell ref="I2145:J2145"/>
    <mergeCell ref="K2123:P2129"/>
    <mergeCell ref="C2131:F2131"/>
    <mergeCell ref="C2133:F2133"/>
    <mergeCell ref="M2145:N2145"/>
    <mergeCell ref="E2146:F2146"/>
    <mergeCell ref="G2146:H2146"/>
    <mergeCell ref="K202:P204"/>
    <mergeCell ref="C201:F202"/>
    <mergeCell ref="K201:O201"/>
    <mergeCell ref="G201:G202"/>
    <mergeCell ref="K219:O219"/>
    <mergeCell ref="G2435:H2435"/>
    <mergeCell ref="I2435:J2435"/>
    <mergeCell ref="C2203:H2209"/>
    <mergeCell ref="K2203:P2209"/>
    <mergeCell ref="C2211:F2213"/>
    <mergeCell ref="G2211:G2213"/>
    <mergeCell ref="J2211:M2213"/>
    <mergeCell ref="N2211:N2213"/>
    <mergeCell ref="C2179:F2182"/>
    <mergeCell ref="G2179:G2182"/>
    <mergeCell ref="K2179:O2179"/>
    <mergeCell ref="J2532:O2538"/>
    <mergeCell ref="M2427:N2427"/>
    <mergeCell ref="C2428:D2428"/>
    <mergeCell ref="E2428:F2428"/>
    <mergeCell ref="G2428:H2428"/>
    <mergeCell ref="I2428:J2428"/>
    <mergeCell ref="M2428:N2428"/>
    <mergeCell ref="C2432:D2432"/>
    <mergeCell ref="E2432:F2432"/>
    <mergeCell ref="G2432:H2432"/>
    <mergeCell ref="I2432:J2432"/>
    <mergeCell ref="M2432:N2432"/>
    <mergeCell ref="C2433:D2433"/>
    <mergeCell ref="E2433:F2433"/>
    <mergeCell ref="I2429:J2429"/>
    <mergeCell ref="M2429:N2429"/>
    <mergeCell ref="C2219:G2219"/>
    <mergeCell ref="C2220:H2226"/>
    <mergeCell ref="C2146:D2146"/>
    <mergeCell ref="G2431:H2431"/>
    <mergeCell ref="I2431:J2431"/>
    <mergeCell ref="G2705:H2705"/>
    <mergeCell ref="I2705:J2705"/>
    <mergeCell ref="K2683:P2689"/>
    <mergeCell ref="C2184:G2184"/>
    <mergeCell ref="K2184:M2184"/>
    <mergeCell ref="C2155:D2155"/>
    <mergeCell ref="E2155:F2155"/>
    <mergeCell ref="G2155:H2155"/>
    <mergeCell ref="I2155:J2155"/>
    <mergeCell ref="M2155:N2155"/>
    <mergeCell ref="C2640:G2640"/>
    <mergeCell ref="C2641:L2647"/>
    <mergeCell ref="C2652:F2652"/>
    <mergeCell ref="C2667:L2673"/>
    <mergeCell ref="M2678:N2678"/>
    <mergeCell ref="K2652:M2652"/>
    <mergeCell ref="K2653:P2656"/>
    <mergeCell ref="C2654:F2654"/>
    <mergeCell ref="C2656:F2656"/>
    <mergeCell ref="G2238:G2241"/>
    <mergeCell ref="I2238:M2241"/>
    <mergeCell ref="N2238:N2241"/>
    <mergeCell ref="B2243:F2246"/>
    <mergeCell ref="G2243:G2246"/>
    <mergeCell ref="B2446:C2446"/>
    <mergeCell ref="B2447:C2447"/>
    <mergeCell ref="C2251:D2251"/>
    <mergeCell ref="J236:M238"/>
    <mergeCell ref="C242:G242"/>
    <mergeCell ref="C243:H249"/>
    <mergeCell ref="B212:C212"/>
    <mergeCell ref="B214:C214"/>
    <mergeCell ref="B213:C213"/>
    <mergeCell ref="B215:C215"/>
    <mergeCell ref="B216:C216"/>
    <mergeCell ref="C2215:F2217"/>
    <mergeCell ref="G2215:G2217"/>
    <mergeCell ref="C2196:F2198"/>
    <mergeCell ref="G2196:G2198"/>
    <mergeCell ref="J2196:M2198"/>
    <mergeCell ref="N2196:N2198"/>
    <mergeCell ref="K2200:O2202"/>
    <mergeCell ref="C2202:G2202"/>
    <mergeCell ref="C2185:H2191"/>
    <mergeCell ref="K2185:P2191"/>
    <mergeCell ref="K2180:P2182"/>
    <mergeCell ref="J2215:M2217"/>
    <mergeCell ref="N2215:N2217"/>
    <mergeCell ref="I2146:J2146"/>
    <mergeCell ref="M2146:N2146"/>
    <mergeCell ref="M2147:N2147"/>
    <mergeCell ref="C1800:G1800"/>
    <mergeCell ref="C1801:L1807"/>
    <mergeCell ref="K1813:P1816"/>
    <mergeCell ref="B1887:C1887"/>
    <mergeCell ref="B1888:C1888"/>
    <mergeCell ref="B1889:C1889"/>
    <mergeCell ref="B1890:C1890"/>
    <mergeCell ref="B1891:C1891"/>
    <mergeCell ref="C2153:D2153"/>
    <mergeCell ref="E2153:F2153"/>
    <mergeCell ref="G2153:H2153"/>
    <mergeCell ref="I2153:J2153"/>
    <mergeCell ref="I2427:J2427"/>
    <mergeCell ref="C2403:H2409"/>
    <mergeCell ref="K2403:P2409"/>
    <mergeCell ref="C2411:F2411"/>
    <mergeCell ref="C2429:D2429"/>
    <mergeCell ref="E2429:F2429"/>
    <mergeCell ref="G2429:H2429"/>
    <mergeCell ref="M2680:N2680"/>
    <mergeCell ref="C2682:E2682"/>
    <mergeCell ref="K2682:M2682"/>
    <mergeCell ref="C2683:H2689"/>
    <mergeCell ref="E2705:F2705"/>
    <mergeCell ref="M2712:N2712"/>
    <mergeCell ref="C2709:D2709"/>
    <mergeCell ref="E2709:F2709"/>
    <mergeCell ref="G2709:H2709"/>
    <mergeCell ref="N2220:O2220"/>
    <mergeCell ref="J2223:M2224"/>
    <mergeCell ref="B2166:C2166"/>
    <mergeCell ref="B2167:C2167"/>
    <mergeCell ref="B2168:C2168"/>
    <mergeCell ref="B2169:C2169"/>
    <mergeCell ref="B2170:C2170"/>
    <mergeCell ref="B2171:C2171"/>
    <mergeCell ref="B2172:C2172"/>
    <mergeCell ref="B2173:C2173"/>
    <mergeCell ref="B2174:C2174"/>
    <mergeCell ref="N2223:O2224"/>
    <mergeCell ref="I2709:J2709"/>
    <mergeCell ref="M2709:N2709"/>
    <mergeCell ref="C2710:D2710"/>
    <mergeCell ref="B2238:F2241"/>
    <mergeCell ref="M2710:N2710"/>
    <mergeCell ref="C2706:D2706"/>
    <mergeCell ref="C2228:F2229"/>
    <mergeCell ref="G2228:H2229"/>
    <mergeCell ref="K2228:O2229"/>
    <mergeCell ref="K2230:P2236"/>
    <mergeCell ref="B2232:F2235"/>
    <mergeCell ref="G2232:G2235"/>
    <mergeCell ref="C2715:D2715"/>
    <mergeCell ref="E2715:F2715"/>
    <mergeCell ref="G2715:H2715"/>
    <mergeCell ref="I2715:J2715"/>
    <mergeCell ref="M2715:N2715"/>
    <mergeCell ref="C2435:D2435"/>
    <mergeCell ref="C2402:E2402"/>
    <mergeCell ref="K2402:M2402"/>
    <mergeCell ref="G2433:H2433"/>
    <mergeCell ref="I2433:J2433"/>
    <mergeCell ref="M2433:N2433"/>
    <mergeCell ref="C2430:D2430"/>
    <mergeCell ref="K2442:P2444"/>
    <mergeCell ref="C2436:D2436"/>
    <mergeCell ref="E2436:F2436"/>
    <mergeCell ref="E2706:F2706"/>
    <mergeCell ref="G2706:H2706"/>
    <mergeCell ref="G2712:H2712"/>
    <mergeCell ref="I2712:J2712"/>
    <mergeCell ref="C2705:D2705"/>
  </mergeCells>
  <conditionalFormatting sqref="E23">
    <cfRule type="cellIs" dxfId="117" priority="37" stopIfTrue="1" operator="equal">
      <formula>"Não Atende"</formula>
    </cfRule>
    <cfRule type="cellIs" dxfId="116" priority="38" stopIfTrue="1" operator="equal">
      <formula>"Atende"</formula>
    </cfRule>
  </conditionalFormatting>
  <conditionalFormatting sqref="E303">
    <cfRule type="cellIs" dxfId="115" priority="35" stopIfTrue="1" operator="equal">
      <formula>"Não Atende"</formula>
    </cfRule>
    <cfRule type="cellIs" dxfId="114" priority="36" stopIfTrue="1" operator="equal">
      <formula>"Atende"</formula>
    </cfRule>
  </conditionalFormatting>
  <conditionalFormatting sqref="E583">
    <cfRule type="cellIs" dxfId="113" priority="33" stopIfTrue="1" operator="equal">
      <formula>"Não Atende"</formula>
    </cfRule>
    <cfRule type="cellIs" dxfId="112" priority="34" stopIfTrue="1" operator="equal">
      <formula>"Atende"</formula>
    </cfRule>
  </conditionalFormatting>
  <conditionalFormatting sqref="E863">
    <cfRule type="cellIs" dxfId="111" priority="31" stopIfTrue="1" operator="equal">
      <formula>"Não Atende"</formula>
    </cfRule>
    <cfRule type="cellIs" dxfId="110" priority="32" stopIfTrue="1" operator="equal">
      <formula>"Atende"</formula>
    </cfRule>
  </conditionalFormatting>
  <conditionalFormatting sqref="E1143">
    <cfRule type="cellIs" dxfId="109" priority="29" stopIfTrue="1" operator="equal">
      <formula>"Não Atende"</formula>
    </cfRule>
    <cfRule type="cellIs" dxfId="108" priority="30" stopIfTrue="1" operator="equal">
      <formula>"Atende"</formula>
    </cfRule>
  </conditionalFormatting>
  <conditionalFormatting sqref="E1423">
    <cfRule type="cellIs" dxfId="107" priority="27" stopIfTrue="1" operator="equal">
      <formula>"Não Atende"</formula>
    </cfRule>
    <cfRule type="cellIs" dxfId="106" priority="28" stopIfTrue="1" operator="equal">
      <formula>"Atende"</formula>
    </cfRule>
  </conditionalFormatting>
  <conditionalFormatting sqref="E1703">
    <cfRule type="cellIs" dxfId="105" priority="25" stopIfTrue="1" operator="equal">
      <formula>"Não Atende"</formula>
    </cfRule>
    <cfRule type="cellIs" dxfId="104" priority="26" stopIfTrue="1" operator="equal">
      <formula>"Atende"</formula>
    </cfRule>
  </conditionalFormatting>
  <conditionalFormatting sqref="E1983">
    <cfRule type="cellIs" dxfId="103" priority="23" stopIfTrue="1" operator="equal">
      <formula>"Não Atende"</formula>
    </cfRule>
    <cfRule type="cellIs" dxfId="102" priority="24" stopIfTrue="1" operator="equal">
      <formula>"Atende"</formula>
    </cfRule>
  </conditionalFormatting>
  <conditionalFormatting sqref="E2263">
    <cfRule type="cellIs" dxfId="101" priority="21" stopIfTrue="1" operator="equal">
      <formula>"Não Atende"</formula>
    </cfRule>
    <cfRule type="cellIs" dxfId="100" priority="22" stopIfTrue="1" operator="equal">
      <formula>"Atende"</formula>
    </cfRule>
  </conditionalFormatting>
  <conditionalFormatting sqref="E2543">
    <cfRule type="cellIs" dxfId="99" priority="19" stopIfTrue="1" operator="equal">
      <formula>"Não Atende"</formula>
    </cfRule>
    <cfRule type="cellIs" dxfId="98" priority="20" stopIfTrue="1" operator="equal">
      <formula>"Atende"</formula>
    </cfRule>
  </conditionalFormatting>
  <pageMargins left="0.5" right="0.5" top="0.5" bottom="0.5" header="0.5" footer="0.5"/>
  <pageSetup scale="52" fitToHeight="0" orientation="portrait"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pageSetUpPr fitToPage="1"/>
  </sheetPr>
  <dimension ref="A2:Q1980"/>
  <sheetViews>
    <sheetView showGridLines="0" showRowColHeaders="0" zoomScale="80" zoomScaleNormal="8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507" t="s">
        <v>75</v>
      </c>
      <c r="B2" s="507"/>
      <c r="C2" s="507"/>
      <c r="D2" s="507"/>
      <c r="E2" s="507"/>
      <c r="F2" s="507"/>
      <c r="G2" s="507"/>
      <c r="H2" s="507"/>
      <c r="I2" s="507"/>
      <c r="J2" s="507"/>
      <c r="K2" s="507"/>
      <c r="L2" s="507"/>
      <c r="M2" s="507"/>
      <c r="N2" s="507"/>
      <c r="O2" s="507"/>
      <c r="P2" s="507"/>
      <c r="Q2" s="507"/>
    </row>
    <row r="3" spans="1:17" x14ac:dyDescent="0.2">
      <c r="A3" s="507"/>
      <c r="B3" s="507"/>
      <c r="C3" s="507"/>
      <c r="D3" s="507"/>
      <c r="E3" s="507"/>
      <c r="F3" s="507"/>
      <c r="G3" s="507"/>
      <c r="H3" s="507"/>
      <c r="I3" s="507"/>
      <c r="J3" s="507"/>
      <c r="K3" s="507"/>
      <c r="L3" s="507"/>
      <c r="M3" s="507"/>
      <c r="N3" s="507"/>
      <c r="O3" s="507"/>
      <c r="P3" s="507"/>
      <c r="Q3" s="507"/>
    </row>
    <row r="4" spans="1:17" x14ac:dyDescent="0.2">
      <c r="A4" s="507"/>
      <c r="B4" s="507"/>
      <c r="C4" s="507"/>
      <c r="D4" s="507"/>
      <c r="E4" s="507"/>
      <c r="F4" s="507"/>
      <c r="G4" s="507"/>
      <c r="H4" s="507"/>
      <c r="I4" s="507"/>
      <c r="J4" s="507"/>
      <c r="K4" s="507"/>
      <c r="L4" s="507"/>
      <c r="M4" s="507"/>
      <c r="N4" s="507"/>
      <c r="O4" s="507"/>
      <c r="P4" s="507"/>
      <c r="Q4" s="507"/>
    </row>
    <row r="5" spans="1:17" x14ac:dyDescent="0.2">
      <c r="A5" s="507"/>
      <c r="B5" s="507"/>
      <c r="C5" s="507"/>
      <c r="D5" s="507"/>
      <c r="E5" s="507"/>
      <c r="F5" s="507"/>
      <c r="G5" s="507"/>
      <c r="H5" s="507"/>
      <c r="I5" s="507"/>
      <c r="J5" s="507"/>
      <c r="K5" s="507"/>
      <c r="L5" s="507"/>
      <c r="M5" s="507"/>
      <c r="N5" s="507"/>
      <c r="O5" s="507"/>
      <c r="P5" s="507"/>
      <c r="Q5" s="507"/>
    </row>
    <row r="7" spans="1:17" ht="15" x14ac:dyDescent="0.25">
      <c r="A7" s="773" t="s">
        <v>66</v>
      </c>
      <c r="B7" s="773"/>
      <c r="C7" s="773"/>
      <c r="D7" s="773"/>
      <c r="E7" s="773"/>
      <c r="F7" s="773"/>
      <c r="G7" s="773"/>
      <c r="H7" s="773"/>
      <c r="I7" s="773"/>
      <c r="J7" s="773"/>
      <c r="K7" s="773"/>
      <c r="L7" s="773"/>
      <c r="M7" s="773"/>
      <c r="N7" s="773"/>
      <c r="O7" s="773"/>
      <c r="P7" s="773"/>
      <c r="Q7" s="773"/>
    </row>
    <row r="9" spans="1:17" x14ac:dyDescent="0.2">
      <c r="A9" s="547" t="s">
        <v>67</v>
      </c>
      <c r="B9" s="547"/>
      <c r="C9" s="547"/>
      <c r="D9" s="547"/>
      <c r="E9" s="770" t="str">
        <f>IF('Informações Gerais'!$E$7:$F$7="","",'Informações Gerais'!$E$7:$F$7)</f>
        <v/>
      </c>
      <c r="F9" s="771"/>
      <c r="G9" s="771"/>
      <c r="H9" s="772"/>
      <c r="J9" s="387" t="s">
        <v>68</v>
      </c>
      <c r="K9" s="770" t="str">
        <f>IF('Informações Gerais'!E9="","",'Informações Gerais'!E9)</f>
        <v>RFP de Gestão de Fraudes</v>
      </c>
      <c r="L9" s="771"/>
      <c r="M9" s="771"/>
      <c r="N9" s="771"/>
      <c r="O9" s="772"/>
    </row>
    <row r="10" spans="1:17" x14ac:dyDescent="0.2">
      <c r="A10" s="387"/>
      <c r="B10" s="387"/>
      <c r="C10" s="387"/>
      <c r="D10" s="387"/>
      <c r="E10" s="4"/>
      <c r="F10" s="4"/>
      <c r="G10" s="4"/>
      <c r="H10" s="4"/>
      <c r="J10" s="45"/>
      <c r="K10" s="4"/>
      <c r="L10" s="4"/>
      <c r="M10" s="4"/>
      <c r="N10" s="4"/>
      <c r="O10" s="4"/>
    </row>
    <row r="11" spans="1:17" x14ac:dyDescent="0.2">
      <c r="A11" s="547" t="s">
        <v>69</v>
      </c>
      <c r="B11" s="547"/>
      <c r="C11" s="547"/>
      <c r="D11" s="547"/>
      <c r="E11" s="770" t="str">
        <f>IF('Informações Gerais'!K7="","",'Informações Gerais'!K7)</f>
        <v/>
      </c>
      <c r="F11" s="771"/>
      <c r="G11" s="771"/>
      <c r="H11" s="772"/>
      <c r="J11" s="385" t="s">
        <v>277</v>
      </c>
      <c r="K11" s="707" t="str">
        <f>IF('Informações Gerais'!E11="","",'Informações Gerais'!E11)</f>
        <v>Vinicius Martins (Arquitetura Corporativa); Leandro Frossard (CSOL - RA e Anti-fraude); Christiano Bianchini (SI); Leonardo Santos (Operações); Alessandra Anjos (Infra); Kleyton Soares (área usuária); Patrick Barbosa (Contratos de TI)</v>
      </c>
      <c r="L11" s="708"/>
      <c r="M11" s="708"/>
      <c r="N11" s="708"/>
      <c r="O11" s="709"/>
    </row>
    <row r="12" spans="1:17" x14ac:dyDescent="0.2">
      <c r="A12" s="387"/>
      <c r="B12" s="387"/>
      <c r="C12" s="387"/>
      <c r="D12" s="387"/>
      <c r="E12" s="4"/>
      <c r="F12" s="4"/>
      <c r="G12" s="4"/>
      <c r="H12" s="4"/>
      <c r="J12" s="45"/>
      <c r="K12" s="710"/>
      <c r="L12" s="711"/>
      <c r="M12" s="711"/>
      <c r="N12" s="711"/>
      <c r="O12" s="712"/>
    </row>
    <row r="13" spans="1:17" x14ac:dyDescent="0.2">
      <c r="A13" s="547" t="s">
        <v>70</v>
      </c>
      <c r="B13" s="547"/>
      <c r="C13" s="547"/>
      <c r="D13" s="547"/>
      <c r="E13" s="707" t="str">
        <f>IF('Informações Gerais'!$E$15&gt;=2,CONCATENATE('Informações Gerais'!F17," / ",'Informações Gerais'!F18,IF('Informações Gerais'!$E$15&gt;=3," / "&amp;'Informações Gerais'!F19,""),IF('Informações Gerais'!$E$15&gt;=4," / "&amp;'Informações Gerais'!F20,""),IF('Informações Gerais'!$E$15&gt;=5," / "&amp;'Informações Gerais'!F21,""),IF('Informações Gerais'!$E$15&gt;=6," / "&amp;'Informações Gerais'!F22,""),IF('Informações Gerais'!$E$15&gt;=7," / "&amp;'Informações Gerais'!F23,""),IF('Informações Gerais'!$E$15&gt;=8," / "&amp;'Informações Gerais'!F24,""),IF('Informações Gerais'!$E$15&gt;=9," / "&amp;'Informações Gerais'!F25,""),IF('Informações Gerais'!$E$15&gt;=10," / "&amp;'Informações Gerais'!F26,"")),"")</f>
        <v>AMDOcs / E&amp;Y/SAP / SAS / Telemont/HPE / Teradata / Trópico/Enghouse / WeDo</v>
      </c>
      <c r="F13" s="708"/>
      <c r="G13" s="708"/>
      <c r="H13" s="709"/>
      <c r="J13" s="45"/>
      <c r="K13" s="710"/>
      <c r="L13" s="711"/>
      <c r="M13" s="711"/>
      <c r="N13" s="711"/>
      <c r="O13" s="712"/>
    </row>
    <row r="14" spans="1:17" x14ac:dyDescent="0.2">
      <c r="A14" s="385"/>
      <c r="B14" s="385"/>
      <c r="C14" s="385"/>
      <c r="D14" s="385"/>
      <c r="E14" s="710"/>
      <c r="F14" s="711"/>
      <c r="G14" s="711"/>
      <c r="H14" s="712"/>
      <c r="J14" s="45"/>
      <c r="K14" s="710"/>
      <c r="L14" s="711"/>
      <c r="M14" s="711"/>
      <c r="N14" s="711"/>
      <c r="O14" s="712"/>
    </row>
    <row r="15" spans="1:17" x14ac:dyDescent="0.2">
      <c r="A15" s="385"/>
      <c r="B15" s="385"/>
      <c r="C15" s="385"/>
      <c r="D15" s="385"/>
      <c r="E15" s="710"/>
      <c r="F15" s="711"/>
      <c r="G15" s="711"/>
      <c r="H15" s="712"/>
      <c r="J15" s="45"/>
      <c r="K15" s="710"/>
      <c r="L15" s="711"/>
      <c r="M15" s="711"/>
      <c r="N15" s="711"/>
      <c r="O15" s="712"/>
    </row>
    <row r="16" spans="1:17" x14ac:dyDescent="0.2">
      <c r="A16" s="385"/>
      <c r="B16" s="385"/>
      <c r="C16" s="385"/>
      <c r="D16" s="385"/>
      <c r="E16" s="710"/>
      <c r="F16" s="711"/>
      <c r="G16" s="711"/>
      <c r="H16" s="712"/>
      <c r="J16" s="45"/>
      <c r="K16" s="710"/>
      <c r="L16" s="711"/>
      <c r="M16" s="711"/>
      <c r="N16" s="711"/>
      <c r="O16" s="712"/>
    </row>
    <row r="17" spans="1:17" x14ac:dyDescent="0.2">
      <c r="A17" s="385"/>
      <c r="B17" s="385"/>
      <c r="C17" s="385"/>
      <c r="D17" s="385"/>
      <c r="E17" s="713"/>
      <c r="F17" s="714"/>
      <c r="G17" s="714"/>
      <c r="H17" s="715"/>
      <c r="J17" s="45"/>
      <c r="K17" s="713"/>
      <c r="L17" s="714"/>
      <c r="M17" s="714"/>
      <c r="N17" s="714"/>
      <c r="O17" s="715"/>
    </row>
    <row r="19" spans="1:17" ht="15.75" x14ac:dyDescent="0.25">
      <c r="A19" s="774" t="s">
        <v>267</v>
      </c>
      <c r="B19" s="774"/>
      <c r="C19" s="774"/>
      <c r="D19" s="774"/>
      <c r="E19" s="774"/>
      <c r="F19" s="774"/>
      <c r="G19" s="774"/>
      <c r="H19" s="774"/>
      <c r="I19" s="774"/>
      <c r="J19" s="774"/>
      <c r="K19" s="774"/>
      <c r="L19" s="774"/>
      <c r="M19" s="774"/>
      <c r="N19" s="774"/>
      <c r="O19" s="774"/>
      <c r="P19" s="774"/>
      <c r="Q19" s="774"/>
    </row>
    <row r="21" spans="1:17" ht="15.75" thickBot="1" x14ac:dyDescent="0.25">
      <c r="A21" s="769" t="str">
        <f>CONCATENATE("Proponente: ",'Prop A'!$E$8)</f>
        <v>Proponente: AMDOcs</v>
      </c>
      <c r="B21" s="769"/>
      <c r="C21" s="769"/>
      <c r="D21" s="769"/>
      <c r="E21" s="769"/>
      <c r="F21" s="769"/>
      <c r="G21" s="769"/>
      <c r="H21" s="769"/>
      <c r="I21" s="769"/>
      <c r="J21" s="769"/>
      <c r="K21" s="769"/>
      <c r="L21" s="769"/>
      <c r="M21" s="769"/>
      <c r="N21" s="769"/>
      <c r="O21" s="769"/>
      <c r="P21" s="769"/>
      <c r="Q21" s="769"/>
    </row>
    <row r="23" spans="1:17" ht="15" x14ac:dyDescent="0.25">
      <c r="B23" s="203" t="str">
        <f>Máximo!$B$13</f>
        <v>Critérios de Inclusão</v>
      </c>
      <c r="E23" s="80" t="str">
        <f>IF('Prop A'!$K$13="","",'Prop A'!$K$13)</f>
        <v>Atende</v>
      </c>
    </row>
    <row r="26" spans="1:17" ht="15" x14ac:dyDescent="0.25">
      <c r="B26" s="203" t="str">
        <f>Máximo!$B$24</f>
        <v>Qualificação do Fornecedor</v>
      </c>
    </row>
    <row r="42" spans="2:16" ht="15" x14ac:dyDescent="0.25">
      <c r="B42" s="203" t="str">
        <f>Máximo!$B$30</f>
        <v>Produto</v>
      </c>
    </row>
    <row r="44" spans="2:16" ht="12.75" customHeight="1" x14ac:dyDescent="0.2">
      <c r="D44" s="204"/>
      <c r="E44" s="204"/>
      <c r="F44" s="385" t="s">
        <v>211</v>
      </c>
      <c r="G44" s="205" t="str">
        <f>IF('Prop A'!$I$32="","",'Prop A'!$I$32)</f>
        <v>Atende Parcialmente</v>
      </c>
    </row>
    <row r="46" spans="2:16" x14ac:dyDescent="0.2">
      <c r="C46" s="210"/>
      <c r="D46" s="211"/>
      <c r="E46" s="211"/>
      <c r="F46" s="211"/>
      <c r="G46" s="211"/>
      <c r="H46" s="211"/>
      <c r="I46" s="211"/>
      <c r="J46" s="211"/>
      <c r="K46" s="211"/>
      <c r="L46" s="211"/>
      <c r="M46" s="211"/>
      <c r="N46" s="211"/>
      <c r="O46" s="211"/>
      <c r="P46" s="212"/>
    </row>
    <row r="47" spans="2:16" x14ac:dyDescent="0.2">
      <c r="C47" s="213"/>
      <c r="D47" s="35"/>
      <c r="E47" s="35"/>
      <c r="F47" s="35"/>
      <c r="G47" s="35"/>
      <c r="H47" s="35"/>
      <c r="I47" s="35"/>
      <c r="J47" s="35"/>
      <c r="K47" s="35"/>
      <c r="L47" s="35"/>
      <c r="M47" s="35"/>
      <c r="N47" s="35"/>
      <c r="O47" s="35"/>
      <c r="P47" s="214"/>
    </row>
    <row r="48" spans="2:16" x14ac:dyDescent="0.2">
      <c r="C48" s="213"/>
      <c r="D48" s="35"/>
      <c r="E48" s="35"/>
      <c r="F48" s="35"/>
      <c r="G48" s="35"/>
      <c r="H48" s="35"/>
      <c r="I48" s="35"/>
      <c r="J48" s="35"/>
      <c r="K48" s="35"/>
      <c r="L48" s="35"/>
      <c r="M48" s="35"/>
      <c r="N48" s="35"/>
      <c r="O48" s="35"/>
      <c r="P48" s="214"/>
    </row>
    <row r="49" spans="3:16" x14ac:dyDescent="0.2">
      <c r="C49" s="213"/>
      <c r="D49" s="35"/>
      <c r="E49" s="35"/>
      <c r="F49" s="35"/>
      <c r="G49" s="35"/>
      <c r="H49" s="35"/>
      <c r="I49" s="35"/>
      <c r="J49" s="35"/>
      <c r="K49" s="35"/>
      <c r="L49" s="35"/>
      <c r="M49" s="35"/>
      <c r="N49" s="35"/>
      <c r="O49" s="35"/>
      <c r="P49" s="214"/>
    </row>
    <row r="50" spans="3:16" x14ac:dyDescent="0.2">
      <c r="C50" s="213"/>
      <c r="D50" s="35"/>
      <c r="E50" s="35"/>
      <c r="F50" s="35"/>
      <c r="G50" s="35"/>
      <c r="H50" s="35"/>
      <c r="I50" s="35"/>
      <c r="J50" s="35"/>
      <c r="K50" s="35"/>
      <c r="L50" s="35"/>
      <c r="M50" s="35"/>
      <c r="N50" s="35"/>
      <c r="O50" s="35"/>
      <c r="P50" s="214"/>
    </row>
    <row r="51" spans="3:16" x14ac:dyDescent="0.2">
      <c r="C51" s="213"/>
      <c r="D51" s="35"/>
      <c r="E51" s="35"/>
      <c r="F51" s="35"/>
      <c r="G51" s="35"/>
      <c r="H51" s="35"/>
      <c r="I51" s="35"/>
      <c r="J51" s="35"/>
      <c r="K51" s="35"/>
      <c r="L51" s="35"/>
      <c r="M51" s="35"/>
      <c r="N51" s="35"/>
      <c r="O51" s="35"/>
      <c r="P51" s="214"/>
    </row>
    <row r="52" spans="3:16" x14ac:dyDescent="0.2">
      <c r="C52" s="213"/>
      <c r="D52" s="35"/>
      <c r="E52" s="35"/>
      <c r="F52" s="35"/>
      <c r="G52" s="35"/>
      <c r="H52" s="35"/>
      <c r="I52" s="35"/>
      <c r="J52" s="35"/>
      <c r="K52" s="35"/>
      <c r="L52" s="35"/>
      <c r="M52" s="35"/>
      <c r="N52" s="35"/>
      <c r="O52" s="35"/>
      <c r="P52" s="214"/>
    </row>
    <row r="53" spans="3:16" x14ac:dyDescent="0.2">
      <c r="C53" s="213"/>
      <c r="D53" s="35"/>
      <c r="E53" s="35"/>
      <c r="F53" s="35"/>
      <c r="G53" s="35"/>
      <c r="H53" s="35"/>
      <c r="I53" s="35"/>
      <c r="J53" s="35"/>
      <c r="K53" s="35"/>
      <c r="L53" s="35"/>
      <c r="M53" s="35"/>
      <c r="N53" s="35"/>
      <c r="O53" s="35"/>
      <c r="P53" s="214"/>
    </row>
    <row r="54" spans="3:16" x14ac:dyDescent="0.2">
      <c r="C54" s="213"/>
      <c r="D54" s="35"/>
      <c r="E54" s="35"/>
      <c r="F54" s="35"/>
      <c r="G54" s="35"/>
      <c r="H54" s="35"/>
      <c r="I54" s="35"/>
      <c r="J54" s="35"/>
      <c r="K54" s="35"/>
      <c r="L54" s="35"/>
      <c r="M54" s="35"/>
      <c r="N54" s="35"/>
      <c r="O54" s="35"/>
      <c r="P54" s="214"/>
    </row>
    <row r="55" spans="3:16" x14ac:dyDescent="0.2">
      <c r="C55" s="213"/>
      <c r="D55" s="35"/>
      <c r="E55" s="35"/>
      <c r="F55" s="35"/>
      <c r="G55" s="35"/>
      <c r="H55" s="35"/>
      <c r="I55" s="35"/>
      <c r="J55" s="35"/>
      <c r="K55" s="35"/>
      <c r="L55" s="35"/>
      <c r="M55" s="35"/>
      <c r="N55" s="35"/>
      <c r="O55" s="35"/>
      <c r="P55" s="214"/>
    </row>
    <row r="56" spans="3:16" x14ac:dyDescent="0.2">
      <c r="C56" s="213"/>
      <c r="D56" s="35"/>
      <c r="E56" s="35"/>
      <c r="F56" s="35"/>
      <c r="G56" s="35"/>
      <c r="H56" s="35"/>
      <c r="I56" s="35"/>
      <c r="J56" s="35"/>
      <c r="K56" s="35"/>
      <c r="L56" s="35"/>
      <c r="M56" s="35"/>
      <c r="N56" s="35"/>
      <c r="O56" s="35"/>
      <c r="P56" s="214"/>
    </row>
    <row r="57" spans="3:16" x14ac:dyDescent="0.2">
      <c r="C57" s="213"/>
      <c r="D57" s="35"/>
      <c r="E57" s="35"/>
      <c r="F57" s="35"/>
      <c r="G57" s="35"/>
      <c r="H57" s="35"/>
      <c r="I57" s="35"/>
      <c r="J57" s="35"/>
      <c r="K57" s="35"/>
      <c r="L57" s="35"/>
      <c r="M57" s="35"/>
      <c r="N57" s="35"/>
      <c r="O57" s="35"/>
      <c r="P57" s="214"/>
    </row>
    <row r="58" spans="3:16" x14ac:dyDescent="0.2">
      <c r="C58" s="213"/>
      <c r="D58" s="35"/>
      <c r="E58" s="35"/>
      <c r="F58" s="35"/>
      <c r="G58" s="35"/>
      <c r="H58" s="35"/>
      <c r="I58" s="35"/>
      <c r="J58" s="35"/>
      <c r="K58" s="35"/>
      <c r="L58" s="35"/>
      <c r="M58" s="35"/>
      <c r="N58" s="35"/>
      <c r="O58" s="35"/>
      <c r="P58" s="214"/>
    </row>
    <row r="59" spans="3:16" x14ac:dyDescent="0.2">
      <c r="C59" s="213"/>
      <c r="D59" s="35"/>
      <c r="E59" s="35"/>
      <c r="F59" s="35"/>
      <c r="G59" s="35"/>
      <c r="H59" s="35"/>
      <c r="I59" s="35"/>
      <c r="J59" s="35"/>
      <c r="K59" s="35"/>
      <c r="L59" s="35"/>
      <c r="M59" s="35"/>
      <c r="N59" s="35"/>
      <c r="O59" s="35"/>
      <c r="P59" s="214"/>
    </row>
    <row r="60" spans="3:16" x14ac:dyDescent="0.2">
      <c r="C60" s="213"/>
      <c r="D60" s="35"/>
      <c r="E60" s="35"/>
      <c r="F60" s="35"/>
      <c r="G60" s="35"/>
      <c r="H60" s="35"/>
      <c r="I60" s="35"/>
      <c r="J60" s="35"/>
      <c r="K60" s="35"/>
      <c r="L60" s="35"/>
      <c r="M60" s="35"/>
      <c r="N60" s="35"/>
      <c r="O60" s="35"/>
      <c r="P60" s="214"/>
    </row>
    <row r="61" spans="3:16" x14ac:dyDescent="0.2">
      <c r="C61" s="213"/>
      <c r="D61" s="35"/>
      <c r="E61" s="35"/>
      <c r="F61" s="35"/>
      <c r="G61" s="35"/>
      <c r="H61" s="35"/>
      <c r="I61" s="35"/>
      <c r="J61" s="35"/>
      <c r="K61" s="35"/>
      <c r="L61" s="35"/>
      <c r="M61" s="35"/>
      <c r="N61" s="35"/>
      <c r="O61" s="35"/>
      <c r="P61" s="214"/>
    </row>
    <row r="62" spans="3:16" x14ac:dyDescent="0.2">
      <c r="C62" s="213"/>
      <c r="D62" s="35"/>
      <c r="E62" s="35"/>
      <c r="F62" s="35"/>
      <c r="G62" s="35"/>
      <c r="H62" s="35"/>
      <c r="I62" s="35"/>
      <c r="J62" s="35"/>
      <c r="K62" s="35"/>
      <c r="L62" s="35"/>
      <c r="M62" s="35"/>
      <c r="N62" s="35"/>
      <c r="O62" s="35"/>
      <c r="P62" s="214"/>
    </row>
    <row r="63" spans="3:16" x14ac:dyDescent="0.2">
      <c r="C63" s="213"/>
      <c r="D63" s="35"/>
      <c r="E63" s="35"/>
      <c r="F63" s="35"/>
      <c r="G63" s="35"/>
      <c r="H63" s="35"/>
      <c r="I63" s="35"/>
      <c r="J63" s="35"/>
      <c r="K63" s="35"/>
      <c r="L63" s="35"/>
      <c r="M63" s="35"/>
      <c r="N63" s="35"/>
      <c r="O63" s="35"/>
      <c r="P63" s="214"/>
    </row>
    <row r="64" spans="3:16" x14ac:dyDescent="0.2">
      <c r="C64" s="213"/>
      <c r="D64" s="35"/>
      <c r="E64" s="35"/>
      <c r="F64" s="35"/>
      <c r="G64" s="35"/>
      <c r="H64" s="35"/>
      <c r="I64" s="35"/>
      <c r="J64" s="35"/>
      <c r="K64" s="35"/>
      <c r="L64" s="35"/>
      <c r="M64" s="35"/>
      <c r="N64" s="35"/>
      <c r="O64" s="35"/>
      <c r="P64" s="214"/>
    </row>
    <row r="65" spans="3:16" x14ac:dyDescent="0.2">
      <c r="C65" s="213"/>
      <c r="D65" s="35"/>
      <c r="E65" s="35"/>
      <c r="F65" s="35"/>
      <c r="G65" s="35"/>
      <c r="H65" s="35"/>
      <c r="I65" s="35"/>
      <c r="J65" s="35"/>
      <c r="K65" s="35"/>
      <c r="L65" s="35"/>
      <c r="M65" s="35"/>
      <c r="N65" s="35"/>
      <c r="O65" s="35"/>
      <c r="P65" s="214"/>
    </row>
    <row r="66" spans="3:16" x14ac:dyDescent="0.2">
      <c r="C66" s="213"/>
      <c r="D66" s="35"/>
      <c r="E66" s="35"/>
      <c r="F66" s="35"/>
      <c r="G66" s="35"/>
      <c r="H66" s="35"/>
      <c r="I66" s="35"/>
      <c r="J66" s="35"/>
      <c r="K66" s="35"/>
      <c r="L66" s="35"/>
      <c r="M66" s="35"/>
      <c r="N66" s="35"/>
      <c r="O66" s="35"/>
      <c r="P66" s="214"/>
    </row>
    <row r="67" spans="3:16" x14ac:dyDescent="0.2">
      <c r="C67" s="213"/>
      <c r="D67" s="35"/>
      <c r="E67" s="35"/>
      <c r="F67" s="35"/>
      <c r="G67" s="35"/>
      <c r="H67" s="35"/>
      <c r="I67" s="35"/>
      <c r="J67" s="35"/>
      <c r="K67" s="35"/>
      <c r="L67" s="35"/>
      <c r="M67" s="35"/>
      <c r="N67" s="35"/>
      <c r="O67" s="35"/>
      <c r="P67" s="214"/>
    </row>
    <row r="68" spans="3:16" x14ac:dyDescent="0.2">
      <c r="C68" s="213"/>
      <c r="D68" s="35"/>
      <c r="E68" s="35"/>
      <c r="F68" s="35"/>
      <c r="G68" s="35"/>
      <c r="H68" s="35"/>
      <c r="I68" s="35"/>
      <c r="J68" s="35"/>
      <c r="K68" s="35"/>
      <c r="L68" s="35"/>
      <c r="M68" s="35"/>
      <c r="N68" s="35"/>
      <c r="O68" s="35"/>
      <c r="P68" s="214"/>
    </row>
    <row r="69" spans="3:16" x14ac:dyDescent="0.2">
      <c r="C69" s="213"/>
      <c r="D69" s="35"/>
      <c r="E69" s="35"/>
      <c r="F69" s="35"/>
      <c r="G69" s="35"/>
      <c r="H69" s="35"/>
      <c r="I69" s="35"/>
      <c r="J69" s="35"/>
      <c r="K69" s="35"/>
      <c r="L69" s="35"/>
      <c r="M69" s="35"/>
      <c r="N69" s="35"/>
      <c r="O69" s="35"/>
      <c r="P69" s="214"/>
    </row>
    <row r="70" spans="3:16" x14ac:dyDescent="0.2">
      <c r="C70" s="213"/>
      <c r="D70" s="35"/>
      <c r="E70" s="35"/>
      <c r="F70" s="35"/>
      <c r="G70" s="35"/>
      <c r="H70" s="35"/>
      <c r="I70" s="35"/>
      <c r="J70" s="35"/>
      <c r="K70" s="35"/>
      <c r="L70" s="35"/>
      <c r="M70" s="35"/>
      <c r="N70" s="35"/>
      <c r="O70" s="35"/>
      <c r="P70" s="214"/>
    </row>
    <row r="71" spans="3:16" x14ac:dyDescent="0.2">
      <c r="C71" s="213"/>
      <c r="D71" s="35"/>
      <c r="E71" s="35"/>
      <c r="F71" s="35"/>
      <c r="G71" s="35"/>
      <c r="H71" s="35"/>
      <c r="I71" s="35"/>
      <c r="J71" s="35"/>
      <c r="K71" s="35"/>
      <c r="L71" s="35"/>
      <c r="M71" s="35"/>
      <c r="N71" s="35"/>
      <c r="O71" s="35"/>
      <c r="P71" s="214"/>
    </row>
    <row r="72" spans="3:16" x14ac:dyDescent="0.2">
      <c r="C72" s="213"/>
      <c r="D72" s="35"/>
      <c r="E72" s="35"/>
      <c r="F72" s="35"/>
      <c r="G72" s="35"/>
      <c r="H72" s="35"/>
      <c r="I72" s="35"/>
      <c r="J72" s="35"/>
      <c r="K72" s="35"/>
      <c r="L72" s="35"/>
      <c r="M72" s="35"/>
      <c r="N72" s="35"/>
      <c r="O72" s="35"/>
      <c r="P72" s="214"/>
    </row>
    <row r="73" spans="3:16" x14ac:dyDescent="0.2">
      <c r="C73" s="213"/>
      <c r="D73" s="35"/>
      <c r="E73" s="35"/>
      <c r="F73" s="35"/>
      <c r="G73" s="35"/>
      <c r="H73" s="35"/>
      <c r="I73" s="35"/>
      <c r="J73" s="35"/>
      <c r="K73" s="35"/>
      <c r="L73" s="35"/>
      <c r="M73" s="35"/>
      <c r="N73" s="35"/>
      <c r="O73" s="35"/>
      <c r="P73" s="214"/>
    </row>
    <row r="74" spans="3:16" x14ac:dyDescent="0.2">
      <c r="C74" s="213"/>
      <c r="D74" s="35"/>
      <c r="E74" s="35"/>
      <c r="F74" s="35"/>
      <c r="G74" s="35"/>
      <c r="H74" s="35"/>
      <c r="I74" s="35"/>
      <c r="J74" s="35"/>
      <c r="K74" s="35"/>
      <c r="L74" s="35"/>
      <c r="M74" s="35"/>
      <c r="N74" s="35"/>
      <c r="O74" s="35"/>
      <c r="P74" s="214"/>
    </row>
    <row r="75" spans="3:16" x14ac:dyDescent="0.2">
      <c r="C75" s="213"/>
      <c r="D75" s="35"/>
      <c r="E75" s="35"/>
      <c r="F75" s="35"/>
      <c r="G75" s="35"/>
      <c r="H75" s="35"/>
      <c r="I75" s="35"/>
      <c r="J75" s="35"/>
      <c r="K75" s="35"/>
      <c r="L75" s="35"/>
      <c r="M75" s="35"/>
      <c r="N75" s="35"/>
      <c r="O75" s="35"/>
      <c r="P75" s="214"/>
    </row>
    <row r="76" spans="3:16" x14ac:dyDescent="0.2">
      <c r="C76" s="213"/>
      <c r="D76" s="35"/>
      <c r="E76" s="35"/>
      <c r="F76" s="35"/>
      <c r="G76" s="35"/>
      <c r="H76" s="35"/>
      <c r="I76" s="35"/>
      <c r="J76" s="35"/>
      <c r="K76" s="35"/>
      <c r="L76" s="35"/>
      <c r="M76" s="35"/>
      <c r="N76" s="35"/>
      <c r="O76" s="35"/>
      <c r="P76" s="214"/>
    </row>
    <row r="77" spans="3:16" x14ac:dyDescent="0.2">
      <c r="C77" s="213"/>
      <c r="D77" s="35"/>
      <c r="E77" s="35"/>
      <c r="F77" s="35"/>
      <c r="G77" s="35"/>
      <c r="H77" s="35"/>
      <c r="I77" s="35"/>
      <c r="J77" s="35"/>
      <c r="K77" s="35"/>
      <c r="L77" s="35"/>
      <c r="M77" s="35"/>
      <c r="N77" s="35"/>
      <c r="O77" s="35"/>
      <c r="P77" s="214"/>
    </row>
    <row r="78" spans="3:16" x14ac:dyDescent="0.2">
      <c r="C78" s="213"/>
      <c r="D78" s="35"/>
      <c r="E78" s="35"/>
      <c r="F78" s="35"/>
      <c r="G78" s="35"/>
      <c r="H78" s="35"/>
      <c r="I78" s="35"/>
      <c r="J78" s="35"/>
      <c r="K78" s="35"/>
      <c r="L78" s="35"/>
      <c r="M78" s="35"/>
      <c r="N78" s="35"/>
      <c r="O78" s="35"/>
      <c r="P78" s="214"/>
    </row>
    <row r="79" spans="3:16" x14ac:dyDescent="0.2">
      <c r="C79" s="213"/>
      <c r="D79" s="35"/>
      <c r="E79" s="35"/>
      <c r="F79" s="35"/>
      <c r="G79" s="35"/>
      <c r="H79" s="35"/>
      <c r="I79" s="35"/>
      <c r="J79" s="35"/>
      <c r="K79" s="35"/>
      <c r="L79" s="35"/>
      <c r="M79" s="35"/>
      <c r="N79" s="35"/>
      <c r="O79" s="35"/>
      <c r="P79" s="214"/>
    </row>
    <row r="80" spans="3:16" x14ac:dyDescent="0.2">
      <c r="C80" s="213"/>
      <c r="D80" s="35"/>
      <c r="E80" s="35"/>
      <c r="F80" s="35"/>
      <c r="G80" s="35"/>
      <c r="H80" s="35"/>
      <c r="I80" s="35"/>
      <c r="J80" s="35"/>
      <c r="K80" s="35"/>
      <c r="L80" s="35"/>
      <c r="M80" s="35"/>
      <c r="N80" s="35"/>
      <c r="O80" s="35"/>
      <c r="P80" s="214"/>
    </row>
    <row r="81" spans="2:16" x14ac:dyDescent="0.2">
      <c r="C81" s="215"/>
      <c r="D81" s="216"/>
      <c r="E81" s="216"/>
      <c r="F81" s="216"/>
      <c r="G81" s="216"/>
      <c r="H81" s="216"/>
      <c r="I81" s="216"/>
      <c r="J81" s="216"/>
      <c r="K81" s="216"/>
      <c r="L81" s="216"/>
      <c r="M81" s="216"/>
      <c r="N81" s="216"/>
      <c r="O81" s="216"/>
      <c r="P81" s="217"/>
    </row>
    <row r="84" spans="2:16" ht="15" x14ac:dyDescent="0.25">
      <c r="B84" s="203" t="str">
        <f>Máximo!$B$779</f>
        <v>Serviço</v>
      </c>
    </row>
    <row r="101" spans="2:2" ht="15" x14ac:dyDescent="0.25">
      <c r="B101" s="203" t="str">
        <f>Máximo!$B$785</f>
        <v>Treinamento</v>
      </c>
    </row>
    <row r="118" spans="1:12" ht="15" x14ac:dyDescent="0.25">
      <c r="B118" s="203" t="str">
        <f>Máximo!$B$792</f>
        <v>Arquitetura Física e Lógica</v>
      </c>
    </row>
    <row r="120" spans="1:12" x14ac:dyDescent="0.2">
      <c r="C120" s="739" t="s">
        <v>167</v>
      </c>
      <c r="D120" s="740"/>
      <c r="E120" s="740"/>
      <c r="F120" s="740"/>
      <c r="G120" s="741"/>
    </row>
    <row r="121" spans="1:12" x14ac:dyDescent="0.2">
      <c r="A121" s="45"/>
      <c r="C121" s="707" t="str">
        <f>IF('Prop A'!$E$796="","",'Prop A'!$E$796)</f>
        <v/>
      </c>
      <c r="D121" s="708"/>
      <c r="E121" s="708"/>
      <c r="F121" s="708"/>
      <c r="G121" s="708"/>
      <c r="H121" s="708"/>
      <c r="I121" s="708"/>
      <c r="J121" s="708"/>
      <c r="K121" s="708"/>
      <c r="L121" s="709"/>
    </row>
    <row r="122" spans="1:12" x14ac:dyDescent="0.2">
      <c r="A122" s="45"/>
      <c r="C122" s="710"/>
      <c r="D122" s="711"/>
      <c r="E122" s="711"/>
      <c r="F122" s="711"/>
      <c r="G122" s="711"/>
      <c r="H122" s="711"/>
      <c r="I122" s="711"/>
      <c r="J122" s="711"/>
      <c r="K122" s="711"/>
      <c r="L122" s="712"/>
    </row>
    <row r="123" spans="1:12" x14ac:dyDescent="0.2">
      <c r="A123" s="45"/>
      <c r="C123" s="710"/>
      <c r="D123" s="711"/>
      <c r="E123" s="711"/>
      <c r="F123" s="711"/>
      <c r="G123" s="711"/>
      <c r="H123" s="711"/>
      <c r="I123" s="711"/>
      <c r="J123" s="711"/>
      <c r="K123" s="711"/>
      <c r="L123" s="712"/>
    </row>
    <row r="124" spans="1:12" x14ac:dyDescent="0.2">
      <c r="A124" s="45"/>
      <c r="C124" s="710"/>
      <c r="D124" s="711"/>
      <c r="E124" s="711"/>
      <c r="F124" s="711"/>
      <c r="G124" s="711"/>
      <c r="H124" s="711"/>
      <c r="I124" s="711"/>
      <c r="J124" s="711"/>
      <c r="K124" s="711"/>
      <c r="L124" s="712"/>
    </row>
    <row r="125" spans="1:12" x14ac:dyDescent="0.2">
      <c r="A125" s="45"/>
      <c r="C125" s="710"/>
      <c r="D125" s="711"/>
      <c r="E125" s="711"/>
      <c r="F125" s="711"/>
      <c r="G125" s="711"/>
      <c r="H125" s="711"/>
      <c r="I125" s="711"/>
      <c r="J125" s="711"/>
      <c r="K125" s="711"/>
      <c r="L125" s="712"/>
    </row>
    <row r="126" spans="1:12" x14ac:dyDescent="0.2">
      <c r="A126" s="45"/>
      <c r="C126" s="710"/>
      <c r="D126" s="711"/>
      <c r="E126" s="711"/>
      <c r="F126" s="711"/>
      <c r="G126" s="711"/>
      <c r="H126" s="711"/>
      <c r="I126" s="711"/>
      <c r="J126" s="711"/>
      <c r="K126" s="711"/>
      <c r="L126" s="712"/>
    </row>
    <row r="127" spans="1:12" x14ac:dyDescent="0.2">
      <c r="A127" s="45"/>
      <c r="C127" s="713"/>
      <c r="D127" s="714"/>
      <c r="E127" s="714"/>
      <c r="F127" s="714"/>
      <c r="G127" s="714"/>
      <c r="H127" s="714"/>
      <c r="I127" s="714"/>
      <c r="J127" s="714"/>
      <c r="K127" s="714"/>
      <c r="L127" s="715"/>
    </row>
    <row r="128" spans="1:12" ht="12.75" customHeight="1" x14ac:dyDescent="0.2"/>
    <row r="129" spans="2:16" ht="12.75" customHeight="1" x14ac:dyDescent="0.2"/>
    <row r="130" spans="2:16" ht="12.75" customHeight="1" x14ac:dyDescent="0.25">
      <c r="B130" s="203" t="str">
        <f>Máximo!$B$800</f>
        <v>Cronograma</v>
      </c>
    </row>
    <row r="131" spans="2:16" ht="12.75" customHeight="1" x14ac:dyDescent="0.2"/>
    <row r="132" spans="2:16" x14ac:dyDescent="0.2">
      <c r="B132" s="204"/>
      <c r="C132" s="441" t="s">
        <v>105</v>
      </c>
      <c r="D132" s="441"/>
      <c r="E132" s="441"/>
      <c r="F132" s="442"/>
      <c r="G132" s="205" t="str">
        <f>IF('Prop A'!$E$804="","",'Prop A'!$E$804)</f>
        <v/>
      </c>
      <c r="K132" s="721" t="s">
        <v>106</v>
      </c>
      <c r="L132" s="722"/>
      <c r="M132" s="723"/>
      <c r="N132" s="45"/>
      <c r="O132" s="45"/>
    </row>
    <row r="133" spans="2:16" x14ac:dyDescent="0.2">
      <c r="K133" s="707" t="str">
        <f>IF('Prop A'!$K$804="","",'Prop A'!$K$804)</f>
        <v/>
      </c>
      <c r="L133" s="708"/>
      <c r="M133" s="708"/>
      <c r="N133" s="708"/>
      <c r="O133" s="708"/>
      <c r="P133" s="709"/>
    </row>
    <row r="134" spans="2:16" ht="28.5" customHeight="1" x14ac:dyDescent="0.2">
      <c r="C134" s="441" t="s">
        <v>107</v>
      </c>
      <c r="D134" s="441"/>
      <c r="E134" s="441"/>
      <c r="F134" s="442"/>
      <c r="G134" s="205" t="str">
        <f>IF('Prop A'!$E$808="","",'Prop A'!$E$808)</f>
        <v/>
      </c>
      <c r="K134" s="710"/>
      <c r="L134" s="711"/>
      <c r="M134" s="711"/>
      <c r="N134" s="711"/>
      <c r="O134" s="711"/>
      <c r="P134" s="712"/>
    </row>
    <row r="135" spans="2:16" x14ac:dyDescent="0.2">
      <c r="K135" s="710"/>
      <c r="L135" s="711"/>
      <c r="M135" s="711"/>
      <c r="N135" s="711"/>
      <c r="O135" s="711"/>
      <c r="P135" s="712"/>
    </row>
    <row r="136" spans="2:16" ht="36" customHeight="1" x14ac:dyDescent="0.2">
      <c r="C136" s="441" t="s">
        <v>124</v>
      </c>
      <c r="D136" s="441"/>
      <c r="E136" s="441"/>
      <c r="F136" s="442"/>
      <c r="G136" s="205" t="str">
        <f>IF('Prop A'!$K$808="","",'Prop A'!$K$808)</f>
        <v/>
      </c>
      <c r="K136" s="713"/>
      <c r="L136" s="714"/>
      <c r="M136" s="714"/>
      <c r="N136" s="714"/>
      <c r="O136" s="714"/>
      <c r="P136" s="715"/>
    </row>
    <row r="139" spans="2:16" ht="15" x14ac:dyDescent="0.25">
      <c r="B139" s="203" t="str">
        <f>Máximo!$B$813</f>
        <v>Mapa de Esforço</v>
      </c>
    </row>
    <row r="141" spans="2:16" x14ac:dyDescent="0.2">
      <c r="D141" s="200"/>
      <c r="E141" s="200"/>
      <c r="F141" s="387" t="s">
        <v>71</v>
      </c>
      <c r="G141" s="205" t="str">
        <f>IF('Prop A'!$I$831="","",'Prop A'!$I$831)</f>
        <v/>
      </c>
      <c r="L141" s="387" t="s">
        <v>72</v>
      </c>
      <c r="M141" s="724" t="str">
        <f>IF('Prop A'!$I$850="","",'Prop A'!$I$850)</f>
        <v/>
      </c>
      <c r="N141" s="725"/>
    </row>
    <row r="144" spans="2:16" ht="15" x14ac:dyDescent="0.25">
      <c r="B144" s="203" t="str">
        <f>Máximo!$B$854</f>
        <v>Gestão de Mudança</v>
      </c>
    </row>
    <row r="146" spans="1:16" ht="12.75" customHeight="1" x14ac:dyDescent="0.2">
      <c r="C146" s="766" t="s">
        <v>125</v>
      </c>
      <c r="D146" s="767"/>
      <c r="E146" s="767"/>
      <c r="F146" s="767"/>
      <c r="G146" s="767"/>
      <c r="H146" s="767"/>
      <c r="I146" s="768"/>
    </row>
    <row r="147" spans="1:16" x14ac:dyDescent="0.2">
      <c r="C147" s="707" t="str">
        <f>IF('Prop A'!$F$858="","",'Prop A'!$F$858)</f>
        <v/>
      </c>
      <c r="D147" s="708"/>
      <c r="E147" s="708"/>
      <c r="F147" s="708"/>
      <c r="G147" s="708"/>
      <c r="H147" s="708"/>
      <c r="I147" s="708"/>
      <c r="J147" s="708"/>
      <c r="K147" s="708"/>
      <c r="L147" s="709"/>
    </row>
    <row r="148" spans="1:16" x14ac:dyDescent="0.2">
      <c r="C148" s="710"/>
      <c r="D148" s="711"/>
      <c r="E148" s="711"/>
      <c r="F148" s="711"/>
      <c r="G148" s="711"/>
      <c r="H148" s="711"/>
      <c r="I148" s="711"/>
      <c r="J148" s="711"/>
      <c r="K148" s="711"/>
      <c r="L148" s="712"/>
    </row>
    <row r="149" spans="1:16" x14ac:dyDescent="0.2">
      <c r="C149" s="710"/>
      <c r="D149" s="711"/>
      <c r="E149" s="711"/>
      <c r="F149" s="711"/>
      <c r="G149" s="711"/>
      <c r="H149" s="711"/>
      <c r="I149" s="711"/>
      <c r="J149" s="711"/>
      <c r="K149" s="711"/>
      <c r="L149" s="712"/>
    </row>
    <row r="150" spans="1:16" x14ac:dyDescent="0.2">
      <c r="C150" s="710"/>
      <c r="D150" s="711"/>
      <c r="E150" s="711"/>
      <c r="F150" s="711"/>
      <c r="G150" s="711"/>
      <c r="H150" s="711"/>
      <c r="I150" s="711"/>
      <c r="J150" s="711"/>
      <c r="K150" s="711"/>
      <c r="L150" s="712"/>
    </row>
    <row r="151" spans="1:16" x14ac:dyDescent="0.2">
      <c r="C151" s="710"/>
      <c r="D151" s="711"/>
      <c r="E151" s="711"/>
      <c r="F151" s="711"/>
      <c r="G151" s="711"/>
      <c r="H151" s="711"/>
      <c r="I151" s="711"/>
      <c r="J151" s="711"/>
      <c r="K151" s="711"/>
      <c r="L151" s="712"/>
    </row>
    <row r="152" spans="1:16" x14ac:dyDescent="0.2">
      <c r="C152" s="710"/>
      <c r="D152" s="711"/>
      <c r="E152" s="711"/>
      <c r="F152" s="711"/>
      <c r="G152" s="711"/>
      <c r="H152" s="711"/>
      <c r="I152" s="711"/>
      <c r="J152" s="711"/>
      <c r="K152" s="711"/>
      <c r="L152" s="712"/>
    </row>
    <row r="153" spans="1:16" x14ac:dyDescent="0.2">
      <c r="A153" s="45"/>
      <c r="B153" s="45"/>
      <c r="C153" s="713"/>
      <c r="D153" s="714"/>
      <c r="E153" s="714"/>
      <c r="F153" s="714"/>
      <c r="G153" s="714"/>
      <c r="H153" s="714"/>
      <c r="I153" s="714"/>
      <c r="J153" s="714"/>
      <c r="K153" s="714"/>
      <c r="L153" s="715"/>
      <c r="M153" s="45"/>
      <c r="N153" s="45"/>
    </row>
    <row r="154" spans="1:16" x14ac:dyDescent="0.2">
      <c r="A154" s="45"/>
      <c r="B154" s="45"/>
      <c r="C154" s="45"/>
      <c r="D154" s="45"/>
      <c r="E154" s="45"/>
      <c r="F154" s="45"/>
      <c r="J154" s="45"/>
      <c r="K154" s="45"/>
      <c r="L154" s="45"/>
      <c r="M154" s="45"/>
      <c r="N154" s="45"/>
    </row>
    <row r="155" spans="1:16" x14ac:dyDescent="0.2">
      <c r="A155" s="45"/>
      <c r="B155" s="45"/>
      <c r="C155" s="45"/>
      <c r="D155" s="45"/>
      <c r="E155" s="45"/>
      <c r="F155" s="45"/>
      <c r="J155" s="45"/>
      <c r="K155" s="45"/>
      <c r="L155" s="45"/>
      <c r="M155" s="45"/>
      <c r="N155" s="45"/>
    </row>
    <row r="156" spans="1:16" ht="15" x14ac:dyDescent="0.25">
      <c r="A156" s="45"/>
      <c r="B156" s="203" t="str">
        <f>Máximo!$B$864</f>
        <v>Suporte e Manutenção (Garantia)</v>
      </c>
      <c r="C156" s="45"/>
      <c r="D156" s="45"/>
      <c r="E156" s="45"/>
      <c r="F156" s="45"/>
      <c r="J156" s="45"/>
      <c r="K156" s="45"/>
      <c r="L156" s="45"/>
      <c r="M156" s="45"/>
      <c r="N156" s="45"/>
    </row>
    <row r="157" spans="1:16" x14ac:dyDescent="0.2">
      <c r="A157" s="45"/>
      <c r="B157" s="45"/>
      <c r="C157" s="45"/>
      <c r="D157" s="45"/>
      <c r="E157" s="45"/>
      <c r="F157" s="45"/>
      <c r="J157" s="45"/>
      <c r="K157" s="45"/>
      <c r="L157" s="45"/>
      <c r="M157" s="45"/>
      <c r="N157" s="45"/>
    </row>
    <row r="158" spans="1:16" x14ac:dyDescent="0.2">
      <c r="D158" s="200"/>
      <c r="E158" s="200"/>
      <c r="F158" s="387" t="s">
        <v>201</v>
      </c>
      <c r="G158" s="205" t="str">
        <f>IF('Prop A'!$D$868="","",'Prop A'!$D$868)</f>
        <v/>
      </c>
      <c r="H158" s="45"/>
      <c r="L158" s="387" t="s">
        <v>127</v>
      </c>
      <c r="M158" s="724" t="str">
        <f>IF('Prop A'!$K$868="","",'Prop A'!$K$868)</f>
        <v/>
      </c>
      <c r="N158" s="725"/>
      <c r="O158" s="45"/>
      <c r="P158" s="45"/>
    </row>
    <row r="159" spans="1:16" x14ac:dyDescent="0.2">
      <c r="D159" s="45"/>
      <c r="E159" s="45"/>
      <c r="F159" s="387"/>
      <c r="G159" s="45"/>
      <c r="H159" s="45"/>
      <c r="L159" s="45"/>
      <c r="M159" s="45"/>
      <c r="N159" s="45"/>
      <c r="O159" s="45"/>
      <c r="P159" s="45"/>
    </row>
    <row r="160" spans="1:16" x14ac:dyDescent="0.2">
      <c r="D160" s="200"/>
      <c r="E160" s="200"/>
      <c r="F160" s="387" t="s">
        <v>128</v>
      </c>
      <c r="G160" s="205" t="str">
        <f>IF('Prop A'!$D$870="","",'Prop A'!$D$870)</f>
        <v/>
      </c>
      <c r="H160" s="45"/>
      <c r="L160" s="387" t="s">
        <v>129</v>
      </c>
      <c r="M160" s="724" t="str">
        <f>IF('Prop A'!$K$870="","",'Prop A'!$K$870)</f>
        <v/>
      </c>
      <c r="N160" s="725"/>
      <c r="O160" s="45"/>
      <c r="P160" s="45"/>
    </row>
    <row r="161" spans="1:16" x14ac:dyDescent="0.2">
      <c r="A161" s="45"/>
      <c r="B161" s="45"/>
      <c r="C161" s="45"/>
      <c r="D161" s="45"/>
      <c r="E161" s="45"/>
      <c r="F161" s="387"/>
      <c r="J161" s="45"/>
      <c r="K161" s="45"/>
      <c r="L161" s="45"/>
      <c r="M161" s="45"/>
      <c r="N161" s="45"/>
    </row>
    <row r="162" spans="1:16" ht="12.75" customHeight="1" x14ac:dyDescent="0.2">
      <c r="A162" s="45"/>
      <c r="B162" s="45"/>
      <c r="C162" s="721" t="s">
        <v>205</v>
      </c>
      <c r="D162" s="722"/>
      <c r="E162" s="723"/>
      <c r="F162" s="45"/>
      <c r="G162" s="45"/>
      <c r="J162" s="45"/>
      <c r="K162" s="721" t="s">
        <v>147</v>
      </c>
      <c r="L162" s="722"/>
      <c r="M162" s="723"/>
      <c r="N162" s="45"/>
      <c r="O162" s="45"/>
    </row>
    <row r="163" spans="1:16" x14ac:dyDescent="0.2">
      <c r="A163" s="45"/>
      <c r="B163" s="45"/>
      <c r="C163" s="707" t="str">
        <f>IF('Prop A'!$D$878="","",'Prop A'!$D$878)</f>
        <v/>
      </c>
      <c r="D163" s="708"/>
      <c r="E163" s="708"/>
      <c r="F163" s="708"/>
      <c r="G163" s="708"/>
      <c r="H163" s="709"/>
      <c r="J163" s="45"/>
      <c r="K163" s="707" t="str">
        <f>IF('Prop A'!$K$878="","",'Prop A'!$K$878)</f>
        <v/>
      </c>
      <c r="L163" s="708"/>
      <c r="M163" s="708"/>
      <c r="N163" s="708"/>
      <c r="O163" s="708"/>
      <c r="P163" s="709"/>
    </row>
    <row r="164" spans="1:16" x14ac:dyDescent="0.2">
      <c r="A164" s="45"/>
      <c r="B164" s="45"/>
      <c r="C164" s="710"/>
      <c r="D164" s="711"/>
      <c r="E164" s="711"/>
      <c r="F164" s="711"/>
      <c r="G164" s="711"/>
      <c r="H164" s="712"/>
      <c r="J164" s="45"/>
      <c r="K164" s="710"/>
      <c r="L164" s="711"/>
      <c r="M164" s="711"/>
      <c r="N164" s="711"/>
      <c r="O164" s="711"/>
      <c r="P164" s="712"/>
    </row>
    <row r="165" spans="1:16" x14ac:dyDescent="0.2">
      <c r="A165" s="45"/>
      <c r="B165" s="45"/>
      <c r="C165" s="710"/>
      <c r="D165" s="711"/>
      <c r="E165" s="711"/>
      <c r="F165" s="711"/>
      <c r="G165" s="711"/>
      <c r="H165" s="712"/>
      <c r="J165" s="45"/>
      <c r="K165" s="710"/>
      <c r="L165" s="711"/>
      <c r="M165" s="711"/>
      <c r="N165" s="711"/>
      <c r="O165" s="711"/>
      <c r="P165" s="712"/>
    </row>
    <row r="166" spans="1:16" x14ac:dyDescent="0.2">
      <c r="A166" s="45"/>
      <c r="B166" s="45"/>
      <c r="C166" s="710"/>
      <c r="D166" s="711"/>
      <c r="E166" s="711"/>
      <c r="F166" s="711"/>
      <c r="G166" s="711"/>
      <c r="H166" s="712"/>
      <c r="J166" s="45"/>
      <c r="K166" s="710"/>
      <c r="L166" s="711"/>
      <c r="M166" s="711"/>
      <c r="N166" s="711"/>
      <c r="O166" s="711"/>
      <c r="P166" s="712"/>
    </row>
    <row r="167" spans="1:16" x14ac:dyDescent="0.2">
      <c r="A167" s="45"/>
      <c r="B167" s="45"/>
      <c r="C167" s="710"/>
      <c r="D167" s="711"/>
      <c r="E167" s="711"/>
      <c r="F167" s="711"/>
      <c r="G167" s="711"/>
      <c r="H167" s="712"/>
      <c r="J167" s="45"/>
      <c r="K167" s="710"/>
      <c r="L167" s="711"/>
      <c r="M167" s="711"/>
      <c r="N167" s="711"/>
      <c r="O167" s="711"/>
      <c r="P167" s="712"/>
    </row>
    <row r="168" spans="1:16" x14ac:dyDescent="0.2">
      <c r="A168" s="45"/>
      <c r="B168" s="45"/>
      <c r="C168" s="710"/>
      <c r="D168" s="711"/>
      <c r="E168" s="711"/>
      <c r="F168" s="711"/>
      <c r="G168" s="711"/>
      <c r="H168" s="712"/>
      <c r="J168" s="45"/>
      <c r="K168" s="710"/>
      <c r="L168" s="711"/>
      <c r="M168" s="711"/>
      <c r="N168" s="711"/>
      <c r="O168" s="711"/>
      <c r="P168" s="712"/>
    </row>
    <row r="169" spans="1:16" x14ac:dyDescent="0.2">
      <c r="A169" s="45"/>
      <c r="B169" s="45"/>
      <c r="C169" s="713"/>
      <c r="D169" s="714"/>
      <c r="E169" s="714"/>
      <c r="F169" s="714"/>
      <c r="G169" s="714"/>
      <c r="H169" s="715"/>
      <c r="J169" s="45"/>
      <c r="K169" s="713"/>
      <c r="L169" s="714"/>
      <c r="M169" s="714"/>
      <c r="N169" s="714"/>
      <c r="O169" s="714"/>
      <c r="P169" s="715"/>
    </row>
    <row r="170" spans="1:16" x14ac:dyDescent="0.2">
      <c r="A170" s="45"/>
      <c r="B170" s="45"/>
      <c r="C170" s="45"/>
      <c r="D170" s="45"/>
      <c r="E170" s="45"/>
      <c r="F170" s="45"/>
      <c r="J170" s="45"/>
      <c r="K170" s="45"/>
      <c r="L170" s="45"/>
      <c r="M170" s="45"/>
      <c r="N170" s="45"/>
    </row>
    <row r="171" spans="1:16" ht="26.25" customHeight="1" x14ac:dyDescent="0.2">
      <c r="C171" s="441" t="s">
        <v>149</v>
      </c>
      <c r="D171" s="441"/>
      <c r="E171" s="441"/>
      <c r="F171" s="442"/>
      <c r="G171" s="218" t="str">
        <f>IF('Prop A'!$D$887="","",'Prop A'!$D$887)</f>
        <v/>
      </c>
      <c r="H171" s="45"/>
      <c r="L171" s="45"/>
      <c r="M171" s="45"/>
      <c r="N171" s="45"/>
      <c r="O171" s="45"/>
      <c r="P171" s="45"/>
    </row>
    <row r="172" spans="1:16" x14ac:dyDescent="0.2">
      <c r="A172" s="45"/>
      <c r="B172" s="45"/>
      <c r="C172" s="45"/>
      <c r="D172" s="45"/>
      <c r="E172" s="45"/>
      <c r="F172" s="45"/>
      <c r="J172" s="45"/>
      <c r="K172" s="45"/>
      <c r="L172" s="45"/>
      <c r="M172" s="45"/>
      <c r="N172" s="45"/>
    </row>
    <row r="173" spans="1:16" ht="12.75" customHeight="1" x14ac:dyDescent="0.2">
      <c r="A173" s="45"/>
      <c r="B173" s="45"/>
      <c r="C173" s="721" t="s">
        <v>146</v>
      </c>
      <c r="D173" s="722"/>
      <c r="E173" s="722"/>
      <c r="F173" s="723"/>
      <c r="G173" s="45"/>
      <c r="J173" s="45"/>
      <c r="K173" s="45"/>
      <c r="L173" s="45"/>
      <c r="M173" s="45"/>
      <c r="N173" s="45"/>
    </row>
    <row r="174" spans="1:16" x14ac:dyDescent="0.2">
      <c r="A174" s="45"/>
      <c r="B174" s="45"/>
      <c r="C174" s="707" t="str">
        <f>IF('Prop A'!$D$891="","",'Prop A'!$D$891)</f>
        <v/>
      </c>
      <c r="D174" s="708"/>
      <c r="E174" s="708"/>
      <c r="F174" s="708"/>
      <c r="G174" s="708"/>
      <c r="H174" s="708"/>
      <c r="I174" s="708"/>
      <c r="J174" s="708"/>
      <c r="K174" s="708"/>
      <c r="L174" s="709"/>
      <c r="M174" s="45"/>
      <c r="N174" s="45"/>
    </row>
    <row r="175" spans="1:16" x14ac:dyDescent="0.2">
      <c r="A175" s="45"/>
      <c r="B175" s="45"/>
      <c r="C175" s="710"/>
      <c r="D175" s="711"/>
      <c r="E175" s="711"/>
      <c r="F175" s="711"/>
      <c r="G175" s="711"/>
      <c r="H175" s="711"/>
      <c r="I175" s="711"/>
      <c r="J175" s="711"/>
      <c r="K175" s="711"/>
      <c r="L175" s="712"/>
      <c r="M175" s="45"/>
      <c r="N175" s="45"/>
    </row>
    <row r="176" spans="1:16" x14ac:dyDescent="0.2">
      <c r="A176" s="45"/>
      <c r="B176" s="45"/>
      <c r="C176" s="710"/>
      <c r="D176" s="711"/>
      <c r="E176" s="711"/>
      <c r="F176" s="711"/>
      <c r="G176" s="711"/>
      <c r="H176" s="711"/>
      <c r="I176" s="711"/>
      <c r="J176" s="711"/>
      <c r="K176" s="711"/>
      <c r="L176" s="712"/>
      <c r="M176" s="45"/>
      <c r="N176" s="45"/>
    </row>
    <row r="177" spans="1:17" x14ac:dyDescent="0.2">
      <c r="A177" s="45"/>
      <c r="B177" s="45"/>
      <c r="C177" s="710"/>
      <c r="D177" s="711"/>
      <c r="E177" s="711"/>
      <c r="F177" s="711"/>
      <c r="G177" s="711"/>
      <c r="H177" s="711"/>
      <c r="I177" s="711"/>
      <c r="J177" s="711"/>
      <c r="K177" s="711"/>
      <c r="L177" s="712"/>
      <c r="M177" s="45"/>
      <c r="N177" s="45"/>
    </row>
    <row r="178" spans="1:17" x14ac:dyDescent="0.2">
      <c r="A178" s="45"/>
      <c r="B178" s="45"/>
      <c r="C178" s="710"/>
      <c r="D178" s="711"/>
      <c r="E178" s="711"/>
      <c r="F178" s="711"/>
      <c r="G178" s="711"/>
      <c r="H178" s="711"/>
      <c r="I178" s="711"/>
      <c r="J178" s="711"/>
      <c r="K178" s="711"/>
      <c r="L178" s="712"/>
      <c r="M178" s="45"/>
      <c r="N178" s="45"/>
    </row>
    <row r="179" spans="1:17" x14ac:dyDescent="0.2">
      <c r="A179" s="45"/>
      <c r="B179" s="45"/>
      <c r="C179" s="710"/>
      <c r="D179" s="711"/>
      <c r="E179" s="711"/>
      <c r="F179" s="711"/>
      <c r="G179" s="711"/>
      <c r="H179" s="711"/>
      <c r="I179" s="711"/>
      <c r="J179" s="711"/>
      <c r="K179" s="711"/>
      <c r="L179" s="712"/>
      <c r="M179" s="45"/>
      <c r="N179" s="45"/>
    </row>
    <row r="180" spans="1:17" x14ac:dyDescent="0.2">
      <c r="A180" s="45"/>
      <c r="B180" s="45"/>
      <c r="C180" s="713"/>
      <c r="D180" s="714"/>
      <c r="E180" s="714"/>
      <c r="F180" s="714"/>
      <c r="G180" s="714"/>
      <c r="H180" s="714"/>
      <c r="I180" s="714"/>
      <c r="J180" s="714"/>
      <c r="K180" s="714"/>
      <c r="L180" s="715"/>
      <c r="M180" s="45"/>
      <c r="N180" s="45"/>
    </row>
    <row r="181" spans="1:17" x14ac:dyDescent="0.2">
      <c r="A181" s="45"/>
      <c r="B181" s="45"/>
      <c r="C181" s="45"/>
      <c r="D181" s="45"/>
      <c r="E181" s="45"/>
      <c r="F181" s="45"/>
      <c r="J181" s="45"/>
      <c r="K181" s="45"/>
      <c r="L181" s="45"/>
      <c r="M181" s="45"/>
      <c r="N181" s="45"/>
    </row>
    <row r="182" spans="1:17" x14ac:dyDescent="0.2">
      <c r="A182" s="45"/>
      <c r="B182" s="45"/>
      <c r="C182" s="45"/>
      <c r="D182" s="45"/>
      <c r="E182" s="45"/>
      <c r="F182" s="45"/>
      <c r="J182" s="45"/>
      <c r="K182" s="45"/>
      <c r="L182" s="45"/>
      <c r="M182" s="45"/>
      <c r="N182" s="45"/>
    </row>
    <row r="183" spans="1:17" ht="15" x14ac:dyDescent="0.25">
      <c r="A183" s="45"/>
      <c r="B183" s="203" t="s">
        <v>202</v>
      </c>
      <c r="C183" s="45"/>
      <c r="D183" s="45"/>
      <c r="E183" s="45"/>
      <c r="F183" s="45"/>
      <c r="J183" s="45"/>
      <c r="K183" s="45"/>
      <c r="L183" s="45"/>
      <c r="M183" s="45"/>
      <c r="N183" s="45"/>
    </row>
    <row r="184" spans="1:17" ht="15" x14ac:dyDescent="0.25">
      <c r="A184" s="45"/>
      <c r="B184" s="203"/>
      <c r="C184" s="45"/>
      <c r="D184" s="45"/>
      <c r="E184" s="45"/>
      <c r="F184" s="45"/>
      <c r="J184" s="45"/>
      <c r="K184" s="45"/>
      <c r="L184" s="45"/>
      <c r="M184" s="45"/>
      <c r="N184" s="45"/>
    </row>
    <row r="185" spans="1:17" ht="30" x14ac:dyDescent="0.2">
      <c r="A185" s="45"/>
      <c r="B185" s="45"/>
      <c r="C185" s="466" t="s">
        <v>156</v>
      </c>
      <c r="D185" s="467"/>
      <c r="E185" s="466" t="s">
        <v>157</v>
      </c>
      <c r="F185" s="467"/>
      <c r="G185" s="466" t="s">
        <v>158</v>
      </c>
      <c r="H185" s="467"/>
      <c r="I185" s="466" t="s">
        <v>159</v>
      </c>
      <c r="J185" s="467"/>
      <c r="K185" s="386" t="s">
        <v>160</v>
      </c>
      <c r="L185" s="386" t="s">
        <v>161</v>
      </c>
      <c r="M185" s="466" t="s">
        <v>162</v>
      </c>
      <c r="N185" s="467"/>
      <c r="O185" s="386" t="s">
        <v>163</v>
      </c>
      <c r="P185" s="45"/>
      <c r="Q185" s="45"/>
    </row>
    <row r="186" spans="1:17" x14ac:dyDescent="0.2">
      <c r="A186" s="45"/>
      <c r="B186" s="45"/>
      <c r="C186" s="695" t="str">
        <f>IF('Prop A'!$B$904="","",'Prop A'!$B$904)</f>
        <v/>
      </c>
      <c r="D186" s="696"/>
      <c r="E186" s="695" t="str">
        <f>IF('Prop A'!$C$904="","",'Prop A'!$C$904)</f>
        <v/>
      </c>
      <c r="F186" s="696"/>
      <c r="G186" s="695" t="str">
        <f>IF('Prop A'!$D$904="","",'Prop A'!$D$904)</f>
        <v/>
      </c>
      <c r="H186" s="696"/>
      <c r="I186" s="695" t="str">
        <f>IF('Prop A'!$E$904="","",'Prop A'!$E$904)</f>
        <v/>
      </c>
      <c r="J186" s="696"/>
      <c r="K186" s="230" t="str">
        <f>IF('Prop A'!$F$904="","",'Prop A'!$F$904)</f>
        <v/>
      </c>
      <c r="L186" s="230" t="str">
        <f>IF('Prop A'!$G$904="","",'Prop A'!$G$904)</f>
        <v/>
      </c>
      <c r="M186" s="695" t="str">
        <f>IF('Prop A'!$H$904="","",'Prop A'!$H$904)</f>
        <v/>
      </c>
      <c r="N186" s="696"/>
      <c r="O186" s="230" t="str">
        <f>IF('Prop A'!$I$904="","",'Prop A'!$I$904)</f>
        <v/>
      </c>
      <c r="P186" s="45"/>
      <c r="Q186" s="45"/>
    </row>
    <row r="187" spans="1:17" x14ac:dyDescent="0.2">
      <c r="A187" s="45"/>
      <c r="B187" s="45"/>
      <c r="C187" s="695" t="str">
        <f>IF('Prop A'!$B$905="","",'Prop A'!$B$905)</f>
        <v/>
      </c>
      <c r="D187" s="696"/>
      <c r="E187" s="695" t="str">
        <f>IF('Prop A'!$C$905="","",'Prop A'!$C$905)</f>
        <v/>
      </c>
      <c r="F187" s="696"/>
      <c r="G187" s="695" t="str">
        <f>IF('Prop A'!$D$905="","",'Prop A'!$D$905)</f>
        <v/>
      </c>
      <c r="H187" s="696"/>
      <c r="I187" s="695" t="str">
        <f>IF('Prop A'!$E$905="","",'Prop A'!$E$905)</f>
        <v/>
      </c>
      <c r="J187" s="696"/>
      <c r="K187" s="230" t="str">
        <f>IF('Prop A'!$F$905="","",'Prop A'!$F$905)</f>
        <v/>
      </c>
      <c r="L187" s="230" t="str">
        <f>IF('Prop A'!$G$905="","",'Prop A'!$G$905)</f>
        <v/>
      </c>
      <c r="M187" s="695" t="str">
        <f>IF('Prop A'!$H$905="","",'Prop A'!$H$905)</f>
        <v/>
      </c>
      <c r="N187" s="696"/>
      <c r="O187" s="230" t="str">
        <f>IF('Prop A'!$I$905="","",'Prop A'!$I$905)</f>
        <v/>
      </c>
      <c r="P187" s="45"/>
      <c r="Q187" s="45"/>
    </row>
    <row r="188" spans="1:17" x14ac:dyDescent="0.2">
      <c r="A188" s="45"/>
      <c r="B188" s="45"/>
      <c r="C188" s="695" t="str">
        <f>IF('Prop A'!$B$906="","",'Prop A'!$B$906)</f>
        <v/>
      </c>
      <c r="D188" s="696"/>
      <c r="E188" s="695" t="str">
        <f>IF('Prop A'!$C$906="","",'Prop A'!$C$906)</f>
        <v/>
      </c>
      <c r="F188" s="696"/>
      <c r="G188" s="695" t="str">
        <f>IF('Prop A'!$D$906="","",'Prop A'!$D$906)</f>
        <v/>
      </c>
      <c r="H188" s="696"/>
      <c r="I188" s="695" t="str">
        <f>IF('Prop A'!$E$906="","",'Prop A'!$E$906)</f>
        <v/>
      </c>
      <c r="J188" s="696"/>
      <c r="K188" s="230" t="str">
        <f>IF('Prop A'!$F$906="","",'Prop A'!$F$906)</f>
        <v/>
      </c>
      <c r="L188" s="230" t="str">
        <f>IF('Prop A'!$G$906="","",'Prop A'!$G$906)</f>
        <v/>
      </c>
      <c r="M188" s="695" t="str">
        <f>IF('Prop A'!$H$906="","",'Prop A'!$H$906)</f>
        <v/>
      </c>
      <c r="N188" s="696"/>
      <c r="O188" s="230" t="str">
        <f>IF('Prop A'!$I$906="","",'Prop A'!$I$906)</f>
        <v/>
      </c>
      <c r="P188" s="45"/>
      <c r="Q188" s="45"/>
    </row>
    <row r="189" spans="1:17" x14ac:dyDescent="0.2">
      <c r="A189" s="45"/>
      <c r="B189" s="45"/>
      <c r="C189" s="695" t="str">
        <f>IF('Prop A'!$B$907="","",'Prop A'!$B$907)</f>
        <v/>
      </c>
      <c r="D189" s="696"/>
      <c r="E189" s="695" t="str">
        <f>IF('Prop A'!$C$907="","",'Prop A'!$C$907)</f>
        <v/>
      </c>
      <c r="F189" s="696"/>
      <c r="G189" s="695" t="str">
        <f>IF('Prop A'!$D$907="","",'Prop A'!$D$907)</f>
        <v/>
      </c>
      <c r="H189" s="696"/>
      <c r="I189" s="695" t="str">
        <f>IF('Prop A'!$E$907="","",'Prop A'!$E$907)</f>
        <v/>
      </c>
      <c r="J189" s="696"/>
      <c r="K189" s="230" t="str">
        <f>IF('Prop A'!$F$907="","",'Prop A'!$F$907)</f>
        <v/>
      </c>
      <c r="L189" s="230" t="str">
        <f>IF('Prop A'!$G$907="","",'Prop A'!$G$907)</f>
        <v/>
      </c>
      <c r="M189" s="695" t="str">
        <f>IF('Prop A'!$H$907="","",'Prop A'!$H$907)</f>
        <v/>
      </c>
      <c r="N189" s="696"/>
      <c r="O189" s="230" t="str">
        <f>IF('Prop A'!$I$907="","",'Prop A'!$I$907)</f>
        <v/>
      </c>
      <c r="P189" s="45"/>
      <c r="Q189" s="45"/>
    </row>
    <row r="190" spans="1:17" x14ac:dyDescent="0.2">
      <c r="A190" s="45"/>
      <c r="B190" s="45"/>
      <c r="C190" s="695" t="str">
        <f>IF('Prop A'!$B$908="","",'Prop A'!$B$908)</f>
        <v/>
      </c>
      <c r="D190" s="696"/>
      <c r="E190" s="695" t="str">
        <f>IF('Prop A'!$C$908="","",'Prop A'!$C$908)</f>
        <v/>
      </c>
      <c r="F190" s="696"/>
      <c r="G190" s="695" t="str">
        <f>IF('Prop A'!$D$908="","",'Prop A'!$D$908)</f>
        <v/>
      </c>
      <c r="H190" s="696"/>
      <c r="I190" s="695" t="str">
        <f>IF('Prop A'!$E$908="","",'Prop A'!$E$908)</f>
        <v/>
      </c>
      <c r="J190" s="696"/>
      <c r="K190" s="230" t="str">
        <f>IF('Prop A'!$F$908="","",'Prop A'!$F$908)</f>
        <v/>
      </c>
      <c r="L190" s="230" t="str">
        <f>IF('Prop A'!$G$908="","",'Prop A'!$G$908)</f>
        <v/>
      </c>
      <c r="M190" s="695" t="str">
        <f>IF('Prop A'!$H$908="","",'Prop A'!$H$908)</f>
        <v/>
      </c>
      <c r="N190" s="696"/>
      <c r="O190" s="230" t="str">
        <f>IF('Prop A'!$I$908="","",'Prop A'!$I$908)</f>
        <v/>
      </c>
      <c r="P190" s="45"/>
      <c r="Q190" s="45"/>
    </row>
    <row r="191" spans="1:17" x14ac:dyDescent="0.2">
      <c r="A191" s="45"/>
      <c r="B191" s="45"/>
      <c r="C191" s="695" t="str">
        <f>IF('Prop A'!$B$909="","",'Prop A'!$B$909)</f>
        <v/>
      </c>
      <c r="D191" s="696"/>
      <c r="E191" s="695" t="str">
        <f>IF('Prop A'!$C$909="","",'Prop A'!$C$909)</f>
        <v/>
      </c>
      <c r="F191" s="696"/>
      <c r="G191" s="695" t="str">
        <f>IF('Prop A'!$D$909="","",'Prop A'!$D$909)</f>
        <v/>
      </c>
      <c r="H191" s="696"/>
      <c r="I191" s="695" t="str">
        <f>IF('Prop A'!$E$909="","",'Prop A'!$E$909)</f>
        <v/>
      </c>
      <c r="J191" s="696"/>
      <c r="K191" s="230" t="str">
        <f>IF('Prop A'!$F$909="","",'Prop A'!$F$909)</f>
        <v/>
      </c>
      <c r="L191" s="230" t="str">
        <f>IF('Prop A'!$G$909="","",'Prop A'!$G$909)</f>
        <v/>
      </c>
      <c r="M191" s="695" t="str">
        <f>IF('Prop A'!$H$909="","",'Prop A'!$H$909)</f>
        <v/>
      </c>
      <c r="N191" s="696"/>
      <c r="O191" s="230" t="str">
        <f>IF('Prop A'!$I$909="","",'Prop A'!$I$909)</f>
        <v/>
      </c>
      <c r="P191" s="45"/>
      <c r="Q191" s="45"/>
    </row>
    <row r="192" spans="1:17" x14ac:dyDescent="0.2">
      <c r="A192" s="45"/>
      <c r="B192" s="45"/>
      <c r="C192" s="695" t="str">
        <f>IF('Prop A'!$B$910="","",'Prop A'!$B$910)</f>
        <v/>
      </c>
      <c r="D192" s="696"/>
      <c r="E192" s="695" t="str">
        <f>IF('Prop A'!$C$910="","",'Prop A'!$C$910)</f>
        <v/>
      </c>
      <c r="F192" s="696"/>
      <c r="G192" s="695" t="str">
        <f>IF('Prop A'!$D$910="","",'Prop A'!D$910)</f>
        <v/>
      </c>
      <c r="H192" s="696"/>
      <c r="I192" s="695" t="str">
        <f>IF('Prop A'!$E$910="","",'Prop A'!$E$910)</f>
        <v/>
      </c>
      <c r="J192" s="696"/>
      <c r="K192" s="230" t="str">
        <f>IF('Prop A'!$F$910="","",'Prop A'!$F$910)</f>
        <v/>
      </c>
      <c r="L192" s="230" t="str">
        <f>IF('Prop A'!$G$910="","",'Prop A'!$G$910)</f>
        <v/>
      </c>
      <c r="M192" s="695" t="str">
        <f>IF('Prop A'!$H$910="","",'Prop A'!$H$910)</f>
        <v/>
      </c>
      <c r="N192" s="696"/>
      <c r="O192" s="230" t="str">
        <f>IF('Prop A'!$I$910="","",'Prop A'!$I$910)</f>
        <v/>
      </c>
      <c r="P192" s="45"/>
      <c r="Q192" s="45"/>
    </row>
    <row r="193" spans="1:17" x14ac:dyDescent="0.2">
      <c r="A193" s="45"/>
      <c r="B193" s="45"/>
      <c r="C193" s="695" t="str">
        <f>IF('Prop A'!$B$911="","",'Prop A'!$B$911)</f>
        <v/>
      </c>
      <c r="D193" s="696"/>
      <c r="E193" s="695" t="str">
        <f>IF('Prop A'!$C$911="","",'Prop A'!$C$911)</f>
        <v/>
      </c>
      <c r="F193" s="696"/>
      <c r="G193" s="695" t="str">
        <f>IF('Prop A'!D911="","",'Prop A'!D911)</f>
        <v/>
      </c>
      <c r="H193" s="696"/>
      <c r="I193" s="695" t="str">
        <f>IF('Prop A'!$E$911="","",'Prop A'!$E$911)</f>
        <v/>
      </c>
      <c r="J193" s="696"/>
      <c r="K193" s="230" t="str">
        <f>IF('Prop A'!$F$911="","",'Prop A'!$F$911)</f>
        <v/>
      </c>
      <c r="L193" s="230" t="str">
        <f>IF('Prop A'!$G$911="","",'Prop A'!$G$911)</f>
        <v/>
      </c>
      <c r="M193" s="695" t="str">
        <f>IF('Prop A'!$H$911="","",'Prop A'!$H$911)</f>
        <v/>
      </c>
      <c r="N193" s="696"/>
      <c r="O193" s="230" t="str">
        <f>IF('Prop A'!$I$911="","",'Prop A'!$I$911)</f>
        <v/>
      </c>
      <c r="P193" s="45"/>
      <c r="Q193" s="45"/>
    </row>
    <row r="194" spans="1:17" x14ac:dyDescent="0.2">
      <c r="A194" s="45"/>
      <c r="B194" s="45"/>
      <c r="C194" s="695" t="str">
        <f>IF('Prop A'!$B$912="","",'Prop A'!$B$912)</f>
        <v/>
      </c>
      <c r="D194" s="696"/>
      <c r="E194" s="695" t="str">
        <f>IF('Prop A'!$C$912="","",'Prop A'!$C$912)</f>
        <v/>
      </c>
      <c r="F194" s="696"/>
      <c r="G194" s="695" t="str">
        <f>IF('Prop A'!$D$912="","",'Prop A'!$D$912)</f>
        <v/>
      </c>
      <c r="H194" s="696"/>
      <c r="I194" s="695" t="str">
        <f>IF('Prop A'!$E$912="","",'Prop A'!$E$912)</f>
        <v/>
      </c>
      <c r="J194" s="696"/>
      <c r="K194" s="230" t="str">
        <f>IF('Prop A'!$F$912="","",'Prop A'!$F$912)</f>
        <v/>
      </c>
      <c r="L194" s="230" t="str">
        <f>IF('Prop A'!$G$912="","",'Prop A'!$G$912)</f>
        <v/>
      </c>
      <c r="M194" s="695" t="str">
        <f>IF('Prop A'!$H$912="","",'Prop A'!$H$912)</f>
        <v/>
      </c>
      <c r="N194" s="696"/>
      <c r="O194" s="230" t="str">
        <f>IF('Prop A'!$I$912="","",'Prop A'!$I$912)</f>
        <v/>
      </c>
      <c r="P194" s="45"/>
      <c r="Q194" s="45"/>
    </row>
    <row r="195" spans="1:17" x14ac:dyDescent="0.2">
      <c r="A195" s="45"/>
      <c r="B195" s="45"/>
      <c r="C195" s="695" t="str">
        <f>IF('Prop A'!$B$913="","",'Prop A'!$B$913)</f>
        <v/>
      </c>
      <c r="D195" s="696"/>
      <c r="E195" s="695" t="str">
        <f>IF('Prop A'!$C$913="","",'Prop A'!$C$913)</f>
        <v/>
      </c>
      <c r="F195" s="696"/>
      <c r="G195" s="695" t="str">
        <f>IF('Prop A'!$D$913="","",'Prop A'!$D$913)</f>
        <v/>
      </c>
      <c r="H195" s="696"/>
      <c r="I195" s="695" t="str">
        <f>IF('Prop A'!$E$913="","",'Prop A'!$E$913)</f>
        <v/>
      </c>
      <c r="J195" s="696"/>
      <c r="K195" s="230" t="str">
        <f>IF('Prop A'!$F$913="","",'Prop A'!$F$913)</f>
        <v/>
      </c>
      <c r="L195" s="230" t="str">
        <f>IF('Prop A'!$G$913="","",'Prop A'!$G$913)</f>
        <v/>
      </c>
      <c r="M195" s="695" t="str">
        <f>IF('Prop A'!$H$913="","",'Prop A'!$H$913)</f>
        <v/>
      </c>
      <c r="N195" s="696"/>
      <c r="O195" s="230" t="str">
        <f>IF('Prop A'!$I$913="","",'Prop A'!$I$913)</f>
        <v/>
      </c>
      <c r="P195" s="45"/>
      <c r="Q195" s="45"/>
    </row>
    <row r="196" spans="1:17" x14ac:dyDescent="0.2">
      <c r="A196" s="45"/>
      <c r="B196" s="45"/>
      <c r="C196" s="695" t="str">
        <f>IF('Prop A'!$B$914="","",'Prop A'!$B$914)</f>
        <v/>
      </c>
      <c r="D196" s="696"/>
      <c r="E196" s="695" t="str">
        <f>IF('Prop A'!$C$914="","",'Prop A'!$C$914)</f>
        <v/>
      </c>
      <c r="F196" s="696"/>
      <c r="G196" s="695" t="str">
        <f>IF('Prop A'!$D$914="","",'Prop A'!$D$914)</f>
        <v/>
      </c>
      <c r="H196" s="696"/>
      <c r="I196" s="695" t="str">
        <f>IF('Prop A'!$E$914="","",'Prop A'!$E$914)</f>
        <v/>
      </c>
      <c r="J196" s="696"/>
      <c r="K196" s="230" t="str">
        <f>IF('Prop A'!$F$914="","",'Prop A'!$F$914)</f>
        <v/>
      </c>
      <c r="L196" s="230" t="str">
        <f>IF('Prop A'!$G$914="","",'Prop A'!$G$914)</f>
        <v/>
      </c>
      <c r="M196" s="695" t="str">
        <f>IF('Prop A'!$H$914="","",'Prop A'!$H$914)</f>
        <v/>
      </c>
      <c r="N196" s="696"/>
      <c r="O196" s="230" t="str">
        <f>IF('Prop A'!$I$914="","",'Prop A'!$I$914)</f>
        <v/>
      </c>
      <c r="P196" s="45"/>
      <c r="Q196" s="45"/>
    </row>
    <row r="197" spans="1:17" x14ac:dyDescent="0.2">
      <c r="A197" s="45"/>
      <c r="B197" s="45"/>
      <c r="C197" s="45"/>
      <c r="D197" s="45"/>
      <c r="E197" s="45"/>
      <c r="F197" s="45"/>
      <c r="G197" s="45"/>
      <c r="H197" s="45"/>
      <c r="I197" s="45"/>
      <c r="J197" s="45"/>
      <c r="K197" s="45"/>
      <c r="L197" s="45"/>
    </row>
    <row r="198" spans="1:17" x14ac:dyDescent="0.2">
      <c r="A198" s="45"/>
      <c r="B198" s="45"/>
      <c r="C198" s="45"/>
      <c r="D198" s="45"/>
      <c r="E198" s="45"/>
      <c r="F198" s="45"/>
      <c r="G198" s="45"/>
      <c r="H198" s="45"/>
      <c r="I198" s="45"/>
      <c r="J198" s="45"/>
      <c r="K198" s="45"/>
      <c r="L198" s="45"/>
    </row>
    <row r="199" spans="1:17" ht="15" x14ac:dyDescent="0.25">
      <c r="A199" s="45"/>
      <c r="B199" s="203" t="s">
        <v>206</v>
      </c>
      <c r="C199" s="45"/>
      <c r="D199" s="45"/>
      <c r="E199" s="45"/>
      <c r="F199" s="45"/>
      <c r="G199" s="45"/>
      <c r="H199" s="45"/>
      <c r="I199" s="45"/>
      <c r="J199" s="45"/>
      <c r="K199" s="45"/>
      <c r="L199" s="45"/>
    </row>
    <row r="200" spans="1:17" ht="15" x14ac:dyDescent="0.25">
      <c r="A200" s="45"/>
      <c r="B200" s="203"/>
      <c r="C200" s="45"/>
      <c r="D200" s="45"/>
      <c r="E200" s="45"/>
      <c r="F200" s="45"/>
      <c r="G200" s="45"/>
      <c r="H200" s="45"/>
      <c r="I200" s="45"/>
      <c r="J200" s="45"/>
      <c r="K200" s="45"/>
      <c r="L200" s="45"/>
    </row>
    <row r="201" spans="1:17" ht="27.75" customHeight="1" x14ac:dyDescent="0.2">
      <c r="B201" s="204"/>
      <c r="C201" s="441" t="s">
        <v>257</v>
      </c>
      <c r="D201" s="441"/>
      <c r="E201" s="441"/>
      <c r="F201" s="442"/>
      <c r="G201" s="718" t="str">
        <f>IF('Prop A'!$D$918="","",'Prop A'!$D$918)</f>
        <v>Sim</v>
      </c>
      <c r="K201" s="684" t="s">
        <v>239</v>
      </c>
      <c r="L201" s="744"/>
      <c r="M201" s="744"/>
      <c r="N201" s="744"/>
      <c r="O201" s="685"/>
    </row>
    <row r="202" spans="1:17" x14ac:dyDescent="0.2">
      <c r="C202" s="441"/>
      <c r="D202" s="441"/>
      <c r="E202" s="441"/>
      <c r="F202" s="442"/>
      <c r="G202" s="720"/>
      <c r="K202" s="707" t="str">
        <f>IF('Prop A'!$K$918="","",'Prop A'!$K$918)</f>
        <v/>
      </c>
      <c r="L202" s="708"/>
      <c r="M202" s="708"/>
      <c r="N202" s="708"/>
      <c r="O202" s="708"/>
      <c r="P202" s="709"/>
    </row>
    <row r="203" spans="1:17" x14ac:dyDescent="0.2">
      <c r="C203" s="204"/>
      <c r="D203" s="204"/>
      <c r="E203" s="204"/>
      <c r="F203" s="345"/>
      <c r="G203" s="346"/>
      <c r="H203" s="115"/>
      <c r="K203" s="710"/>
      <c r="L203" s="711"/>
      <c r="M203" s="711"/>
      <c r="N203" s="711"/>
      <c r="O203" s="711"/>
      <c r="P203" s="712"/>
    </row>
    <row r="204" spans="1:17" x14ac:dyDescent="0.2">
      <c r="C204" s="115"/>
      <c r="D204" s="115"/>
      <c r="E204" s="115"/>
      <c r="F204" s="115"/>
      <c r="G204" s="115"/>
      <c r="H204" s="115"/>
      <c r="K204" s="713"/>
      <c r="L204" s="714"/>
      <c r="M204" s="714"/>
      <c r="N204" s="714"/>
      <c r="O204" s="714"/>
      <c r="P204" s="715"/>
    </row>
    <row r="205" spans="1:17" ht="15" x14ac:dyDescent="0.25">
      <c r="A205" s="45"/>
      <c r="B205" s="203"/>
      <c r="C205" s="45"/>
      <c r="D205" s="45"/>
      <c r="E205" s="45"/>
      <c r="F205" s="45"/>
      <c r="G205" s="45"/>
      <c r="H205" s="45"/>
      <c r="I205" s="45"/>
      <c r="J205" s="45"/>
      <c r="K205" s="45"/>
      <c r="L205" s="45"/>
    </row>
    <row r="206" spans="1:17" ht="51" x14ac:dyDescent="0.2">
      <c r="A206" s="45"/>
      <c r="B206" s="726" t="s">
        <v>260</v>
      </c>
      <c r="C206" s="727"/>
      <c r="D206" s="335" t="s">
        <v>36</v>
      </c>
      <c r="E206" s="335" t="s">
        <v>231</v>
      </c>
      <c r="F206" s="335" t="s">
        <v>232</v>
      </c>
      <c r="G206" s="335" t="s">
        <v>233</v>
      </c>
      <c r="H206" s="335" t="s">
        <v>234</v>
      </c>
      <c r="I206" s="335" t="s">
        <v>240</v>
      </c>
      <c r="J206" s="335" t="s">
        <v>225</v>
      </c>
      <c r="K206" s="335" t="s">
        <v>241</v>
      </c>
      <c r="L206" s="335" t="s">
        <v>226</v>
      </c>
      <c r="M206" s="335" t="s">
        <v>235</v>
      </c>
      <c r="N206" s="335" t="s">
        <v>236</v>
      </c>
      <c r="O206" s="335" t="s">
        <v>237</v>
      </c>
      <c r="P206" s="335" t="s">
        <v>238</v>
      </c>
    </row>
    <row r="207" spans="1:17" x14ac:dyDescent="0.2">
      <c r="A207" s="45"/>
      <c r="B207" s="728" t="str">
        <f>IF('Prop A'!B926="","",'Prop A'!B926)</f>
        <v/>
      </c>
      <c r="C207" s="729"/>
      <c r="D207" s="315" t="str">
        <f>IF('Prop A'!C926="","",'Prop A'!C926)</f>
        <v/>
      </c>
      <c r="E207" s="315" t="str">
        <f>IF('Prop A'!D926="","",'Prop A'!D926)</f>
        <v/>
      </c>
      <c r="F207" s="315" t="str">
        <f>IF('Prop A'!E926="","",'Prop A'!E926)</f>
        <v/>
      </c>
      <c r="G207" s="315" t="str">
        <f>IF('Prop A'!F926="","",'Prop A'!F926)</f>
        <v/>
      </c>
      <c r="H207" s="315" t="str">
        <f>IF('Prop A'!G926="","",'Prop A'!G926)</f>
        <v/>
      </c>
      <c r="I207" s="315" t="str">
        <f>IF('Prop A'!H926="","",'Prop A'!H926)</f>
        <v/>
      </c>
      <c r="J207" s="315" t="str">
        <f>IF('Prop A'!I926="","",'Prop A'!I926)</f>
        <v/>
      </c>
      <c r="K207" s="315" t="str">
        <f>IF('Prop A'!J926="","",'Prop A'!J926)</f>
        <v/>
      </c>
      <c r="L207" s="315" t="str">
        <f>IF('Prop A'!K926="","",'Prop A'!K926)</f>
        <v/>
      </c>
      <c r="M207" s="315" t="str">
        <f>IF('Prop A'!L926="","",'Prop A'!L926)</f>
        <v/>
      </c>
      <c r="N207" s="315" t="str">
        <f>IF('Prop A'!M926="","",'Prop A'!M926)</f>
        <v/>
      </c>
      <c r="O207" s="315" t="str">
        <f>IF('Prop A'!N926="","",'Prop A'!N926)</f>
        <v/>
      </c>
      <c r="P207" s="315" t="str">
        <f>IF('Prop A'!O926="","",'Prop A'!O926)</f>
        <v/>
      </c>
    </row>
    <row r="208" spans="1:17" x14ac:dyDescent="0.2">
      <c r="A208" s="45"/>
      <c r="B208" s="728" t="str">
        <f>IF('Prop A'!B927="","",'Prop A'!B927)</f>
        <v/>
      </c>
      <c r="C208" s="729"/>
      <c r="D208" s="315" t="str">
        <f>IF('Prop A'!C927="","",'Prop A'!C927)</f>
        <v/>
      </c>
      <c r="E208" s="315" t="str">
        <f>IF('Prop A'!D927="","",'Prop A'!D927)</f>
        <v/>
      </c>
      <c r="F208" s="315" t="str">
        <f>IF('Prop A'!E927="","",'Prop A'!E927)</f>
        <v/>
      </c>
      <c r="G208" s="315" t="str">
        <f>IF('Prop A'!F927="","",'Prop A'!F927)</f>
        <v/>
      </c>
      <c r="H208" s="315" t="str">
        <f>IF('Prop A'!G927="","",'Prop A'!G927)</f>
        <v/>
      </c>
      <c r="I208" s="315" t="str">
        <f>IF('Prop A'!H927="","",'Prop A'!H927)</f>
        <v/>
      </c>
      <c r="J208" s="315" t="str">
        <f>IF('Prop A'!I927="","",'Prop A'!I927)</f>
        <v/>
      </c>
      <c r="K208" s="315" t="str">
        <f>IF('Prop A'!J927="","",'Prop A'!J927)</f>
        <v/>
      </c>
      <c r="L208" s="315" t="str">
        <f>IF('Prop A'!K927="","",'Prop A'!K927)</f>
        <v/>
      </c>
      <c r="M208" s="315" t="str">
        <f>IF('Prop A'!L927="","",'Prop A'!L927)</f>
        <v/>
      </c>
      <c r="N208" s="315" t="str">
        <f>IF('Prop A'!M927="","",'Prop A'!M927)</f>
        <v/>
      </c>
      <c r="O208" s="315" t="str">
        <f>IF('Prop A'!N927="","",'Prop A'!N927)</f>
        <v/>
      </c>
      <c r="P208" s="315" t="str">
        <f>IF('Prop A'!O927="","",'Prop A'!O927)</f>
        <v/>
      </c>
    </row>
    <row r="209" spans="1:16" x14ac:dyDescent="0.2">
      <c r="A209" s="45"/>
      <c r="B209" s="728" t="str">
        <f>IF('Prop A'!B928="","",'Prop A'!B928)</f>
        <v/>
      </c>
      <c r="C209" s="729"/>
      <c r="D209" s="315" t="str">
        <f>IF('Prop A'!C928="","",'Prop A'!C928)</f>
        <v/>
      </c>
      <c r="E209" s="315" t="str">
        <f>IF('Prop A'!D928="","",'Prop A'!D928)</f>
        <v/>
      </c>
      <c r="F209" s="315" t="str">
        <f>IF('Prop A'!E928="","",'Prop A'!E928)</f>
        <v/>
      </c>
      <c r="G209" s="315" t="str">
        <f>IF('Prop A'!F928="","",'Prop A'!F928)</f>
        <v/>
      </c>
      <c r="H209" s="315" t="str">
        <f>IF('Prop A'!G928="","",'Prop A'!G928)</f>
        <v/>
      </c>
      <c r="I209" s="315" t="str">
        <f>IF('Prop A'!H928="","",'Prop A'!H928)</f>
        <v/>
      </c>
      <c r="J209" s="315" t="str">
        <f>IF('Prop A'!I928="","",'Prop A'!I928)</f>
        <v/>
      </c>
      <c r="K209" s="315" t="str">
        <f>IF('Prop A'!J928="","",'Prop A'!J928)</f>
        <v/>
      </c>
      <c r="L209" s="315" t="str">
        <f>IF('Prop A'!K928="","",'Prop A'!K928)</f>
        <v/>
      </c>
      <c r="M209" s="315" t="str">
        <f>IF('Prop A'!L928="","",'Prop A'!L928)</f>
        <v/>
      </c>
      <c r="N209" s="315" t="str">
        <f>IF('Prop A'!M928="","",'Prop A'!M928)</f>
        <v/>
      </c>
      <c r="O209" s="315" t="str">
        <f>IF('Prop A'!N928="","",'Prop A'!N928)</f>
        <v/>
      </c>
      <c r="P209" s="315" t="str">
        <f>IF('Prop A'!O928="","",'Prop A'!O928)</f>
        <v/>
      </c>
    </row>
    <row r="210" spans="1:16" x14ac:dyDescent="0.2">
      <c r="A210" s="45"/>
      <c r="B210" s="728" t="str">
        <f>IF('Prop A'!B929="","",'Prop A'!B929)</f>
        <v/>
      </c>
      <c r="C210" s="729"/>
      <c r="D210" s="315" t="str">
        <f>IF('Prop A'!C929="","",'Prop A'!C929)</f>
        <v/>
      </c>
      <c r="E210" s="315" t="str">
        <f>IF('Prop A'!D929="","",'Prop A'!D929)</f>
        <v/>
      </c>
      <c r="F210" s="315" t="str">
        <f>IF('Prop A'!E929="","",'Prop A'!E929)</f>
        <v/>
      </c>
      <c r="G210" s="315" t="str">
        <f>IF('Prop A'!F929="","",'Prop A'!F929)</f>
        <v/>
      </c>
      <c r="H210" s="315" t="str">
        <f>IF('Prop A'!G929="","",'Prop A'!G929)</f>
        <v/>
      </c>
      <c r="I210" s="315" t="str">
        <f>IF('Prop A'!H929="","",'Prop A'!H929)</f>
        <v/>
      </c>
      <c r="J210" s="315" t="str">
        <f>IF('Prop A'!I929="","",'Prop A'!I929)</f>
        <v/>
      </c>
      <c r="K210" s="315" t="str">
        <f>IF('Prop A'!J929="","",'Prop A'!J929)</f>
        <v/>
      </c>
      <c r="L210" s="315" t="str">
        <f>IF('Prop A'!K929="","",'Prop A'!K929)</f>
        <v/>
      </c>
      <c r="M210" s="315" t="str">
        <f>IF('Prop A'!L929="","",'Prop A'!L929)</f>
        <v/>
      </c>
      <c r="N210" s="315" t="str">
        <f>IF('Prop A'!M929="","",'Prop A'!M929)</f>
        <v/>
      </c>
      <c r="O210" s="315" t="str">
        <f>IF('Prop A'!N929="","",'Prop A'!N929)</f>
        <v/>
      </c>
      <c r="P210" s="315" t="str">
        <f>IF('Prop A'!O929="","",'Prop A'!O929)</f>
        <v/>
      </c>
    </row>
    <row r="211" spans="1:16" x14ac:dyDescent="0.2">
      <c r="A211" s="45"/>
      <c r="B211" s="728" t="str">
        <f>IF('Prop A'!B930="","",'Prop A'!B930)</f>
        <v/>
      </c>
      <c r="C211" s="729"/>
      <c r="D211" s="315" t="str">
        <f>IF('Prop A'!C930="","",'Prop A'!C930)</f>
        <v/>
      </c>
      <c r="E211" s="315" t="str">
        <f>IF('Prop A'!D930="","",'Prop A'!D930)</f>
        <v/>
      </c>
      <c r="F211" s="315" t="str">
        <f>IF('Prop A'!E930="","",'Prop A'!E930)</f>
        <v/>
      </c>
      <c r="G211" s="315" t="str">
        <f>IF('Prop A'!F930="","",'Prop A'!F930)</f>
        <v/>
      </c>
      <c r="H211" s="315" t="str">
        <f>IF('Prop A'!G930="","",'Prop A'!G930)</f>
        <v/>
      </c>
      <c r="I211" s="315" t="str">
        <f>IF('Prop A'!H930="","",'Prop A'!H930)</f>
        <v/>
      </c>
      <c r="J211" s="315" t="str">
        <f>IF('Prop A'!I930="","",'Prop A'!I930)</f>
        <v/>
      </c>
      <c r="K211" s="315" t="str">
        <f>IF('Prop A'!J930="","",'Prop A'!J930)</f>
        <v/>
      </c>
      <c r="L211" s="315" t="str">
        <f>IF('Prop A'!K930="","",'Prop A'!K930)</f>
        <v/>
      </c>
      <c r="M211" s="315" t="str">
        <f>IF('Prop A'!L930="","",'Prop A'!L930)</f>
        <v/>
      </c>
      <c r="N211" s="315" t="str">
        <f>IF('Prop A'!M930="","",'Prop A'!M930)</f>
        <v/>
      </c>
      <c r="O211" s="315" t="str">
        <f>IF('Prop A'!N930="","",'Prop A'!N930)</f>
        <v/>
      </c>
      <c r="P211" s="315" t="str">
        <f>IF('Prop A'!O930="","",'Prop A'!O930)</f>
        <v/>
      </c>
    </row>
    <row r="212" spans="1:16" x14ac:dyDescent="0.2">
      <c r="A212" s="45"/>
      <c r="B212" s="728" t="str">
        <f>IF('Prop A'!B931="","",'Prop A'!B931)</f>
        <v/>
      </c>
      <c r="C212" s="729"/>
      <c r="D212" s="315" t="str">
        <f>IF('Prop A'!C931="","",'Prop A'!C931)</f>
        <v/>
      </c>
      <c r="E212" s="315" t="str">
        <f>IF('Prop A'!D931="","",'Prop A'!D931)</f>
        <v/>
      </c>
      <c r="F212" s="315" t="str">
        <f>IF('Prop A'!E931="","",'Prop A'!E931)</f>
        <v/>
      </c>
      <c r="G212" s="315" t="str">
        <f>IF('Prop A'!F931="","",'Prop A'!F931)</f>
        <v/>
      </c>
      <c r="H212" s="315" t="str">
        <f>IF('Prop A'!G931="","",'Prop A'!G931)</f>
        <v/>
      </c>
      <c r="I212" s="315" t="str">
        <f>IF('Prop A'!H931="","",'Prop A'!H931)</f>
        <v/>
      </c>
      <c r="J212" s="315" t="str">
        <f>IF('Prop A'!I931="","",'Prop A'!I931)</f>
        <v/>
      </c>
      <c r="K212" s="315" t="str">
        <f>IF('Prop A'!J931="","",'Prop A'!J931)</f>
        <v/>
      </c>
      <c r="L212" s="315" t="str">
        <f>IF('Prop A'!K931="","",'Prop A'!K931)</f>
        <v/>
      </c>
      <c r="M212" s="315" t="str">
        <f>IF('Prop A'!L931="","",'Prop A'!L931)</f>
        <v/>
      </c>
      <c r="N212" s="315" t="str">
        <f>IF('Prop A'!M931="","",'Prop A'!M931)</f>
        <v/>
      </c>
      <c r="O212" s="315" t="str">
        <f>IF('Prop A'!N931="","",'Prop A'!N931)</f>
        <v/>
      </c>
      <c r="P212" s="315" t="str">
        <f>IF('Prop A'!O931="","",'Prop A'!O931)</f>
        <v/>
      </c>
    </row>
    <row r="213" spans="1:16" x14ac:dyDescent="0.2">
      <c r="A213" s="45"/>
      <c r="B213" s="728" t="str">
        <f>IF('Prop A'!B932="","",'Prop A'!B932)</f>
        <v/>
      </c>
      <c r="C213" s="729"/>
      <c r="D213" s="315" t="str">
        <f>IF('Prop A'!C932="","",'Prop A'!C932)</f>
        <v/>
      </c>
      <c r="E213" s="315" t="str">
        <f>IF('Prop A'!D932="","",'Prop A'!D932)</f>
        <v/>
      </c>
      <c r="F213" s="315" t="str">
        <f>IF('Prop A'!E932="","",'Prop A'!E932)</f>
        <v/>
      </c>
      <c r="G213" s="315" t="str">
        <f>IF('Prop A'!F932="","",'Prop A'!F932)</f>
        <v/>
      </c>
      <c r="H213" s="315" t="str">
        <f>IF('Prop A'!G932="","",'Prop A'!G932)</f>
        <v/>
      </c>
      <c r="I213" s="315" t="str">
        <f>IF('Prop A'!H932="","",'Prop A'!H932)</f>
        <v/>
      </c>
      <c r="J213" s="315" t="str">
        <f>IF('Prop A'!I932="","",'Prop A'!I932)</f>
        <v/>
      </c>
      <c r="K213" s="315" t="str">
        <f>IF('Prop A'!J932="","",'Prop A'!J932)</f>
        <v/>
      </c>
      <c r="L213" s="315" t="str">
        <f>IF('Prop A'!K932="","",'Prop A'!K932)</f>
        <v/>
      </c>
      <c r="M213" s="315" t="str">
        <f>IF('Prop A'!L932="","",'Prop A'!L932)</f>
        <v/>
      </c>
      <c r="N213" s="315" t="str">
        <f>IF('Prop A'!M932="","",'Prop A'!M932)</f>
        <v/>
      </c>
      <c r="O213" s="315" t="str">
        <f>IF('Prop A'!N932="","",'Prop A'!N932)</f>
        <v/>
      </c>
      <c r="P213" s="315" t="str">
        <f>IF('Prop A'!O932="","",'Prop A'!O932)</f>
        <v/>
      </c>
    </row>
    <row r="214" spans="1:16" x14ac:dyDescent="0.2">
      <c r="A214" s="45"/>
      <c r="B214" s="728" t="str">
        <f>IF('Prop A'!B933="","",'Prop A'!B933)</f>
        <v/>
      </c>
      <c r="C214" s="729"/>
      <c r="D214" s="315" t="str">
        <f>IF('Prop A'!C933="","",'Prop A'!C933)</f>
        <v/>
      </c>
      <c r="E214" s="315" t="str">
        <f>IF('Prop A'!D933="","",'Prop A'!D933)</f>
        <v/>
      </c>
      <c r="F214" s="315" t="str">
        <f>IF('Prop A'!E933="","",'Prop A'!E933)</f>
        <v/>
      </c>
      <c r="G214" s="315" t="str">
        <f>IF('Prop A'!F933="","",'Prop A'!F933)</f>
        <v/>
      </c>
      <c r="H214" s="315" t="str">
        <f>IF('Prop A'!G933="","",'Prop A'!G933)</f>
        <v/>
      </c>
      <c r="I214" s="315" t="str">
        <f>IF('Prop A'!H933="","",'Prop A'!H933)</f>
        <v/>
      </c>
      <c r="J214" s="315" t="str">
        <f>IF('Prop A'!I933="","",'Prop A'!I933)</f>
        <v/>
      </c>
      <c r="K214" s="315" t="str">
        <f>IF('Prop A'!J933="","",'Prop A'!J933)</f>
        <v/>
      </c>
      <c r="L214" s="315" t="str">
        <f>IF('Prop A'!K933="","",'Prop A'!K933)</f>
        <v/>
      </c>
      <c r="M214" s="315" t="str">
        <f>IF('Prop A'!L933="","",'Prop A'!L933)</f>
        <v/>
      </c>
      <c r="N214" s="315" t="str">
        <f>IF('Prop A'!M933="","",'Prop A'!M933)</f>
        <v/>
      </c>
      <c r="O214" s="315" t="str">
        <f>IF('Prop A'!N933="","",'Prop A'!N933)</f>
        <v/>
      </c>
      <c r="P214" s="315" t="str">
        <f>IF('Prop A'!O933="","",'Prop A'!O933)</f>
        <v/>
      </c>
    </row>
    <row r="215" spans="1:16" x14ac:dyDescent="0.2">
      <c r="A215" s="45"/>
      <c r="B215" s="728" t="str">
        <f>IF('Prop A'!B934="","",'Prop A'!B934)</f>
        <v/>
      </c>
      <c r="C215" s="729"/>
      <c r="D215" s="315" t="str">
        <f>IF('Prop A'!C934="","",'Prop A'!C934)</f>
        <v/>
      </c>
      <c r="E215" s="315" t="str">
        <f>IF('Prop A'!D934="","",'Prop A'!D934)</f>
        <v/>
      </c>
      <c r="F215" s="315" t="str">
        <f>IF('Prop A'!E934="","",'Prop A'!E934)</f>
        <v/>
      </c>
      <c r="G215" s="315" t="str">
        <f>IF('Prop A'!F934="","",'Prop A'!F934)</f>
        <v/>
      </c>
      <c r="H215" s="315" t="str">
        <f>IF('Prop A'!G934="","",'Prop A'!G934)</f>
        <v/>
      </c>
      <c r="I215" s="315" t="str">
        <f>IF('Prop A'!H934="","",'Prop A'!H934)</f>
        <v/>
      </c>
      <c r="J215" s="315" t="str">
        <f>IF('Prop A'!I934="","",'Prop A'!I934)</f>
        <v/>
      </c>
      <c r="K215" s="315" t="str">
        <f>IF('Prop A'!J934="","",'Prop A'!J934)</f>
        <v/>
      </c>
      <c r="L215" s="315" t="str">
        <f>IF('Prop A'!K934="","",'Prop A'!K934)</f>
        <v/>
      </c>
      <c r="M215" s="315" t="str">
        <f>IF('Prop A'!L934="","",'Prop A'!L934)</f>
        <v/>
      </c>
      <c r="N215" s="315" t="str">
        <f>IF('Prop A'!M934="","",'Prop A'!M934)</f>
        <v/>
      </c>
      <c r="O215" s="315" t="str">
        <f>IF('Prop A'!N934="","",'Prop A'!N934)</f>
        <v/>
      </c>
      <c r="P215" s="315" t="str">
        <f>IF('Prop A'!O934="","",'Prop A'!O934)</f>
        <v/>
      </c>
    </row>
    <row r="216" spans="1:16" x14ac:dyDescent="0.2">
      <c r="A216" s="45"/>
      <c r="B216" s="728" t="str">
        <f>IF('Prop A'!B935="","",'Prop A'!B935)</f>
        <v/>
      </c>
      <c r="C216" s="729"/>
      <c r="D216" s="315" t="str">
        <f>IF('Prop A'!C935="","",'Prop A'!C935)</f>
        <v/>
      </c>
      <c r="E216" s="315" t="str">
        <f>IF('Prop A'!D935="","",'Prop A'!D935)</f>
        <v/>
      </c>
      <c r="F216" s="315" t="str">
        <f>IF('Prop A'!E935="","",'Prop A'!E935)</f>
        <v/>
      </c>
      <c r="G216" s="315" t="str">
        <f>IF('Prop A'!F935="","",'Prop A'!F935)</f>
        <v/>
      </c>
      <c r="H216" s="315" t="str">
        <f>IF('Prop A'!G935="","",'Prop A'!G935)</f>
        <v/>
      </c>
      <c r="I216" s="315" t="str">
        <f>IF('Prop A'!H935="","",'Prop A'!H935)</f>
        <v/>
      </c>
      <c r="J216" s="315" t="str">
        <f>IF('Prop A'!I935="","",'Prop A'!I935)</f>
        <v/>
      </c>
      <c r="K216" s="315" t="str">
        <f>IF('Prop A'!J935="","",'Prop A'!J935)</f>
        <v/>
      </c>
      <c r="L216" s="315" t="str">
        <f>IF('Prop A'!K935="","",'Prop A'!K935)</f>
        <v/>
      </c>
      <c r="M216" s="315" t="str">
        <f>IF('Prop A'!L935="","",'Prop A'!L935)</f>
        <v/>
      </c>
      <c r="N216" s="315" t="str">
        <f>IF('Prop A'!M935="","",'Prop A'!M935)</f>
        <v/>
      </c>
      <c r="O216" s="315" t="str">
        <f>IF('Prop A'!N935="","",'Prop A'!N935)</f>
        <v/>
      </c>
      <c r="P216" s="315" t="str">
        <f>IF('Prop A'!O935="","",'Prop A'!O935)</f>
        <v/>
      </c>
    </row>
    <row r="217" spans="1:16" x14ac:dyDescent="0.2">
      <c r="A217" s="45"/>
      <c r="B217" s="45"/>
      <c r="C217" s="45"/>
      <c r="D217" s="45"/>
      <c r="E217" s="45"/>
      <c r="F217" s="45"/>
      <c r="G217" s="45"/>
      <c r="H217" s="45"/>
      <c r="I217" s="45"/>
      <c r="J217" s="45"/>
      <c r="K217" s="45"/>
      <c r="L217" s="45"/>
    </row>
    <row r="218" spans="1:16" x14ac:dyDescent="0.2">
      <c r="A218" s="45"/>
      <c r="B218" s="45"/>
      <c r="C218" s="45"/>
      <c r="D218" s="45"/>
      <c r="E218" s="45"/>
      <c r="F218" s="45"/>
      <c r="G218" s="45"/>
      <c r="H218" s="45"/>
      <c r="I218" s="45"/>
      <c r="J218" s="45"/>
      <c r="K218" s="45"/>
      <c r="L218" s="45"/>
    </row>
    <row r="219" spans="1:16" ht="12.75" customHeight="1" x14ac:dyDescent="0.2">
      <c r="C219" s="441" t="s">
        <v>242</v>
      </c>
      <c r="D219" s="441"/>
      <c r="E219" s="441"/>
      <c r="F219" s="441"/>
      <c r="G219" s="718" t="str">
        <f>IF('Prop A'!$D$938="","",'Prop A'!$D$938)</f>
        <v/>
      </c>
      <c r="H219" s="45"/>
      <c r="K219" s="745" t="s">
        <v>262</v>
      </c>
      <c r="L219" s="746"/>
      <c r="M219" s="746"/>
      <c r="N219" s="746"/>
      <c r="O219" s="747"/>
    </row>
    <row r="220" spans="1:16" x14ac:dyDescent="0.2">
      <c r="A220" s="45"/>
      <c r="B220" s="45"/>
      <c r="C220" s="441"/>
      <c r="D220" s="441"/>
      <c r="E220" s="441"/>
      <c r="F220" s="441"/>
      <c r="G220" s="719"/>
      <c r="K220" s="707" t="str">
        <f>IF('Prop A'!$K$938="","",'Prop A'!$K$938)</f>
        <v/>
      </c>
      <c r="L220" s="708"/>
      <c r="M220" s="708"/>
      <c r="N220" s="708"/>
      <c r="O220" s="708"/>
      <c r="P220" s="709"/>
    </row>
    <row r="221" spans="1:16" x14ac:dyDescent="0.2">
      <c r="A221" s="45"/>
      <c r="B221" s="45"/>
      <c r="C221" s="441"/>
      <c r="D221" s="441"/>
      <c r="E221" s="441"/>
      <c r="F221" s="441"/>
      <c r="G221" s="719"/>
      <c r="K221" s="710"/>
      <c r="L221" s="711"/>
      <c r="M221" s="711"/>
      <c r="N221" s="711"/>
      <c r="O221" s="711"/>
      <c r="P221" s="712"/>
    </row>
    <row r="222" spans="1:16" x14ac:dyDescent="0.2">
      <c r="A222" s="45"/>
      <c r="B222" s="45"/>
      <c r="C222" s="441"/>
      <c r="D222" s="441"/>
      <c r="E222" s="441"/>
      <c r="F222" s="441"/>
      <c r="G222" s="720"/>
      <c r="K222" s="713"/>
      <c r="L222" s="714"/>
      <c r="M222" s="714"/>
      <c r="N222" s="714"/>
      <c r="O222" s="714"/>
      <c r="P222" s="715"/>
    </row>
    <row r="223" spans="1:16" x14ac:dyDescent="0.2">
      <c r="A223" s="45"/>
      <c r="B223" s="45"/>
      <c r="C223" s="45"/>
      <c r="D223" s="45"/>
      <c r="E223" s="45"/>
      <c r="F223" s="45"/>
    </row>
    <row r="224" spans="1:16" ht="12.75" customHeight="1" x14ac:dyDescent="0.2">
      <c r="A224" s="45"/>
      <c r="B224" s="45"/>
      <c r="C224" s="721" t="s">
        <v>154</v>
      </c>
      <c r="D224" s="722"/>
      <c r="E224" s="722"/>
      <c r="F224" s="722"/>
      <c r="G224" s="723"/>
      <c r="K224" s="721" t="s">
        <v>155</v>
      </c>
      <c r="L224" s="722"/>
      <c r="M224" s="723"/>
      <c r="N224" s="45"/>
      <c r="O224" s="45"/>
    </row>
    <row r="225" spans="1:16" x14ac:dyDescent="0.2">
      <c r="A225" s="45"/>
      <c r="B225" s="45"/>
      <c r="C225" s="707" t="str">
        <f>IF('Prop A'!$D$944="","",'Prop A'!$D$944)</f>
        <v/>
      </c>
      <c r="D225" s="708"/>
      <c r="E225" s="708"/>
      <c r="F225" s="708"/>
      <c r="G225" s="708"/>
      <c r="H225" s="709"/>
      <c r="K225" s="707" t="str">
        <f>IF('Prop A'!$K$944="","",'Prop A'!$K$944)</f>
        <v/>
      </c>
      <c r="L225" s="708"/>
      <c r="M225" s="708"/>
      <c r="N225" s="708"/>
      <c r="O225" s="708"/>
      <c r="P225" s="709"/>
    </row>
    <row r="226" spans="1:16" x14ac:dyDescent="0.2">
      <c r="A226" s="45"/>
      <c r="B226" s="45"/>
      <c r="C226" s="710"/>
      <c r="D226" s="711"/>
      <c r="E226" s="711"/>
      <c r="F226" s="711"/>
      <c r="G226" s="711"/>
      <c r="H226" s="712"/>
      <c r="K226" s="710"/>
      <c r="L226" s="711"/>
      <c r="M226" s="711"/>
      <c r="N226" s="711"/>
      <c r="O226" s="711"/>
      <c r="P226" s="712"/>
    </row>
    <row r="227" spans="1:16" x14ac:dyDescent="0.2">
      <c r="A227" s="45"/>
      <c r="B227" s="45"/>
      <c r="C227" s="710"/>
      <c r="D227" s="711"/>
      <c r="E227" s="711"/>
      <c r="F227" s="711"/>
      <c r="G227" s="711"/>
      <c r="H227" s="712"/>
      <c r="K227" s="710"/>
      <c r="L227" s="711"/>
      <c r="M227" s="711"/>
      <c r="N227" s="711"/>
      <c r="O227" s="711"/>
      <c r="P227" s="712"/>
    </row>
    <row r="228" spans="1:16" x14ac:dyDescent="0.2">
      <c r="A228" s="45"/>
      <c r="B228" s="45"/>
      <c r="C228" s="710"/>
      <c r="D228" s="711"/>
      <c r="E228" s="711"/>
      <c r="F228" s="711"/>
      <c r="G228" s="711"/>
      <c r="H228" s="712"/>
      <c r="K228" s="710"/>
      <c r="L228" s="711"/>
      <c r="M228" s="711"/>
      <c r="N228" s="711"/>
      <c r="O228" s="711"/>
      <c r="P228" s="712"/>
    </row>
    <row r="229" spans="1:16" x14ac:dyDescent="0.2">
      <c r="A229" s="45"/>
      <c r="B229" s="45"/>
      <c r="C229" s="710"/>
      <c r="D229" s="711"/>
      <c r="E229" s="711"/>
      <c r="F229" s="711"/>
      <c r="G229" s="711"/>
      <c r="H229" s="712"/>
      <c r="K229" s="710"/>
      <c r="L229" s="711"/>
      <c r="M229" s="711"/>
      <c r="N229" s="711"/>
      <c r="O229" s="711"/>
      <c r="P229" s="712"/>
    </row>
    <row r="230" spans="1:16" ht="12.75" customHeight="1" x14ac:dyDescent="0.2">
      <c r="A230" s="45"/>
      <c r="B230" s="45"/>
      <c r="C230" s="710"/>
      <c r="D230" s="711"/>
      <c r="E230" s="711"/>
      <c r="F230" s="711"/>
      <c r="G230" s="711"/>
      <c r="H230" s="712"/>
      <c r="J230" s="45"/>
      <c r="K230" s="710"/>
      <c r="L230" s="711"/>
      <c r="M230" s="711"/>
      <c r="N230" s="711"/>
      <c r="O230" s="711"/>
      <c r="P230" s="712"/>
    </row>
    <row r="231" spans="1:16" ht="12.75" customHeight="1" x14ac:dyDescent="0.2">
      <c r="A231" s="45"/>
      <c r="B231" s="45"/>
      <c r="C231" s="713"/>
      <c r="D231" s="714"/>
      <c r="E231" s="714"/>
      <c r="F231" s="714"/>
      <c r="G231" s="714"/>
      <c r="H231" s="715"/>
      <c r="K231" s="713"/>
      <c r="L231" s="714"/>
      <c r="M231" s="714"/>
      <c r="N231" s="714"/>
      <c r="O231" s="714"/>
      <c r="P231" s="715"/>
    </row>
    <row r="232" spans="1:16" x14ac:dyDescent="0.2">
      <c r="A232" s="45"/>
      <c r="B232" s="45"/>
      <c r="J232" s="45"/>
    </row>
    <row r="233" spans="1:16" x14ac:dyDescent="0.2">
      <c r="A233" s="45"/>
      <c r="B233" s="45"/>
      <c r="C233" s="45"/>
      <c r="D233" s="45"/>
      <c r="E233" s="45"/>
      <c r="F233" s="45"/>
      <c r="J233" s="45"/>
      <c r="K233" s="45"/>
      <c r="L233" s="45"/>
    </row>
    <row r="234" spans="1:16" ht="15" x14ac:dyDescent="0.25">
      <c r="A234" s="45"/>
      <c r="B234" s="203" t="s">
        <v>207</v>
      </c>
      <c r="C234" s="45"/>
      <c r="D234" s="45"/>
      <c r="E234" s="45"/>
      <c r="F234" s="45"/>
      <c r="J234" s="45"/>
      <c r="K234" s="45"/>
      <c r="L234" s="45"/>
    </row>
    <row r="235" spans="1:16" ht="12.75" customHeight="1" x14ac:dyDescent="0.2">
      <c r="A235" s="45"/>
      <c r="B235" s="45"/>
      <c r="C235" s="45"/>
      <c r="D235" s="45"/>
      <c r="E235" s="45"/>
      <c r="F235" s="45"/>
      <c r="J235" s="45"/>
      <c r="K235" s="45"/>
      <c r="L235" s="45"/>
    </row>
    <row r="236" spans="1:16" ht="12.75" customHeight="1" x14ac:dyDescent="0.2">
      <c r="A236" s="45"/>
      <c r="B236" s="45"/>
      <c r="C236" s="457" t="s">
        <v>132</v>
      </c>
      <c r="D236" s="457"/>
      <c r="E236" s="457"/>
      <c r="F236" s="458"/>
      <c r="G236" s="718" t="str">
        <f>IF('Prop A'!$D$953="","",'Prop A'!$D$953)</f>
        <v>Sim</v>
      </c>
      <c r="J236" s="426" t="s">
        <v>133</v>
      </c>
      <c r="K236" s="426"/>
      <c r="L236" s="426"/>
      <c r="M236" s="427"/>
      <c r="N236" s="718" t="str">
        <f>IF('Prop A'!$K$953="","",'Prop A'!$K$953)</f>
        <v>Sim</v>
      </c>
    </row>
    <row r="237" spans="1:16" x14ac:dyDescent="0.2">
      <c r="A237" s="45"/>
      <c r="B237" s="45"/>
      <c r="C237" s="457"/>
      <c r="D237" s="457"/>
      <c r="E237" s="457"/>
      <c r="F237" s="458"/>
      <c r="G237" s="719"/>
      <c r="J237" s="426"/>
      <c r="K237" s="426"/>
      <c r="L237" s="426"/>
      <c r="M237" s="427"/>
      <c r="N237" s="719"/>
    </row>
    <row r="238" spans="1:16" x14ac:dyDescent="0.2">
      <c r="A238" s="45"/>
      <c r="B238" s="45"/>
      <c r="C238" s="457"/>
      <c r="D238" s="457"/>
      <c r="E238" s="457"/>
      <c r="F238" s="458"/>
      <c r="G238" s="720"/>
      <c r="J238" s="426"/>
      <c r="K238" s="426"/>
      <c r="L238" s="426"/>
      <c r="M238" s="427"/>
      <c r="N238" s="720"/>
    </row>
    <row r="239" spans="1:16" x14ac:dyDescent="0.2">
      <c r="A239" s="45"/>
      <c r="B239" s="45"/>
      <c r="C239" s="45"/>
      <c r="D239" s="45"/>
      <c r="E239" s="45"/>
      <c r="F239" s="45"/>
      <c r="J239" s="45"/>
      <c r="K239" s="45"/>
      <c r="L239" s="45"/>
    </row>
    <row r="240" spans="1:16" x14ac:dyDescent="0.2">
      <c r="A240" s="45"/>
      <c r="B240" s="45"/>
      <c r="C240" s="45"/>
      <c r="D240" s="45"/>
      <c r="E240" s="45"/>
      <c r="F240" s="45"/>
      <c r="J240" s="45"/>
      <c r="K240" s="730" t="s">
        <v>212</v>
      </c>
      <c r="L240" s="731"/>
      <c r="M240" s="731"/>
      <c r="N240" s="731"/>
      <c r="O240" s="732"/>
    </row>
    <row r="241" spans="1:16" x14ac:dyDescent="0.2">
      <c r="A241" s="45"/>
      <c r="B241" s="45"/>
      <c r="C241" s="45"/>
      <c r="D241" s="45"/>
      <c r="E241" s="45"/>
      <c r="F241" s="45"/>
      <c r="J241" s="45"/>
      <c r="K241" s="733"/>
      <c r="L241" s="734"/>
      <c r="M241" s="734"/>
      <c r="N241" s="734"/>
      <c r="O241" s="735"/>
    </row>
    <row r="242" spans="1:16" ht="12.75" customHeight="1" x14ac:dyDescent="0.2">
      <c r="A242" s="45"/>
      <c r="B242" s="45"/>
      <c r="C242" s="721" t="s">
        <v>131</v>
      </c>
      <c r="D242" s="722"/>
      <c r="E242" s="722"/>
      <c r="F242" s="722"/>
      <c r="G242" s="723"/>
      <c r="J242" s="45"/>
      <c r="K242" s="736"/>
      <c r="L242" s="737"/>
      <c r="M242" s="737"/>
      <c r="N242" s="737"/>
      <c r="O242" s="738"/>
    </row>
    <row r="243" spans="1:16" x14ac:dyDescent="0.2">
      <c r="A243" s="45"/>
      <c r="B243" s="45"/>
      <c r="C243" s="707" t="str">
        <f>IF('Prop A'!$D$955="","",'Prop A'!$D$955)</f>
        <v/>
      </c>
      <c r="D243" s="708"/>
      <c r="E243" s="708"/>
      <c r="F243" s="708"/>
      <c r="G243" s="708"/>
      <c r="H243" s="709"/>
      <c r="J243" s="45"/>
      <c r="K243" s="748" t="str">
        <f>IF('Prop A'!$K$955="","",'Prop A'!$K$955)</f>
        <v/>
      </c>
      <c r="L243" s="749"/>
      <c r="M243" s="749"/>
      <c r="N243" s="749"/>
      <c r="O243" s="749"/>
      <c r="P243" s="750"/>
    </row>
    <row r="244" spans="1:16" x14ac:dyDescent="0.2">
      <c r="A244" s="45"/>
      <c r="B244" s="45"/>
      <c r="C244" s="710"/>
      <c r="D244" s="711"/>
      <c r="E244" s="711"/>
      <c r="F244" s="711"/>
      <c r="G244" s="711"/>
      <c r="H244" s="712"/>
      <c r="J244" s="45"/>
      <c r="K244" s="751"/>
      <c r="L244" s="752"/>
      <c r="M244" s="752"/>
      <c r="N244" s="752"/>
      <c r="O244" s="752"/>
      <c r="P244" s="753"/>
    </row>
    <row r="245" spans="1:16" x14ac:dyDescent="0.2">
      <c r="A245" s="45"/>
      <c r="B245" s="45"/>
      <c r="C245" s="710"/>
      <c r="D245" s="711"/>
      <c r="E245" s="711"/>
      <c r="F245" s="711"/>
      <c r="G245" s="711"/>
      <c r="H245" s="712"/>
      <c r="J245" s="45"/>
      <c r="K245" s="751"/>
      <c r="L245" s="752"/>
      <c r="M245" s="752"/>
      <c r="N245" s="752"/>
      <c r="O245" s="752"/>
      <c r="P245" s="753"/>
    </row>
    <row r="246" spans="1:16" x14ac:dyDescent="0.2">
      <c r="A246" s="45"/>
      <c r="B246" s="45"/>
      <c r="C246" s="710"/>
      <c r="D246" s="711"/>
      <c r="E246" s="711"/>
      <c r="F246" s="711"/>
      <c r="G246" s="711"/>
      <c r="H246" s="712"/>
      <c r="J246" s="45"/>
      <c r="K246" s="751"/>
      <c r="L246" s="752"/>
      <c r="M246" s="752"/>
      <c r="N246" s="752"/>
      <c r="O246" s="752"/>
      <c r="P246" s="753"/>
    </row>
    <row r="247" spans="1:16" x14ac:dyDescent="0.2">
      <c r="A247" s="45"/>
      <c r="B247" s="45"/>
      <c r="C247" s="710"/>
      <c r="D247" s="711"/>
      <c r="E247" s="711"/>
      <c r="F247" s="711"/>
      <c r="G247" s="711"/>
      <c r="H247" s="712"/>
      <c r="J247" s="45"/>
      <c r="K247" s="751"/>
      <c r="L247" s="752"/>
      <c r="M247" s="752"/>
      <c r="N247" s="752"/>
      <c r="O247" s="752"/>
      <c r="P247" s="753"/>
    </row>
    <row r="248" spans="1:16" x14ac:dyDescent="0.2">
      <c r="A248" s="45"/>
      <c r="B248" s="45"/>
      <c r="C248" s="710"/>
      <c r="D248" s="711"/>
      <c r="E248" s="711"/>
      <c r="F248" s="711"/>
      <c r="G248" s="711"/>
      <c r="H248" s="712"/>
      <c r="J248" s="45"/>
      <c r="K248" s="751"/>
      <c r="L248" s="752"/>
      <c r="M248" s="752"/>
      <c r="N248" s="752"/>
      <c r="O248" s="752"/>
      <c r="P248" s="753"/>
    </row>
    <row r="249" spans="1:16" x14ac:dyDescent="0.2">
      <c r="A249" s="45"/>
      <c r="B249" s="45"/>
      <c r="C249" s="713"/>
      <c r="D249" s="714"/>
      <c r="E249" s="714"/>
      <c r="F249" s="714"/>
      <c r="G249" s="714"/>
      <c r="H249" s="715"/>
      <c r="J249" s="45"/>
      <c r="K249" s="754"/>
      <c r="L249" s="755"/>
      <c r="M249" s="755"/>
      <c r="N249" s="755"/>
      <c r="O249" s="755"/>
      <c r="P249" s="756"/>
    </row>
    <row r="250" spans="1:16" x14ac:dyDescent="0.2">
      <c r="A250" s="45"/>
      <c r="B250" s="45"/>
      <c r="C250" s="45"/>
      <c r="D250" s="45"/>
      <c r="E250" s="45"/>
      <c r="F250" s="45"/>
      <c r="J250" s="45"/>
      <c r="K250" s="45"/>
      <c r="L250" s="45"/>
    </row>
    <row r="251" spans="1:16" x14ac:dyDescent="0.2">
      <c r="A251" s="45"/>
      <c r="B251" s="45"/>
      <c r="C251" s="457" t="s">
        <v>134</v>
      </c>
      <c r="D251" s="457"/>
      <c r="E251" s="457"/>
      <c r="F251" s="458"/>
      <c r="G251" s="718" t="str">
        <f>IF('Prop A'!$D$961="","",'Prop A'!$D$961)</f>
        <v/>
      </c>
      <c r="J251" s="426" t="s">
        <v>135</v>
      </c>
      <c r="K251" s="426"/>
      <c r="L251" s="426"/>
      <c r="M251" s="427"/>
      <c r="N251" s="718" t="str">
        <f>IF('Prop A'!$K$961="","",'Prop A'!$K$961)</f>
        <v/>
      </c>
    </row>
    <row r="252" spans="1:16" x14ac:dyDescent="0.2">
      <c r="A252" s="45"/>
      <c r="B252" s="45"/>
      <c r="C252" s="457"/>
      <c r="D252" s="457"/>
      <c r="E252" s="457"/>
      <c r="F252" s="458"/>
      <c r="G252" s="719"/>
      <c r="J252" s="426"/>
      <c r="K252" s="426"/>
      <c r="L252" s="426"/>
      <c r="M252" s="427"/>
      <c r="N252" s="719"/>
    </row>
    <row r="253" spans="1:16" x14ac:dyDescent="0.2">
      <c r="A253" s="45"/>
      <c r="B253" s="45"/>
      <c r="C253" s="457"/>
      <c r="D253" s="457"/>
      <c r="E253" s="457"/>
      <c r="F253" s="458"/>
      <c r="G253" s="720"/>
      <c r="J253" s="426"/>
      <c r="K253" s="426"/>
      <c r="L253" s="426"/>
      <c r="M253" s="427"/>
      <c r="N253" s="720"/>
    </row>
    <row r="254" spans="1:16" x14ac:dyDescent="0.2">
      <c r="A254" s="45"/>
      <c r="B254" s="45"/>
      <c r="C254" s="45"/>
      <c r="D254" s="45"/>
      <c r="E254" s="45"/>
      <c r="F254" s="45"/>
      <c r="J254" s="45"/>
      <c r="K254" s="45"/>
      <c r="L254" s="45"/>
    </row>
    <row r="255" spans="1:16" x14ac:dyDescent="0.2">
      <c r="A255" s="45"/>
      <c r="B255" s="45"/>
      <c r="C255" s="457" t="s">
        <v>264</v>
      </c>
      <c r="D255" s="457"/>
      <c r="E255" s="457"/>
      <c r="F255" s="458"/>
      <c r="G255" s="718" t="str">
        <f>IF('Prop A'!$D$963="","",'Prop A'!$D$963)</f>
        <v/>
      </c>
      <c r="J255" s="426" t="s">
        <v>136</v>
      </c>
      <c r="K255" s="426"/>
      <c r="L255" s="426"/>
      <c r="M255" s="427"/>
      <c r="N255" s="718" t="str">
        <f>IF('Prop A'!$K$963="","",'Prop A'!$K$963)</f>
        <v/>
      </c>
    </row>
    <row r="256" spans="1:16" x14ac:dyDescent="0.2">
      <c r="A256" s="45"/>
      <c r="B256" s="45"/>
      <c r="C256" s="457"/>
      <c r="D256" s="457"/>
      <c r="E256" s="457"/>
      <c r="F256" s="458"/>
      <c r="G256" s="719"/>
      <c r="J256" s="426"/>
      <c r="K256" s="426"/>
      <c r="L256" s="426"/>
      <c r="M256" s="427"/>
      <c r="N256" s="719"/>
    </row>
    <row r="257" spans="1:16" x14ac:dyDescent="0.2">
      <c r="A257" s="45"/>
      <c r="B257" s="45"/>
      <c r="C257" s="457"/>
      <c r="D257" s="457"/>
      <c r="E257" s="457"/>
      <c r="F257" s="458"/>
      <c r="G257" s="720"/>
      <c r="J257" s="426"/>
      <c r="K257" s="426"/>
      <c r="L257" s="426"/>
      <c r="M257" s="427"/>
      <c r="N257" s="720"/>
    </row>
    <row r="258" spans="1:16" x14ac:dyDescent="0.2">
      <c r="A258" s="45"/>
      <c r="B258" s="45"/>
      <c r="C258" s="45"/>
      <c r="D258" s="45"/>
      <c r="E258" s="45"/>
      <c r="F258" s="45"/>
      <c r="J258" s="45"/>
      <c r="K258" s="45"/>
      <c r="L258" s="45"/>
    </row>
    <row r="259" spans="1:16" ht="12.75" customHeight="1" x14ac:dyDescent="0.2">
      <c r="A259" s="45"/>
      <c r="B259" s="45"/>
      <c r="C259" s="721" t="s">
        <v>164</v>
      </c>
      <c r="D259" s="722"/>
      <c r="E259" s="722"/>
      <c r="F259" s="722"/>
      <c r="G259" s="723"/>
      <c r="J259" s="334"/>
      <c r="K259" s="334"/>
      <c r="L259" s="334"/>
    </row>
    <row r="260" spans="1:16" x14ac:dyDescent="0.2">
      <c r="A260" s="45"/>
      <c r="B260" s="45"/>
      <c r="C260" s="707" t="str">
        <f>IF('Prop A'!$D$965="","",'Prop A'!$D$965)</f>
        <v/>
      </c>
      <c r="D260" s="708"/>
      <c r="E260" s="708"/>
      <c r="F260" s="708"/>
      <c r="G260" s="708"/>
      <c r="H260" s="709"/>
      <c r="J260" s="334"/>
      <c r="K260" s="334"/>
      <c r="L260" s="334"/>
      <c r="M260" s="332" t="s">
        <v>165</v>
      </c>
      <c r="N260" s="724" t="str">
        <f>IF('Prop A'!$K$965="","",'Prop A'!$K$965)</f>
        <v/>
      </c>
      <c r="O260" s="725"/>
    </row>
    <row r="261" spans="1:16" x14ac:dyDescent="0.2">
      <c r="A261" s="45"/>
      <c r="B261" s="45"/>
      <c r="C261" s="710"/>
      <c r="D261" s="711"/>
      <c r="E261" s="711"/>
      <c r="F261" s="711"/>
      <c r="G261" s="711"/>
      <c r="H261" s="712"/>
      <c r="J261" s="334"/>
      <c r="K261" s="334"/>
      <c r="L261" s="334"/>
      <c r="M261" s="347"/>
      <c r="N261" s="35"/>
    </row>
    <row r="262" spans="1:16" x14ac:dyDescent="0.2">
      <c r="A262" s="45"/>
      <c r="B262" s="45"/>
      <c r="C262" s="710"/>
      <c r="D262" s="711"/>
      <c r="E262" s="711"/>
      <c r="F262" s="711"/>
      <c r="G262" s="711"/>
      <c r="H262" s="712"/>
      <c r="J262" s="45"/>
      <c r="K262" s="45"/>
      <c r="L262" s="45"/>
      <c r="M262" s="347"/>
      <c r="N262" s="35"/>
    </row>
    <row r="263" spans="1:16" ht="12.75" customHeight="1" x14ac:dyDescent="0.2">
      <c r="A263" s="45"/>
      <c r="B263" s="45"/>
      <c r="C263" s="710"/>
      <c r="D263" s="711"/>
      <c r="E263" s="711"/>
      <c r="F263" s="711"/>
      <c r="G263" s="711"/>
      <c r="H263" s="712"/>
      <c r="J263" s="461" t="s">
        <v>166</v>
      </c>
      <c r="K263" s="461"/>
      <c r="L263" s="461"/>
      <c r="M263" s="461"/>
      <c r="N263" s="697" t="str">
        <f>IF('Prop A'!$D$971="","",'Prop A'!$D$971)</f>
        <v/>
      </c>
      <c r="O263" s="698"/>
    </row>
    <row r="264" spans="1:16" x14ac:dyDescent="0.2">
      <c r="A264" s="45"/>
      <c r="B264" s="45"/>
      <c r="C264" s="710"/>
      <c r="D264" s="711"/>
      <c r="E264" s="711"/>
      <c r="F264" s="711"/>
      <c r="G264" s="711"/>
      <c r="H264" s="712"/>
      <c r="J264" s="461"/>
      <c r="K264" s="461"/>
      <c r="L264" s="461"/>
      <c r="M264" s="461"/>
      <c r="N264" s="699"/>
      <c r="O264" s="700"/>
    </row>
    <row r="265" spans="1:16" x14ac:dyDescent="0.2">
      <c r="A265" s="45"/>
      <c r="B265" s="45"/>
      <c r="C265" s="710"/>
      <c r="D265" s="711"/>
      <c r="E265" s="711"/>
      <c r="F265" s="711"/>
      <c r="G265" s="711"/>
      <c r="H265" s="712"/>
      <c r="J265" s="45"/>
      <c r="K265" s="45"/>
      <c r="L265" s="45"/>
    </row>
    <row r="266" spans="1:16" x14ac:dyDescent="0.2">
      <c r="A266" s="45"/>
      <c r="B266" s="45"/>
      <c r="C266" s="713"/>
      <c r="D266" s="714"/>
      <c r="E266" s="714"/>
      <c r="F266" s="714"/>
      <c r="G266" s="714"/>
      <c r="H266" s="715"/>
      <c r="J266" s="45"/>
      <c r="K266" s="45"/>
      <c r="L266" s="45"/>
    </row>
    <row r="267" spans="1:16" x14ac:dyDescent="0.2">
      <c r="A267" s="45"/>
      <c r="B267" s="45"/>
      <c r="C267" s="45"/>
      <c r="D267" s="45"/>
      <c r="E267" s="45"/>
      <c r="F267" s="45"/>
      <c r="J267" s="45"/>
      <c r="K267" s="45"/>
      <c r="L267" s="45"/>
    </row>
    <row r="268" spans="1:16" ht="12.75" customHeight="1" x14ac:dyDescent="0.2">
      <c r="A268" s="45"/>
      <c r="C268" s="461" t="s">
        <v>244</v>
      </c>
      <c r="D268" s="461"/>
      <c r="E268" s="461"/>
      <c r="F268" s="427"/>
      <c r="G268" s="697" t="str">
        <f>IF('Prop A'!$K$971="","",'Prop A'!$K$971)</f>
        <v/>
      </c>
      <c r="H268" s="698"/>
      <c r="K268" s="701" t="s">
        <v>245</v>
      </c>
      <c r="L268" s="702"/>
      <c r="M268" s="702"/>
      <c r="N268" s="702"/>
      <c r="O268" s="703"/>
    </row>
    <row r="269" spans="1:16" ht="12.75" customHeight="1" x14ac:dyDescent="0.2">
      <c r="A269" s="45"/>
      <c r="C269" s="461"/>
      <c r="D269" s="461"/>
      <c r="E269" s="461"/>
      <c r="F269" s="427"/>
      <c r="G269" s="699"/>
      <c r="H269" s="700"/>
      <c r="K269" s="704"/>
      <c r="L269" s="705"/>
      <c r="M269" s="705"/>
      <c r="N269" s="705"/>
      <c r="O269" s="706"/>
    </row>
    <row r="270" spans="1:16" x14ac:dyDescent="0.2">
      <c r="A270" s="45"/>
      <c r="B270" s="45"/>
      <c r="C270" s="45"/>
      <c r="D270" s="45"/>
      <c r="E270" s="45"/>
      <c r="F270" s="45"/>
      <c r="J270" s="45"/>
      <c r="K270" s="707" t="str">
        <f>IF('Prop A'!$D$977="","",'Prop A'!$D$977)</f>
        <v/>
      </c>
      <c r="L270" s="708"/>
      <c r="M270" s="708"/>
      <c r="N270" s="708"/>
      <c r="O270" s="708"/>
      <c r="P270" s="709"/>
    </row>
    <row r="271" spans="1:16" ht="12.75" customHeight="1" x14ac:dyDescent="0.2">
      <c r="A271" s="45"/>
      <c r="B271" s="45"/>
      <c r="C271" s="45"/>
      <c r="D271" s="45"/>
      <c r="E271" s="45"/>
      <c r="F271" s="45"/>
      <c r="J271" s="45"/>
      <c r="K271" s="710"/>
      <c r="L271" s="711"/>
      <c r="M271" s="711"/>
      <c r="N271" s="711"/>
      <c r="O271" s="711"/>
      <c r="P271" s="712"/>
    </row>
    <row r="272" spans="1:16" ht="12.75" customHeight="1" x14ac:dyDescent="0.2">
      <c r="A272" s="45"/>
      <c r="B272" s="716" t="s">
        <v>243</v>
      </c>
      <c r="C272" s="716"/>
      <c r="D272" s="716"/>
      <c r="E272" s="716"/>
      <c r="F272" s="717"/>
      <c r="G272" s="718" t="str">
        <f>IF('Prop A'!$K$977="","",'Prop A'!$K$977)</f>
        <v/>
      </c>
      <c r="J272" s="45"/>
      <c r="K272" s="710"/>
      <c r="L272" s="711"/>
      <c r="M272" s="711"/>
      <c r="N272" s="711"/>
      <c r="O272" s="711"/>
      <c r="P272" s="712"/>
    </row>
    <row r="273" spans="1:16" x14ac:dyDescent="0.2">
      <c r="A273" s="45"/>
      <c r="B273" s="716"/>
      <c r="C273" s="716"/>
      <c r="D273" s="716"/>
      <c r="E273" s="716"/>
      <c r="F273" s="717"/>
      <c r="G273" s="719"/>
      <c r="J273" s="45"/>
      <c r="K273" s="710"/>
      <c r="L273" s="711"/>
      <c r="M273" s="711"/>
      <c r="N273" s="711"/>
      <c r="O273" s="711"/>
      <c r="P273" s="712"/>
    </row>
    <row r="274" spans="1:16" x14ac:dyDescent="0.2">
      <c r="A274" s="45"/>
      <c r="B274" s="716"/>
      <c r="C274" s="716"/>
      <c r="D274" s="716"/>
      <c r="E274" s="716"/>
      <c r="F274" s="717"/>
      <c r="G274" s="719"/>
      <c r="J274" s="45"/>
      <c r="K274" s="710"/>
      <c r="L274" s="711"/>
      <c r="M274" s="711"/>
      <c r="N274" s="711"/>
      <c r="O274" s="711"/>
      <c r="P274" s="712"/>
    </row>
    <row r="275" spans="1:16" x14ac:dyDescent="0.2">
      <c r="A275" s="45"/>
      <c r="B275" s="716"/>
      <c r="C275" s="716"/>
      <c r="D275" s="716"/>
      <c r="E275" s="716"/>
      <c r="F275" s="717"/>
      <c r="G275" s="720"/>
      <c r="J275" s="45"/>
      <c r="K275" s="710"/>
      <c r="L275" s="711"/>
      <c r="M275" s="711"/>
      <c r="N275" s="711"/>
      <c r="O275" s="711"/>
      <c r="P275" s="712"/>
    </row>
    <row r="276" spans="1:16" x14ac:dyDescent="0.2">
      <c r="A276" s="45"/>
      <c r="B276" s="45"/>
      <c r="C276" s="45"/>
      <c r="D276" s="45"/>
      <c r="E276" s="45"/>
      <c r="F276" s="45"/>
      <c r="J276" s="45"/>
      <c r="K276" s="713"/>
      <c r="L276" s="714"/>
      <c r="M276" s="714"/>
      <c r="N276" s="714"/>
      <c r="O276" s="714"/>
      <c r="P276" s="715"/>
    </row>
    <row r="277" spans="1:16" x14ac:dyDescent="0.2">
      <c r="A277" s="45"/>
      <c r="J277" s="45"/>
    </row>
    <row r="278" spans="1:16" ht="12.75" customHeight="1" x14ac:dyDescent="0.2">
      <c r="A278" s="45"/>
      <c r="B278" s="457" t="s">
        <v>246</v>
      </c>
      <c r="C278" s="457"/>
      <c r="D278" s="457"/>
      <c r="E278" s="457"/>
      <c r="F278" s="458"/>
      <c r="G278" s="718" t="str">
        <f>IF('Prop A'!$D$983="","",'Prop A'!$D$983)</f>
        <v/>
      </c>
      <c r="I278" s="457" t="s">
        <v>247</v>
      </c>
      <c r="J278" s="457"/>
      <c r="K278" s="457"/>
      <c r="L278" s="457"/>
      <c r="M278" s="458"/>
      <c r="N278" s="718" t="str">
        <f>IF('Prop A'!$K$983="","",'Prop A'!$K$983)</f>
        <v/>
      </c>
    </row>
    <row r="279" spans="1:16" x14ac:dyDescent="0.2">
      <c r="A279" s="45"/>
      <c r="B279" s="457"/>
      <c r="C279" s="457"/>
      <c r="D279" s="457"/>
      <c r="E279" s="457"/>
      <c r="F279" s="458"/>
      <c r="G279" s="719"/>
      <c r="I279" s="457"/>
      <c r="J279" s="457"/>
      <c r="K279" s="457"/>
      <c r="L279" s="457"/>
      <c r="M279" s="458"/>
      <c r="N279" s="719"/>
    </row>
    <row r="280" spans="1:16" x14ac:dyDescent="0.2">
      <c r="A280" s="45"/>
      <c r="B280" s="457"/>
      <c r="C280" s="457"/>
      <c r="D280" s="457"/>
      <c r="E280" s="457"/>
      <c r="F280" s="458"/>
      <c r="G280" s="719"/>
      <c r="I280" s="457"/>
      <c r="J280" s="457"/>
      <c r="K280" s="457"/>
      <c r="L280" s="457"/>
      <c r="M280" s="458"/>
      <c r="N280" s="719"/>
    </row>
    <row r="281" spans="1:16" x14ac:dyDescent="0.2">
      <c r="A281" s="45"/>
      <c r="B281" s="457"/>
      <c r="C281" s="457"/>
      <c r="D281" s="457"/>
      <c r="E281" s="457"/>
      <c r="F281" s="458"/>
      <c r="G281" s="720"/>
      <c r="I281" s="457"/>
      <c r="J281" s="457"/>
      <c r="K281" s="457"/>
      <c r="L281" s="457"/>
      <c r="M281" s="458"/>
      <c r="N281" s="720"/>
    </row>
    <row r="282" spans="1:16" x14ac:dyDescent="0.2">
      <c r="A282" s="45"/>
      <c r="J282" s="45"/>
    </row>
    <row r="283" spans="1:16" x14ac:dyDescent="0.2">
      <c r="A283" s="45"/>
      <c r="B283" s="457" t="s">
        <v>283</v>
      </c>
      <c r="C283" s="457"/>
      <c r="D283" s="457"/>
      <c r="E283" s="457"/>
      <c r="F283" s="458"/>
      <c r="G283" s="718" t="str">
        <f>IF('Prop A'!$D$985="","",'Prop A'!$D$985)</f>
        <v/>
      </c>
      <c r="J283" s="45"/>
    </row>
    <row r="284" spans="1:16" x14ac:dyDescent="0.2">
      <c r="A284" s="45"/>
      <c r="B284" s="457"/>
      <c r="C284" s="457"/>
      <c r="D284" s="457"/>
      <c r="E284" s="457"/>
      <c r="F284" s="458"/>
      <c r="G284" s="719"/>
      <c r="J284" s="45"/>
    </row>
    <row r="285" spans="1:16" x14ac:dyDescent="0.2">
      <c r="A285" s="45"/>
      <c r="B285" s="457"/>
      <c r="C285" s="457"/>
      <c r="D285" s="457"/>
      <c r="E285" s="457"/>
      <c r="F285" s="458"/>
      <c r="G285" s="719"/>
      <c r="J285" s="45"/>
    </row>
    <row r="286" spans="1:16" x14ac:dyDescent="0.2">
      <c r="A286" s="45"/>
      <c r="B286" s="457"/>
      <c r="C286" s="457"/>
      <c r="D286" s="457"/>
      <c r="E286" s="457"/>
      <c r="F286" s="458"/>
      <c r="G286" s="720"/>
      <c r="J286" s="45"/>
    </row>
    <row r="287" spans="1:16" x14ac:dyDescent="0.2">
      <c r="A287" s="45"/>
      <c r="J287" s="45"/>
    </row>
    <row r="288" spans="1:16" x14ac:dyDescent="0.2">
      <c r="A288" s="45"/>
      <c r="B288" s="45"/>
      <c r="C288" s="45"/>
      <c r="D288" s="45"/>
      <c r="E288" s="45"/>
      <c r="F288" s="45"/>
      <c r="J288" s="45"/>
    </row>
    <row r="289" spans="1:17" ht="15" x14ac:dyDescent="0.25">
      <c r="A289" s="45"/>
      <c r="B289" s="203" t="s">
        <v>208</v>
      </c>
      <c r="C289" s="45"/>
      <c r="D289" s="45"/>
      <c r="E289" s="45"/>
      <c r="F289" s="45"/>
      <c r="J289" s="45"/>
    </row>
    <row r="290" spans="1:17" x14ac:dyDescent="0.2">
      <c r="A290" s="45"/>
      <c r="B290" s="45"/>
      <c r="C290" s="45"/>
      <c r="D290" s="45"/>
      <c r="E290" s="45"/>
      <c r="F290" s="45"/>
      <c r="J290" s="45"/>
      <c r="K290" s="45"/>
      <c r="L290" s="45"/>
    </row>
    <row r="291" spans="1:17" x14ac:dyDescent="0.2">
      <c r="C291" s="742" t="s">
        <v>73</v>
      </c>
      <c r="D291" s="743"/>
      <c r="E291" s="45"/>
      <c r="F291" s="45"/>
      <c r="J291" s="60" t="s">
        <v>74</v>
      </c>
      <c r="K291" s="45"/>
      <c r="L291" s="45"/>
      <c r="M291" s="45"/>
      <c r="N291" s="45"/>
    </row>
    <row r="292" spans="1:17" x14ac:dyDescent="0.2">
      <c r="A292" s="45"/>
      <c r="C292" s="757" t="str">
        <f>IF('Prop A'!$B$991="","",'Prop A'!$B$991)</f>
        <v/>
      </c>
      <c r="D292" s="758"/>
      <c r="E292" s="758"/>
      <c r="F292" s="758"/>
      <c r="G292" s="758"/>
      <c r="H292" s="759"/>
      <c r="J292" s="757" t="str">
        <f>IF('Prop A'!$H$991="","",'Prop A'!$H$991)</f>
        <v/>
      </c>
      <c r="K292" s="758"/>
      <c r="L292" s="758"/>
      <c r="M292" s="758"/>
      <c r="N292" s="758"/>
      <c r="O292" s="759"/>
    </row>
    <row r="293" spans="1:17" x14ac:dyDescent="0.2">
      <c r="A293" s="45"/>
      <c r="C293" s="760"/>
      <c r="D293" s="761"/>
      <c r="E293" s="761"/>
      <c r="F293" s="761"/>
      <c r="G293" s="761"/>
      <c r="H293" s="762"/>
      <c r="J293" s="760"/>
      <c r="K293" s="761"/>
      <c r="L293" s="761"/>
      <c r="M293" s="761"/>
      <c r="N293" s="761"/>
      <c r="O293" s="762"/>
    </row>
    <row r="294" spans="1:17" x14ac:dyDescent="0.2">
      <c r="A294" s="45"/>
      <c r="C294" s="760"/>
      <c r="D294" s="761"/>
      <c r="E294" s="761"/>
      <c r="F294" s="761"/>
      <c r="G294" s="761"/>
      <c r="H294" s="762"/>
      <c r="J294" s="760"/>
      <c r="K294" s="761"/>
      <c r="L294" s="761"/>
      <c r="M294" s="761"/>
      <c r="N294" s="761"/>
      <c r="O294" s="762"/>
    </row>
    <row r="295" spans="1:17" x14ac:dyDescent="0.2">
      <c r="A295" s="45"/>
      <c r="C295" s="760"/>
      <c r="D295" s="761"/>
      <c r="E295" s="761"/>
      <c r="F295" s="761"/>
      <c r="G295" s="761"/>
      <c r="H295" s="762"/>
      <c r="J295" s="760"/>
      <c r="K295" s="761"/>
      <c r="L295" s="761"/>
      <c r="M295" s="761"/>
      <c r="N295" s="761"/>
      <c r="O295" s="762"/>
    </row>
    <row r="296" spans="1:17" x14ac:dyDescent="0.2">
      <c r="A296" s="45"/>
      <c r="C296" s="760"/>
      <c r="D296" s="761"/>
      <c r="E296" s="761"/>
      <c r="F296" s="761"/>
      <c r="G296" s="761"/>
      <c r="H296" s="762"/>
      <c r="J296" s="760"/>
      <c r="K296" s="761"/>
      <c r="L296" s="761"/>
      <c r="M296" s="761"/>
      <c r="N296" s="761"/>
      <c r="O296" s="762"/>
    </row>
    <row r="297" spans="1:17" x14ac:dyDescent="0.2">
      <c r="A297" s="45"/>
      <c r="C297" s="760"/>
      <c r="D297" s="761"/>
      <c r="E297" s="761"/>
      <c r="F297" s="761"/>
      <c r="G297" s="761"/>
      <c r="H297" s="762"/>
      <c r="J297" s="760"/>
      <c r="K297" s="761"/>
      <c r="L297" s="761"/>
      <c r="M297" s="761"/>
      <c r="N297" s="761"/>
      <c r="O297" s="762"/>
    </row>
    <row r="298" spans="1:17" x14ac:dyDescent="0.2">
      <c r="A298" s="45"/>
      <c r="C298" s="763"/>
      <c r="D298" s="764"/>
      <c r="E298" s="764"/>
      <c r="F298" s="764"/>
      <c r="G298" s="764"/>
      <c r="H298" s="765"/>
      <c r="J298" s="763"/>
      <c r="K298" s="764"/>
      <c r="L298" s="764"/>
      <c r="M298" s="764"/>
      <c r="N298" s="764"/>
      <c r="O298" s="765"/>
    </row>
    <row r="299" spans="1:17" x14ac:dyDescent="0.2">
      <c r="A299" s="45"/>
      <c r="B299" s="45"/>
      <c r="C299" s="45"/>
      <c r="D299" s="45"/>
      <c r="E299" s="45"/>
      <c r="F299" s="45"/>
      <c r="G299" s="45"/>
      <c r="H299" s="45"/>
      <c r="I299" s="45"/>
      <c r="J299" s="45"/>
      <c r="K299" s="45"/>
      <c r="L299" s="45"/>
    </row>
    <row r="300" spans="1:17" x14ac:dyDescent="0.2">
      <c r="A300" s="45"/>
      <c r="B300" s="45"/>
      <c r="C300" s="45"/>
      <c r="D300" s="45"/>
      <c r="E300" s="45"/>
      <c r="F300" s="45"/>
      <c r="G300" s="45"/>
      <c r="H300" s="45"/>
      <c r="I300" s="45"/>
      <c r="J300" s="45"/>
      <c r="K300" s="45"/>
      <c r="L300" s="45"/>
    </row>
    <row r="301" spans="1:17" ht="15.75" thickBot="1" x14ac:dyDescent="0.25">
      <c r="A301" s="769" t="str">
        <f>CONCATENATE("Proponente: ",'Prop B'!$E$8)</f>
        <v>Proponente: E&amp;Y/SAP</v>
      </c>
      <c r="B301" s="769"/>
      <c r="C301" s="769"/>
      <c r="D301" s="769"/>
      <c r="E301" s="769"/>
      <c r="F301" s="769"/>
      <c r="G301" s="769"/>
      <c r="H301" s="769"/>
      <c r="I301" s="769"/>
      <c r="J301" s="769"/>
      <c r="K301" s="769"/>
      <c r="L301" s="769"/>
      <c r="M301" s="769"/>
      <c r="N301" s="769"/>
      <c r="O301" s="769"/>
      <c r="P301" s="769"/>
      <c r="Q301" s="769"/>
    </row>
    <row r="303" spans="1:17" ht="15" x14ac:dyDescent="0.25">
      <c r="B303" s="203" t="str">
        <f>Máximo!$B$13</f>
        <v>Critérios de Inclusão</v>
      </c>
      <c r="E303" s="80" t="str">
        <f>IF('Prop B'!$K$13="","",'Prop B'!$K$13)</f>
        <v>Não Atende</v>
      </c>
    </row>
    <row r="306" spans="2:2" ht="15" x14ac:dyDescent="0.25">
      <c r="B306" s="203" t="str">
        <f>Máximo!$B$24</f>
        <v>Qualificação do Fornecedor</v>
      </c>
    </row>
    <row r="322" spans="2:16" ht="15" x14ac:dyDescent="0.25">
      <c r="B322" s="203" t="str">
        <f>Máximo!$B$30</f>
        <v>Produto</v>
      </c>
    </row>
    <row r="324" spans="2:16" ht="12.75" customHeight="1" x14ac:dyDescent="0.2">
      <c r="D324" s="204"/>
      <c r="E324" s="204"/>
      <c r="F324" s="385" t="s">
        <v>211</v>
      </c>
      <c r="G324" s="205" t="str">
        <f>IF('Prop B'!$I$32="","",'Prop B'!$I$32)</f>
        <v>Não Atende</v>
      </c>
    </row>
    <row r="326" spans="2:16" x14ac:dyDescent="0.2">
      <c r="C326" s="210"/>
      <c r="D326" s="211"/>
      <c r="E326" s="211"/>
      <c r="F326" s="211"/>
      <c r="G326" s="211"/>
      <c r="H326" s="211"/>
      <c r="I326" s="211"/>
      <c r="J326" s="211"/>
      <c r="K326" s="211"/>
      <c r="L326" s="211"/>
      <c r="M326" s="211"/>
      <c r="N326" s="211"/>
      <c r="O326" s="211"/>
      <c r="P326" s="212"/>
    </row>
    <row r="327" spans="2:16" x14ac:dyDescent="0.2">
      <c r="C327" s="213"/>
      <c r="D327" s="35"/>
      <c r="E327" s="35"/>
      <c r="F327" s="35"/>
      <c r="G327" s="35"/>
      <c r="H327" s="35"/>
      <c r="I327" s="35"/>
      <c r="J327" s="35"/>
      <c r="K327" s="35"/>
      <c r="L327" s="35"/>
      <c r="M327" s="35"/>
      <c r="N327" s="35"/>
      <c r="O327" s="35"/>
      <c r="P327" s="214"/>
    </row>
    <row r="328" spans="2:16" x14ac:dyDescent="0.2">
      <c r="C328" s="213"/>
      <c r="D328" s="35"/>
      <c r="E328" s="35"/>
      <c r="F328" s="35"/>
      <c r="G328" s="35"/>
      <c r="H328" s="35"/>
      <c r="I328" s="35"/>
      <c r="J328" s="35"/>
      <c r="K328" s="35"/>
      <c r="L328" s="35"/>
      <c r="M328" s="35"/>
      <c r="N328" s="35"/>
      <c r="O328" s="35"/>
      <c r="P328" s="214"/>
    </row>
    <row r="329" spans="2:16" x14ac:dyDescent="0.2">
      <c r="C329" s="213"/>
      <c r="D329" s="35"/>
      <c r="E329" s="35"/>
      <c r="F329" s="35"/>
      <c r="G329" s="35"/>
      <c r="H329" s="35"/>
      <c r="I329" s="35"/>
      <c r="J329" s="35"/>
      <c r="K329" s="35"/>
      <c r="L329" s="35"/>
      <c r="M329" s="35"/>
      <c r="N329" s="35"/>
      <c r="O329" s="35"/>
      <c r="P329" s="214"/>
    </row>
    <row r="330" spans="2:16" x14ac:dyDescent="0.2">
      <c r="C330" s="213"/>
      <c r="D330" s="35"/>
      <c r="E330" s="35"/>
      <c r="F330" s="35"/>
      <c r="G330" s="35"/>
      <c r="H330" s="35"/>
      <c r="I330" s="35"/>
      <c r="J330" s="35"/>
      <c r="K330" s="35"/>
      <c r="L330" s="35"/>
      <c r="M330" s="35"/>
      <c r="N330" s="35"/>
      <c r="O330" s="35"/>
      <c r="P330" s="214"/>
    </row>
    <row r="331" spans="2:16" x14ac:dyDescent="0.2">
      <c r="C331" s="213"/>
      <c r="D331" s="35"/>
      <c r="E331" s="35"/>
      <c r="F331" s="35"/>
      <c r="G331" s="35"/>
      <c r="H331" s="35"/>
      <c r="I331" s="35"/>
      <c r="J331" s="35"/>
      <c r="K331" s="35"/>
      <c r="L331" s="35"/>
      <c r="M331" s="35"/>
      <c r="N331" s="35"/>
      <c r="O331" s="35"/>
      <c r="P331" s="214"/>
    </row>
    <row r="332" spans="2:16" x14ac:dyDescent="0.2">
      <c r="C332" s="213"/>
      <c r="D332" s="35"/>
      <c r="E332" s="35"/>
      <c r="F332" s="35"/>
      <c r="G332" s="35"/>
      <c r="H332" s="35"/>
      <c r="I332" s="35"/>
      <c r="J332" s="35"/>
      <c r="K332" s="35"/>
      <c r="L332" s="35"/>
      <c r="M332" s="35"/>
      <c r="N332" s="35"/>
      <c r="O332" s="35"/>
      <c r="P332" s="214"/>
    </row>
    <row r="333" spans="2:16" x14ac:dyDescent="0.2">
      <c r="C333" s="213"/>
      <c r="D333" s="35"/>
      <c r="E333" s="35"/>
      <c r="F333" s="35"/>
      <c r="G333" s="35"/>
      <c r="H333" s="35"/>
      <c r="I333" s="35"/>
      <c r="J333" s="35"/>
      <c r="K333" s="35"/>
      <c r="L333" s="35"/>
      <c r="M333" s="35"/>
      <c r="N333" s="35"/>
      <c r="O333" s="35"/>
      <c r="P333" s="214"/>
    </row>
    <row r="334" spans="2:16" x14ac:dyDescent="0.2">
      <c r="C334" s="213"/>
      <c r="D334" s="35"/>
      <c r="E334" s="35"/>
      <c r="F334" s="35"/>
      <c r="G334" s="35"/>
      <c r="H334" s="35"/>
      <c r="I334" s="35"/>
      <c r="J334" s="35"/>
      <c r="K334" s="35"/>
      <c r="L334" s="35"/>
      <c r="M334" s="35"/>
      <c r="N334" s="35"/>
      <c r="O334" s="35"/>
      <c r="P334" s="214"/>
    </row>
    <row r="335" spans="2:16" x14ac:dyDescent="0.2">
      <c r="C335" s="213"/>
      <c r="D335" s="35"/>
      <c r="E335" s="35"/>
      <c r="F335" s="35"/>
      <c r="G335" s="35"/>
      <c r="H335" s="35"/>
      <c r="I335" s="35"/>
      <c r="J335" s="35"/>
      <c r="K335" s="35"/>
      <c r="L335" s="35"/>
      <c r="M335" s="35"/>
      <c r="N335" s="35"/>
      <c r="O335" s="35"/>
      <c r="P335" s="214"/>
    </row>
    <row r="336" spans="2:16" x14ac:dyDescent="0.2">
      <c r="C336" s="213"/>
      <c r="D336" s="35"/>
      <c r="E336" s="35"/>
      <c r="F336" s="35"/>
      <c r="G336" s="35"/>
      <c r="H336" s="35"/>
      <c r="I336" s="35"/>
      <c r="J336" s="35"/>
      <c r="K336" s="35"/>
      <c r="L336" s="35"/>
      <c r="M336" s="35"/>
      <c r="N336" s="35"/>
      <c r="O336" s="35"/>
      <c r="P336" s="214"/>
    </row>
    <row r="337" spans="3:16" x14ac:dyDescent="0.2">
      <c r="C337" s="213"/>
      <c r="D337" s="35"/>
      <c r="E337" s="35"/>
      <c r="F337" s="35"/>
      <c r="G337" s="35"/>
      <c r="H337" s="35"/>
      <c r="I337" s="35"/>
      <c r="J337" s="35"/>
      <c r="K337" s="35"/>
      <c r="L337" s="35"/>
      <c r="M337" s="35"/>
      <c r="N337" s="35"/>
      <c r="O337" s="35"/>
      <c r="P337" s="214"/>
    </row>
    <row r="338" spans="3:16" x14ac:dyDescent="0.2">
      <c r="C338" s="213"/>
      <c r="D338" s="35"/>
      <c r="E338" s="35"/>
      <c r="F338" s="35"/>
      <c r="G338" s="35"/>
      <c r="H338" s="35"/>
      <c r="I338" s="35"/>
      <c r="J338" s="35"/>
      <c r="K338" s="35"/>
      <c r="L338" s="35"/>
      <c r="M338" s="35"/>
      <c r="N338" s="35"/>
      <c r="O338" s="35"/>
      <c r="P338" s="214"/>
    </row>
    <row r="339" spans="3:16" x14ac:dyDescent="0.2">
      <c r="C339" s="213"/>
      <c r="D339" s="35"/>
      <c r="E339" s="35"/>
      <c r="F339" s="35"/>
      <c r="G339" s="35"/>
      <c r="H339" s="35"/>
      <c r="I339" s="35"/>
      <c r="J339" s="35"/>
      <c r="K339" s="35"/>
      <c r="L339" s="35"/>
      <c r="M339" s="35"/>
      <c r="N339" s="35"/>
      <c r="O339" s="35"/>
      <c r="P339" s="214"/>
    </row>
    <row r="340" spans="3:16" x14ac:dyDescent="0.2">
      <c r="C340" s="213"/>
      <c r="D340" s="35"/>
      <c r="E340" s="35"/>
      <c r="F340" s="35"/>
      <c r="G340" s="35"/>
      <c r="H340" s="35"/>
      <c r="I340" s="35"/>
      <c r="J340" s="35"/>
      <c r="K340" s="35"/>
      <c r="L340" s="35"/>
      <c r="M340" s="35"/>
      <c r="N340" s="35"/>
      <c r="O340" s="35"/>
      <c r="P340" s="214"/>
    </row>
    <row r="341" spans="3:16" x14ac:dyDescent="0.2">
      <c r="C341" s="213"/>
      <c r="D341" s="35"/>
      <c r="E341" s="35"/>
      <c r="F341" s="35"/>
      <c r="G341" s="35"/>
      <c r="H341" s="35"/>
      <c r="I341" s="35"/>
      <c r="J341" s="35"/>
      <c r="K341" s="35"/>
      <c r="L341" s="35"/>
      <c r="M341" s="35"/>
      <c r="N341" s="35"/>
      <c r="O341" s="35"/>
      <c r="P341" s="214"/>
    </row>
    <row r="342" spans="3:16" x14ac:dyDescent="0.2">
      <c r="C342" s="213"/>
      <c r="D342" s="35"/>
      <c r="E342" s="35"/>
      <c r="F342" s="35"/>
      <c r="G342" s="35"/>
      <c r="H342" s="35"/>
      <c r="I342" s="35"/>
      <c r="J342" s="35"/>
      <c r="K342" s="35"/>
      <c r="L342" s="35"/>
      <c r="M342" s="35"/>
      <c r="N342" s="35"/>
      <c r="O342" s="35"/>
      <c r="P342" s="214"/>
    </row>
    <row r="343" spans="3:16" x14ac:dyDescent="0.2">
      <c r="C343" s="213"/>
      <c r="D343" s="35"/>
      <c r="E343" s="35"/>
      <c r="F343" s="35"/>
      <c r="G343" s="35"/>
      <c r="H343" s="35"/>
      <c r="I343" s="35"/>
      <c r="J343" s="35"/>
      <c r="K343" s="35"/>
      <c r="L343" s="35"/>
      <c r="M343" s="35"/>
      <c r="N343" s="35"/>
      <c r="O343" s="35"/>
      <c r="P343" s="214"/>
    </row>
    <row r="344" spans="3:16" x14ac:dyDescent="0.2">
      <c r="C344" s="213"/>
      <c r="D344" s="35"/>
      <c r="E344" s="35"/>
      <c r="F344" s="35"/>
      <c r="G344" s="35"/>
      <c r="H344" s="35"/>
      <c r="I344" s="35"/>
      <c r="J344" s="35"/>
      <c r="K344" s="35"/>
      <c r="L344" s="35"/>
      <c r="M344" s="35"/>
      <c r="N344" s="35"/>
      <c r="O344" s="35"/>
      <c r="P344" s="214"/>
    </row>
    <row r="345" spans="3:16" x14ac:dyDescent="0.2">
      <c r="C345" s="213"/>
      <c r="D345" s="35"/>
      <c r="E345" s="35"/>
      <c r="F345" s="35"/>
      <c r="G345" s="35"/>
      <c r="H345" s="35"/>
      <c r="I345" s="35"/>
      <c r="J345" s="35"/>
      <c r="K345" s="35"/>
      <c r="L345" s="35"/>
      <c r="M345" s="35"/>
      <c r="N345" s="35"/>
      <c r="O345" s="35"/>
      <c r="P345" s="214"/>
    </row>
    <row r="346" spans="3:16" x14ac:dyDescent="0.2">
      <c r="C346" s="213"/>
      <c r="D346" s="35"/>
      <c r="E346" s="35"/>
      <c r="F346" s="35"/>
      <c r="G346" s="35"/>
      <c r="H346" s="35"/>
      <c r="I346" s="35"/>
      <c r="J346" s="35"/>
      <c r="K346" s="35"/>
      <c r="L346" s="35"/>
      <c r="M346" s="35"/>
      <c r="N346" s="35"/>
      <c r="O346" s="35"/>
      <c r="P346" s="214"/>
    </row>
    <row r="347" spans="3:16" x14ac:dyDescent="0.2">
      <c r="C347" s="213"/>
      <c r="D347" s="35"/>
      <c r="E347" s="35"/>
      <c r="F347" s="35"/>
      <c r="G347" s="35"/>
      <c r="H347" s="35"/>
      <c r="I347" s="35"/>
      <c r="J347" s="35"/>
      <c r="K347" s="35"/>
      <c r="L347" s="35"/>
      <c r="M347" s="35"/>
      <c r="N347" s="35"/>
      <c r="O347" s="35"/>
      <c r="P347" s="214"/>
    </row>
    <row r="348" spans="3:16" x14ac:dyDescent="0.2">
      <c r="C348" s="213"/>
      <c r="D348" s="35"/>
      <c r="E348" s="35"/>
      <c r="F348" s="35"/>
      <c r="G348" s="35"/>
      <c r="H348" s="35"/>
      <c r="I348" s="35"/>
      <c r="J348" s="35"/>
      <c r="K348" s="35"/>
      <c r="L348" s="35"/>
      <c r="M348" s="35"/>
      <c r="N348" s="35"/>
      <c r="O348" s="35"/>
      <c r="P348" s="214"/>
    </row>
    <row r="349" spans="3:16" x14ac:dyDescent="0.2">
      <c r="C349" s="213"/>
      <c r="D349" s="35"/>
      <c r="E349" s="35"/>
      <c r="F349" s="35"/>
      <c r="G349" s="35"/>
      <c r="H349" s="35"/>
      <c r="I349" s="35"/>
      <c r="J349" s="35"/>
      <c r="K349" s="35"/>
      <c r="L349" s="35"/>
      <c r="M349" s="35"/>
      <c r="N349" s="35"/>
      <c r="O349" s="35"/>
      <c r="P349" s="214"/>
    </row>
    <row r="350" spans="3:16" x14ac:dyDescent="0.2">
      <c r="C350" s="213"/>
      <c r="D350" s="35"/>
      <c r="E350" s="35"/>
      <c r="F350" s="35"/>
      <c r="G350" s="35"/>
      <c r="H350" s="35"/>
      <c r="I350" s="35"/>
      <c r="J350" s="35"/>
      <c r="K350" s="35"/>
      <c r="L350" s="35"/>
      <c r="M350" s="35"/>
      <c r="N350" s="35"/>
      <c r="O350" s="35"/>
      <c r="P350" s="214"/>
    </row>
    <row r="351" spans="3:16" x14ac:dyDescent="0.2">
      <c r="C351" s="213"/>
      <c r="D351" s="35"/>
      <c r="E351" s="35"/>
      <c r="F351" s="35"/>
      <c r="G351" s="35"/>
      <c r="H351" s="35"/>
      <c r="I351" s="35"/>
      <c r="J351" s="35"/>
      <c r="K351" s="35"/>
      <c r="L351" s="35"/>
      <c r="M351" s="35"/>
      <c r="N351" s="35"/>
      <c r="O351" s="35"/>
      <c r="P351" s="214"/>
    </row>
    <row r="352" spans="3:16" x14ac:dyDescent="0.2">
      <c r="C352" s="213"/>
      <c r="D352" s="35"/>
      <c r="E352" s="35"/>
      <c r="F352" s="35"/>
      <c r="G352" s="35"/>
      <c r="H352" s="35"/>
      <c r="I352" s="35"/>
      <c r="J352" s="35"/>
      <c r="K352" s="35"/>
      <c r="L352" s="35"/>
      <c r="M352" s="35"/>
      <c r="N352" s="35"/>
      <c r="O352" s="35"/>
      <c r="P352" s="214"/>
    </row>
    <row r="353" spans="2:16" x14ac:dyDescent="0.2">
      <c r="C353" s="213"/>
      <c r="D353" s="35"/>
      <c r="E353" s="35"/>
      <c r="F353" s="35"/>
      <c r="G353" s="35"/>
      <c r="H353" s="35"/>
      <c r="I353" s="35"/>
      <c r="J353" s="35"/>
      <c r="K353" s="35"/>
      <c r="L353" s="35"/>
      <c r="M353" s="35"/>
      <c r="N353" s="35"/>
      <c r="O353" s="35"/>
      <c r="P353" s="214"/>
    </row>
    <row r="354" spans="2:16" x14ac:dyDescent="0.2">
      <c r="C354" s="213"/>
      <c r="D354" s="35"/>
      <c r="E354" s="35"/>
      <c r="F354" s="35"/>
      <c r="G354" s="35"/>
      <c r="H354" s="35"/>
      <c r="I354" s="35"/>
      <c r="J354" s="35"/>
      <c r="K354" s="35"/>
      <c r="L354" s="35"/>
      <c r="M354" s="35"/>
      <c r="N354" s="35"/>
      <c r="O354" s="35"/>
      <c r="P354" s="214"/>
    </row>
    <row r="355" spans="2:16" x14ac:dyDescent="0.2">
      <c r="C355" s="213"/>
      <c r="D355" s="35"/>
      <c r="E355" s="35"/>
      <c r="F355" s="35"/>
      <c r="G355" s="35"/>
      <c r="H355" s="35"/>
      <c r="I355" s="35"/>
      <c r="J355" s="35"/>
      <c r="K355" s="35"/>
      <c r="L355" s="35"/>
      <c r="M355" s="35"/>
      <c r="N355" s="35"/>
      <c r="O355" s="35"/>
      <c r="P355" s="214"/>
    </row>
    <row r="356" spans="2:16" x14ac:dyDescent="0.2">
      <c r="C356" s="213"/>
      <c r="D356" s="35"/>
      <c r="E356" s="35"/>
      <c r="F356" s="35"/>
      <c r="G356" s="35"/>
      <c r="H356" s="35"/>
      <c r="I356" s="35"/>
      <c r="J356" s="35"/>
      <c r="K356" s="35"/>
      <c r="L356" s="35"/>
      <c r="M356" s="35"/>
      <c r="N356" s="35"/>
      <c r="O356" s="35"/>
      <c r="P356" s="214"/>
    </row>
    <row r="357" spans="2:16" x14ac:dyDescent="0.2">
      <c r="C357" s="213"/>
      <c r="D357" s="35"/>
      <c r="E357" s="35"/>
      <c r="F357" s="35"/>
      <c r="G357" s="35"/>
      <c r="H357" s="35"/>
      <c r="I357" s="35"/>
      <c r="J357" s="35"/>
      <c r="K357" s="35"/>
      <c r="L357" s="35"/>
      <c r="M357" s="35"/>
      <c r="N357" s="35"/>
      <c r="O357" s="35"/>
      <c r="P357" s="214"/>
    </row>
    <row r="358" spans="2:16" x14ac:dyDescent="0.2">
      <c r="C358" s="213"/>
      <c r="D358" s="35"/>
      <c r="E358" s="35"/>
      <c r="F358" s="35"/>
      <c r="G358" s="35"/>
      <c r="H358" s="35"/>
      <c r="I358" s="35"/>
      <c r="J358" s="35"/>
      <c r="K358" s="35"/>
      <c r="L358" s="35"/>
      <c r="M358" s="35"/>
      <c r="N358" s="35"/>
      <c r="O358" s="35"/>
      <c r="P358" s="214"/>
    </row>
    <row r="359" spans="2:16" x14ac:dyDescent="0.2">
      <c r="C359" s="213"/>
      <c r="D359" s="35"/>
      <c r="E359" s="35"/>
      <c r="F359" s="35"/>
      <c r="G359" s="35"/>
      <c r="H359" s="35"/>
      <c r="I359" s="35"/>
      <c r="J359" s="35"/>
      <c r="K359" s="35"/>
      <c r="L359" s="35"/>
      <c r="M359" s="35"/>
      <c r="N359" s="35"/>
      <c r="O359" s="35"/>
      <c r="P359" s="214"/>
    </row>
    <row r="360" spans="2:16" x14ac:dyDescent="0.2">
      <c r="C360" s="213"/>
      <c r="D360" s="35"/>
      <c r="E360" s="35"/>
      <c r="F360" s="35"/>
      <c r="G360" s="35"/>
      <c r="H360" s="35"/>
      <c r="I360" s="35"/>
      <c r="J360" s="35"/>
      <c r="K360" s="35"/>
      <c r="L360" s="35"/>
      <c r="M360" s="35"/>
      <c r="N360" s="35"/>
      <c r="O360" s="35"/>
      <c r="P360" s="214"/>
    </row>
    <row r="361" spans="2:16" x14ac:dyDescent="0.2">
      <c r="C361" s="215"/>
      <c r="D361" s="216"/>
      <c r="E361" s="216"/>
      <c r="F361" s="216"/>
      <c r="G361" s="216"/>
      <c r="H361" s="216"/>
      <c r="I361" s="216"/>
      <c r="J361" s="216"/>
      <c r="K361" s="216"/>
      <c r="L361" s="216"/>
      <c r="M361" s="216"/>
      <c r="N361" s="216"/>
      <c r="O361" s="216"/>
      <c r="P361" s="217"/>
    </row>
    <row r="364" spans="2:16" ht="15" x14ac:dyDescent="0.25">
      <c r="B364" s="203" t="str">
        <f>Máximo!$B$779</f>
        <v>Serviço</v>
      </c>
    </row>
    <row r="381" spans="2:2" ht="15" x14ac:dyDescent="0.25">
      <c r="B381" s="203" t="str">
        <f>Máximo!$B$785</f>
        <v>Treinamento</v>
      </c>
    </row>
    <row r="398" spans="2:7" ht="15" x14ac:dyDescent="0.25">
      <c r="B398" s="203" t="str">
        <f>Máximo!$B$792</f>
        <v>Arquitetura Física e Lógica</v>
      </c>
    </row>
    <row r="400" spans="2:7" x14ac:dyDescent="0.2">
      <c r="C400" s="739" t="s">
        <v>167</v>
      </c>
      <c r="D400" s="740"/>
      <c r="E400" s="740"/>
      <c r="F400" s="740"/>
      <c r="G400" s="741"/>
    </row>
    <row r="401" spans="1:16" x14ac:dyDescent="0.2">
      <c r="A401" s="45"/>
      <c r="C401" s="707" t="str">
        <f>IF('Prop B'!$E$796="","",'Prop B'!$E$796)</f>
        <v/>
      </c>
      <c r="D401" s="708"/>
      <c r="E401" s="708"/>
      <c r="F401" s="708"/>
      <c r="G401" s="708"/>
      <c r="H401" s="708"/>
      <c r="I401" s="708"/>
      <c r="J401" s="708"/>
      <c r="K401" s="708"/>
      <c r="L401" s="709"/>
    </row>
    <row r="402" spans="1:16" x14ac:dyDescent="0.2">
      <c r="A402" s="45"/>
      <c r="C402" s="710"/>
      <c r="D402" s="711"/>
      <c r="E402" s="711"/>
      <c r="F402" s="711"/>
      <c r="G402" s="711"/>
      <c r="H402" s="711"/>
      <c r="I402" s="711"/>
      <c r="J402" s="711"/>
      <c r="K402" s="711"/>
      <c r="L402" s="712"/>
    </row>
    <row r="403" spans="1:16" x14ac:dyDescent="0.2">
      <c r="A403" s="45"/>
      <c r="C403" s="710"/>
      <c r="D403" s="711"/>
      <c r="E403" s="711"/>
      <c r="F403" s="711"/>
      <c r="G403" s="711"/>
      <c r="H403" s="711"/>
      <c r="I403" s="711"/>
      <c r="J403" s="711"/>
      <c r="K403" s="711"/>
      <c r="L403" s="712"/>
    </row>
    <row r="404" spans="1:16" x14ac:dyDescent="0.2">
      <c r="A404" s="45"/>
      <c r="C404" s="710"/>
      <c r="D404" s="711"/>
      <c r="E404" s="711"/>
      <c r="F404" s="711"/>
      <c r="G404" s="711"/>
      <c r="H404" s="711"/>
      <c r="I404" s="711"/>
      <c r="J404" s="711"/>
      <c r="K404" s="711"/>
      <c r="L404" s="712"/>
    </row>
    <row r="405" spans="1:16" x14ac:dyDescent="0.2">
      <c r="A405" s="45"/>
      <c r="C405" s="710"/>
      <c r="D405" s="711"/>
      <c r="E405" s="711"/>
      <c r="F405" s="711"/>
      <c r="G405" s="711"/>
      <c r="H405" s="711"/>
      <c r="I405" s="711"/>
      <c r="J405" s="711"/>
      <c r="K405" s="711"/>
      <c r="L405" s="712"/>
    </row>
    <row r="406" spans="1:16" x14ac:dyDescent="0.2">
      <c r="A406" s="45"/>
      <c r="C406" s="710"/>
      <c r="D406" s="711"/>
      <c r="E406" s="711"/>
      <c r="F406" s="711"/>
      <c r="G406" s="711"/>
      <c r="H406" s="711"/>
      <c r="I406" s="711"/>
      <c r="J406" s="711"/>
      <c r="K406" s="711"/>
      <c r="L406" s="712"/>
    </row>
    <row r="407" spans="1:16" x14ac:dyDescent="0.2">
      <c r="A407" s="45"/>
      <c r="C407" s="713"/>
      <c r="D407" s="714"/>
      <c r="E407" s="714"/>
      <c r="F407" s="714"/>
      <c r="G407" s="714"/>
      <c r="H407" s="714"/>
      <c r="I407" s="714"/>
      <c r="J407" s="714"/>
      <c r="K407" s="714"/>
      <c r="L407" s="715"/>
    </row>
    <row r="408" spans="1:16" ht="12.75" customHeight="1" x14ac:dyDescent="0.2"/>
    <row r="409" spans="1:16" ht="12.75" customHeight="1" x14ac:dyDescent="0.2"/>
    <row r="410" spans="1:16" ht="12.75" customHeight="1" x14ac:dyDescent="0.25">
      <c r="B410" s="203" t="str">
        <f>Máximo!$B$800</f>
        <v>Cronograma</v>
      </c>
    </row>
    <row r="411" spans="1:16" ht="12.75" customHeight="1" x14ac:dyDescent="0.2"/>
    <row r="412" spans="1:16" x14ac:dyDescent="0.2">
      <c r="B412" s="204"/>
      <c r="C412" s="441" t="s">
        <v>105</v>
      </c>
      <c r="D412" s="441"/>
      <c r="E412" s="441"/>
      <c r="F412" s="442"/>
      <c r="G412" s="205" t="str">
        <f>IF('Prop B'!$E$804="","",'Prop B'!$E$804)</f>
        <v/>
      </c>
      <c r="K412" s="721" t="s">
        <v>106</v>
      </c>
      <c r="L412" s="722"/>
      <c r="M412" s="723"/>
      <c r="N412" s="45"/>
      <c r="O412" s="45"/>
    </row>
    <row r="413" spans="1:16" x14ac:dyDescent="0.2">
      <c r="K413" s="707" t="str">
        <f>IF('Prop B'!$K$804="","",'Prop B'!$K$804)</f>
        <v/>
      </c>
      <c r="L413" s="708"/>
      <c r="M413" s="708"/>
      <c r="N413" s="708"/>
      <c r="O413" s="708"/>
      <c r="P413" s="709"/>
    </row>
    <row r="414" spans="1:16" ht="28.5" customHeight="1" x14ac:dyDescent="0.2">
      <c r="C414" s="441" t="s">
        <v>107</v>
      </c>
      <c r="D414" s="441"/>
      <c r="E414" s="441"/>
      <c r="F414" s="442"/>
      <c r="G414" s="205" t="str">
        <f>IF('Prop B'!$E$808="","",'Prop B'!$E$808)</f>
        <v/>
      </c>
      <c r="K414" s="710"/>
      <c r="L414" s="711"/>
      <c r="M414" s="711"/>
      <c r="N414" s="711"/>
      <c r="O414" s="711"/>
      <c r="P414" s="712"/>
    </row>
    <row r="415" spans="1:16" x14ac:dyDescent="0.2">
      <c r="K415" s="710"/>
      <c r="L415" s="711"/>
      <c r="M415" s="711"/>
      <c r="N415" s="711"/>
      <c r="O415" s="711"/>
      <c r="P415" s="712"/>
    </row>
    <row r="416" spans="1:16" ht="36" customHeight="1" x14ac:dyDescent="0.2">
      <c r="C416" s="441" t="s">
        <v>124</v>
      </c>
      <c r="D416" s="441"/>
      <c r="E416" s="441"/>
      <c r="F416" s="442"/>
      <c r="G416" s="205" t="str">
        <f>IF('Prop B'!$K$808="","",'Prop B'!$K$808)</f>
        <v/>
      </c>
      <c r="K416" s="713"/>
      <c r="L416" s="714"/>
      <c r="M416" s="714"/>
      <c r="N416" s="714"/>
      <c r="O416" s="714"/>
      <c r="P416" s="715"/>
    </row>
    <row r="419" spans="2:14" ht="15" x14ac:dyDescent="0.25">
      <c r="B419" s="203" t="str">
        <f>Máximo!$B$813</f>
        <v>Mapa de Esforço</v>
      </c>
    </row>
    <row r="421" spans="2:14" x14ac:dyDescent="0.2">
      <c r="D421" s="200"/>
      <c r="E421" s="200"/>
      <c r="F421" s="387" t="s">
        <v>71</v>
      </c>
      <c r="G421" s="205" t="str">
        <f>IF('Prop B'!$I$831="","",'Prop B'!$I$831)</f>
        <v/>
      </c>
      <c r="L421" s="387" t="s">
        <v>72</v>
      </c>
      <c r="M421" s="724" t="str">
        <f>IF('Prop B'!$I$850="","",'Prop B'!$I$850)</f>
        <v/>
      </c>
      <c r="N421" s="725"/>
    </row>
    <row r="424" spans="2:14" ht="15" x14ac:dyDescent="0.25">
      <c r="B424" s="203" t="str">
        <f>Máximo!$B$854</f>
        <v>Gestão de Mudança</v>
      </c>
    </row>
    <row r="426" spans="2:14" ht="12.75" customHeight="1" x14ac:dyDescent="0.2">
      <c r="C426" s="766" t="s">
        <v>125</v>
      </c>
      <c r="D426" s="767"/>
      <c r="E426" s="767"/>
      <c r="F426" s="767"/>
      <c r="G426" s="767"/>
      <c r="H426" s="767"/>
      <c r="I426" s="768"/>
    </row>
    <row r="427" spans="2:14" x14ac:dyDescent="0.2">
      <c r="C427" s="707" t="str">
        <f>IF('Prop B'!$F$858="","",'Prop B'!$F$858)</f>
        <v/>
      </c>
      <c r="D427" s="708"/>
      <c r="E427" s="708"/>
      <c r="F427" s="708"/>
      <c r="G427" s="708"/>
      <c r="H427" s="708"/>
      <c r="I427" s="708"/>
      <c r="J427" s="708"/>
      <c r="K427" s="708"/>
      <c r="L427" s="709"/>
    </row>
    <row r="428" spans="2:14" x14ac:dyDescent="0.2">
      <c r="C428" s="710"/>
      <c r="D428" s="711"/>
      <c r="E428" s="711"/>
      <c r="F428" s="711"/>
      <c r="G428" s="711"/>
      <c r="H428" s="711"/>
      <c r="I428" s="711"/>
      <c r="J428" s="711"/>
      <c r="K428" s="711"/>
      <c r="L428" s="712"/>
    </row>
    <row r="429" spans="2:14" x14ac:dyDescent="0.2">
      <c r="C429" s="710"/>
      <c r="D429" s="711"/>
      <c r="E429" s="711"/>
      <c r="F429" s="711"/>
      <c r="G429" s="711"/>
      <c r="H429" s="711"/>
      <c r="I429" s="711"/>
      <c r="J429" s="711"/>
      <c r="K429" s="711"/>
      <c r="L429" s="712"/>
    </row>
    <row r="430" spans="2:14" x14ac:dyDescent="0.2">
      <c r="C430" s="710"/>
      <c r="D430" s="711"/>
      <c r="E430" s="711"/>
      <c r="F430" s="711"/>
      <c r="G430" s="711"/>
      <c r="H430" s="711"/>
      <c r="I430" s="711"/>
      <c r="J430" s="711"/>
      <c r="K430" s="711"/>
      <c r="L430" s="712"/>
    </row>
    <row r="431" spans="2:14" x14ac:dyDescent="0.2">
      <c r="C431" s="710"/>
      <c r="D431" s="711"/>
      <c r="E431" s="711"/>
      <c r="F431" s="711"/>
      <c r="G431" s="711"/>
      <c r="H431" s="711"/>
      <c r="I431" s="711"/>
      <c r="J431" s="711"/>
      <c r="K431" s="711"/>
      <c r="L431" s="712"/>
    </row>
    <row r="432" spans="2:14" x14ac:dyDescent="0.2">
      <c r="C432" s="710"/>
      <c r="D432" s="711"/>
      <c r="E432" s="711"/>
      <c r="F432" s="711"/>
      <c r="G432" s="711"/>
      <c r="H432" s="711"/>
      <c r="I432" s="711"/>
      <c r="J432" s="711"/>
      <c r="K432" s="711"/>
      <c r="L432" s="712"/>
    </row>
    <row r="433" spans="1:16" x14ac:dyDescent="0.2">
      <c r="A433" s="45"/>
      <c r="B433" s="45"/>
      <c r="C433" s="713"/>
      <c r="D433" s="714"/>
      <c r="E433" s="714"/>
      <c r="F433" s="714"/>
      <c r="G433" s="714"/>
      <c r="H433" s="714"/>
      <c r="I433" s="714"/>
      <c r="J433" s="714"/>
      <c r="K433" s="714"/>
      <c r="L433" s="715"/>
      <c r="M433" s="45"/>
      <c r="N433" s="45"/>
    </row>
    <row r="434" spans="1:16" x14ac:dyDescent="0.2">
      <c r="A434" s="45"/>
      <c r="B434" s="45"/>
      <c r="C434" s="45"/>
      <c r="D434" s="45"/>
      <c r="E434" s="45"/>
      <c r="F434" s="45"/>
      <c r="J434" s="45"/>
      <c r="K434" s="45"/>
      <c r="L434" s="45"/>
      <c r="M434" s="45"/>
      <c r="N434" s="45"/>
    </row>
    <row r="435" spans="1:16" x14ac:dyDescent="0.2">
      <c r="A435" s="45"/>
      <c r="B435" s="45"/>
      <c r="C435" s="45"/>
      <c r="D435" s="45"/>
      <c r="E435" s="45"/>
      <c r="F435" s="45"/>
      <c r="J435" s="45"/>
      <c r="K435" s="45"/>
      <c r="L435" s="45"/>
      <c r="M435" s="45"/>
      <c r="N435" s="45"/>
    </row>
    <row r="436" spans="1:16" ht="15" x14ac:dyDescent="0.25">
      <c r="A436" s="45"/>
      <c r="B436" s="203" t="str">
        <f>Máximo!$B$864</f>
        <v>Suporte e Manutenção (Garantia)</v>
      </c>
      <c r="C436" s="45"/>
      <c r="D436" s="45"/>
      <c r="E436" s="45"/>
      <c r="F436" s="45"/>
      <c r="J436" s="45"/>
      <c r="K436" s="45"/>
      <c r="L436" s="45"/>
      <c r="M436" s="45"/>
      <c r="N436" s="45"/>
    </row>
    <row r="437" spans="1:16" x14ac:dyDescent="0.2">
      <c r="A437" s="45"/>
      <c r="B437" s="45"/>
      <c r="C437" s="45"/>
      <c r="D437" s="45"/>
      <c r="E437" s="45"/>
      <c r="F437" s="45"/>
      <c r="J437" s="45"/>
      <c r="K437" s="45"/>
      <c r="L437" s="45"/>
      <c r="M437" s="45"/>
      <c r="N437" s="45"/>
    </row>
    <row r="438" spans="1:16" x14ac:dyDescent="0.2">
      <c r="D438" s="200"/>
      <c r="E438" s="200"/>
      <c r="F438" s="387" t="s">
        <v>201</v>
      </c>
      <c r="G438" s="205" t="str">
        <f>IF('Prop B'!$D$868="","",'Prop B'!$D$868)</f>
        <v/>
      </c>
      <c r="H438" s="45"/>
      <c r="L438" s="387" t="s">
        <v>127</v>
      </c>
      <c r="M438" s="724" t="str">
        <f>IF('Prop B'!$K$868="","",'Prop B'!$K$868)</f>
        <v/>
      </c>
      <c r="N438" s="725"/>
      <c r="O438" s="45"/>
      <c r="P438" s="45"/>
    </row>
    <row r="439" spans="1:16" x14ac:dyDescent="0.2">
      <c r="D439" s="45"/>
      <c r="E439" s="45"/>
      <c r="F439" s="387"/>
      <c r="G439" s="45"/>
      <c r="H439" s="45"/>
      <c r="L439" s="45"/>
      <c r="M439" s="45"/>
      <c r="N439" s="45"/>
      <c r="O439" s="45"/>
      <c r="P439" s="45"/>
    </row>
    <row r="440" spans="1:16" x14ac:dyDescent="0.2">
      <c r="D440" s="200"/>
      <c r="E440" s="200"/>
      <c r="F440" s="387" t="s">
        <v>128</v>
      </c>
      <c r="G440" s="205" t="str">
        <f>IF('Prop B'!$D$870="","",'Prop B'!$D$870)</f>
        <v/>
      </c>
      <c r="H440" s="45"/>
      <c r="L440" s="387" t="s">
        <v>129</v>
      </c>
      <c r="M440" s="724" t="str">
        <f>IF('Prop B'!$K$870="","",'Prop B'!$K$870)</f>
        <v/>
      </c>
      <c r="N440" s="725"/>
      <c r="O440" s="45"/>
      <c r="P440" s="45"/>
    </row>
    <row r="441" spans="1:16" x14ac:dyDescent="0.2">
      <c r="A441" s="45"/>
      <c r="B441" s="45"/>
      <c r="C441" s="45"/>
      <c r="D441" s="45"/>
      <c r="E441" s="45"/>
      <c r="F441" s="387"/>
      <c r="J441" s="45"/>
      <c r="K441" s="45"/>
      <c r="L441" s="45"/>
      <c r="M441" s="45"/>
      <c r="N441" s="45"/>
    </row>
    <row r="442" spans="1:16" ht="12.75" customHeight="1" x14ac:dyDescent="0.2">
      <c r="A442" s="45"/>
      <c r="B442" s="45"/>
      <c r="C442" s="721" t="s">
        <v>205</v>
      </c>
      <c r="D442" s="722"/>
      <c r="E442" s="723"/>
      <c r="F442" s="45"/>
      <c r="G442" s="45"/>
      <c r="J442" s="45"/>
      <c r="K442" s="721" t="s">
        <v>147</v>
      </c>
      <c r="L442" s="722"/>
      <c r="M442" s="723"/>
      <c r="N442" s="45"/>
      <c r="O442" s="45"/>
    </row>
    <row r="443" spans="1:16" x14ac:dyDescent="0.2">
      <c r="A443" s="45"/>
      <c r="B443" s="45"/>
      <c r="C443" s="707" t="str">
        <f>IF('Prop B'!$D$878="","",'Prop B'!$D$878)</f>
        <v/>
      </c>
      <c r="D443" s="708"/>
      <c r="E443" s="708"/>
      <c r="F443" s="708"/>
      <c r="G443" s="708"/>
      <c r="H443" s="709"/>
      <c r="J443" s="45"/>
      <c r="K443" s="707" t="str">
        <f>IF('Prop B'!$K$878="","",'Prop B'!$K$878)</f>
        <v/>
      </c>
      <c r="L443" s="708"/>
      <c r="M443" s="708"/>
      <c r="N443" s="708"/>
      <c r="O443" s="708"/>
      <c r="P443" s="709"/>
    </row>
    <row r="444" spans="1:16" x14ac:dyDescent="0.2">
      <c r="A444" s="45"/>
      <c r="B444" s="45"/>
      <c r="C444" s="710"/>
      <c r="D444" s="711"/>
      <c r="E444" s="711"/>
      <c r="F444" s="711"/>
      <c r="G444" s="711"/>
      <c r="H444" s="712"/>
      <c r="J444" s="45"/>
      <c r="K444" s="710"/>
      <c r="L444" s="711"/>
      <c r="M444" s="711"/>
      <c r="N444" s="711"/>
      <c r="O444" s="711"/>
      <c r="P444" s="712"/>
    </row>
    <row r="445" spans="1:16" x14ac:dyDescent="0.2">
      <c r="A445" s="45"/>
      <c r="B445" s="45"/>
      <c r="C445" s="710"/>
      <c r="D445" s="711"/>
      <c r="E445" s="711"/>
      <c r="F445" s="711"/>
      <c r="G445" s="711"/>
      <c r="H445" s="712"/>
      <c r="J445" s="45"/>
      <c r="K445" s="710"/>
      <c r="L445" s="711"/>
      <c r="M445" s="711"/>
      <c r="N445" s="711"/>
      <c r="O445" s="711"/>
      <c r="P445" s="712"/>
    </row>
    <row r="446" spans="1:16" x14ac:dyDescent="0.2">
      <c r="A446" s="45"/>
      <c r="B446" s="45"/>
      <c r="C446" s="710"/>
      <c r="D446" s="711"/>
      <c r="E446" s="711"/>
      <c r="F446" s="711"/>
      <c r="G446" s="711"/>
      <c r="H446" s="712"/>
      <c r="J446" s="45"/>
      <c r="K446" s="710"/>
      <c r="L446" s="711"/>
      <c r="M446" s="711"/>
      <c r="N446" s="711"/>
      <c r="O446" s="711"/>
      <c r="P446" s="712"/>
    </row>
    <row r="447" spans="1:16" x14ac:dyDescent="0.2">
      <c r="A447" s="45"/>
      <c r="B447" s="45"/>
      <c r="C447" s="710"/>
      <c r="D447" s="711"/>
      <c r="E447" s="711"/>
      <c r="F447" s="711"/>
      <c r="G447" s="711"/>
      <c r="H447" s="712"/>
      <c r="J447" s="45"/>
      <c r="K447" s="710"/>
      <c r="L447" s="711"/>
      <c r="M447" s="711"/>
      <c r="N447" s="711"/>
      <c r="O447" s="711"/>
      <c r="P447" s="712"/>
    </row>
    <row r="448" spans="1:16" x14ac:dyDescent="0.2">
      <c r="A448" s="45"/>
      <c r="B448" s="45"/>
      <c r="C448" s="710"/>
      <c r="D448" s="711"/>
      <c r="E448" s="711"/>
      <c r="F448" s="711"/>
      <c r="G448" s="711"/>
      <c r="H448" s="712"/>
      <c r="J448" s="45"/>
      <c r="K448" s="710"/>
      <c r="L448" s="711"/>
      <c r="M448" s="711"/>
      <c r="N448" s="711"/>
      <c r="O448" s="711"/>
      <c r="P448" s="712"/>
    </row>
    <row r="449" spans="1:16" x14ac:dyDescent="0.2">
      <c r="A449" s="45"/>
      <c r="B449" s="45"/>
      <c r="C449" s="713"/>
      <c r="D449" s="714"/>
      <c r="E449" s="714"/>
      <c r="F449" s="714"/>
      <c r="G449" s="714"/>
      <c r="H449" s="715"/>
      <c r="J449" s="45"/>
      <c r="K449" s="713"/>
      <c r="L449" s="714"/>
      <c r="M449" s="714"/>
      <c r="N449" s="714"/>
      <c r="O449" s="714"/>
      <c r="P449" s="715"/>
    </row>
    <row r="450" spans="1:16" x14ac:dyDescent="0.2">
      <c r="A450" s="45"/>
      <c r="B450" s="45"/>
      <c r="C450" s="45"/>
      <c r="D450" s="45"/>
      <c r="E450" s="45"/>
      <c r="F450" s="45"/>
      <c r="J450" s="45"/>
      <c r="K450" s="45"/>
      <c r="L450" s="45"/>
      <c r="M450" s="45"/>
      <c r="N450" s="45"/>
    </row>
    <row r="451" spans="1:16" ht="26.25" customHeight="1" x14ac:dyDescent="0.2">
      <c r="C451" s="441" t="s">
        <v>149</v>
      </c>
      <c r="D451" s="441"/>
      <c r="E451" s="441"/>
      <c r="F451" s="442"/>
      <c r="G451" s="218" t="str">
        <f>IF('Prop B'!$D$887="","",'Prop B'!$D$887)</f>
        <v/>
      </c>
      <c r="H451" s="45"/>
      <c r="L451" s="45"/>
      <c r="M451" s="45"/>
      <c r="N451" s="45"/>
      <c r="O451" s="45"/>
      <c r="P451" s="45"/>
    </row>
    <row r="452" spans="1:16" x14ac:dyDescent="0.2">
      <c r="A452" s="45"/>
      <c r="B452" s="45"/>
      <c r="C452" s="45"/>
      <c r="D452" s="45"/>
      <c r="E452" s="45"/>
      <c r="F452" s="45"/>
      <c r="J452" s="45"/>
      <c r="K452" s="45"/>
      <c r="L452" s="45"/>
      <c r="M452" s="45"/>
      <c r="N452" s="45"/>
    </row>
    <row r="453" spans="1:16" ht="12.75" customHeight="1" x14ac:dyDescent="0.2">
      <c r="A453" s="45"/>
      <c r="B453" s="45"/>
      <c r="C453" s="721" t="s">
        <v>146</v>
      </c>
      <c r="D453" s="722"/>
      <c r="E453" s="722"/>
      <c r="F453" s="723"/>
      <c r="G453" s="45"/>
      <c r="J453" s="45"/>
      <c r="K453" s="45"/>
      <c r="L453" s="45"/>
      <c r="M453" s="45"/>
      <c r="N453" s="45"/>
    </row>
    <row r="454" spans="1:16" x14ac:dyDescent="0.2">
      <c r="A454" s="45"/>
      <c r="B454" s="45"/>
      <c r="C454" s="707" t="str">
        <f>IF('Prop B'!$D$891="","",'Prop B'!$D$891)</f>
        <v/>
      </c>
      <c r="D454" s="708"/>
      <c r="E454" s="708"/>
      <c r="F454" s="708"/>
      <c r="G454" s="708"/>
      <c r="H454" s="708"/>
      <c r="I454" s="708"/>
      <c r="J454" s="708"/>
      <c r="K454" s="708"/>
      <c r="L454" s="709"/>
      <c r="M454" s="45"/>
      <c r="N454" s="45"/>
    </row>
    <row r="455" spans="1:16" x14ac:dyDescent="0.2">
      <c r="A455" s="45"/>
      <c r="B455" s="45"/>
      <c r="C455" s="710"/>
      <c r="D455" s="711"/>
      <c r="E455" s="711"/>
      <c r="F455" s="711"/>
      <c r="G455" s="711"/>
      <c r="H455" s="711"/>
      <c r="I455" s="711"/>
      <c r="J455" s="711"/>
      <c r="K455" s="711"/>
      <c r="L455" s="712"/>
      <c r="M455" s="45"/>
      <c r="N455" s="45"/>
    </row>
    <row r="456" spans="1:16" x14ac:dyDescent="0.2">
      <c r="A456" s="45"/>
      <c r="B456" s="45"/>
      <c r="C456" s="710"/>
      <c r="D456" s="711"/>
      <c r="E456" s="711"/>
      <c r="F456" s="711"/>
      <c r="G456" s="711"/>
      <c r="H456" s="711"/>
      <c r="I456" s="711"/>
      <c r="J456" s="711"/>
      <c r="K456" s="711"/>
      <c r="L456" s="712"/>
      <c r="M456" s="45"/>
      <c r="N456" s="45"/>
    </row>
    <row r="457" spans="1:16" x14ac:dyDescent="0.2">
      <c r="A457" s="45"/>
      <c r="B457" s="45"/>
      <c r="C457" s="710"/>
      <c r="D457" s="711"/>
      <c r="E457" s="711"/>
      <c r="F457" s="711"/>
      <c r="G457" s="711"/>
      <c r="H457" s="711"/>
      <c r="I457" s="711"/>
      <c r="J457" s="711"/>
      <c r="K457" s="711"/>
      <c r="L457" s="712"/>
      <c r="M457" s="45"/>
      <c r="N457" s="45"/>
    </row>
    <row r="458" spans="1:16" x14ac:dyDescent="0.2">
      <c r="A458" s="45"/>
      <c r="B458" s="45"/>
      <c r="C458" s="710"/>
      <c r="D458" s="711"/>
      <c r="E458" s="711"/>
      <c r="F458" s="711"/>
      <c r="G458" s="711"/>
      <c r="H458" s="711"/>
      <c r="I458" s="711"/>
      <c r="J458" s="711"/>
      <c r="K458" s="711"/>
      <c r="L458" s="712"/>
      <c r="M458" s="45"/>
      <c r="N458" s="45"/>
    </row>
    <row r="459" spans="1:16" x14ac:dyDescent="0.2">
      <c r="A459" s="45"/>
      <c r="B459" s="45"/>
      <c r="C459" s="710"/>
      <c r="D459" s="711"/>
      <c r="E459" s="711"/>
      <c r="F459" s="711"/>
      <c r="G459" s="711"/>
      <c r="H459" s="711"/>
      <c r="I459" s="711"/>
      <c r="J459" s="711"/>
      <c r="K459" s="711"/>
      <c r="L459" s="712"/>
      <c r="M459" s="45"/>
      <c r="N459" s="45"/>
    </row>
    <row r="460" spans="1:16" x14ac:dyDescent="0.2">
      <c r="A460" s="45"/>
      <c r="B460" s="45"/>
      <c r="C460" s="713"/>
      <c r="D460" s="714"/>
      <c r="E460" s="714"/>
      <c r="F460" s="714"/>
      <c r="G460" s="714"/>
      <c r="H460" s="714"/>
      <c r="I460" s="714"/>
      <c r="J460" s="714"/>
      <c r="K460" s="714"/>
      <c r="L460" s="715"/>
      <c r="M460" s="45"/>
      <c r="N460" s="45"/>
    </row>
    <row r="461" spans="1:16" x14ac:dyDescent="0.2">
      <c r="A461" s="45"/>
      <c r="B461" s="45"/>
      <c r="C461" s="45"/>
      <c r="D461" s="45"/>
      <c r="E461" s="45"/>
      <c r="F461" s="45"/>
      <c r="J461" s="45"/>
      <c r="K461" s="45"/>
      <c r="L461" s="45"/>
      <c r="M461" s="45"/>
      <c r="N461" s="45"/>
    </row>
    <row r="462" spans="1:16" x14ac:dyDescent="0.2">
      <c r="A462" s="45"/>
      <c r="B462" s="45"/>
      <c r="C462" s="45"/>
      <c r="D462" s="45"/>
      <c r="E462" s="45"/>
      <c r="F462" s="45"/>
      <c r="J462" s="45"/>
      <c r="K462" s="45"/>
      <c r="L462" s="45"/>
      <c r="M462" s="45"/>
      <c r="N462" s="45"/>
    </row>
    <row r="463" spans="1:16" ht="15" x14ac:dyDescent="0.25">
      <c r="A463" s="45"/>
      <c r="B463" s="203" t="s">
        <v>202</v>
      </c>
      <c r="C463" s="45"/>
      <c r="D463" s="45"/>
      <c r="E463" s="45"/>
      <c r="F463" s="45"/>
      <c r="J463" s="45"/>
      <c r="K463" s="45"/>
      <c r="L463" s="45"/>
      <c r="M463" s="45"/>
      <c r="N463" s="45"/>
    </row>
    <row r="464" spans="1:16" ht="15" x14ac:dyDescent="0.25">
      <c r="A464" s="45"/>
      <c r="B464" s="203"/>
      <c r="C464" s="45"/>
      <c r="D464" s="45"/>
      <c r="E464" s="45"/>
      <c r="F464" s="45"/>
      <c r="J464" s="45"/>
      <c r="K464" s="45"/>
      <c r="L464" s="45"/>
      <c r="M464" s="45"/>
      <c r="N464" s="45"/>
    </row>
    <row r="465" spans="1:15" ht="30" customHeight="1" x14ac:dyDescent="0.2">
      <c r="A465" s="45"/>
      <c r="B465" s="45"/>
      <c r="C465" s="466" t="s">
        <v>156</v>
      </c>
      <c r="D465" s="467"/>
      <c r="E465" s="466" t="s">
        <v>157</v>
      </c>
      <c r="F465" s="467"/>
      <c r="G465" s="466" t="s">
        <v>158</v>
      </c>
      <c r="H465" s="467"/>
      <c r="I465" s="466" t="s">
        <v>159</v>
      </c>
      <c r="J465" s="467"/>
      <c r="K465" s="386" t="s">
        <v>160</v>
      </c>
      <c r="L465" s="386" t="s">
        <v>161</v>
      </c>
      <c r="M465" s="466" t="s">
        <v>162</v>
      </c>
      <c r="N465" s="467"/>
      <c r="O465" s="386" t="s">
        <v>163</v>
      </c>
    </row>
    <row r="466" spans="1:15" ht="12.75" customHeight="1" x14ac:dyDescent="0.2">
      <c r="A466" s="45"/>
      <c r="B466" s="45"/>
      <c r="C466" s="695" t="str">
        <f>IF('Prop B'!$B904="","",'Prop B'!$B904)</f>
        <v/>
      </c>
      <c r="D466" s="696"/>
      <c r="E466" s="695" t="str">
        <f>IF('Prop B'!$C904="","",'Prop B'!$C904)</f>
        <v/>
      </c>
      <c r="F466" s="696"/>
      <c r="G466" s="695" t="str">
        <f>IF('Prop B'!$D904="","",'Prop B'!$D904)</f>
        <v/>
      </c>
      <c r="H466" s="696"/>
      <c r="I466" s="695" t="str">
        <f>IF('Prop B'!$E904="","",'Prop B'!$E904)</f>
        <v/>
      </c>
      <c r="J466" s="696"/>
      <c r="K466" s="230" t="str">
        <f>IF('Prop B'!$F904="","",'Prop B'!$F904)</f>
        <v/>
      </c>
      <c r="L466" s="230" t="str">
        <f>IF('Prop B'!$G904="","",'Prop B'!$G904)</f>
        <v/>
      </c>
      <c r="M466" s="695" t="str">
        <f>IF('Prop B'!$H904="","",'Prop B'!$H904)</f>
        <v/>
      </c>
      <c r="N466" s="696"/>
      <c r="O466" s="230" t="str">
        <f>IF('Prop B'!$I904="","",'Prop B'!$I904)</f>
        <v/>
      </c>
    </row>
    <row r="467" spans="1:15" ht="12.75" customHeight="1" x14ac:dyDescent="0.2">
      <c r="A467" s="45"/>
      <c r="B467" s="45"/>
      <c r="C467" s="695" t="str">
        <f>IF('Prop B'!$B905="","",'Prop B'!$B905)</f>
        <v/>
      </c>
      <c r="D467" s="696"/>
      <c r="E467" s="695" t="str">
        <f>IF('Prop B'!$C905="","",'Prop B'!$C905)</f>
        <v/>
      </c>
      <c r="F467" s="696"/>
      <c r="G467" s="695" t="str">
        <f>IF('Prop B'!$D905="","",'Prop B'!$D905)</f>
        <v/>
      </c>
      <c r="H467" s="696"/>
      <c r="I467" s="695" t="str">
        <f>IF('Prop B'!$E905="","",'Prop B'!$E905)</f>
        <v/>
      </c>
      <c r="J467" s="696"/>
      <c r="K467" s="230" t="str">
        <f>IF('Prop B'!$F905="","",'Prop B'!$F905)</f>
        <v/>
      </c>
      <c r="L467" s="230" t="str">
        <f>IF('Prop B'!$G905="","",'Prop B'!$G905)</f>
        <v/>
      </c>
      <c r="M467" s="695" t="str">
        <f>IF('Prop B'!$H905="","",'Prop B'!$H905)</f>
        <v/>
      </c>
      <c r="N467" s="696"/>
      <c r="O467" s="230" t="str">
        <f>IF('Prop B'!$I905="","",'Prop B'!$I905)</f>
        <v/>
      </c>
    </row>
    <row r="468" spans="1:15" x14ac:dyDescent="0.2">
      <c r="A468" s="45"/>
      <c r="B468" s="45"/>
      <c r="C468" s="695" t="str">
        <f>IF('Prop B'!$B906="","",'Prop B'!$B906)</f>
        <v/>
      </c>
      <c r="D468" s="696"/>
      <c r="E468" s="695" t="str">
        <f>IF('Prop B'!$C906="","",'Prop B'!$C906)</f>
        <v/>
      </c>
      <c r="F468" s="696"/>
      <c r="G468" s="695" t="str">
        <f>IF('Prop B'!$D906="","",'Prop B'!$D906)</f>
        <v/>
      </c>
      <c r="H468" s="696"/>
      <c r="I468" s="695" t="str">
        <f>IF('Prop B'!$E906="","",'Prop B'!$E906)</f>
        <v/>
      </c>
      <c r="J468" s="696"/>
      <c r="K468" s="230" t="str">
        <f>IF('Prop B'!$F906="","",'Prop B'!$F906)</f>
        <v/>
      </c>
      <c r="L468" s="230" t="str">
        <f>IF('Prop B'!$G906="","",'Prop B'!$G906)</f>
        <v/>
      </c>
      <c r="M468" s="695" t="str">
        <f>IF('Prop B'!$H906="","",'Prop B'!$H906)</f>
        <v/>
      </c>
      <c r="N468" s="696"/>
      <c r="O468" s="230" t="str">
        <f>IF('Prop B'!$I906="","",'Prop B'!$I906)</f>
        <v/>
      </c>
    </row>
    <row r="469" spans="1:15" x14ac:dyDescent="0.2">
      <c r="A469" s="45"/>
      <c r="B469" s="45"/>
      <c r="C469" s="695" t="str">
        <f>IF('Prop B'!$B907="","",'Prop B'!$B907)</f>
        <v/>
      </c>
      <c r="D469" s="696"/>
      <c r="E469" s="695" t="str">
        <f>IF('Prop B'!$C907="","",'Prop B'!$C907)</f>
        <v/>
      </c>
      <c r="F469" s="696"/>
      <c r="G469" s="695" t="str">
        <f>IF('Prop B'!$D907="","",'Prop B'!$D907)</f>
        <v/>
      </c>
      <c r="H469" s="696"/>
      <c r="I469" s="695" t="str">
        <f>IF('Prop B'!$E907="","",'Prop B'!$E907)</f>
        <v/>
      </c>
      <c r="J469" s="696"/>
      <c r="K469" s="230" t="str">
        <f>IF('Prop B'!$F907="","",'Prop B'!$F907)</f>
        <v/>
      </c>
      <c r="L469" s="230" t="str">
        <f>IF('Prop B'!$G907="","",'Prop B'!$G907)</f>
        <v/>
      </c>
      <c r="M469" s="695" t="str">
        <f>IF('Prop B'!$H907="","",'Prop B'!$H907)</f>
        <v/>
      </c>
      <c r="N469" s="696"/>
      <c r="O469" s="230" t="str">
        <f>IF('Prop B'!$I907="","",'Prop B'!$I907)</f>
        <v/>
      </c>
    </row>
    <row r="470" spans="1:15" x14ac:dyDescent="0.2">
      <c r="A470" s="45"/>
      <c r="B470" s="45"/>
      <c r="C470" s="695" t="str">
        <f>IF('Prop B'!$B908="","",'Prop B'!$B908)</f>
        <v/>
      </c>
      <c r="D470" s="696"/>
      <c r="E470" s="695" t="str">
        <f>IF('Prop B'!$C908="","",'Prop B'!$C908)</f>
        <v/>
      </c>
      <c r="F470" s="696"/>
      <c r="G470" s="695" t="str">
        <f>IF('Prop B'!$D908="","",'Prop B'!$D908)</f>
        <v/>
      </c>
      <c r="H470" s="696"/>
      <c r="I470" s="695" t="str">
        <f>IF('Prop B'!$E908="","",'Prop B'!$E908)</f>
        <v/>
      </c>
      <c r="J470" s="696"/>
      <c r="K470" s="230" t="str">
        <f>IF('Prop B'!$F908="","",'Prop B'!$F908)</f>
        <v/>
      </c>
      <c r="L470" s="230" t="str">
        <f>IF('Prop B'!$G908="","",'Prop B'!$G908)</f>
        <v/>
      </c>
      <c r="M470" s="695" t="str">
        <f>IF('Prop B'!$H908="","",'Prop B'!$H908)</f>
        <v/>
      </c>
      <c r="N470" s="696"/>
      <c r="O470" s="230" t="str">
        <f>IF('Prop B'!$I908="","",'Prop B'!$I908)</f>
        <v/>
      </c>
    </row>
    <row r="471" spans="1:15" x14ac:dyDescent="0.2">
      <c r="A471" s="45"/>
      <c r="B471" s="45"/>
      <c r="C471" s="695" t="str">
        <f>IF('Prop B'!$B909="","",'Prop B'!$B909)</f>
        <v/>
      </c>
      <c r="D471" s="696"/>
      <c r="E471" s="695" t="str">
        <f>IF('Prop B'!$C909="","",'Prop B'!$C909)</f>
        <v/>
      </c>
      <c r="F471" s="696"/>
      <c r="G471" s="695" t="str">
        <f>IF('Prop B'!$D909="","",'Prop B'!$D909)</f>
        <v/>
      </c>
      <c r="H471" s="696"/>
      <c r="I471" s="695" t="str">
        <f>IF('Prop B'!$E909="","",'Prop B'!$E909)</f>
        <v/>
      </c>
      <c r="J471" s="696"/>
      <c r="K471" s="230" t="str">
        <f>IF('Prop B'!$F909="","",'Prop B'!$F909)</f>
        <v/>
      </c>
      <c r="L471" s="230" t="str">
        <f>IF('Prop B'!$G909="","",'Prop B'!$G909)</f>
        <v/>
      </c>
      <c r="M471" s="695" t="str">
        <f>IF('Prop B'!$H909="","",'Prop B'!$H909)</f>
        <v/>
      </c>
      <c r="N471" s="696"/>
      <c r="O471" s="230" t="str">
        <f>IF('Prop B'!$I909="","",'Prop B'!$I909)</f>
        <v/>
      </c>
    </row>
    <row r="472" spans="1:15" x14ac:dyDescent="0.2">
      <c r="A472" s="45"/>
      <c r="B472" s="45"/>
      <c r="C472" s="695" t="str">
        <f>IF('Prop B'!$B910="","",'Prop B'!$B910)</f>
        <v/>
      </c>
      <c r="D472" s="696"/>
      <c r="E472" s="695" t="str">
        <f>IF('Prop B'!$C910="","",'Prop B'!$C910)</f>
        <v/>
      </c>
      <c r="F472" s="696"/>
      <c r="G472" s="695" t="str">
        <f>IF('Prop B'!$D910="","",'Prop B'!$D910)</f>
        <v/>
      </c>
      <c r="H472" s="696"/>
      <c r="I472" s="695" t="str">
        <f>IF('Prop B'!$E910="","",'Prop B'!$E910)</f>
        <v/>
      </c>
      <c r="J472" s="696"/>
      <c r="K472" s="230" t="str">
        <f>IF('Prop B'!$F910="","",'Prop B'!$F910)</f>
        <v/>
      </c>
      <c r="L472" s="230" t="str">
        <f>IF('Prop B'!$G910="","",'Prop B'!$G910)</f>
        <v/>
      </c>
      <c r="M472" s="695" t="str">
        <f>IF('Prop B'!$H910="","",'Prop B'!$H910)</f>
        <v/>
      </c>
      <c r="N472" s="696"/>
      <c r="O472" s="230" t="str">
        <f>IF('Prop B'!$I910="","",'Prop B'!$I910)</f>
        <v/>
      </c>
    </row>
    <row r="473" spans="1:15" x14ac:dyDescent="0.2">
      <c r="A473" s="45"/>
      <c r="B473" s="45"/>
      <c r="C473" s="695" t="str">
        <f>IF('Prop B'!$B911="","",'Prop B'!$B911)</f>
        <v/>
      </c>
      <c r="D473" s="696"/>
      <c r="E473" s="695" t="str">
        <f>IF('Prop B'!$C911="","",'Prop B'!$C911)</f>
        <v/>
      </c>
      <c r="F473" s="696"/>
      <c r="G473" s="695" t="str">
        <f>IF('Prop B'!$D911="","",'Prop B'!$D911)</f>
        <v/>
      </c>
      <c r="H473" s="696"/>
      <c r="I473" s="695" t="str">
        <f>IF('Prop B'!$E911="","",'Prop B'!$E911)</f>
        <v/>
      </c>
      <c r="J473" s="696"/>
      <c r="K473" s="230" t="str">
        <f>IF('Prop B'!$F911="","",'Prop B'!$F911)</f>
        <v/>
      </c>
      <c r="L473" s="230" t="str">
        <f>IF('Prop B'!$G911="","",'Prop B'!$G911)</f>
        <v/>
      </c>
      <c r="M473" s="695" t="str">
        <f>IF('Prop B'!$H911="","",'Prop B'!$H911)</f>
        <v/>
      </c>
      <c r="N473" s="696"/>
      <c r="O473" s="230" t="str">
        <f>IF('Prop B'!$I911="","",'Prop B'!$I911)</f>
        <v/>
      </c>
    </row>
    <row r="474" spans="1:15" x14ac:dyDescent="0.2">
      <c r="A474" s="45"/>
      <c r="B474" s="45"/>
      <c r="C474" s="695" t="str">
        <f>IF('Prop B'!$B912="","",'Prop B'!$B912)</f>
        <v/>
      </c>
      <c r="D474" s="696"/>
      <c r="E474" s="695" t="str">
        <f>IF('Prop B'!$C912="","",'Prop B'!$C912)</f>
        <v/>
      </c>
      <c r="F474" s="696"/>
      <c r="G474" s="695" t="str">
        <f>IF('Prop B'!$D912="","",'Prop B'!$D912)</f>
        <v/>
      </c>
      <c r="H474" s="696"/>
      <c r="I474" s="695" t="str">
        <f>IF('Prop B'!$E912="","",'Prop B'!$E912)</f>
        <v/>
      </c>
      <c r="J474" s="696"/>
      <c r="K474" s="230" t="str">
        <f>IF('Prop B'!$F912="","",'Prop B'!$F912)</f>
        <v/>
      </c>
      <c r="L474" s="230" t="str">
        <f>IF('Prop B'!$G912="","",'Prop B'!$G912)</f>
        <v/>
      </c>
      <c r="M474" s="695" t="str">
        <f>IF('Prop B'!$H912="","",'Prop B'!$H912)</f>
        <v/>
      </c>
      <c r="N474" s="696"/>
      <c r="O474" s="230" t="str">
        <f>IF('Prop B'!$I912="","",'Prop B'!$I912)</f>
        <v/>
      </c>
    </row>
    <row r="475" spans="1:15" x14ac:dyDescent="0.2">
      <c r="A475" s="45"/>
      <c r="B475" s="45"/>
      <c r="C475" s="695" t="str">
        <f>IF('Prop B'!$B913="","",'Prop B'!$B913)</f>
        <v/>
      </c>
      <c r="D475" s="696"/>
      <c r="E475" s="695" t="str">
        <f>IF('Prop B'!$C913="","",'Prop B'!$C913)</f>
        <v/>
      </c>
      <c r="F475" s="696"/>
      <c r="G475" s="695" t="str">
        <f>IF('Prop B'!$D913="","",'Prop B'!$D913)</f>
        <v/>
      </c>
      <c r="H475" s="696"/>
      <c r="I475" s="695" t="str">
        <f>IF('Prop B'!$E913="","",'Prop B'!$E913)</f>
        <v/>
      </c>
      <c r="J475" s="696"/>
      <c r="K475" s="230" t="str">
        <f>IF('Prop B'!$F913="","",'Prop B'!$F913)</f>
        <v/>
      </c>
      <c r="L475" s="230" t="str">
        <f>IF('Prop B'!$G913="","",'Prop B'!$G913)</f>
        <v/>
      </c>
      <c r="M475" s="695" t="str">
        <f>IF('Prop B'!$H913="","",'Prop B'!$H913)</f>
        <v/>
      </c>
      <c r="N475" s="696"/>
      <c r="O475" s="230" t="str">
        <f>IF('Prop B'!$I913="","",'Prop B'!$I913)</f>
        <v/>
      </c>
    </row>
    <row r="476" spans="1:15" x14ac:dyDescent="0.2">
      <c r="A476" s="45"/>
      <c r="B476" s="45"/>
      <c r="C476" s="695" t="str">
        <f>IF('Prop B'!$B914="","",'Prop B'!$B914)</f>
        <v/>
      </c>
      <c r="D476" s="696"/>
      <c r="E476" s="695" t="str">
        <f>IF('Prop B'!$C914="","",'Prop B'!$C914)</f>
        <v/>
      </c>
      <c r="F476" s="696"/>
      <c r="G476" s="695" t="str">
        <f>IF('Prop B'!$D914="","",'Prop B'!$D914)</f>
        <v/>
      </c>
      <c r="H476" s="696"/>
      <c r="I476" s="695" t="str">
        <f>IF('Prop B'!$E914="","",'Prop B'!$E914)</f>
        <v/>
      </c>
      <c r="J476" s="696"/>
      <c r="K476" s="230" t="str">
        <f>IF('Prop B'!$F914="","",'Prop B'!$F914)</f>
        <v/>
      </c>
      <c r="L476" s="230" t="str">
        <f>IF('Prop B'!$G914="","",'Prop B'!$G914)</f>
        <v/>
      </c>
      <c r="M476" s="695" t="str">
        <f>IF('Prop B'!$H914="","",'Prop B'!$H914)</f>
        <v/>
      </c>
      <c r="N476" s="696"/>
      <c r="O476" s="230" t="str">
        <f>IF('Prop B'!$I914="","",'Prop B'!$I914)</f>
        <v/>
      </c>
    </row>
    <row r="477" spans="1:15" x14ac:dyDescent="0.2">
      <c r="A477" s="45"/>
      <c r="B477" s="45"/>
      <c r="C477" s="45"/>
      <c r="D477" s="45"/>
      <c r="E477" s="45"/>
      <c r="F477" s="45"/>
      <c r="G477" s="45"/>
      <c r="H477" s="45"/>
      <c r="I477" s="45"/>
      <c r="J477" s="45"/>
      <c r="K477" s="45"/>
      <c r="L477" s="45"/>
    </row>
    <row r="478" spans="1:15" x14ac:dyDescent="0.2">
      <c r="A478" s="45"/>
      <c r="B478" s="45"/>
      <c r="C478" s="45"/>
      <c r="D478" s="45"/>
      <c r="E478" s="45"/>
      <c r="F478" s="45"/>
      <c r="G478" s="45"/>
      <c r="H478" s="45"/>
      <c r="I478" s="45"/>
      <c r="J478" s="45"/>
      <c r="K478" s="45"/>
      <c r="L478" s="45"/>
    </row>
    <row r="479" spans="1:15" ht="15" x14ac:dyDescent="0.25">
      <c r="A479" s="45"/>
      <c r="B479" s="203" t="s">
        <v>206</v>
      </c>
      <c r="C479" s="45"/>
      <c r="D479" s="45"/>
      <c r="E479" s="45"/>
      <c r="F479" s="45"/>
      <c r="G479" s="45"/>
      <c r="H479" s="45"/>
      <c r="I479" s="45"/>
      <c r="J479" s="45"/>
      <c r="K479" s="45"/>
      <c r="L479" s="45"/>
    </row>
    <row r="480" spans="1:15" ht="15" x14ac:dyDescent="0.25">
      <c r="A480" s="45"/>
      <c r="B480" s="203"/>
      <c r="C480" s="45"/>
      <c r="D480" s="45"/>
      <c r="E480" s="45"/>
      <c r="F480" s="45"/>
      <c r="G480" s="45"/>
      <c r="H480" s="45"/>
      <c r="I480" s="45"/>
      <c r="J480" s="45"/>
      <c r="K480" s="45"/>
      <c r="L480" s="45"/>
    </row>
    <row r="481" spans="1:16" ht="27.75" customHeight="1" x14ac:dyDescent="0.2">
      <c r="B481" s="204"/>
      <c r="C481" s="441" t="s">
        <v>257</v>
      </c>
      <c r="D481" s="441"/>
      <c r="E481" s="441"/>
      <c r="F481" s="442"/>
      <c r="G481" s="718" t="str">
        <f>IF('Prop B'!$D$918="","",'Prop B'!$D$918)</f>
        <v>Sim</v>
      </c>
      <c r="K481" s="684" t="s">
        <v>239</v>
      </c>
      <c r="L481" s="744"/>
      <c r="M481" s="744"/>
      <c r="N481" s="744"/>
      <c r="O481" s="685"/>
    </row>
    <row r="482" spans="1:16" x14ac:dyDescent="0.2">
      <c r="C482" s="441"/>
      <c r="D482" s="441"/>
      <c r="E482" s="441"/>
      <c r="F482" s="442"/>
      <c r="G482" s="720"/>
      <c r="K482" s="707" t="str">
        <f>IF('Prop B'!$K$918="","",'Prop B'!$K$918)</f>
        <v/>
      </c>
      <c r="L482" s="708"/>
      <c r="M482" s="708"/>
      <c r="N482" s="708"/>
      <c r="O482" s="708"/>
      <c r="P482" s="709"/>
    </row>
    <row r="483" spans="1:16" x14ac:dyDescent="0.2">
      <c r="C483" s="204"/>
      <c r="D483" s="204"/>
      <c r="E483" s="204"/>
      <c r="F483" s="345"/>
      <c r="G483" s="346"/>
      <c r="H483" s="115"/>
      <c r="K483" s="710"/>
      <c r="L483" s="711"/>
      <c r="M483" s="711"/>
      <c r="N483" s="711"/>
      <c r="O483" s="711"/>
      <c r="P483" s="712"/>
    </row>
    <row r="484" spans="1:16" x14ac:dyDescent="0.2">
      <c r="C484" s="115"/>
      <c r="D484" s="115"/>
      <c r="E484" s="115"/>
      <c r="F484" s="115"/>
      <c r="G484" s="115"/>
      <c r="H484" s="115"/>
      <c r="K484" s="713"/>
      <c r="L484" s="714"/>
      <c r="M484" s="714"/>
      <c r="N484" s="714"/>
      <c r="O484" s="714"/>
      <c r="P484" s="715"/>
    </row>
    <row r="485" spans="1:16" ht="15" x14ac:dyDescent="0.25">
      <c r="A485" s="45"/>
      <c r="B485" s="203"/>
      <c r="C485" s="45"/>
      <c r="D485" s="45"/>
      <c r="E485" s="45"/>
      <c r="F485" s="45"/>
      <c r="G485" s="45"/>
      <c r="H485" s="45"/>
      <c r="I485" s="45"/>
      <c r="J485" s="45"/>
      <c r="K485" s="45"/>
      <c r="L485" s="45"/>
    </row>
    <row r="486" spans="1:16" ht="51" x14ac:dyDescent="0.2">
      <c r="A486" s="45"/>
      <c r="B486" s="726" t="s">
        <v>260</v>
      </c>
      <c r="C486" s="727"/>
      <c r="D486" s="335" t="s">
        <v>36</v>
      </c>
      <c r="E486" s="335" t="s">
        <v>231</v>
      </c>
      <c r="F486" s="335" t="s">
        <v>232</v>
      </c>
      <c r="G486" s="335" t="s">
        <v>233</v>
      </c>
      <c r="H486" s="335" t="s">
        <v>234</v>
      </c>
      <c r="I486" s="335" t="s">
        <v>240</v>
      </c>
      <c r="J486" s="335" t="s">
        <v>225</v>
      </c>
      <c r="K486" s="335" t="s">
        <v>241</v>
      </c>
      <c r="L486" s="335" t="s">
        <v>226</v>
      </c>
      <c r="M486" s="335" t="s">
        <v>235</v>
      </c>
      <c r="N486" s="335" t="s">
        <v>236</v>
      </c>
      <c r="O486" s="335" t="s">
        <v>237</v>
      </c>
      <c r="P486" s="335" t="s">
        <v>238</v>
      </c>
    </row>
    <row r="487" spans="1:16" x14ac:dyDescent="0.2">
      <c r="A487" s="45"/>
      <c r="B487" s="728" t="str">
        <f>IF('Prop B'!B926="","",'Prop B'!B926)</f>
        <v/>
      </c>
      <c r="C487" s="729"/>
      <c r="D487" s="315" t="str">
        <f>IF('Prop B'!C926="","",'Prop B'!C926)</f>
        <v/>
      </c>
      <c r="E487" s="315" t="str">
        <f>IF('Prop B'!D926="","",'Prop B'!D926)</f>
        <v/>
      </c>
      <c r="F487" s="315" t="str">
        <f>IF('Prop B'!E926="","",'Prop B'!E926)</f>
        <v/>
      </c>
      <c r="G487" s="315" t="str">
        <f>IF('Prop B'!F926="","",'Prop B'!F926)</f>
        <v/>
      </c>
      <c r="H487" s="315" t="str">
        <f>IF('Prop B'!G926="","",'Prop B'!G926)</f>
        <v/>
      </c>
      <c r="I487" s="315" t="str">
        <f>IF('Prop B'!H926="","",'Prop B'!H926)</f>
        <v/>
      </c>
      <c r="J487" s="315" t="str">
        <f>IF('Prop B'!I926="","",'Prop B'!I926)</f>
        <v/>
      </c>
      <c r="K487" s="315" t="str">
        <f>IF('Prop B'!J926="","",'Prop B'!J926)</f>
        <v/>
      </c>
      <c r="L487" s="315" t="str">
        <f>IF('Prop B'!K926="","",'Prop B'!K926)</f>
        <v/>
      </c>
      <c r="M487" s="315" t="str">
        <f>IF('Prop B'!L926="","",'Prop B'!L926)</f>
        <v/>
      </c>
      <c r="N487" s="315" t="str">
        <f>IF('Prop B'!M926="","",'Prop B'!M926)</f>
        <v/>
      </c>
      <c r="O487" s="315" t="str">
        <f>IF('Prop B'!N926="","",'Prop B'!N926)</f>
        <v/>
      </c>
      <c r="P487" s="315" t="str">
        <f>IF('Prop B'!O926="","",'Prop B'!O926)</f>
        <v/>
      </c>
    </row>
    <row r="488" spans="1:16" x14ac:dyDescent="0.2">
      <c r="A488" s="45"/>
      <c r="B488" s="728" t="str">
        <f>IF('Prop B'!B927="","",'Prop B'!B927)</f>
        <v/>
      </c>
      <c r="C488" s="729"/>
      <c r="D488" s="315" t="str">
        <f>IF('Prop B'!C927="","",'Prop B'!C927)</f>
        <v/>
      </c>
      <c r="E488" s="315" t="str">
        <f>IF('Prop B'!D927="","",'Prop B'!D927)</f>
        <v/>
      </c>
      <c r="F488" s="315" t="str">
        <f>IF('Prop B'!E927="","",'Prop B'!E927)</f>
        <v/>
      </c>
      <c r="G488" s="315" t="str">
        <f>IF('Prop B'!F927="","",'Prop B'!F927)</f>
        <v/>
      </c>
      <c r="H488" s="315" t="str">
        <f>IF('Prop B'!G927="","",'Prop B'!G927)</f>
        <v/>
      </c>
      <c r="I488" s="315" t="str">
        <f>IF('Prop B'!H927="","",'Prop B'!H927)</f>
        <v/>
      </c>
      <c r="J488" s="315" t="str">
        <f>IF('Prop B'!I927="","",'Prop B'!I927)</f>
        <v/>
      </c>
      <c r="K488" s="315" t="str">
        <f>IF('Prop B'!J927="","",'Prop B'!J927)</f>
        <v/>
      </c>
      <c r="L488" s="315" t="str">
        <f>IF('Prop B'!K927="","",'Prop B'!K927)</f>
        <v/>
      </c>
      <c r="M488" s="315" t="str">
        <f>IF('Prop B'!L927="","",'Prop B'!L927)</f>
        <v/>
      </c>
      <c r="N488" s="315" t="str">
        <f>IF('Prop B'!M927="","",'Prop B'!M927)</f>
        <v/>
      </c>
      <c r="O488" s="315" t="str">
        <f>IF('Prop B'!N927="","",'Prop B'!N927)</f>
        <v/>
      </c>
      <c r="P488" s="315" t="str">
        <f>IF('Prop B'!O927="","",'Prop B'!O927)</f>
        <v/>
      </c>
    </row>
    <row r="489" spans="1:16" x14ac:dyDescent="0.2">
      <c r="A489" s="45"/>
      <c r="B489" s="728" t="str">
        <f>IF('Prop B'!B928="","",'Prop B'!B928)</f>
        <v/>
      </c>
      <c r="C489" s="729"/>
      <c r="D489" s="315" t="str">
        <f>IF('Prop B'!C928="","",'Prop B'!C928)</f>
        <v/>
      </c>
      <c r="E489" s="315" t="str">
        <f>IF('Prop B'!D928="","",'Prop B'!D928)</f>
        <v/>
      </c>
      <c r="F489" s="315" t="str">
        <f>IF('Prop B'!E928="","",'Prop B'!E928)</f>
        <v/>
      </c>
      <c r="G489" s="315" t="str">
        <f>IF('Prop B'!F928="","",'Prop B'!F928)</f>
        <v/>
      </c>
      <c r="H489" s="315" t="str">
        <f>IF('Prop B'!G928="","",'Prop B'!G928)</f>
        <v/>
      </c>
      <c r="I489" s="315" t="str">
        <f>IF('Prop B'!H928="","",'Prop B'!H928)</f>
        <v/>
      </c>
      <c r="J489" s="315" t="str">
        <f>IF('Prop B'!I928="","",'Prop B'!I928)</f>
        <v/>
      </c>
      <c r="K489" s="315" t="str">
        <f>IF('Prop B'!J928="","",'Prop B'!J928)</f>
        <v/>
      </c>
      <c r="L489" s="315" t="str">
        <f>IF('Prop B'!K928="","",'Prop B'!K928)</f>
        <v/>
      </c>
      <c r="M489" s="315" t="str">
        <f>IF('Prop B'!L928="","",'Prop B'!L928)</f>
        <v/>
      </c>
      <c r="N489" s="315" t="str">
        <f>IF('Prop B'!M928="","",'Prop B'!M928)</f>
        <v/>
      </c>
      <c r="O489" s="315" t="str">
        <f>IF('Prop B'!N928="","",'Prop B'!N928)</f>
        <v/>
      </c>
      <c r="P489" s="315" t="str">
        <f>IF('Prop B'!O928="","",'Prop B'!O928)</f>
        <v/>
      </c>
    </row>
    <row r="490" spans="1:16" x14ac:dyDescent="0.2">
      <c r="A490" s="45"/>
      <c r="B490" s="728" t="str">
        <f>IF('Prop B'!B929="","",'Prop B'!B929)</f>
        <v/>
      </c>
      <c r="C490" s="729"/>
      <c r="D490" s="315" t="str">
        <f>IF('Prop B'!C929="","",'Prop B'!C929)</f>
        <v/>
      </c>
      <c r="E490" s="315" t="str">
        <f>IF('Prop B'!D929="","",'Prop B'!D929)</f>
        <v/>
      </c>
      <c r="F490" s="315" t="str">
        <f>IF('Prop B'!E929="","",'Prop B'!E929)</f>
        <v/>
      </c>
      <c r="G490" s="315" t="str">
        <f>IF('Prop B'!F929="","",'Prop B'!F929)</f>
        <v/>
      </c>
      <c r="H490" s="315" t="str">
        <f>IF('Prop B'!G929="","",'Prop B'!G929)</f>
        <v/>
      </c>
      <c r="I490" s="315" t="str">
        <f>IF('Prop B'!H929="","",'Prop B'!H929)</f>
        <v/>
      </c>
      <c r="J490" s="315" t="str">
        <f>IF('Prop B'!I929="","",'Prop B'!I929)</f>
        <v/>
      </c>
      <c r="K490" s="315" t="str">
        <f>IF('Prop B'!J929="","",'Prop B'!J929)</f>
        <v/>
      </c>
      <c r="L490" s="315" t="str">
        <f>IF('Prop B'!K929="","",'Prop B'!K929)</f>
        <v/>
      </c>
      <c r="M490" s="315" t="str">
        <f>IF('Prop B'!L929="","",'Prop B'!L929)</f>
        <v/>
      </c>
      <c r="N490" s="315" t="str">
        <f>IF('Prop B'!M929="","",'Prop B'!M929)</f>
        <v/>
      </c>
      <c r="O490" s="315" t="str">
        <f>IF('Prop B'!N929="","",'Prop B'!N929)</f>
        <v/>
      </c>
      <c r="P490" s="315" t="str">
        <f>IF('Prop B'!O929="","",'Prop B'!O929)</f>
        <v/>
      </c>
    </row>
    <row r="491" spans="1:16" x14ac:dyDescent="0.2">
      <c r="A491" s="45"/>
      <c r="B491" s="728" t="str">
        <f>IF('Prop B'!B930="","",'Prop B'!B930)</f>
        <v/>
      </c>
      <c r="C491" s="729"/>
      <c r="D491" s="315" t="str">
        <f>IF('Prop B'!C930="","",'Prop B'!C930)</f>
        <v/>
      </c>
      <c r="E491" s="315" t="str">
        <f>IF('Prop B'!D930="","",'Prop B'!D930)</f>
        <v/>
      </c>
      <c r="F491" s="315" t="str">
        <f>IF('Prop B'!E930="","",'Prop B'!E930)</f>
        <v/>
      </c>
      <c r="G491" s="315" t="str">
        <f>IF('Prop B'!F930="","",'Prop B'!F930)</f>
        <v/>
      </c>
      <c r="H491" s="315" t="str">
        <f>IF('Prop B'!G930="","",'Prop B'!G930)</f>
        <v/>
      </c>
      <c r="I491" s="315" t="str">
        <f>IF('Prop B'!H930="","",'Prop B'!H930)</f>
        <v/>
      </c>
      <c r="J491" s="315" t="str">
        <f>IF('Prop B'!I930="","",'Prop B'!I930)</f>
        <v/>
      </c>
      <c r="K491" s="315" t="str">
        <f>IF('Prop B'!J930="","",'Prop B'!J930)</f>
        <v/>
      </c>
      <c r="L491" s="315" t="str">
        <f>IF('Prop B'!K930="","",'Prop B'!K930)</f>
        <v/>
      </c>
      <c r="M491" s="315" t="str">
        <f>IF('Prop B'!L930="","",'Prop B'!L930)</f>
        <v/>
      </c>
      <c r="N491" s="315" t="str">
        <f>IF('Prop B'!M930="","",'Prop B'!M930)</f>
        <v/>
      </c>
      <c r="O491" s="315" t="str">
        <f>IF('Prop B'!N930="","",'Prop B'!N930)</f>
        <v/>
      </c>
      <c r="P491" s="315" t="str">
        <f>IF('Prop B'!O930="","",'Prop B'!O930)</f>
        <v/>
      </c>
    </row>
    <row r="492" spans="1:16" x14ac:dyDescent="0.2">
      <c r="A492" s="45"/>
      <c r="B492" s="728" t="str">
        <f>IF('Prop B'!B931="","",'Prop B'!B931)</f>
        <v/>
      </c>
      <c r="C492" s="729"/>
      <c r="D492" s="315" t="str">
        <f>IF('Prop B'!C931="","",'Prop B'!C931)</f>
        <v/>
      </c>
      <c r="E492" s="315" t="str">
        <f>IF('Prop B'!D931="","",'Prop B'!D931)</f>
        <v/>
      </c>
      <c r="F492" s="315" t="str">
        <f>IF('Prop B'!E931="","",'Prop B'!E931)</f>
        <v/>
      </c>
      <c r="G492" s="315" t="str">
        <f>IF('Prop B'!F931="","",'Prop B'!F931)</f>
        <v/>
      </c>
      <c r="H492" s="315" t="str">
        <f>IF('Prop B'!G931="","",'Prop B'!G931)</f>
        <v/>
      </c>
      <c r="I492" s="315" t="str">
        <f>IF('Prop B'!H931="","",'Prop B'!H931)</f>
        <v/>
      </c>
      <c r="J492" s="315" t="str">
        <f>IF('Prop B'!I931="","",'Prop B'!I931)</f>
        <v/>
      </c>
      <c r="K492" s="315" t="str">
        <f>IF('Prop B'!J931="","",'Prop B'!J931)</f>
        <v/>
      </c>
      <c r="L492" s="315" t="str">
        <f>IF('Prop B'!K931="","",'Prop B'!K931)</f>
        <v/>
      </c>
      <c r="M492" s="315" t="str">
        <f>IF('Prop B'!L931="","",'Prop B'!L931)</f>
        <v/>
      </c>
      <c r="N492" s="315" t="str">
        <f>IF('Prop B'!M931="","",'Prop B'!M931)</f>
        <v/>
      </c>
      <c r="O492" s="315" t="str">
        <f>IF('Prop B'!N931="","",'Prop B'!N931)</f>
        <v/>
      </c>
      <c r="P492" s="315" t="str">
        <f>IF('Prop B'!O931="","",'Prop B'!O931)</f>
        <v/>
      </c>
    </row>
    <row r="493" spans="1:16" x14ac:dyDescent="0.2">
      <c r="A493" s="45"/>
      <c r="B493" s="728" t="str">
        <f>IF('Prop B'!B932="","",'Prop B'!B932)</f>
        <v/>
      </c>
      <c r="C493" s="729"/>
      <c r="D493" s="315" t="str">
        <f>IF('Prop B'!C932="","",'Prop B'!C932)</f>
        <v/>
      </c>
      <c r="E493" s="315" t="str">
        <f>IF('Prop B'!D932="","",'Prop B'!D932)</f>
        <v/>
      </c>
      <c r="F493" s="315" t="str">
        <f>IF('Prop B'!E932="","",'Prop B'!E932)</f>
        <v/>
      </c>
      <c r="G493" s="315" t="str">
        <f>IF('Prop B'!F932="","",'Prop B'!F932)</f>
        <v/>
      </c>
      <c r="H493" s="315" t="str">
        <f>IF('Prop B'!G932="","",'Prop B'!G932)</f>
        <v/>
      </c>
      <c r="I493" s="315" t="str">
        <f>IF('Prop B'!H932="","",'Prop B'!H932)</f>
        <v/>
      </c>
      <c r="J493" s="315" t="str">
        <f>IF('Prop B'!I932="","",'Prop B'!I932)</f>
        <v/>
      </c>
      <c r="K493" s="315" t="str">
        <f>IF('Prop B'!J932="","",'Prop B'!J932)</f>
        <v/>
      </c>
      <c r="L493" s="315" t="str">
        <f>IF('Prop B'!K932="","",'Prop B'!K932)</f>
        <v/>
      </c>
      <c r="M493" s="315" t="str">
        <f>IF('Prop B'!L932="","",'Prop B'!L932)</f>
        <v/>
      </c>
      <c r="N493" s="315" t="str">
        <f>IF('Prop B'!M932="","",'Prop B'!M932)</f>
        <v/>
      </c>
      <c r="O493" s="315" t="str">
        <f>IF('Prop B'!N932="","",'Prop B'!N932)</f>
        <v/>
      </c>
      <c r="P493" s="315" t="str">
        <f>IF('Prop B'!O932="","",'Prop B'!O932)</f>
        <v/>
      </c>
    </row>
    <row r="494" spans="1:16" x14ac:dyDescent="0.2">
      <c r="A494" s="45"/>
      <c r="B494" s="728" t="str">
        <f>IF('Prop B'!B933="","",'Prop B'!B933)</f>
        <v/>
      </c>
      <c r="C494" s="729"/>
      <c r="D494" s="315" t="str">
        <f>IF('Prop B'!C933="","",'Prop B'!C933)</f>
        <v/>
      </c>
      <c r="E494" s="315" t="str">
        <f>IF('Prop B'!D933="","",'Prop B'!D933)</f>
        <v/>
      </c>
      <c r="F494" s="315" t="str">
        <f>IF('Prop B'!E933="","",'Prop B'!E933)</f>
        <v/>
      </c>
      <c r="G494" s="315" t="str">
        <f>IF('Prop B'!F933="","",'Prop B'!F933)</f>
        <v/>
      </c>
      <c r="H494" s="315" t="str">
        <f>IF('Prop B'!G933="","",'Prop B'!G933)</f>
        <v/>
      </c>
      <c r="I494" s="315" t="str">
        <f>IF('Prop B'!H933="","",'Prop B'!H933)</f>
        <v/>
      </c>
      <c r="J494" s="315" t="str">
        <f>IF('Prop B'!I933="","",'Prop B'!I933)</f>
        <v/>
      </c>
      <c r="K494" s="315" t="str">
        <f>IF('Prop B'!J933="","",'Prop B'!J933)</f>
        <v/>
      </c>
      <c r="L494" s="315" t="str">
        <f>IF('Prop B'!K933="","",'Prop B'!K933)</f>
        <v/>
      </c>
      <c r="M494" s="315" t="str">
        <f>IF('Prop B'!L933="","",'Prop B'!L933)</f>
        <v/>
      </c>
      <c r="N494" s="315" t="str">
        <f>IF('Prop B'!M933="","",'Prop B'!M933)</f>
        <v/>
      </c>
      <c r="O494" s="315" t="str">
        <f>IF('Prop B'!N933="","",'Prop B'!N933)</f>
        <v/>
      </c>
      <c r="P494" s="315" t="str">
        <f>IF('Prop B'!O933="","",'Prop B'!O933)</f>
        <v/>
      </c>
    </row>
    <row r="495" spans="1:16" x14ac:dyDescent="0.2">
      <c r="A495" s="45"/>
      <c r="B495" s="728" t="str">
        <f>IF('Prop B'!B934="","",'Prop B'!B934)</f>
        <v/>
      </c>
      <c r="C495" s="729"/>
      <c r="D495" s="315" t="str">
        <f>IF('Prop B'!C934="","",'Prop B'!C934)</f>
        <v/>
      </c>
      <c r="E495" s="315" t="str">
        <f>IF('Prop B'!D934="","",'Prop B'!D934)</f>
        <v/>
      </c>
      <c r="F495" s="315" t="str">
        <f>IF('Prop B'!E934="","",'Prop B'!E934)</f>
        <v/>
      </c>
      <c r="G495" s="315" t="str">
        <f>IF('Prop B'!F934="","",'Prop B'!F934)</f>
        <v/>
      </c>
      <c r="H495" s="315" t="str">
        <f>IF('Prop B'!G934="","",'Prop B'!G934)</f>
        <v/>
      </c>
      <c r="I495" s="315" t="str">
        <f>IF('Prop B'!H934="","",'Prop B'!H934)</f>
        <v/>
      </c>
      <c r="J495" s="315" t="str">
        <f>IF('Prop B'!I934="","",'Prop B'!I934)</f>
        <v/>
      </c>
      <c r="K495" s="315" t="str">
        <f>IF('Prop B'!J934="","",'Prop B'!J934)</f>
        <v/>
      </c>
      <c r="L495" s="315" t="str">
        <f>IF('Prop B'!K934="","",'Prop B'!K934)</f>
        <v/>
      </c>
      <c r="M495" s="315" t="str">
        <f>IF('Prop B'!L934="","",'Prop B'!L934)</f>
        <v/>
      </c>
      <c r="N495" s="315" t="str">
        <f>IF('Prop B'!M934="","",'Prop B'!M934)</f>
        <v/>
      </c>
      <c r="O495" s="315" t="str">
        <f>IF('Prop B'!N934="","",'Prop B'!N934)</f>
        <v/>
      </c>
      <c r="P495" s="315" t="str">
        <f>IF('Prop B'!O934="","",'Prop B'!O934)</f>
        <v/>
      </c>
    </row>
    <row r="496" spans="1:16" x14ac:dyDescent="0.2">
      <c r="A496" s="45"/>
      <c r="B496" s="728" t="str">
        <f>IF('Prop B'!B935="","",'Prop B'!B935)</f>
        <v/>
      </c>
      <c r="C496" s="729"/>
      <c r="D496" s="315" t="str">
        <f>IF('Prop B'!C935="","",'Prop B'!C935)</f>
        <v/>
      </c>
      <c r="E496" s="315" t="str">
        <f>IF('Prop B'!D935="","",'Prop B'!D935)</f>
        <v/>
      </c>
      <c r="F496" s="315" t="str">
        <f>IF('Prop B'!E935="","",'Prop B'!E935)</f>
        <v/>
      </c>
      <c r="G496" s="315" t="str">
        <f>IF('Prop B'!F935="","",'Prop B'!F935)</f>
        <v/>
      </c>
      <c r="H496" s="315" t="str">
        <f>IF('Prop B'!G935="","",'Prop B'!G935)</f>
        <v/>
      </c>
      <c r="I496" s="315" t="str">
        <f>IF('Prop B'!H935="","",'Prop B'!H935)</f>
        <v/>
      </c>
      <c r="J496" s="315" t="str">
        <f>IF('Prop B'!I935="","",'Prop B'!I935)</f>
        <v/>
      </c>
      <c r="K496" s="315" t="str">
        <f>IF('Prop B'!J935="","",'Prop B'!J935)</f>
        <v/>
      </c>
      <c r="L496" s="315" t="str">
        <f>IF('Prop B'!K935="","",'Prop B'!K935)</f>
        <v/>
      </c>
      <c r="M496" s="315" t="str">
        <f>IF('Prop B'!L935="","",'Prop B'!L935)</f>
        <v/>
      </c>
      <c r="N496" s="315" t="str">
        <f>IF('Prop B'!M935="","",'Prop B'!M935)</f>
        <v/>
      </c>
      <c r="O496" s="315" t="str">
        <f>IF('Prop B'!N935="","",'Prop B'!N935)</f>
        <v/>
      </c>
      <c r="P496" s="315" t="str">
        <f>IF('Prop B'!O935="","",'Prop B'!O935)</f>
        <v/>
      </c>
    </row>
    <row r="497" spans="1:16" x14ac:dyDescent="0.2">
      <c r="A497" s="45"/>
      <c r="B497" s="45"/>
      <c r="C497" s="45"/>
      <c r="D497" s="45"/>
      <c r="E497" s="45"/>
      <c r="F497" s="45"/>
      <c r="G497" s="45"/>
      <c r="H497" s="45"/>
      <c r="I497" s="45"/>
      <c r="J497" s="45"/>
      <c r="K497" s="45"/>
      <c r="L497" s="45"/>
    </row>
    <row r="498" spans="1:16" x14ac:dyDescent="0.2">
      <c r="A498" s="45"/>
      <c r="B498" s="45"/>
      <c r="C498" s="45"/>
      <c r="D498" s="45"/>
      <c r="E498" s="45"/>
      <c r="F498" s="45"/>
      <c r="G498" s="45"/>
      <c r="H498" s="45"/>
      <c r="I498" s="45"/>
      <c r="J498" s="45"/>
      <c r="K498" s="45"/>
      <c r="L498" s="45"/>
    </row>
    <row r="499" spans="1:16" ht="12.75" customHeight="1" x14ac:dyDescent="0.2">
      <c r="C499" s="441" t="s">
        <v>242</v>
      </c>
      <c r="D499" s="441"/>
      <c r="E499" s="441"/>
      <c r="F499" s="441"/>
      <c r="G499" s="718" t="str">
        <f>IF('Prop B'!$D$938="","",'Prop B'!$D$938)</f>
        <v/>
      </c>
      <c r="H499" s="45"/>
      <c r="K499" s="745" t="s">
        <v>262</v>
      </c>
      <c r="L499" s="746"/>
      <c r="M499" s="746"/>
      <c r="N499" s="746"/>
      <c r="O499" s="747"/>
    </row>
    <row r="500" spans="1:16" x14ac:dyDescent="0.2">
      <c r="A500" s="45"/>
      <c r="B500" s="45"/>
      <c r="C500" s="441"/>
      <c r="D500" s="441"/>
      <c r="E500" s="441"/>
      <c r="F500" s="441"/>
      <c r="G500" s="719"/>
      <c r="K500" s="707" t="str">
        <f>IF('Prop B'!$K$938="","",'Prop B'!$K$938)</f>
        <v/>
      </c>
      <c r="L500" s="708"/>
      <c r="M500" s="708"/>
      <c r="N500" s="708"/>
      <c r="O500" s="708"/>
      <c r="P500" s="709"/>
    </row>
    <row r="501" spans="1:16" x14ac:dyDescent="0.2">
      <c r="A501" s="45"/>
      <c r="B501" s="45"/>
      <c r="C501" s="441"/>
      <c r="D501" s="441"/>
      <c r="E501" s="441"/>
      <c r="F501" s="441"/>
      <c r="G501" s="719"/>
      <c r="K501" s="710"/>
      <c r="L501" s="711"/>
      <c r="M501" s="711"/>
      <c r="N501" s="711"/>
      <c r="O501" s="711"/>
      <c r="P501" s="712"/>
    </row>
    <row r="502" spans="1:16" x14ac:dyDescent="0.2">
      <c r="A502" s="45"/>
      <c r="B502" s="45"/>
      <c r="C502" s="441"/>
      <c r="D502" s="441"/>
      <c r="E502" s="441"/>
      <c r="F502" s="441"/>
      <c r="G502" s="720"/>
      <c r="K502" s="713"/>
      <c r="L502" s="714"/>
      <c r="M502" s="714"/>
      <c r="N502" s="714"/>
      <c r="O502" s="714"/>
      <c r="P502" s="715"/>
    </row>
    <row r="503" spans="1:16" x14ac:dyDescent="0.2">
      <c r="A503" s="45"/>
      <c r="B503" s="45"/>
      <c r="C503" s="45"/>
      <c r="D503" s="45"/>
      <c r="E503" s="45"/>
      <c r="F503" s="45"/>
    </row>
    <row r="504" spans="1:16" ht="12.75" customHeight="1" x14ac:dyDescent="0.2">
      <c r="A504" s="45"/>
      <c r="B504" s="45"/>
      <c r="C504" s="721" t="s">
        <v>154</v>
      </c>
      <c r="D504" s="722"/>
      <c r="E504" s="722"/>
      <c r="F504" s="722"/>
      <c r="G504" s="723"/>
      <c r="K504" s="721" t="s">
        <v>155</v>
      </c>
      <c r="L504" s="722"/>
      <c r="M504" s="723"/>
      <c r="N504" s="45"/>
      <c r="O504" s="45"/>
    </row>
    <row r="505" spans="1:16" x14ac:dyDescent="0.2">
      <c r="A505" s="45"/>
      <c r="B505" s="45"/>
      <c r="C505" s="707" t="str">
        <f>IF('Prop B'!$D$944="","",'Prop B'!$D$944)</f>
        <v/>
      </c>
      <c r="D505" s="708"/>
      <c r="E505" s="708"/>
      <c r="F505" s="708"/>
      <c r="G505" s="708"/>
      <c r="H505" s="709"/>
      <c r="K505" s="707" t="str">
        <f>IF('Prop B'!$K$944="","",'Prop B'!$K$944)</f>
        <v/>
      </c>
      <c r="L505" s="708"/>
      <c r="M505" s="708"/>
      <c r="N505" s="708"/>
      <c r="O505" s="708"/>
      <c r="P505" s="709"/>
    </row>
    <row r="506" spans="1:16" x14ac:dyDescent="0.2">
      <c r="A506" s="45"/>
      <c r="B506" s="45"/>
      <c r="C506" s="710"/>
      <c r="D506" s="711"/>
      <c r="E506" s="711"/>
      <c r="F506" s="711"/>
      <c r="G506" s="711"/>
      <c r="H506" s="712"/>
      <c r="K506" s="710"/>
      <c r="L506" s="711"/>
      <c r="M506" s="711"/>
      <c r="N506" s="711"/>
      <c r="O506" s="711"/>
      <c r="P506" s="712"/>
    </row>
    <row r="507" spans="1:16" x14ac:dyDescent="0.2">
      <c r="A507" s="45"/>
      <c r="B507" s="45"/>
      <c r="C507" s="710"/>
      <c r="D507" s="711"/>
      <c r="E507" s="711"/>
      <c r="F507" s="711"/>
      <c r="G507" s="711"/>
      <c r="H507" s="712"/>
      <c r="K507" s="710"/>
      <c r="L507" s="711"/>
      <c r="M507" s="711"/>
      <c r="N507" s="711"/>
      <c r="O507" s="711"/>
      <c r="P507" s="712"/>
    </row>
    <row r="508" spans="1:16" x14ac:dyDescent="0.2">
      <c r="A508" s="45"/>
      <c r="B508" s="45"/>
      <c r="C508" s="710"/>
      <c r="D508" s="711"/>
      <c r="E508" s="711"/>
      <c r="F508" s="711"/>
      <c r="G508" s="711"/>
      <c r="H508" s="712"/>
      <c r="K508" s="710"/>
      <c r="L508" s="711"/>
      <c r="M508" s="711"/>
      <c r="N508" s="711"/>
      <c r="O508" s="711"/>
      <c r="P508" s="712"/>
    </row>
    <row r="509" spans="1:16" x14ac:dyDescent="0.2">
      <c r="A509" s="45"/>
      <c r="B509" s="45"/>
      <c r="C509" s="710"/>
      <c r="D509" s="711"/>
      <c r="E509" s="711"/>
      <c r="F509" s="711"/>
      <c r="G509" s="711"/>
      <c r="H509" s="712"/>
      <c r="K509" s="710"/>
      <c r="L509" s="711"/>
      <c r="M509" s="711"/>
      <c r="N509" s="711"/>
      <c r="O509" s="711"/>
      <c r="P509" s="712"/>
    </row>
    <row r="510" spans="1:16" ht="12.75" customHeight="1" x14ac:dyDescent="0.2">
      <c r="A510" s="45"/>
      <c r="B510" s="45"/>
      <c r="C510" s="710"/>
      <c r="D510" s="711"/>
      <c r="E510" s="711"/>
      <c r="F510" s="711"/>
      <c r="G510" s="711"/>
      <c r="H510" s="712"/>
      <c r="J510" s="45"/>
      <c r="K510" s="710"/>
      <c r="L510" s="711"/>
      <c r="M510" s="711"/>
      <c r="N510" s="711"/>
      <c r="O510" s="711"/>
      <c r="P510" s="712"/>
    </row>
    <row r="511" spans="1:16" ht="12.75" customHeight="1" x14ac:dyDescent="0.2">
      <c r="A511" s="45"/>
      <c r="B511" s="45"/>
      <c r="C511" s="713"/>
      <c r="D511" s="714"/>
      <c r="E511" s="714"/>
      <c r="F511" s="714"/>
      <c r="G511" s="714"/>
      <c r="H511" s="715"/>
      <c r="K511" s="713"/>
      <c r="L511" s="714"/>
      <c r="M511" s="714"/>
      <c r="N511" s="714"/>
      <c r="O511" s="714"/>
      <c r="P511" s="715"/>
    </row>
    <row r="512" spans="1:16" x14ac:dyDescent="0.2">
      <c r="A512" s="45"/>
      <c r="B512" s="45"/>
      <c r="J512" s="45"/>
    </row>
    <row r="513" spans="1:16" x14ac:dyDescent="0.2">
      <c r="A513" s="45"/>
      <c r="B513" s="45"/>
      <c r="C513" s="45"/>
      <c r="D513" s="45"/>
      <c r="E513" s="45"/>
      <c r="F513" s="45"/>
      <c r="J513" s="45"/>
      <c r="K513" s="45"/>
      <c r="L513" s="45"/>
    </row>
    <row r="514" spans="1:16" ht="15" x14ac:dyDescent="0.25">
      <c r="A514" s="45"/>
      <c r="B514" s="203" t="s">
        <v>207</v>
      </c>
      <c r="C514" s="45"/>
      <c r="D514" s="45"/>
      <c r="E514" s="45"/>
      <c r="F514" s="45"/>
      <c r="J514" s="45"/>
      <c r="K514" s="45"/>
      <c r="L514" s="45"/>
    </row>
    <row r="515" spans="1:16" ht="12.75" customHeight="1" x14ac:dyDescent="0.2">
      <c r="A515" s="45"/>
      <c r="B515" s="45"/>
      <c r="C515" s="45"/>
      <c r="D515" s="45"/>
      <c r="E515" s="45"/>
      <c r="F515" s="45"/>
      <c r="J515" s="45"/>
      <c r="K515" s="45"/>
      <c r="L515" s="45"/>
    </row>
    <row r="516" spans="1:16" ht="12.75" customHeight="1" x14ac:dyDescent="0.2">
      <c r="A516" s="45"/>
      <c r="B516" s="45"/>
      <c r="C516" s="457" t="s">
        <v>132</v>
      </c>
      <c r="D516" s="457"/>
      <c r="E516" s="457"/>
      <c r="F516" s="458"/>
      <c r="G516" s="718" t="str">
        <f>IF('Prop B'!$D$953="","",'Prop B'!$D$953)</f>
        <v>Sim</v>
      </c>
      <c r="J516" s="426" t="s">
        <v>133</v>
      </c>
      <c r="K516" s="426"/>
      <c r="L516" s="426"/>
      <c r="M516" s="427"/>
      <c r="N516" s="718" t="str">
        <f>IF('Prop B'!$K$953="","",'Prop B'!$K$953)</f>
        <v/>
      </c>
    </row>
    <row r="517" spans="1:16" x14ac:dyDescent="0.2">
      <c r="A517" s="45"/>
      <c r="B517" s="45"/>
      <c r="C517" s="457"/>
      <c r="D517" s="457"/>
      <c r="E517" s="457"/>
      <c r="F517" s="458"/>
      <c r="G517" s="719"/>
      <c r="J517" s="426"/>
      <c r="K517" s="426"/>
      <c r="L517" s="426"/>
      <c r="M517" s="427"/>
      <c r="N517" s="719"/>
    </row>
    <row r="518" spans="1:16" x14ac:dyDescent="0.2">
      <c r="A518" s="45"/>
      <c r="B518" s="45"/>
      <c r="C518" s="457"/>
      <c r="D518" s="457"/>
      <c r="E518" s="457"/>
      <c r="F518" s="458"/>
      <c r="G518" s="720"/>
      <c r="J518" s="426"/>
      <c r="K518" s="426"/>
      <c r="L518" s="426"/>
      <c r="M518" s="427"/>
      <c r="N518" s="720"/>
    </row>
    <row r="519" spans="1:16" x14ac:dyDescent="0.2">
      <c r="A519" s="45"/>
      <c r="B519" s="45"/>
      <c r="C519" s="45"/>
      <c r="D519" s="45"/>
      <c r="E519" s="45"/>
      <c r="F519" s="45"/>
      <c r="J519" s="45"/>
      <c r="K519" s="45"/>
      <c r="L519" s="45"/>
    </row>
    <row r="520" spans="1:16" x14ac:dyDescent="0.2">
      <c r="A520" s="45"/>
      <c r="B520" s="45"/>
      <c r="C520" s="45"/>
      <c r="D520" s="45"/>
      <c r="E520" s="45"/>
      <c r="F520" s="45"/>
      <c r="J520" s="45"/>
      <c r="K520" s="730" t="s">
        <v>212</v>
      </c>
      <c r="L520" s="731"/>
      <c r="M520" s="731"/>
      <c r="N520" s="731"/>
      <c r="O520" s="732"/>
    </row>
    <row r="521" spans="1:16" x14ac:dyDescent="0.2">
      <c r="A521" s="45"/>
      <c r="B521" s="45"/>
      <c r="C521" s="45"/>
      <c r="D521" s="45"/>
      <c r="E521" s="45"/>
      <c r="F521" s="45"/>
      <c r="J521" s="45"/>
      <c r="K521" s="733"/>
      <c r="L521" s="734"/>
      <c r="M521" s="734"/>
      <c r="N521" s="734"/>
      <c r="O521" s="735"/>
    </row>
    <row r="522" spans="1:16" ht="12.75" customHeight="1" x14ac:dyDescent="0.2">
      <c r="A522" s="45"/>
      <c r="B522" s="45"/>
      <c r="C522" s="721" t="s">
        <v>131</v>
      </c>
      <c r="D522" s="722"/>
      <c r="E522" s="722"/>
      <c r="F522" s="722"/>
      <c r="G522" s="723"/>
      <c r="J522" s="45"/>
      <c r="K522" s="736"/>
      <c r="L522" s="737"/>
      <c r="M522" s="737"/>
      <c r="N522" s="737"/>
      <c r="O522" s="738"/>
    </row>
    <row r="523" spans="1:16" x14ac:dyDescent="0.2">
      <c r="A523" s="45"/>
      <c r="B523" s="45"/>
      <c r="C523" s="707" t="str">
        <f>IF('Prop B'!$D$955="","",'Prop B'!$D$955)</f>
        <v/>
      </c>
      <c r="D523" s="708"/>
      <c r="E523" s="708"/>
      <c r="F523" s="708"/>
      <c r="G523" s="708"/>
      <c r="H523" s="709"/>
      <c r="J523" s="45"/>
      <c r="K523" s="748" t="str">
        <f>IF('Prop B'!$K$955="","",'Prop B'!$K$955)</f>
        <v/>
      </c>
      <c r="L523" s="749"/>
      <c r="M523" s="749"/>
      <c r="N523" s="749"/>
      <c r="O523" s="749"/>
      <c r="P523" s="750"/>
    </row>
    <row r="524" spans="1:16" x14ac:dyDescent="0.2">
      <c r="A524" s="45"/>
      <c r="B524" s="45"/>
      <c r="C524" s="710"/>
      <c r="D524" s="711"/>
      <c r="E524" s="711"/>
      <c r="F524" s="711"/>
      <c r="G524" s="711"/>
      <c r="H524" s="712"/>
      <c r="J524" s="45"/>
      <c r="K524" s="751"/>
      <c r="L524" s="752"/>
      <c r="M524" s="752"/>
      <c r="N524" s="752"/>
      <c r="O524" s="752"/>
      <c r="P524" s="753"/>
    </row>
    <row r="525" spans="1:16" x14ac:dyDescent="0.2">
      <c r="A525" s="45"/>
      <c r="B525" s="45"/>
      <c r="C525" s="710"/>
      <c r="D525" s="711"/>
      <c r="E525" s="711"/>
      <c r="F525" s="711"/>
      <c r="G525" s="711"/>
      <c r="H525" s="712"/>
      <c r="J525" s="45"/>
      <c r="K525" s="751"/>
      <c r="L525" s="752"/>
      <c r="M525" s="752"/>
      <c r="N525" s="752"/>
      <c r="O525" s="752"/>
      <c r="P525" s="753"/>
    </row>
    <row r="526" spans="1:16" x14ac:dyDescent="0.2">
      <c r="A526" s="45"/>
      <c r="B526" s="45"/>
      <c r="C526" s="710"/>
      <c r="D526" s="711"/>
      <c r="E526" s="711"/>
      <c r="F526" s="711"/>
      <c r="G526" s="711"/>
      <c r="H526" s="712"/>
      <c r="J526" s="45"/>
      <c r="K526" s="751"/>
      <c r="L526" s="752"/>
      <c r="M526" s="752"/>
      <c r="N526" s="752"/>
      <c r="O526" s="752"/>
      <c r="P526" s="753"/>
    </row>
    <row r="527" spans="1:16" x14ac:dyDescent="0.2">
      <c r="A527" s="45"/>
      <c r="B527" s="45"/>
      <c r="C527" s="710"/>
      <c r="D527" s="711"/>
      <c r="E527" s="711"/>
      <c r="F527" s="711"/>
      <c r="G527" s="711"/>
      <c r="H527" s="712"/>
      <c r="J527" s="45"/>
      <c r="K527" s="751"/>
      <c r="L527" s="752"/>
      <c r="M527" s="752"/>
      <c r="N527" s="752"/>
      <c r="O527" s="752"/>
      <c r="P527" s="753"/>
    </row>
    <row r="528" spans="1:16" x14ac:dyDescent="0.2">
      <c r="A528" s="45"/>
      <c r="B528" s="45"/>
      <c r="C528" s="710"/>
      <c r="D528" s="711"/>
      <c r="E528" s="711"/>
      <c r="F528" s="711"/>
      <c r="G528" s="711"/>
      <c r="H528" s="712"/>
      <c r="J528" s="45"/>
      <c r="K528" s="751"/>
      <c r="L528" s="752"/>
      <c r="M528" s="752"/>
      <c r="N528" s="752"/>
      <c r="O528" s="752"/>
      <c r="P528" s="753"/>
    </row>
    <row r="529" spans="1:16" x14ac:dyDescent="0.2">
      <c r="A529" s="45"/>
      <c r="B529" s="45"/>
      <c r="C529" s="713"/>
      <c r="D529" s="714"/>
      <c r="E529" s="714"/>
      <c r="F529" s="714"/>
      <c r="G529" s="714"/>
      <c r="H529" s="715"/>
      <c r="J529" s="45"/>
      <c r="K529" s="754"/>
      <c r="L529" s="755"/>
      <c r="M529" s="755"/>
      <c r="N529" s="755"/>
      <c r="O529" s="755"/>
      <c r="P529" s="756"/>
    </row>
    <row r="530" spans="1:16" x14ac:dyDescent="0.2">
      <c r="A530" s="45"/>
      <c r="B530" s="45"/>
      <c r="C530" s="45"/>
      <c r="D530" s="45"/>
      <c r="E530" s="45"/>
      <c r="F530" s="45"/>
      <c r="J530" s="45"/>
      <c r="K530" s="45"/>
      <c r="L530" s="45"/>
    </row>
    <row r="531" spans="1:16" x14ac:dyDescent="0.2">
      <c r="A531" s="45"/>
      <c r="B531" s="45"/>
      <c r="C531" s="457" t="s">
        <v>134</v>
      </c>
      <c r="D531" s="457"/>
      <c r="E531" s="457"/>
      <c r="F531" s="458"/>
      <c r="G531" s="718" t="str">
        <f>IF('Prop B'!$D$961="","",'Prop B'!$D$961)</f>
        <v/>
      </c>
      <c r="J531" s="426" t="s">
        <v>135</v>
      </c>
      <c r="K531" s="426"/>
      <c r="L531" s="426"/>
      <c r="M531" s="427"/>
      <c r="N531" s="718" t="str">
        <f>IF('Prop B'!$K$961="","",'Prop B'!$K$961)</f>
        <v/>
      </c>
    </row>
    <row r="532" spans="1:16" x14ac:dyDescent="0.2">
      <c r="A532" s="45"/>
      <c r="B532" s="45"/>
      <c r="C532" s="457"/>
      <c r="D532" s="457"/>
      <c r="E532" s="457"/>
      <c r="F532" s="458"/>
      <c r="G532" s="719"/>
      <c r="J532" s="426"/>
      <c r="K532" s="426"/>
      <c r="L532" s="426"/>
      <c r="M532" s="427"/>
      <c r="N532" s="719"/>
    </row>
    <row r="533" spans="1:16" x14ac:dyDescent="0.2">
      <c r="A533" s="45"/>
      <c r="B533" s="45"/>
      <c r="C533" s="457"/>
      <c r="D533" s="457"/>
      <c r="E533" s="457"/>
      <c r="F533" s="458"/>
      <c r="G533" s="720"/>
      <c r="J533" s="426"/>
      <c r="K533" s="426"/>
      <c r="L533" s="426"/>
      <c r="M533" s="427"/>
      <c r="N533" s="720"/>
    </row>
    <row r="534" spans="1:16" x14ac:dyDescent="0.2">
      <c r="A534" s="45"/>
      <c r="B534" s="45"/>
      <c r="C534" s="45"/>
      <c r="D534" s="45"/>
      <c r="E534" s="45"/>
      <c r="F534" s="45"/>
      <c r="J534" s="45"/>
      <c r="K534" s="45"/>
      <c r="L534" s="45"/>
    </row>
    <row r="535" spans="1:16" x14ac:dyDescent="0.2">
      <c r="A535" s="45"/>
      <c r="B535" s="45"/>
      <c r="C535" s="457" t="s">
        <v>264</v>
      </c>
      <c r="D535" s="457"/>
      <c r="E535" s="457"/>
      <c r="F535" s="458"/>
      <c r="G535" s="718" t="str">
        <f>IF('Prop B'!$D$963="","",'Prop B'!$D$963)</f>
        <v/>
      </c>
      <c r="J535" s="426" t="s">
        <v>136</v>
      </c>
      <c r="K535" s="426"/>
      <c r="L535" s="426"/>
      <c r="M535" s="427"/>
      <c r="N535" s="718" t="str">
        <f>IF('Prop B'!$K$963="","",'Prop B'!$K$963)</f>
        <v/>
      </c>
    </row>
    <row r="536" spans="1:16" x14ac:dyDescent="0.2">
      <c r="A536" s="45"/>
      <c r="B536" s="45"/>
      <c r="C536" s="457"/>
      <c r="D536" s="457"/>
      <c r="E536" s="457"/>
      <c r="F536" s="458"/>
      <c r="G536" s="719"/>
      <c r="J536" s="426"/>
      <c r="K536" s="426"/>
      <c r="L536" s="426"/>
      <c r="M536" s="427"/>
      <c r="N536" s="719"/>
    </row>
    <row r="537" spans="1:16" x14ac:dyDescent="0.2">
      <c r="A537" s="45"/>
      <c r="B537" s="45"/>
      <c r="C537" s="457"/>
      <c r="D537" s="457"/>
      <c r="E537" s="457"/>
      <c r="F537" s="458"/>
      <c r="G537" s="720"/>
      <c r="J537" s="426"/>
      <c r="K537" s="426"/>
      <c r="L537" s="426"/>
      <c r="M537" s="427"/>
      <c r="N537" s="720"/>
    </row>
    <row r="538" spans="1:16" x14ac:dyDescent="0.2">
      <c r="A538" s="45"/>
      <c r="B538" s="45"/>
      <c r="C538" s="45"/>
      <c r="D538" s="45"/>
      <c r="E538" s="45"/>
      <c r="F538" s="45"/>
      <c r="J538" s="45"/>
      <c r="K538" s="45"/>
      <c r="L538" s="45"/>
    </row>
    <row r="539" spans="1:16" ht="12.75" customHeight="1" x14ac:dyDescent="0.2">
      <c r="A539" s="45"/>
      <c r="B539" s="45"/>
      <c r="C539" s="721" t="s">
        <v>164</v>
      </c>
      <c r="D539" s="722"/>
      <c r="E539" s="722"/>
      <c r="F539" s="722"/>
      <c r="G539" s="723"/>
      <c r="J539" s="334"/>
      <c r="K539" s="334"/>
      <c r="L539" s="334"/>
    </row>
    <row r="540" spans="1:16" x14ac:dyDescent="0.2">
      <c r="A540" s="45"/>
      <c r="B540" s="45"/>
      <c r="C540" s="707" t="str">
        <f>IF('Prop B'!$D$965="","",'Prop B'!$D$965)</f>
        <v/>
      </c>
      <c r="D540" s="708"/>
      <c r="E540" s="708"/>
      <c r="F540" s="708"/>
      <c r="G540" s="708"/>
      <c r="H540" s="709"/>
      <c r="J540" s="334"/>
      <c r="K540" s="334"/>
      <c r="L540" s="334"/>
      <c r="M540" s="332" t="s">
        <v>165</v>
      </c>
      <c r="N540" s="724" t="str">
        <f>IF('Prop B'!$K$965="","",'Prop B'!$K$965)</f>
        <v/>
      </c>
      <c r="O540" s="725"/>
    </row>
    <row r="541" spans="1:16" x14ac:dyDescent="0.2">
      <c r="A541" s="45"/>
      <c r="B541" s="45"/>
      <c r="C541" s="710"/>
      <c r="D541" s="711"/>
      <c r="E541" s="711"/>
      <c r="F541" s="711"/>
      <c r="G541" s="711"/>
      <c r="H541" s="712"/>
      <c r="J541" s="334"/>
      <c r="K541" s="334"/>
      <c r="L541" s="334"/>
      <c r="M541" s="347"/>
      <c r="N541" s="35"/>
    </row>
    <row r="542" spans="1:16" x14ac:dyDescent="0.2">
      <c r="A542" s="45"/>
      <c r="B542" s="45"/>
      <c r="C542" s="710"/>
      <c r="D542" s="711"/>
      <c r="E542" s="711"/>
      <c r="F542" s="711"/>
      <c r="G542" s="711"/>
      <c r="H542" s="712"/>
      <c r="J542" s="45"/>
      <c r="K542" s="45"/>
      <c r="L542" s="45"/>
      <c r="M542" s="347"/>
      <c r="N542" s="35"/>
    </row>
    <row r="543" spans="1:16" ht="12.75" customHeight="1" x14ac:dyDescent="0.2">
      <c r="A543" s="45"/>
      <c r="B543" s="45"/>
      <c r="C543" s="710"/>
      <c r="D543" s="711"/>
      <c r="E543" s="711"/>
      <c r="F543" s="711"/>
      <c r="G543" s="711"/>
      <c r="H543" s="712"/>
      <c r="J543" s="461" t="s">
        <v>166</v>
      </c>
      <c r="K543" s="461"/>
      <c r="L543" s="461"/>
      <c r="M543" s="461"/>
      <c r="N543" s="697" t="str">
        <f>IF('Prop A'!$D$971="","",'Prop A'!$D$971)</f>
        <v/>
      </c>
      <c r="O543" s="698"/>
    </row>
    <row r="544" spans="1:16" x14ac:dyDescent="0.2">
      <c r="A544" s="45"/>
      <c r="B544" s="45"/>
      <c r="C544" s="710"/>
      <c r="D544" s="711"/>
      <c r="E544" s="711"/>
      <c r="F544" s="711"/>
      <c r="G544" s="711"/>
      <c r="H544" s="712"/>
      <c r="J544" s="461"/>
      <c r="K544" s="461"/>
      <c r="L544" s="461"/>
      <c r="M544" s="461"/>
      <c r="N544" s="699"/>
      <c r="O544" s="700"/>
    </row>
    <row r="545" spans="1:16" x14ac:dyDescent="0.2">
      <c r="A545" s="45"/>
      <c r="B545" s="45"/>
      <c r="C545" s="710"/>
      <c r="D545" s="711"/>
      <c r="E545" s="711"/>
      <c r="F545" s="711"/>
      <c r="G545" s="711"/>
      <c r="H545" s="712"/>
      <c r="J545" s="45"/>
      <c r="K545" s="45"/>
      <c r="L545" s="45"/>
    </row>
    <row r="546" spans="1:16" x14ac:dyDescent="0.2">
      <c r="A546" s="45"/>
      <c r="B546" s="45"/>
      <c r="C546" s="713"/>
      <c r="D546" s="714"/>
      <c r="E546" s="714"/>
      <c r="F546" s="714"/>
      <c r="G546" s="714"/>
      <c r="H546" s="715"/>
      <c r="J546" s="45"/>
      <c r="K546" s="45"/>
      <c r="L546" s="45"/>
    </row>
    <row r="547" spans="1:16" x14ac:dyDescent="0.2">
      <c r="A547" s="45"/>
      <c r="B547" s="45"/>
      <c r="C547" s="45"/>
      <c r="D547" s="45"/>
      <c r="E547" s="45"/>
      <c r="F547" s="45"/>
      <c r="J547" s="45"/>
      <c r="K547" s="45"/>
      <c r="L547" s="45"/>
    </row>
    <row r="548" spans="1:16" ht="12.75" customHeight="1" x14ac:dyDescent="0.2">
      <c r="A548" s="45"/>
      <c r="C548" s="461" t="s">
        <v>244</v>
      </c>
      <c r="D548" s="461"/>
      <c r="E548" s="461"/>
      <c r="F548" s="427"/>
      <c r="G548" s="697" t="str">
        <f>IF('Prop B'!$K$971="","",'Prop B'!$K$971)</f>
        <v/>
      </c>
      <c r="H548" s="698"/>
      <c r="K548" s="701" t="s">
        <v>245</v>
      </c>
      <c r="L548" s="702"/>
      <c r="M548" s="702"/>
      <c r="N548" s="702"/>
      <c r="O548" s="703"/>
    </row>
    <row r="549" spans="1:16" ht="12.75" customHeight="1" x14ac:dyDescent="0.2">
      <c r="A549" s="45"/>
      <c r="C549" s="461"/>
      <c r="D549" s="461"/>
      <c r="E549" s="461"/>
      <c r="F549" s="427"/>
      <c r="G549" s="699"/>
      <c r="H549" s="700"/>
      <c r="K549" s="704"/>
      <c r="L549" s="705"/>
      <c r="M549" s="705"/>
      <c r="N549" s="705"/>
      <c r="O549" s="706"/>
    </row>
    <row r="550" spans="1:16" x14ac:dyDescent="0.2">
      <c r="A550" s="45"/>
      <c r="B550" s="45"/>
      <c r="C550" s="45"/>
      <c r="D550" s="45"/>
      <c r="E550" s="45"/>
      <c r="F550" s="45"/>
      <c r="J550" s="45"/>
      <c r="K550" s="707" t="str">
        <f>IF('Prop B'!$D$977="","",'Prop B'!$D$977)</f>
        <v/>
      </c>
      <c r="L550" s="708"/>
      <c r="M550" s="708"/>
      <c r="N550" s="708"/>
      <c r="O550" s="708"/>
      <c r="P550" s="709"/>
    </row>
    <row r="551" spans="1:16" ht="12.75" customHeight="1" x14ac:dyDescent="0.2">
      <c r="A551" s="45"/>
      <c r="B551" s="45"/>
      <c r="C551" s="45"/>
      <c r="D551" s="45"/>
      <c r="E551" s="45"/>
      <c r="F551" s="45"/>
      <c r="J551" s="45"/>
      <c r="K551" s="710"/>
      <c r="L551" s="711"/>
      <c r="M551" s="711"/>
      <c r="N551" s="711"/>
      <c r="O551" s="711"/>
      <c r="P551" s="712"/>
    </row>
    <row r="552" spans="1:16" ht="12.75" customHeight="1" x14ac:dyDescent="0.2">
      <c r="A552" s="45"/>
      <c r="B552" s="716" t="s">
        <v>243</v>
      </c>
      <c r="C552" s="716"/>
      <c r="D552" s="716"/>
      <c r="E552" s="716"/>
      <c r="F552" s="717"/>
      <c r="G552" s="718" t="str">
        <f>IF('Prop B'!$K$977="","",'Prop B'!$K$977)</f>
        <v/>
      </c>
      <c r="J552" s="45"/>
      <c r="K552" s="710"/>
      <c r="L552" s="711"/>
      <c r="M552" s="711"/>
      <c r="N552" s="711"/>
      <c r="O552" s="711"/>
      <c r="P552" s="712"/>
    </row>
    <row r="553" spans="1:16" x14ac:dyDescent="0.2">
      <c r="A553" s="45"/>
      <c r="B553" s="716"/>
      <c r="C553" s="716"/>
      <c r="D553" s="716"/>
      <c r="E553" s="716"/>
      <c r="F553" s="717"/>
      <c r="G553" s="719"/>
      <c r="J553" s="45"/>
      <c r="K553" s="710"/>
      <c r="L553" s="711"/>
      <c r="M553" s="711"/>
      <c r="N553" s="711"/>
      <c r="O553" s="711"/>
      <c r="P553" s="712"/>
    </row>
    <row r="554" spans="1:16" x14ac:dyDescent="0.2">
      <c r="A554" s="45"/>
      <c r="B554" s="716"/>
      <c r="C554" s="716"/>
      <c r="D554" s="716"/>
      <c r="E554" s="716"/>
      <c r="F554" s="717"/>
      <c r="G554" s="719"/>
      <c r="J554" s="45"/>
      <c r="K554" s="710"/>
      <c r="L554" s="711"/>
      <c r="M554" s="711"/>
      <c r="N554" s="711"/>
      <c r="O554" s="711"/>
      <c r="P554" s="712"/>
    </row>
    <row r="555" spans="1:16" x14ac:dyDescent="0.2">
      <c r="A555" s="45"/>
      <c r="B555" s="716"/>
      <c r="C555" s="716"/>
      <c r="D555" s="716"/>
      <c r="E555" s="716"/>
      <c r="F555" s="717"/>
      <c r="G555" s="720"/>
      <c r="J555" s="45"/>
      <c r="K555" s="710"/>
      <c r="L555" s="711"/>
      <c r="M555" s="711"/>
      <c r="N555" s="711"/>
      <c r="O555" s="711"/>
      <c r="P555" s="712"/>
    </row>
    <row r="556" spans="1:16" x14ac:dyDescent="0.2">
      <c r="A556" s="45"/>
      <c r="B556" s="45"/>
      <c r="C556" s="45"/>
      <c r="D556" s="45"/>
      <c r="E556" s="45"/>
      <c r="F556" s="45"/>
      <c r="J556" s="45"/>
      <c r="K556" s="713"/>
      <c r="L556" s="714"/>
      <c r="M556" s="714"/>
      <c r="N556" s="714"/>
      <c r="O556" s="714"/>
      <c r="P556" s="715"/>
    </row>
    <row r="557" spans="1:16" x14ac:dyDescent="0.2">
      <c r="A557" s="45"/>
      <c r="J557" s="45"/>
    </row>
    <row r="558" spans="1:16" ht="12.75" customHeight="1" x14ac:dyDescent="0.2">
      <c r="A558" s="45"/>
      <c r="B558" s="457" t="s">
        <v>246</v>
      </c>
      <c r="C558" s="457"/>
      <c r="D558" s="457"/>
      <c r="E558" s="457"/>
      <c r="F558" s="458"/>
      <c r="G558" s="718" t="str">
        <f>IF('Prop B'!$D$983="","",'Prop B'!$D$983)</f>
        <v/>
      </c>
      <c r="I558" s="457" t="s">
        <v>247</v>
      </c>
      <c r="J558" s="457"/>
      <c r="K558" s="457"/>
      <c r="L558" s="457"/>
      <c r="M558" s="458"/>
      <c r="N558" s="718" t="str">
        <f>IF('Prop B'!$K$983="","",'Prop B'!$K$983)</f>
        <v/>
      </c>
    </row>
    <row r="559" spans="1:16" x14ac:dyDescent="0.2">
      <c r="A559" s="45"/>
      <c r="B559" s="457"/>
      <c r="C559" s="457"/>
      <c r="D559" s="457"/>
      <c r="E559" s="457"/>
      <c r="F559" s="458"/>
      <c r="G559" s="719"/>
      <c r="I559" s="457"/>
      <c r="J559" s="457"/>
      <c r="K559" s="457"/>
      <c r="L559" s="457"/>
      <c r="M559" s="458"/>
      <c r="N559" s="719"/>
    </row>
    <row r="560" spans="1:16" x14ac:dyDescent="0.2">
      <c r="A560" s="45"/>
      <c r="B560" s="457"/>
      <c r="C560" s="457"/>
      <c r="D560" s="457"/>
      <c r="E560" s="457"/>
      <c r="F560" s="458"/>
      <c r="G560" s="719"/>
      <c r="I560" s="457"/>
      <c r="J560" s="457"/>
      <c r="K560" s="457"/>
      <c r="L560" s="457"/>
      <c r="M560" s="458"/>
      <c r="N560" s="719"/>
    </row>
    <row r="561" spans="1:15" x14ac:dyDescent="0.2">
      <c r="A561" s="45"/>
      <c r="B561" s="457"/>
      <c r="C561" s="457"/>
      <c r="D561" s="457"/>
      <c r="E561" s="457"/>
      <c r="F561" s="458"/>
      <c r="G561" s="720"/>
      <c r="I561" s="457"/>
      <c r="J561" s="457"/>
      <c r="K561" s="457"/>
      <c r="L561" s="457"/>
      <c r="M561" s="458"/>
      <c r="N561" s="720"/>
    </row>
    <row r="562" spans="1:15" x14ac:dyDescent="0.2">
      <c r="A562" s="45"/>
      <c r="J562" s="45"/>
    </row>
    <row r="563" spans="1:15" ht="12.75" customHeight="1" x14ac:dyDescent="0.2">
      <c r="A563" s="45"/>
      <c r="B563" s="457" t="s">
        <v>283</v>
      </c>
      <c r="C563" s="457"/>
      <c r="D563" s="457"/>
      <c r="E563" s="457"/>
      <c r="F563" s="458"/>
      <c r="G563" s="718" t="str">
        <f>IF('Prop B'!$D$985="","",'Prop B'!$D$985)</f>
        <v/>
      </c>
      <c r="J563" s="45"/>
    </row>
    <row r="564" spans="1:15" x14ac:dyDescent="0.2">
      <c r="A564" s="45"/>
      <c r="B564" s="457"/>
      <c r="C564" s="457"/>
      <c r="D564" s="457"/>
      <c r="E564" s="457"/>
      <c r="F564" s="458"/>
      <c r="G564" s="719"/>
      <c r="J564" s="45"/>
    </row>
    <row r="565" spans="1:15" x14ac:dyDescent="0.2">
      <c r="A565" s="45"/>
      <c r="B565" s="457"/>
      <c r="C565" s="457"/>
      <c r="D565" s="457"/>
      <c r="E565" s="457"/>
      <c r="F565" s="458"/>
      <c r="G565" s="719"/>
      <c r="J565" s="45"/>
    </row>
    <row r="566" spans="1:15" x14ac:dyDescent="0.2">
      <c r="A566" s="45"/>
      <c r="B566" s="457"/>
      <c r="C566" s="457"/>
      <c r="D566" s="457"/>
      <c r="E566" s="457"/>
      <c r="F566" s="458"/>
      <c r="G566" s="720"/>
      <c r="J566" s="45"/>
    </row>
    <row r="567" spans="1:15" x14ac:dyDescent="0.2">
      <c r="A567" s="45"/>
      <c r="J567" s="45"/>
    </row>
    <row r="568" spans="1:15" x14ac:dyDescent="0.2">
      <c r="A568" s="45"/>
      <c r="B568" s="45"/>
      <c r="C568" s="45"/>
      <c r="D568" s="45"/>
      <c r="E568" s="45"/>
      <c r="F568" s="45"/>
      <c r="J568" s="45"/>
    </row>
    <row r="569" spans="1:15" ht="15" x14ac:dyDescent="0.25">
      <c r="A569" s="45"/>
      <c r="B569" s="203" t="s">
        <v>208</v>
      </c>
      <c r="C569" s="45"/>
      <c r="D569" s="45"/>
      <c r="E569" s="45"/>
      <c r="F569" s="45"/>
      <c r="J569" s="45"/>
      <c r="K569" s="45"/>
      <c r="L569" s="45"/>
    </row>
    <row r="570" spans="1:15" x14ac:dyDescent="0.2">
      <c r="A570" s="45"/>
      <c r="B570" s="45"/>
      <c r="C570" s="45"/>
      <c r="D570" s="45"/>
      <c r="E570" s="45"/>
      <c r="F570" s="45"/>
      <c r="J570" s="45"/>
      <c r="K570" s="45"/>
      <c r="L570" s="45"/>
    </row>
    <row r="571" spans="1:15" x14ac:dyDescent="0.2">
      <c r="C571" s="742" t="s">
        <v>73</v>
      </c>
      <c r="D571" s="743"/>
      <c r="E571" s="45"/>
      <c r="F571" s="45"/>
      <c r="J571" s="60" t="s">
        <v>74</v>
      </c>
      <c r="K571" s="45"/>
      <c r="L571" s="45"/>
      <c r="M571" s="45"/>
      <c r="N571" s="45"/>
    </row>
    <row r="572" spans="1:15" x14ac:dyDescent="0.2">
      <c r="A572" s="45"/>
      <c r="C572" s="757" t="str">
        <f>IF('Prop B'!$B$991="","",'Prop B'!$B$991)</f>
        <v/>
      </c>
      <c r="D572" s="758"/>
      <c r="E572" s="758"/>
      <c r="F572" s="758"/>
      <c r="G572" s="758"/>
      <c r="H572" s="759"/>
      <c r="J572" s="757" t="str">
        <f>IF('Prop B'!$H$991="","",'Prop B'!$H$991)</f>
        <v/>
      </c>
      <c r="K572" s="758"/>
      <c r="L572" s="758"/>
      <c r="M572" s="758"/>
      <c r="N572" s="758"/>
      <c r="O572" s="759"/>
    </row>
    <row r="573" spans="1:15" x14ac:dyDescent="0.2">
      <c r="A573" s="45"/>
      <c r="C573" s="760"/>
      <c r="D573" s="761"/>
      <c r="E573" s="761"/>
      <c r="F573" s="761"/>
      <c r="G573" s="761"/>
      <c r="H573" s="762"/>
      <c r="J573" s="760"/>
      <c r="K573" s="761"/>
      <c r="L573" s="761"/>
      <c r="M573" s="761"/>
      <c r="N573" s="761"/>
      <c r="O573" s="762"/>
    </row>
    <row r="574" spans="1:15" x14ac:dyDescent="0.2">
      <c r="A574" s="45"/>
      <c r="C574" s="760"/>
      <c r="D574" s="761"/>
      <c r="E574" s="761"/>
      <c r="F574" s="761"/>
      <c r="G574" s="761"/>
      <c r="H574" s="762"/>
      <c r="J574" s="760"/>
      <c r="K574" s="761"/>
      <c r="L574" s="761"/>
      <c r="M574" s="761"/>
      <c r="N574" s="761"/>
      <c r="O574" s="762"/>
    </row>
    <row r="575" spans="1:15" x14ac:dyDescent="0.2">
      <c r="A575" s="45"/>
      <c r="C575" s="760"/>
      <c r="D575" s="761"/>
      <c r="E575" s="761"/>
      <c r="F575" s="761"/>
      <c r="G575" s="761"/>
      <c r="H575" s="762"/>
      <c r="J575" s="760"/>
      <c r="K575" s="761"/>
      <c r="L575" s="761"/>
      <c r="M575" s="761"/>
      <c r="N575" s="761"/>
      <c r="O575" s="762"/>
    </row>
    <row r="576" spans="1:15" x14ac:dyDescent="0.2">
      <c r="A576" s="45"/>
      <c r="C576" s="760"/>
      <c r="D576" s="761"/>
      <c r="E576" s="761"/>
      <c r="F576" s="761"/>
      <c r="G576" s="761"/>
      <c r="H576" s="762"/>
      <c r="J576" s="760"/>
      <c r="K576" s="761"/>
      <c r="L576" s="761"/>
      <c r="M576" s="761"/>
      <c r="N576" s="761"/>
      <c r="O576" s="762"/>
    </row>
    <row r="577" spans="1:17" x14ac:dyDescent="0.2">
      <c r="A577" s="45"/>
      <c r="C577" s="760"/>
      <c r="D577" s="761"/>
      <c r="E577" s="761"/>
      <c r="F577" s="761"/>
      <c r="G577" s="761"/>
      <c r="H577" s="762"/>
      <c r="J577" s="760"/>
      <c r="K577" s="761"/>
      <c r="L577" s="761"/>
      <c r="M577" s="761"/>
      <c r="N577" s="761"/>
      <c r="O577" s="762"/>
    </row>
    <row r="578" spans="1:17" x14ac:dyDescent="0.2">
      <c r="A578" s="45"/>
      <c r="C578" s="763"/>
      <c r="D578" s="764"/>
      <c r="E578" s="764"/>
      <c r="F578" s="764"/>
      <c r="G578" s="764"/>
      <c r="H578" s="765"/>
      <c r="J578" s="763"/>
      <c r="K578" s="764"/>
      <c r="L578" s="764"/>
      <c r="M578" s="764"/>
      <c r="N578" s="764"/>
      <c r="O578" s="765"/>
    </row>
    <row r="579" spans="1:17" x14ac:dyDescent="0.2">
      <c r="A579" s="45"/>
      <c r="B579" s="45"/>
      <c r="C579" s="45"/>
      <c r="D579" s="45"/>
      <c r="E579" s="45"/>
      <c r="F579" s="45"/>
      <c r="G579" s="45"/>
      <c r="H579" s="45"/>
      <c r="I579" s="45"/>
      <c r="J579" s="45"/>
      <c r="K579" s="45"/>
      <c r="L579" s="45"/>
    </row>
    <row r="580" spans="1:17" x14ac:dyDescent="0.2">
      <c r="A580" s="45"/>
      <c r="B580" s="45"/>
      <c r="C580" s="45"/>
      <c r="D580" s="45"/>
      <c r="E580" s="45"/>
      <c r="F580" s="45"/>
      <c r="G580" s="45"/>
      <c r="H580" s="45"/>
      <c r="I580" s="45"/>
      <c r="J580" s="45"/>
      <c r="K580" s="45"/>
      <c r="L580" s="45"/>
    </row>
    <row r="581" spans="1:17" ht="15.75" thickBot="1" x14ac:dyDescent="0.25">
      <c r="A581" s="769" t="str">
        <f>CONCATENATE("Proponente: ",'Prop C'!$E$8)</f>
        <v>Proponente: SAS</v>
      </c>
      <c r="B581" s="769"/>
      <c r="C581" s="769"/>
      <c r="D581" s="769"/>
      <c r="E581" s="769"/>
      <c r="F581" s="769"/>
      <c r="G581" s="769"/>
      <c r="H581" s="769"/>
      <c r="I581" s="769"/>
      <c r="J581" s="769"/>
      <c r="K581" s="769"/>
      <c r="L581" s="769"/>
      <c r="M581" s="769"/>
      <c r="N581" s="769"/>
      <c r="O581" s="769"/>
      <c r="P581" s="769"/>
      <c r="Q581" s="769"/>
    </row>
    <row r="583" spans="1:17" ht="15" x14ac:dyDescent="0.25">
      <c r="B583" s="203" t="str">
        <f>Máximo!$B$13</f>
        <v>Critérios de Inclusão</v>
      </c>
      <c r="E583" s="80" t="str">
        <f>IF('Prop C'!$K$13="","",'Prop C'!$K$13)</f>
        <v>Atende</v>
      </c>
    </row>
    <row r="586" spans="1:17" ht="15" x14ac:dyDescent="0.25">
      <c r="B586" s="203" t="str">
        <f>Máximo!$B$24</f>
        <v>Qualificação do Fornecedor</v>
      </c>
    </row>
    <row r="602" spans="2:16" ht="15" x14ac:dyDescent="0.25">
      <c r="B602" s="203" t="str">
        <f>Máximo!$B$30</f>
        <v>Produto</v>
      </c>
    </row>
    <row r="604" spans="2:16" ht="12.75" customHeight="1" x14ac:dyDescent="0.2">
      <c r="D604" s="204"/>
      <c r="E604" s="204"/>
      <c r="F604" s="385" t="s">
        <v>211</v>
      </c>
      <c r="G604" s="205" t="str">
        <f>IF('Prop C'!$I$32="","",'Prop C'!$I$32)</f>
        <v>Atende</v>
      </c>
    </row>
    <row r="606" spans="2:16" x14ac:dyDescent="0.2">
      <c r="C606" s="210"/>
      <c r="D606" s="211"/>
      <c r="E606" s="211"/>
      <c r="F606" s="211"/>
      <c r="G606" s="211"/>
      <c r="H606" s="211"/>
      <c r="I606" s="211"/>
      <c r="J606" s="211"/>
      <c r="K606" s="211"/>
      <c r="L606" s="211"/>
      <c r="M606" s="211"/>
      <c r="N606" s="211"/>
      <c r="O606" s="211"/>
      <c r="P606" s="212"/>
    </row>
    <row r="607" spans="2:16" x14ac:dyDescent="0.2">
      <c r="C607" s="213"/>
      <c r="D607" s="35"/>
      <c r="E607" s="35"/>
      <c r="F607" s="35"/>
      <c r="G607" s="35"/>
      <c r="H607" s="35"/>
      <c r="I607" s="35"/>
      <c r="J607" s="35"/>
      <c r="K607" s="35"/>
      <c r="L607" s="35"/>
      <c r="M607" s="35"/>
      <c r="N607" s="35"/>
      <c r="O607" s="35"/>
      <c r="P607" s="214"/>
    </row>
    <row r="608" spans="2:16" x14ac:dyDescent="0.2">
      <c r="C608" s="213"/>
      <c r="D608" s="35"/>
      <c r="E608" s="35"/>
      <c r="F608" s="35"/>
      <c r="G608" s="35"/>
      <c r="H608" s="35"/>
      <c r="I608" s="35"/>
      <c r="J608" s="35"/>
      <c r="K608" s="35"/>
      <c r="L608" s="35"/>
      <c r="M608" s="35"/>
      <c r="N608" s="35"/>
      <c r="O608" s="35"/>
      <c r="P608" s="214"/>
    </row>
    <row r="609" spans="3:16" x14ac:dyDescent="0.2">
      <c r="C609" s="213"/>
      <c r="D609" s="35"/>
      <c r="E609" s="35"/>
      <c r="F609" s="35"/>
      <c r="G609" s="35"/>
      <c r="H609" s="35"/>
      <c r="I609" s="35"/>
      <c r="J609" s="35"/>
      <c r="K609" s="35"/>
      <c r="L609" s="35"/>
      <c r="M609" s="35"/>
      <c r="N609" s="35"/>
      <c r="O609" s="35"/>
      <c r="P609" s="214"/>
    </row>
    <row r="610" spans="3:16" x14ac:dyDescent="0.2">
      <c r="C610" s="213"/>
      <c r="D610" s="35"/>
      <c r="E610" s="35"/>
      <c r="F610" s="35"/>
      <c r="G610" s="35"/>
      <c r="H610" s="35"/>
      <c r="I610" s="35"/>
      <c r="J610" s="35"/>
      <c r="K610" s="35"/>
      <c r="L610" s="35"/>
      <c r="M610" s="35"/>
      <c r="N610" s="35"/>
      <c r="O610" s="35"/>
      <c r="P610" s="214"/>
    </row>
    <row r="611" spans="3:16" x14ac:dyDescent="0.2">
      <c r="C611" s="213"/>
      <c r="D611" s="35"/>
      <c r="E611" s="35"/>
      <c r="F611" s="35"/>
      <c r="G611" s="35"/>
      <c r="H611" s="35"/>
      <c r="I611" s="35"/>
      <c r="J611" s="35"/>
      <c r="K611" s="35"/>
      <c r="L611" s="35"/>
      <c r="M611" s="35"/>
      <c r="N611" s="35"/>
      <c r="O611" s="35"/>
      <c r="P611" s="214"/>
    </row>
    <row r="612" spans="3:16" x14ac:dyDescent="0.2">
      <c r="C612" s="213"/>
      <c r="D612" s="35"/>
      <c r="E612" s="35"/>
      <c r="F612" s="35"/>
      <c r="G612" s="35"/>
      <c r="H612" s="35"/>
      <c r="I612" s="35"/>
      <c r="J612" s="35"/>
      <c r="K612" s="35"/>
      <c r="L612" s="35"/>
      <c r="M612" s="35"/>
      <c r="N612" s="35"/>
      <c r="O612" s="35"/>
      <c r="P612" s="214"/>
    </row>
    <row r="613" spans="3:16" x14ac:dyDescent="0.2">
      <c r="C613" s="213"/>
      <c r="D613" s="35"/>
      <c r="E613" s="35"/>
      <c r="F613" s="35"/>
      <c r="G613" s="35"/>
      <c r="H613" s="35"/>
      <c r="I613" s="35"/>
      <c r="J613" s="35"/>
      <c r="K613" s="35"/>
      <c r="L613" s="35"/>
      <c r="M613" s="35"/>
      <c r="N613" s="35"/>
      <c r="O613" s="35"/>
      <c r="P613" s="214"/>
    </row>
    <row r="614" spans="3:16" x14ac:dyDescent="0.2">
      <c r="C614" s="213"/>
      <c r="D614" s="35"/>
      <c r="E614" s="35"/>
      <c r="F614" s="35"/>
      <c r="G614" s="35"/>
      <c r="H614" s="35"/>
      <c r="I614" s="35"/>
      <c r="J614" s="35"/>
      <c r="K614" s="35"/>
      <c r="L614" s="35"/>
      <c r="M614" s="35"/>
      <c r="N614" s="35"/>
      <c r="O614" s="35"/>
      <c r="P614" s="214"/>
    </row>
    <row r="615" spans="3:16" x14ac:dyDescent="0.2">
      <c r="C615" s="213"/>
      <c r="D615" s="35"/>
      <c r="E615" s="35"/>
      <c r="F615" s="35"/>
      <c r="G615" s="35"/>
      <c r="H615" s="35"/>
      <c r="I615" s="35"/>
      <c r="J615" s="35"/>
      <c r="K615" s="35"/>
      <c r="L615" s="35"/>
      <c r="M615" s="35"/>
      <c r="N615" s="35"/>
      <c r="O615" s="35"/>
      <c r="P615" s="214"/>
    </row>
    <row r="616" spans="3:16" x14ac:dyDescent="0.2">
      <c r="C616" s="213"/>
      <c r="D616" s="35"/>
      <c r="E616" s="35"/>
      <c r="F616" s="35"/>
      <c r="G616" s="35"/>
      <c r="H616" s="35"/>
      <c r="I616" s="35"/>
      <c r="J616" s="35"/>
      <c r="K616" s="35"/>
      <c r="L616" s="35"/>
      <c r="M616" s="35"/>
      <c r="N616" s="35"/>
      <c r="O616" s="35"/>
      <c r="P616" s="214"/>
    </row>
    <row r="617" spans="3:16" x14ac:dyDescent="0.2">
      <c r="C617" s="213"/>
      <c r="D617" s="35"/>
      <c r="E617" s="35"/>
      <c r="F617" s="35"/>
      <c r="G617" s="35"/>
      <c r="H617" s="35"/>
      <c r="I617" s="35"/>
      <c r="J617" s="35"/>
      <c r="K617" s="35"/>
      <c r="L617" s="35"/>
      <c r="M617" s="35"/>
      <c r="N617" s="35"/>
      <c r="O617" s="35"/>
      <c r="P617" s="214"/>
    </row>
    <row r="618" spans="3:16" x14ac:dyDescent="0.2">
      <c r="C618" s="213"/>
      <c r="D618" s="35"/>
      <c r="E618" s="35"/>
      <c r="F618" s="35"/>
      <c r="G618" s="35"/>
      <c r="H618" s="35"/>
      <c r="I618" s="35"/>
      <c r="J618" s="35"/>
      <c r="K618" s="35"/>
      <c r="L618" s="35"/>
      <c r="M618" s="35"/>
      <c r="N618" s="35"/>
      <c r="O618" s="35"/>
      <c r="P618" s="214"/>
    </row>
    <row r="619" spans="3:16" x14ac:dyDescent="0.2">
      <c r="C619" s="213"/>
      <c r="D619" s="35"/>
      <c r="E619" s="35"/>
      <c r="F619" s="35"/>
      <c r="G619" s="35"/>
      <c r="H619" s="35"/>
      <c r="I619" s="35"/>
      <c r="J619" s="35"/>
      <c r="K619" s="35"/>
      <c r="L619" s="35"/>
      <c r="M619" s="35"/>
      <c r="N619" s="35"/>
      <c r="O619" s="35"/>
      <c r="P619" s="214"/>
    </row>
    <row r="620" spans="3:16" x14ac:dyDescent="0.2">
      <c r="C620" s="213"/>
      <c r="D620" s="35"/>
      <c r="E620" s="35"/>
      <c r="F620" s="35"/>
      <c r="G620" s="35"/>
      <c r="H620" s="35"/>
      <c r="I620" s="35"/>
      <c r="J620" s="35"/>
      <c r="K620" s="35"/>
      <c r="L620" s="35"/>
      <c r="M620" s="35"/>
      <c r="N620" s="35"/>
      <c r="O620" s="35"/>
      <c r="P620" s="214"/>
    </row>
    <row r="621" spans="3:16" x14ac:dyDescent="0.2">
      <c r="C621" s="213"/>
      <c r="D621" s="35"/>
      <c r="E621" s="35"/>
      <c r="F621" s="35"/>
      <c r="G621" s="35"/>
      <c r="H621" s="35"/>
      <c r="I621" s="35"/>
      <c r="J621" s="35"/>
      <c r="K621" s="35"/>
      <c r="L621" s="35"/>
      <c r="M621" s="35"/>
      <c r="N621" s="35"/>
      <c r="O621" s="35"/>
      <c r="P621" s="214"/>
    </row>
    <row r="622" spans="3:16" x14ac:dyDescent="0.2">
      <c r="C622" s="213"/>
      <c r="D622" s="35"/>
      <c r="E622" s="35"/>
      <c r="F622" s="35"/>
      <c r="G622" s="35"/>
      <c r="H622" s="35"/>
      <c r="I622" s="35"/>
      <c r="J622" s="35"/>
      <c r="K622" s="35"/>
      <c r="L622" s="35"/>
      <c r="M622" s="35"/>
      <c r="N622" s="35"/>
      <c r="O622" s="35"/>
      <c r="P622" s="214"/>
    </row>
    <row r="623" spans="3:16" x14ac:dyDescent="0.2">
      <c r="C623" s="213"/>
      <c r="D623" s="35"/>
      <c r="E623" s="35"/>
      <c r="F623" s="35"/>
      <c r="G623" s="35"/>
      <c r="H623" s="35"/>
      <c r="I623" s="35"/>
      <c r="J623" s="35"/>
      <c r="K623" s="35"/>
      <c r="L623" s="35"/>
      <c r="M623" s="35"/>
      <c r="N623" s="35"/>
      <c r="O623" s="35"/>
      <c r="P623" s="214"/>
    </row>
    <row r="624" spans="3:16" x14ac:dyDescent="0.2">
      <c r="C624" s="213"/>
      <c r="D624" s="35"/>
      <c r="E624" s="35"/>
      <c r="F624" s="35"/>
      <c r="G624" s="35"/>
      <c r="H624" s="35"/>
      <c r="I624" s="35"/>
      <c r="J624" s="35"/>
      <c r="K624" s="35"/>
      <c r="L624" s="35"/>
      <c r="M624" s="35"/>
      <c r="N624" s="35"/>
      <c r="O624" s="35"/>
      <c r="P624" s="214"/>
    </row>
    <row r="625" spans="3:16" x14ac:dyDescent="0.2">
      <c r="C625" s="213"/>
      <c r="D625" s="35"/>
      <c r="E625" s="35"/>
      <c r="F625" s="35"/>
      <c r="G625" s="35"/>
      <c r="H625" s="35"/>
      <c r="I625" s="35"/>
      <c r="J625" s="35"/>
      <c r="K625" s="35"/>
      <c r="L625" s="35"/>
      <c r="M625" s="35"/>
      <c r="N625" s="35"/>
      <c r="O625" s="35"/>
      <c r="P625" s="214"/>
    </row>
    <row r="626" spans="3:16" x14ac:dyDescent="0.2">
      <c r="C626" s="213"/>
      <c r="D626" s="35"/>
      <c r="E626" s="35"/>
      <c r="F626" s="35"/>
      <c r="G626" s="35"/>
      <c r="H626" s="35"/>
      <c r="I626" s="35"/>
      <c r="J626" s="35"/>
      <c r="K626" s="35"/>
      <c r="L626" s="35"/>
      <c r="M626" s="35"/>
      <c r="N626" s="35"/>
      <c r="O626" s="35"/>
      <c r="P626" s="214"/>
    </row>
    <row r="627" spans="3:16" x14ac:dyDescent="0.2">
      <c r="C627" s="213"/>
      <c r="D627" s="35"/>
      <c r="E627" s="35"/>
      <c r="F627" s="35"/>
      <c r="G627" s="35"/>
      <c r="H627" s="35"/>
      <c r="I627" s="35"/>
      <c r="J627" s="35"/>
      <c r="K627" s="35"/>
      <c r="L627" s="35"/>
      <c r="M627" s="35"/>
      <c r="N627" s="35"/>
      <c r="O627" s="35"/>
      <c r="P627" s="214"/>
    </row>
    <row r="628" spans="3:16" x14ac:dyDescent="0.2">
      <c r="C628" s="213"/>
      <c r="D628" s="35"/>
      <c r="E628" s="35"/>
      <c r="F628" s="35"/>
      <c r="G628" s="35"/>
      <c r="H628" s="35"/>
      <c r="I628" s="35"/>
      <c r="J628" s="35"/>
      <c r="K628" s="35"/>
      <c r="L628" s="35"/>
      <c r="M628" s="35"/>
      <c r="N628" s="35"/>
      <c r="O628" s="35"/>
      <c r="P628" s="214"/>
    </row>
    <row r="629" spans="3:16" x14ac:dyDescent="0.2">
      <c r="C629" s="213"/>
      <c r="D629" s="35"/>
      <c r="E629" s="35"/>
      <c r="F629" s="35"/>
      <c r="G629" s="35"/>
      <c r="H629" s="35"/>
      <c r="I629" s="35"/>
      <c r="J629" s="35"/>
      <c r="K629" s="35"/>
      <c r="L629" s="35"/>
      <c r="M629" s="35"/>
      <c r="N629" s="35"/>
      <c r="O629" s="35"/>
      <c r="P629" s="214"/>
    </row>
    <row r="630" spans="3:16" x14ac:dyDescent="0.2">
      <c r="C630" s="213"/>
      <c r="D630" s="35"/>
      <c r="E630" s="35"/>
      <c r="F630" s="35"/>
      <c r="G630" s="35"/>
      <c r="H630" s="35"/>
      <c r="I630" s="35"/>
      <c r="J630" s="35"/>
      <c r="K630" s="35"/>
      <c r="L630" s="35"/>
      <c r="M630" s="35"/>
      <c r="N630" s="35"/>
      <c r="O630" s="35"/>
      <c r="P630" s="214"/>
    </row>
    <row r="631" spans="3:16" x14ac:dyDescent="0.2">
      <c r="C631" s="213"/>
      <c r="D631" s="35"/>
      <c r="E631" s="35"/>
      <c r="F631" s="35"/>
      <c r="G631" s="35"/>
      <c r="H631" s="35"/>
      <c r="I631" s="35"/>
      <c r="J631" s="35"/>
      <c r="K631" s="35"/>
      <c r="L631" s="35"/>
      <c r="M631" s="35"/>
      <c r="N631" s="35"/>
      <c r="O631" s="35"/>
      <c r="P631" s="214"/>
    </row>
    <row r="632" spans="3:16" x14ac:dyDescent="0.2">
      <c r="C632" s="213"/>
      <c r="D632" s="35"/>
      <c r="E632" s="35"/>
      <c r="F632" s="35"/>
      <c r="G632" s="35"/>
      <c r="H632" s="35"/>
      <c r="I632" s="35"/>
      <c r="J632" s="35"/>
      <c r="K632" s="35"/>
      <c r="L632" s="35"/>
      <c r="M632" s="35"/>
      <c r="N632" s="35"/>
      <c r="O632" s="35"/>
      <c r="P632" s="214"/>
    </row>
    <row r="633" spans="3:16" x14ac:dyDescent="0.2">
      <c r="C633" s="213"/>
      <c r="D633" s="35"/>
      <c r="E633" s="35"/>
      <c r="F633" s="35"/>
      <c r="G633" s="35"/>
      <c r="H633" s="35"/>
      <c r="I633" s="35"/>
      <c r="J633" s="35"/>
      <c r="K633" s="35"/>
      <c r="L633" s="35"/>
      <c r="M633" s="35"/>
      <c r="N633" s="35"/>
      <c r="O633" s="35"/>
      <c r="P633" s="214"/>
    </row>
    <row r="634" spans="3:16" x14ac:dyDescent="0.2">
      <c r="C634" s="213"/>
      <c r="D634" s="35"/>
      <c r="E634" s="35"/>
      <c r="F634" s="35"/>
      <c r="G634" s="35"/>
      <c r="H634" s="35"/>
      <c r="I634" s="35"/>
      <c r="J634" s="35"/>
      <c r="K634" s="35"/>
      <c r="L634" s="35"/>
      <c r="M634" s="35"/>
      <c r="N634" s="35"/>
      <c r="O634" s="35"/>
      <c r="P634" s="214"/>
    </row>
    <row r="635" spans="3:16" x14ac:dyDescent="0.2">
      <c r="C635" s="213"/>
      <c r="D635" s="35"/>
      <c r="E635" s="35"/>
      <c r="F635" s="35"/>
      <c r="G635" s="35"/>
      <c r="H635" s="35"/>
      <c r="I635" s="35"/>
      <c r="J635" s="35"/>
      <c r="K635" s="35"/>
      <c r="L635" s="35"/>
      <c r="M635" s="35"/>
      <c r="N635" s="35"/>
      <c r="O635" s="35"/>
      <c r="P635" s="214"/>
    </row>
    <row r="636" spans="3:16" x14ac:dyDescent="0.2">
      <c r="C636" s="213"/>
      <c r="D636" s="35"/>
      <c r="E636" s="35"/>
      <c r="F636" s="35"/>
      <c r="G636" s="35"/>
      <c r="H636" s="35"/>
      <c r="I636" s="35"/>
      <c r="J636" s="35"/>
      <c r="K636" s="35"/>
      <c r="L636" s="35"/>
      <c r="M636" s="35"/>
      <c r="N636" s="35"/>
      <c r="O636" s="35"/>
      <c r="P636" s="214"/>
    </row>
    <row r="637" spans="3:16" x14ac:dyDescent="0.2">
      <c r="C637" s="213"/>
      <c r="D637" s="35"/>
      <c r="E637" s="35"/>
      <c r="F637" s="35"/>
      <c r="G637" s="35"/>
      <c r="H637" s="35"/>
      <c r="I637" s="35"/>
      <c r="J637" s="35"/>
      <c r="K637" s="35"/>
      <c r="L637" s="35"/>
      <c r="M637" s="35"/>
      <c r="N637" s="35"/>
      <c r="O637" s="35"/>
      <c r="P637" s="214"/>
    </row>
    <row r="638" spans="3:16" x14ac:dyDescent="0.2">
      <c r="C638" s="213"/>
      <c r="D638" s="35"/>
      <c r="E638" s="35"/>
      <c r="F638" s="35"/>
      <c r="G638" s="35"/>
      <c r="H638" s="35"/>
      <c r="I638" s="35"/>
      <c r="J638" s="35"/>
      <c r="K638" s="35"/>
      <c r="L638" s="35"/>
      <c r="M638" s="35"/>
      <c r="N638" s="35"/>
      <c r="O638" s="35"/>
      <c r="P638" s="214"/>
    </row>
    <row r="639" spans="3:16" x14ac:dyDescent="0.2">
      <c r="C639" s="213"/>
      <c r="D639" s="35"/>
      <c r="E639" s="35"/>
      <c r="F639" s="35"/>
      <c r="G639" s="35"/>
      <c r="H639" s="35"/>
      <c r="I639" s="35"/>
      <c r="J639" s="35"/>
      <c r="K639" s="35"/>
      <c r="L639" s="35"/>
      <c r="M639" s="35"/>
      <c r="N639" s="35"/>
      <c r="O639" s="35"/>
      <c r="P639" s="214"/>
    </row>
    <row r="640" spans="3:16" x14ac:dyDescent="0.2">
      <c r="C640" s="213"/>
      <c r="D640" s="35"/>
      <c r="E640" s="35"/>
      <c r="F640" s="35"/>
      <c r="G640" s="35"/>
      <c r="H640" s="35"/>
      <c r="I640" s="35"/>
      <c r="J640" s="35"/>
      <c r="K640" s="35"/>
      <c r="L640" s="35"/>
      <c r="M640" s="35"/>
      <c r="N640" s="35"/>
      <c r="O640" s="35"/>
      <c r="P640" s="214"/>
    </row>
    <row r="641" spans="2:16" x14ac:dyDescent="0.2">
      <c r="C641" s="215"/>
      <c r="D641" s="216"/>
      <c r="E641" s="216"/>
      <c r="F641" s="216"/>
      <c r="G641" s="216"/>
      <c r="H641" s="216"/>
      <c r="I641" s="216"/>
      <c r="J641" s="216"/>
      <c r="K641" s="216"/>
      <c r="L641" s="216"/>
      <c r="M641" s="216"/>
      <c r="N641" s="216"/>
      <c r="O641" s="216"/>
      <c r="P641" s="217"/>
    </row>
    <row r="644" spans="2:16" ht="15" x14ac:dyDescent="0.25">
      <c r="B644" s="203" t="str">
        <f>Máximo!$B$779</f>
        <v>Serviço</v>
      </c>
    </row>
    <row r="661" spans="2:2" ht="15" x14ac:dyDescent="0.25">
      <c r="B661" s="203" t="str">
        <f>Máximo!$B$785</f>
        <v>Treinamento</v>
      </c>
    </row>
    <row r="678" spans="1:12" ht="15" x14ac:dyDescent="0.25">
      <c r="B678" s="203" t="str">
        <f>Máximo!$B$792</f>
        <v>Arquitetura Física e Lógica</v>
      </c>
    </row>
    <row r="680" spans="1:12" x14ac:dyDescent="0.2">
      <c r="C680" s="739" t="s">
        <v>167</v>
      </c>
      <c r="D680" s="740"/>
      <c r="E680" s="740"/>
      <c r="F680" s="740"/>
      <c r="G680" s="741"/>
    </row>
    <row r="681" spans="1:12" x14ac:dyDescent="0.2">
      <c r="A681" s="45"/>
      <c r="C681" s="707" t="str">
        <f>IF('Prop C'!$E$796="","",'Prop C'!$E$796)</f>
        <v/>
      </c>
      <c r="D681" s="708"/>
      <c r="E681" s="708"/>
      <c r="F681" s="708"/>
      <c r="G681" s="708"/>
      <c r="H681" s="708"/>
      <c r="I681" s="708"/>
      <c r="J681" s="708"/>
      <c r="K681" s="708"/>
      <c r="L681" s="709"/>
    </row>
    <row r="682" spans="1:12" x14ac:dyDescent="0.2">
      <c r="A682" s="45"/>
      <c r="C682" s="710"/>
      <c r="D682" s="711"/>
      <c r="E682" s="711"/>
      <c r="F682" s="711"/>
      <c r="G682" s="711"/>
      <c r="H682" s="711"/>
      <c r="I682" s="711"/>
      <c r="J682" s="711"/>
      <c r="K682" s="711"/>
      <c r="L682" s="712"/>
    </row>
    <row r="683" spans="1:12" x14ac:dyDescent="0.2">
      <c r="A683" s="45"/>
      <c r="C683" s="710"/>
      <c r="D683" s="711"/>
      <c r="E683" s="711"/>
      <c r="F683" s="711"/>
      <c r="G683" s="711"/>
      <c r="H683" s="711"/>
      <c r="I683" s="711"/>
      <c r="J683" s="711"/>
      <c r="K683" s="711"/>
      <c r="L683" s="712"/>
    </row>
    <row r="684" spans="1:12" x14ac:dyDescent="0.2">
      <c r="A684" s="45"/>
      <c r="C684" s="710"/>
      <c r="D684" s="711"/>
      <c r="E684" s="711"/>
      <c r="F684" s="711"/>
      <c r="G684" s="711"/>
      <c r="H684" s="711"/>
      <c r="I684" s="711"/>
      <c r="J684" s="711"/>
      <c r="K684" s="711"/>
      <c r="L684" s="712"/>
    </row>
    <row r="685" spans="1:12" x14ac:dyDescent="0.2">
      <c r="A685" s="45"/>
      <c r="C685" s="710"/>
      <c r="D685" s="711"/>
      <c r="E685" s="711"/>
      <c r="F685" s="711"/>
      <c r="G685" s="711"/>
      <c r="H685" s="711"/>
      <c r="I685" s="711"/>
      <c r="J685" s="711"/>
      <c r="K685" s="711"/>
      <c r="L685" s="712"/>
    </row>
    <row r="686" spans="1:12" x14ac:dyDescent="0.2">
      <c r="A686" s="45"/>
      <c r="C686" s="710"/>
      <c r="D686" s="711"/>
      <c r="E686" s="711"/>
      <c r="F686" s="711"/>
      <c r="G686" s="711"/>
      <c r="H686" s="711"/>
      <c r="I686" s="711"/>
      <c r="J686" s="711"/>
      <c r="K686" s="711"/>
      <c r="L686" s="712"/>
    </row>
    <row r="687" spans="1:12" x14ac:dyDescent="0.2">
      <c r="A687" s="45"/>
      <c r="C687" s="713"/>
      <c r="D687" s="714"/>
      <c r="E687" s="714"/>
      <c r="F687" s="714"/>
      <c r="G687" s="714"/>
      <c r="H687" s="714"/>
      <c r="I687" s="714"/>
      <c r="J687" s="714"/>
      <c r="K687" s="714"/>
      <c r="L687" s="715"/>
    </row>
    <row r="688" spans="1:12" ht="12.75" customHeight="1" x14ac:dyDescent="0.2"/>
    <row r="689" spans="2:16" ht="12.75" customHeight="1" x14ac:dyDescent="0.2"/>
    <row r="690" spans="2:16" ht="12.75" customHeight="1" x14ac:dyDescent="0.25">
      <c r="B690" s="203" t="str">
        <f>Máximo!$B$800</f>
        <v>Cronograma</v>
      </c>
    </row>
    <row r="691" spans="2:16" ht="12.75" customHeight="1" x14ac:dyDescent="0.2"/>
    <row r="692" spans="2:16" x14ac:dyDescent="0.2">
      <c r="B692" s="204"/>
      <c r="C692" s="441" t="s">
        <v>105</v>
      </c>
      <c r="D692" s="441"/>
      <c r="E692" s="441"/>
      <c r="F692" s="442"/>
      <c r="G692" s="205" t="str">
        <f>IF('Prop C'!$E$804="","",'Prop C'!$E$804)</f>
        <v/>
      </c>
      <c r="K692" s="721" t="s">
        <v>106</v>
      </c>
      <c r="L692" s="722"/>
      <c r="M692" s="723"/>
      <c r="N692" s="45"/>
      <c r="O692" s="45"/>
    </row>
    <row r="693" spans="2:16" x14ac:dyDescent="0.2">
      <c r="K693" s="707" t="str">
        <f>IF('Prop C'!$K$804="","",'Prop C'!$K$804)</f>
        <v/>
      </c>
      <c r="L693" s="708"/>
      <c r="M693" s="708"/>
      <c r="N693" s="708"/>
      <c r="O693" s="708"/>
      <c r="P693" s="709"/>
    </row>
    <row r="694" spans="2:16" ht="28.5" customHeight="1" x14ac:dyDescent="0.2">
      <c r="C694" s="441" t="s">
        <v>107</v>
      </c>
      <c r="D694" s="441"/>
      <c r="E694" s="441"/>
      <c r="F694" s="442"/>
      <c r="G694" s="205" t="str">
        <f>IF('Prop C'!$E$808="","",'Prop C'!$E$808)</f>
        <v/>
      </c>
      <c r="K694" s="710"/>
      <c r="L694" s="711"/>
      <c r="M694" s="711"/>
      <c r="N694" s="711"/>
      <c r="O694" s="711"/>
      <c r="P694" s="712"/>
    </row>
    <row r="695" spans="2:16" x14ac:dyDescent="0.2">
      <c r="K695" s="710"/>
      <c r="L695" s="711"/>
      <c r="M695" s="711"/>
      <c r="N695" s="711"/>
      <c r="O695" s="711"/>
      <c r="P695" s="712"/>
    </row>
    <row r="696" spans="2:16" ht="36" customHeight="1" x14ac:dyDescent="0.2">
      <c r="C696" s="441" t="s">
        <v>124</v>
      </c>
      <c r="D696" s="441"/>
      <c r="E696" s="441"/>
      <c r="F696" s="442"/>
      <c r="G696" s="205" t="str">
        <f>IF('Prop C'!$K$808="","",'Prop C'!$K$808)</f>
        <v/>
      </c>
      <c r="K696" s="713"/>
      <c r="L696" s="714"/>
      <c r="M696" s="714"/>
      <c r="N696" s="714"/>
      <c r="O696" s="714"/>
      <c r="P696" s="715"/>
    </row>
    <row r="699" spans="2:16" ht="15" x14ac:dyDescent="0.25">
      <c r="B699" s="203" t="str">
        <f>Máximo!$B$813</f>
        <v>Mapa de Esforço</v>
      </c>
    </row>
    <row r="701" spans="2:16" x14ac:dyDescent="0.2">
      <c r="D701" s="200"/>
      <c r="E701" s="200"/>
      <c r="F701" s="387" t="s">
        <v>71</v>
      </c>
      <c r="G701" s="205" t="str">
        <f>IF('Prop C'!$I$831="","",'Prop C'!$I$831)</f>
        <v/>
      </c>
      <c r="L701" s="387" t="s">
        <v>72</v>
      </c>
      <c r="M701" s="724" t="str">
        <f>IF('Prop C'!$I$850="","",'Prop C'!$I$850)</f>
        <v/>
      </c>
      <c r="N701" s="725"/>
    </row>
    <row r="704" spans="2:16" ht="15" x14ac:dyDescent="0.25">
      <c r="B704" s="203" t="str">
        <f>Máximo!$B$854</f>
        <v>Gestão de Mudança</v>
      </c>
    </row>
    <row r="706" spans="1:16" ht="12.75" customHeight="1" x14ac:dyDescent="0.2">
      <c r="C706" s="766" t="s">
        <v>125</v>
      </c>
      <c r="D706" s="767"/>
      <c r="E706" s="767"/>
      <c r="F706" s="767"/>
      <c r="G706" s="767"/>
      <c r="H706" s="767"/>
      <c r="I706" s="768"/>
    </row>
    <row r="707" spans="1:16" x14ac:dyDescent="0.2">
      <c r="C707" s="707" t="str">
        <f>IF('Prop C'!$F$858="","",'Prop C'!$F$858)</f>
        <v/>
      </c>
      <c r="D707" s="708"/>
      <c r="E707" s="708"/>
      <c r="F707" s="708"/>
      <c r="G707" s="708"/>
      <c r="H707" s="708"/>
      <c r="I707" s="708"/>
      <c r="J707" s="708"/>
      <c r="K707" s="708"/>
      <c r="L707" s="709"/>
    </row>
    <row r="708" spans="1:16" x14ac:dyDescent="0.2">
      <c r="C708" s="710"/>
      <c r="D708" s="711"/>
      <c r="E708" s="711"/>
      <c r="F708" s="711"/>
      <c r="G708" s="711"/>
      <c r="H708" s="711"/>
      <c r="I708" s="711"/>
      <c r="J708" s="711"/>
      <c r="K708" s="711"/>
      <c r="L708" s="712"/>
    </row>
    <row r="709" spans="1:16" x14ac:dyDescent="0.2">
      <c r="C709" s="710"/>
      <c r="D709" s="711"/>
      <c r="E709" s="711"/>
      <c r="F709" s="711"/>
      <c r="G709" s="711"/>
      <c r="H709" s="711"/>
      <c r="I709" s="711"/>
      <c r="J709" s="711"/>
      <c r="K709" s="711"/>
      <c r="L709" s="712"/>
    </row>
    <row r="710" spans="1:16" x14ac:dyDescent="0.2">
      <c r="C710" s="710"/>
      <c r="D710" s="711"/>
      <c r="E710" s="711"/>
      <c r="F710" s="711"/>
      <c r="G710" s="711"/>
      <c r="H710" s="711"/>
      <c r="I710" s="711"/>
      <c r="J710" s="711"/>
      <c r="K710" s="711"/>
      <c r="L710" s="712"/>
    </row>
    <row r="711" spans="1:16" x14ac:dyDescent="0.2">
      <c r="C711" s="710"/>
      <c r="D711" s="711"/>
      <c r="E711" s="711"/>
      <c r="F711" s="711"/>
      <c r="G711" s="711"/>
      <c r="H711" s="711"/>
      <c r="I711" s="711"/>
      <c r="J711" s="711"/>
      <c r="K711" s="711"/>
      <c r="L711" s="712"/>
    </row>
    <row r="712" spans="1:16" x14ac:dyDescent="0.2">
      <c r="C712" s="710"/>
      <c r="D712" s="711"/>
      <c r="E712" s="711"/>
      <c r="F712" s="711"/>
      <c r="G712" s="711"/>
      <c r="H712" s="711"/>
      <c r="I712" s="711"/>
      <c r="J712" s="711"/>
      <c r="K712" s="711"/>
      <c r="L712" s="712"/>
    </row>
    <row r="713" spans="1:16" x14ac:dyDescent="0.2">
      <c r="A713" s="45"/>
      <c r="B713" s="45"/>
      <c r="C713" s="713"/>
      <c r="D713" s="714"/>
      <c r="E713" s="714"/>
      <c r="F713" s="714"/>
      <c r="G713" s="714"/>
      <c r="H713" s="714"/>
      <c r="I713" s="714"/>
      <c r="J713" s="714"/>
      <c r="K713" s="714"/>
      <c r="L713" s="715"/>
      <c r="M713" s="45"/>
      <c r="N713" s="45"/>
    </row>
    <row r="714" spans="1:16" x14ac:dyDescent="0.2">
      <c r="A714" s="45"/>
      <c r="B714" s="45"/>
      <c r="C714" s="45"/>
      <c r="D714" s="45"/>
      <c r="E714" s="45"/>
      <c r="F714" s="45"/>
      <c r="J714" s="45"/>
      <c r="K714" s="45"/>
      <c r="L714" s="45"/>
      <c r="M714" s="45"/>
      <c r="N714" s="45"/>
    </row>
    <row r="715" spans="1:16" x14ac:dyDescent="0.2">
      <c r="A715" s="45"/>
      <c r="B715" s="45"/>
      <c r="C715" s="45"/>
      <c r="D715" s="45"/>
      <c r="E715" s="45"/>
      <c r="F715" s="45"/>
      <c r="J715" s="45"/>
      <c r="K715" s="45"/>
      <c r="L715" s="45"/>
      <c r="M715" s="45"/>
      <c r="N715" s="45"/>
    </row>
    <row r="716" spans="1:16" ht="15" x14ac:dyDescent="0.25">
      <c r="A716" s="45"/>
      <c r="B716" s="203" t="str">
        <f>Máximo!$B$864</f>
        <v>Suporte e Manutenção (Garantia)</v>
      </c>
      <c r="C716" s="45"/>
      <c r="D716" s="45"/>
      <c r="E716" s="45"/>
      <c r="F716" s="45"/>
      <c r="J716" s="45"/>
      <c r="K716" s="45"/>
      <c r="L716" s="45"/>
      <c r="M716" s="45"/>
      <c r="N716" s="45"/>
    </row>
    <row r="717" spans="1:16" x14ac:dyDescent="0.2">
      <c r="A717" s="45"/>
      <c r="B717" s="45"/>
      <c r="C717" s="45"/>
      <c r="D717" s="45"/>
      <c r="E717" s="45"/>
      <c r="F717" s="45"/>
      <c r="J717" s="45"/>
      <c r="K717" s="45"/>
      <c r="L717" s="45"/>
      <c r="M717" s="45"/>
      <c r="N717" s="45"/>
    </row>
    <row r="718" spans="1:16" x14ac:dyDescent="0.2">
      <c r="D718" s="200"/>
      <c r="E718" s="200"/>
      <c r="F718" s="387" t="s">
        <v>201</v>
      </c>
      <c r="G718" s="205" t="str">
        <f>IF('Prop C'!$D$868="","",'Prop C'!$D$868)</f>
        <v/>
      </c>
      <c r="H718" s="45"/>
      <c r="L718" s="387" t="s">
        <v>127</v>
      </c>
      <c r="M718" s="724" t="str">
        <f>IF('Prop C'!$K$868="","",'Prop C'!$K$868)</f>
        <v/>
      </c>
      <c r="N718" s="725"/>
      <c r="O718" s="45"/>
      <c r="P718" s="45"/>
    </row>
    <row r="719" spans="1:16" x14ac:dyDescent="0.2">
      <c r="D719" s="45"/>
      <c r="E719" s="45"/>
      <c r="F719" s="387"/>
      <c r="G719" s="45"/>
      <c r="H719" s="45"/>
      <c r="L719" s="45"/>
      <c r="M719" s="45"/>
      <c r="N719" s="45"/>
      <c r="O719" s="45"/>
      <c r="P719" s="45"/>
    </row>
    <row r="720" spans="1:16" x14ac:dyDescent="0.2">
      <c r="D720" s="200"/>
      <c r="E720" s="200"/>
      <c r="F720" s="387" t="s">
        <v>128</v>
      </c>
      <c r="G720" s="205" t="str">
        <f>IF('Prop C'!$D$870="","",'Prop C'!$D$870)</f>
        <v/>
      </c>
      <c r="H720" s="45"/>
      <c r="L720" s="387" t="s">
        <v>129</v>
      </c>
      <c r="M720" s="724" t="str">
        <f>IF('Prop C'!$K$870="","",'Prop C'!$K$870)</f>
        <v/>
      </c>
      <c r="N720" s="725"/>
      <c r="O720" s="45"/>
      <c r="P720" s="45"/>
    </row>
    <row r="721" spans="1:16" x14ac:dyDescent="0.2">
      <c r="A721" s="45"/>
      <c r="B721" s="45"/>
      <c r="C721" s="45"/>
      <c r="D721" s="45"/>
      <c r="E721" s="45"/>
      <c r="F721" s="387"/>
      <c r="J721" s="45"/>
      <c r="K721" s="45"/>
      <c r="L721" s="45"/>
      <c r="M721" s="45"/>
      <c r="N721" s="45"/>
    </row>
    <row r="722" spans="1:16" ht="12.75" customHeight="1" x14ac:dyDescent="0.2">
      <c r="A722" s="45"/>
      <c r="B722" s="45"/>
      <c r="C722" s="721" t="s">
        <v>205</v>
      </c>
      <c r="D722" s="722"/>
      <c r="E722" s="723"/>
      <c r="F722" s="45"/>
      <c r="G722" s="45"/>
      <c r="J722" s="45"/>
      <c r="K722" s="721" t="s">
        <v>147</v>
      </c>
      <c r="L722" s="722"/>
      <c r="M722" s="723"/>
      <c r="N722" s="45"/>
      <c r="O722" s="45"/>
    </row>
    <row r="723" spans="1:16" x14ac:dyDescent="0.2">
      <c r="A723" s="45"/>
      <c r="B723" s="45"/>
      <c r="C723" s="707" t="str">
        <f>IF('Prop C'!$D$878="","",'Prop C'!$D$878)</f>
        <v/>
      </c>
      <c r="D723" s="708"/>
      <c r="E723" s="708"/>
      <c r="F723" s="708"/>
      <c r="G723" s="708"/>
      <c r="H723" s="709"/>
      <c r="J723" s="45"/>
      <c r="K723" s="707" t="str">
        <f>IF('Prop C'!$K$878="","",'Prop C'!$K$878)</f>
        <v/>
      </c>
      <c r="L723" s="708"/>
      <c r="M723" s="708"/>
      <c r="N723" s="708"/>
      <c r="O723" s="708"/>
      <c r="P723" s="709"/>
    </row>
    <row r="724" spans="1:16" x14ac:dyDescent="0.2">
      <c r="A724" s="45"/>
      <c r="B724" s="45"/>
      <c r="C724" s="710"/>
      <c r="D724" s="711"/>
      <c r="E724" s="711"/>
      <c r="F724" s="711"/>
      <c r="G724" s="711"/>
      <c r="H724" s="712"/>
      <c r="J724" s="45"/>
      <c r="K724" s="710"/>
      <c r="L724" s="711"/>
      <c r="M724" s="711"/>
      <c r="N724" s="711"/>
      <c r="O724" s="711"/>
      <c r="P724" s="712"/>
    </row>
    <row r="725" spans="1:16" x14ac:dyDescent="0.2">
      <c r="A725" s="45"/>
      <c r="B725" s="45"/>
      <c r="C725" s="710"/>
      <c r="D725" s="711"/>
      <c r="E725" s="711"/>
      <c r="F725" s="711"/>
      <c r="G725" s="711"/>
      <c r="H725" s="712"/>
      <c r="J725" s="45"/>
      <c r="K725" s="710"/>
      <c r="L725" s="711"/>
      <c r="M725" s="711"/>
      <c r="N725" s="711"/>
      <c r="O725" s="711"/>
      <c r="P725" s="712"/>
    </row>
    <row r="726" spans="1:16" x14ac:dyDescent="0.2">
      <c r="A726" s="45"/>
      <c r="B726" s="45"/>
      <c r="C726" s="710"/>
      <c r="D726" s="711"/>
      <c r="E726" s="711"/>
      <c r="F726" s="711"/>
      <c r="G726" s="711"/>
      <c r="H726" s="712"/>
      <c r="J726" s="45"/>
      <c r="K726" s="710"/>
      <c r="L726" s="711"/>
      <c r="M726" s="711"/>
      <c r="N726" s="711"/>
      <c r="O726" s="711"/>
      <c r="P726" s="712"/>
    </row>
    <row r="727" spans="1:16" x14ac:dyDescent="0.2">
      <c r="A727" s="45"/>
      <c r="B727" s="45"/>
      <c r="C727" s="710"/>
      <c r="D727" s="711"/>
      <c r="E727" s="711"/>
      <c r="F727" s="711"/>
      <c r="G727" s="711"/>
      <c r="H727" s="712"/>
      <c r="J727" s="45"/>
      <c r="K727" s="710"/>
      <c r="L727" s="711"/>
      <c r="M727" s="711"/>
      <c r="N727" s="711"/>
      <c r="O727" s="711"/>
      <c r="P727" s="712"/>
    </row>
    <row r="728" spans="1:16" x14ac:dyDescent="0.2">
      <c r="A728" s="45"/>
      <c r="B728" s="45"/>
      <c r="C728" s="710"/>
      <c r="D728" s="711"/>
      <c r="E728" s="711"/>
      <c r="F728" s="711"/>
      <c r="G728" s="711"/>
      <c r="H728" s="712"/>
      <c r="J728" s="45"/>
      <c r="K728" s="710"/>
      <c r="L728" s="711"/>
      <c r="M728" s="711"/>
      <c r="N728" s="711"/>
      <c r="O728" s="711"/>
      <c r="P728" s="712"/>
    </row>
    <row r="729" spans="1:16" x14ac:dyDescent="0.2">
      <c r="A729" s="45"/>
      <c r="B729" s="45"/>
      <c r="C729" s="713"/>
      <c r="D729" s="714"/>
      <c r="E729" s="714"/>
      <c r="F729" s="714"/>
      <c r="G729" s="714"/>
      <c r="H729" s="715"/>
      <c r="J729" s="45"/>
      <c r="K729" s="713"/>
      <c r="L729" s="714"/>
      <c r="M729" s="714"/>
      <c r="N729" s="714"/>
      <c r="O729" s="714"/>
      <c r="P729" s="715"/>
    </row>
    <row r="730" spans="1:16" x14ac:dyDescent="0.2">
      <c r="A730" s="45"/>
      <c r="B730" s="45"/>
      <c r="C730" s="45"/>
      <c r="D730" s="45"/>
      <c r="E730" s="45"/>
      <c r="F730" s="45"/>
      <c r="J730" s="45"/>
      <c r="K730" s="45"/>
      <c r="L730" s="45"/>
      <c r="M730" s="45"/>
      <c r="N730" s="45"/>
    </row>
    <row r="731" spans="1:16" ht="26.25" customHeight="1" x14ac:dyDescent="0.2">
      <c r="C731" s="441" t="s">
        <v>149</v>
      </c>
      <c r="D731" s="441"/>
      <c r="E731" s="441"/>
      <c r="F731" s="442"/>
      <c r="G731" s="218" t="str">
        <f>IF('Prop C'!$D$887="","",'Prop C'!$D$887)</f>
        <v/>
      </c>
      <c r="H731" s="45"/>
      <c r="L731" s="45"/>
      <c r="M731" s="45"/>
      <c r="N731" s="45"/>
      <c r="O731" s="45"/>
      <c r="P731" s="45"/>
    </row>
    <row r="732" spans="1:16" x14ac:dyDescent="0.2">
      <c r="A732" s="45"/>
      <c r="B732" s="45"/>
      <c r="C732" s="45"/>
      <c r="D732" s="45"/>
      <c r="E732" s="45"/>
      <c r="F732" s="45"/>
      <c r="J732" s="45"/>
      <c r="K732" s="45"/>
      <c r="L732" s="45"/>
      <c r="M732" s="45"/>
      <c r="N732" s="45"/>
    </row>
    <row r="733" spans="1:16" ht="12.75" customHeight="1" x14ac:dyDescent="0.2">
      <c r="A733" s="45"/>
      <c r="B733" s="45"/>
      <c r="C733" s="721" t="s">
        <v>146</v>
      </c>
      <c r="D733" s="722"/>
      <c r="E733" s="722"/>
      <c r="F733" s="723"/>
      <c r="G733" s="45"/>
      <c r="J733" s="45"/>
      <c r="K733" s="45"/>
      <c r="L733" s="45"/>
      <c r="M733" s="45"/>
      <c r="N733" s="45"/>
    </row>
    <row r="734" spans="1:16" x14ac:dyDescent="0.2">
      <c r="A734" s="45"/>
      <c r="B734" s="45"/>
      <c r="C734" s="707" t="str">
        <f>IF('Prop C'!$D$891="","",'Prop C'!$D$891)</f>
        <v/>
      </c>
      <c r="D734" s="708"/>
      <c r="E734" s="708"/>
      <c r="F734" s="708"/>
      <c r="G734" s="708"/>
      <c r="H734" s="708"/>
      <c r="I734" s="708"/>
      <c r="J734" s="708"/>
      <c r="K734" s="708"/>
      <c r="L734" s="709"/>
      <c r="M734" s="45"/>
      <c r="N734" s="45"/>
    </row>
    <row r="735" spans="1:16" x14ac:dyDescent="0.2">
      <c r="A735" s="45"/>
      <c r="B735" s="45"/>
      <c r="C735" s="710"/>
      <c r="D735" s="711"/>
      <c r="E735" s="711"/>
      <c r="F735" s="711"/>
      <c r="G735" s="711"/>
      <c r="H735" s="711"/>
      <c r="I735" s="711"/>
      <c r="J735" s="711"/>
      <c r="K735" s="711"/>
      <c r="L735" s="712"/>
      <c r="M735" s="45"/>
      <c r="N735" s="45"/>
    </row>
    <row r="736" spans="1:16" x14ac:dyDescent="0.2">
      <c r="A736" s="45"/>
      <c r="B736" s="45"/>
      <c r="C736" s="710"/>
      <c r="D736" s="711"/>
      <c r="E736" s="711"/>
      <c r="F736" s="711"/>
      <c r="G736" s="711"/>
      <c r="H736" s="711"/>
      <c r="I736" s="711"/>
      <c r="J736" s="711"/>
      <c r="K736" s="711"/>
      <c r="L736" s="712"/>
      <c r="M736" s="45"/>
      <c r="N736" s="45"/>
    </row>
    <row r="737" spans="1:15" x14ac:dyDescent="0.2">
      <c r="A737" s="45"/>
      <c r="B737" s="45"/>
      <c r="C737" s="710"/>
      <c r="D737" s="711"/>
      <c r="E737" s="711"/>
      <c r="F737" s="711"/>
      <c r="G737" s="711"/>
      <c r="H737" s="711"/>
      <c r="I737" s="711"/>
      <c r="J737" s="711"/>
      <c r="K737" s="711"/>
      <c r="L737" s="712"/>
      <c r="M737" s="45"/>
      <c r="N737" s="45"/>
    </row>
    <row r="738" spans="1:15" x14ac:dyDescent="0.2">
      <c r="A738" s="45"/>
      <c r="B738" s="45"/>
      <c r="C738" s="710"/>
      <c r="D738" s="711"/>
      <c r="E738" s="711"/>
      <c r="F738" s="711"/>
      <c r="G738" s="711"/>
      <c r="H738" s="711"/>
      <c r="I738" s="711"/>
      <c r="J738" s="711"/>
      <c r="K738" s="711"/>
      <c r="L738" s="712"/>
      <c r="M738" s="45"/>
      <c r="N738" s="45"/>
    </row>
    <row r="739" spans="1:15" x14ac:dyDescent="0.2">
      <c r="A739" s="45"/>
      <c r="B739" s="45"/>
      <c r="C739" s="710"/>
      <c r="D739" s="711"/>
      <c r="E739" s="711"/>
      <c r="F739" s="711"/>
      <c r="G739" s="711"/>
      <c r="H739" s="711"/>
      <c r="I739" s="711"/>
      <c r="J739" s="711"/>
      <c r="K739" s="711"/>
      <c r="L739" s="712"/>
      <c r="M739" s="45"/>
      <c r="N739" s="45"/>
    </row>
    <row r="740" spans="1:15" x14ac:dyDescent="0.2">
      <c r="A740" s="45"/>
      <c r="B740" s="45"/>
      <c r="C740" s="713"/>
      <c r="D740" s="714"/>
      <c r="E740" s="714"/>
      <c r="F740" s="714"/>
      <c r="G740" s="714"/>
      <c r="H740" s="714"/>
      <c r="I740" s="714"/>
      <c r="J740" s="714"/>
      <c r="K740" s="714"/>
      <c r="L740" s="715"/>
      <c r="M740" s="45"/>
      <c r="N740" s="45"/>
    </row>
    <row r="741" spans="1:15" x14ac:dyDescent="0.2">
      <c r="A741" s="45"/>
      <c r="B741" s="45"/>
      <c r="C741" s="45"/>
      <c r="D741" s="45"/>
      <c r="E741" s="45"/>
      <c r="F741" s="45"/>
      <c r="J741" s="45"/>
      <c r="K741" s="45"/>
      <c r="L741" s="45"/>
      <c r="M741" s="45"/>
      <c r="N741" s="45"/>
    </row>
    <row r="742" spans="1:15" x14ac:dyDescent="0.2">
      <c r="A742" s="45"/>
      <c r="B742" s="45"/>
      <c r="C742" s="45"/>
      <c r="D742" s="45"/>
      <c r="E742" s="45"/>
      <c r="F742" s="45"/>
      <c r="J742" s="45"/>
      <c r="K742" s="45"/>
      <c r="L742" s="45"/>
      <c r="M742" s="45"/>
      <c r="N742" s="45"/>
    </row>
    <row r="743" spans="1:15" ht="15" x14ac:dyDescent="0.25">
      <c r="A743" s="45"/>
      <c r="B743" s="203" t="s">
        <v>202</v>
      </c>
      <c r="C743" s="45"/>
      <c r="D743" s="45"/>
      <c r="E743" s="45"/>
      <c r="F743" s="45"/>
      <c r="J743" s="45"/>
      <c r="K743" s="45"/>
      <c r="L743" s="45"/>
      <c r="M743" s="45"/>
      <c r="N743" s="45"/>
    </row>
    <row r="744" spans="1:15" ht="15" x14ac:dyDescent="0.25">
      <c r="A744" s="45"/>
      <c r="B744" s="203"/>
      <c r="C744" s="45"/>
      <c r="D744" s="45"/>
      <c r="E744" s="45"/>
      <c r="F744" s="45"/>
      <c r="J744" s="45"/>
      <c r="K744" s="45"/>
      <c r="L744" s="45"/>
      <c r="M744" s="45"/>
      <c r="N744" s="45"/>
    </row>
    <row r="745" spans="1:15" ht="30" customHeight="1" x14ac:dyDescent="0.2">
      <c r="A745" s="45"/>
      <c r="B745" s="45"/>
      <c r="C745" s="466" t="s">
        <v>156</v>
      </c>
      <c r="D745" s="467"/>
      <c r="E745" s="466" t="s">
        <v>157</v>
      </c>
      <c r="F745" s="467"/>
      <c r="G745" s="466" t="s">
        <v>158</v>
      </c>
      <c r="H745" s="467"/>
      <c r="I745" s="466" t="s">
        <v>159</v>
      </c>
      <c r="J745" s="467"/>
      <c r="K745" s="386" t="s">
        <v>160</v>
      </c>
      <c r="L745" s="386" t="s">
        <v>161</v>
      </c>
      <c r="M745" s="466" t="s">
        <v>162</v>
      </c>
      <c r="N745" s="467"/>
      <c r="O745" s="386" t="s">
        <v>163</v>
      </c>
    </row>
    <row r="746" spans="1:15" x14ac:dyDescent="0.2">
      <c r="A746" s="45"/>
      <c r="B746" s="45"/>
      <c r="C746" s="695" t="str">
        <f>IF('Prop C'!$B904="","",'Prop C'!$B904)</f>
        <v/>
      </c>
      <c r="D746" s="696"/>
      <c r="E746" s="695" t="str">
        <f>IF('Prop C'!$C904="","",'Prop C'!$C904)</f>
        <v/>
      </c>
      <c r="F746" s="696"/>
      <c r="G746" s="695" t="str">
        <f>IF('Prop C'!$D904="","",'Prop C'!$D904)</f>
        <v/>
      </c>
      <c r="H746" s="696"/>
      <c r="I746" s="695" t="str">
        <f>IF('Prop C'!$E904="","",'Prop C'!$E904)</f>
        <v/>
      </c>
      <c r="J746" s="696"/>
      <c r="K746" s="230" t="str">
        <f>IF('Prop C'!$F904="","",'Prop C'!$F904)</f>
        <v/>
      </c>
      <c r="L746" s="230" t="str">
        <f>IF('Prop C'!$G904="","",'Prop C'!$G904)</f>
        <v/>
      </c>
      <c r="M746" s="695" t="str">
        <f>IF('Prop C'!$H904="","",'Prop C'!$H904)</f>
        <v/>
      </c>
      <c r="N746" s="696"/>
      <c r="O746" s="230" t="str">
        <f>IF('Prop C'!$I904="","",'Prop C'!$I904)</f>
        <v/>
      </c>
    </row>
    <row r="747" spans="1:15" ht="12.75" customHeight="1" x14ac:dyDescent="0.2">
      <c r="A747" s="45"/>
      <c r="B747" s="45"/>
      <c r="C747" s="695" t="str">
        <f>IF('Prop C'!$B905="","",'Prop C'!$B905)</f>
        <v/>
      </c>
      <c r="D747" s="696"/>
      <c r="E747" s="695" t="str">
        <f>IF('Prop C'!$C905="","",'Prop C'!$C905)</f>
        <v/>
      </c>
      <c r="F747" s="696"/>
      <c r="G747" s="695" t="str">
        <f>IF('Prop C'!$D905="","",'Prop C'!$D905)</f>
        <v/>
      </c>
      <c r="H747" s="696"/>
      <c r="I747" s="695" t="str">
        <f>IF('Prop C'!$E905="","",'Prop C'!$E905)</f>
        <v/>
      </c>
      <c r="J747" s="696"/>
      <c r="K747" s="230" t="str">
        <f>IF('Prop C'!$F905="","",'Prop C'!$F905)</f>
        <v/>
      </c>
      <c r="L747" s="230" t="str">
        <f>IF('Prop C'!$G905="","",'Prop C'!$G905)</f>
        <v/>
      </c>
      <c r="M747" s="695" t="str">
        <f>IF('Prop C'!$H905="","",'Prop C'!$H905)</f>
        <v/>
      </c>
      <c r="N747" s="696"/>
      <c r="O747" s="230" t="str">
        <f>IF('Prop C'!$I905="","",'Prop C'!$I905)</f>
        <v/>
      </c>
    </row>
    <row r="748" spans="1:15" x14ac:dyDescent="0.2">
      <c r="A748" s="45"/>
      <c r="B748" s="45"/>
      <c r="C748" s="695" t="str">
        <f>IF('Prop C'!$B906="","",'Prop C'!$B906)</f>
        <v/>
      </c>
      <c r="D748" s="696"/>
      <c r="E748" s="695" t="str">
        <f>IF('Prop C'!$C906="","",'Prop C'!$C906)</f>
        <v/>
      </c>
      <c r="F748" s="696"/>
      <c r="G748" s="695" t="str">
        <f>IF('Prop C'!$D906="","",'Prop C'!$D906)</f>
        <v/>
      </c>
      <c r="H748" s="696"/>
      <c r="I748" s="695" t="str">
        <f>IF('Prop C'!$E906="","",'Prop C'!$E906)</f>
        <v/>
      </c>
      <c r="J748" s="696"/>
      <c r="K748" s="230" t="str">
        <f>IF('Prop C'!$F906="","",'Prop C'!$F906)</f>
        <v/>
      </c>
      <c r="L748" s="230" t="str">
        <f>IF('Prop C'!$G906="","",'Prop C'!$G906)</f>
        <v/>
      </c>
      <c r="M748" s="695" t="str">
        <f>IF('Prop C'!$H906="","",'Prop C'!$H906)</f>
        <v/>
      </c>
      <c r="N748" s="696"/>
      <c r="O748" s="230" t="str">
        <f>IF('Prop C'!$I906="","",'Prop C'!$I906)</f>
        <v/>
      </c>
    </row>
    <row r="749" spans="1:15" x14ac:dyDescent="0.2">
      <c r="A749" s="45"/>
      <c r="B749" s="45"/>
      <c r="C749" s="695" t="str">
        <f>IF('Prop C'!$B907="","",'Prop C'!$B907)</f>
        <v/>
      </c>
      <c r="D749" s="696"/>
      <c r="E749" s="695" t="str">
        <f>IF('Prop C'!$C907="","",'Prop C'!$C907)</f>
        <v/>
      </c>
      <c r="F749" s="696"/>
      <c r="G749" s="695" t="str">
        <f>IF('Prop C'!$D907="","",'Prop C'!$D907)</f>
        <v/>
      </c>
      <c r="H749" s="696"/>
      <c r="I749" s="695" t="str">
        <f>IF('Prop C'!$E907="","",'Prop C'!$E907)</f>
        <v/>
      </c>
      <c r="J749" s="696"/>
      <c r="K749" s="230" t="str">
        <f>IF('Prop C'!$F907="","",'Prop C'!$F907)</f>
        <v/>
      </c>
      <c r="L749" s="230" t="str">
        <f>IF('Prop C'!$G907="","",'Prop C'!$G907)</f>
        <v/>
      </c>
      <c r="M749" s="695" t="str">
        <f>IF('Prop C'!$H907="","",'Prop C'!$H907)</f>
        <v/>
      </c>
      <c r="N749" s="696"/>
      <c r="O749" s="230" t="str">
        <f>IF('Prop C'!$I907="","",'Prop C'!$I907)</f>
        <v/>
      </c>
    </row>
    <row r="750" spans="1:15" x14ac:dyDescent="0.2">
      <c r="A750" s="45"/>
      <c r="B750" s="45"/>
      <c r="C750" s="695" t="str">
        <f>IF('Prop C'!$B908="","",'Prop C'!$B908)</f>
        <v/>
      </c>
      <c r="D750" s="696"/>
      <c r="E750" s="695" t="str">
        <f>IF('Prop C'!$C908="","",'Prop C'!$C908)</f>
        <v/>
      </c>
      <c r="F750" s="696"/>
      <c r="G750" s="695" t="str">
        <f>IF('Prop C'!$D908="","",'Prop C'!$D908)</f>
        <v/>
      </c>
      <c r="H750" s="696"/>
      <c r="I750" s="695" t="str">
        <f>IF('Prop C'!$E908="","",'Prop C'!$E908)</f>
        <v/>
      </c>
      <c r="J750" s="696"/>
      <c r="K750" s="230" t="str">
        <f>IF('Prop C'!$F908="","",'Prop C'!$F908)</f>
        <v/>
      </c>
      <c r="L750" s="230" t="str">
        <f>IF('Prop C'!$G908="","",'Prop C'!$G908)</f>
        <v/>
      </c>
      <c r="M750" s="695" t="str">
        <f>IF('Prop C'!$H908="","",'Prop C'!$H908)</f>
        <v/>
      </c>
      <c r="N750" s="696"/>
      <c r="O750" s="230" t="str">
        <f>IF('Prop C'!$I908="","",'Prop C'!$I908)</f>
        <v/>
      </c>
    </row>
    <row r="751" spans="1:15" x14ac:dyDescent="0.2">
      <c r="A751" s="45"/>
      <c r="B751" s="45"/>
      <c r="C751" s="695" t="str">
        <f>IF('Prop C'!$B909="","",'Prop C'!$B909)</f>
        <v/>
      </c>
      <c r="D751" s="696"/>
      <c r="E751" s="695" t="str">
        <f>IF('Prop C'!$C909="","",'Prop C'!$C909)</f>
        <v/>
      </c>
      <c r="F751" s="696"/>
      <c r="G751" s="695" t="str">
        <f>IF('Prop C'!$D909="","",'Prop C'!$D909)</f>
        <v/>
      </c>
      <c r="H751" s="696"/>
      <c r="I751" s="695" t="str">
        <f>IF('Prop C'!$E909="","",'Prop C'!$E909)</f>
        <v/>
      </c>
      <c r="J751" s="696"/>
      <c r="K751" s="230" t="str">
        <f>IF('Prop C'!$F909="","",'Prop C'!$F909)</f>
        <v/>
      </c>
      <c r="L751" s="230" t="str">
        <f>IF('Prop C'!$G909="","",'Prop C'!$G909)</f>
        <v/>
      </c>
      <c r="M751" s="695" t="str">
        <f>IF('Prop C'!$H909="","",'Prop C'!$H909)</f>
        <v/>
      </c>
      <c r="N751" s="696"/>
      <c r="O751" s="230" t="str">
        <f>IF('Prop C'!$I909="","",'Prop C'!$I909)</f>
        <v/>
      </c>
    </row>
    <row r="752" spans="1:15" x14ac:dyDescent="0.2">
      <c r="A752" s="45"/>
      <c r="B752" s="45"/>
      <c r="C752" s="695" t="str">
        <f>IF('Prop C'!$B910="","",'Prop C'!$B910)</f>
        <v/>
      </c>
      <c r="D752" s="696"/>
      <c r="E752" s="695" t="str">
        <f>IF('Prop C'!$C910="","",'Prop C'!$C910)</f>
        <v/>
      </c>
      <c r="F752" s="696"/>
      <c r="G752" s="695" t="str">
        <f>IF('Prop C'!$D910="","",'Prop C'!$D910)</f>
        <v/>
      </c>
      <c r="H752" s="696"/>
      <c r="I752" s="695" t="str">
        <f>IF('Prop C'!$E910="","",'Prop C'!$E910)</f>
        <v/>
      </c>
      <c r="J752" s="696"/>
      <c r="K752" s="230" t="str">
        <f>IF('Prop C'!$F910="","",'Prop C'!$F910)</f>
        <v/>
      </c>
      <c r="L752" s="230" t="str">
        <f>IF('Prop C'!$G910="","",'Prop C'!$G910)</f>
        <v/>
      </c>
      <c r="M752" s="695" t="str">
        <f>IF('Prop C'!$H910="","",'Prop C'!$H910)</f>
        <v/>
      </c>
      <c r="N752" s="696"/>
      <c r="O752" s="230" t="str">
        <f>IF('Prop C'!$I910="","",'Prop C'!$I910)</f>
        <v/>
      </c>
    </row>
    <row r="753" spans="1:16" x14ac:dyDescent="0.2">
      <c r="A753" s="45"/>
      <c r="B753" s="45"/>
      <c r="C753" s="695" t="str">
        <f>IF('Prop C'!$B911="","",'Prop C'!$B911)</f>
        <v/>
      </c>
      <c r="D753" s="696"/>
      <c r="E753" s="695" t="str">
        <f>IF('Prop C'!$C911="","",'Prop C'!$C911)</f>
        <v/>
      </c>
      <c r="F753" s="696"/>
      <c r="G753" s="695" t="str">
        <f>IF('Prop C'!$D911="","",'Prop C'!$D911)</f>
        <v/>
      </c>
      <c r="H753" s="696"/>
      <c r="I753" s="695" t="str">
        <f>IF('Prop C'!$E911="","",'Prop C'!$E911)</f>
        <v/>
      </c>
      <c r="J753" s="696"/>
      <c r="K753" s="230" t="str">
        <f>IF('Prop C'!$F911="","",'Prop C'!$F911)</f>
        <v/>
      </c>
      <c r="L753" s="230" t="str">
        <f>IF('Prop C'!$G911="","",'Prop C'!$G911)</f>
        <v/>
      </c>
      <c r="M753" s="695" t="str">
        <f>IF('Prop C'!$H911="","",'Prop C'!$H911)</f>
        <v/>
      </c>
      <c r="N753" s="696"/>
      <c r="O753" s="230" t="str">
        <f>IF('Prop C'!$I911="","",'Prop C'!$I911)</f>
        <v/>
      </c>
    </row>
    <row r="754" spans="1:16" x14ac:dyDescent="0.2">
      <c r="A754" s="45"/>
      <c r="B754" s="45"/>
      <c r="C754" s="695" t="str">
        <f>IF('Prop C'!$B912="","",'Prop C'!$B912)</f>
        <v/>
      </c>
      <c r="D754" s="696"/>
      <c r="E754" s="695" t="str">
        <f>IF('Prop C'!$C912="","",'Prop C'!$C912)</f>
        <v/>
      </c>
      <c r="F754" s="696"/>
      <c r="G754" s="695" t="str">
        <f>IF('Prop C'!$D912="","",'Prop C'!$D912)</f>
        <v/>
      </c>
      <c r="H754" s="696"/>
      <c r="I754" s="695" t="str">
        <f>IF('Prop C'!$E912="","",'Prop C'!$E912)</f>
        <v/>
      </c>
      <c r="J754" s="696"/>
      <c r="K754" s="230" t="str">
        <f>IF('Prop C'!$F912="","",'Prop C'!$F912)</f>
        <v/>
      </c>
      <c r="L754" s="230" t="str">
        <f>IF('Prop C'!$G912="","",'Prop C'!$G912)</f>
        <v/>
      </c>
      <c r="M754" s="695" t="str">
        <f>IF('Prop C'!$H912="","",'Prop C'!$H912)</f>
        <v/>
      </c>
      <c r="N754" s="696"/>
      <c r="O754" s="230" t="str">
        <f>IF('Prop C'!$I912="","",'Prop C'!$I912)</f>
        <v/>
      </c>
    </row>
    <row r="755" spans="1:16" x14ac:dyDescent="0.2">
      <c r="A755" s="45"/>
      <c r="B755" s="45"/>
      <c r="C755" s="695" t="str">
        <f>IF('Prop C'!$B913="","",'Prop C'!$B913)</f>
        <v/>
      </c>
      <c r="D755" s="696"/>
      <c r="E755" s="695" t="str">
        <f>IF('Prop C'!$C913="","",'Prop C'!$C913)</f>
        <v/>
      </c>
      <c r="F755" s="696"/>
      <c r="G755" s="695" t="str">
        <f>IF('Prop C'!$D913="","",'Prop C'!$D913)</f>
        <v/>
      </c>
      <c r="H755" s="696"/>
      <c r="I755" s="695" t="str">
        <f>IF('Prop C'!$E913="","",'Prop C'!$E913)</f>
        <v/>
      </c>
      <c r="J755" s="696"/>
      <c r="K755" s="230" t="str">
        <f>IF('Prop C'!$F913="","",'Prop C'!$F913)</f>
        <v/>
      </c>
      <c r="L755" s="230" t="str">
        <f>IF('Prop C'!$G913="","",'Prop C'!$G913)</f>
        <v/>
      </c>
      <c r="M755" s="695" t="str">
        <f>IF('Prop C'!$H913="","",'Prop C'!$H913)</f>
        <v/>
      </c>
      <c r="N755" s="696"/>
      <c r="O755" s="230" t="str">
        <f>IF('Prop C'!$I913="","",'Prop C'!$I913)</f>
        <v/>
      </c>
    </row>
    <row r="756" spans="1:16" x14ac:dyDescent="0.2">
      <c r="A756" s="45"/>
      <c r="B756" s="45"/>
      <c r="C756" s="695" t="str">
        <f>IF('Prop C'!$B914="","",'Prop C'!$B914)</f>
        <v/>
      </c>
      <c r="D756" s="696"/>
      <c r="E756" s="695" t="str">
        <f>IF('Prop C'!$C914="","",'Prop C'!$C914)</f>
        <v/>
      </c>
      <c r="F756" s="696"/>
      <c r="G756" s="695" t="str">
        <f>IF('Prop C'!$D914="","",'Prop C'!$D914)</f>
        <v/>
      </c>
      <c r="H756" s="696"/>
      <c r="I756" s="695" t="str">
        <f>IF('Prop C'!$E914="","",'Prop C'!$E914)</f>
        <v/>
      </c>
      <c r="J756" s="696"/>
      <c r="K756" s="230" t="str">
        <f>IF('Prop C'!$F914="","",'Prop C'!$F914)</f>
        <v/>
      </c>
      <c r="L756" s="230" t="str">
        <f>IF('Prop C'!$G914="","",'Prop C'!$G914)</f>
        <v/>
      </c>
      <c r="M756" s="695" t="str">
        <f>IF('Prop C'!$H914="","",'Prop C'!$H914)</f>
        <v/>
      </c>
      <c r="N756" s="696"/>
      <c r="O756" s="230" t="str">
        <f>IF('Prop C'!$I914="","",'Prop C'!$I914)</f>
        <v/>
      </c>
    </row>
    <row r="757" spans="1:16" x14ac:dyDescent="0.2">
      <c r="A757" s="45"/>
      <c r="B757" s="45"/>
      <c r="C757" s="45"/>
      <c r="D757" s="45"/>
      <c r="E757" s="45"/>
      <c r="F757" s="45"/>
      <c r="G757" s="45"/>
      <c r="H757" s="45"/>
      <c r="I757" s="45"/>
      <c r="J757" s="45"/>
      <c r="K757" s="45"/>
      <c r="L757" s="45"/>
    </row>
    <row r="758" spans="1:16" x14ac:dyDescent="0.2">
      <c r="A758" s="45"/>
      <c r="B758" s="45"/>
      <c r="C758" s="45"/>
      <c r="D758" s="45"/>
      <c r="E758" s="45"/>
      <c r="F758" s="45"/>
      <c r="G758" s="45"/>
      <c r="H758" s="45"/>
      <c r="I758" s="45"/>
      <c r="J758" s="45"/>
      <c r="K758" s="45"/>
      <c r="L758" s="45"/>
    </row>
    <row r="759" spans="1:16" ht="15" x14ac:dyDescent="0.25">
      <c r="A759" s="45"/>
      <c r="B759" s="203" t="s">
        <v>206</v>
      </c>
      <c r="C759" s="45"/>
      <c r="D759" s="45"/>
      <c r="E759" s="45"/>
      <c r="F759" s="45"/>
      <c r="G759" s="45"/>
      <c r="H759" s="45"/>
      <c r="I759" s="45"/>
      <c r="J759" s="45"/>
      <c r="K759" s="45"/>
      <c r="L759" s="45"/>
    </row>
    <row r="760" spans="1:16" ht="15" x14ac:dyDescent="0.25">
      <c r="A760" s="45"/>
      <c r="B760" s="203"/>
      <c r="C760" s="45"/>
      <c r="D760" s="45"/>
      <c r="E760" s="45"/>
      <c r="F760" s="45"/>
      <c r="G760" s="45"/>
      <c r="H760" s="45"/>
      <c r="I760" s="45"/>
      <c r="J760" s="45"/>
      <c r="K760" s="45"/>
      <c r="L760" s="45"/>
    </row>
    <row r="761" spans="1:16" ht="27.75" customHeight="1" x14ac:dyDescent="0.2">
      <c r="B761" s="204"/>
      <c r="C761" s="441" t="s">
        <v>257</v>
      </c>
      <c r="D761" s="441"/>
      <c r="E761" s="441"/>
      <c r="F761" s="442"/>
      <c r="G761" s="718" t="str">
        <f>IF('Prop C'!$D$918="","",'Prop C'!$D$918)</f>
        <v>Sim</v>
      </c>
      <c r="K761" s="684" t="s">
        <v>239</v>
      </c>
      <c r="L761" s="744"/>
      <c r="M761" s="744"/>
      <c r="N761" s="744"/>
      <c r="O761" s="685"/>
    </row>
    <row r="762" spans="1:16" x14ac:dyDescent="0.2">
      <c r="C762" s="441"/>
      <c r="D762" s="441"/>
      <c r="E762" s="441"/>
      <c r="F762" s="442"/>
      <c r="G762" s="720"/>
      <c r="K762" s="707" t="str">
        <f>IF('Prop C'!$K$918="","",'Prop C'!$K$918)</f>
        <v/>
      </c>
      <c r="L762" s="708"/>
      <c r="M762" s="708"/>
      <c r="N762" s="708"/>
      <c r="O762" s="708"/>
      <c r="P762" s="709"/>
    </row>
    <row r="763" spans="1:16" x14ac:dyDescent="0.2">
      <c r="C763" s="204"/>
      <c r="D763" s="204"/>
      <c r="E763" s="204"/>
      <c r="F763" s="345"/>
      <c r="G763" s="346"/>
      <c r="H763" s="115"/>
      <c r="K763" s="710"/>
      <c r="L763" s="711"/>
      <c r="M763" s="711"/>
      <c r="N763" s="711"/>
      <c r="O763" s="711"/>
      <c r="P763" s="712"/>
    </row>
    <row r="764" spans="1:16" x14ac:dyDescent="0.2">
      <c r="C764" s="115"/>
      <c r="D764" s="115"/>
      <c r="E764" s="115"/>
      <c r="F764" s="115"/>
      <c r="G764" s="115"/>
      <c r="H764" s="115"/>
      <c r="K764" s="713"/>
      <c r="L764" s="714"/>
      <c r="M764" s="714"/>
      <c r="N764" s="714"/>
      <c r="O764" s="714"/>
      <c r="P764" s="715"/>
    </row>
    <row r="765" spans="1:16" ht="15" x14ac:dyDescent="0.25">
      <c r="A765" s="45"/>
      <c r="B765" s="203"/>
      <c r="C765" s="45"/>
      <c r="D765" s="45"/>
      <c r="E765" s="45"/>
      <c r="F765" s="45"/>
      <c r="G765" s="45"/>
      <c r="H765" s="45"/>
      <c r="I765" s="45"/>
      <c r="J765" s="45"/>
      <c r="K765" s="45"/>
      <c r="L765" s="45"/>
    </row>
    <row r="766" spans="1:16" ht="51" x14ac:dyDescent="0.2">
      <c r="A766" s="45"/>
      <c r="B766" s="726" t="s">
        <v>260</v>
      </c>
      <c r="C766" s="727"/>
      <c r="D766" s="335" t="s">
        <v>36</v>
      </c>
      <c r="E766" s="335" t="s">
        <v>231</v>
      </c>
      <c r="F766" s="335" t="s">
        <v>232</v>
      </c>
      <c r="G766" s="335" t="s">
        <v>233</v>
      </c>
      <c r="H766" s="335" t="s">
        <v>234</v>
      </c>
      <c r="I766" s="335" t="s">
        <v>240</v>
      </c>
      <c r="J766" s="335" t="s">
        <v>225</v>
      </c>
      <c r="K766" s="335" t="s">
        <v>241</v>
      </c>
      <c r="L766" s="335" t="s">
        <v>226</v>
      </c>
      <c r="M766" s="335" t="s">
        <v>235</v>
      </c>
      <c r="N766" s="335" t="s">
        <v>236</v>
      </c>
      <c r="O766" s="335" t="s">
        <v>237</v>
      </c>
      <c r="P766" s="335" t="s">
        <v>238</v>
      </c>
    </row>
    <row r="767" spans="1:16" x14ac:dyDescent="0.2">
      <c r="A767" s="45"/>
      <c r="B767" s="728" t="str">
        <f>IF('Prop C'!B926="","",'Prop C'!B926)</f>
        <v/>
      </c>
      <c r="C767" s="729"/>
      <c r="D767" s="315" t="str">
        <f>IF('Prop C'!C926="","",'Prop C'!C926)</f>
        <v/>
      </c>
      <c r="E767" s="315" t="str">
        <f>IF('Prop C'!D926="","",'Prop C'!D926)</f>
        <v/>
      </c>
      <c r="F767" s="315" t="str">
        <f>IF('Prop C'!E926="","",'Prop C'!E926)</f>
        <v/>
      </c>
      <c r="G767" s="315" t="str">
        <f>IF('Prop C'!F926="","",'Prop C'!F926)</f>
        <v/>
      </c>
      <c r="H767" s="315" t="str">
        <f>IF('Prop C'!G926="","",'Prop C'!G926)</f>
        <v/>
      </c>
      <c r="I767" s="315" t="str">
        <f>IF('Prop C'!H926="","",'Prop C'!H926)</f>
        <v/>
      </c>
      <c r="J767" s="315" t="str">
        <f>IF('Prop C'!I926="","",'Prop C'!I926)</f>
        <v/>
      </c>
      <c r="K767" s="315" t="str">
        <f>IF('Prop C'!J926="","",'Prop C'!J926)</f>
        <v/>
      </c>
      <c r="L767" s="315" t="str">
        <f>IF('Prop C'!K926="","",'Prop C'!K926)</f>
        <v/>
      </c>
      <c r="M767" s="315" t="str">
        <f>IF('Prop C'!L926="","",'Prop C'!L926)</f>
        <v/>
      </c>
      <c r="N767" s="315" t="str">
        <f>IF('Prop C'!M926="","",'Prop C'!M926)</f>
        <v/>
      </c>
      <c r="O767" s="315" t="str">
        <f>IF('Prop C'!N926="","",'Prop C'!N926)</f>
        <v/>
      </c>
      <c r="P767" s="315" t="str">
        <f>IF('Prop C'!O926="","",'Prop C'!O926)</f>
        <v/>
      </c>
    </row>
    <row r="768" spans="1:16" x14ac:dyDescent="0.2">
      <c r="A768" s="45"/>
      <c r="B768" s="728" t="str">
        <f>IF('Prop C'!B927="","",'Prop C'!B927)</f>
        <v/>
      </c>
      <c r="C768" s="729"/>
      <c r="D768" s="315" t="str">
        <f>IF('Prop C'!C927="","",'Prop C'!C927)</f>
        <v/>
      </c>
      <c r="E768" s="315" t="str">
        <f>IF('Prop C'!D927="","",'Prop C'!D927)</f>
        <v/>
      </c>
      <c r="F768" s="315" t="str">
        <f>IF('Prop C'!E927="","",'Prop C'!E927)</f>
        <v/>
      </c>
      <c r="G768" s="315" t="str">
        <f>IF('Prop C'!F927="","",'Prop C'!F927)</f>
        <v/>
      </c>
      <c r="H768" s="315" t="str">
        <f>IF('Prop C'!G927="","",'Prop C'!G927)</f>
        <v/>
      </c>
      <c r="I768" s="315" t="str">
        <f>IF('Prop C'!H927="","",'Prop C'!H927)</f>
        <v/>
      </c>
      <c r="J768" s="315" t="str">
        <f>IF('Prop C'!I927="","",'Prop C'!I927)</f>
        <v/>
      </c>
      <c r="K768" s="315" t="str">
        <f>IF('Prop C'!J927="","",'Prop C'!J927)</f>
        <v/>
      </c>
      <c r="L768" s="315" t="str">
        <f>IF('Prop C'!K927="","",'Prop C'!K927)</f>
        <v/>
      </c>
      <c r="M768" s="315" t="str">
        <f>IF('Prop C'!L927="","",'Prop C'!L927)</f>
        <v/>
      </c>
      <c r="N768" s="315" t="str">
        <f>IF('Prop C'!M927="","",'Prop C'!M927)</f>
        <v/>
      </c>
      <c r="O768" s="315" t="str">
        <f>IF('Prop C'!N927="","",'Prop C'!N927)</f>
        <v/>
      </c>
      <c r="P768" s="315" t="str">
        <f>IF('Prop C'!O927="","",'Prop C'!O927)</f>
        <v/>
      </c>
    </row>
    <row r="769" spans="1:16" x14ac:dyDescent="0.2">
      <c r="A769" s="45"/>
      <c r="B769" s="728" t="str">
        <f>IF('Prop C'!B928="","",'Prop C'!B928)</f>
        <v/>
      </c>
      <c r="C769" s="729"/>
      <c r="D769" s="315" t="str">
        <f>IF('Prop C'!C928="","",'Prop C'!C928)</f>
        <v/>
      </c>
      <c r="E769" s="315" t="str">
        <f>IF('Prop C'!D928="","",'Prop C'!D928)</f>
        <v/>
      </c>
      <c r="F769" s="315" t="str">
        <f>IF('Prop C'!E928="","",'Prop C'!E928)</f>
        <v/>
      </c>
      <c r="G769" s="315" t="str">
        <f>IF('Prop C'!F928="","",'Prop C'!F928)</f>
        <v/>
      </c>
      <c r="H769" s="315" t="str">
        <f>IF('Prop C'!G928="","",'Prop C'!G928)</f>
        <v/>
      </c>
      <c r="I769" s="315" t="str">
        <f>IF('Prop C'!H928="","",'Prop C'!H928)</f>
        <v/>
      </c>
      <c r="J769" s="315" t="str">
        <f>IF('Prop C'!I928="","",'Prop C'!I928)</f>
        <v/>
      </c>
      <c r="K769" s="315" t="str">
        <f>IF('Prop C'!J928="","",'Prop C'!J928)</f>
        <v/>
      </c>
      <c r="L769" s="315" t="str">
        <f>IF('Prop C'!K928="","",'Prop C'!K928)</f>
        <v/>
      </c>
      <c r="M769" s="315" t="str">
        <f>IF('Prop C'!L928="","",'Prop C'!L928)</f>
        <v/>
      </c>
      <c r="N769" s="315" t="str">
        <f>IF('Prop C'!M928="","",'Prop C'!M928)</f>
        <v/>
      </c>
      <c r="O769" s="315" t="str">
        <f>IF('Prop C'!N928="","",'Prop C'!N928)</f>
        <v/>
      </c>
      <c r="P769" s="315" t="str">
        <f>IF('Prop C'!O928="","",'Prop C'!O928)</f>
        <v/>
      </c>
    </row>
    <row r="770" spans="1:16" x14ac:dyDescent="0.2">
      <c r="A770" s="45"/>
      <c r="B770" s="728" t="str">
        <f>IF('Prop C'!B929="","",'Prop C'!B929)</f>
        <v/>
      </c>
      <c r="C770" s="729"/>
      <c r="D770" s="315" t="str">
        <f>IF('Prop C'!C929="","",'Prop C'!C929)</f>
        <v/>
      </c>
      <c r="E770" s="315" t="str">
        <f>IF('Prop C'!D929="","",'Prop C'!D929)</f>
        <v/>
      </c>
      <c r="F770" s="315" t="str">
        <f>IF('Prop C'!E929="","",'Prop C'!E929)</f>
        <v/>
      </c>
      <c r="G770" s="315" t="str">
        <f>IF('Prop C'!F929="","",'Prop C'!F929)</f>
        <v/>
      </c>
      <c r="H770" s="315" t="str">
        <f>IF('Prop C'!G929="","",'Prop C'!G929)</f>
        <v/>
      </c>
      <c r="I770" s="315" t="str">
        <f>IF('Prop C'!H929="","",'Prop C'!H929)</f>
        <v/>
      </c>
      <c r="J770" s="315" t="str">
        <f>IF('Prop C'!I929="","",'Prop C'!I929)</f>
        <v/>
      </c>
      <c r="K770" s="315" t="str">
        <f>IF('Prop C'!J929="","",'Prop C'!J929)</f>
        <v/>
      </c>
      <c r="L770" s="315" t="str">
        <f>IF('Prop C'!K929="","",'Prop C'!K929)</f>
        <v/>
      </c>
      <c r="M770" s="315" t="str">
        <f>IF('Prop C'!L929="","",'Prop C'!L929)</f>
        <v/>
      </c>
      <c r="N770" s="315" t="str">
        <f>IF('Prop C'!M929="","",'Prop C'!M929)</f>
        <v/>
      </c>
      <c r="O770" s="315" t="str">
        <f>IF('Prop C'!N929="","",'Prop C'!N929)</f>
        <v/>
      </c>
      <c r="P770" s="315" t="str">
        <f>IF('Prop C'!O929="","",'Prop C'!O929)</f>
        <v/>
      </c>
    </row>
    <row r="771" spans="1:16" x14ac:dyDescent="0.2">
      <c r="A771" s="45"/>
      <c r="B771" s="728" t="str">
        <f>IF('Prop C'!B930="","",'Prop C'!B930)</f>
        <v/>
      </c>
      <c r="C771" s="729"/>
      <c r="D771" s="315" t="str">
        <f>IF('Prop C'!C930="","",'Prop C'!C930)</f>
        <v/>
      </c>
      <c r="E771" s="315" t="str">
        <f>IF('Prop C'!D930="","",'Prop C'!D930)</f>
        <v/>
      </c>
      <c r="F771" s="315" t="str">
        <f>IF('Prop C'!E930="","",'Prop C'!E930)</f>
        <v/>
      </c>
      <c r="G771" s="315" t="str">
        <f>IF('Prop C'!F930="","",'Prop C'!F930)</f>
        <v/>
      </c>
      <c r="H771" s="315" t="str">
        <f>IF('Prop C'!G930="","",'Prop C'!G930)</f>
        <v/>
      </c>
      <c r="I771" s="315" t="str">
        <f>IF('Prop C'!H930="","",'Prop C'!H930)</f>
        <v/>
      </c>
      <c r="J771" s="315" t="str">
        <f>IF('Prop C'!I930="","",'Prop C'!I930)</f>
        <v/>
      </c>
      <c r="K771" s="315" t="str">
        <f>IF('Prop C'!J930="","",'Prop C'!J930)</f>
        <v/>
      </c>
      <c r="L771" s="315" t="str">
        <f>IF('Prop C'!K930="","",'Prop C'!K930)</f>
        <v/>
      </c>
      <c r="M771" s="315" t="str">
        <f>IF('Prop C'!L930="","",'Prop C'!L930)</f>
        <v/>
      </c>
      <c r="N771" s="315" t="str">
        <f>IF('Prop C'!M930="","",'Prop C'!M930)</f>
        <v/>
      </c>
      <c r="O771" s="315" t="str">
        <f>IF('Prop C'!N930="","",'Prop C'!N930)</f>
        <v/>
      </c>
      <c r="P771" s="315" t="str">
        <f>IF('Prop C'!O930="","",'Prop C'!O930)</f>
        <v/>
      </c>
    </row>
    <row r="772" spans="1:16" x14ac:dyDescent="0.2">
      <c r="A772" s="45"/>
      <c r="B772" s="728" t="str">
        <f>IF('Prop C'!B931="","",'Prop C'!B931)</f>
        <v/>
      </c>
      <c r="C772" s="729"/>
      <c r="D772" s="315" t="str">
        <f>IF('Prop C'!C931="","",'Prop C'!C931)</f>
        <v/>
      </c>
      <c r="E772" s="315" t="str">
        <f>IF('Prop C'!D931="","",'Prop C'!D931)</f>
        <v/>
      </c>
      <c r="F772" s="315" t="str">
        <f>IF('Prop C'!E931="","",'Prop C'!E931)</f>
        <v/>
      </c>
      <c r="G772" s="315" t="str">
        <f>IF('Prop C'!F931="","",'Prop C'!F931)</f>
        <v/>
      </c>
      <c r="H772" s="315" t="str">
        <f>IF('Prop C'!G931="","",'Prop C'!G931)</f>
        <v/>
      </c>
      <c r="I772" s="315" t="str">
        <f>IF('Prop C'!H931="","",'Prop C'!H931)</f>
        <v/>
      </c>
      <c r="J772" s="315" t="str">
        <f>IF('Prop C'!I931="","",'Prop C'!I931)</f>
        <v/>
      </c>
      <c r="K772" s="315" t="str">
        <f>IF('Prop C'!J931="","",'Prop C'!J931)</f>
        <v/>
      </c>
      <c r="L772" s="315" t="str">
        <f>IF('Prop C'!K931="","",'Prop C'!K931)</f>
        <v/>
      </c>
      <c r="M772" s="315" t="str">
        <f>IF('Prop C'!L931="","",'Prop C'!L931)</f>
        <v/>
      </c>
      <c r="N772" s="315" t="str">
        <f>IF('Prop C'!M931="","",'Prop C'!M931)</f>
        <v/>
      </c>
      <c r="O772" s="315" t="str">
        <f>IF('Prop C'!N931="","",'Prop C'!N931)</f>
        <v/>
      </c>
      <c r="P772" s="315" t="str">
        <f>IF('Prop C'!O931="","",'Prop C'!O931)</f>
        <v/>
      </c>
    </row>
    <row r="773" spans="1:16" x14ac:dyDescent="0.2">
      <c r="A773" s="45"/>
      <c r="B773" s="728" t="str">
        <f>IF('Prop C'!B932="","",'Prop C'!B932)</f>
        <v/>
      </c>
      <c r="C773" s="729"/>
      <c r="D773" s="315" t="str">
        <f>IF('Prop C'!C932="","",'Prop C'!C932)</f>
        <v/>
      </c>
      <c r="E773" s="315" t="str">
        <f>IF('Prop C'!D932="","",'Prop C'!D932)</f>
        <v/>
      </c>
      <c r="F773" s="315" t="str">
        <f>IF('Prop C'!E932="","",'Prop C'!E932)</f>
        <v/>
      </c>
      <c r="G773" s="315" t="str">
        <f>IF('Prop C'!F932="","",'Prop C'!F932)</f>
        <v/>
      </c>
      <c r="H773" s="315" t="str">
        <f>IF('Prop C'!G932="","",'Prop C'!G932)</f>
        <v/>
      </c>
      <c r="I773" s="315" t="str">
        <f>IF('Prop C'!H932="","",'Prop C'!H932)</f>
        <v/>
      </c>
      <c r="J773" s="315" t="str">
        <f>IF('Prop C'!I932="","",'Prop C'!I932)</f>
        <v/>
      </c>
      <c r="K773" s="315" t="str">
        <f>IF('Prop C'!J932="","",'Prop C'!J932)</f>
        <v/>
      </c>
      <c r="L773" s="315" t="str">
        <f>IF('Prop C'!K932="","",'Prop C'!K932)</f>
        <v/>
      </c>
      <c r="M773" s="315" t="str">
        <f>IF('Prop C'!L932="","",'Prop C'!L932)</f>
        <v/>
      </c>
      <c r="N773" s="315" t="str">
        <f>IF('Prop C'!M932="","",'Prop C'!M932)</f>
        <v/>
      </c>
      <c r="O773" s="315" t="str">
        <f>IF('Prop C'!N932="","",'Prop C'!N932)</f>
        <v/>
      </c>
      <c r="P773" s="315" t="str">
        <f>IF('Prop C'!O932="","",'Prop C'!O932)</f>
        <v/>
      </c>
    </row>
    <row r="774" spans="1:16" x14ac:dyDescent="0.2">
      <c r="A774" s="45"/>
      <c r="B774" s="728" t="str">
        <f>IF('Prop C'!B933="","",'Prop C'!B933)</f>
        <v/>
      </c>
      <c r="C774" s="729"/>
      <c r="D774" s="315" t="str">
        <f>IF('Prop C'!C933="","",'Prop C'!C933)</f>
        <v/>
      </c>
      <c r="E774" s="315" t="str">
        <f>IF('Prop C'!D933="","",'Prop C'!D933)</f>
        <v/>
      </c>
      <c r="F774" s="315" t="str">
        <f>IF('Prop C'!E933="","",'Prop C'!E933)</f>
        <v/>
      </c>
      <c r="G774" s="315" t="str">
        <f>IF('Prop C'!F933="","",'Prop C'!F933)</f>
        <v/>
      </c>
      <c r="H774" s="315" t="str">
        <f>IF('Prop C'!G933="","",'Prop C'!G933)</f>
        <v/>
      </c>
      <c r="I774" s="315" t="str">
        <f>IF('Prop C'!H933="","",'Prop C'!H933)</f>
        <v/>
      </c>
      <c r="J774" s="315" t="str">
        <f>IF('Prop C'!I933="","",'Prop C'!I933)</f>
        <v/>
      </c>
      <c r="K774" s="315" t="str">
        <f>IF('Prop C'!J933="","",'Prop C'!J933)</f>
        <v/>
      </c>
      <c r="L774" s="315" t="str">
        <f>IF('Prop C'!K933="","",'Prop C'!K933)</f>
        <v/>
      </c>
      <c r="M774" s="315" t="str">
        <f>IF('Prop C'!L933="","",'Prop C'!L933)</f>
        <v/>
      </c>
      <c r="N774" s="315" t="str">
        <f>IF('Prop C'!M933="","",'Prop C'!M933)</f>
        <v/>
      </c>
      <c r="O774" s="315" t="str">
        <f>IF('Prop C'!N933="","",'Prop C'!N933)</f>
        <v/>
      </c>
      <c r="P774" s="315" t="str">
        <f>IF('Prop C'!O933="","",'Prop C'!O933)</f>
        <v/>
      </c>
    </row>
    <row r="775" spans="1:16" x14ac:dyDescent="0.2">
      <c r="A775" s="45"/>
      <c r="B775" s="728" t="str">
        <f>IF('Prop C'!B934="","",'Prop C'!B934)</f>
        <v/>
      </c>
      <c r="C775" s="729"/>
      <c r="D775" s="315" t="str">
        <f>IF('Prop C'!C934="","",'Prop C'!C934)</f>
        <v/>
      </c>
      <c r="E775" s="315" t="str">
        <f>IF('Prop C'!D934="","",'Prop C'!D934)</f>
        <v/>
      </c>
      <c r="F775" s="315" t="str">
        <f>IF('Prop C'!E934="","",'Prop C'!E934)</f>
        <v/>
      </c>
      <c r="G775" s="315" t="str">
        <f>IF('Prop C'!F934="","",'Prop C'!F934)</f>
        <v/>
      </c>
      <c r="H775" s="315" t="str">
        <f>IF('Prop C'!G934="","",'Prop C'!G934)</f>
        <v/>
      </c>
      <c r="I775" s="315" t="str">
        <f>IF('Prop C'!H934="","",'Prop C'!H934)</f>
        <v/>
      </c>
      <c r="J775" s="315" t="str">
        <f>IF('Prop C'!I934="","",'Prop C'!I934)</f>
        <v/>
      </c>
      <c r="K775" s="315" t="str">
        <f>IF('Prop C'!J934="","",'Prop C'!J934)</f>
        <v/>
      </c>
      <c r="L775" s="315" t="str">
        <f>IF('Prop C'!K934="","",'Prop C'!K934)</f>
        <v/>
      </c>
      <c r="M775" s="315" t="str">
        <f>IF('Prop C'!L934="","",'Prop C'!L934)</f>
        <v/>
      </c>
      <c r="N775" s="315" t="str">
        <f>IF('Prop C'!M934="","",'Prop C'!M934)</f>
        <v/>
      </c>
      <c r="O775" s="315" t="str">
        <f>IF('Prop C'!N934="","",'Prop C'!N934)</f>
        <v/>
      </c>
      <c r="P775" s="315" t="str">
        <f>IF('Prop C'!O934="","",'Prop C'!O934)</f>
        <v/>
      </c>
    </row>
    <row r="776" spans="1:16" x14ac:dyDescent="0.2">
      <c r="A776" s="45"/>
      <c r="B776" s="728" t="str">
        <f>IF('Prop C'!B935="","",'Prop C'!B935)</f>
        <v/>
      </c>
      <c r="C776" s="729"/>
      <c r="D776" s="315" t="str">
        <f>IF('Prop C'!C935="","",'Prop C'!C935)</f>
        <v/>
      </c>
      <c r="E776" s="315" t="str">
        <f>IF('Prop C'!D935="","",'Prop C'!D935)</f>
        <v/>
      </c>
      <c r="F776" s="315" t="str">
        <f>IF('Prop C'!E935="","",'Prop C'!E935)</f>
        <v/>
      </c>
      <c r="G776" s="315" t="str">
        <f>IF('Prop C'!F935="","",'Prop C'!F935)</f>
        <v/>
      </c>
      <c r="H776" s="315" t="str">
        <f>IF('Prop C'!G935="","",'Prop C'!G935)</f>
        <v/>
      </c>
      <c r="I776" s="315" t="str">
        <f>IF('Prop C'!H935="","",'Prop C'!H935)</f>
        <v/>
      </c>
      <c r="J776" s="315" t="str">
        <f>IF('Prop C'!I935="","",'Prop C'!I935)</f>
        <v/>
      </c>
      <c r="K776" s="315" t="str">
        <f>IF('Prop C'!J935="","",'Prop C'!J935)</f>
        <v/>
      </c>
      <c r="L776" s="315" t="str">
        <f>IF('Prop C'!K935="","",'Prop C'!K935)</f>
        <v/>
      </c>
      <c r="M776" s="315" t="str">
        <f>IF('Prop C'!L935="","",'Prop C'!L935)</f>
        <v/>
      </c>
      <c r="N776" s="315" t="str">
        <f>IF('Prop C'!M935="","",'Prop C'!M935)</f>
        <v/>
      </c>
      <c r="O776" s="315" t="str">
        <f>IF('Prop C'!N935="","",'Prop C'!N935)</f>
        <v/>
      </c>
      <c r="P776" s="315" t="str">
        <f>IF('Prop C'!O935="","",'Prop C'!O935)</f>
        <v/>
      </c>
    </row>
    <row r="777" spans="1:16" x14ac:dyDescent="0.2">
      <c r="A777" s="45"/>
      <c r="B777" s="45"/>
      <c r="C777" s="45"/>
      <c r="D777" s="45"/>
      <c r="E777" s="45"/>
      <c r="F777" s="45"/>
      <c r="G777" s="45"/>
      <c r="H777" s="45"/>
      <c r="I777" s="45"/>
      <c r="J777" s="45"/>
      <c r="K777" s="45"/>
      <c r="L777" s="45"/>
    </row>
    <row r="778" spans="1:16" x14ac:dyDescent="0.2">
      <c r="A778" s="45"/>
      <c r="B778" s="45"/>
      <c r="C778" s="45"/>
      <c r="D778" s="45"/>
      <c r="E778" s="45"/>
      <c r="F778" s="45"/>
      <c r="G778" s="45"/>
      <c r="H778" s="45"/>
      <c r="I778" s="45"/>
      <c r="J778" s="45"/>
      <c r="K778" s="45"/>
      <c r="L778" s="45"/>
    </row>
    <row r="779" spans="1:16" ht="12.75" customHeight="1" x14ac:dyDescent="0.2">
      <c r="C779" s="441" t="s">
        <v>242</v>
      </c>
      <c r="D779" s="441"/>
      <c r="E779" s="441"/>
      <c r="F779" s="441"/>
      <c r="G779" s="718" t="str">
        <f>IF('Prop C'!$D$938="","",'Prop C'!$D$938)</f>
        <v/>
      </c>
      <c r="H779" s="45"/>
      <c r="K779" s="745" t="s">
        <v>262</v>
      </c>
      <c r="L779" s="746"/>
      <c r="M779" s="746"/>
      <c r="N779" s="746"/>
      <c r="O779" s="747"/>
    </row>
    <row r="780" spans="1:16" x14ac:dyDescent="0.2">
      <c r="A780" s="45"/>
      <c r="B780" s="45"/>
      <c r="C780" s="441"/>
      <c r="D780" s="441"/>
      <c r="E780" s="441"/>
      <c r="F780" s="441"/>
      <c r="G780" s="719"/>
      <c r="K780" s="707" t="str">
        <f>IF('Prop C'!$K$938="","",'Prop C'!$K$938)</f>
        <v/>
      </c>
      <c r="L780" s="708"/>
      <c r="M780" s="708"/>
      <c r="N780" s="708"/>
      <c r="O780" s="708"/>
      <c r="P780" s="709"/>
    </row>
    <row r="781" spans="1:16" x14ac:dyDescent="0.2">
      <c r="A781" s="45"/>
      <c r="B781" s="45"/>
      <c r="C781" s="441"/>
      <c r="D781" s="441"/>
      <c r="E781" s="441"/>
      <c r="F781" s="441"/>
      <c r="G781" s="719"/>
      <c r="K781" s="710"/>
      <c r="L781" s="711"/>
      <c r="M781" s="711"/>
      <c r="N781" s="711"/>
      <c r="O781" s="711"/>
      <c r="P781" s="712"/>
    </row>
    <row r="782" spans="1:16" x14ac:dyDescent="0.2">
      <c r="A782" s="45"/>
      <c r="B782" s="45"/>
      <c r="C782" s="441"/>
      <c r="D782" s="441"/>
      <c r="E782" s="441"/>
      <c r="F782" s="441"/>
      <c r="G782" s="720"/>
      <c r="K782" s="713"/>
      <c r="L782" s="714"/>
      <c r="M782" s="714"/>
      <c r="N782" s="714"/>
      <c r="O782" s="714"/>
      <c r="P782" s="715"/>
    </row>
    <row r="783" spans="1:16" x14ac:dyDescent="0.2">
      <c r="A783" s="45"/>
      <c r="B783" s="45"/>
      <c r="C783" s="45"/>
      <c r="D783" s="45"/>
      <c r="E783" s="45"/>
      <c r="F783" s="45"/>
    </row>
    <row r="784" spans="1:16" ht="12.75" customHeight="1" x14ac:dyDescent="0.2">
      <c r="A784" s="45"/>
      <c r="B784" s="45"/>
      <c r="C784" s="721" t="s">
        <v>154</v>
      </c>
      <c r="D784" s="722"/>
      <c r="E784" s="722"/>
      <c r="F784" s="722"/>
      <c r="G784" s="723"/>
      <c r="K784" s="721" t="s">
        <v>155</v>
      </c>
      <c r="L784" s="722"/>
      <c r="M784" s="723"/>
      <c r="N784" s="45"/>
      <c r="O784" s="45"/>
    </row>
    <row r="785" spans="1:16" x14ac:dyDescent="0.2">
      <c r="A785" s="45"/>
      <c r="B785" s="45"/>
      <c r="C785" s="707" t="str">
        <f>IF('Prop A'!$C$944="","",'Prop A'!$C$944)</f>
        <v/>
      </c>
      <c r="D785" s="708"/>
      <c r="E785" s="708"/>
      <c r="F785" s="708"/>
      <c r="G785" s="708"/>
      <c r="H785" s="709"/>
      <c r="K785" s="707" t="str">
        <f>IF('Prop C'!$K$944="","",'Prop C'!$K$944)</f>
        <v/>
      </c>
      <c r="L785" s="708"/>
      <c r="M785" s="708"/>
      <c r="N785" s="708"/>
      <c r="O785" s="708"/>
      <c r="P785" s="709"/>
    </row>
    <row r="786" spans="1:16" x14ac:dyDescent="0.2">
      <c r="A786" s="45"/>
      <c r="B786" s="45"/>
      <c r="C786" s="710"/>
      <c r="D786" s="711"/>
      <c r="E786" s="711"/>
      <c r="F786" s="711"/>
      <c r="G786" s="711"/>
      <c r="H786" s="712"/>
      <c r="K786" s="710"/>
      <c r="L786" s="711"/>
      <c r="M786" s="711"/>
      <c r="N786" s="711"/>
      <c r="O786" s="711"/>
      <c r="P786" s="712"/>
    </row>
    <row r="787" spans="1:16" x14ac:dyDescent="0.2">
      <c r="A787" s="45"/>
      <c r="B787" s="45"/>
      <c r="C787" s="710"/>
      <c r="D787" s="711"/>
      <c r="E787" s="711"/>
      <c r="F787" s="711"/>
      <c r="G787" s="711"/>
      <c r="H787" s="712"/>
      <c r="K787" s="710"/>
      <c r="L787" s="711"/>
      <c r="M787" s="711"/>
      <c r="N787" s="711"/>
      <c r="O787" s="711"/>
      <c r="P787" s="712"/>
    </row>
    <row r="788" spans="1:16" x14ac:dyDescent="0.2">
      <c r="A788" s="45"/>
      <c r="B788" s="45"/>
      <c r="C788" s="710"/>
      <c r="D788" s="711"/>
      <c r="E788" s="711"/>
      <c r="F788" s="711"/>
      <c r="G788" s="711"/>
      <c r="H788" s="712"/>
      <c r="K788" s="710"/>
      <c r="L788" s="711"/>
      <c r="M788" s="711"/>
      <c r="N788" s="711"/>
      <c r="O788" s="711"/>
      <c r="P788" s="712"/>
    </row>
    <row r="789" spans="1:16" x14ac:dyDescent="0.2">
      <c r="A789" s="45"/>
      <c r="B789" s="45"/>
      <c r="C789" s="710"/>
      <c r="D789" s="711"/>
      <c r="E789" s="711"/>
      <c r="F789" s="711"/>
      <c r="G789" s="711"/>
      <c r="H789" s="712"/>
      <c r="K789" s="710"/>
      <c r="L789" s="711"/>
      <c r="M789" s="711"/>
      <c r="N789" s="711"/>
      <c r="O789" s="711"/>
      <c r="P789" s="712"/>
    </row>
    <row r="790" spans="1:16" ht="12.75" customHeight="1" x14ac:dyDescent="0.2">
      <c r="A790" s="45"/>
      <c r="B790" s="45"/>
      <c r="C790" s="710"/>
      <c r="D790" s="711"/>
      <c r="E790" s="711"/>
      <c r="F790" s="711"/>
      <c r="G790" s="711"/>
      <c r="H790" s="712"/>
      <c r="J790" s="45"/>
      <c r="K790" s="710"/>
      <c r="L790" s="711"/>
      <c r="M790" s="711"/>
      <c r="N790" s="711"/>
      <c r="O790" s="711"/>
      <c r="P790" s="712"/>
    </row>
    <row r="791" spans="1:16" ht="12.75" customHeight="1" x14ac:dyDescent="0.2">
      <c r="A791" s="45"/>
      <c r="B791" s="45"/>
      <c r="C791" s="713"/>
      <c r="D791" s="714"/>
      <c r="E791" s="714"/>
      <c r="F791" s="714"/>
      <c r="G791" s="714"/>
      <c r="H791" s="715"/>
      <c r="K791" s="713"/>
      <c r="L791" s="714"/>
      <c r="M791" s="714"/>
      <c r="N791" s="714"/>
      <c r="O791" s="714"/>
      <c r="P791" s="715"/>
    </row>
    <row r="792" spans="1:16" x14ac:dyDescent="0.2">
      <c r="A792" s="45"/>
      <c r="B792" s="45"/>
      <c r="J792" s="45"/>
    </row>
    <row r="793" spans="1:16" x14ac:dyDescent="0.2">
      <c r="A793" s="45"/>
      <c r="B793" s="45"/>
      <c r="C793" s="45"/>
      <c r="D793" s="45"/>
      <c r="E793" s="45"/>
      <c r="F793" s="45"/>
      <c r="J793" s="45"/>
      <c r="K793" s="45"/>
      <c r="L793" s="45"/>
    </row>
    <row r="794" spans="1:16" ht="15" x14ac:dyDescent="0.25">
      <c r="A794" s="45"/>
      <c r="B794" s="203" t="s">
        <v>207</v>
      </c>
      <c r="C794" s="45"/>
      <c r="D794" s="45"/>
      <c r="E794" s="45"/>
      <c r="F794" s="45"/>
      <c r="J794" s="45"/>
      <c r="K794" s="45"/>
      <c r="L794" s="45"/>
    </row>
    <row r="795" spans="1:16" ht="12.75" customHeight="1" x14ac:dyDescent="0.2">
      <c r="A795" s="45"/>
      <c r="B795" s="45"/>
      <c r="C795" s="45"/>
      <c r="D795" s="45"/>
      <c r="E795" s="45"/>
      <c r="F795" s="45"/>
      <c r="J795" s="45"/>
      <c r="K795" s="45"/>
      <c r="L795" s="45"/>
    </row>
    <row r="796" spans="1:16" ht="12.75" customHeight="1" x14ac:dyDescent="0.2">
      <c r="A796" s="45"/>
      <c r="B796" s="45"/>
      <c r="C796" s="457" t="s">
        <v>132</v>
      </c>
      <c r="D796" s="457"/>
      <c r="E796" s="457"/>
      <c r="F796" s="458"/>
      <c r="G796" s="718" t="str">
        <f>IF('Prop C'!$D$953="","",'Prop C'!$D$953)</f>
        <v>Sim</v>
      </c>
      <c r="J796" s="426" t="s">
        <v>133</v>
      </c>
      <c r="K796" s="426"/>
      <c r="L796" s="426"/>
      <c r="M796" s="427"/>
      <c r="N796" s="718" t="str">
        <f>IF('Prop C'!$K$953="","",'Prop C'!$K$953)</f>
        <v/>
      </c>
    </row>
    <row r="797" spans="1:16" x14ac:dyDescent="0.2">
      <c r="A797" s="45"/>
      <c r="B797" s="45"/>
      <c r="C797" s="457"/>
      <c r="D797" s="457"/>
      <c r="E797" s="457"/>
      <c r="F797" s="458"/>
      <c r="G797" s="719"/>
      <c r="J797" s="426"/>
      <c r="K797" s="426"/>
      <c r="L797" s="426"/>
      <c r="M797" s="427"/>
      <c r="N797" s="719"/>
    </row>
    <row r="798" spans="1:16" x14ac:dyDescent="0.2">
      <c r="A798" s="45"/>
      <c r="B798" s="45"/>
      <c r="C798" s="457"/>
      <c r="D798" s="457"/>
      <c r="E798" s="457"/>
      <c r="F798" s="458"/>
      <c r="G798" s="720"/>
      <c r="J798" s="426"/>
      <c r="K798" s="426"/>
      <c r="L798" s="426"/>
      <c r="M798" s="427"/>
      <c r="N798" s="720"/>
    </row>
    <row r="799" spans="1:16" x14ac:dyDescent="0.2">
      <c r="A799" s="45"/>
      <c r="B799" s="45"/>
      <c r="C799" s="45"/>
      <c r="D799" s="45"/>
      <c r="E799" s="45"/>
      <c r="F799" s="45"/>
      <c r="J799" s="45"/>
      <c r="K799" s="45"/>
      <c r="L799" s="45"/>
    </row>
    <row r="800" spans="1:16" x14ac:dyDescent="0.2">
      <c r="A800" s="45"/>
      <c r="B800" s="45"/>
      <c r="C800" s="45"/>
      <c r="D800" s="45"/>
      <c r="E800" s="45"/>
      <c r="F800" s="45"/>
      <c r="J800" s="45"/>
      <c r="K800" s="730" t="s">
        <v>212</v>
      </c>
      <c r="L800" s="731"/>
      <c r="M800" s="731"/>
      <c r="N800" s="731"/>
      <c r="O800" s="732"/>
    </row>
    <row r="801" spans="1:16" x14ac:dyDescent="0.2">
      <c r="A801" s="45"/>
      <c r="B801" s="45"/>
      <c r="C801" s="45"/>
      <c r="D801" s="45"/>
      <c r="E801" s="45"/>
      <c r="F801" s="45"/>
      <c r="J801" s="45"/>
      <c r="K801" s="733"/>
      <c r="L801" s="734"/>
      <c r="M801" s="734"/>
      <c r="N801" s="734"/>
      <c r="O801" s="735"/>
    </row>
    <row r="802" spans="1:16" ht="12.75" customHeight="1" x14ac:dyDescent="0.2">
      <c r="A802" s="45"/>
      <c r="B802" s="45"/>
      <c r="C802" s="721" t="s">
        <v>131</v>
      </c>
      <c r="D802" s="722"/>
      <c r="E802" s="722"/>
      <c r="F802" s="722"/>
      <c r="G802" s="723"/>
      <c r="J802" s="45"/>
      <c r="K802" s="736"/>
      <c r="L802" s="737"/>
      <c r="M802" s="737"/>
      <c r="N802" s="737"/>
      <c r="O802" s="738"/>
    </row>
    <row r="803" spans="1:16" x14ac:dyDescent="0.2">
      <c r="A803" s="45"/>
      <c r="B803" s="45"/>
      <c r="C803" s="707" t="str">
        <f>IF('Prop C'!$D$955="","",'Prop C'!$D$955)</f>
        <v/>
      </c>
      <c r="D803" s="708"/>
      <c r="E803" s="708"/>
      <c r="F803" s="708"/>
      <c r="G803" s="708"/>
      <c r="H803" s="709"/>
      <c r="J803" s="45"/>
      <c r="K803" s="748" t="str">
        <f>IF('Prop C'!$K$955="","",'Prop C'!$K$955)</f>
        <v/>
      </c>
      <c r="L803" s="749"/>
      <c r="M803" s="749"/>
      <c r="N803" s="749"/>
      <c r="O803" s="749"/>
      <c r="P803" s="750"/>
    </row>
    <row r="804" spans="1:16" x14ac:dyDescent="0.2">
      <c r="A804" s="45"/>
      <c r="B804" s="45"/>
      <c r="C804" s="710"/>
      <c r="D804" s="711"/>
      <c r="E804" s="711"/>
      <c r="F804" s="711"/>
      <c r="G804" s="711"/>
      <c r="H804" s="712"/>
      <c r="J804" s="45"/>
      <c r="K804" s="751"/>
      <c r="L804" s="752"/>
      <c r="M804" s="752"/>
      <c r="N804" s="752"/>
      <c r="O804" s="752"/>
      <c r="P804" s="753"/>
    </row>
    <row r="805" spans="1:16" x14ac:dyDescent="0.2">
      <c r="A805" s="45"/>
      <c r="B805" s="45"/>
      <c r="C805" s="710"/>
      <c r="D805" s="711"/>
      <c r="E805" s="711"/>
      <c r="F805" s="711"/>
      <c r="G805" s="711"/>
      <c r="H805" s="712"/>
      <c r="J805" s="45"/>
      <c r="K805" s="751"/>
      <c r="L805" s="752"/>
      <c r="M805" s="752"/>
      <c r="N805" s="752"/>
      <c r="O805" s="752"/>
      <c r="P805" s="753"/>
    </row>
    <row r="806" spans="1:16" x14ac:dyDescent="0.2">
      <c r="A806" s="45"/>
      <c r="B806" s="45"/>
      <c r="C806" s="710"/>
      <c r="D806" s="711"/>
      <c r="E806" s="711"/>
      <c r="F806" s="711"/>
      <c r="G806" s="711"/>
      <c r="H806" s="712"/>
      <c r="J806" s="45"/>
      <c r="K806" s="751"/>
      <c r="L806" s="752"/>
      <c r="M806" s="752"/>
      <c r="N806" s="752"/>
      <c r="O806" s="752"/>
      <c r="P806" s="753"/>
    </row>
    <row r="807" spans="1:16" x14ac:dyDescent="0.2">
      <c r="A807" s="45"/>
      <c r="B807" s="45"/>
      <c r="C807" s="710"/>
      <c r="D807" s="711"/>
      <c r="E807" s="711"/>
      <c r="F807" s="711"/>
      <c r="G807" s="711"/>
      <c r="H807" s="712"/>
      <c r="J807" s="45"/>
      <c r="K807" s="751"/>
      <c r="L807" s="752"/>
      <c r="M807" s="752"/>
      <c r="N807" s="752"/>
      <c r="O807" s="752"/>
      <c r="P807" s="753"/>
    </row>
    <row r="808" spans="1:16" x14ac:dyDescent="0.2">
      <c r="A808" s="45"/>
      <c r="B808" s="45"/>
      <c r="C808" s="710"/>
      <c r="D808" s="711"/>
      <c r="E808" s="711"/>
      <c r="F808" s="711"/>
      <c r="G808" s="711"/>
      <c r="H808" s="712"/>
      <c r="J808" s="45"/>
      <c r="K808" s="751"/>
      <c r="L808" s="752"/>
      <c r="M808" s="752"/>
      <c r="N808" s="752"/>
      <c r="O808" s="752"/>
      <c r="P808" s="753"/>
    </row>
    <row r="809" spans="1:16" x14ac:dyDescent="0.2">
      <c r="A809" s="45"/>
      <c r="B809" s="45"/>
      <c r="C809" s="713"/>
      <c r="D809" s="714"/>
      <c r="E809" s="714"/>
      <c r="F809" s="714"/>
      <c r="G809" s="714"/>
      <c r="H809" s="715"/>
      <c r="J809" s="45"/>
      <c r="K809" s="754"/>
      <c r="L809" s="755"/>
      <c r="M809" s="755"/>
      <c r="N809" s="755"/>
      <c r="O809" s="755"/>
      <c r="P809" s="756"/>
    </row>
    <row r="810" spans="1:16" x14ac:dyDescent="0.2">
      <c r="A810" s="45"/>
      <c r="B810" s="45"/>
      <c r="C810" s="45"/>
      <c r="D810" s="45"/>
      <c r="E810" s="45"/>
      <c r="F810" s="45"/>
      <c r="J810" s="45"/>
      <c r="K810" s="45"/>
      <c r="L810" s="45"/>
    </row>
    <row r="811" spans="1:16" x14ac:dyDescent="0.2">
      <c r="A811" s="45"/>
      <c r="B811" s="45"/>
      <c r="C811" s="457" t="s">
        <v>134</v>
      </c>
      <c r="D811" s="457"/>
      <c r="E811" s="457"/>
      <c r="F811" s="458"/>
      <c r="G811" s="718" t="str">
        <f>IF('Prop C'!$D$961="","",'Prop C'!$D$961)</f>
        <v/>
      </c>
      <c r="J811" s="426" t="s">
        <v>135</v>
      </c>
      <c r="K811" s="426"/>
      <c r="L811" s="426"/>
      <c r="M811" s="427"/>
      <c r="N811" s="718" t="str">
        <f>IF('Prop C'!$K$961="","",'Prop C'!$K$961)</f>
        <v/>
      </c>
    </row>
    <row r="812" spans="1:16" x14ac:dyDescent="0.2">
      <c r="A812" s="45"/>
      <c r="B812" s="45"/>
      <c r="C812" s="457"/>
      <c r="D812" s="457"/>
      <c r="E812" s="457"/>
      <c r="F812" s="458"/>
      <c r="G812" s="719"/>
      <c r="J812" s="426"/>
      <c r="K812" s="426"/>
      <c r="L812" s="426"/>
      <c r="M812" s="427"/>
      <c r="N812" s="719"/>
    </row>
    <row r="813" spans="1:16" x14ac:dyDescent="0.2">
      <c r="A813" s="45"/>
      <c r="B813" s="45"/>
      <c r="C813" s="457"/>
      <c r="D813" s="457"/>
      <c r="E813" s="457"/>
      <c r="F813" s="458"/>
      <c r="G813" s="720"/>
      <c r="J813" s="426"/>
      <c r="K813" s="426"/>
      <c r="L813" s="426"/>
      <c r="M813" s="427"/>
      <c r="N813" s="720"/>
    </row>
    <row r="814" spans="1:16" x14ac:dyDescent="0.2">
      <c r="A814" s="45"/>
      <c r="B814" s="45"/>
      <c r="C814" s="45"/>
      <c r="D814" s="45"/>
      <c r="E814" s="45"/>
      <c r="F814" s="45"/>
      <c r="J814" s="45"/>
      <c r="K814" s="45"/>
      <c r="L814" s="45"/>
    </row>
    <row r="815" spans="1:16" x14ac:dyDescent="0.2">
      <c r="A815" s="45"/>
      <c r="B815" s="45"/>
      <c r="C815" s="457" t="s">
        <v>264</v>
      </c>
      <c r="D815" s="457"/>
      <c r="E815" s="457"/>
      <c r="F815" s="458"/>
      <c r="G815" s="718" t="str">
        <f>IF('Prop C'!$D$963="","",'Prop C'!$D$963)</f>
        <v/>
      </c>
      <c r="J815" s="426" t="s">
        <v>136</v>
      </c>
      <c r="K815" s="426"/>
      <c r="L815" s="426"/>
      <c r="M815" s="427"/>
      <c r="N815" s="718" t="str">
        <f>IF('Prop C'!$K$963="","",'Prop C'!$K$963)</f>
        <v/>
      </c>
    </row>
    <row r="816" spans="1:16" x14ac:dyDescent="0.2">
      <c r="A816" s="45"/>
      <c r="B816" s="45"/>
      <c r="C816" s="457"/>
      <c r="D816" s="457"/>
      <c r="E816" s="457"/>
      <c r="F816" s="458"/>
      <c r="G816" s="719"/>
      <c r="J816" s="426"/>
      <c r="K816" s="426"/>
      <c r="L816" s="426"/>
      <c r="M816" s="427"/>
      <c r="N816" s="719"/>
    </row>
    <row r="817" spans="1:16" x14ac:dyDescent="0.2">
      <c r="A817" s="45"/>
      <c r="B817" s="45"/>
      <c r="C817" s="457"/>
      <c r="D817" s="457"/>
      <c r="E817" s="457"/>
      <c r="F817" s="458"/>
      <c r="G817" s="720"/>
      <c r="J817" s="426"/>
      <c r="K817" s="426"/>
      <c r="L817" s="426"/>
      <c r="M817" s="427"/>
      <c r="N817" s="720"/>
    </row>
    <row r="818" spans="1:16" x14ac:dyDescent="0.2">
      <c r="A818" s="45"/>
      <c r="B818" s="45"/>
      <c r="C818" s="45"/>
      <c r="D818" s="45"/>
      <c r="E818" s="45"/>
      <c r="F818" s="45"/>
      <c r="J818" s="45"/>
      <c r="K818" s="45"/>
      <c r="L818" s="45"/>
    </row>
    <row r="819" spans="1:16" ht="12.75" customHeight="1" x14ac:dyDescent="0.2">
      <c r="A819" s="45"/>
      <c r="B819" s="45"/>
      <c r="C819" s="721" t="s">
        <v>164</v>
      </c>
      <c r="D819" s="722"/>
      <c r="E819" s="722"/>
      <c r="F819" s="722"/>
      <c r="G819" s="723"/>
      <c r="J819" s="334"/>
      <c r="K819" s="334"/>
      <c r="L819" s="334"/>
    </row>
    <row r="820" spans="1:16" x14ac:dyDescent="0.2">
      <c r="A820" s="45"/>
      <c r="B820" s="45"/>
      <c r="C820" s="707" t="str">
        <f>IF('Prop C'!$D$965="","",'Prop C'!$D$965)</f>
        <v/>
      </c>
      <c r="D820" s="708"/>
      <c r="E820" s="708"/>
      <c r="F820" s="708"/>
      <c r="G820" s="708"/>
      <c r="H820" s="709"/>
      <c r="J820" s="334"/>
      <c r="K820" s="334"/>
      <c r="L820" s="334"/>
      <c r="M820" s="332" t="s">
        <v>165</v>
      </c>
      <c r="N820" s="724" t="str">
        <f>IF('Prop C'!$K$965="","",'Prop C'!$K$965)</f>
        <v/>
      </c>
      <c r="O820" s="725"/>
    </row>
    <row r="821" spans="1:16" x14ac:dyDescent="0.2">
      <c r="A821" s="45"/>
      <c r="B821" s="45"/>
      <c r="C821" s="710"/>
      <c r="D821" s="711"/>
      <c r="E821" s="711"/>
      <c r="F821" s="711"/>
      <c r="G821" s="711"/>
      <c r="H821" s="712"/>
      <c r="J821" s="334"/>
      <c r="K821" s="334"/>
      <c r="L821" s="334"/>
      <c r="M821" s="347"/>
      <c r="N821" s="35"/>
    </row>
    <row r="822" spans="1:16" x14ac:dyDescent="0.2">
      <c r="A822" s="45"/>
      <c r="B822" s="45"/>
      <c r="C822" s="710"/>
      <c r="D822" s="711"/>
      <c r="E822" s="711"/>
      <c r="F822" s="711"/>
      <c r="G822" s="711"/>
      <c r="H822" s="712"/>
      <c r="J822" s="45"/>
      <c r="K822" s="45"/>
      <c r="L822" s="45"/>
      <c r="M822" s="347"/>
      <c r="N822" s="35"/>
    </row>
    <row r="823" spans="1:16" ht="12.75" customHeight="1" x14ac:dyDescent="0.2">
      <c r="A823" s="45"/>
      <c r="B823" s="45"/>
      <c r="C823" s="710"/>
      <c r="D823" s="711"/>
      <c r="E823" s="711"/>
      <c r="F823" s="711"/>
      <c r="G823" s="711"/>
      <c r="H823" s="712"/>
      <c r="J823" s="461" t="s">
        <v>166</v>
      </c>
      <c r="K823" s="461"/>
      <c r="L823" s="461"/>
      <c r="M823" s="461"/>
      <c r="N823" s="697" t="str">
        <f>IF('Prop A'!$D$971="","",'Prop A'!$D$971)</f>
        <v/>
      </c>
      <c r="O823" s="698"/>
    </row>
    <row r="824" spans="1:16" x14ac:dyDescent="0.2">
      <c r="A824" s="45"/>
      <c r="B824" s="45"/>
      <c r="C824" s="710"/>
      <c r="D824" s="711"/>
      <c r="E824" s="711"/>
      <c r="F824" s="711"/>
      <c r="G824" s="711"/>
      <c r="H824" s="712"/>
      <c r="J824" s="461"/>
      <c r="K824" s="461"/>
      <c r="L824" s="461"/>
      <c r="M824" s="461"/>
      <c r="N824" s="699"/>
      <c r="O824" s="700"/>
    </row>
    <row r="825" spans="1:16" x14ac:dyDescent="0.2">
      <c r="A825" s="45"/>
      <c r="B825" s="45"/>
      <c r="C825" s="710"/>
      <c r="D825" s="711"/>
      <c r="E825" s="711"/>
      <c r="F825" s="711"/>
      <c r="G825" s="711"/>
      <c r="H825" s="712"/>
      <c r="J825" s="45"/>
      <c r="K825" s="45"/>
      <c r="L825" s="45"/>
    </row>
    <row r="826" spans="1:16" x14ac:dyDescent="0.2">
      <c r="A826" s="45"/>
      <c r="B826" s="45"/>
      <c r="C826" s="713"/>
      <c r="D826" s="714"/>
      <c r="E826" s="714"/>
      <c r="F826" s="714"/>
      <c r="G826" s="714"/>
      <c r="H826" s="715"/>
      <c r="J826" s="45"/>
      <c r="K826" s="45"/>
      <c r="L826" s="45"/>
    </row>
    <row r="827" spans="1:16" x14ac:dyDescent="0.2">
      <c r="A827" s="45"/>
      <c r="B827" s="45"/>
      <c r="C827" s="45"/>
      <c r="D827" s="45"/>
      <c r="E827" s="45"/>
      <c r="F827" s="45"/>
      <c r="J827" s="45"/>
      <c r="K827" s="45"/>
      <c r="L827" s="45"/>
    </row>
    <row r="828" spans="1:16" ht="12.75" customHeight="1" x14ac:dyDescent="0.2">
      <c r="A828" s="45"/>
      <c r="C828" s="461" t="s">
        <v>244</v>
      </c>
      <c r="D828" s="461"/>
      <c r="E828" s="461"/>
      <c r="F828" s="427"/>
      <c r="G828" s="697" t="str">
        <f>IF('Prop C'!$K$971="","",'Prop C'!$K$971)</f>
        <v/>
      </c>
      <c r="H828" s="698"/>
      <c r="K828" s="701" t="s">
        <v>245</v>
      </c>
      <c r="L828" s="702"/>
      <c r="M828" s="702"/>
      <c r="N828" s="702"/>
      <c r="O828" s="703"/>
    </row>
    <row r="829" spans="1:16" ht="12.75" customHeight="1" x14ac:dyDescent="0.2">
      <c r="A829" s="45"/>
      <c r="C829" s="461"/>
      <c r="D829" s="461"/>
      <c r="E829" s="461"/>
      <c r="F829" s="427"/>
      <c r="G829" s="699"/>
      <c r="H829" s="700"/>
      <c r="K829" s="704"/>
      <c r="L829" s="705"/>
      <c r="M829" s="705"/>
      <c r="N829" s="705"/>
      <c r="O829" s="706"/>
    </row>
    <row r="830" spans="1:16" x14ac:dyDescent="0.2">
      <c r="A830" s="45"/>
      <c r="B830" s="45"/>
      <c r="C830" s="45"/>
      <c r="D830" s="45"/>
      <c r="E830" s="45"/>
      <c r="F830" s="45"/>
      <c r="J830" s="45"/>
      <c r="K830" s="707" t="str">
        <f>IF('Prop C'!$D$977="","",'Prop C'!$D$977)</f>
        <v/>
      </c>
      <c r="L830" s="708"/>
      <c r="M830" s="708"/>
      <c r="N830" s="708"/>
      <c r="O830" s="708"/>
      <c r="P830" s="709"/>
    </row>
    <row r="831" spans="1:16" ht="12.75" customHeight="1" x14ac:dyDescent="0.2">
      <c r="A831" s="45"/>
      <c r="B831" s="45"/>
      <c r="C831" s="45"/>
      <c r="D831" s="45"/>
      <c r="E831" s="45"/>
      <c r="F831" s="45"/>
      <c r="J831" s="45"/>
      <c r="K831" s="710"/>
      <c r="L831" s="711"/>
      <c r="M831" s="711"/>
      <c r="N831" s="711"/>
      <c r="O831" s="711"/>
      <c r="P831" s="712"/>
    </row>
    <row r="832" spans="1:16" ht="12.75" customHeight="1" x14ac:dyDescent="0.2">
      <c r="A832" s="45"/>
      <c r="B832" s="716" t="s">
        <v>243</v>
      </c>
      <c r="C832" s="716"/>
      <c r="D832" s="716"/>
      <c r="E832" s="716"/>
      <c r="F832" s="717"/>
      <c r="G832" s="718" t="str">
        <f>IF('Prop C'!$K$977="","",'Prop C'!$K$977)</f>
        <v/>
      </c>
      <c r="J832" s="45"/>
      <c r="K832" s="710"/>
      <c r="L832" s="711"/>
      <c r="M832" s="711"/>
      <c r="N832" s="711"/>
      <c r="O832" s="711"/>
      <c r="P832" s="712"/>
    </row>
    <row r="833" spans="1:16" x14ac:dyDescent="0.2">
      <c r="A833" s="45"/>
      <c r="B833" s="716"/>
      <c r="C833" s="716"/>
      <c r="D833" s="716"/>
      <c r="E833" s="716"/>
      <c r="F833" s="717"/>
      <c r="G833" s="719"/>
      <c r="J833" s="45"/>
      <c r="K833" s="710"/>
      <c r="L833" s="711"/>
      <c r="M833" s="711"/>
      <c r="N833" s="711"/>
      <c r="O833" s="711"/>
      <c r="P833" s="712"/>
    </row>
    <row r="834" spans="1:16" x14ac:dyDescent="0.2">
      <c r="A834" s="45"/>
      <c r="B834" s="716"/>
      <c r="C834" s="716"/>
      <c r="D834" s="716"/>
      <c r="E834" s="716"/>
      <c r="F834" s="717"/>
      <c r="G834" s="719"/>
      <c r="J834" s="45"/>
      <c r="K834" s="710"/>
      <c r="L834" s="711"/>
      <c r="M834" s="711"/>
      <c r="N834" s="711"/>
      <c r="O834" s="711"/>
      <c r="P834" s="712"/>
    </row>
    <row r="835" spans="1:16" x14ac:dyDescent="0.2">
      <c r="A835" s="45"/>
      <c r="B835" s="716"/>
      <c r="C835" s="716"/>
      <c r="D835" s="716"/>
      <c r="E835" s="716"/>
      <c r="F835" s="717"/>
      <c r="G835" s="720"/>
      <c r="J835" s="45"/>
      <c r="K835" s="710"/>
      <c r="L835" s="711"/>
      <c r="M835" s="711"/>
      <c r="N835" s="711"/>
      <c r="O835" s="711"/>
      <c r="P835" s="712"/>
    </row>
    <row r="836" spans="1:16" x14ac:dyDescent="0.2">
      <c r="A836" s="45"/>
      <c r="B836" s="45"/>
      <c r="C836" s="45"/>
      <c r="D836" s="45"/>
      <c r="E836" s="45"/>
      <c r="F836" s="45"/>
      <c r="J836" s="45"/>
      <c r="K836" s="713"/>
      <c r="L836" s="714"/>
      <c r="M836" s="714"/>
      <c r="N836" s="714"/>
      <c r="O836" s="714"/>
      <c r="P836" s="715"/>
    </row>
    <row r="837" spans="1:16" x14ac:dyDescent="0.2">
      <c r="A837" s="45"/>
      <c r="J837" s="45"/>
    </row>
    <row r="838" spans="1:16" ht="12.75" customHeight="1" x14ac:dyDescent="0.2">
      <c r="A838" s="45"/>
      <c r="B838" s="457" t="s">
        <v>246</v>
      </c>
      <c r="C838" s="457"/>
      <c r="D838" s="457"/>
      <c r="E838" s="457"/>
      <c r="F838" s="458"/>
      <c r="G838" s="718" t="str">
        <f>IF('Prop C'!$D$983="","",'Prop C'!$D$983)</f>
        <v/>
      </c>
      <c r="I838" s="457" t="s">
        <v>247</v>
      </c>
      <c r="J838" s="457"/>
      <c r="K838" s="457"/>
      <c r="L838" s="457"/>
      <c r="M838" s="458"/>
      <c r="N838" s="718" t="str">
        <f>IF('Prop C'!$K$983="","",'Prop C'!$K$983)</f>
        <v/>
      </c>
    </row>
    <row r="839" spans="1:16" x14ac:dyDescent="0.2">
      <c r="A839" s="45"/>
      <c r="B839" s="457"/>
      <c r="C839" s="457"/>
      <c r="D839" s="457"/>
      <c r="E839" s="457"/>
      <c r="F839" s="458"/>
      <c r="G839" s="719"/>
      <c r="I839" s="457"/>
      <c r="J839" s="457"/>
      <c r="K839" s="457"/>
      <c r="L839" s="457"/>
      <c r="M839" s="458"/>
      <c r="N839" s="719"/>
    </row>
    <row r="840" spans="1:16" x14ac:dyDescent="0.2">
      <c r="A840" s="45"/>
      <c r="B840" s="457"/>
      <c r="C840" s="457"/>
      <c r="D840" s="457"/>
      <c r="E840" s="457"/>
      <c r="F840" s="458"/>
      <c r="G840" s="719"/>
      <c r="I840" s="457"/>
      <c r="J840" s="457"/>
      <c r="K840" s="457"/>
      <c r="L840" s="457"/>
      <c r="M840" s="458"/>
      <c r="N840" s="719"/>
    </row>
    <row r="841" spans="1:16" x14ac:dyDescent="0.2">
      <c r="A841" s="45"/>
      <c r="B841" s="457"/>
      <c r="C841" s="457"/>
      <c r="D841" s="457"/>
      <c r="E841" s="457"/>
      <c r="F841" s="458"/>
      <c r="G841" s="720"/>
      <c r="I841" s="457"/>
      <c r="J841" s="457"/>
      <c r="K841" s="457"/>
      <c r="L841" s="457"/>
      <c r="M841" s="458"/>
      <c r="N841" s="720"/>
    </row>
    <row r="842" spans="1:16" x14ac:dyDescent="0.2">
      <c r="A842" s="45"/>
      <c r="J842" s="45"/>
    </row>
    <row r="843" spans="1:16" ht="12.75" customHeight="1" x14ac:dyDescent="0.2">
      <c r="A843" s="45"/>
      <c r="B843" s="457" t="s">
        <v>283</v>
      </c>
      <c r="C843" s="457"/>
      <c r="D843" s="457"/>
      <c r="E843" s="457"/>
      <c r="F843" s="458"/>
      <c r="G843" s="718" t="str">
        <f>IF('Prop C'!$D$985="","",'Prop C'!$D$985)</f>
        <v/>
      </c>
      <c r="J843" s="45"/>
    </row>
    <row r="844" spans="1:16" x14ac:dyDescent="0.2">
      <c r="A844" s="45"/>
      <c r="B844" s="457"/>
      <c r="C844" s="457"/>
      <c r="D844" s="457"/>
      <c r="E844" s="457"/>
      <c r="F844" s="458"/>
      <c r="G844" s="719"/>
      <c r="J844" s="45"/>
    </row>
    <row r="845" spans="1:16" x14ac:dyDescent="0.2">
      <c r="A845" s="45"/>
      <c r="B845" s="457"/>
      <c r="C845" s="457"/>
      <c r="D845" s="457"/>
      <c r="E845" s="457"/>
      <c r="F845" s="458"/>
      <c r="G845" s="719"/>
      <c r="J845" s="45"/>
    </row>
    <row r="846" spans="1:16" x14ac:dyDescent="0.2">
      <c r="A846" s="45"/>
      <c r="B846" s="457"/>
      <c r="C846" s="457"/>
      <c r="D846" s="457"/>
      <c r="E846" s="457"/>
      <c r="F846" s="458"/>
      <c r="G846" s="720"/>
      <c r="J846" s="45"/>
    </row>
    <row r="847" spans="1:16" x14ac:dyDescent="0.2">
      <c r="A847" s="45"/>
      <c r="J847" s="45"/>
    </row>
    <row r="848" spans="1:16" x14ac:dyDescent="0.2">
      <c r="A848" s="45"/>
      <c r="B848" s="45"/>
      <c r="C848" s="45"/>
      <c r="D848" s="45"/>
      <c r="E848" s="45"/>
      <c r="F848" s="45"/>
      <c r="J848" s="45"/>
    </row>
    <row r="849" spans="1:17" ht="15" x14ac:dyDescent="0.25">
      <c r="A849" s="45"/>
      <c r="B849" s="203" t="s">
        <v>208</v>
      </c>
      <c r="C849" s="45"/>
      <c r="D849" s="45"/>
      <c r="E849" s="45"/>
      <c r="F849" s="45"/>
      <c r="J849" s="45"/>
      <c r="K849" s="45"/>
      <c r="L849" s="45"/>
    </row>
    <row r="850" spans="1:17" x14ac:dyDescent="0.2">
      <c r="A850" s="45"/>
      <c r="B850" s="45"/>
      <c r="C850" s="45"/>
      <c r="D850" s="45"/>
      <c r="E850" s="45"/>
      <c r="F850" s="45"/>
      <c r="J850" s="45"/>
      <c r="K850" s="45"/>
      <c r="L850" s="45"/>
    </row>
    <row r="851" spans="1:17" x14ac:dyDescent="0.2">
      <c r="C851" s="742" t="s">
        <v>73</v>
      </c>
      <c r="D851" s="743"/>
      <c r="E851" s="45"/>
      <c r="F851" s="45"/>
      <c r="J851" s="60" t="s">
        <v>74</v>
      </c>
      <c r="K851" s="45"/>
      <c r="L851" s="45"/>
      <c r="M851" s="45"/>
      <c r="N851" s="45"/>
    </row>
    <row r="852" spans="1:17" x14ac:dyDescent="0.2">
      <c r="A852" s="45"/>
      <c r="C852" s="757" t="str">
        <f>IF('Prop C'!$B$991="","",'Prop C'!$B$991)</f>
        <v/>
      </c>
      <c r="D852" s="758"/>
      <c r="E852" s="758"/>
      <c r="F852" s="758"/>
      <c r="G852" s="758"/>
      <c r="H852" s="759"/>
      <c r="J852" s="757" t="str">
        <f>IF('Prop C'!$H$991="","",'Prop C'!$H$991)</f>
        <v/>
      </c>
      <c r="K852" s="758"/>
      <c r="L852" s="758"/>
      <c r="M852" s="758"/>
      <c r="N852" s="758"/>
      <c r="O852" s="759"/>
    </row>
    <row r="853" spans="1:17" x14ac:dyDescent="0.2">
      <c r="A853" s="45"/>
      <c r="C853" s="760"/>
      <c r="D853" s="761"/>
      <c r="E853" s="761"/>
      <c r="F853" s="761"/>
      <c r="G853" s="761"/>
      <c r="H853" s="762"/>
      <c r="J853" s="760"/>
      <c r="K853" s="761"/>
      <c r="L853" s="761"/>
      <c r="M853" s="761"/>
      <c r="N853" s="761"/>
      <c r="O853" s="762"/>
    </row>
    <row r="854" spans="1:17" x14ac:dyDescent="0.2">
      <c r="A854" s="45"/>
      <c r="C854" s="760"/>
      <c r="D854" s="761"/>
      <c r="E854" s="761"/>
      <c r="F854" s="761"/>
      <c r="G854" s="761"/>
      <c r="H854" s="762"/>
      <c r="J854" s="760"/>
      <c r="K854" s="761"/>
      <c r="L854" s="761"/>
      <c r="M854" s="761"/>
      <c r="N854" s="761"/>
      <c r="O854" s="762"/>
    </row>
    <row r="855" spans="1:17" x14ac:dyDescent="0.2">
      <c r="A855" s="45"/>
      <c r="C855" s="760"/>
      <c r="D855" s="761"/>
      <c r="E855" s="761"/>
      <c r="F855" s="761"/>
      <c r="G855" s="761"/>
      <c r="H855" s="762"/>
      <c r="J855" s="760"/>
      <c r="K855" s="761"/>
      <c r="L855" s="761"/>
      <c r="M855" s="761"/>
      <c r="N855" s="761"/>
      <c r="O855" s="762"/>
    </row>
    <row r="856" spans="1:17" x14ac:dyDescent="0.2">
      <c r="A856" s="45"/>
      <c r="C856" s="760"/>
      <c r="D856" s="761"/>
      <c r="E856" s="761"/>
      <c r="F856" s="761"/>
      <c r="G856" s="761"/>
      <c r="H856" s="762"/>
      <c r="J856" s="760"/>
      <c r="K856" s="761"/>
      <c r="L856" s="761"/>
      <c r="M856" s="761"/>
      <c r="N856" s="761"/>
      <c r="O856" s="762"/>
    </row>
    <row r="857" spans="1:17" x14ac:dyDescent="0.2">
      <c r="A857" s="45"/>
      <c r="C857" s="760"/>
      <c r="D857" s="761"/>
      <c r="E857" s="761"/>
      <c r="F857" s="761"/>
      <c r="G857" s="761"/>
      <c r="H857" s="762"/>
      <c r="J857" s="760"/>
      <c r="K857" s="761"/>
      <c r="L857" s="761"/>
      <c r="M857" s="761"/>
      <c r="N857" s="761"/>
      <c r="O857" s="762"/>
    </row>
    <row r="858" spans="1:17" x14ac:dyDescent="0.2">
      <c r="A858" s="45"/>
      <c r="C858" s="763"/>
      <c r="D858" s="764"/>
      <c r="E858" s="764"/>
      <c r="F858" s="764"/>
      <c r="G858" s="764"/>
      <c r="H858" s="765"/>
      <c r="J858" s="763"/>
      <c r="K858" s="764"/>
      <c r="L858" s="764"/>
      <c r="M858" s="764"/>
      <c r="N858" s="764"/>
      <c r="O858" s="765"/>
    </row>
    <row r="859" spans="1:17" x14ac:dyDescent="0.2">
      <c r="A859" s="45"/>
      <c r="B859" s="45"/>
      <c r="C859" s="45"/>
      <c r="D859" s="45"/>
      <c r="E859" s="45"/>
      <c r="F859" s="45"/>
      <c r="G859" s="45"/>
      <c r="H859" s="45"/>
      <c r="I859" s="45"/>
      <c r="J859" s="45"/>
      <c r="K859" s="45"/>
      <c r="L859" s="45"/>
    </row>
    <row r="860" spans="1:17" x14ac:dyDescent="0.2">
      <c r="A860" s="45"/>
      <c r="B860" s="45"/>
      <c r="C860" s="45"/>
      <c r="D860" s="45"/>
      <c r="E860" s="45"/>
      <c r="F860" s="45"/>
      <c r="G860" s="45"/>
      <c r="H860" s="45"/>
      <c r="I860" s="45"/>
      <c r="J860" s="45"/>
      <c r="K860" s="45"/>
      <c r="L860" s="45"/>
    </row>
    <row r="861" spans="1:17" ht="15.75" thickBot="1" x14ac:dyDescent="0.25">
      <c r="A861" s="769" t="str">
        <f>CONCATENATE("Proponente: ",'Prop D'!$E$8)</f>
        <v>Proponente: Telemont/HPE</v>
      </c>
      <c r="B861" s="769"/>
      <c r="C861" s="769"/>
      <c r="D861" s="769"/>
      <c r="E861" s="769"/>
      <c r="F861" s="769"/>
      <c r="G861" s="769"/>
      <c r="H861" s="769"/>
      <c r="I861" s="769"/>
      <c r="J861" s="769"/>
      <c r="K861" s="769"/>
      <c r="L861" s="769"/>
      <c r="M861" s="769"/>
      <c r="N861" s="769"/>
      <c r="O861" s="769"/>
      <c r="P861" s="769"/>
      <c r="Q861" s="769"/>
    </row>
    <row r="863" spans="1:17" ht="15" x14ac:dyDescent="0.25">
      <c r="B863" s="203" t="str">
        <f>Máximo!$B$13</f>
        <v>Critérios de Inclusão</v>
      </c>
      <c r="E863" s="80" t="str">
        <f>IF('Prop D'!$K$13="","",'Prop D'!$K$13)</f>
        <v>Atende</v>
      </c>
    </row>
    <row r="866" spans="2:2" ht="15" x14ac:dyDescent="0.25">
      <c r="B866" s="203" t="str">
        <f>Máximo!$B$24</f>
        <v>Qualificação do Fornecedor</v>
      </c>
    </row>
    <row r="882" spans="2:16" ht="15" x14ac:dyDescent="0.25">
      <c r="B882" s="203" t="str">
        <f>Máximo!$B$30</f>
        <v>Produto</v>
      </c>
    </row>
    <row r="884" spans="2:16" ht="12.75" customHeight="1" x14ac:dyDescent="0.2">
      <c r="D884" s="204"/>
      <c r="E884" s="204"/>
      <c r="F884" s="385" t="s">
        <v>211</v>
      </c>
      <c r="G884" s="205" t="str">
        <f>IF('Prop D'!$I$32="","",'Prop D'!$I$32)</f>
        <v>Supera</v>
      </c>
    </row>
    <row r="886" spans="2:16" x14ac:dyDescent="0.2">
      <c r="C886" s="210"/>
      <c r="D886" s="211"/>
      <c r="E886" s="211"/>
      <c r="F886" s="211"/>
      <c r="G886" s="211"/>
      <c r="H886" s="211"/>
      <c r="I886" s="211"/>
      <c r="J886" s="211"/>
      <c r="K886" s="211"/>
      <c r="L886" s="211"/>
      <c r="M886" s="211"/>
      <c r="N886" s="211"/>
      <c r="O886" s="211"/>
      <c r="P886" s="212"/>
    </row>
    <row r="887" spans="2:16" x14ac:dyDescent="0.2">
      <c r="C887" s="213"/>
      <c r="D887" s="35"/>
      <c r="E887" s="35"/>
      <c r="F887" s="35"/>
      <c r="G887" s="35"/>
      <c r="H887" s="35"/>
      <c r="I887" s="35"/>
      <c r="J887" s="35"/>
      <c r="K887" s="35"/>
      <c r="L887" s="35"/>
      <c r="M887" s="35"/>
      <c r="N887" s="35"/>
      <c r="O887" s="35"/>
      <c r="P887" s="214"/>
    </row>
    <row r="888" spans="2:16" x14ac:dyDescent="0.2">
      <c r="C888" s="213"/>
      <c r="D888" s="35"/>
      <c r="E888" s="35"/>
      <c r="F888" s="35"/>
      <c r="G888" s="35"/>
      <c r="H888" s="35"/>
      <c r="I888" s="35"/>
      <c r="J888" s="35"/>
      <c r="K888" s="35"/>
      <c r="L888" s="35"/>
      <c r="M888" s="35"/>
      <c r="N888" s="35"/>
      <c r="O888" s="35"/>
      <c r="P888" s="214"/>
    </row>
    <row r="889" spans="2:16" x14ac:dyDescent="0.2">
      <c r="C889" s="213"/>
      <c r="D889" s="35"/>
      <c r="E889" s="35"/>
      <c r="F889" s="35"/>
      <c r="G889" s="35"/>
      <c r="H889" s="35"/>
      <c r="I889" s="35"/>
      <c r="J889" s="35"/>
      <c r="K889" s="35"/>
      <c r="L889" s="35"/>
      <c r="M889" s="35"/>
      <c r="N889" s="35"/>
      <c r="O889" s="35"/>
      <c r="P889" s="214"/>
    </row>
    <row r="890" spans="2:16" x14ac:dyDescent="0.2">
      <c r="C890" s="213"/>
      <c r="D890" s="35"/>
      <c r="E890" s="35"/>
      <c r="F890" s="35"/>
      <c r="G890" s="35"/>
      <c r="H890" s="35"/>
      <c r="I890" s="35"/>
      <c r="J890" s="35"/>
      <c r="K890" s="35"/>
      <c r="L890" s="35"/>
      <c r="M890" s="35"/>
      <c r="N890" s="35"/>
      <c r="O890" s="35"/>
      <c r="P890" s="214"/>
    </row>
    <row r="891" spans="2:16" x14ac:dyDescent="0.2">
      <c r="C891" s="213"/>
      <c r="D891" s="35"/>
      <c r="E891" s="35"/>
      <c r="F891" s="35"/>
      <c r="G891" s="35"/>
      <c r="H891" s="35"/>
      <c r="I891" s="35"/>
      <c r="J891" s="35"/>
      <c r="K891" s="35"/>
      <c r="L891" s="35"/>
      <c r="M891" s="35"/>
      <c r="N891" s="35"/>
      <c r="O891" s="35"/>
      <c r="P891" s="214"/>
    </row>
    <row r="892" spans="2:16" x14ac:dyDescent="0.2">
      <c r="C892" s="213"/>
      <c r="D892" s="35"/>
      <c r="E892" s="35"/>
      <c r="F892" s="35"/>
      <c r="G892" s="35"/>
      <c r="H892" s="35"/>
      <c r="I892" s="35"/>
      <c r="J892" s="35"/>
      <c r="K892" s="35"/>
      <c r="L892" s="35"/>
      <c r="M892" s="35"/>
      <c r="N892" s="35"/>
      <c r="O892" s="35"/>
      <c r="P892" s="214"/>
    </row>
    <row r="893" spans="2:16" x14ac:dyDescent="0.2">
      <c r="C893" s="213"/>
      <c r="D893" s="35"/>
      <c r="E893" s="35"/>
      <c r="F893" s="35"/>
      <c r="G893" s="35"/>
      <c r="H893" s="35"/>
      <c r="I893" s="35"/>
      <c r="J893" s="35"/>
      <c r="K893" s="35"/>
      <c r="L893" s="35"/>
      <c r="M893" s="35"/>
      <c r="N893" s="35"/>
      <c r="O893" s="35"/>
      <c r="P893" s="214"/>
    </row>
    <row r="894" spans="2:16" x14ac:dyDescent="0.2">
      <c r="C894" s="213"/>
      <c r="D894" s="35"/>
      <c r="E894" s="35"/>
      <c r="F894" s="35"/>
      <c r="G894" s="35"/>
      <c r="H894" s="35"/>
      <c r="I894" s="35"/>
      <c r="J894" s="35"/>
      <c r="K894" s="35"/>
      <c r="L894" s="35"/>
      <c r="M894" s="35"/>
      <c r="N894" s="35"/>
      <c r="O894" s="35"/>
      <c r="P894" s="214"/>
    </row>
    <row r="895" spans="2:16" x14ac:dyDescent="0.2">
      <c r="C895" s="213"/>
      <c r="D895" s="35"/>
      <c r="E895" s="35"/>
      <c r="F895" s="35"/>
      <c r="G895" s="35"/>
      <c r="H895" s="35"/>
      <c r="I895" s="35"/>
      <c r="J895" s="35"/>
      <c r="K895" s="35"/>
      <c r="L895" s="35"/>
      <c r="M895" s="35"/>
      <c r="N895" s="35"/>
      <c r="O895" s="35"/>
      <c r="P895" s="214"/>
    </row>
    <row r="896" spans="2:16" x14ac:dyDescent="0.2">
      <c r="C896" s="213"/>
      <c r="D896" s="35"/>
      <c r="E896" s="35"/>
      <c r="F896" s="35"/>
      <c r="G896" s="35"/>
      <c r="H896" s="35"/>
      <c r="I896" s="35"/>
      <c r="J896" s="35"/>
      <c r="K896" s="35"/>
      <c r="L896" s="35"/>
      <c r="M896" s="35"/>
      <c r="N896" s="35"/>
      <c r="O896" s="35"/>
      <c r="P896" s="214"/>
    </row>
    <row r="897" spans="3:16" x14ac:dyDescent="0.2">
      <c r="C897" s="213"/>
      <c r="D897" s="35"/>
      <c r="E897" s="35"/>
      <c r="F897" s="35"/>
      <c r="G897" s="35"/>
      <c r="H897" s="35"/>
      <c r="I897" s="35"/>
      <c r="J897" s="35"/>
      <c r="K897" s="35"/>
      <c r="L897" s="35"/>
      <c r="M897" s="35"/>
      <c r="N897" s="35"/>
      <c r="O897" s="35"/>
      <c r="P897" s="214"/>
    </row>
    <row r="898" spans="3:16" x14ac:dyDescent="0.2">
      <c r="C898" s="213"/>
      <c r="D898" s="35"/>
      <c r="E898" s="35"/>
      <c r="F898" s="35"/>
      <c r="G898" s="35"/>
      <c r="H898" s="35"/>
      <c r="I898" s="35"/>
      <c r="J898" s="35"/>
      <c r="K898" s="35"/>
      <c r="L898" s="35"/>
      <c r="M898" s="35"/>
      <c r="N898" s="35"/>
      <c r="O898" s="35"/>
      <c r="P898" s="214"/>
    </row>
    <row r="899" spans="3:16" x14ac:dyDescent="0.2">
      <c r="C899" s="213"/>
      <c r="D899" s="35"/>
      <c r="E899" s="35"/>
      <c r="F899" s="35"/>
      <c r="G899" s="35"/>
      <c r="H899" s="35"/>
      <c r="I899" s="35"/>
      <c r="J899" s="35"/>
      <c r="K899" s="35"/>
      <c r="L899" s="35"/>
      <c r="M899" s="35"/>
      <c r="N899" s="35"/>
      <c r="O899" s="35"/>
      <c r="P899" s="214"/>
    </row>
    <row r="900" spans="3:16" x14ac:dyDescent="0.2">
      <c r="C900" s="213"/>
      <c r="D900" s="35"/>
      <c r="E900" s="35"/>
      <c r="F900" s="35"/>
      <c r="G900" s="35"/>
      <c r="H900" s="35"/>
      <c r="I900" s="35"/>
      <c r="J900" s="35"/>
      <c r="K900" s="35"/>
      <c r="L900" s="35"/>
      <c r="M900" s="35"/>
      <c r="N900" s="35"/>
      <c r="O900" s="35"/>
      <c r="P900" s="214"/>
    </row>
    <row r="901" spans="3:16" x14ac:dyDescent="0.2">
      <c r="C901" s="213"/>
      <c r="D901" s="35"/>
      <c r="E901" s="35"/>
      <c r="F901" s="35"/>
      <c r="G901" s="35"/>
      <c r="H901" s="35"/>
      <c r="I901" s="35"/>
      <c r="J901" s="35"/>
      <c r="K901" s="35"/>
      <c r="L901" s="35"/>
      <c r="M901" s="35"/>
      <c r="N901" s="35"/>
      <c r="O901" s="35"/>
      <c r="P901" s="214"/>
    </row>
    <row r="902" spans="3:16" x14ac:dyDescent="0.2">
      <c r="C902" s="213"/>
      <c r="D902" s="35"/>
      <c r="E902" s="35"/>
      <c r="F902" s="35"/>
      <c r="G902" s="35"/>
      <c r="H902" s="35"/>
      <c r="I902" s="35"/>
      <c r="J902" s="35"/>
      <c r="K902" s="35"/>
      <c r="L902" s="35"/>
      <c r="M902" s="35"/>
      <c r="N902" s="35"/>
      <c r="O902" s="35"/>
      <c r="P902" s="214"/>
    </row>
    <row r="903" spans="3:16" x14ac:dyDescent="0.2">
      <c r="C903" s="213"/>
      <c r="D903" s="35"/>
      <c r="E903" s="35"/>
      <c r="F903" s="35"/>
      <c r="G903" s="35"/>
      <c r="H903" s="35"/>
      <c r="I903" s="35"/>
      <c r="J903" s="35"/>
      <c r="K903" s="35"/>
      <c r="L903" s="35"/>
      <c r="M903" s="35"/>
      <c r="N903" s="35"/>
      <c r="O903" s="35"/>
      <c r="P903" s="214"/>
    </row>
    <row r="904" spans="3:16" x14ac:dyDescent="0.2">
      <c r="C904" s="213"/>
      <c r="D904" s="35"/>
      <c r="E904" s="35"/>
      <c r="F904" s="35"/>
      <c r="G904" s="35"/>
      <c r="H904" s="35"/>
      <c r="I904" s="35"/>
      <c r="J904" s="35"/>
      <c r="K904" s="35"/>
      <c r="L904" s="35"/>
      <c r="M904" s="35"/>
      <c r="N904" s="35"/>
      <c r="O904" s="35"/>
      <c r="P904" s="214"/>
    </row>
    <row r="905" spans="3:16" x14ac:dyDescent="0.2">
      <c r="C905" s="213"/>
      <c r="D905" s="35"/>
      <c r="E905" s="35"/>
      <c r="F905" s="35"/>
      <c r="G905" s="35"/>
      <c r="H905" s="35"/>
      <c r="I905" s="35"/>
      <c r="J905" s="35"/>
      <c r="K905" s="35"/>
      <c r="L905" s="35"/>
      <c r="M905" s="35"/>
      <c r="N905" s="35"/>
      <c r="O905" s="35"/>
      <c r="P905" s="214"/>
    </row>
    <row r="906" spans="3:16" x14ac:dyDescent="0.2">
      <c r="C906" s="213"/>
      <c r="D906" s="35"/>
      <c r="E906" s="35"/>
      <c r="F906" s="35"/>
      <c r="G906" s="35"/>
      <c r="H906" s="35"/>
      <c r="I906" s="35"/>
      <c r="J906" s="35"/>
      <c r="K906" s="35"/>
      <c r="L906" s="35"/>
      <c r="M906" s="35"/>
      <c r="N906" s="35"/>
      <c r="O906" s="35"/>
      <c r="P906" s="214"/>
    </row>
    <row r="907" spans="3:16" x14ac:dyDescent="0.2">
      <c r="C907" s="213"/>
      <c r="D907" s="35"/>
      <c r="E907" s="35"/>
      <c r="F907" s="35"/>
      <c r="G907" s="35"/>
      <c r="H907" s="35"/>
      <c r="I907" s="35"/>
      <c r="J907" s="35"/>
      <c r="K907" s="35"/>
      <c r="L907" s="35"/>
      <c r="M907" s="35"/>
      <c r="N907" s="35"/>
      <c r="O907" s="35"/>
      <c r="P907" s="214"/>
    </row>
    <row r="908" spans="3:16" x14ac:dyDescent="0.2">
      <c r="C908" s="213"/>
      <c r="D908" s="35"/>
      <c r="E908" s="35"/>
      <c r="F908" s="35"/>
      <c r="G908" s="35"/>
      <c r="H908" s="35"/>
      <c r="I908" s="35"/>
      <c r="J908" s="35"/>
      <c r="K908" s="35"/>
      <c r="L908" s="35"/>
      <c r="M908" s="35"/>
      <c r="N908" s="35"/>
      <c r="O908" s="35"/>
      <c r="P908" s="214"/>
    </row>
    <row r="909" spans="3:16" x14ac:dyDescent="0.2">
      <c r="C909" s="213"/>
      <c r="D909" s="35"/>
      <c r="E909" s="35"/>
      <c r="F909" s="35"/>
      <c r="G909" s="35"/>
      <c r="H909" s="35"/>
      <c r="I909" s="35"/>
      <c r="J909" s="35"/>
      <c r="K909" s="35"/>
      <c r="L909" s="35"/>
      <c r="M909" s="35"/>
      <c r="N909" s="35"/>
      <c r="O909" s="35"/>
      <c r="P909" s="214"/>
    </row>
    <row r="910" spans="3:16" x14ac:dyDescent="0.2">
      <c r="C910" s="213"/>
      <c r="D910" s="35"/>
      <c r="E910" s="35"/>
      <c r="F910" s="35"/>
      <c r="G910" s="35"/>
      <c r="H910" s="35"/>
      <c r="I910" s="35"/>
      <c r="J910" s="35"/>
      <c r="K910" s="35"/>
      <c r="L910" s="35"/>
      <c r="M910" s="35"/>
      <c r="N910" s="35"/>
      <c r="O910" s="35"/>
      <c r="P910" s="214"/>
    </row>
    <row r="911" spans="3:16" x14ac:dyDescent="0.2">
      <c r="C911" s="213"/>
      <c r="D911" s="35"/>
      <c r="E911" s="35"/>
      <c r="F911" s="35"/>
      <c r="G911" s="35"/>
      <c r="H911" s="35"/>
      <c r="I911" s="35"/>
      <c r="J911" s="35"/>
      <c r="K911" s="35"/>
      <c r="L911" s="35"/>
      <c r="M911" s="35"/>
      <c r="N911" s="35"/>
      <c r="O911" s="35"/>
      <c r="P911" s="214"/>
    </row>
    <row r="912" spans="3:16" x14ac:dyDescent="0.2">
      <c r="C912" s="213"/>
      <c r="D912" s="35"/>
      <c r="E912" s="35"/>
      <c r="F912" s="35"/>
      <c r="G912" s="35"/>
      <c r="H912" s="35"/>
      <c r="I912" s="35"/>
      <c r="J912" s="35"/>
      <c r="K912" s="35"/>
      <c r="L912" s="35"/>
      <c r="M912" s="35"/>
      <c r="N912" s="35"/>
      <c r="O912" s="35"/>
      <c r="P912" s="214"/>
    </row>
    <row r="913" spans="2:16" x14ac:dyDescent="0.2">
      <c r="C913" s="213"/>
      <c r="D913" s="35"/>
      <c r="E913" s="35"/>
      <c r="F913" s="35"/>
      <c r="G913" s="35"/>
      <c r="H913" s="35"/>
      <c r="I913" s="35"/>
      <c r="J913" s="35"/>
      <c r="K913" s="35"/>
      <c r="L913" s="35"/>
      <c r="M913" s="35"/>
      <c r="N913" s="35"/>
      <c r="O913" s="35"/>
      <c r="P913" s="214"/>
    </row>
    <row r="914" spans="2:16" x14ac:dyDescent="0.2">
      <c r="C914" s="213"/>
      <c r="D914" s="35"/>
      <c r="E914" s="35"/>
      <c r="F914" s="35"/>
      <c r="G914" s="35"/>
      <c r="H914" s="35"/>
      <c r="I914" s="35"/>
      <c r="J914" s="35"/>
      <c r="K914" s="35"/>
      <c r="L914" s="35"/>
      <c r="M914" s="35"/>
      <c r="N914" s="35"/>
      <c r="O914" s="35"/>
      <c r="P914" s="214"/>
    </row>
    <row r="915" spans="2:16" x14ac:dyDescent="0.2">
      <c r="C915" s="213"/>
      <c r="D915" s="35"/>
      <c r="E915" s="35"/>
      <c r="F915" s="35"/>
      <c r="G915" s="35"/>
      <c r="H915" s="35"/>
      <c r="I915" s="35"/>
      <c r="J915" s="35"/>
      <c r="K915" s="35"/>
      <c r="L915" s="35"/>
      <c r="M915" s="35"/>
      <c r="N915" s="35"/>
      <c r="O915" s="35"/>
      <c r="P915" s="214"/>
    </row>
    <row r="916" spans="2:16" x14ac:dyDescent="0.2">
      <c r="C916" s="213"/>
      <c r="D916" s="35"/>
      <c r="E916" s="35"/>
      <c r="F916" s="35"/>
      <c r="G916" s="35"/>
      <c r="H916" s="35"/>
      <c r="I916" s="35"/>
      <c r="J916" s="35"/>
      <c r="K916" s="35"/>
      <c r="L916" s="35"/>
      <c r="M916" s="35"/>
      <c r="N916" s="35"/>
      <c r="O916" s="35"/>
      <c r="P916" s="214"/>
    </row>
    <row r="917" spans="2:16" x14ac:dyDescent="0.2">
      <c r="C917" s="213"/>
      <c r="D917" s="35"/>
      <c r="E917" s="35"/>
      <c r="F917" s="35"/>
      <c r="G917" s="35"/>
      <c r="H917" s="35"/>
      <c r="I917" s="35"/>
      <c r="J917" s="35"/>
      <c r="K917" s="35"/>
      <c r="L917" s="35"/>
      <c r="M917" s="35"/>
      <c r="N917" s="35"/>
      <c r="O917" s="35"/>
      <c r="P917" s="214"/>
    </row>
    <row r="918" spans="2:16" x14ac:dyDescent="0.2">
      <c r="C918" s="213"/>
      <c r="D918" s="35"/>
      <c r="E918" s="35"/>
      <c r="F918" s="35"/>
      <c r="G918" s="35"/>
      <c r="H918" s="35"/>
      <c r="I918" s="35"/>
      <c r="J918" s="35"/>
      <c r="K918" s="35"/>
      <c r="L918" s="35"/>
      <c r="M918" s="35"/>
      <c r="N918" s="35"/>
      <c r="O918" s="35"/>
      <c r="P918" s="214"/>
    </row>
    <row r="919" spans="2:16" x14ac:dyDescent="0.2">
      <c r="C919" s="213"/>
      <c r="D919" s="35"/>
      <c r="E919" s="35"/>
      <c r="F919" s="35"/>
      <c r="G919" s="35"/>
      <c r="H919" s="35"/>
      <c r="I919" s="35"/>
      <c r="J919" s="35"/>
      <c r="K919" s="35"/>
      <c r="L919" s="35"/>
      <c r="M919" s="35"/>
      <c r="N919" s="35"/>
      <c r="O919" s="35"/>
      <c r="P919" s="214"/>
    </row>
    <row r="920" spans="2:16" x14ac:dyDescent="0.2">
      <c r="C920" s="213"/>
      <c r="D920" s="35"/>
      <c r="E920" s="35"/>
      <c r="F920" s="35"/>
      <c r="G920" s="35"/>
      <c r="H920" s="35"/>
      <c r="I920" s="35"/>
      <c r="J920" s="35"/>
      <c r="K920" s="35"/>
      <c r="L920" s="35"/>
      <c r="M920" s="35"/>
      <c r="N920" s="35"/>
      <c r="O920" s="35"/>
      <c r="P920" s="214"/>
    </row>
    <row r="921" spans="2:16" x14ac:dyDescent="0.2">
      <c r="C921" s="215"/>
      <c r="D921" s="216"/>
      <c r="E921" s="216"/>
      <c r="F921" s="216"/>
      <c r="G921" s="216"/>
      <c r="H921" s="216"/>
      <c r="I921" s="216"/>
      <c r="J921" s="216"/>
      <c r="K921" s="216"/>
      <c r="L921" s="216"/>
      <c r="M921" s="216"/>
      <c r="N921" s="216"/>
      <c r="O921" s="216"/>
      <c r="P921" s="217"/>
    </row>
    <row r="924" spans="2:16" ht="15" x14ac:dyDescent="0.25">
      <c r="B924" s="203" t="str">
        <f>Máximo!$B$779</f>
        <v>Serviço</v>
      </c>
    </row>
    <row r="941" spans="2:2" ht="15" x14ac:dyDescent="0.25">
      <c r="B941" s="203" t="str">
        <f>Máximo!$B$785</f>
        <v>Treinamento</v>
      </c>
    </row>
    <row r="958" spans="2:7" ht="15" x14ac:dyDescent="0.25">
      <c r="B958" s="203" t="str">
        <f>Máximo!$B$792</f>
        <v>Arquitetura Física e Lógica</v>
      </c>
    </row>
    <row r="960" spans="2:7" x14ac:dyDescent="0.2">
      <c r="C960" s="739" t="s">
        <v>167</v>
      </c>
      <c r="D960" s="740"/>
      <c r="E960" s="740"/>
      <c r="F960" s="740"/>
      <c r="G960" s="741"/>
    </row>
    <row r="961" spans="1:16" x14ac:dyDescent="0.2">
      <c r="A961" s="45"/>
      <c r="C961" s="707" t="str">
        <f>IF('Prop D'!$E$796="","",'Prop D'!$E$796)</f>
        <v/>
      </c>
      <c r="D961" s="708"/>
      <c r="E961" s="708"/>
      <c r="F961" s="708"/>
      <c r="G961" s="708"/>
      <c r="H961" s="708"/>
      <c r="I961" s="708"/>
      <c r="J961" s="708"/>
      <c r="K961" s="708"/>
      <c r="L961" s="709"/>
    </row>
    <row r="962" spans="1:16" x14ac:dyDescent="0.2">
      <c r="A962" s="45"/>
      <c r="C962" s="710"/>
      <c r="D962" s="711"/>
      <c r="E962" s="711"/>
      <c r="F962" s="711"/>
      <c r="G962" s="711"/>
      <c r="H962" s="711"/>
      <c r="I962" s="711"/>
      <c r="J962" s="711"/>
      <c r="K962" s="711"/>
      <c r="L962" s="712"/>
    </row>
    <row r="963" spans="1:16" x14ac:dyDescent="0.2">
      <c r="A963" s="45"/>
      <c r="C963" s="710"/>
      <c r="D963" s="711"/>
      <c r="E963" s="711"/>
      <c r="F963" s="711"/>
      <c r="G963" s="711"/>
      <c r="H963" s="711"/>
      <c r="I963" s="711"/>
      <c r="J963" s="711"/>
      <c r="K963" s="711"/>
      <c r="L963" s="712"/>
    </row>
    <row r="964" spans="1:16" x14ac:dyDescent="0.2">
      <c r="A964" s="45"/>
      <c r="C964" s="710"/>
      <c r="D964" s="711"/>
      <c r="E964" s="711"/>
      <c r="F964" s="711"/>
      <c r="G964" s="711"/>
      <c r="H964" s="711"/>
      <c r="I964" s="711"/>
      <c r="J964" s="711"/>
      <c r="K964" s="711"/>
      <c r="L964" s="712"/>
    </row>
    <row r="965" spans="1:16" x14ac:dyDescent="0.2">
      <c r="A965" s="45"/>
      <c r="C965" s="710"/>
      <c r="D965" s="711"/>
      <c r="E965" s="711"/>
      <c r="F965" s="711"/>
      <c r="G965" s="711"/>
      <c r="H965" s="711"/>
      <c r="I965" s="711"/>
      <c r="J965" s="711"/>
      <c r="K965" s="711"/>
      <c r="L965" s="712"/>
    </row>
    <row r="966" spans="1:16" x14ac:dyDescent="0.2">
      <c r="A966" s="45"/>
      <c r="C966" s="710"/>
      <c r="D966" s="711"/>
      <c r="E966" s="711"/>
      <c r="F966" s="711"/>
      <c r="G966" s="711"/>
      <c r="H966" s="711"/>
      <c r="I966" s="711"/>
      <c r="J966" s="711"/>
      <c r="K966" s="711"/>
      <c r="L966" s="712"/>
    </row>
    <row r="967" spans="1:16" x14ac:dyDescent="0.2">
      <c r="A967" s="45"/>
      <c r="C967" s="713"/>
      <c r="D967" s="714"/>
      <c r="E967" s="714"/>
      <c r="F967" s="714"/>
      <c r="G967" s="714"/>
      <c r="H967" s="714"/>
      <c r="I967" s="714"/>
      <c r="J967" s="714"/>
      <c r="K967" s="714"/>
      <c r="L967" s="715"/>
    </row>
    <row r="968" spans="1:16" ht="12.75" customHeight="1" x14ac:dyDescent="0.2"/>
    <row r="969" spans="1:16" ht="12.75" customHeight="1" x14ac:dyDescent="0.2"/>
    <row r="970" spans="1:16" ht="12.75" customHeight="1" x14ac:dyDescent="0.25">
      <c r="B970" s="203" t="str">
        <f>Máximo!$B$800</f>
        <v>Cronograma</v>
      </c>
    </row>
    <row r="971" spans="1:16" ht="12.75" customHeight="1" x14ac:dyDescent="0.2"/>
    <row r="972" spans="1:16" x14ac:dyDescent="0.2">
      <c r="B972" s="204"/>
      <c r="C972" s="441" t="s">
        <v>105</v>
      </c>
      <c r="D972" s="441"/>
      <c r="E972" s="441"/>
      <c r="F972" s="442"/>
      <c r="G972" s="205" t="str">
        <f>IF('Prop D'!$E$804="","",'Prop D'!$E$804)</f>
        <v/>
      </c>
      <c r="K972" s="721" t="s">
        <v>106</v>
      </c>
      <c r="L972" s="722"/>
      <c r="M972" s="723"/>
      <c r="N972" s="45"/>
      <c r="O972" s="45"/>
    </row>
    <row r="973" spans="1:16" x14ac:dyDescent="0.2">
      <c r="K973" s="707" t="str">
        <f>IF('Prop D'!$K$804="","",'Prop D'!$K$804)</f>
        <v/>
      </c>
      <c r="L973" s="708"/>
      <c r="M973" s="708"/>
      <c r="N973" s="708"/>
      <c r="O973" s="708"/>
      <c r="P973" s="709"/>
    </row>
    <row r="974" spans="1:16" ht="28.5" customHeight="1" x14ac:dyDescent="0.2">
      <c r="C974" s="441" t="s">
        <v>107</v>
      </c>
      <c r="D974" s="441"/>
      <c r="E974" s="441"/>
      <c r="F974" s="442"/>
      <c r="G974" s="205" t="str">
        <f>IF('Prop D'!$E$808="","",'Prop D'!$E$808)</f>
        <v/>
      </c>
      <c r="K974" s="710"/>
      <c r="L974" s="711"/>
      <c r="M974" s="711"/>
      <c r="N974" s="711"/>
      <c r="O974" s="711"/>
      <c r="P974" s="712"/>
    </row>
    <row r="975" spans="1:16" x14ac:dyDescent="0.2">
      <c r="K975" s="710"/>
      <c r="L975" s="711"/>
      <c r="M975" s="711"/>
      <c r="N975" s="711"/>
      <c r="O975" s="711"/>
      <c r="P975" s="712"/>
    </row>
    <row r="976" spans="1:16" ht="36" customHeight="1" x14ac:dyDescent="0.2">
      <c r="C976" s="441" t="s">
        <v>124</v>
      </c>
      <c r="D976" s="441"/>
      <c r="E976" s="441"/>
      <c r="F976" s="442"/>
      <c r="G976" s="205" t="str">
        <f>IF('Prop D'!$K$808="","",'Prop D'!$K$808)</f>
        <v/>
      </c>
      <c r="K976" s="713"/>
      <c r="L976" s="714"/>
      <c r="M976" s="714"/>
      <c r="N976" s="714"/>
      <c r="O976" s="714"/>
      <c r="P976" s="715"/>
    </row>
    <row r="979" spans="2:14" ht="15" x14ac:dyDescent="0.25">
      <c r="B979" s="203" t="str">
        <f>Máximo!$B$813</f>
        <v>Mapa de Esforço</v>
      </c>
    </row>
    <row r="981" spans="2:14" x14ac:dyDescent="0.2">
      <c r="D981" s="200"/>
      <c r="E981" s="200"/>
      <c r="F981" s="387" t="s">
        <v>71</v>
      </c>
      <c r="G981" s="205" t="str">
        <f>IF('Prop D'!$I$831="","",'Prop D'!$I$831)</f>
        <v/>
      </c>
      <c r="L981" s="387" t="s">
        <v>72</v>
      </c>
      <c r="M981" s="724" t="str">
        <f>IF('Prop D'!$I$850="","",'Prop D'!$I$850)</f>
        <v/>
      </c>
      <c r="N981" s="725"/>
    </row>
    <row r="984" spans="2:14" ht="15" x14ac:dyDescent="0.25">
      <c r="B984" s="203" t="str">
        <f>Máximo!$B$854</f>
        <v>Gestão de Mudança</v>
      </c>
    </row>
    <row r="986" spans="2:14" ht="12.75" customHeight="1" x14ac:dyDescent="0.2">
      <c r="C986" s="766" t="s">
        <v>125</v>
      </c>
      <c r="D986" s="767"/>
      <c r="E986" s="767"/>
      <c r="F986" s="767"/>
      <c r="G986" s="767"/>
      <c r="H986" s="767"/>
      <c r="I986" s="768"/>
    </row>
    <row r="987" spans="2:14" x14ac:dyDescent="0.2">
      <c r="C987" s="707" t="str">
        <f>IF('Prop D'!$F$858="","",'Prop D'!$F$858)</f>
        <v/>
      </c>
      <c r="D987" s="708"/>
      <c r="E987" s="708"/>
      <c r="F987" s="708"/>
      <c r="G987" s="708"/>
      <c r="H987" s="708"/>
      <c r="I987" s="708"/>
      <c r="J987" s="708"/>
      <c r="K987" s="708"/>
      <c r="L987" s="709"/>
    </row>
    <row r="988" spans="2:14" x14ac:dyDescent="0.2">
      <c r="C988" s="710"/>
      <c r="D988" s="711"/>
      <c r="E988" s="711"/>
      <c r="F988" s="711"/>
      <c r="G988" s="711"/>
      <c r="H988" s="711"/>
      <c r="I988" s="711"/>
      <c r="J988" s="711"/>
      <c r="K988" s="711"/>
      <c r="L988" s="712"/>
    </row>
    <row r="989" spans="2:14" x14ac:dyDescent="0.2">
      <c r="C989" s="710"/>
      <c r="D989" s="711"/>
      <c r="E989" s="711"/>
      <c r="F989" s="711"/>
      <c r="G989" s="711"/>
      <c r="H989" s="711"/>
      <c r="I989" s="711"/>
      <c r="J989" s="711"/>
      <c r="K989" s="711"/>
      <c r="L989" s="712"/>
    </row>
    <row r="990" spans="2:14" x14ac:dyDescent="0.2">
      <c r="C990" s="710"/>
      <c r="D990" s="711"/>
      <c r="E990" s="711"/>
      <c r="F990" s="711"/>
      <c r="G990" s="711"/>
      <c r="H990" s="711"/>
      <c r="I990" s="711"/>
      <c r="J990" s="711"/>
      <c r="K990" s="711"/>
      <c r="L990" s="712"/>
    </row>
    <row r="991" spans="2:14" x14ac:dyDescent="0.2">
      <c r="C991" s="710"/>
      <c r="D991" s="711"/>
      <c r="E991" s="711"/>
      <c r="F991" s="711"/>
      <c r="G991" s="711"/>
      <c r="H991" s="711"/>
      <c r="I991" s="711"/>
      <c r="J991" s="711"/>
      <c r="K991" s="711"/>
      <c r="L991" s="712"/>
    </row>
    <row r="992" spans="2:14" x14ac:dyDescent="0.2">
      <c r="C992" s="710"/>
      <c r="D992" s="711"/>
      <c r="E992" s="711"/>
      <c r="F992" s="711"/>
      <c r="G992" s="711"/>
      <c r="H992" s="711"/>
      <c r="I992" s="711"/>
      <c r="J992" s="711"/>
      <c r="K992" s="711"/>
      <c r="L992" s="712"/>
    </row>
    <row r="993" spans="1:16" x14ac:dyDescent="0.2">
      <c r="A993" s="45"/>
      <c r="B993" s="45"/>
      <c r="C993" s="713"/>
      <c r="D993" s="714"/>
      <c r="E993" s="714"/>
      <c r="F993" s="714"/>
      <c r="G993" s="714"/>
      <c r="H993" s="714"/>
      <c r="I993" s="714"/>
      <c r="J993" s="714"/>
      <c r="K993" s="714"/>
      <c r="L993" s="715"/>
      <c r="M993" s="45"/>
      <c r="N993" s="45"/>
    </row>
    <row r="994" spans="1:16" x14ac:dyDescent="0.2">
      <c r="A994" s="45"/>
      <c r="B994" s="45"/>
      <c r="C994" s="45"/>
      <c r="D994" s="45"/>
      <c r="E994" s="45"/>
      <c r="F994" s="45"/>
      <c r="J994" s="45"/>
      <c r="K994" s="45"/>
      <c r="L994" s="45"/>
      <c r="M994" s="45"/>
      <c r="N994" s="45"/>
    </row>
    <row r="995" spans="1:16" x14ac:dyDescent="0.2">
      <c r="A995" s="45"/>
      <c r="B995" s="45"/>
      <c r="C995" s="45"/>
      <c r="D995" s="45"/>
      <c r="E995" s="45"/>
      <c r="F995" s="45"/>
      <c r="J995" s="45"/>
      <c r="K995" s="45"/>
      <c r="L995" s="45"/>
      <c r="M995" s="45"/>
      <c r="N995" s="45"/>
    </row>
    <row r="996" spans="1:16" ht="15" x14ac:dyDescent="0.25">
      <c r="A996" s="45"/>
      <c r="B996" s="203" t="str">
        <f>Máximo!$B$864</f>
        <v>Suporte e Manutenção (Garantia)</v>
      </c>
      <c r="C996" s="45"/>
      <c r="D996" s="45"/>
      <c r="E996" s="45"/>
      <c r="F996" s="45"/>
      <c r="J996" s="45"/>
      <c r="K996" s="45"/>
      <c r="L996" s="45"/>
      <c r="M996" s="45"/>
      <c r="N996" s="45"/>
    </row>
    <row r="997" spans="1:16" x14ac:dyDescent="0.2">
      <c r="A997" s="45"/>
      <c r="B997" s="45"/>
      <c r="C997" s="45"/>
      <c r="D997" s="45"/>
      <c r="E997" s="45"/>
      <c r="F997" s="45"/>
      <c r="J997" s="45"/>
      <c r="K997" s="45"/>
      <c r="L997" s="45"/>
      <c r="M997" s="45"/>
      <c r="N997" s="45"/>
    </row>
    <row r="998" spans="1:16" x14ac:dyDescent="0.2">
      <c r="D998" s="200"/>
      <c r="E998" s="200"/>
      <c r="F998" s="387" t="s">
        <v>201</v>
      </c>
      <c r="G998" s="205" t="str">
        <f>IF('Prop D'!$D$868="","",'Prop D'!$D$868)</f>
        <v/>
      </c>
      <c r="H998" s="45"/>
      <c r="L998" s="387" t="s">
        <v>127</v>
      </c>
      <c r="M998" s="724" t="str">
        <f>IF('Prop D'!$K$868="","",'Prop D'!$K$868)</f>
        <v/>
      </c>
      <c r="N998" s="725"/>
      <c r="O998" s="45"/>
      <c r="P998" s="45"/>
    </row>
    <row r="999" spans="1:16" x14ac:dyDescent="0.2">
      <c r="D999" s="45"/>
      <c r="E999" s="45"/>
      <c r="F999" s="387"/>
      <c r="G999" s="45"/>
      <c r="H999" s="45"/>
      <c r="L999" s="45"/>
      <c r="M999" s="45"/>
      <c r="N999" s="45"/>
      <c r="O999" s="45"/>
      <c r="P999" s="45"/>
    </row>
    <row r="1000" spans="1:16" x14ac:dyDescent="0.2">
      <c r="D1000" s="200"/>
      <c r="E1000" s="200"/>
      <c r="F1000" s="387" t="s">
        <v>128</v>
      </c>
      <c r="G1000" s="205" t="str">
        <f>IF('Prop D'!$D$870="","",'Prop D'!$D$870)</f>
        <v/>
      </c>
      <c r="H1000" s="45"/>
      <c r="L1000" s="387" t="s">
        <v>129</v>
      </c>
      <c r="M1000" s="724" t="str">
        <f>IF('Prop D'!$K$870="","",'Prop D'!$K$870)</f>
        <v/>
      </c>
      <c r="N1000" s="725"/>
      <c r="O1000" s="45"/>
      <c r="P1000" s="45"/>
    </row>
    <row r="1001" spans="1:16" x14ac:dyDescent="0.2">
      <c r="A1001" s="45"/>
      <c r="B1001" s="45"/>
      <c r="C1001" s="45"/>
      <c r="D1001" s="45"/>
      <c r="E1001" s="45"/>
      <c r="F1001" s="387"/>
      <c r="J1001" s="45"/>
      <c r="K1001" s="45"/>
      <c r="L1001" s="45"/>
      <c r="M1001" s="45"/>
      <c r="N1001" s="45"/>
    </row>
    <row r="1002" spans="1:16" ht="12.75" customHeight="1" x14ac:dyDescent="0.2">
      <c r="A1002" s="45"/>
      <c r="B1002" s="45"/>
      <c r="C1002" s="721" t="s">
        <v>205</v>
      </c>
      <c r="D1002" s="722"/>
      <c r="E1002" s="723"/>
      <c r="F1002" s="45"/>
      <c r="G1002" s="45"/>
      <c r="J1002" s="45"/>
      <c r="K1002" s="721" t="s">
        <v>147</v>
      </c>
      <c r="L1002" s="722"/>
      <c r="M1002" s="723"/>
      <c r="N1002" s="45"/>
      <c r="O1002" s="45"/>
    </row>
    <row r="1003" spans="1:16" x14ac:dyDescent="0.2">
      <c r="A1003" s="45"/>
      <c r="B1003" s="45"/>
      <c r="C1003" s="707" t="str">
        <f>IF('Prop D'!$D$878="","",'Prop D'!$D$878)</f>
        <v/>
      </c>
      <c r="D1003" s="708"/>
      <c r="E1003" s="708"/>
      <c r="F1003" s="708"/>
      <c r="G1003" s="708"/>
      <c r="H1003" s="709"/>
      <c r="J1003" s="45"/>
      <c r="K1003" s="707" t="str">
        <f>IF('Prop D'!$K$878="","",'Prop D'!$K$878)</f>
        <v/>
      </c>
      <c r="L1003" s="708"/>
      <c r="M1003" s="708"/>
      <c r="N1003" s="708"/>
      <c r="O1003" s="708"/>
      <c r="P1003" s="709"/>
    </row>
    <row r="1004" spans="1:16" x14ac:dyDescent="0.2">
      <c r="A1004" s="45"/>
      <c r="B1004" s="45"/>
      <c r="C1004" s="710"/>
      <c r="D1004" s="711"/>
      <c r="E1004" s="711"/>
      <c r="F1004" s="711"/>
      <c r="G1004" s="711"/>
      <c r="H1004" s="712"/>
      <c r="J1004" s="45"/>
      <c r="K1004" s="710"/>
      <c r="L1004" s="711"/>
      <c r="M1004" s="711"/>
      <c r="N1004" s="711"/>
      <c r="O1004" s="711"/>
      <c r="P1004" s="712"/>
    </row>
    <row r="1005" spans="1:16" x14ac:dyDescent="0.2">
      <c r="A1005" s="45"/>
      <c r="B1005" s="45"/>
      <c r="C1005" s="710"/>
      <c r="D1005" s="711"/>
      <c r="E1005" s="711"/>
      <c r="F1005" s="711"/>
      <c r="G1005" s="711"/>
      <c r="H1005" s="712"/>
      <c r="J1005" s="45"/>
      <c r="K1005" s="710"/>
      <c r="L1005" s="711"/>
      <c r="M1005" s="711"/>
      <c r="N1005" s="711"/>
      <c r="O1005" s="711"/>
      <c r="P1005" s="712"/>
    </row>
    <row r="1006" spans="1:16" x14ac:dyDescent="0.2">
      <c r="A1006" s="45"/>
      <c r="B1006" s="45"/>
      <c r="C1006" s="710"/>
      <c r="D1006" s="711"/>
      <c r="E1006" s="711"/>
      <c r="F1006" s="711"/>
      <c r="G1006" s="711"/>
      <c r="H1006" s="712"/>
      <c r="J1006" s="45"/>
      <c r="K1006" s="710"/>
      <c r="L1006" s="711"/>
      <c r="M1006" s="711"/>
      <c r="N1006" s="711"/>
      <c r="O1006" s="711"/>
      <c r="P1006" s="712"/>
    </row>
    <row r="1007" spans="1:16" x14ac:dyDescent="0.2">
      <c r="A1007" s="45"/>
      <c r="B1007" s="45"/>
      <c r="C1007" s="710"/>
      <c r="D1007" s="711"/>
      <c r="E1007" s="711"/>
      <c r="F1007" s="711"/>
      <c r="G1007" s="711"/>
      <c r="H1007" s="712"/>
      <c r="J1007" s="45"/>
      <c r="K1007" s="710"/>
      <c r="L1007" s="711"/>
      <c r="M1007" s="711"/>
      <c r="N1007" s="711"/>
      <c r="O1007" s="711"/>
      <c r="P1007" s="712"/>
    </row>
    <row r="1008" spans="1:16" x14ac:dyDescent="0.2">
      <c r="A1008" s="45"/>
      <c r="B1008" s="45"/>
      <c r="C1008" s="710"/>
      <c r="D1008" s="711"/>
      <c r="E1008" s="711"/>
      <c r="F1008" s="711"/>
      <c r="G1008" s="711"/>
      <c r="H1008" s="712"/>
      <c r="J1008" s="45"/>
      <c r="K1008" s="710"/>
      <c r="L1008" s="711"/>
      <c r="M1008" s="711"/>
      <c r="N1008" s="711"/>
      <c r="O1008" s="711"/>
      <c r="P1008" s="712"/>
    </row>
    <row r="1009" spans="1:16" x14ac:dyDescent="0.2">
      <c r="A1009" s="45"/>
      <c r="B1009" s="45"/>
      <c r="C1009" s="713"/>
      <c r="D1009" s="714"/>
      <c r="E1009" s="714"/>
      <c r="F1009" s="714"/>
      <c r="G1009" s="714"/>
      <c r="H1009" s="715"/>
      <c r="J1009" s="45"/>
      <c r="K1009" s="713"/>
      <c r="L1009" s="714"/>
      <c r="M1009" s="714"/>
      <c r="N1009" s="714"/>
      <c r="O1009" s="714"/>
      <c r="P1009" s="715"/>
    </row>
    <row r="1010" spans="1:16" x14ac:dyDescent="0.2">
      <c r="A1010" s="45"/>
      <c r="B1010" s="45"/>
      <c r="C1010" s="45"/>
      <c r="D1010" s="45"/>
      <c r="E1010" s="45"/>
      <c r="F1010" s="45"/>
      <c r="J1010" s="45"/>
      <c r="K1010" s="45"/>
      <c r="L1010" s="45"/>
      <c r="M1010" s="45"/>
      <c r="N1010" s="45"/>
    </row>
    <row r="1011" spans="1:16" ht="26.25" customHeight="1" x14ac:dyDescent="0.2">
      <c r="C1011" s="441" t="s">
        <v>149</v>
      </c>
      <c r="D1011" s="441"/>
      <c r="E1011" s="441"/>
      <c r="F1011" s="442"/>
      <c r="G1011" s="218" t="str">
        <f>IF('Prop D'!$D$887="","",'Prop D'!$D$887)</f>
        <v/>
      </c>
      <c r="H1011" s="45"/>
      <c r="L1011" s="45"/>
      <c r="M1011" s="45"/>
      <c r="N1011" s="45"/>
      <c r="O1011" s="45"/>
      <c r="P1011" s="45"/>
    </row>
    <row r="1012" spans="1:16" x14ac:dyDescent="0.2">
      <c r="A1012" s="45"/>
      <c r="B1012" s="45"/>
      <c r="C1012" s="45"/>
      <c r="D1012" s="45"/>
      <c r="E1012" s="45"/>
      <c r="F1012" s="45"/>
      <c r="J1012" s="45"/>
      <c r="K1012" s="45"/>
      <c r="L1012" s="45"/>
      <c r="M1012" s="45"/>
      <c r="N1012" s="45"/>
    </row>
    <row r="1013" spans="1:16" ht="12.75" customHeight="1" x14ac:dyDescent="0.2">
      <c r="A1013" s="45"/>
      <c r="B1013" s="45"/>
      <c r="C1013" s="721" t="s">
        <v>146</v>
      </c>
      <c r="D1013" s="722"/>
      <c r="E1013" s="722"/>
      <c r="F1013" s="723"/>
      <c r="G1013" s="45"/>
      <c r="J1013" s="45"/>
      <c r="K1013" s="45"/>
      <c r="L1013" s="45"/>
      <c r="M1013" s="45"/>
      <c r="N1013" s="45"/>
    </row>
    <row r="1014" spans="1:16" x14ac:dyDescent="0.2">
      <c r="A1014" s="45"/>
      <c r="B1014" s="45"/>
      <c r="C1014" s="707" t="str">
        <f>IF('Prop D'!$D$891="","",'Prop D'!$D$891)</f>
        <v/>
      </c>
      <c r="D1014" s="708"/>
      <c r="E1014" s="708"/>
      <c r="F1014" s="708"/>
      <c r="G1014" s="708"/>
      <c r="H1014" s="708"/>
      <c r="I1014" s="708"/>
      <c r="J1014" s="708"/>
      <c r="K1014" s="708"/>
      <c r="L1014" s="709"/>
      <c r="M1014" s="45"/>
      <c r="N1014" s="45"/>
    </row>
    <row r="1015" spans="1:16" x14ac:dyDescent="0.2">
      <c r="A1015" s="45"/>
      <c r="B1015" s="45"/>
      <c r="C1015" s="710"/>
      <c r="D1015" s="711"/>
      <c r="E1015" s="711"/>
      <c r="F1015" s="711"/>
      <c r="G1015" s="711"/>
      <c r="H1015" s="711"/>
      <c r="I1015" s="711"/>
      <c r="J1015" s="711"/>
      <c r="K1015" s="711"/>
      <c r="L1015" s="712"/>
      <c r="M1015" s="45"/>
      <c r="N1015" s="45"/>
    </row>
    <row r="1016" spans="1:16" x14ac:dyDescent="0.2">
      <c r="A1016" s="45"/>
      <c r="B1016" s="45"/>
      <c r="C1016" s="710"/>
      <c r="D1016" s="711"/>
      <c r="E1016" s="711"/>
      <c r="F1016" s="711"/>
      <c r="G1016" s="711"/>
      <c r="H1016" s="711"/>
      <c r="I1016" s="711"/>
      <c r="J1016" s="711"/>
      <c r="K1016" s="711"/>
      <c r="L1016" s="712"/>
      <c r="M1016" s="45"/>
      <c r="N1016" s="45"/>
    </row>
    <row r="1017" spans="1:16" x14ac:dyDescent="0.2">
      <c r="A1017" s="45"/>
      <c r="B1017" s="45"/>
      <c r="C1017" s="710"/>
      <c r="D1017" s="711"/>
      <c r="E1017" s="711"/>
      <c r="F1017" s="711"/>
      <c r="G1017" s="711"/>
      <c r="H1017" s="711"/>
      <c r="I1017" s="711"/>
      <c r="J1017" s="711"/>
      <c r="K1017" s="711"/>
      <c r="L1017" s="712"/>
      <c r="M1017" s="45"/>
      <c r="N1017" s="45"/>
    </row>
    <row r="1018" spans="1:16" x14ac:dyDescent="0.2">
      <c r="A1018" s="45"/>
      <c r="B1018" s="45"/>
      <c r="C1018" s="710"/>
      <c r="D1018" s="711"/>
      <c r="E1018" s="711"/>
      <c r="F1018" s="711"/>
      <c r="G1018" s="711"/>
      <c r="H1018" s="711"/>
      <c r="I1018" s="711"/>
      <c r="J1018" s="711"/>
      <c r="K1018" s="711"/>
      <c r="L1018" s="712"/>
      <c r="M1018" s="45"/>
      <c r="N1018" s="45"/>
    </row>
    <row r="1019" spans="1:16" x14ac:dyDescent="0.2">
      <c r="A1019" s="45"/>
      <c r="B1019" s="45"/>
      <c r="C1019" s="710"/>
      <c r="D1019" s="711"/>
      <c r="E1019" s="711"/>
      <c r="F1019" s="711"/>
      <c r="G1019" s="711"/>
      <c r="H1019" s="711"/>
      <c r="I1019" s="711"/>
      <c r="J1019" s="711"/>
      <c r="K1019" s="711"/>
      <c r="L1019" s="712"/>
      <c r="M1019" s="45"/>
      <c r="N1019" s="45"/>
    </row>
    <row r="1020" spans="1:16" x14ac:dyDescent="0.2">
      <c r="A1020" s="45"/>
      <c r="B1020" s="45"/>
      <c r="C1020" s="713"/>
      <c r="D1020" s="714"/>
      <c r="E1020" s="714"/>
      <c r="F1020" s="714"/>
      <c r="G1020" s="714"/>
      <c r="H1020" s="714"/>
      <c r="I1020" s="714"/>
      <c r="J1020" s="714"/>
      <c r="K1020" s="714"/>
      <c r="L1020" s="715"/>
      <c r="M1020" s="45"/>
      <c r="N1020" s="45"/>
    </row>
    <row r="1021" spans="1:16" x14ac:dyDescent="0.2">
      <c r="A1021" s="45"/>
      <c r="B1021" s="45"/>
      <c r="C1021" s="45"/>
      <c r="D1021" s="45"/>
      <c r="E1021" s="45"/>
      <c r="F1021" s="45"/>
      <c r="J1021" s="45"/>
      <c r="K1021" s="45"/>
      <c r="L1021" s="45"/>
      <c r="M1021" s="45"/>
      <c r="N1021" s="45"/>
    </row>
    <row r="1022" spans="1:16" x14ac:dyDescent="0.2">
      <c r="A1022" s="45"/>
      <c r="B1022" s="45"/>
      <c r="C1022" s="45"/>
      <c r="D1022" s="45"/>
      <c r="E1022" s="45"/>
      <c r="F1022" s="45"/>
      <c r="J1022" s="45"/>
      <c r="K1022" s="45"/>
      <c r="L1022" s="45"/>
      <c r="M1022" s="45"/>
      <c r="N1022" s="45"/>
    </row>
    <row r="1023" spans="1:16" ht="15" x14ac:dyDescent="0.25">
      <c r="A1023" s="45"/>
      <c r="B1023" s="203" t="s">
        <v>202</v>
      </c>
      <c r="C1023" s="45"/>
      <c r="D1023" s="45"/>
      <c r="E1023" s="45"/>
      <c r="F1023" s="45"/>
      <c r="J1023" s="45"/>
      <c r="K1023" s="45"/>
      <c r="L1023" s="45"/>
      <c r="M1023" s="45"/>
      <c r="N1023" s="45"/>
    </row>
    <row r="1024" spans="1:16" ht="15" x14ac:dyDescent="0.25">
      <c r="A1024" s="45"/>
      <c r="B1024" s="203"/>
      <c r="C1024" s="45"/>
      <c r="D1024" s="45"/>
      <c r="E1024" s="45"/>
      <c r="F1024" s="45"/>
      <c r="J1024" s="45"/>
      <c r="K1024" s="45"/>
      <c r="L1024" s="45"/>
      <c r="M1024" s="45"/>
      <c r="N1024" s="45"/>
    </row>
    <row r="1025" spans="1:15" ht="30" customHeight="1" x14ac:dyDescent="0.2">
      <c r="A1025" s="45"/>
      <c r="B1025" s="45"/>
      <c r="C1025" s="466" t="s">
        <v>156</v>
      </c>
      <c r="D1025" s="467"/>
      <c r="E1025" s="466" t="s">
        <v>157</v>
      </c>
      <c r="F1025" s="467"/>
      <c r="G1025" s="466" t="s">
        <v>158</v>
      </c>
      <c r="H1025" s="467"/>
      <c r="I1025" s="466" t="s">
        <v>159</v>
      </c>
      <c r="J1025" s="467"/>
      <c r="K1025" s="386" t="s">
        <v>160</v>
      </c>
      <c r="L1025" s="386" t="s">
        <v>161</v>
      </c>
      <c r="M1025" s="466" t="s">
        <v>162</v>
      </c>
      <c r="N1025" s="467"/>
      <c r="O1025" s="386" t="s">
        <v>163</v>
      </c>
    </row>
    <row r="1026" spans="1:15" x14ac:dyDescent="0.2">
      <c r="A1026" s="45"/>
      <c r="B1026" s="45"/>
      <c r="C1026" s="695" t="str">
        <f>IF('Prop D'!$B904="","",'Prop D'!$B904)</f>
        <v/>
      </c>
      <c r="D1026" s="696"/>
      <c r="E1026" s="695" t="str">
        <f>IF('Prop D'!$C904="","",'Prop D'!$C904)</f>
        <v/>
      </c>
      <c r="F1026" s="696"/>
      <c r="G1026" s="695" t="str">
        <f>IF('Prop D'!$D904="","",'Prop D'!$D904)</f>
        <v/>
      </c>
      <c r="H1026" s="696"/>
      <c r="I1026" s="695" t="str">
        <f>IF('Prop D'!$E904="","",'Prop D'!$E904)</f>
        <v/>
      </c>
      <c r="J1026" s="696"/>
      <c r="K1026" s="230" t="str">
        <f>IF('Prop D'!$F904="","",'Prop D'!$F904)</f>
        <v/>
      </c>
      <c r="L1026" s="230" t="str">
        <f>IF('Prop D'!$G904="","",'Prop D'!$G904)</f>
        <v/>
      </c>
      <c r="M1026" s="695" t="str">
        <f>IF('Prop D'!$H904="","",'Prop D'!$H904)</f>
        <v/>
      </c>
      <c r="N1026" s="696"/>
      <c r="O1026" s="230" t="str">
        <f>IF('Prop D'!$I904="","",'Prop D'!$I904)</f>
        <v/>
      </c>
    </row>
    <row r="1027" spans="1:15" ht="12.75" customHeight="1" x14ac:dyDescent="0.2">
      <c r="A1027" s="45"/>
      <c r="B1027" s="45"/>
      <c r="C1027" s="695" t="str">
        <f>IF('Prop D'!$B905="","",'Prop D'!$B905)</f>
        <v/>
      </c>
      <c r="D1027" s="696"/>
      <c r="E1027" s="695" t="str">
        <f>IF('Prop D'!$C905="","",'Prop D'!$C905)</f>
        <v/>
      </c>
      <c r="F1027" s="696"/>
      <c r="G1027" s="695" t="str">
        <f>IF('Prop D'!$D905="","",'Prop D'!$D905)</f>
        <v/>
      </c>
      <c r="H1027" s="696"/>
      <c r="I1027" s="695" t="str">
        <f>IF('Prop D'!$E905="","",'Prop D'!$E905)</f>
        <v/>
      </c>
      <c r="J1027" s="696"/>
      <c r="K1027" s="230" t="str">
        <f>IF('Prop D'!$F905="","",'Prop D'!$F905)</f>
        <v/>
      </c>
      <c r="L1027" s="230" t="str">
        <f>IF('Prop D'!$G905="","",'Prop D'!$G905)</f>
        <v/>
      </c>
      <c r="M1027" s="695" t="str">
        <f>IF('Prop D'!$H905="","",'Prop D'!$H905)</f>
        <v/>
      </c>
      <c r="N1027" s="696"/>
      <c r="O1027" s="230" t="str">
        <f>IF('Prop D'!$I905="","",'Prop D'!$I905)</f>
        <v/>
      </c>
    </row>
    <row r="1028" spans="1:15" x14ac:dyDescent="0.2">
      <c r="A1028" s="45"/>
      <c r="B1028" s="45"/>
      <c r="C1028" s="695" t="str">
        <f>IF('Prop D'!$B906="","",'Prop D'!$B906)</f>
        <v/>
      </c>
      <c r="D1028" s="696"/>
      <c r="E1028" s="695" t="str">
        <f>IF('Prop D'!$C906="","",'Prop D'!$C906)</f>
        <v/>
      </c>
      <c r="F1028" s="696"/>
      <c r="G1028" s="695" t="str">
        <f>IF('Prop D'!$D906="","",'Prop D'!$D906)</f>
        <v/>
      </c>
      <c r="H1028" s="696"/>
      <c r="I1028" s="695" t="str">
        <f>IF('Prop D'!$E906="","",'Prop D'!$E906)</f>
        <v/>
      </c>
      <c r="J1028" s="696"/>
      <c r="K1028" s="230" t="str">
        <f>IF('Prop D'!$F906="","",'Prop D'!$F906)</f>
        <v/>
      </c>
      <c r="L1028" s="230" t="str">
        <f>IF('Prop D'!$G906="","",'Prop D'!$G906)</f>
        <v/>
      </c>
      <c r="M1028" s="695" t="str">
        <f>IF('Prop D'!$H906="","",'Prop D'!$H906)</f>
        <v/>
      </c>
      <c r="N1028" s="696"/>
      <c r="O1028" s="230" t="str">
        <f>IF('Prop D'!$I906="","",'Prop D'!$I906)</f>
        <v/>
      </c>
    </row>
    <row r="1029" spans="1:15" x14ac:dyDescent="0.2">
      <c r="A1029" s="45"/>
      <c r="B1029" s="45"/>
      <c r="C1029" s="695" t="str">
        <f>IF('Prop D'!$B907="","",'Prop D'!$B907)</f>
        <v/>
      </c>
      <c r="D1029" s="696"/>
      <c r="E1029" s="695" t="str">
        <f>IF('Prop D'!$C907="","",'Prop D'!$C907)</f>
        <v/>
      </c>
      <c r="F1029" s="696"/>
      <c r="G1029" s="695" t="str">
        <f>IF('Prop D'!$D907="","",'Prop D'!$D907)</f>
        <v/>
      </c>
      <c r="H1029" s="696"/>
      <c r="I1029" s="695" t="str">
        <f>IF('Prop D'!$E907="","",'Prop D'!$E907)</f>
        <v/>
      </c>
      <c r="J1029" s="696"/>
      <c r="K1029" s="230" t="str">
        <f>IF('Prop D'!$F907="","",'Prop D'!$F907)</f>
        <v/>
      </c>
      <c r="L1029" s="230" t="str">
        <f>IF('Prop D'!$G907="","",'Prop D'!$G907)</f>
        <v/>
      </c>
      <c r="M1029" s="695" t="str">
        <f>IF('Prop D'!$H907="","",'Prop D'!$H907)</f>
        <v/>
      </c>
      <c r="N1029" s="696"/>
      <c r="O1029" s="230" t="str">
        <f>IF('Prop D'!$I907="","",'Prop D'!$I907)</f>
        <v/>
      </c>
    </row>
    <row r="1030" spans="1:15" x14ac:dyDescent="0.2">
      <c r="A1030" s="45"/>
      <c r="B1030" s="45"/>
      <c r="C1030" s="695" t="str">
        <f>IF('Prop D'!$B908="","",'Prop D'!$B908)</f>
        <v/>
      </c>
      <c r="D1030" s="696"/>
      <c r="E1030" s="695" t="str">
        <f>IF('Prop D'!$C908="","",'Prop D'!$C908)</f>
        <v/>
      </c>
      <c r="F1030" s="696"/>
      <c r="G1030" s="695" t="str">
        <f>IF('Prop D'!$D908="","",'Prop D'!$D908)</f>
        <v/>
      </c>
      <c r="H1030" s="696"/>
      <c r="I1030" s="695" t="str">
        <f>IF('Prop D'!$E908="","",'Prop D'!$E908)</f>
        <v/>
      </c>
      <c r="J1030" s="696"/>
      <c r="K1030" s="230" t="str">
        <f>IF('Prop D'!$F908="","",'Prop D'!$F908)</f>
        <v/>
      </c>
      <c r="L1030" s="230" t="str">
        <f>IF('Prop D'!$G908="","",'Prop D'!$G908)</f>
        <v/>
      </c>
      <c r="M1030" s="695" t="str">
        <f>IF('Prop D'!$H908="","",'Prop D'!$H908)</f>
        <v/>
      </c>
      <c r="N1030" s="696"/>
      <c r="O1030" s="230" t="str">
        <f>IF('Prop D'!$I908="","",'Prop D'!$I908)</f>
        <v/>
      </c>
    </row>
    <row r="1031" spans="1:15" x14ac:dyDescent="0.2">
      <c r="A1031" s="45"/>
      <c r="B1031" s="45"/>
      <c r="C1031" s="695" t="str">
        <f>IF('Prop D'!$B909="","",'Prop D'!$B909)</f>
        <v/>
      </c>
      <c r="D1031" s="696"/>
      <c r="E1031" s="695" t="str">
        <f>IF('Prop D'!$C909="","",'Prop D'!$C909)</f>
        <v/>
      </c>
      <c r="F1031" s="696"/>
      <c r="G1031" s="695" t="str">
        <f>IF('Prop D'!$D909="","",'Prop D'!$D909)</f>
        <v/>
      </c>
      <c r="H1031" s="696"/>
      <c r="I1031" s="695" t="str">
        <f>IF('Prop D'!$E909="","",'Prop D'!$E909)</f>
        <v/>
      </c>
      <c r="J1031" s="696"/>
      <c r="K1031" s="230" t="str">
        <f>IF('Prop D'!$F909="","",'Prop D'!$F909)</f>
        <v/>
      </c>
      <c r="L1031" s="230" t="str">
        <f>IF('Prop D'!$G909="","",'Prop D'!$G909)</f>
        <v/>
      </c>
      <c r="M1031" s="695" t="str">
        <f>IF('Prop D'!$H909="","",'Prop D'!$H909)</f>
        <v/>
      </c>
      <c r="N1031" s="696"/>
      <c r="O1031" s="230" t="str">
        <f>IF('Prop D'!$I909="","",'Prop D'!$I909)</f>
        <v/>
      </c>
    </row>
    <row r="1032" spans="1:15" x14ac:dyDescent="0.2">
      <c r="A1032" s="45"/>
      <c r="B1032" s="45"/>
      <c r="C1032" s="695" t="str">
        <f>IF('Prop D'!$B910="","",'Prop D'!$B910)</f>
        <v/>
      </c>
      <c r="D1032" s="696"/>
      <c r="E1032" s="695" t="str">
        <f>IF('Prop D'!$C910="","",'Prop D'!$C910)</f>
        <v/>
      </c>
      <c r="F1032" s="696"/>
      <c r="G1032" s="695" t="str">
        <f>IF('Prop D'!$D910="","",'Prop D'!$D910)</f>
        <v/>
      </c>
      <c r="H1032" s="696"/>
      <c r="I1032" s="695" t="str">
        <f>IF('Prop D'!$E910="","",'Prop D'!$E910)</f>
        <v/>
      </c>
      <c r="J1032" s="696"/>
      <c r="K1032" s="230" t="str">
        <f>IF('Prop D'!$F910="","",'Prop D'!$F910)</f>
        <v/>
      </c>
      <c r="L1032" s="230" t="str">
        <f>IF('Prop D'!$G910="","",'Prop D'!$G910)</f>
        <v/>
      </c>
      <c r="M1032" s="695" t="str">
        <f>IF('Prop D'!$H910="","",'Prop D'!$H910)</f>
        <v/>
      </c>
      <c r="N1032" s="696"/>
      <c r="O1032" s="230" t="str">
        <f>IF('Prop D'!$I910="","",'Prop D'!$I910)</f>
        <v/>
      </c>
    </row>
    <row r="1033" spans="1:15" x14ac:dyDescent="0.2">
      <c r="A1033" s="45"/>
      <c r="B1033" s="45"/>
      <c r="C1033" s="695" t="str">
        <f>IF('Prop D'!$B911="","",'Prop D'!$B911)</f>
        <v/>
      </c>
      <c r="D1033" s="696"/>
      <c r="E1033" s="695" t="str">
        <f>IF('Prop D'!$C911="","",'Prop D'!$C911)</f>
        <v/>
      </c>
      <c r="F1033" s="696"/>
      <c r="G1033" s="695" t="str">
        <f>IF('Prop D'!$D911="","",'Prop D'!$D911)</f>
        <v/>
      </c>
      <c r="H1033" s="696"/>
      <c r="I1033" s="695" t="str">
        <f>IF('Prop D'!$E911="","",'Prop D'!$E911)</f>
        <v/>
      </c>
      <c r="J1033" s="696"/>
      <c r="K1033" s="230" t="str">
        <f>IF('Prop D'!$F911="","",'Prop D'!$F911)</f>
        <v/>
      </c>
      <c r="L1033" s="230" t="str">
        <f>IF('Prop D'!$G911="","",'Prop D'!$G911)</f>
        <v/>
      </c>
      <c r="M1033" s="695" t="str">
        <f>IF('Prop D'!$H911="","",'Prop D'!$H911)</f>
        <v/>
      </c>
      <c r="N1033" s="696"/>
      <c r="O1033" s="230" t="str">
        <f>IF('Prop D'!$I911="","",'Prop D'!$I911)</f>
        <v/>
      </c>
    </row>
    <row r="1034" spans="1:15" x14ac:dyDescent="0.2">
      <c r="A1034" s="45"/>
      <c r="B1034" s="45"/>
      <c r="C1034" s="695" t="str">
        <f>IF('Prop D'!$B912="","",'Prop D'!$B912)</f>
        <v/>
      </c>
      <c r="D1034" s="696"/>
      <c r="E1034" s="695" t="str">
        <f>IF('Prop D'!$C912="","",'Prop D'!$C912)</f>
        <v/>
      </c>
      <c r="F1034" s="696"/>
      <c r="G1034" s="695" t="str">
        <f>IF('Prop D'!$D912="","",'Prop D'!$D912)</f>
        <v/>
      </c>
      <c r="H1034" s="696"/>
      <c r="I1034" s="695" t="str">
        <f>IF('Prop D'!$E912="","",'Prop D'!$E912)</f>
        <v/>
      </c>
      <c r="J1034" s="696"/>
      <c r="K1034" s="230" t="str">
        <f>IF('Prop D'!$F912="","",'Prop D'!$F912)</f>
        <v/>
      </c>
      <c r="L1034" s="230" t="str">
        <f>IF('Prop D'!$G912="","",'Prop D'!$G912)</f>
        <v/>
      </c>
      <c r="M1034" s="695" t="str">
        <f>IF('Prop D'!$H912="","",'Prop D'!$H912)</f>
        <v/>
      </c>
      <c r="N1034" s="696"/>
      <c r="O1034" s="230" t="str">
        <f>IF('Prop D'!$I912="","",'Prop D'!$I912)</f>
        <v/>
      </c>
    </row>
    <row r="1035" spans="1:15" x14ac:dyDescent="0.2">
      <c r="A1035" s="45"/>
      <c r="B1035" s="45"/>
      <c r="C1035" s="695" t="str">
        <f>IF('Prop D'!$B913="","",'Prop D'!$B913)</f>
        <v/>
      </c>
      <c r="D1035" s="696"/>
      <c r="E1035" s="695" t="str">
        <f>IF('Prop D'!$C913="","",'Prop D'!$C913)</f>
        <v/>
      </c>
      <c r="F1035" s="696"/>
      <c r="G1035" s="695" t="str">
        <f>IF('Prop D'!$D913="","",'Prop D'!$D913)</f>
        <v/>
      </c>
      <c r="H1035" s="696"/>
      <c r="I1035" s="695" t="str">
        <f>IF('Prop D'!$E913="","",'Prop D'!$E913)</f>
        <v/>
      </c>
      <c r="J1035" s="696"/>
      <c r="K1035" s="230" t="str">
        <f>IF('Prop D'!$F913="","",'Prop D'!$F913)</f>
        <v/>
      </c>
      <c r="L1035" s="230" t="str">
        <f>IF('Prop D'!$G913="","",'Prop D'!$G913)</f>
        <v/>
      </c>
      <c r="M1035" s="695" t="str">
        <f>IF('Prop D'!$H913="","",'Prop D'!$H913)</f>
        <v/>
      </c>
      <c r="N1035" s="696"/>
      <c r="O1035" s="230" t="str">
        <f>IF('Prop D'!$I913="","",'Prop D'!$I913)</f>
        <v/>
      </c>
    </row>
    <row r="1036" spans="1:15" x14ac:dyDescent="0.2">
      <c r="A1036" s="45"/>
      <c r="B1036" s="45"/>
      <c r="C1036" s="695" t="str">
        <f>IF('Prop D'!$B914="","",'Prop D'!$B914)</f>
        <v/>
      </c>
      <c r="D1036" s="696"/>
      <c r="E1036" s="695" t="str">
        <f>IF('Prop D'!$C914="","",'Prop D'!$C914)</f>
        <v/>
      </c>
      <c r="F1036" s="696"/>
      <c r="G1036" s="695" t="str">
        <f>IF('Prop D'!$D914="","",'Prop D'!$D914)</f>
        <v/>
      </c>
      <c r="H1036" s="696"/>
      <c r="I1036" s="695" t="str">
        <f>IF('Prop D'!$E914="","",'Prop D'!$E914)</f>
        <v/>
      </c>
      <c r="J1036" s="696"/>
      <c r="K1036" s="230" t="str">
        <f>IF('Prop D'!$F914="","",'Prop D'!$F914)</f>
        <v/>
      </c>
      <c r="L1036" s="230" t="str">
        <f>IF('Prop D'!$G914="","",'Prop D'!$G914)</f>
        <v/>
      </c>
      <c r="M1036" s="695" t="str">
        <f>IF('Prop D'!$H914="","",'Prop D'!$H914)</f>
        <v/>
      </c>
      <c r="N1036" s="696"/>
      <c r="O1036" s="230" t="str">
        <f>IF('Prop D'!$I914="","",'Prop D'!$I914)</f>
        <v/>
      </c>
    </row>
    <row r="1037" spans="1:15" x14ac:dyDescent="0.2">
      <c r="A1037" s="45"/>
      <c r="B1037" s="45"/>
      <c r="C1037" s="45"/>
      <c r="D1037" s="45"/>
      <c r="E1037" s="45"/>
      <c r="F1037" s="45"/>
      <c r="G1037" s="45"/>
      <c r="H1037" s="45"/>
      <c r="I1037" s="45"/>
      <c r="J1037" s="45"/>
      <c r="K1037" s="45"/>
      <c r="L1037" s="45"/>
    </row>
    <row r="1038" spans="1:15" x14ac:dyDescent="0.2">
      <c r="A1038" s="45"/>
      <c r="B1038" s="45"/>
      <c r="C1038" s="45"/>
      <c r="D1038" s="45"/>
      <c r="E1038" s="45"/>
      <c r="F1038" s="45"/>
      <c r="G1038" s="45"/>
      <c r="H1038" s="45"/>
      <c r="I1038" s="45"/>
      <c r="J1038" s="45"/>
      <c r="K1038" s="45"/>
      <c r="L1038" s="45"/>
    </row>
    <row r="1039" spans="1:15" ht="15" x14ac:dyDescent="0.25">
      <c r="A1039" s="45"/>
      <c r="B1039" s="203" t="s">
        <v>206</v>
      </c>
      <c r="C1039" s="45"/>
      <c r="D1039" s="45"/>
      <c r="E1039" s="45"/>
      <c r="F1039" s="45"/>
      <c r="G1039" s="45"/>
      <c r="H1039" s="45"/>
      <c r="I1039" s="45"/>
      <c r="J1039" s="45"/>
      <c r="K1039" s="45"/>
      <c r="L1039" s="45"/>
    </row>
    <row r="1040" spans="1:15" ht="15" x14ac:dyDescent="0.25">
      <c r="A1040" s="45"/>
      <c r="B1040" s="203"/>
      <c r="C1040" s="45"/>
      <c r="D1040" s="45"/>
      <c r="E1040" s="45"/>
      <c r="F1040" s="45"/>
      <c r="G1040" s="45"/>
      <c r="H1040" s="45"/>
      <c r="I1040" s="45"/>
      <c r="J1040" s="45"/>
      <c r="K1040" s="45"/>
      <c r="L1040" s="45"/>
    </row>
    <row r="1041" spans="1:16" ht="27.75" customHeight="1" x14ac:dyDescent="0.2">
      <c r="B1041" s="204"/>
      <c r="C1041" s="441" t="s">
        <v>257</v>
      </c>
      <c r="D1041" s="441"/>
      <c r="E1041" s="441"/>
      <c r="F1041" s="442"/>
      <c r="G1041" s="718" t="str">
        <f>IF('Prop D'!$D$918="","",'Prop D'!$D$918)</f>
        <v>Sim</v>
      </c>
      <c r="K1041" s="684" t="s">
        <v>239</v>
      </c>
      <c r="L1041" s="744"/>
      <c r="M1041" s="744"/>
      <c r="N1041" s="744"/>
      <c r="O1041" s="685"/>
    </row>
    <row r="1042" spans="1:16" x14ac:dyDescent="0.2">
      <c r="C1042" s="441"/>
      <c r="D1042" s="441"/>
      <c r="E1042" s="441"/>
      <c r="F1042" s="442"/>
      <c r="G1042" s="720"/>
      <c r="K1042" s="707" t="str">
        <f>IF('Prop D'!$K$918="","",'Prop D'!$K$918)</f>
        <v/>
      </c>
      <c r="L1042" s="708"/>
      <c r="M1042" s="708"/>
      <c r="N1042" s="708"/>
      <c r="O1042" s="708"/>
      <c r="P1042" s="709"/>
    </row>
    <row r="1043" spans="1:16" x14ac:dyDescent="0.2">
      <c r="C1043" s="204"/>
      <c r="D1043" s="204"/>
      <c r="E1043" s="204"/>
      <c r="F1043" s="345"/>
      <c r="G1043" s="346"/>
      <c r="H1043" s="115"/>
      <c r="K1043" s="710"/>
      <c r="L1043" s="711"/>
      <c r="M1043" s="711"/>
      <c r="N1043" s="711"/>
      <c r="O1043" s="711"/>
      <c r="P1043" s="712"/>
    </row>
    <row r="1044" spans="1:16" x14ac:dyDescent="0.2">
      <c r="C1044" s="115"/>
      <c r="D1044" s="115"/>
      <c r="E1044" s="115"/>
      <c r="F1044" s="115"/>
      <c r="G1044" s="115"/>
      <c r="H1044" s="115"/>
      <c r="K1044" s="713"/>
      <c r="L1044" s="714"/>
      <c r="M1044" s="714"/>
      <c r="N1044" s="714"/>
      <c r="O1044" s="714"/>
      <c r="P1044" s="715"/>
    </row>
    <row r="1045" spans="1:16" ht="15" x14ac:dyDescent="0.25">
      <c r="A1045" s="45"/>
      <c r="B1045" s="203"/>
      <c r="C1045" s="45"/>
      <c r="D1045" s="45"/>
      <c r="E1045" s="45"/>
      <c r="F1045" s="45"/>
      <c r="G1045" s="45"/>
      <c r="H1045" s="45"/>
      <c r="I1045" s="45"/>
      <c r="J1045" s="45"/>
      <c r="K1045" s="45"/>
      <c r="L1045" s="45"/>
    </row>
    <row r="1046" spans="1:16" ht="51" x14ac:dyDescent="0.2">
      <c r="A1046" s="45"/>
      <c r="B1046" s="726" t="s">
        <v>260</v>
      </c>
      <c r="C1046" s="727"/>
      <c r="D1046" s="335" t="s">
        <v>36</v>
      </c>
      <c r="E1046" s="335" t="s">
        <v>231</v>
      </c>
      <c r="F1046" s="335" t="s">
        <v>232</v>
      </c>
      <c r="G1046" s="335" t="s">
        <v>233</v>
      </c>
      <c r="H1046" s="335" t="s">
        <v>234</v>
      </c>
      <c r="I1046" s="335" t="s">
        <v>240</v>
      </c>
      <c r="J1046" s="335" t="s">
        <v>225</v>
      </c>
      <c r="K1046" s="335" t="s">
        <v>241</v>
      </c>
      <c r="L1046" s="335" t="s">
        <v>226</v>
      </c>
      <c r="M1046" s="335" t="s">
        <v>235</v>
      </c>
      <c r="N1046" s="335" t="s">
        <v>236</v>
      </c>
      <c r="O1046" s="335" t="s">
        <v>237</v>
      </c>
      <c r="P1046" s="335" t="s">
        <v>238</v>
      </c>
    </row>
    <row r="1047" spans="1:16" x14ac:dyDescent="0.2">
      <c r="A1047" s="45"/>
      <c r="B1047" s="728" t="str">
        <f>IF('Prop D'!B926="","",'Prop D'!B926)</f>
        <v/>
      </c>
      <c r="C1047" s="729"/>
      <c r="D1047" s="315" t="str">
        <f>IF('Prop D'!C926="","",'Prop D'!C926)</f>
        <v/>
      </c>
      <c r="E1047" s="315" t="str">
        <f>IF('Prop D'!D926="","",'Prop D'!D926)</f>
        <v/>
      </c>
      <c r="F1047" s="315" t="str">
        <f>IF('Prop D'!E926="","",'Prop D'!E926)</f>
        <v/>
      </c>
      <c r="G1047" s="315" t="str">
        <f>IF('Prop D'!F926="","",'Prop D'!F926)</f>
        <v/>
      </c>
      <c r="H1047" s="315" t="str">
        <f>IF('Prop D'!G926="","",'Prop D'!G926)</f>
        <v/>
      </c>
      <c r="I1047" s="315" t="str">
        <f>IF('Prop D'!H926="","",'Prop D'!H926)</f>
        <v/>
      </c>
      <c r="J1047" s="315" t="str">
        <f>IF('Prop D'!I926="","",'Prop D'!I926)</f>
        <v/>
      </c>
      <c r="K1047" s="315" t="str">
        <f>IF('Prop D'!J926="","",'Prop D'!J926)</f>
        <v/>
      </c>
      <c r="L1047" s="315" t="str">
        <f>IF('Prop D'!K926="","",'Prop D'!K926)</f>
        <v/>
      </c>
      <c r="M1047" s="315" t="str">
        <f>IF('Prop D'!L926="","",'Prop D'!L926)</f>
        <v/>
      </c>
      <c r="N1047" s="315" t="str">
        <f>IF('Prop D'!M926="","",'Prop D'!M926)</f>
        <v/>
      </c>
      <c r="O1047" s="315" t="str">
        <f>IF('Prop D'!N926="","",'Prop D'!N926)</f>
        <v/>
      </c>
      <c r="P1047" s="315" t="str">
        <f>IF('Prop D'!O926="","",'Prop D'!O926)</f>
        <v/>
      </c>
    </row>
    <row r="1048" spans="1:16" x14ac:dyDescent="0.2">
      <c r="A1048" s="45"/>
      <c r="B1048" s="728" t="str">
        <f>IF('Prop D'!B927="","",'Prop D'!B927)</f>
        <v/>
      </c>
      <c r="C1048" s="729"/>
      <c r="D1048" s="315" t="str">
        <f>IF('Prop D'!C927="","",'Prop D'!C927)</f>
        <v/>
      </c>
      <c r="E1048" s="315" t="str">
        <f>IF('Prop D'!D927="","",'Prop D'!D927)</f>
        <v/>
      </c>
      <c r="F1048" s="315" t="str">
        <f>IF('Prop D'!E927="","",'Prop D'!E927)</f>
        <v/>
      </c>
      <c r="G1048" s="315" t="str">
        <f>IF('Prop D'!F927="","",'Prop D'!F927)</f>
        <v/>
      </c>
      <c r="H1048" s="315" t="str">
        <f>IF('Prop D'!G927="","",'Prop D'!G927)</f>
        <v/>
      </c>
      <c r="I1048" s="315" t="str">
        <f>IF('Prop D'!H927="","",'Prop D'!H927)</f>
        <v/>
      </c>
      <c r="J1048" s="315" t="str">
        <f>IF('Prop D'!I927="","",'Prop D'!I927)</f>
        <v/>
      </c>
      <c r="K1048" s="315" t="str">
        <f>IF('Prop D'!J927="","",'Prop D'!J927)</f>
        <v/>
      </c>
      <c r="L1048" s="315" t="str">
        <f>IF('Prop D'!K927="","",'Prop D'!K927)</f>
        <v/>
      </c>
      <c r="M1048" s="315" t="str">
        <f>IF('Prop D'!L927="","",'Prop D'!L927)</f>
        <v/>
      </c>
      <c r="N1048" s="315" t="str">
        <f>IF('Prop D'!M927="","",'Prop D'!M927)</f>
        <v/>
      </c>
      <c r="O1048" s="315" t="str">
        <f>IF('Prop D'!N927="","",'Prop D'!N927)</f>
        <v/>
      </c>
      <c r="P1048" s="315" t="str">
        <f>IF('Prop D'!O927="","",'Prop D'!O927)</f>
        <v/>
      </c>
    </row>
    <row r="1049" spans="1:16" x14ac:dyDescent="0.2">
      <c r="A1049" s="45"/>
      <c r="B1049" s="728" t="str">
        <f>IF('Prop D'!B928="","",'Prop D'!B928)</f>
        <v/>
      </c>
      <c r="C1049" s="729"/>
      <c r="D1049" s="315" t="str">
        <f>IF('Prop D'!C928="","",'Prop D'!C928)</f>
        <v/>
      </c>
      <c r="E1049" s="315" t="str">
        <f>IF('Prop D'!D928="","",'Prop D'!D928)</f>
        <v/>
      </c>
      <c r="F1049" s="315" t="str">
        <f>IF('Prop D'!E928="","",'Prop D'!E928)</f>
        <v/>
      </c>
      <c r="G1049" s="315" t="str">
        <f>IF('Prop D'!F928="","",'Prop D'!F928)</f>
        <v/>
      </c>
      <c r="H1049" s="315" t="str">
        <f>IF('Prop D'!G928="","",'Prop D'!G928)</f>
        <v/>
      </c>
      <c r="I1049" s="315" t="str">
        <f>IF('Prop D'!H928="","",'Prop D'!H928)</f>
        <v/>
      </c>
      <c r="J1049" s="315" t="str">
        <f>IF('Prop D'!I928="","",'Prop D'!I928)</f>
        <v/>
      </c>
      <c r="K1049" s="315" t="str">
        <f>IF('Prop D'!J928="","",'Prop D'!J928)</f>
        <v/>
      </c>
      <c r="L1049" s="315" t="str">
        <f>IF('Prop D'!K928="","",'Prop D'!K928)</f>
        <v/>
      </c>
      <c r="M1049" s="315" t="str">
        <f>IF('Prop D'!L928="","",'Prop D'!L928)</f>
        <v/>
      </c>
      <c r="N1049" s="315" t="str">
        <f>IF('Prop D'!M928="","",'Prop D'!M928)</f>
        <v/>
      </c>
      <c r="O1049" s="315" t="str">
        <f>IF('Prop D'!N928="","",'Prop D'!N928)</f>
        <v/>
      </c>
      <c r="P1049" s="315" t="str">
        <f>IF('Prop D'!O928="","",'Prop D'!O928)</f>
        <v/>
      </c>
    </row>
    <row r="1050" spans="1:16" x14ac:dyDescent="0.2">
      <c r="A1050" s="45"/>
      <c r="B1050" s="728" t="str">
        <f>IF('Prop D'!B929="","",'Prop D'!B929)</f>
        <v/>
      </c>
      <c r="C1050" s="729"/>
      <c r="D1050" s="315" t="str">
        <f>IF('Prop D'!C929="","",'Prop D'!C929)</f>
        <v/>
      </c>
      <c r="E1050" s="315" t="str">
        <f>IF('Prop D'!D929="","",'Prop D'!D929)</f>
        <v/>
      </c>
      <c r="F1050" s="315" t="str">
        <f>IF('Prop D'!E929="","",'Prop D'!E929)</f>
        <v/>
      </c>
      <c r="G1050" s="315" t="str">
        <f>IF('Prop D'!F929="","",'Prop D'!F929)</f>
        <v/>
      </c>
      <c r="H1050" s="315" t="str">
        <f>IF('Prop D'!G929="","",'Prop D'!G929)</f>
        <v/>
      </c>
      <c r="I1050" s="315" t="str">
        <f>IF('Prop D'!H929="","",'Prop D'!H929)</f>
        <v/>
      </c>
      <c r="J1050" s="315" t="str">
        <f>IF('Prop D'!I929="","",'Prop D'!I929)</f>
        <v/>
      </c>
      <c r="K1050" s="315" t="str">
        <f>IF('Prop D'!J929="","",'Prop D'!J929)</f>
        <v/>
      </c>
      <c r="L1050" s="315" t="str">
        <f>IF('Prop D'!K929="","",'Prop D'!K929)</f>
        <v/>
      </c>
      <c r="M1050" s="315" t="str">
        <f>IF('Prop D'!L929="","",'Prop D'!L929)</f>
        <v/>
      </c>
      <c r="N1050" s="315" t="str">
        <f>IF('Prop D'!M929="","",'Prop D'!M929)</f>
        <v/>
      </c>
      <c r="O1050" s="315" t="str">
        <f>IF('Prop D'!N929="","",'Prop D'!N929)</f>
        <v/>
      </c>
      <c r="P1050" s="315" t="str">
        <f>IF('Prop D'!O929="","",'Prop D'!O929)</f>
        <v/>
      </c>
    </row>
    <row r="1051" spans="1:16" x14ac:dyDescent="0.2">
      <c r="A1051" s="45"/>
      <c r="B1051" s="728" t="str">
        <f>IF('Prop D'!B930="","",'Prop D'!B930)</f>
        <v/>
      </c>
      <c r="C1051" s="729"/>
      <c r="D1051" s="315" t="str">
        <f>IF('Prop D'!C930="","",'Prop D'!C930)</f>
        <v/>
      </c>
      <c r="E1051" s="315" t="str">
        <f>IF('Prop D'!D930="","",'Prop D'!D930)</f>
        <v/>
      </c>
      <c r="F1051" s="315" t="str">
        <f>IF('Prop D'!E930="","",'Prop D'!E930)</f>
        <v/>
      </c>
      <c r="G1051" s="315" t="str">
        <f>IF('Prop D'!F930="","",'Prop D'!F930)</f>
        <v/>
      </c>
      <c r="H1051" s="315" t="str">
        <f>IF('Prop D'!G930="","",'Prop D'!G930)</f>
        <v/>
      </c>
      <c r="I1051" s="315" t="str">
        <f>IF('Prop D'!H930="","",'Prop D'!H930)</f>
        <v/>
      </c>
      <c r="J1051" s="315" t="str">
        <f>IF('Prop D'!I930="","",'Prop D'!I930)</f>
        <v/>
      </c>
      <c r="K1051" s="315" t="str">
        <f>IF('Prop D'!J930="","",'Prop D'!J930)</f>
        <v/>
      </c>
      <c r="L1051" s="315" t="str">
        <f>IF('Prop D'!K930="","",'Prop D'!K930)</f>
        <v/>
      </c>
      <c r="M1051" s="315" t="str">
        <f>IF('Prop D'!L930="","",'Prop D'!L930)</f>
        <v/>
      </c>
      <c r="N1051" s="315" t="str">
        <f>IF('Prop D'!M930="","",'Prop D'!M930)</f>
        <v/>
      </c>
      <c r="O1051" s="315" t="str">
        <f>IF('Prop D'!N930="","",'Prop D'!N930)</f>
        <v/>
      </c>
      <c r="P1051" s="315" t="str">
        <f>IF('Prop D'!O930="","",'Prop D'!O930)</f>
        <v/>
      </c>
    </row>
    <row r="1052" spans="1:16" x14ac:dyDescent="0.2">
      <c r="A1052" s="45"/>
      <c r="B1052" s="728" t="str">
        <f>IF('Prop D'!B931="","",'Prop D'!B931)</f>
        <v/>
      </c>
      <c r="C1052" s="729"/>
      <c r="D1052" s="315" t="str">
        <f>IF('Prop D'!C931="","",'Prop D'!C931)</f>
        <v/>
      </c>
      <c r="E1052" s="315" t="str">
        <f>IF('Prop D'!D931="","",'Prop D'!D931)</f>
        <v/>
      </c>
      <c r="F1052" s="315" t="str">
        <f>IF('Prop D'!E931="","",'Prop D'!E931)</f>
        <v/>
      </c>
      <c r="G1052" s="315" t="str">
        <f>IF('Prop D'!F931="","",'Prop D'!F931)</f>
        <v/>
      </c>
      <c r="H1052" s="315" t="str">
        <f>IF('Prop D'!G931="","",'Prop D'!G931)</f>
        <v/>
      </c>
      <c r="I1052" s="315" t="str">
        <f>IF('Prop D'!H931="","",'Prop D'!H931)</f>
        <v/>
      </c>
      <c r="J1052" s="315" t="str">
        <f>IF('Prop D'!I931="","",'Prop D'!I931)</f>
        <v/>
      </c>
      <c r="K1052" s="315" t="str">
        <f>IF('Prop D'!J931="","",'Prop D'!J931)</f>
        <v/>
      </c>
      <c r="L1052" s="315" t="str">
        <f>IF('Prop D'!K931="","",'Prop D'!K931)</f>
        <v/>
      </c>
      <c r="M1052" s="315" t="str">
        <f>IF('Prop D'!L931="","",'Prop D'!L931)</f>
        <v/>
      </c>
      <c r="N1052" s="315" t="str">
        <f>IF('Prop D'!M931="","",'Prop D'!M931)</f>
        <v/>
      </c>
      <c r="O1052" s="315" t="str">
        <f>IF('Prop D'!N931="","",'Prop D'!N931)</f>
        <v/>
      </c>
      <c r="P1052" s="315" t="str">
        <f>IF('Prop D'!O931="","",'Prop D'!O931)</f>
        <v/>
      </c>
    </row>
    <row r="1053" spans="1:16" x14ac:dyDescent="0.2">
      <c r="A1053" s="45"/>
      <c r="B1053" s="728" t="str">
        <f>IF('Prop D'!B932="","",'Prop D'!B932)</f>
        <v/>
      </c>
      <c r="C1053" s="729"/>
      <c r="D1053" s="315" t="str">
        <f>IF('Prop D'!C932="","",'Prop D'!C932)</f>
        <v/>
      </c>
      <c r="E1053" s="315" t="str">
        <f>IF('Prop D'!D932="","",'Prop D'!D932)</f>
        <v/>
      </c>
      <c r="F1053" s="315" t="str">
        <f>IF('Prop D'!E932="","",'Prop D'!E932)</f>
        <v/>
      </c>
      <c r="G1053" s="315" t="str">
        <f>IF('Prop D'!F932="","",'Prop D'!F932)</f>
        <v/>
      </c>
      <c r="H1053" s="315" t="str">
        <f>IF('Prop D'!G932="","",'Prop D'!G932)</f>
        <v/>
      </c>
      <c r="I1053" s="315" t="str">
        <f>IF('Prop D'!H932="","",'Prop D'!H932)</f>
        <v/>
      </c>
      <c r="J1053" s="315" t="str">
        <f>IF('Prop D'!I932="","",'Prop D'!I932)</f>
        <v/>
      </c>
      <c r="K1053" s="315" t="str">
        <f>IF('Prop D'!J932="","",'Prop D'!J932)</f>
        <v/>
      </c>
      <c r="L1053" s="315" t="str">
        <f>IF('Prop D'!K932="","",'Prop D'!K932)</f>
        <v/>
      </c>
      <c r="M1053" s="315" t="str">
        <f>IF('Prop D'!L932="","",'Prop D'!L932)</f>
        <v/>
      </c>
      <c r="N1053" s="315" t="str">
        <f>IF('Prop D'!M932="","",'Prop D'!M932)</f>
        <v/>
      </c>
      <c r="O1053" s="315" t="str">
        <f>IF('Prop D'!N932="","",'Prop D'!N932)</f>
        <v/>
      </c>
      <c r="P1053" s="315" t="str">
        <f>IF('Prop D'!O932="","",'Prop D'!O932)</f>
        <v/>
      </c>
    </row>
    <row r="1054" spans="1:16" x14ac:dyDescent="0.2">
      <c r="A1054" s="45"/>
      <c r="B1054" s="728" t="str">
        <f>IF('Prop D'!B933="","",'Prop D'!B933)</f>
        <v/>
      </c>
      <c r="C1054" s="729"/>
      <c r="D1054" s="315" t="str">
        <f>IF('Prop D'!C933="","",'Prop D'!C933)</f>
        <v/>
      </c>
      <c r="E1054" s="315" t="str">
        <f>IF('Prop D'!D933="","",'Prop D'!D933)</f>
        <v/>
      </c>
      <c r="F1054" s="315" t="str">
        <f>IF('Prop D'!E933="","",'Prop D'!E933)</f>
        <v/>
      </c>
      <c r="G1054" s="315" t="str">
        <f>IF('Prop D'!F933="","",'Prop D'!F933)</f>
        <v/>
      </c>
      <c r="H1054" s="315" t="str">
        <f>IF('Prop D'!G933="","",'Prop D'!G933)</f>
        <v/>
      </c>
      <c r="I1054" s="315" t="str">
        <f>IF('Prop D'!H933="","",'Prop D'!H933)</f>
        <v/>
      </c>
      <c r="J1054" s="315" t="str">
        <f>IF('Prop D'!I933="","",'Prop D'!I933)</f>
        <v/>
      </c>
      <c r="K1054" s="315" t="str">
        <f>IF('Prop D'!J933="","",'Prop D'!J933)</f>
        <v/>
      </c>
      <c r="L1054" s="315" t="str">
        <f>IF('Prop D'!K933="","",'Prop D'!K933)</f>
        <v/>
      </c>
      <c r="M1054" s="315" t="str">
        <f>IF('Prop D'!L933="","",'Prop D'!L933)</f>
        <v/>
      </c>
      <c r="N1054" s="315" t="str">
        <f>IF('Prop D'!M933="","",'Prop D'!M933)</f>
        <v/>
      </c>
      <c r="O1054" s="315" t="str">
        <f>IF('Prop D'!N933="","",'Prop D'!N933)</f>
        <v/>
      </c>
      <c r="P1054" s="315" t="str">
        <f>IF('Prop D'!O933="","",'Prop D'!O933)</f>
        <v/>
      </c>
    </row>
    <row r="1055" spans="1:16" x14ac:dyDescent="0.2">
      <c r="A1055" s="45"/>
      <c r="B1055" s="728" t="str">
        <f>IF('Prop D'!B934="","",'Prop D'!B934)</f>
        <v/>
      </c>
      <c r="C1055" s="729"/>
      <c r="D1055" s="315" t="str">
        <f>IF('Prop D'!C934="","",'Prop D'!C934)</f>
        <v/>
      </c>
      <c r="E1055" s="315" t="str">
        <f>IF('Prop D'!D934="","",'Prop D'!D934)</f>
        <v/>
      </c>
      <c r="F1055" s="315" t="str">
        <f>IF('Prop D'!E934="","",'Prop D'!E934)</f>
        <v/>
      </c>
      <c r="G1055" s="315" t="str">
        <f>IF('Prop D'!F934="","",'Prop D'!F934)</f>
        <v/>
      </c>
      <c r="H1055" s="315" t="str">
        <f>IF('Prop D'!G934="","",'Prop D'!G934)</f>
        <v/>
      </c>
      <c r="I1055" s="315" t="str">
        <f>IF('Prop D'!H934="","",'Prop D'!H934)</f>
        <v/>
      </c>
      <c r="J1055" s="315" t="str">
        <f>IF('Prop D'!I934="","",'Prop D'!I934)</f>
        <v/>
      </c>
      <c r="K1055" s="315" t="str">
        <f>IF('Prop D'!J934="","",'Prop D'!J934)</f>
        <v/>
      </c>
      <c r="L1055" s="315" t="str">
        <f>IF('Prop D'!K934="","",'Prop D'!K934)</f>
        <v/>
      </c>
      <c r="M1055" s="315" t="str">
        <f>IF('Prop D'!L934="","",'Prop D'!L934)</f>
        <v/>
      </c>
      <c r="N1055" s="315" t="str">
        <f>IF('Prop D'!M934="","",'Prop D'!M934)</f>
        <v/>
      </c>
      <c r="O1055" s="315" t="str">
        <f>IF('Prop D'!N934="","",'Prop D'!N934)</f>
        <v/>
      </c>
      <c r="P1055" s="315" t="str">
        <f>IF('Prop D'!O934="","",'Prop D'!O934)</f>
        <v/>
      </c>
    </row>
    <row r="1056" spans="1:16" x14ac:dyDescent="0.2">
      <c r="A1056" s="45"/>
      <c r="B1056" s="728" t="str">
        <f>IF('Prop D'!B935="","",'Prop D'!B935)</f>
        <v/>
      </c>
      <c r="C1056" s="729"/>
      <c r="D1056" s="315" t="str">
        <f>IF('Prop D'!C935="","",'Prop D'!C935)</f>
        <v/>
      </c>
      <c r="E1056" s="315" t="str">
        <f>IF('Prop D'!D935="","",'Prop D'!D935)</f>
        <v/>
      </c>
      <c r="F1056" s="315" t="str">
        <f>IF('Prop D'!E935="","",'Prop D'!E935)</f>
        <v/>
      </c>
      <c r="G1056" s="315" t="str">
        <f>IF('Prop D'!F935="","",'Prop D'!F935)</f>
        <v/>
      </c>
      <c r="H1056" s="315" t="str">
        <f>IF('Prop D'!G935="","",'Prop D'!G935)</f>
        <v/>
      </c>
      <c r="I1056" s="315" t="str">
        <f>IF('Prop D'!H935="","",'Prop D'!H935)</f>
        <v/>
      </c>
      <c r="J1056" s="315" t="str">
        <f>IF('Prop D'!I935="","",'Prop D'!I935)</f>
        <v/>
      </c>
      <c r="K1056" s="315" t="str">
        <f>IF('Prop D'!J935="","",'Prop D'!J935)</f>
        <v/>
      </c>
      <c r="L1056" s="315" t="str">
        <f>IF('Prop D'!K935="","",'Prop D'!K935)</f>
        <v/>
      </c>
      <c r="M1056" s="315" t="str">
        <f>IF('Prop D'!L935="","",'Prop D'!L935)</f>
        <v/>
      </c>
      <c r="N1056" s="315" t="str">
        <f>IF('Prop D'!M935="","",'Prop D'!M935)</f>
        <v/>
      </c>
      <c r="O1056" s="315" t="str">
        <f>IF('Prop D'!N935="","",'Prop D'!N935)</f>
        <v/>
      </c>
      <c r="P1056" s="315" t="str">
        <f>IF('Prop D'!O935="","",'Prop D'!O935)</f>
        <v/>
      </c>
    </row>
    <row r="1057" spans="1:16" x14ac:dyDescent="0.2">
      <c r="A1057" s="45"/>
      <c r="B1057" s="45"/>
      <c r="C1057" s="45"/>
      <c r="D1057" s="45"/>
      <c r="E1057" s="45"/>
      <c r="F1057" s="45"/>
      <c r="G1057" s="45"/>
      <c r="H1057" s="45"/>
      <c r="I1057" s="45"/>
      <c r="J1057" s="45"/>
      <c r="K1057" s="45"/>
      <c r="L1057" s="45"/>
    </row>
    <row r="1058" spans="1:16" x14ac:dyDescent="0.2">
      <c r="A1058" s="45"/>
      <c r="B1058" s="45"/>
      <c r="C1058" s="45"/>
      <c r="D1058" s="45"/>
      <c r="E1058" s="45"/>
      <c r="F1058" s="45"/>
      <c r="G1058" s="45"/>
      <c r="H1058" s="45"/>
      <c r="I1058" s="45"/>
      <c r="J1058" s="45"/>
      <c r="K1058" s="45"/>
      <c r="L1058" s="45"/>
    </row>
    <row r="1059" spans="1:16" ht="12.75" customHeight="1" x14ac:dyDescent="0.2">
      <c r="C1059" s="441" t="s">
        <v>242</v>
      </c>
      <c r="D1059" s="441"/>
      <c r="E1059" s="441"/>
      <c r="F1059" s="441"/>
      <c r="G1059" s="718" t="str">
        <f>IF('Prop D'!$D$938="","",'Prop D'!$D$938)</f>
        <v/>
      </c>
      <c r="H1059" s="45"/>
      <c r="K1059" s="745" t="s">
        <v>262</v>
      </c>
      <c r="L1059" s="746"/>
      <c r="M1059" s="746"/>
      <c r="N1059" s="746"/>
      <c r="O1059" s="747"/>
    </row>
    <row r="1060" spans="1:16" x14ac:dyDescent="0.2">
      <c r="A1060" s="45"/>
      <c r="B1060" s="45"/>
      <c r="C1060" s="441"/>
      <c r="D1060" s="441"/>
      <c r="E1060" s="441"/>
      <c r="F1060" s="441"/>
      <c r="G1060" s="719"/>
      <c r="K1060" s="707" t="str">
        <f>IF('Prop D'!$K$938="","",'Prop D'!$K$938)</f>
        <v/>
      </c>
      <c r="L1060" s="708"/>
      <c r="M1060" s="708"/>
      <c r="N1060" s="708"/>
      <c r="O1060" s="708"/>
      <c r="P1060" s="709"/>
    </row>
    <row r="1061" spans="1:16" x14ac:dyDescent="0.2">
      <c r="A1061" s="45"/>
      <c r="B1061" s="45"/>
      <c r="C1061" s="441"/>
      <c r="D1061" s="441"/>
      <c r="E1061" s="441"/>
      <c r="F1061" s="441"/>
      <c r="G1061" s="719"/>
      <c r="K1061" s="710"/>
      <c r="L1061" s="711"/>
      <c r="M1061" s="711"/>
      <c r="N1061" s="711"/>
      <c r="O1061" s="711"/>
      <c r="P1061" s="712"/>
    </row>
    <row r="1062" spans="1:16" x14ac:dyDescent="0.2">
      <c r="A1062" s="45"/>
      <c r="B1062" s="45"/>
      <c r="C1062" s="441"/>
      <c r="D1062" s="441"/>
      <c r="E1062" s="441"/>
      <c r="F1062" s="441"/>
      <c r="G1062" s="720"/>
      <c r="K1062" s="713"/>
      <c r="L1062" s="714"/>
      <c r="M1062" s="714"/>
      <c r="N1062" s="714"/>
      <c r="O1062" s="714"/>
      <c r="P1062" s="715"/>
    </row>
    <row r="1063" spans="1:16" x14ac:dyDescent="0.2">
      <c r="A1063" s="45"/>
      <c r="B1063" s="45"/>
      <c r="C1063" s="45"/>
      <c r="D1063" s="45"/>
      <c r="E1063" s="45"/>
      <c r="F1063" s="45"/>
    </row>
    <row r="1064" spans="1:16" ht="12.75" customHeight="1" x14ac:dyDescent="0.2">
      <c r="A1064" s="45"/>
      <c r="B1064" s="45"/>
      <c r="C1064" s="721" t="s">
        <v>154</v>
      </c>
      <c r="D1064" s="722"/>
      <c r="E1064" s="722"/>
      <c r="F1064" s="722"/>
      <c r="G1064" s="723"/>
      <c r="K1064" s="721" t="s">
        <v>155</v>
      </c>
      <c r="L1064" s="722"/>
      <c r="M1064" s="723"/>
      <c r="N1064" s="45"/>
      <c r="O1064" s="45"/>
    </row>
    <row r="1065" spans="1:16" x14ac:dyDescent="0.2">
      <c r="A1065" s="45"/>
      <c r="B1065" s="45"/>
      <c r="C1065" s="707" t="str">
        <f>IF('Prop D'!$D$944="","",'Prop D'!$D$944)</f>
        <v/>
      </c>
      <c r="D1065" s="708"/>
      <c r="E1065" s="708"/>
      <c r="F1065" s="708"/>
      <c r="G1065" s="708"/>
      <c r="H1065" s="709"/>
      <c r="K1065" s="707" t="str">
        <f>IF('Prop D'!$K$944="","",'Prop D'!$K$944)</f>
        <v/>
      </c>
      <c r="L1065" s="708"/>
      <c r="M1065" s="708"/>
      <c r="N1065" s="708"/>
      <c r="O1065" s="708"/>
      <c r="P1065" s="709"/>
    </row>
    <row r="1066" spans="1:16" x14ac:dyDescent="0.2">
      <c r="A1066" s="45"/>
      <c r="B1066" s="45"/>
      <c r="C1066" s="710"/>
      <c r="D1066" s="711"/>
      <c r="E1066" s="711"/>
      <c r="F1066" s="711"/>
      <c r="G1066" s="711"/>
      <c r="H1066" s="712"/>
      <c r="K1066" s="710"/>
      <c r="L1066" s="711"/>
      <c r="M1066" s="711"/>
      <c r="N1066" s="711"/>
      <c r="O1066" s="711"/>
      <c r="P1066" s="712"/>
    </row>
    <row r="1067" spans="1:16" x14ac:dyDescent="0.2">
      <c r="A1067" s="45"/>
      <c r="B1067" s="45"/>
      <c r="C1067" s="710"/>
      <c r="D1067" s="711"/>
      <c r="E1067" s="711"/>
      <c r="F1067" s="711"/>
      <c r="G1067" s="711"/>
      <c r="H1067" s="712"/>
      <c r="K1067" s="710"/>
      <c r="L1067" s="711"/>
      <c r="M1067" s="711"/>
      <c r="N1067" s="711"/>
      <c r="O1067" s="711"/>
      <c r="P1067" s="712"/>
    </row>
    <row r="1068" spans="1:16" x14ac:dyDescent="0.2">
      <c r="A1068" s="45"/>
      <c r="B1068" s="45"/>
      <c r="C1068" s="710"/>
      <c r="D1068" s="711"/>
      <c r="E1068" s="711"/>
      <c r="F1068" s="711"/>
      <c r="G1068" s="711"/>
      <c r="H1068" s="712"/>
      <c r="K1068" s="710"/>
      <c r="L1068" s="711"/>
      <c r="M1068" s="711"/>
      <c r="N1068" s="711"/>
      <c r="O1068" s="711"/>
      <c r="P1068" s="712"/>
    </row>
    <row r="1069" spans="1:16" x14ac:dyDescent="0.2">
      <c r="A1069" s="45"/>
      <c r="B1069" s="45"/>
      <c r="C1069" s="710"/>
      <c r="D1069" s="711"/>
      <c r="E1069" s="711"/>
      <c r="F1069" s="711"/>
      <c r="G1069" s="711"/>
      <c r="H1069" s="712"/>
      <c r="K1069" s="710"/>
      <c r="L1069" s="711"/>
      <c r="M1069" s="711"/>
      <c r="N1069" s="711"/>
      <c r="O1069" s="711"/>
      <c r="P1069" s="712"/>
    </row>
    <row r="1070" spans="1:16" ht="12.75" customHeight="1" x14ac:dyDescent="0.2">
      <c r="A1070" s="45"/>
      <c r="B1070" s="45"/>
      <c r="C1070" s="710"/>
      <c r="D1070" s="711"/>
      <c r="E1070" s="711"/>
      <c r="F1070" s="711"/>
      <c r="G1070" s="711"/>
      <c r="H1070" s="712"/>
      <c r="J1070" s="45"/>
      <c r="K1070" s="710"/>
      <c r="L1070" s="711"/>
      <c r="M1070" s="711"/>
      <c r="N1070" s="711"/>
      <c r="O1070" s="711"/>
      <c r="P1070" s="712"/>
    </row>
    <row r="1071" spans="1:16" ht="12.75" customHeight="1" x14ac:dyDescent="0.2">
      <c r="A1071" s="45"/>
      <c r="B1071" s="45"/>
      <c r="C1071" s="713"/>
      <c r="D1071" s="714"/>
      <c r="E1071" s="714"/>
      <c r="F1071" s="714"/>
      <c r="G1071" s="714"/>
      <c r="H1071" s="715"/>
      <c r="K1071" s="713"/>
      <c r="L1071" s="714"/>
      <c r="M1071" s="714"/>
      <c r="N1071" s="714"/>
      <c r="O1071" s="714"/>
      <c r="P1071" s="715"/>
    </row>
    <row r="1072" spans="1:16" x14ac:dyDescent="0.2">
      <c r="A1072" s="45"/>
      <c r="B1072" s="45"/>
      <c r="J1072" s="45"/>
    </row>
    <row r="1073" spans="1:16" x14ac:dyDescent="0.2">
      <c r="A1073" s="45"/>
      <c r="B1073" s="45"/>
      <c r="C1073" s="45"/>
      <c r="D1073" s="45"/>
      <c r="E1073" s="45"/>
      <c r="F1073" s="45"/>
      <c r="J1073" s="45"/>
      <c r="K1073" s="45"/>
      <c r="L1073" s="45"/>
    </row>
    <row r="1074" spans="1:16" ht="15" x14ac:dyDescent="0.25">
      <c r="A1074" s="45"/>
      <c r="B1074" s="203" t="s">
        <v>207</v>
      </c>
      <c r="C1074" s="45"/>
      <c r="D1074" s="45"/>
      <c r="E1074" s="45"/>
      <c r="F1074" s="45"/>
      <c r="J1074" s="45"/>
      <c r="K1074" s="45"/>
      <c r="L1074" s="45"/>
    </row>
    <row r="1075" spans="1:16" ht="12.75" customHeight="1" x14ac:dyDescent="0.2">
      <c r="A1075" s="45"/>
      <c r="B1075" s="45"/>
      <c r="C1075" s="45"/>
      <c r="D1075" s="45"/>
      <c r="E1075" s="45"/>
      <c r="F1075" s="45"/>
      <c r="J1075" s="45"/>
      <c r="K1075" s="45"/>
      <c r="L1075" s="45"/>
    </row>
    <row r="1076" spans="1:16" ht="12.75" customHeight="1" x14ac:dyDescent="0.2">
      <c r="A1076" s="45"/>
      <c r="B1076" s="45"/>
      <c r="C1076" s="457" t="s">
        <v>132</v>
      </c>
      <c r="D1076" s="457"/>
      <c r="E1076" s="457"/>
      <c r="F1076" s="458"/>
      <c r="G1076" s="718" t="str">
        <f>IF('Prop D'!$D$953="","",'Prop D'!$D$953)</f>
        <v>Sim</v>
      </c>
      <c r="J1076" s="426" t="s">
        <v>133</v>
      </c>
      <c r="K1076" s="426"/>
      <c r="L1076" s="426"/>
      <c r="M1076" s="427"/>
      <c r="N1076" s="718" t="str">
        <f>IF('Prop D'!$K$953="","",'Prop D'!$K$953)</f>
        <v/>
      </c>
    </row>
    <row r="1077" spans="1:16" x14ac:dyDescent="0.2">
      <c r="A1077" s="45"/>
      <c r="B1077" s="45"/>
      <c r="C1077" s="457"/>
      <c r="D1077" s="457"/>
      <c r="E1077" s="457"/>
      <c r="F1077" s="458"/>
      <c r="G1077" s="719"/>
      <c r="J1077" s="426"/>
      <c r="K1077" s="426"/>
      <c r="L1077" s="426"/>
      <c r="M1077" s="427"/>
      <c r="N1077" s="719"/>
    </row>
    <row r="1078" spans="1:16" x14ac:dyDescent="0.2">
      <c r="A1078" s="45"/>
      <c r="B1078" s="45"/>
      <c r="C1078" s="457"/>
      <c r="D1078" s="457"/>
      <c r="E1078" s="457"/>
      <c r="F1078" s="458"/>
      <c r="G1078" s="720"/>
      <c r="J1078" s="426"/>
      <c r="K1078" s="426"/>
      <c r="L1078" s="426"/>
      <c r="M1078" s="427"/>
      <c r="N1078" s="720"/>
    </row>
    <row r="1079" spans="1:16" x14ac:dyDescent="0.2">
      <c r="A1079" s="45"/>
      <c r="B1079" s="45"/>
      <c r="C1079" s="45"/>
      <c r="D1079" s="45"/>
      <c r="E1079" s="45"/>
      <c r="F1079" s="45"/>
      <c r="J1079" s="45"/>
      <c r="K1079" s="45"/>
      <c r="L1079" s="45"/>
    </row>
    <row r="1080" spans="1:16" x14ac:dyDescent="0.2">
      <c r="A1080" s="45"/>
      <c r="B1080" s="45"/>
      <c r="C1080" s="45"/>
      <c r="D1080" s="45"/>
      <c r="E1080" s="45"/>
      <c r="F1080" s="45"/>
      <c r="J1080" s="45"/>
      <c r="K1080" s="730" t="s">
        <v>212</v>
      </c>
      <c r="L1080" s="731"/>
      <c r="M1080" s="731"/>
      <c r="N1080" s="731"/>
      <c r="O1080" s="732"/>
    </row>
    <row r="1081" spans="1:16" x14ac:dyDescent="0.2">
      <c r="A1081" s="45"/>
      <c r="B1081" s="45"/>
      <c r="C1081" s="45"/>
      <c r="D1081" s="45"/>
      <c r="E1081" s="45"/>
      <c r="F1081" s="45"/>
      <c r="J1081" s="45"/>
      <c r="K1081" s="733"/>
      <c r="L1081" s="734"/>
      <c r="M1081" s="734"/>
      <c r="N1081" s="734"/>
      <c r="O1081" s="735"/>
    </row>
    <row r="1082" spans="1:16" ht="12.75" customHeight="1" x14ac:dyDescent="0.2">
      <c r="A1082" s="45"/>
      <c r="B1082" s="45"/>
      <c r="C1082" s="721" t="s">
        <v>131</v>
      </c>
      <c r="D1082" s="722"/>
      <c r="E1082" s="722"/>
      <c r="F1082" s="722"/>
      <c r="G1082" s="723"/>
      <c r="J1082" s="45"/>
      <c r="K1082" s="736"/>
      <c r="L1082" s="737"/>
      <c r="M1082" s="737"/>
      <c r="N1082" s="737"/>
      <c r="O1082" s="738"/>
    </row>
    <row r="1083" spans="1:16" x14ac:dyDescent="0.2">
      <c r="A1083" s="45"/>
      <c r="B1083" s="45"/>
      <c r="C1083" s="707" t="str">
        <f>IF('Prop D'!$D$955="","",'Prop D'!$D$955)</f>
        <v/>
      </c>
      <c r="D1083" s="708"/>
      <c r="E1083" s="708"/>
      <c r="F1083" s="708"/>
      <c r="G1083" s="708"/>
      <c r="H1083" s="709"/>
      <c r="J1083" s="45"/>
      <c r="K1083" s="748" t="str">
        <f>IF('Prop D'!$K$955="","",'Prop D'!$K$955)</f>
        <v/>
      </c>
      <c r="L1083" s="749"/>
      <c r="M1083" s="749"/>
      <c r="N1083" s="749"/>
      <c r="O1083" s="749"/>
      <c r="P1083" s="750"/>
    </row>
    <row r="1084" spans="1:16" x14ac:dyDescent="0.2">
      <c r="A1084" s="45"/>
      <c r="B1084" s="45"/>
      <c r="C1084" s="710"/>
      <c r="D1084" s="711"/>
      <c r="E1084" s="711"/>
      <c r="F1084" s="711"/>
      <c r="G1084" s="711"/>
      <c r="H1084" s="712"/>
      <c r="J1084" s="45"/>
      <c r="K1084" s="751"/>
      <c r="L1084" s="752"/>
      <c r="M1084" s="752"/>
      <c r="N1084" s="752"/>
      <c r="O1084" s="752"/>
      <c r="P1084" s="753"/>
    </row>
    <row r="1085" spans="1:16" x14ac:dyDescent="0.2">
      <c r="A1085" s="45"/>
      <c r="B1085" s="45"/>
      <c r="C1085" s="710"/>
      <c r="D1085" s="711"/>
      <c r="E1085" s="711"/>
      <c r="F1085" s="711"/>
      <c r="G1085" s="711"/>
      <c r="H1085" s="712"/>
      <c r="J1085" s="45"/>
      <c r="K1085" s="751"/>
      <c r="L1085" s="752"/>
      <c r="M1085" s="752"/>
      <c r="N1085" s="752"/>
      <c r="O1085" s="752"/>
      <c r="P1085" s="753"/>
    </row>
    <row r="1086" spans="1:16" x14ac:dyDescent="0.2">
      <c r="A1086" s="45"/>
      <c r="B1086" s="45"/>
      <c r="C1086" s="710"/>
      <c r="D1086" s="711"/>
      <c r="E1086" s="711"/>
      <c r="F1086" s="711"/>
      <c r="G1086" s="711"/>
      <c r="H1086" s="712"/>
      <c r="J1086" s="45"/>
      <c r="K1086" s="751"/>
      <c r="L1086" s="752"/>
      <c r="M1086" s="752"/>
      <c r="N1086" s="752"/>
      <c r="O1086" s="752"/>
      <c r="P1086" s="753"/>
    </row>
    <row r="1087" spans="1:16" x14ac:dyDescent="0.2">
      <c r="A1087" s="45"/>
      <c r="B1087" s="45"/>
      <c r="C1087" s="710"/>
      <c r="D1087" s="711"/>
      <c r="E1087" s="711"/>
      <c r="F1087" s="711"/>
      <c r="G1087" s="711"/>
      <c r="H1087" s="712"/>
      <c r="J1087" s="45"/>
      <c r="K1087" s="751"/>
      <c r="L1087" s="752"/>
      <c r="M1087" s="752"/>
      <c r="N1087" s="752"/>
      <c r="O1087" s="752"/>
      <c r="P1087" s="753"/>
    </row>
    <row r="1088" spans="1:16" x14ac:dyDescent="0.2">
      <c r="A1088" s="45"/>
      <c r="B1088" s="45"/>
      <c r="C1088" s="710"/>
      <c r="D1088" s="711"/>
      <c r="E1088" s="711"/>
      <c r="F1088" s="711"/>
      <c r="G1088" s="711"/>
      <c r="H1088" s="712"/>
      <c r="J1088" s="45"/>
      <c r="K1088" s="751"/>
      <c r="L1088" s="752"/>
      <c r="M1088" s="752"/>
      <c r="N1088" s="752"/>
      <c r="O1088" s="752"/>
      <c r="P1088" s="753"/>
    </row>
    <row r="1089" spans="1:16" x14ac:dyDescent="0.2">
      <c r="A1089" s="45"/>
      <c r="B1089" s="45"/>
      <c r="C1089" s="713"/>
      <c r="D1089" s="714"/>
      <c r="E1089" s="714"/>
      <c r="F1089" s="714"/>
      <c r="G1089" s="714"/>
      <c r="H1089" s="715"/>
      <c r="J1089" s="45"/>
      <c r="K1089" s="754"/>
      <c r="L1089" s="755"/>
      <c r="M1089" s="755"/>
      <c r="N1089" s="755"/>
      <c r="O1089" s="755"/>
      <c r="P1089" s="756"/>
    </row>
    <row r="1090" spans="1:16" x14ac:dyDescent="0.2">
      <c r="A1090" s="45"/>
      <c r="B1090" s="45"/>
      <c r="C1090" s="45"/>
      <c r="D1090" s="45"/>
      <c r="E1090" s="45"/>
      <c r="F1090" s="45"/>
      <c r="J1090" s="45"/>
      <c r="K1090" s="45"/>
      <c r="L1090" s="45"/>
    </row>
    <row r="1091" spans="1:16" x14ac:dyDescent="0.2">
      <c r="A1091" s="45"/>
      <c r="B1091" s="45"/>
      <c r="C1091" s="457" t="s">
        <v>134</v>
      </c>
      <c r="D1091" s="457"/>
      <c r="E1091" s="457"/>
      <c r="F1091" s="458"/>
      <c r="G1091" s="718" t="str">
        <f>IF('Prop D'!$D$961="","",'Prop D'!$D$961)</f>
        <v/>
      </c>
      <c r="J1091" s="426" t="s">
        <v>135</v>
      </c>
      <c r="K1091" s="426"/>
      <c r="L1091" s="426"/>
      <c r="M1091" s="427"/>
      <c r="N1091" s="718" t="str">
        <f>IF('Prop D'!$K$961="","",'Prop D'!$K$961)</f>
        <v/>
      </c>
    </row>
    <row r="1092" spans="1:16" x14ac:dyDescent="0.2">
      <c r="A1092" s="45"/>
      <c r="B1092" s="45"/>
      <c r="C1092" s="457"/>
      <c r="D1092" s="457"/>
      <c r="E1092" s="457"/>
      <c r="F1092" s="458"/>
      <c r="G1092" s="719"/>
      <c r="J1092" s="426"/>
      <c r="K1092" s="426"/>
      <c r="L1092" s="426"/>
      <c r="M1092" s="427"/>
      <c r="N1092" s="719"/>
    </row>
    <row r="1093" spans="1:16" x14ac:dyDescent="0.2">
      <c r="A1093" s="45"/>
      <c r="B1093" s="45"/>
      <c r="C1093" s="457"/>
      <c r="D1093" s="457"/>
      <c r="E1093" s="457"/>
      <c r="F1093" s="458"/>
      <c r="G1093" s="720"/>
      <c r="J1093" s="426"/>
      <c r="K1093" s="426"/>
      <c r="L1093" s="426"/>
      <c r="M1093" s="427"/>
      <c r="N1093" s="720"/>
    </row>
    <row r="1094" spans="1:16" x14ac:dyDescent="0.2">
      <c r="A1094" s="45"/>
      <c r="B1094" s="45"/>
      <c r="C1094" s="45"/>
      <c r="D1094" s="45"/>
      <c r="E1094" s="45"/>
      <c r="F1094" s="45"/>
      <c r="J1094" s="45"/>
      <c r="K1094" s="45"/>
      <c r="L1094" s="45"/>
    </row>
    <row r="1095" spans="1:16" x14ac:dyDescent="0.2">
      <c r="A1095" s="45"/>
      <c r="B1095" s="45"/>
      <c r="C1095" s="457" t="s">
        <v>264</v>
      </c>
      <c r="D1095" s="457"/>
      <c r="E1095" s="457"/>
      <c r="F1095" s="458"/>
      <c r="G1095" s="718" t="str">
        <f>IF('Prop D'!$D$963="","",'Prop D'!$D$963)</f>
        <v/>
      </c>
      <c r="J1095" s="426" t="s">
        <v>136</v>
      </c>
      <c r="K1095" s="426"/>
      <c r="L1095" s="426"/>
      <c r="M1095" s="427"/>
      <c r="N1095" s="718" t="str">
        <f>IF('Prop D'!$K$963="","",'Prop D'!$K$963)</f>
        <v/>
      </c>
    </row>
    <row r="1096" spans="1:16" x14ac:dyDescent="0.2">
      <c r="A1096" s="45"/>
      <c r="B1096" s="45"/>
      <c r="C1096" s="457"/>
      <c r="D1096" s="457"/>
      <c r="E1096" s="457"/>
      <c r="F1096" s="458"/>
      <c r="G1096" s="719"/>
      <c r="J1096" s="426"/>
      <c r="K1096" s="426"/>
      <c r="L1096" s="426"/>
      <c r="M1096" s="427"/>
      <c r="N1096" s="719"/>
    </row>
    <row r="1097" spans="1:16" x14ac:dyDescent="0.2">
      <c r="A1097" s="45"/>
      <c r="B1097" s="45"/>
      <c r="C1097" s="457"/>
      <c r="D1097" s="457"/>
      <c r="E1097" s="457"/>
      <c r="F1097" s="458"/>
      <c r="G1097" s="720"/>
      <c r="J1097" s="426"/>
      <c r="K1097" s="426"/>
      <c r="L1097" s="426"/>
      <c r="M1097" s="427"/>
      <c r="N1097" s="720"/>
    </row>
    <row r="1098" spans="1:16" x14ac:dyDescent="0.2">
      <c r="A1098" s="45"/>
      <c r="B1098" s="45"/>
      <c r="C1098" s="45"/>
      <c r="D1098" s="45"/>
      <c r="E1098" s="45"/>
      <c r="F1098" s="45"/>
      <c r="J1098" s="45"/>
      <c r="K1098" s="45"/>
      <c r="L1098" s="45"/>
    </row>
    <row r="1099" spans="1:16" ht="12.75" customHeight="1" x14ac:dyDescent="0.2">
      <c r="A1099" s="45"/>
      <c r="B1099" s="45"/>
      <c r="C1099" s="721" t="s">
        <v>164</v>
      </c>
      <c r="D1099" s="722"/>
      <c r="E1099" s="722"/>
      <c r="F1099" s="722"/>
      <c r="G1099" s="723"/>
      <c r="J1099" s="334"/>
      <c r="K1099" s="334"/>
      <c r="L1099" s="334"/>
    </row>
    <row r="1100" spans="1:16" x14ac:dyDescent="0.2">
      <c r="A1100" s="45"/>
      <c r="B1100" s="45"/>
      <c r="C1100" s="707" t="str">
        <f>IF('Prop D'!$D$965="","",'Prop D'!$D$965)</f>
        <v/>
      </c>
      <c r="D1100" s="708"/>
      <c r="E1100" s="708"/>
      <c r="F1100" s="708"/>
      <c r="G1100" s="708"/>
      <c r="H1100" s="709"/>
      <c r="J1100" s="334"/>
      <c r="K1100" s="334"/>
      <c r="L1100" s="334"/>
      <c r="M1100" s="332" t="s">
        <v>165</v>
      </c>
      <c r="N1100" s="724" t="str">
        <f>IF('Prop D'!$K$965="","",'Prop D'!$K$965)</f>
        <v/>
      </c>
      <c r="O1100" s="725"/>
    </row>
    <row r="1101" spans="1:16" x14ac:dyDescent="0.2">
      <c r="A1101" s="45"/>
      <c r="B1101" s="45"/>
      <c r="C1101" s="710"/>
      <c r="D1101" s="711"/>
      <c r="E1101" s="711"/>
      <c r="F1101" s="711"/>
      <c r="G1101" s="711"/>
      <c r="H1101" s="712"/>
      <c r="J1101" s="334"/>
      <c r="K1101" s="334"/>
      <c r="L1101" s="334"/>
      <c r="M1101" s="347"/>
      <c r="N1101" s="35"/>
    </row>
    <row r="1102" spans="1:16" x14ac:dyDescent="0.2">
      <c r="A1102" s="45"/>
      <c r="B1102" s="45"/>
      <c r="C1102" s="710"/>
      <c r="D1102" s="711"/>
      <c r="E1102" s="711"/>
      <c r="F1102" s="711"/>
      <c r="G1102" s="711"/>
      <c r="H1102" s="712"/>
      <c r="J1102" s="45"/>
      <c r="K1102" s="45"/>
      <c r="L1102" s="45"/>
      <c r="M1102" s="347"/>
      <c r="N1102" s="35"/>
    </row>
    <row r="1103" spans="1:16" ht="12.75" customHeight="1" x14ac:dyDescent="0.2">
      <c r="A1103" s="45"/>
      <c r="B1103" s="45"/>
      <c r="C1103" s="710"/>
      <c r="D1103" s="711"/>
      <c r="E1103" s="711"/>
      <c r="F1103" s="711"/>
      <c r="G1103" s="711"/>
      <c r="H1103" s="712"/>
      <c r="J1103" s="461" t="s">
        <v>166</v>
      </c>
      <c r="K1103" s="461"/>
      <c r="L1103" s="461"/>
      <c r="M1103" s="461"/>
      <c r="N1103" s="697" t="str">
        <f>IF('Prop D'!$D$971="","",'Prop D'!$D$971)</f>
        <v/>
      </c>
      <c r="O1103" s="698"/>
    </row>
    <row r="1104" spans="1:16" x14ac:dyDescent="0.2">
      <c r="A1104" s="45"/>
      <c r="B1104" s="45"/>
      <c r="C1104" s="710"/>
      <c r="D1104" s="711"/>
      <c r="E1104" s="711"/>
      <c r="F1104" s="711"/>
      <c r="G1104" s="711"/>
      <c r="H1104" s="712"/>
      <c r="J1104" s="461"/>
      <c r="K1104" s="461"/>
      <c r="L1104" s="461"/>
      <c r="M1104" s="461"/>
      <c r="N1104" s="699"/>
      <c r="O1104" s="700"/>
    </row>
    <row r="1105" spans="1:16" x14ac:dyDescent="0.2">
      <c r="A1105" s="45"/>
      <c r="B1105" s="45"/>
      <c r="C1105" s="710"/>
      <c r="D1105" s="711"/>
      <c r="E1105" s="711"/>
      <c r="F1105" s="711"/>
      <c r="G1105" s="711"/>
      <c r="H1105" s="712"/>
      <c r="J1105" s="45"/>
      <c r="K1105" s="45"/>
      <c r="L1105" s="45"/>
    </row>
    <row r="1106" spans="1:16" x14ac:dyDescent="0.2">
      <c r="A1106" s="45"/>
      <c r="B1106" s="45"/>
      <c r="C1106" s="713"/>
      <c r="D1106" s="714"/>
      <c r="E1106" s="714"/>
      <c r="F1106" s="714"/>
      <c r="G1106" s="714"/>
      <c r="H1106" s="715"/>
      <c r="J1106" s="45"/>
      <c r="K1106" s="45"/>
      <c r="L1106" s="45"/>
    </row>
    <row r="1107" spans="1:16" x14ac:dyDescent="0.2">
      <c r="A1107" s="45"/>
      <c r="B1107" s="45"/>
      <c r="C1107" s="45"/>
      <c r="D1107" s="45"/>
      <c r="E1107" s="45"/>
      <c r="F1107" s="45"/>
      <c r="J1107" s="45"/>
      <c r="K1107" s="45"/>
      <c r="L1107" s="45"/>
    </row>
    <row r="1108" spans="1:16" ht="12.75" customHeight="1" x14ac:dyDescent="0.2">
      <c r="A1108" s="45"/>
      <c r="C1108" s="461" t="s">
        <v>244</v>
      </c>
      <c r="D1108" s="461"/>
      <c r="E1108" s="461"/>
      <c r="F1108" s="427"/>
      <c r="G1108" s="697" t="str">
        <f>IF('Prop D'!$K$971="","",'Prop D'!$K$971)</f>
        <v/>
      </c>
      <c r="H1108" s="698"/>
      <c r="K1108" s="701" t="s">
        <v>245</v>
      </c>
      <c r="L1108" s="702"/>
      <c r="M1108" s="702"/>
      <c r="N1108" s="702"/>
      <c r="O1108" s="703"/>
    </row>
    <row r="1109" spans="1:16" ht="12.75" customHeight="1" x14ac:dyDescent="0.2">
      <c r="A1109" s="45"/>
      <c r="C1109" s="461"/>
      <c r="D1109" s="461"/>
      <c r="E1109" s="461"/>
      <c r="F1109" s="427"/>
      <c r="G1109" s="699"/>
      <c r="H1109" s="700"/>
      <c r="K1109" s="704"/>
      <c r="L1109" s="705"/>
      <c r="M1109" s="705"/>
      <c r="N1109" s="705"/>
      <c r="O1109" s="706"/>
    </row>
    <row r="1110" spans="1:16" x14ac:dyDescent="0.2">
      <c r="A1110" s="45"/>
      <c r="B1110" s="45"/>
      <c r="C1110" s="45"/>
      <c r="D1110" s="45"/>
      <c r="E1110" s="45"/>
      <c r="F1110" s="45"/>
      <c r="J1110" s="45"/>
      <c r="K1110" s="707" t="str">
        <f>IF('Prop D'!$D$977="","",'Prop D'!$D$977)</f>
        <v/>
      </c>
      <c r="L1110" s="708"/>
      <c r="M1110" s="708"/>
      <c r="N1110" s="708"/>
      <c r="O1110" s="708"/>
      <c r="P1110" s="709"/>
    </row>
    <row r="1111" spans="1:16" ht="12.75" customHeight="1" x14ac:dyDescent="0.2">
      <c r="A1111" s="45"/>
      <c r="B1111" s="45"/>
      <c r="C1111" s="45"/>
      <c r="D1111" s="45"/>
      <c r="E1111" s="45"/>
      <c r="F1111" s="45"/>
      <c r="J1111" s="45"/>
      <c r="K1111" s="710"/>
      <c r="L1111" s="711"/>
      <c r="M1111" s="711"/>
      <c r="N1111" s="711"/>
      <c r="O1111" s="711"/>
      <c r="P1111" s="712"/>
    </row>
    <row r="1112" spans="1:16" ht="12.75" customHeight="1" x14ac:dyDescent="0.2">
      <c r="A1112" s="45"/>
      <c r="B1112" s="716" t="s">
        <v>243</v>
      </c>
      <c r="C1112" s="716"/>
      <c r="D1112" s="716"/>
      <c r="E1112" s="716"/>
      <c r="F1112" s="717"/>
      <c r="G1112" s="718" t="str">
        <f>IF('Prop D'!$K$977="","",'Prop D'!$K$977)</f>
        <v/>
      </c>
      <c r="J1112" s="45"/>
      <c r="K1112" s="710"/>
      <c r="L1112" s="711"/>
      <c r="M1112" s="711"/>
      <c r="N1112" s="711"/>
      <c r="O1112" s="711"/>
      <c r="P1112" s="712"/>
    </row>
    <row r="1113" spans="1:16" x14ac:dyDescent="0.2">
      <c r="A1113" s="45"/>
      <c r="B1113" s="716"/>
      <c r="C1113" s="716"/>
      <c r="D1113" s="716"/>
      <c r="E1113" s="716"/>
      <c r="F1113" s="717"/>
      <c r="G1113" s="719"/>
      <c r="J1113" s="45"/>
      <c r="K1113" s="710"/>
      <c r="L1113" s="711"/>
      <c r="M1113" s="711"/>
      <c r="N1113" s="711"/>
      <c r="O1113" s="711"/>
      <c r="P1113" s="712"/>
    </row>
    <row r="1114" spans="1:16" x14ac:dyDescent="0.2">
      <c r="A1114" s="45"/>
      <c r="B1114" s="716"/>
      <c r="C1114" s="716"/>
      <c r="D1114" s="716"/>
      <c r="E1114" s="716"/>
      <c r="F1114" s="717"/>
      <c r="G1114" s="719"/>
      <c r="J1114" s="45"/>
      <c r="K1114" s="710"/>
      <c r="L1114" s="711"/>
      <c r="M1114" s="711"/>
      <c r="N1114" s="711"/>
      <c r="O1114" s="711"/>
      <c r="P1114" s="712"/>
    </row>
    <row r="1115" spans="1:16" x14ac:dyDescent="0.2">
      <c r="A1115" s="45"/>
      <c r="B1115" s="716"/>
      <c r="C1115" s="716"/>
      <c r="D1115" s="716"/>
      <c r="E1115" s="716"/>
      <c r="F1115" s="717"/>
      <c r="G1115" s="720"/>
      <c r="J1115" s="45"/>
      <c r="K1115" s="710"/>
      <c r="L1115" s="711"/>
      <c r="M1115" s="711"/>
      <c r="N1115" s="711"/>
      <c r="O1115" s="711"/>
      <c r="P1115" s="712"/>
    </row>
    <row r="1116" spans="1:16" x14ac:dyDescent="0.2">
      <c r="A1116" s="45"/>
      <c r="B1116" s="45"/>
      <c r="C1116" s="45"/>
      <c r="D1116" s="45"/>
      <c r="E1116" s="45"/>
      <c r="F1116" s="45"/>
      <c r="J1116" s="45"/>
      <c r="K1116" s="713"/>
      <c r="L1116" s="714"/>
      <c r="M1116" s="714"/>
      <c r="N1116" s="714"/>
      <c r="O1116" s="714"/>
      <c r="P1116" s="715"/>
    </row>
    <row r="1117" spans="1:16" x14ac:dyDescent="0.2">
      <c r="A1117" s="45"/>
      <c r="J1117" s="45"/>
    </row>
    <row r="1118" spans="1:16" ht="12.75" customHeight="1" x14ac:dyDescent="0.2">
      <c r="A1118" s="45"/>
      <c r="B1118" s="457" t="s">
        <v>246</v>
      </c>
      <c r="C1118" s="457"/>
      <c r="D1118" s="457"/>
      <c r="E1118" s="457"/>
      <c r="F1118" s="458"/>
      <c r="G1118" s="718" t="str">
        <f>IF('Prop D'!$D$983="","",'Prop D'!$D$983)</f>
        <v/>
      </c>
      <c r="I1118" s="457" t="s">
        <v>247</v>
      </c>
      <c r="J1118" s="457"/>
      <c r="K1118" s="457"/>
      <c r="L1118" s="457"/>
      <c r="M1118" s="458"/>
      <c r="N1118" s="718" t="str">
        <f>IF('Prop D'!$K$983="","",'Prop D'!$K$983)</f>
        <v/>
      </c>
    </row>
    <row r="1119" spans="1:16" x14ac:dyDescent="0.2">
      <c r="A1119" s="45"/>
      <c r="B1119" s="457"/>
      <c r="C1119" s="457"/>
      <c r="D1119" s="457"/>
      <c r="E1119" s="457"/>
      <c r="F1119" s="458"/>
      <c r="G1119" s="719"/>
      <c r="I1119" s="457"/>
      <c r="J1119" s="457"/>
      <c r="K1119" s="457"/>
      <c r="L1119" s="457"/>
      <c r="M1119" s="458"/>
      <c r="N1119" s="719"/>
    </row>
    <row r="1120" spans="1:16" x14ac:dyDescent="0.2">
      <c r="A1120" s="45"/>
      <c r="B1120" s="457"/>
      <c r="C1120" s="457"/>
      <c r="D1120" s="457"/>
      <c r="E1120" s="457"/>
      <c r="F1120" s="458"/>
      <c r="G1120" s="719"/>
      <c r="I1120" s="457"/>
      <c r="J1120" s="457"/>
      <c r="K1120" s="457"/>
      <c r="L1120" s="457"/>
      <c r="M1120" s="458"/>
      <c r="N1120" s="719"/>
    </row>
    <row r="1121" spans="1:15" x14ac:dyDescent="0.2">
      <c r="A1121" s="45"/>
      <c r="B1121" s="457"/>
      <c r="C1121" s="457"/>
      <c r="D1121" s="457"/>
      <c r="E1121" s="457"/>
      <c r="F1121" s="458"/>
      <c r="G1121" s="720"/>
      <c r="I1121" s="457"/>
      <c r="J1121" s="457"/>
      <c r="K1121" s="457"/>
      <c r="L1121" s="457"/>
      <c r="M1121" s="458"/>
      <c r="N1121" s="720"/>
    </row>
    <row r="1122" spans="1:15" x14ac:dyDescent="0.2">
      <c r="A1122" s="45"/>
      <c r="J1122" s="45"/>
    </row>
    <row r="1123" spans="1:15" ht="12.75" customHeight="1" x14ac:dyDescent="0.2">
      <c r="A1123" s="45"/>
      <c r="B1123" s="457" t="s">
        <v>283</v>
      </c>
      <c r="C1123" s="457"/>
      <c r="D1123" s="457"/>
      <c r="E1123" s="457"/>
      <c r="F1123" s="458"/>
      <c r="G1123" s="718" t="str">
        <f>IF('Prop D'!$D$985="","",'Prop D'!$D$985)</f>
        <v/>
      </c>
      <c r="J1123" s="45"/>
    </row>
    <row r="1124" spans="1:15" x14ac:dyDescent="0.2">
      <c r="A1124" s="45"/>
      <c r="B1124" s="457"/>
      <c r="C1124" s="457"/>
      <c r="D1124" s="457"/>
      <c r="E1124" s="457"/>
      <c r="F1124" s="458"/>
      <c r="G1124" s="719"/>
      <c r="J1124" s="45"/>
    </row>
    <row r="1125" spans="1:15" x14ac:dyDescent="0.2">
      <c r="A1125" s="45"/>
      <c r="B1125" s="457"/>
      <c r="C1125" s="457"/>
      <c r="D1125" s="457"/>
      <c r="E1125" s="457"/>
      <c r="F1125" s="458"/>
      <c r="G1125" s="719"/>
      <c r="J1125" s="45"/>
    </row>
    <row r="1126" spans="1:15" x14ac:dyDescent="0.2">
      <c r="A1126" s="45"/>
      <c r="B1126" s="457"/>
      <c r="C1126" s="457"/>
      <c r="D1126" s="457"/>
      <c r="E1126" s="457"/>
      <c r="F1126" s="458"/>
      <c r="G1126" s="720"/>
      <c r="J1126" s="45"/>
    </row>
    <row r="1127" spans="1:15" x14ac:dyDescent="0.2">
      <c r="A1127" s="45"/>
      <c r="J1127" s="45"/>
    </row>
    <row r="1128" spans="1:15" x14ac:dyDescent="0.2">
      <c r="A1128" s="45"/>
      <c r="B1128" s="45"/>
      <c r="C1128" s="45"/>
      <c r="D1128" s="45"/>
      <c r="E1128" s="45"/>
      <c r="F1128" s="45"/>
      <c r="J1128" s="45"/>
    </row>
    <row r="1129" spans="1:15" ht="15" x14ac:dyDescent="0.25">
      <c r="A1129" s="45"/>
      <c r="B1129" s="203" t="s">
        <v>208</v>
      </c>
      <c r="C1129" s="45"/>
      <c r="D1129" s="45"/>
      <c r="E1129" s="45"/>
      <c r="F1129" s="45"/>
      <c r="J1129" s="45"/>
      <c r="K1129" s="45"/>
      <c r="L1129" s="45"/>
    </row>
    <row r="1130" spans="1:15" x14ac:dyDescent="0.2">
      <c r="A1130" s="45"/>
      <c r="B1130" s="45"/>
      <c r="C1130" s="45"/>
      <c r="D1130" s="45"/>
      <c r="E1130" s="45"/>
      <c r="F1130" s="45"/>
      <c r="J1130" s="45"/>
      <c r="K1130" s="45"/>
      <c r="L1130" s="45"/>
    </row>
    <row r="1131" spans="1:15" x14ac:dyDescent="0.2">
      <c r="C1131" s="742" t="s">
        <v>73</v>
      </c>
      <c r="D1131" s="743"/>
      <c r="E1131" s="45"/>
      <c r="F1131" s="45"/>
      <c r="J1131" s="60" t="s">
        <v>74</v>
      </c>
      <c r="K1131" s="45"/>
      <c r="L1131" s="45"/>
      <c r="M1131" s="45"/>
      <c r="N1131" s="45"/>
    </row>
    <row r="1132" spans="1:15" x14ac:dyDescent="0.2">
      <c r="A1132" s="45"/>
      <c r="C1132" s="757" t="str">
        <f>IF('Prop D'!$B$991="","",'Prop D'!$B$991)</f>
        <v/>
      </c>
      <c r="D1132" s="758"/>
      <c r="E1132" s="758"/>
      <c r="F1132" s="758"/>
      <c r="G1132" s="758"/>
      <c r="H1132" s="759"/>
      <c r="J1132" s="757" t="str">
        <f>IF('Prop D'!$H$991="","",'Prop D'!$H$991)</f>
        <v/>
      </c>
      <c r="K1132" s="758"/>
      <c r="L1132" s="758"/>
      <c r="M1132" s="758"/>
      <c r="N1132" s="758"/>
      <c r="O1132" s="759"/>
    </row>
    <row r="1133" spans="1:15" x14ac:dyDescent="0.2">
      <c r="A1133" s="45"/>
      <c r="C1133" s="760"/>
      <c r="D1133" s="761"/>
      <c r="E1133" s="761"/>
      <c r="F1133" s="761"/>
      <c r="G1133" s="761"/>
      <c r="H1133" s="762"/>
      <c r="J1133" s="760"/>
      <c r="K1133" s="761"/>
      <c r="L1133" s="761"/>
      <c r="M1133" s="761"/>
      <c r="N1133" s="761"/>
      <c r="O1133" s="762"/>
    </row>
    <row r="1134" spans="1:15" x14ac:dyDescent="0.2">
      <c r="A1134" s="45"/>
      <c r="C1134" s="760"/>
      <c r="D1134" s="761"/>
      <c r="E1134" s="761"/>
      <c r="F1134" s="761"/>
      <c r="G1134" s="761"/>
      <c r="H1134" s="762"/>
      <c r="J1134" s="760"/>
      <c r="K1134" s="761"/>
      <c r="L1134" s="761"/>
      <c r="M1134" s="761"/>
      <c r="N1134" s="761"/>
      <c r="O1134" s="762"/>
    </row>
    <row r="1135" spans="1:15" x14ac:dyDescent="0.2">
      <c r="A1135" s="45"/>
      <c r="C1135" s="760"/>
      <c r="D1135" s="761"/>
      <c r="E1135" s="761"/>
      <c r="F1135" s="761"/>
      <c r="G1135" s="761"/>
      <c r="H1135" s="762"/>
      <c r="J1135" s="760"/>
      <c r="K1135" s="761"/>
      <c r="L1135" s="761"/>
      <c r="M1135" s="761"/>
      <c r="N1135" s="761"/>
      <c r="O1135" s="762"/>
    </row>
    <row r="1136" spans="1:15" x14ac:dyDescent="0.2">
      <c r="A1136" s="45"/>
      <c r="C1136" s="760"/>
      <c r="D1136" s="761"/>
      <c r="E1136" s="761"/>
      <c r="F1136" s="761"/>
      <c r="G1136" s="761"/>
      <c r="H1136" s="762"/>
      <c r="J1136" s="760"/>
      <c r="K1136" s="761"/>
      <c r="L1136" s="761"/>
      <c r="M1136" s="761"/>
      <c r="N1136" s="761"/>
      <c r="O1136" s="762"/>
    </row>
    <row r="1137" spans="1:17" x14ac:dyDescent="0.2">
      <c r="A1137" s="45"/>
      <c r="C1137" s="760"/>
      <c r="D1137" s="761"/>
      <c r="E1137" s="761"/>
      <c r="F1137" s="761"/>
      <c r="G1137" s="761"/>
      <c r="H1137" s="762"/>
      <c r="J1137" s="760"/>
      <c r="K1137" s="761"/>
      <c r="L1137" s="761"/>
      <c r="M1137" s="761"/>
      <c r="N1137" s="761"/>
      <c r="O1137" s="762"/>
    </row>
    <row r="1138" spans="1:17" x14ac:dyDescent="0.2">
      <c r="A1138" s="45"/>
      <c r="C1138" s="763"/>
      <c r="D1138" s="764"/>
      <c r="E1138" s="764"/>
      <c r="F1138" s="764"/>
      <c r="G1138" s="764"/>
      <c r="H1138" s="765"/>
      <c r="J1138" s="763"/>
      <c r="K1138" s="764"/>
      <c r="L1138" s="764"/>
      <c r="M1138" s="764"/>
      <c r="N1138" s="764"/>
      <c r="O1138" s="765"/>
    </row>
    <row r="1139" spans="1:17" x14ac:dyDescent="0.2">
      <c r="A1139" s="45"/>
      <c r="B1139" s="45"/>
      <c r="C1139" s="45"/>
      <c r="D1139" s="45"/>
      <c r="E1139" s="45"/>
      <c r="F1139" s="45"/>
      <c r="G1139" s="45"/>
      <c r="H1139" s="45"/>
      <c r="I1139" s="45"/>
      <c r="J1139" s="45"/>
      <c r="K1139" s="45"/>
      <c r="L1139" s="45"/>
    </row>
    <row r="1140" spans="1:17" x14ac:dyDescent="0.2">
      <c r="A1140" s="45"/>
      <c r="B1140" s="45"/>
      <c r="C1140" s="45"/>
      <c r="D1140" s="45"/>
      <c r="E1140" s="45"/>
      <c r="F1140" s="45"/>
      <c r="G1140" s="45"/>
      <c r="H1140" s="45"/>
      <c r="I1140" s="45"/>
      <c r="J1140" s="45"/>
      <c r="K1140" s="45"/>
      <c r="L1140" s="45"/>
    </row>
    <row r="1141" spans="1:17" ht="15.75" thickBot="1" x14ac:dyDescent="0.25">
      <c r="A1141" s="769" t="str">
        <f>CONCATENATE("Proponente: ",'Prop E'!$E$8)</f>
        <v>Proponente: Teradata</v>
      </c>
      <c r="B1141" s="769"/>
      <c r="C1141" s="769"/>
      <c r="D1141" s="769"/>
      <c r="E1141" s="769"/>
      <c r="F1141" s="769"/>
      <c r="G1141" s="769"/>
      <c r="H1141" s="769"/>
      <c r="I1141" s="769"/>
      <c r="J1141" s="769"/>
      <c r="K1141" s="769"/>
      <c r="L1141" s="769"/>
      <c r="M1141" s="769"/>
      <c r="N1141" s="769"/>
      <c r="O1141" s="769"/>
      <c r="P1141" s="769"/>
      <c r="Q1141" s="769"/>
    </row>
    <row r="1143" spans="1:17" ht="15" x14ac:dyDescent="0.25">
      <c r="B1143" s="203" t="str">
        <f>Máximo!$B$13</f>
        <v>Critérios de Inclusão</v>
      </c>
      <c r="E1143" s="80" t="str">
        <f>IF('Prop E'!$K$13="","",'Prop E'!$K$13)</f>
        <v>Atende</v>
      </c>
    </row>
    <row r="1146" spans="1:17" ht="15" x14ac:dyDescent="0.25">
      <c r="B1146" s="203" t="str">
        <f>Máximo!$B$24</f>
        <v>Qualificação do Fornecedor</v>
      </c>
    </row>
    <row r="1162" spans="2:16" ht="15" x14ac:dyDescent="0.25">
      <c r="B1162" s="203" t="str">
        <f>Máximo!$B$30</f>
        <v>Produto</v>
      </c>
    </row>
    <row r="1164" spans="2:16" ht="12.75" customHeight="1" x14ac:dyDescent="0.2">
      <c r="D1164" s="204"/>
      <c r="E1164" s="204"/>
      <c r="F1164" s="385" t="s">
        <v>211</v>
      </c>
      <c r="G1164" s="205" t="str">
        <f>IF('Prop E'!$I$32="","",'Prop E'!$I$32)</f>
        <v>Atende Parcialmente</v>
      </c>
    </row>
    <row r="1166" spans="2:16" x14ac:dyDescent="0.2">
      <c r="C1166" s="210"/>
      <c r="D1166" s="211"/>
      <c r="E1166" s="211"/>
      <c r="F1166" s="211"/>
      <c r="G1166" s="211"/>
      <c r="H1166" s="211"/>
      <c r="I1166" s="211"/>
      <c r="J1166" s="211"/>
      <c r="K1166" s="211"/>
      <c r="L1166" s="211"/>
      <c r="M1166" s="211"/>
      <c r="N1166" s="211"/>
      <c r="O1166" s="211"/>
      <c r="P1166" s="212"/>
    </row>
    <row r="1167" spans="2:16" x14ac:dyDescent="0.2">
      <c r="C1167" s="213"/>
      <c r="D1167" s="35"/>
      <c r="E1167" s="35"/>
      <c r="F1167" s="35"/>
      <c r="G1167" s="35"/>
      <c r="H1167" s="35"/>
      <c r="I1167" s="35"/>
      <c r="J1167" s="35"/>
      <c r="K1167" s="35"/>
      <c r="L1167" s="35"/>
      <c r="M1167" s="35"/>
      <c r="N1167" s="35"/>
      <c r="O1167" s="35"/>
      <c r="P1167" s="214"/>
    </row>
    <row r="1168" spans="2:16" x14ac:dyDescent="0.2">
      <c r="C1168" s="213"/>
      <c r="D1168" s="35"/>
      <c r="E1168" s="35"/>
      <c r="F1168" s="35"/>
      <c r="G1168" s="35"/>
      <c r="H1168" s="35"/>
      <c r="I1168" s="35"/>
      <c r="J1168" s="35"/>
      <c r="K1168" s="35"/>
      <c r="L1168" s="35"/>
      <c r="M1168" s="35"/>
      <c r="N1168" s="35"/>
      <c r="O1168" s="35"/>
      <c r="P1168" s="214"/>
    </row>
    <row r="1169" spans="3:16" x14ac:dyDescent="0.2">
      <c r="C1169" s="213"/>
      <c r="D1169" s="35"/>
      <c r="E1169" s="35"/>
      <c r="F1169" s="35"/>
      <c r="G1169" s="35"/>
      <c r="H1169" s="35"/>
      <c r="I1169" s="35"/>
      <c r="J1169" s="35"/>
      <c r="K1169" s="35"/>
      <c r="L1169" s="35"/>
      <c r="M1169" s="35"/>
      <c r="N1169" s="35"/>
      <c r="O1169" s="35"/>
      <c r="P1169" s="214"/>
    </row>
    <row r="1170" spans="3:16" x14ac:dyDescent="0.2">
      <c r="C1170" s="213"/>
      <c r="D1170" s="35"/>
      <c r="E1170" s="35"/>
      <c r="F1170" s="35"/>
      <c r="G1170" s="35"/>
      <c r="H1170" s="35"/>
      <c r="I1170" s="35"/>
      <c r="J1170" s="35"/>
      <c r="K1170" s="35"/>
      <c r="L1170" s="35"/>
      <c r="M1170" s="35"/>
      <c r="N1170" s="35"/>
      <c r="O1170" s="35"/>
      <c r="P1170" s="214"/>
    </row>
    <row r="1171" spans="3:16" x14ac:dyDescent="0.2">
      <c r="C1171" s="213"/>
      <c r="D1171" s="35"/>
      <c r="E1171" s="35"/>
      <c r="F1171" s="35"/>
      <c r="G1171" s="35"/>
      <c r="H1171" s="35"/>
      <c r="I1171" s="35"/>
      <c r="J1171" s="35"/>
      <c r="K1171" s="35"/>
      <c r="L1171" s="35"/>
      <c r="M1171" s="35"/>
      <c r="N1171" s="35"/>
      <c r="O1171" s="35"/>
      <c r="P1171" s="214"/>
    </row>
    <row r="1172" spans="3:16" x14ac:dyDescent="0.2">
      <c r="C1172" s="213"/>
      <c r="D1172" s="35"/>
      <c r="E1172" s="35"/>
      <c r="F1172" s="35"/>
      <c r="G1172" s="35"/>
      <c r="H1172" s="35"/>
      <c r="I1172" s="35"/>
      <c r="J1172" s="35"/>
      <c r="K1172" s="35"/>
      <c r="L1172" s="35"/>
      <c r="M1172" s="35"/>
      <c r="N1172" s="35"/>
      <c r="O1172" s="35"/>
      <c r="P1172" s="214"/>
    </row>
    <row r="1173" spans="3:16" x14ac:dyDescent="0.2">
      <c r="C1173" s="213"/>
      <c r="D1173" s="35"/>
      <c r="E1173" s="35"/>
      <c r="F1173" s="35"/>
      <c r="G1173" s="35"/>
      <c r="H1173" s="35"/>
      <c r="I1173" s="35"/>
      <c r="J1173" s="35"/>
      <c r="K1173" s="35"/>
      <c r="L1173" s="35"/>
      <c r="M1173" s="35"/>
      <c r="N1173" s="35"/>
      <c r="O1173" s="35"/>
      <c r="P1173" s="214"/>
    </row>
    <row r="1174" spans="3:16" x14ac:dyDescent="0.2">
      <c r="C1174" s="213"/>
      <c r="D1174" s="35"/>
      <c r="E1174" s="35"/>
      <c r="F1174" s="35"/>
      <c r="G1174" s="35"/>
      <c r="H1174" s="35"/>
      <c r="I1174" s="35"/>
      <c r="J1174" s="35"/>
      <c r="K1174" s="35"/>
      <c r="L1174" s="35"/>
      <c r="M1174" s="35"/>
      <c r="N1174" s="35"/>
      <c r="O1174" s="35"/>
      <c r="P1174" s="214"/>
    </row>
    <row r="1175" spans="3:16" x14ac:dyDescent="0.2">
      <c r="C1175" s="213"/>
      <c r="D1175" s="35"/>
      <c r="E1175" s="35"/>
      <c r="F1175" s="35"/>
      <c r="G1175" s="35"/>
      <c r="H1175" s="35"/>
      <c r="I1175" s="35"/>
      <c r="J1175" s="35"/>
      <c r="K1175" s="35"/>
      <c r="L1175" s="35"/>
      <c r="M1175" s="35"/>
      <c r="N1175" s="35"/>
      <c r="O1175" s="35"/>
      <c r="P1175" s="214"/>
    </row>
    <row r="1176" spans="3:16" x14ac:dyDescent="0.2">
      <c r="C1176" s="213"/>
      <c r="D1176" s="35"/>
      <c r="E1176" s="35"/>
      <c r="F1176" s="35"/>
      <c r="G1176" s="35"/>
      <c r="H1176" s="35"/>
      <c r="I1176" s="35"/>
      <c r="J1176" s="35"/>
      <c r="K1176" s="35"/>
      <c r="L1176" s="35"/>
      <c r="M1176" s="35"/>
      <c r="N1176" s="35"/>
      <c r="O1176" s="35"/>
      <c r="P1176" s="214"/>
    </row>
    <row r="1177" spans="3:16" x14ac:dyDescent="0.2">
      <c r="C1177" s="213"/>
      <c r="D1177" s="35"/>
      <c r="E1177" s="35"/>
      <c r="F1177" s="35"/>
      <c r="G1177" s="35"/>
      <c r="H1177" s="35"/>
      <c r="I1177" s="35"/>
      <c r="J1177" s="35"/>
      <c r="K1177" s="35"/>
      <c r="L1177" s="35"/>
      <c r="M1177" s="35"/>
      <c r="N1177" s="35"/>
      <c r="O1177" s="35"/>
      <c r="P1177" s="214"/>
    </row>
    <row r="1178" spans="3:16" x14ac:dyDescent="0.2">
      <c r="C1178" s="213"/>
      <c r="D1178" s="35"/>
      <c r="E1178" s="35"/>
      <c r="F1178" s="35"/>
      <c r="G1178" s="35"/>
      <c r="H1178" s="35"/>
      <c r="I1178" s="35"/>
      <c r="J1178" s="35"/>
      <c r="K1178" s="35"/>
      <c r="L1178" s="35"/>
      <c r="M1178" s="35"/>
      <c r="N1178" s="35"/>
      <c r="O1178" s="35"/>
      <c r="P1178" s="214"/>
    </row>
    <row r="1179" spans="3:16" x14ac:dyDescent="0.2">
      <c r="C1179" s="213"/>
      <c r="D1179" s="35"/>
      <c r="E1179" s="35"/>
      <c r="F1179" s="35"/>
      <c r="G1179" s="35"/>
      <c r="H1179" s="35"/>
      <c r="I1179" s="35"/>
      <c r="J1179" s="35"/>
      <c r="K1179" s="35"/>
      <c r="L1179" s="35"/>
      <c r="M1179" s="35"/>
      <c r="N1179" s="35"/>
      <c r="O1179" s="35"/>
      <c r="P1179" s="214"/>
    </row>
    <row r="1180" spans="3:16" x14ac:dyDescent="0.2">
      <c r="C1180" s="213"/>
      <c r="D1180" s="35"/>
      <c r="E1180" s="35"/>
      <c r="F1180" s="35"/>
      <c r="G1180" s="35"/>
      <c r="H1180" s="35"/>
      <c r="I1180" s="35"/>
      <c r="J1180" s="35"/>
      <c r="K1180" s="35"/>
      <c r="L1180" s="35"/>
      <c r="M1180" s="35"/>
      <c r="N1180" s="35"/>
      <c r="O1180" s="35"/>
      <c r="P1180" s="214"/>
    </row>
    <row r="1181" spans="3:16" x14ac:dyDescent="0.2">
      <c r="C1181" s="213"/>
      <c r="D1181" s="35"/>
      <c r="E1181" s="35"/>
      <c r="F1181" s="35"/>
      <c r="G1181" s="35"/>
      <c r="H1181" s="35"/>
      <c r="I1181" s="35"/>
      <c r="J1181" s="35"/>
      <c r="K1181" s="35"/>
      <c r="L1181" s="35"/>
      <c r="M1181" s="35"/>
      <c r="N1181" s="35"/>
      <c r="O1181" s="35"/>
      <c r="P1181" s="214"/>
    </row>
    <row r="1182" spans="3:16" x14ac:dyDescent="0.2">
      <c r="C1182" s="213"/>
      <c r="D1182" s="35"/>
      <c r="E1182" s="35"/>
      <c r="F1182" s="35"/>
      <c r="G1182" s="35"/>
      <c r="H1182" s="35"/>
      <c r="I1182" s="35"/>
      <c r="J1182" s="35"/>
      <c r="K1182" s="35"/>
      <c r="L1182" s="35"/>
      <c r="M1182" s="35"/>
      <c r="N1182" s="35"/>
      <c r="O1182" s="35"/>
      <c r="P1182" s="214"/>
    </row>
    <row r="1183" spans="3:16" x14ac:dyDescent="0.2">
      <c r="C1183" s="213"/>
      <c r="D1183" s="35"/>
      <c r="E1183" s="35"/>
      <c r="F1183" s="35"/>
      <c r="G1183" s="35"/>
      <c r="H1183" s="35"/>
      <c r="I1183" s="35"/>
      <c r="J1183" s="35"/>
      <c r="K1183" s="35"/>
      <c r="L1183" s="35"/>
      <c r="M1183" s="35"/>
      <c r="N1183" s="35"/>
      <c r="O1183" s="35"/>
      <c r="P1183" s="214"/>
    </row>
    <row r="1184" spans="3:16" x14ac:dyDescent="0.2">
      <c r="C1184" s="213"/>
      <c r="D1184" s="35"/>
      <c r="E1184" s="35"/>
      <c r="F1184" s="35"/>
      <c r="G1184" s="35"/>
      <c r="H1184" s="35"/>
      <c r="I1184" s="35"/>
      <c r="J1184" s="35"/>
      <c r="K1184" s="35"/>
      <c r="L1184" s="35"/>
      <c r="M1184" s="35"/>
      <c r="N1184" s="35"/>
      <c r="O1184" s="35"/>
      <c r="P1184" s="214"/>
    </row>
    <row r="1185" spans="3:16" x14ac:dyDescent="0.2">
      <c r="C1185" s="213"/>
      <c r="D1185" s="35"/>
      <c r="E1185" s="35"/>
      <c r="F1185" s="35"/>
      <c r="G1185" s="35"/>
      <c r="H1185" s="35"/>
      <c r="I1185" s="35"/>
      <c r="J1185" s="35"/>
      <c r="K1185" s="35"/>
      <c r="L1185" s="35"/>
      <c r="M1185" s="35"/>
      <c r="N1185" s="35"/>
      <c r="O1185" s="35"/>
      <c r="P1185" s="214"/>
    </row>
    <row r="1186" spans="3:16" x14ac:dyDescent="0.2">
      <c r="C1186" s="213"/>
      <c r="D1186" s="35"/>
      <c r="E1186" s="35"/>
      <c r="F1186" s="35"/>
      <c r="G1186" s="35"/>
      <c r="H1186" s="35"/>
      <c r="I1186" s="35"/>
      <c r="J1186" s="35"/>
      <c r="K1186" s="35"/>
      <c r="L1186" s="35"/>
      <c r="M1186" s="35"/>
      <c r="N1186" s="35"/>
      <c r="O1186" s="35"/>
      <c r="P1186" s="214"/>
    </row>
    <row r="1187" spans="3:16" x14ac:dyDescent="0.2">
      <c r="C1187" s="213"/>
      <c r="D1187" s="35"/>
      <c r="E1187" s="35"/>
      <c r="F1187" s="35"/>
      <c r="G1187" s="35"/>
      <c r="H1187" s="35"/>
      <c r="I1187" s="35"/>
      <c r="J1187" s="35"/>
      <c r="K1187" s="35"/>
      <c r="L1187" s="35"/>
      <c r="M1187" s="35"/>
      <c r="N1187" s="35"/>
      <c r="O1187" s="35"/>
      <c r="P1187" s="214"/>
    </row>
    <row r="1188" spans="3:16" x14ac:dyDescent="0.2">
      <c r="C1188" s="213"/>
      <c r="D1188" s="35"/>
      <c r="E1188" s="35"/>
      <c r="F1188" s="35"/>
      <c r="G1188" s="35"/>
      <c r="H1188" s="35"/>
      <c r="I1188" s="35"/>
      <c r="J1188" s="35"/>
      <c r="K1188" s="35"/>
      <c r="L1188" s="35"/>
      <c r="M1188" s="35"/>
      <c r="N1188" s="35"/>
      <c r="O1188" s="35"/>
      <c r="P1188" s="214"/>
    </row>
    <row r="1189" spans="3:16" x14ac:dyDescent="0.2">
      <c r="C1189" s="213"/>
      <c r="D1189" s="35"/>
      <c r="E1189" s="35"/>
      <c r="F1189" s="35"/>
      <c r="G1189" s="35"/>
      <c r="H1189" s="35"/>
      <c r="I1189" s="35"/>
      <c r="J1189" s="35"/>
      <c r="K1189" s="35"/>
      <c r="L1189" s="35"/>
      <c r="M1189" s="35"/>
      <c r="N1189" s="35"/>
      <c r="O1189" s="35"/>
      <c r="P1189" s="214"/>
    </row>
    <row r="1190" spans="3:16" x14ac:dyDescent="0.2">
      <c r="C1190" s="213"/>
      <c r="D1190" s="35"/>
      <c r="E1190" s="35"/>
      <c r="F1190" s="35"/>
      <c r="G1190" s="35"/>
      <c r="H1190" s="35"/>
      <c r="I1190" s="35"/>
      <c r="J1190" s="35"/>
      <c r="K1190" s="35"/>
      <c r="L1190" s="35"/>
      <c r="M1190" s="35"/>
      <c r="N1190" s="35"/>
      <c r="O1190" s="35"/>
      <c r="P1190" s="214"/>
    </row>
    <row r="1191" spans="3:16" x14ac:dyDescent="0.2">
      <c r="C1191" s="213"/>
      <c r="D1191" s="35"/>
      <c r="E1191" s="35"/>
      <c r="F1191" s="35"/>
      <c r="G1191" s="35"/>
      <c r="H1191" s="35"/>
      <c r="I1191" s="35"/>
      <c r="J1191" s="35"/>
      <c r="K1191" s="35"/>
      <c r="L1191" s="35"/>
      <c r="M1191" s="35"/>
      <c r="N1191" s="35"/>
      <c r="O1191" s="35"/>
      <c r="P1191" s="214"/>
    </row>
    <row r="1192" spans="3:16" x14ac:dyDescent="0.2">
      <c r="C1192" s="213"/>
      <c r="D1192" s="35"/>
      <c r="E1192" s="35"/>
      <c r="F1192" s="35"/>
      <c r="G1192" s="35"/>
      <c r="H1192" s="35"/>
      <c r="I1192" s="35"/>
      <c r="J1192" s="35"/>
      <c r="K1192" s="35"/>
      <c r="L1192" s="35"/>
      <c r="M1192" s="35"/>
      <c r="N1192" s="35"/>
      <c r="O1192" s="35"/>
      <c r="P1192" s="214"/>
    </row>
    <row r="1193" spans="3:16" x14ac:dyDescent="0.2">
      <c r="C1193" s="213"/>
      <c r="D1193" s="35"/>
      <c r="E1193" s="35"/>
      <c r="F1193" s="35"/>
      <c r="G1193" s="35"/>
      <c r="H1193" s="35"/>
      <c r="I1193" s="35"/>
      <c r="J1193" s="35"/>
      <c r="K1193" s="35"/>
      <c r="L1193" s="35"/>
      <c r="M1193" s="35"/>
      <c r="N1193" s="35"/>
      <c r="O1193" s="35"/>
      <c r="P1193" s="214"/>
    </row>
    <row r="1194" spans="3:16" x14ac:dyDescent="0.2">
      <c r="C1194" s="213"/>
      <c r="D1194" s="35"/>
      <c r="E1194" s="35"/>
      <c r="F1194" s="35"/>
      <c r="G1194" s="35"/>
      <c r="H1194" s="35"/>
      <c r="I1194" s="35"/>
      <c r="J1194" s="35"/>
      <c r="K1194" s="35"/>
      <c r="L1194" s="35"/>
      <c r="M1194" s="35"/>
      <c r="N1194" s="35"/>
      <c r="O1194" s="35"/>
      <c r="P1194" s="214"/>
    </row>
    <row r="1195" spans="3:16" x14ac:dyDescent="0.2">
      <c r="C1195" s="213"/>
      <c r="D1195" s="35"/>
      <c r="E1195" s="35"/>
      <c r="F1195" s="35"/>
      <c r="G1195" s="35"/>
      <c r="H1195" s="35"/>
      <c r="I1195" s="35"/>
      <c r="J1195" s="35"/>
      <c r="K1195" s="35"/>
      <c r="L1195" s="35"/>
      <c r="M1195" s="35"/>
      <c r="N1195" s="35"/>
      <c r="O1195" s="35"/>
      <c r="P1195" s="214"/>
    </row>
    <row r="1196" spans="3:16" x14ac:dyDescent="0.2">
      <c r="C1196" s="213"/>
      <c r="D1196" s="35"/>
      <c r="E1196" s="35"/>
      <c r="F1196" s="35"/>
      <c r="G1196" s="35"/>
      <c r="H1196" s="35"/>
      <c r="I1196" s="35"/>
      <c r="J1196" s="35"/>
      <c r="K1196" s="35"/>
      <c r="L1196" s="35"/>
      <c r="M1196" s="35"/>
      <c r="N1196" s="35"/>
      <c r="O1196" s="35"/>
      <c r="P1196" s="214"/>
    </row>
    <row r="1197" spans="3:16" x14ac:dyDescent="0.2">
      <c r="C1197" s="213"/>
      <c r="D1197" s="35"/>
      <c r="E1197" s="35"/>
      <c r="F1197" s="35"/>
      <c r="G1197" s="35"/>
      <c r="H1197" s="35"/>
      <c r="I1197" s="35"/>
      <c r="J1197" s="35"/>
      <c r="K1197" s="35"/>
      <c r="L1197" s="35"/>
      <c r="M1197" s="35"/>
      <c r="N1197" s="35"/>
      <c r="O1197" s="35"/>
      <c r="P1197" s="214"/>
    </row>
    <row r="1198" spans="3:16" x14ac:dyDescent="0.2">
      <c r="C1198" s="213"/>
      <c r="D1198" s="35"/>
      <c r="E1198" s="35"/>
      <c r="F1198" s="35"/>
      <c r="G1198" s="35"/>
      <c r="H1198" s="35"/>
      <c r="I1198" s="35"/>
      <c r="J1198" s="35"/>
      <c r="K1198" s="35"/>
      <c r="L1198" s="35"/>
      <c r="M1198" s="35"/>
      <c r="N1198" s="35"/>
      <c r="O1198" s="35"/>
      <c r="P1198" s="214"/>
    </row>
    <row r="1199" spans="3:16" x14ac:dyDescent="0.2">
      <c r="C1199" s="213"/>
      <c r="D1199" s="35"/>
      <c r="E1199" s="35"/>
      <c r="F1199" s="35"/>
      <c r="G1199" s="35"/>
      <c r="H1199" s="35"/>
      <c r="I1199" s="35"/>
      <c r="J1199" s="35"/>
      <c r="K1199" s="35"/>
      <c r="L1199" s="35"/>
      <c r="M1199" s="35"/>
      <c r="N1199" s="35"/>
      <c r="O1199" s="35"/>
      <c r="P1199" s="214"/>
    </row>
    <row r="1200" spans="3:16" x14ac:dyDescent="0.2">
      <c r="C1200" s="213"/>
      <c r="D1200" s="35"/>
      <c r="E1200" s="35"/>
      <c r="F1200" s="35"/>
      <c r="G1200" s="35"/>
      <c r="H1200" s="35"/>
      <c r="I1200" s="35"/>
      <c r="J1200" s="35"/>
      <c r="K1200" s="35"/>
      <c r="L1200" s="35"/>
      <c r="M1200" s="35"/>
      <c r="N1200" s="35"/>
      <c r="O1200" s="35"/>
      <c r="P1200" s="214"/>
    </row>
    <row r="1201" spans="2:16" x14ac:dyDescent="0.2">
      <c r="C1201" s="215"/>
      <c r="D1201" s="216"/>
      <c r="E1201" s="216"/>
      <c r="F1201" s="216"/>
      <c r="G1201" s="216"/>
      <c r="H1201" s="216"/>
      <c r="I1201" s="216"/>
      <c r="J1201" s="216"/>
      <c r="K1201" s="216"/>
      <c r="L1201" s="216"/>
      <c r="M1201" s="216"/>
      <c r="N1201" s="216"/>
      <c r="O1201" s="216"/>
      <c r="P1201" s="217"/>
    </row>
    <row r="1204" spans="2:16" ht="15" x14ac:dyDescent="0.25">
      <c r="B1204" s="203" t="str">
        <f>Máximo!$B$779</f>
        <v>Serviço</v>
      </c>
    </row>
    <row r="1221" spans="2:2" ht="15" x14ac:dyDescent="0.25">
      <c r="B1221" s="203" t="str">
        <f>Máximo!$B$785</f>
        <v>Treinamento</v>
      </c>
    </row>
    <row r="1238" spans="1:12" ht="15" x14ac:dyDescent="0.25">
      <c r="B1238" s="203" t="str">
        <f>Máximo!$B$792</f>
        <v>Arquitetura Física e Lógica</v>
      </c>
    </row>
    <row r="1240" spans="1:12" x14ac:dyDescent="0.2">
      <c r="C1240" s="739" t="s">
        <v>167</v>
      </c>
      <c r="D1240" s="740"/>
      <c r="E1240" s="740"/>
      <c r="F1240" s="740"/>
      <c r="G1240" s="741"/>
    </row>
    <row r="1241" spans="1:12" x14ac:dyDescent="0.2">
      <c r="A1241" s="45"/>
      <c r="C1241" s="707" t="str">
        <f>IF('Prop E'!$E$796="","",'Prop E'!$E$796)</f>
        <v/>
      </c>
      <c r="D1241" s="708"/>
      <c r="E1241" s="708"/>
      <c r="F1241" s="708"/>
      <c r="G1241" s="708"/>
      <c r="H1241" s="708"/>
      <c r="I1241" s="708"/>
      <c r="J1241" s="708"/>
      <c r="K1241" s="708"/>
      <c r="L1241" s="709"/>
    </row>
    <row r="1242" spans="1:12" x14ac:dyDescent="0.2">
      <c r="A1242" s="45"/>
      <c r="C1242" s="710"/>
      <c r="D1242" s="711"/>
      <c r="E1242" s="711"/>
      <c r="F1242" s="711"/>
      <c r="G1242" s="711"/>
      <c r="H1242" s="711"/>
      <c r="I1242" s="711"/>
      <c r="J1242" s="711"/>
      <c r="K1242" s="711"/>
      <c r="L1242" s="712"/>
    </row>
    <row r="1243" spans="1:12" x14ac:dyDescent="0.2">
      <c r="A1243" s="45"/>
      <c r="C1243" s="710"/>
      <c r="D1243" s="711"/>
      <c r="E1243" s="711"/>
      <c r="F1243" s="711"/>
      <c r="G1243" s="711"/>
      <c r="H1243" s="711"/>
      <c r="I1243" s="711"/>
      <c r="J1243" s="711"/>
      <c r="K1243" s="711"/>
      <c r="L1243" s="712"/>
    </row>
    <row r="1244" spans="1:12" x14ac:dyDescent="0.2">
      <c r="A1244" s="45"/>
      <c r="C1244" s="710"/>
      <c r="D1244" s="711"/>
      <c r="E1244" s="711"/>
      <c r="F1244" s="711"/>
      <c r="G1244" s="711"/>
      <c r="H1244" s="711"/>
      <c r="I1244" s="711"/>
      <c r="J1244" s="711"/>
      <c r="K1244" s="711"/>
      <c r="L1244" s="712"/>
    </row>
    <row r="1245" spans="1:12" x14ac:dyDescent="0.2">
      <c r="A1245" s="45"/>
      <c r="C1245" s="710"/>
      <c r="D1245" s="711"/>
      <c r="E1245" s="711"/>
      <c r="F1245" s="711"/>
      <c r="G1245" s="711"/>
      <c r="H1245" s="711"/>
      <c r="I1245" s="711"/>
      <c r="J1245" s="711"/>
      <c r="K1245" s="711"/>
      <c r="L1245" s="712"/>
    </row>
    <row r="1246" spans="1:12" x14ac:dyDescent="0.2">
      <c r="A1246" s="45"/>
      <c r="C1246" s="710"/>
      <c r="D1246" s="711"/>
      <c r="E1246" s="711"/>
      <c r="F1246" s="711"/>
      <c r="G1246" s="711"/>
      <c r="H1246" s="711"/>
      <c r="I1246" s="711"/>
      <c r="J1246" s="711"/>
      <c r="K1246" s="711"/>
      <c r="L1246" s="712"/>
    </row>
    <row r="1247" spans="1:12" x14ac:dyDescent="0.2">
      <c r="A1247" s="45"/>
      <c r="C1247" s="713"/>
      <c r="D1247" s="714"/>
      <c r="E1247" s="714"/>
      <c r="F1247" s="714"/>
      <c r="G1247" s="714"/>
      <c r="H1247" s="714"/>
      <c r="I1247" s="714"/>
      <c r="J1247" s="714"/>
      <c r="K1247" s="714"/>
      <c r="L1247" s="715"/>
    </row>
    <row r="1248" spans="1:12" ht="12.75" customHeight="1" x14ac:dyDescent="0.2"/>
    <row r="1249" spans="2:16" ht="12.75" customHeight="1" x14ac:dyDescent="0.2"/>
    <row r="1250" spans="2:16" ht="12.75" customHeight="1" x14ac:dyDescent="0.25">
      <c r="B1250" s="203" t="str">
        <f>Máximo!$B$800</f>
        <v>Cronograma</v>
      </c>
    </row>
    <row r="1251" spans="2:16" ht="12.75" customHeight="1" x14ac:dyDescent="0.2"/>
    <row r="1252" spans="2:16" x14ac:dyDescent="0.2">
      <c r="B1252" s="204"/>
      <c r="C1252" s="441" t="s">
        <v>105</v>
      </c>
      <c r="D1252" s="441"/>
      <c r="E1252" s="441"/>
      <c r="F1252" s="442"/>
      <c r="G1252" s="205" t="str">
        <f>IF('Prop E'!$E$804="","",'Prop E'!$E$804)</f>
        <v/>
      </c>
      <c r="K1252" s="721" t="s">
        <v>106</v>
      </c>
      <c r="L1252" s="722"/>
      <c r="M1252" s="723"/>
      <c r="N1252" s="45"/>
      <c r="O1252" s="45"/>
    </row>
    <row r="1253" spans="2:16" x14ac:dyDescent="0.2">
      <c r="K1253" s="707" t="str">
        <f>IF('Prop E'!$K$804="","",'Prop E'!$K$804)</f>
        <v/>
      </c>
      <c r="L1253" s="708"/>
      <c r="M1253" s="708"/>
      <c r="N1253" s="708"/>
      <c r="O1253" s="708"/>
      <c r="P1253" s="709"/>
    </row>
    <row r="1254" spans="2:16" ht="28.5" customHeight="1" x14ac:dyDescent="0.2">
      <c r="C1254" s="441" t="s">
        <v>107</v>
      </c>
      <c r="D1254" s="441"/>
      <c r="E1254" s="441"/>
      <c r="F1254" s="442"/>
      <c r="G1254" s="205" t="str">
        <f>IF('Prop E'!$E$808="","",'Prop E'!$E$808)</f>
        <v/>
      </c>
      <c r="K1254" s="710"/>
      <c r="L1254" s="711"/>
      <c r="M1254" s="711"/>
      <c r="N1254" s="711"/>
      <c r="O1254" s="711"/>
      <c r="P1254" s="712"/>
    </row>
    <row r="1255" spans="2:16" x14ac:dyDescent="0.2">
      <c r="K1255" s="710"/>
      <c r="L1255" s="711"/>
      <c r="M1255" s="711"/>
      <c r="N1255" s="711"/>
      <c r="O1255" s="711"/>
      <c r="P1255" s="712"/>
    </row>
    <row r="1256" spans="2:16" ht="36" customHeight="1" x14ac:dyDescent="0.2">
      <c r="C1256" s="441" t="s">
        <v>124</v>
      </c>
      <c r="D1256" s="441"/>
      <c r="E1256" s="441"/>
      <c r="F1256" s="442"/>
      <c r="G1256" s="205" t="str">
        <f>IF('Prop A'!$K$808="","",'Prop A'!$K$808)</f>
        <v/>
      </c>
      <c r="K1256" s="713"/>
      <c r="L1256" s="714"/>
      <c r="M1256" s="714"/>
      <c r="N1256" s="714"/>
      <c r="O1256" s="714"/>
      <c r="P1256" s="715"/>
    </row>
    <row r="1259" spans="2:16" ht="15" x14ac:dyDescent="0.25">
      <c r="B1259" s="203" t="str">
        <f>Máximo!$B$813</f>
        <v>Mapa de Esforço</v>
      </c>
    </row>
    <row r="1261" spans="2:16" x14ac:dyDescent="0.2">
      <c r="D1261" s="200"/>
      <c r="E1261" s="200"/>
      <c r="F1261" s="387" t="s">
        <v>71</v>
      </c>
      <c r="G1261" s="205" t="str">
        <f>IF('Prop E'!$I$831="","",'Prop E'!$I$831)</f>
        <v/>
      </c>
      <c r="L1261" s="387" t="s">
        <v>72</v>
      </c>
      <c r="M1261" s="724" t="str">
        <f>IF('Prop E'!$I$850="","",'Prop E'!$I$850)</f>
        <v/>
      </c>
      <c r="N1261" s="725"/>
    </row>
    <row r="1264" spans="2:16" ht="15" x14ac:dyDescent="0.25">
      <c r="B1264" s="203" t="str">
        <f>Máximo!$B$854</f>
        <v>Gestão de Mudança</v>
      </c>
    </row>
    <row r="1266" spans="1:16" ht="12.75" customHeight="1" x14ac:dyDescent="0.2">
      <c r="C1266" s="766" t="s">
        <v>125</v>
      </c>
      <c r="D1266" s="767"/>
      <c r="E1266" s="767"/>
      <c r="F1266" s="767"/>
      <c r="G1266" s="767"/>
      <c r="H1266" s="767"/>
      <c r="I1266" s="768"/>
    </row>
    <row r="1267" spans="1:16" x14ac:dyDescent="0.2">
      <c r="C1267" s="707" t="str">
        <f>IF('Prop E'!$F$858="","",'Prop E'!$F$858)</f>
        <v/>
      </c>
      <c r="D1267" s="708"/>
      <c r="E1267" s="708"/>
      <c r="F1267" s="708"/>
      <c r="G1267" s="708"/>
      <c r="H1267" s="708"/>
      <c r="I1267" s="708"/>
      <c r="J1267" s="708"/>
      <c r="K1267" s="708"/>
      <c r="L1267" s="709"/>
    </row>
    <row r="1268" spans="1:16" x14ac:dyDescent="0.2">
      <c r="C1268" s="710"/>
      <c r="D1268" s="711"/>
      <c r="E1268" s="711"/>
      <c r="F1268" s="711"/>
      <c r="G1268" s="711"/>
      <c r="H1268" s="711"/>
      <c r="I1268" s="711"/>
      <c r="J1268" s="711"/>
      <c r="K1268" s="711"/>
      <c r="L1268" s="712"/>
    </row>
    <row r="1269" spans="1:16" x14ac:dyDescent="0.2">
      <c r="C1269" s="710"/>
      <c r="D1269" s="711"/>
      <c r="E1269" s="711"/>
      <c r="F1269" s="711"/>
      <c r="G1269" s="711"/>
      <c r="H1269" s="711"/>
      <c r="I1269" s="711"/>
      <c r="J1269" s="711"/>
      <c r="K1269" s="711"/>
      <c r="L1269" s="712"/>
    </row>
    <row r="1270" spans="1:16" x14ac:dyDescent="0.2">
      <c r="C1270" s="710"/>
      <c r="D1270" s="711"/>
      <c r="E1270" s="711"/>
      <c r="F1270" s="711"/>
      <c r="G1270" s="711"/>
      <c r="H1270" s="711"/>
      <c r="I1270" s="711"/>
      <c r="J1270" s="711"/>
      <c r="K1270" s="711"/>
      <c r="L1270" s="712"/>
    </row>
    <row r="1271" spans="1:16" x14ac:dyDescent="0.2">
      <c r="C1271" s="710"/>
      <c r="D1271" s="711"/>
      <c r="E1271" s="711"/>
      <c r="F1271" s="711"/>
      <c r="G1271" s="711"/>
      <c r="H1271" s="711"/>
      <c r="I1271" s="711"/>
      <c r="J1271" s="711"/>
      <c r="K1271" s="711"/>
      <c r="L1271" s="712"/>
    </row>
    <row r="1272" spans="1:16" x14ac:dyDescent="0.2">
      <c r="C1272" s="710"/>
      <c r="D1272" s="711"/>
      <c r="E1272" s="711"/>
      <c r="F1272" s="711"/>
      <c r="G1272" s="711"/>
      <c r="H1272" s="711"/>
      <c r="I1272" s="711"/>
      <c r="J1272" s="711"/>
      <c r="K1272" s="711"/>
      <c r="L1272" s="712"/>
    </row>
    <row r="1273" spans="1:16" x14ac:dyDescent="0.2">
      <c r="A1273" s="45"/>
      <c r="B1273" s="45"/>
      <c r="C1273" s="713"/>
      <c r="D1273" s="714"/>
      <c r="E1273" s="714"/>
      <c r="F1273" s="714"/>
      <c r="G1273" s="714"/>
      <c r="H1273" s="714"/>
      <c r="I1273" s="714"/>
      <c r="J1273" s="714"/>
      <c r="K1273" s="714"/>
      <c r="L1273" s="715"/>
      <c r="M1273" s="45"/>
      <c r="N1273" s="45"/>
    </row>
    <row r="1274" spans="1:16" x14ac:dyDescent="0.2">
      <c r="A1274" s="45"/>
      <c r="B1274" s="45"/>
      <c r="C1274" s="45"/>
      <c r="D1274" s="45"/>
      <c r="E1274" s="45"/>
      <c r="F1274" s="45"/>
      <c r="J1274" s="45"/>
      <c r="K1274" s="45"/>
      <c r="L1274" s="45"/>
      <c r="M1274" s="45"/>
      <c r="N1274" s="45"/>
    </row>
    <row r="1275" spans="1:16" x14ac:dyDescent="0.2">
      <c r="A1275" s="45"/>
      <c r="B1275" s="45"/>
      <c r="C1275" s="45"/>
      <c r="D1275" s="45"/>
      <c r="E1275" s="45"/>
      <c r="F1275" s="45"/>
      <c r="J1275" s="45"/>
      <c r="K1275" s="45"/>
      <c r="L1275" s="45"/>
      <c r="M1275" s="45"/>
      <c r="N1275" s="45"/>
    </row>
    <row r="1276" spans="1:16" ht="15" x14ac:dyDescent="0.25">
      <c r="A1276" s="45"/>
      <c r="B1276" s="203" t="str">
        <f>Máximo!$B$864</f>
        <v>Suporte e Manutenção (Garantia)</v>
      </c>
      <c r="C1276" s="45"/>
      <c r="D1276" s="45"/>
      <c r="E1276" s="45"/>
      <c r="F1276" s="45"/>
      <c r="J1276" s="45"/>
      <c r="K1276" s="45"/>
      <c r="L1276" s="45"/>
      <c r="M1276" s="45"/>
      <c r="N1276" s="45"/>
    </row>
    <row r="1277" spans="1:16" x14ac:dyDescent="0.2">
      <c r="A1277" s="45"/>
      <c r="B1277" s="45"/>
      <c r="C1277" s="45"/>
      <c r="D1277" s="45"/>
      <c r="E1277" s="45"/>
      <c r="F1277" s="45"/>
      <c r="J1277" s="45"/>
      <c r="K1277" s="45"/>
      <c r="L1277" s="45"/>
      <c r="M1277" s="45"/>
      <c r="N1277" s="45"/>
    </row>
    <row r="1278" spans="1:16" x14ac:dyDescent="0.2">
      <c r="D1278" s="200"/>
      <c r="E1278" s="200"/>
      <c r="F1278" s="387" t="s">
        <v>201</v>
      </c>
      <c r="G1278" s="205" t="str">
        <f>IF('Prop E'!$D$868="","",'Prop E'!$D$868)</f>
        <v/>
      </c>
      <c r="H1278" s="45"/>
      <c r="L1278" s="387" t="s">
        <v>127</v>
      </c>
      <c r="M1278" s="724" t="str">
        <f>IF('Prop E'!$K$868="","",'Prop E'!$K$868)</f>
        <v/>
      </c>
      <c r="N1278" s="725"/>
      <c r="O1278" s="45"/>
      <c r="P1278" s="45"/>
    </row>
    <row r="1279" spans="1:16" x14ac:dyDescent="0.2">
      <c r="D1279" s="45"/>
      <c r="E1279" s="45"/>
      <c r="F1279" s="387"/>
      <c r="G1279" s="45"/>
      <c r="H1279" s="45"/>
      <c r="L1279" s="45"/>
      <c r="M1279" s="45"/>
      <c r="N1279" s="45"/>
      <c r="O1279" s="45"/>
      <c r="P1279" s="45"/>
    </row>
    <row r="1280" spans="1:16" x14ac:dyDescent="0.2">
      <c r="D1280" s="200"/>
      <c r="E1280" s="200"/>
      <c r="F1280" s="387" t="s">
        <v>128</v>
      </c>
      <c r="G1280" s="205" t="str">
        <f>IF('Prop E'!$D$870="","",'Prop E'!$D$870)</f>
        <v/>
      </c>
      <c r="H1280" s="45"/>
      <c r="L1280" s="387" t="s">
        <v>129</v>
      </c>
      <c r="M1280" s="724" t="str">
        <f>IF('Prop E'!$K$870="","",'Prop E'!$K$870)</f>
        <v/>
      </c>
      <c r="N1280" s="725"/>
      <c r="O1280" s="45"/>
      <c r="P1280" s="45"/>
    </row>
    <row r="1281" spans="1:16" x14ac:dyDescent="0.2">
      <c r="A1281" s="45"/>
      <c r="B1281" s="45"/>
      <c r="C1281" s="45"/>
      <c r="D1281" s="45"/>
      <c r="E1281" s="45"/>
      <c r="F1281" s="387"/>
      <c r="J1281" s="45"/>
      <c r="K1281" s="45"/>
      <c r="L1281" s="45"/>
      <c r="M1281" s="45"/>
      <c r="N1281" s="45"/>
    </row>
    <row r="1282" spans="1:16" ht="12.75" customHeight="1" x14ac:dyDescent="0.2">
      <c r="A1282" s="45"/>
      <c r="B1282" s="45"/>
      <c r="C1282" s="721" t="s">
        <v>205</v>
      </c>
      <c r="D1282" s="722"/>
      <c r="E1282" s="723"/>
      <c r="F1282" s="45"/>
      <c r="G1282" s="45"/>
      <c r="J1282" s="45"/>
      <c r="K1282" s="721" t="s">
        <v>147</v>
      </c>
      <c r="L1282" s="722"/>
      <c r="M1282" s="723"/>
      <c r="N1282" s="45"/>
      <c r="O1282" s="45"/>
    </row>
    <row r="1283" spans="1:16" x14ac:dyDescent="0.2">
      <c r="A1283" s="45"/>
      <c r="B1283" s="45"/>
      <c r="C1283" s="707" t="str">
        <f>IF('Prop E'!$D$878="","",'Prop E'!$D$878)</f>
        <v/>
      </c>
      <c r="D1283" s="708"/>
      <c r="E1283" s="708"/>
      <c r="F1283" s="708"/>
      <c r="G1283" s="708"/>
      <c r="H1283" s="709"/>
      <c r="J1283" s="45"/>
      <c r="K1283" s="707" t="str">
        <f>IF('Prop E'!$K$878="","",'Prop E'!$K$878)</f>
        <v/>
      </c>
      <c r="L1283" s="708"/>
      <c r="M1283" s="708"/>
      <c r="N1283" s="708"/>
      <c r="O1283" s="708"/>
      <c r="P1283" s="709"/>
    </row>
    <row r="1284" spans="1:16" x14ac:dyDescent="0.2">
      <c r="A1284" s="45"/>
      <c r="B1284" s="45"/>
      <c r="C1284" s="710"/>
      <c r="D1284" s="711"/>
      <c r="E1284" s="711"/>
      <c r="F1284" s="711"/>
      <c r="G1284" s="711"/>
      <c r="H1284" s="712"/>
      <c r="J1284" s="45"/>
      <c r="K1284" s="710"/>
      <c r="L1284" s="711"/>
      <c r="M1284" s="711"/>
      <c r="N1284" s="711"/>
      <c r="O1284" s="711"/>
      <c r="P1284" s="712"/>
    </row>
    <row r="1285" spans="1:16" x14ac:dyDescent="0.2">
      <c r="A1285" s="45"/>
      <c r="B1285" s="45"/>
      <c r="C1285" s="710"/>
      <c r="D1285" s="711"/>
      <c r="E1285" s="711"/>
      <c r="F1285" s="711"/>
      <c r="G1285" s="711"/>
      <c r="H1285" s="712"/>
      <c r="J1285" s="45"/>
      <c r="K1285" s="710"/>
      <c r="L1285" s="711"/>
      <c r="M1285" s="711"/>
      <c r="N1285" s="711"/>
      <c r="O1285" s="711"/>
      <c r="P1285" s="712"/>
    </row>
    <row r="1286" spans="1:16" x14ac:dyDescent="0.2">
      <c r="A1286" s="45"/>
      <c r="B1286" s="45"/>
      <c r="C1286" s="710"/>
      <c r="D1286" s="711"/>
      <c r="E1286" s="711"/>
      <c r="F1286" s="711"/>
      <c r="G1286" s="711"/>
      <c r="H1286" s="712"/>
      <c r="J1286" s="45"/>
      <c r="K1286" s="710"/>
      <c r="L1286" s="711"/>
      <c r="M1286" s="711"/>
      <c r="N1286" s="711"/>
      <c r="O1286" s="711"/>
      <c r="P1286" s="712"/>
    </row>
    <row r="1287" spans="1:16" x14ac:dyDescent="0.2">
      <c r="A1287" s="45"/>
      <c r="B1287" s="45"/>
      <c r="C1287" s="710"/>
      <c r="D1287" s="711"/>
      <c r="E1287" s="711"/>
      <c r="F1287" s="711"/>
      <c r="G1287" s="711"/>
      <c r="H1287" s="712"/>
      <c r="J1287" s="45"/>
      <c r="K1287" s="710"/>
      <c r="L1287" s="711"/>
      <c r="M1287" s="711"/>
      <c r="N1287" s="711"/>
      <c r="O1287" s="711"/>
      <c r="P1287" s="712"/>
    </row>
    <row r="1288" spans="1:16" x14ac:dyDescent="0.2">
      <c r="A1288" s="45"/>
      <c r="B1288" s="45"/>
      <c r="C1288" s="710"/>
      <c r="D1288" s="711"/>
      <c r="E1288" s="711"/>
      <c r="F1288" s="711"/>
      <c r="G1288" s="711"/>
      <c r="H1288" s="712"/>
      <c r="J1288" s="45"/>
      <c r="K1288" s="710"/>
      <c r="L1288" s="711"/>
      <c r="M1288" s="711"/>
      <c r="N1288" s="711"/>
      <c r="O1288" s="711"/>
      <c r="P1288" s="712"/>
    </row>
    <row r="1289" spans="1:16" x14ac:dyDescent="0.2">
      <c r="A1289" s="45"/>
      <c r="B1289" s="45"/>
      <c r="C1289" s="713"/>
      <c r="D1289" s="714"/>
      <c r="E1289" s="714"/>
      <c r="F1289" s="714"/>
      <c r="G1289" s="714"/>
      <c r="H1289" s="715"/>
      <c r="J1289" s="45"/>
      <c r="K1289" s="713"/>
      <c r="L1289" s="714"/>
      <c r="M1289" s="714"/>
      <c r="N1289" s="714"/>
      <c r="O1289" s="714"/>
      <c r="P1289" s="715"/>
    </row>
    <row r="1290" spans="1:16" x14ac:dyDescent="0.2">
      <c r="A1290" s="45"/>
      <c r="B1290" s="45"/>
      <c r="C1290" s="45"/>
      <c r="D1290" s="45"/>
      <c r="E1290" s="45"/>
      <c r="F1290" s="45"/>
      <c r="J1290" s="45"/>
      <c r="K1290" s="45"/>
      <c r="L1290" s="45"/>
      <c r="M1290" s="45"/>
      <c r="N1290" s="45"/>
    </row>
    <row r="1291" spans="1:16" ht="26.25" customHeight="1" x14ac:dyDescent="0.2">
      <c r="C1291" s="441" t="s">
        <v>149</v>
      </c>
      <c r="D1291" s="441"/>
      <c r="E1291" s="441"/>
      <c r="F1291" s="442"/>
      <c r="G1291" s="218" t="str">
        <f>IF('Prop E'!$D$887="","",'Prop E'!$D$887)</f>
        <v/>
      </c>
      <c r="H1291" s="45"/>
      <c r="L1291" s="45"/>
      <c r="M1291" s="45"/>
      <c r="N1291" s="45"/>
      <c r="O1291" s="45"/>
      <c r="P1291" s="45"/>
    </row>
    <row r="1292" spans="1:16" x14ac:dyDescent="0.2">
      <c r="A1292" s="45"/>
      <c r="B1292" s="45"/>
      <c r="C1292" s="45"/>
      <c r="D1292" s="45"/>
      <c r="E1292" s="45"/>
      <c r="F1292" s="45"/>
      <c r="J1292" s="45"/>
      <c r="K1292" s="45"/>
      <c r="L1292" s="45"/>
      <c r="M1292" s="45"/>
      <c r="N1292" s="45"/>
    </row>
    <row r="1293" spans="1:16" ht="12.75" customHeight="1" x14ac:dyDescent="0.2">
      <c r="A1293" s="45"/>
      <c r="B1293" s="45"/>
      <c r="C1293" s="721" t="s">
        <v>146</v>
      </c>
      <c r="D1293" s="722"/>
      <c r="E1293" s="722"/>
      <c r="F1293" s="723"/>
      <c r="G1293" s="45"/>
      <c r="J1293" s="45"/>
      <c r="K1293" s="45"/>
      <c r="L1293" s="45"/>
      <c r="M1293" s="45"/>
      <c r="N1293" s="45"/>
    </row>
    <row r="1294" spans="1:16" x14ac:dyDescent="0.2">
      <c r="A1294" s="45"/>
      <c r="B1294" s="45"/>
      <c r="C1294" s="707" t="str">
        <f>IF('Prop E'!$D$891="","",'Prop E'!$D$891)</f>
        <v/>
      </c>
      <c r="D1294" s="708"/>
      <c r="E1294" s="708"/>
      <c r="F1294" s="708"/>
      <c r="G1294" s="708"/>
      <c r="H1294" s="708"/>
      <c r="I1294" s="708"/>
      <c r="J1294" s="708"/>
      <c r="K1294" s="708"/>
      <c r="L1294" s="709"/>
      <c r="M1294" s="45"/>
      <c r="N1294" s="45"/>
    </row>
    <row r="1295" spans="1:16" x14ac:dyDescent="0.2">
      <c r="A1295" s="45"/>
      <c r="B1295" s="45"/>
      <c r="C1295" s="710"/>
      <c r="D1295" s="711"/>
      <c r="E1295" s="711"/>
      <c r="F1295" s="711"/>
      <c r="G1295" s="711"/>
      <c r="H1295" s="711"/>
      <c r="I1295" s="711"/>
      <c r="J1295" s="711"/>
      <c r="K1295" s="711"/>
      <c r="L1295" s="712"/>
      <c r="M1295" s="45"/>
      <c r="N1295" s="45"/>
    </row>
    <row r="1296" spans="1:16" x14ac:dyDescent="0.2">
      <c r="A1296" s="45"/>
      <c r="B1296" s="45"/>
      <c r="C1296" s="710"/>
      <c r="D1296" s="711"/>
      <c r="E1296" s="711"/>
      <c r="F1296" s="711"/>
      <c r="G1296" s="711"/>
      <c r="H1296" s="711"/>
      <c r="I1296" s="711"/>
      <c r="J1296" s="711"/>
      <c r="K1296" s="711"/>
      <c r="L1296" s="712"/>
      <c r="M1296" s="45"/>
      <c r="N1296" s="45"/>
    </row>
    <row r="1297" spans="1:15" x14ac:dyDescent="0.2">
      <c r="A1297" s="45"/>
      <c r="B1297" s="45"/>
      <c r="C1297" s="710"/>
      <c r="D1297" s="711"/>
      <c r="E1297" s="711"/>
      <c r="F1297" s="711"/>
      <c r="G1297" s="711"/>
      <c r="H1297" s="711"/>
      <c r="I1297" s="711"/>
      <c r="J1297" s="711"/>
      <c r="K1297" s="711"/>
      <c r="L1297" s="712"/>
      <c r="M1297" s="45"/>
      <c r="N1297" s="45"/>
    </row>
    <row r="1298" spans="1:15" x14ac:dyDescent="0.2">
      <c r="A1298" s="45"/>
      <c r="B1298" s="45"/>
      <c r="C1298" s="710"/>
      <c r="D1298" s="711"/>
      <c r="E1298" s="711"/>
      <c r="F1298" s="711"/>
      <c r="G1298" s="711"/>
      <c r="H1298" s="711"/>
      <c r="I1298" s="711"/>
      <c r="J1298" s="711"/>
      <c r="K1298" s="711"/>
      <c r="L1298" s="712"/>
      <c r="M1298" s="45"/>
      <c r="N1298" s="45"/>
    </row>
    <row r="1299" spans="1:15" x14ac:dyDescent="0.2">
      <c r="A1299" s="45"/>
      <c r="B1299" s="45"/>
      <c r="C1299" s="710"/>
      <c r="D1299" s="711"/>
      <c r="E1299" s="711"/>
      <c r="F1299" s="711"/>
      <c r="G1299" s="711"/>
      <c r="H1299" s="711"/>
      <c r="I1299" s="711"/>
      <c r="J1299" s="711"/>
      <c r="K1299" s="711"/>
      <c r="L1299" s="712"/>
      <c r="M1299" s="45"/>
      <c r="N1299" s="45"/>
    </row>
    <row r="1300" spans="1:15" x14ac:dyDescent="0.2">
      <c r="A1300" s="45"/>
      <c r="B1300" s="45"/>
      <c r="C1300" s="713"/>
      <c r="D1300" s="714"/>
      <c r="E1300" s="714"/>
      <c r="F1300" s="714"/>
      <c r="G1300" s="714"/>
      <c r="H1300" s="714"/>
      <c r="I1300" s="714"/>
      <c r="J1300" s="714"/>
      <c r="K1300" s="714"/>
      <c r="L1300" s="715"/>
      <c r="M1300" s="45"/>
      <c r="N1300" s="45"/>
    </row>
    <row r="1301" spans="1:15" x14ac:dyDescent="0.2">
      <c r="A1301" s="45"/>
      <c r="B1301" s="45"/>
      <c r="C1301" s="45"/>
      <c r="D1301" s="45"/>
      <c r="E1301" s="45"/>
      <c r="F1301" s="45"/>
      <c r="J1301" s="45"/>
      <c r="K1301" s="45"/>
      <c r="L1301" s="45"/>
      <c r="M1301" s="45"/>
      <c r="N1301" s="45"/>
    </row>
    <row r="1302" spans="1:15" x14ac:dyDescent="0.2">
      <c r="A1302" s="45"/>
      <c r="B1302" s="45"/>
      <c r="C1302" s="45"/>
      <c r="D1302" s="45"/>
      <c r="E1302" s="45"/>
      <c r="F1302" s="45"/>
      <c r="J1302" s="45"/>
      <c r="K1302" s="45"/>
      <c r="L1302" s="45"/>
      <c r="M1302" s="45"/>
      <c r="N1302" s="45"/>
    </row>
    <row r="1303" spans="1:15" ht="15" x14ac:dyDescent="0.25">
      <c r="A1303" s="45"/>
      <c r="B1303" s="203" t="s">
        <v>202</v>
      </c>
      <c r="C1303" s="45"/>
      <c r="D1303" s="45"/>
      <c r="E1303" s="45"/>
      <c r="F1303" s="45"/>
      <c r="J1303" s="45"/>
      <c r="K1303" s="45"/>
      <c r="L1303" s="45"/>
      <c r="M1303" s="45"/>
      <c r="N1303" s="45"/>
    </row>
    <row r="1304" spans="1:15" ht="15" x14ac:dyDescent="0.25">
      <c r="A1304" s="45"/>
      <c r="B1304" s="203"/>
      <c r="C1304" s="45"/>
      <c r="D1304" s="45"/>
      <c r="E1304" s="45"/>
      <c r="F1304" s="45"/>
      <c r="J1304" s="45"/>
      <c r="K1304" s="45"/>
      <c r="L1304" s="45"/>
      <c r="M1304" s="45"/>
      <c r="N1304" s="45"/>
    </row>
    <row r="1305" spans="1:15" ht="30" customHeight="1" x14ac:dyDescent="0.2">
      <c r="A1305" s="45"/>
      <c r="B1305" s="45"/>
      <c r="C1305" s="466" t="s">
        <v>156</v>
      </c>
      <c r="D1305" s="467"/>
      <c r="E1305" s="466" t="s">
        <v>157</v>
      </c>
      <c r="F1305" s="467"/>
      <c r="G1305" s="466" t="s">
        <v>158</v>
      </c>
      <c r="H1305" s="467"/>
      <c r="I1305" s="466" t="s">
        <v>159</v>
      </c>
      <c r="J1305" s="467"/>
      <c r="K1305" s="386" t="s">
        <v>160</v>
      </c>
      <c r="L1305" s="386" t="s">
        <v>161</v>
      </c>
      <c r="M1305" s="466" t="s">
        <v>162</v>
      </c>
      <c r="N1305" s="467"/>
      <c r="O1305" s="386" t="s">
        <v>163</v>
      </c>
    </row>
    <row r="1306" spans="1:15" x14ac:dyDescent="0.2">
      <c r="A1306" s="45"/>
      <c r="B1306" s="45"/>
      <c r="C1306" s="695" t="str">
        <f>IF('Prop E'!$B904="","",'Prop E'!$B904)</f>
        <v/>
      </c>
      <c r="D1306" s="696"/>
      <c r="E1306" s="695" t="str">
        <f>IF('Prop E'!$C904="","",'Prop E'!$C904)</f>
        <v/>
      </c>
      <c r="F1306" s="696"/>
      <c r="G1306" s="695" t="str">
        <f>IF('Prop E'!$D904="","",'Prop E'!$D904)</f>
        <v/>
      </c>
      <c r="H1306" s="696"/>
      <c r="I1306" s="695" t="str">
        <f>IF('Prop E'!$E904="","",'Prop E'!$E904)</f>
        <v/>
      </c>
      <c r="J1306" s="696"/>
      <c r="K1306" s="230" t="str">
        <f>IF('Prop E'!$F904="","",'Prop E'!$F904)</f>
        <v/>
      </c>
      <c r="L1306" s="230" t="str">
        <f>IF('Prop E'!$G904="","",'Prop E'!$G904)</f>
        <v/>
      </c>
      <c r="M1306" s="695" t="str">
        <f>IF('Prop E'!$H904="","",'Prop E'!$H904)</f>
        <v/>
      </c>
      <c r="N1306" s="696"/>
      <c r="O1306" s="230" t="str">
        <f>IF('Prop E'!$I904="","",'Prop E'!$I904)</f>
        <v/>
      </c>
    </row>
    <row r="1307" spans="1:15" ht="12.75" customHeight="1" x14ac:dyDescent="0.2">
      <c r="A1307" s="45"/>
      <c r="B1307" s="45"/>
      <c r="C1307" s="695" t="str">
        <f>IF('Prop E'!$B905="","",'Prop E'!$B905)</f>
        <v/>
      </c>
      <c r="D1307" s="696"/>
      <c r="E1307" s="695" t="str">
        <f>IF('Prop E'!$C905="","",'Prop E'!$C905)</f>
        <v/>
      </c>
      <c r="F1307" s="696"/>
      <c r="G1307" s="695" t="str">
        <f>IF('Prop E'!$D905="","",'Prop E'!$D905)</f>
        <v/>
      </c>
      <c r="H1307" s="696"/>
      <c r="I1307" s="695" t="str">
        <f>IF('Prop E'!$E905="","",'Prop E'!$E905)</f>
        <v/>
      </c>
      <c r="J1307" s="696"/>
      <c r="K1307" s="230" t="str">
        <f>IF('Prop E'!$F905="","",'Prop E'!$F905)</f>
        <v/>
      </c>
      <c r="L1307" s="230" t="str">
        <f>IF('Prop E'!$G905="","",'Prop E'!$G905)</f>
        <v/>
      </c>
      <c r="M1307" s="695" t="str">
        <f>IF('Prop E'!$H905="","",'Prop E'!$H905)</f>
        <v/>
      </c>
      <c r="N1307" s="696"/>
      <c r="O1307" s="230" t="str">
        <f>IF('Prop E'!$I905="","",'Prop E'!$I905)</f>
        <v/>
      </c>
    </row>
    <row r="1308" spans="1:15" x14ac:dyDescent="0.2">
      <c r="A1308" s="45"/>
      <c r="B1308" s="45"/>
      <c r="C1308" s="695" t="str">
        <f>IF('Prop E'!$B906="","",'Prop E'!$B906)</f>
        <v/>
      </c>
      <c r="D1308" s="696"/>
      <c r="E1308" s="695" t="str">
        <f>IF('Prop E'!$C906="","",'Prop E'!$C906)</f>
        <v/>
      </c>
      <c r="F1308" s="696"/>
      <c r="G1308" s="695" t="str">
        <f>IF('Prop E'!$D906="","",'Prop E'!$D906)</f>
        <v/>
      </c>
      <c r="H1308" s="696"/>
      <c r="I1308" s="695" t="str">
        <f>IF('Prop E'!$E906="","",'Prop E'!$E906)</f>
        <v/>
      </c>
      <c r="J1308" s="696"/>
      <c r="K1308" s="230" t="str">
        <f>IF('Prop E'!$F906="","",'Prop E'!$F906)</f>
        <v/>
      </c>
      <c r="L1308" s="230" t="str">
        <f>IF('Prop E'!$G906="","",'Prop E'!$G906)</f>
        <v/>
      </c>
      <c r="M1308" s="695" t="str">
        <f>IF('Prop E'!$H906="","",'Prop E'!$H906)</f>
        <v/>
      </c>
      <c r="N1308" s="696"/>
      <c r="O1308" s="230" t="str">
        <f>IF('Prop E'!$I906="","",'Prop E'!$I906)</f>
        <v/>
      </c>
    </row>
    <row r="1309" spans="1:15" x14ac:dyDescent="0.2">
      <c r="A1309" s="45"/>
      <c r="B1309" s="45"/>
      <c r="C1309" s="695" t="str">
        <f>IF('Prop E'!$B907="","",'Prop E'!$B907)</f>
        <v/>
      </c>
      <c r="D1309" s="696"/>
      <c r="E1309" s="695" t="str">
        <f>IF('Prop E'!$C907="","",'Prop E'!$C907)</f>
        <v/>
      </c>
      <c r="F1309" s="696"/>
      <c r="G1309" s="695" t="str">
        <f>IF('Prop E'!$D907="","",'Prop E'!$D907)</f>
        <v/>
      </c>
      <c r="H1309" s="696"/>
      <c r="I1309" s="695" t="str">
        <f>IF('Prop E'!$E907="","",'Prop E'!$E907)</f>
        <v/>
      </c>
      <c r="J1309" s="696"/>
      <c r="K1309" s="230" t="str">
        <f>IF('Prop E'!$F907="","",'Prop E'!$F907)</f>
        <v/>
      </c>
      <c r="L1309" s="230" t="str">
        <f>IF('Prop E'!$G907="","",'Prop E'!$G907)</f>
        <v/>
      </c>
      <c r="M1309" s="695" t="str">
        <f>IF('Prop E'!$H907="","",'Prop E'!$H907)</f>
        <v/>
      </c>
      <c r="N1309" s="696"/>
      <c r="O1309" s="230" t="str">
        <f>IF('Prop E'!$I907="","",'Prop E'!$I907)</f>
        <v/>
      </c>
    </row>
    <row r="1310" spans="1:15" x14ac:dyDescent="0.2">
      <c r="A1310" s="45"/>
      <c r="B1310" s="45"/>
      <c r="C1310" s="695" t="str">
        <f>IF('Prop E'!$B908="","",'Prop E'!$B908)</f>
        <v/>
      </c>
      <c r="D1310" s="696"/>
      <c r="E1310" s="695" t="str">
        <f>IF('Prop E'!$C908="","",'Prop E'!$C908)</f>
        <v/>
      </c>
      <c r="F1310" s="696"/>
      <c r="G1310" s="695" t="str">
        <f>IF('Prop E'!$D908="","",'Prop E'!$D908)</f>
        <v/>
      </c>
      <c r="H1310" s="696"/>
      <c r="I1310" s="695" t="str">
        <f>IF('Prop E'!$E908="","",'Prop E'!$E908)</f>
        <v/>
      </c>
      <c r="J1310" s="696"/>
      <c r="K1310" s="230" t="str">
        <f>IF('Prop E'!$F908="","",'Prop E'!$F908)</f>
        <v/>
      </c>
      <c r="L1310" s="230" t="str">
        <f>IF('Prop E'!$G908="","",'Prop E'!$G908)</f>
        <v/>
      </c>
      <c r="M1310" s="695" t="str">
        <f>IF('Prop E'!$H908="","",'Prop E'!$H908)</f>
        <v/>
      </c>
      <c r="N1310" s="696"/>
      <c r="O1310" s="230" t="str">
        <f>IF('Prop E'!$I908="","",'Prop E'!$I908)</f>
        <v/>
      </c>
    </row>
    <row r="1311" spans="1:15" x14ac:dyDescent="0.2">
      <c r="A1311" s="45"/>
      <c r="B1311" s="45"/>
      <c r="C1311" s="695" t="str">
        <f>IF('Prop E'!$B909="","",'Prop E'!$B909)</f>
        <v/>
      </c>
      <c r="D1311" s="696"/>
      <c r="E1311" s="695" t="str">
        <f>IF('Prop E'!$C909="","",'Prop E'!$C909)</f>
        <v/>
      </c>
      <c r="F1311" s="696"/>
      <c r="G1311" s="695" t="str">
        <f>IF('Prop E'!$D909="","",'Prop E'!$D909)</f>
        <v/>
      </c>
      <c r="H1311" s="696"/>
      <c r="I1311" s="695" t="str">
        <f>IF('Prop E'!$E909="","",'Prop E'!$E909)</f>
        <v/>
      </c>
      <c r="J1311" s="696"/>
      <c r="K1311" s="230" t="str">
        <f>IF('Prop E'!$F909="","",'Prop E'!$F909)</f>
        <v/>
      </c>
      <c r="L1311" s="230" t="str">
        <f>IF('Prop E'!$G909="","",'Prop E'!$G909)</f>
        <v/>
      </c>
      <c r="M1311" s="695" t="str">
        <f>IF('Prop E'!$H909="","",'Prop E'!$H909)</f>
        <v/>
      </c>
      <c r="N1311" s="696"/>
      <c r="O1311" s="230" t="str">
        <f>IF('Prop E'!$I909="","",'Prop E'!$I909)</f>
        <v/>
      </c>
    </row>
    <row r="1312" spans="1:15" x14ac:dyDescent="0.2">
      <c r="A1312" s="45"/>
      <c r="B1312" s="45"/>
      <c r="C1312" s="695" t="str">
        <f>IF('Prop E'!$B910="","",'Prop E'!$B910)</f>
        <v/>
      </c>
      <c r="D1312" s="696"/>
      <c r="E1312" s="695" t="str">
        <f>IF('Prop E'!$C910="","",'Prop E'!$C910)</f>
        <v/>
      </c>
      <c r="F1312" s="696"/>
      <c r="G1312" s="695" t="str">
        <f>IF('Prop E'!$D910="","",'Prop E'!$D910)</f>
        <v/>
      </c>
      <c r="H1312" s="696"/>
      <c r="I1312" s="695" t="str">
        <f>IF('Prop E'!$E910="","",'Prop E'!$E910)</f>
        <v/>
      </c>
      <c r="J1312" s="696"/>
      <c r="K1312" s="230" t="str">
        <f>IF('Prop E'!$F910="","",'Prop E'!$F910)</f>
        <v/>
      </c>
      <c r="L1312" s="230" t="str">
        <f>IF('Prop E'!$G910="","",'Prop E'!$G910)</f>
        <v/>
      </c>
      <c r="M1312" s="695" t="str">
        <f>IF('Prop E'!$H910="","",'Prop E'!$H910)</f>
        <v/>
      </c>
      <c r="N1312" s="696"/>
      <c r="O1312" s="230" t="str">
        <f>IF('Prop E'!$I910="","",'Prop E'!$I910)</f>
        <v/>
      </c>
    </row>
    <row r="1313" spans="1:16" x14ac:dyDescent="0.2">
      <c r="A1313" s="45"/>
      <c r="B1313" s="45"/>
      <c r="C1313" s="695" t="str">
        <f>IF('Prop E'!$B911="","",'Prop E'!$B911)</f>
        <v/>
      </c>
      <c r="D1313" s="696"/>
      <c r="E1313" s="695" t="str">
        <f>IF('Prop E'!$C911="","",'Prop E'!$C911)</f>
        <v/>
      </c>
      <c r="F1313" s="696"/>
      <c r="G1313" s="695" t="str">
        <f>IF('Prop E'!$D911="","",'Prop E'!$D911)</f>
        <v/>
      </c>
      <c r="H1313" s="696"/>
      <c r="I1313" s="695" t="str">
        <f>IF('Prop E'!$E911="","",'Prop E'!$E911)</f>
        <v/>
      </c>
      <c r="J1313" s="696"/>
      <c r="K1313" s="230" t="str">
        <f>IF('Prop E'!$F911="","",'Prop E'!$F911)</f>
        <v/>
      </c>
      <c r="L1313" s="230" t="str">
        <f>IF('Prop E'!$G911="","",'Prop E'!$G911)</f>
        <v/>
      </c>
      <c r="M1313" s="695" t="str">
        <f>IF('Prop E'!$H911="","",'Prop E'!$H911)</f>
        <v/>
      </c>
      <c r="N1313" s="696"/>
      <c r="O1313" s="230" t="str">
        <f>IF('Prop E'!$I911="","",'Prop E'!$I911)</f>
        <v/>
      </c>
    </row>
    <row r="1314" spans="1:16" x14ac:dyDescent="0.2">
      <c r="A1314" s="45"/>
      <c r="B1314" s="45"/>
      <c r="C1314" s="695" t="str">
        <f>IF('Prop E'!$B912="","",'Prop E'!$B912)</f>
        <v/>
      </c>
      <c r="D1314" s="696"/>
      <c r="E1314" s="695" t="str">
        <f>IF('Prop E'!$C912="","",'Prop E'!$C912)</f>
        <v/>
      </c>
      <c r="F1314" s="696"/>
      <c r="G1314" s="695" t="str">
        <f>IF('Prop E'!$D912="","",'Prop E'!$D912)</f>
        <v/>
      </c>
      <c r="H1314" s="696"/>
      <c r="I1314" s="695" t="str">
        <f>IF('Prop E'!$E912="","",'Prop E'!$E912)</f>
        <v/>
      </c>
      <c r="J1314" s="696"/>
      <c r="K1314" s="230" t="str">
        <f>IF('Prop E'!$F912="","",'Prop E'!$F912)</f>
        <v/>
      </c>
      <c r="L1314" s="230" t="str">
        <f>IF('Prop E'!$G912="","",'Prop E'!$G912)</f>
        <v/>
      </c>
      <c r="M1314" s="695" t="str">
        <f>IF('Prop E'!$H912="","",'Prop E'!$H912)</f>
        <v/>
      </c>
      <c r="N1314" s="696"/>
      <c r="O1314" s="230" t="str">
        <f>IF('Prop E'!$I912="","",'Prop E'!$I912)</f>
        <v/>
      </c>
    </row>
    <row r="1315" spans="1:16" x14ac:dyDescent="0.2">
      <c r="A1315" s="45"/>
      <c r="B1315" s="45"/>
      <c r="C1315" s="695" t="str">
        <f>IF('Prop E'!$B913="","",'Prop E'!$B913)</f>
        <v/>
      </c>
      <c r="D1315" s="696"/>
      <c r="E1315" s="695" t="str">
        <f>IF('Prop E'!$C913="","",'Prop E'!$C913)</f>
        <v/>
      </c>
      <c r="F1315" s="696"/>
      <c r="G1315" s="695" t="str">
        <f>IF('Prop E'!$D913="","",'Prop E'!$D913)</f>
        <v/>
      </c>
      <c r="H1315" s="696"/>
      <c r="I1315" s="695" t="str">
        <f>IF('Prop E'!$E913="","",'Prop E'!$E913)</f>
        <v/>
      </c>
      <c r="J1315" s="696"/>
      <c r="K1315" s="230" t="str">
        <f>IF('Prop E'!$F913="","",'Prop E'!$F913)</f>
        <v/>
      </c>
      <c r="L1315" s="230" t="str">
        <f>IF('Prop E'!$G913="","",'Prop E'!$G913)</f>
        <v/>
      </c>
      <c r="M1315" s="695" t="str">
        <f>IF('Prop E'!$H913="","",'Prop E'!$H913)</f>
        <v/>
      </c>
      <c r="N1315" s="696"/>
      <c r="O1315" s="230" t="str">
        <f>IF('Prop E'!$I913="","",'Prop E'!$I913)</f>
        <v/>
      </c>
    </row>
    <row r="1316" spans="1:16" x14ac:dyDescent="0.2">
      <c r="A1316" s="45"/>
      <c r="B1316" s="45"/>
      <c r="C1316" s="695" t="str">
        <f>IF('Prop E'!$B914="","",'Prop E'!$B914)</f>
        <v/>
      </c>
      <c r="D1316" s="696"/>
      <c r="E1316" s="695" t="str">
        <f>IF('Prop E'!$C914="","",'Prop E'!$C914)</f>
        <v/>
      </c>
      <c r="F1316" s="696"/>
      <c r="G1316" s="695" t="str">
        <f>IF('Prop E'!$D914="","",'Prop E'!$D914)</f>
        <v/>
      </c>
      <c r="H1316" s="696"/>
      <c r="I1316" s="695" t="str">
        <f>IF('Prop E'!$E914="","",'Prop E'!$E914)</f>
        <v/>
      </c>
      <c r="J1316" s="696"/>
      <c r="K1316" s="230" t="str">
        <f>IF('Prop E'!$F914="","",'Prop E'!$F914)</f>
        <v/>
      </c>
      <c r="L1316" s="230" t="str">
        <f>IF('Prop E'!$G914="","",'Prop E'!$G914)</f>
        <v/>
      </c>
      <c r="M1316" s="695" t="str">
        <f>IF('Prop E'!$H914="","",'Prop E'!$H914)</f>
        <v/>
      </c>
      <c r="N1316" s="696"/>
      <c r="O1316" s="230" t="str">
        <f>IF('Prop E'!$I914="","",'Prop E'!$I914)</f>
        <v/>
      </c>
    </row>
    <row r="1317" spans="1:16" x14ac:dyDescent="0.2">
      <c r="A1317" s="45"/>
      <c r="B1317" s="45"/>
      <c r="C1317" s="45"/>
      <c r="D1317" s="45"/>
      <c r="E1317" s="45"/>
      <c r="F1317" s="45"/>
      <c r="G1317" s="45"/>
      <c r="H1317" s="45"/>
      <c r="I1317" s="45"/>
      <c r="J1317" s="45"/>
      <c r="K1317" s="45"/>
      <c r="L1317" s="45"/>
    </row>
    <row r="1318" spans="1:16" x14ac:dyDescent="0.2">
      <c r="A1318" s="45"/>
      <c r="B1318" s="45"/>
      <c r="C1318" s="45"/>
      <c r="D1318" s="45"/>
      <c r="E1318" s="45"/>
      <c r="F1318" s="45"/>
      <c r="G1318" s="45"/>
      <c r="H1318" s="45"/>
      <c r="I1318" s="45"/>
      <c r="J1318" s="45"/>
      <c r="K1318" s="45"/>
      <c r="L1318" s="45"/>
    </row>
    <row r="1319" spans="1:16" ht="15" x14ac:dyDescent="0.25">
      <c r="A1319" s="45"/>
      <c r="B1319" s="203" t="s">
        <v>206</v>
      </c>
      <c r="C1319" s="45"/>
      <c r="D1319" s="45"/>
      <c r="E1319" s="45"/>
      <c r="F1319" s="45"/>
      <c r="G1319" s="45"/>
      <c r="H1319" s="45"/>
      <c r="I1319" s="45"/>
      <c r="J1319" s="45"/>
      <c r="K1319" s="45"/>
      <c r="L1319" s="45"/>
    </row>
    <row r="1320" spans="1:16" ht="15" x14ac:dyDescent="0.25">
      <c r="A1320" s="45"/>
      <c r="B1320" s="203"/>
      <c r="C1320" s="45"/>
      <c r="D1320" s="45"/>
      <c r="E1320" s="45"/>
      <c r="F1320" s="45"/>
      <c r="G1320" s="45"/>
      <c r="H1320" s="45"/>
      <c r="I1320" s="45"/>
      <c r="J1320" s="45"/>
      <c r="K1320" s="45"/>
      <c r="L1320" s="45"/>
    </row>
    <row r="1321" spans="1:16" ht="27.75" customHeight="1" x14ac:dyDescent="0.2">
      <c r="B1321" s="204"/>
      <c r="C1321" s="441" t="s">
        <v>257</v>
      </c>
      <c r="D1321" s="441"/>
      <c r="E1321" s="441"/>
      <c r="F1321" s="442"/>
      <c r="G1321" s="718" t="str">
        <f>IF('Prop E'!$D$918="","",'Prop E'!$D$918)</f>
        <v>Sim</v>
      </c>
      <c r="K1321" s="684" t="s">
        <v>239</v>
      </c>
      <c r="L1321" s="744"/>
      <c r="M1321" s="744"/>
      <c r="N1321" s="744"/>
      <c r="O1321" s="685"/>
    </row>
    <row r="1322" spans="1:16" x14ac:dyDescent="0.2">
      <c r="C1322" s="441"/>
      <c r="D1322" s="441"/>
      <c r="E1322" s="441"/>
      <c r="F1322" s="442"/>
      <c r="G1322" s="720"/>
      <c r="K1322" s="707" t="str">
        <f>IF('Prop E'!$K$918="","",'Prop E'!$K$918)</f>
        <v/>
      </c>
      <c r="L1322" s="708"/>
      <c r="M1322" s="708"/>
      <c r="N1322" s="708"/>
      <c r="O1322" s="708"/>
      <c r="P1322" s="709"/>
    </row>
    <row r="1323" spans="1:16" x14ac:dyDescent="0.2">
      <c r="C1323" s="204"/>
      <c r="D1323" s="204"/>
      <c r="E1323" s="204"/>
      <c r="F1323" s="345"/>
      <c r="G1323" s="346"/>
      <c r="H1323" s="115"/>
      <c r="K1323" s="710"/>
      <c r="L1323" s="711"/>
      <c r="M1323" s="711"/>
      <c r="N1323" s="711"/>
      <c r="O1323" s="711"/>
      <c r="P1323" s="712"/>
    </row>
    <row r="1324" spans="1:16" x14ac:dyDescent="0.2">
      <c r="C1324" s="115"/>
      <c r="D1324" s="115"/>
      <c r="E1324" s="115"/>
      <c r="F1324" s="115"/>
      <c r="G1324" s="115"/>
      <c r="H1324" s="115"/>
      <c r="K1324" s="713"/>
      <c r="L1324" s="714"/>
      <c r="M1324" s="714"/>
      <c r="N1324" s="714"/>
      <c r="O1324" s="714"/>
      <c r="P1324" s="715"/>
    </row>
    <row r="1325" spans="1:16" ht="15" x14ac:dyDescent="0.25">
      <c r="A1325" s="45"/>
      <c r="B1325" s="203"/>
      <c r="C1325" s="45"/>
      <c r="D1325" s="45"/>
      <c r="E1325" s="45"/>
      <c r="F1325" s="45"/>
      <c r="G1325" s="45"/>
      <c r="H1325" s="45"/>
      <c r="I1325" s="45"/>
      <c r="J1325" s="45"/>
      <c r="K1325" s="45"/>
      <c r="L1325" s="45"/>
    </row>
    <row r="1326" spans="1:16" ht="51" x14ac:dyDescent="0.2">
      <c r="A1326" s="45"/>
      <c r="B1326" s="726" t="s">
        <v>260</v>
      </c>
      <c r="C1326" s="727"/>
      <c r="D1326" s="335" t="s">
        <v>36</v>
      </c>
      <c r="E1326" s="335" t="s">
        <v>231</v>
      </c>
      <c r="F1326" s="335" t="s">
        <v>232</v>
      </c>
      <c r="G1326" s="335" t="s">
        <v>233</v>
      </c>
      <c r="H1326" s="335" t="s">
        <v>234</v>
      </c>
      <c r="I1326" s="335" t="s">
        <v>240</v>
      </c>
      <c r="J1326" s="335" t="s">
        <v>225</v>
      </c>
      <c r="K1326" s="335" t="s">
        <v>241</v>
      </c>
      <c r="L1326" s="335" t="s">
        <v>226</v>
      </c>
      <c r="M1326" s="335" t="s">
        <v>235</v>
      </c>
      <c r="N1326" s="335" t="s">
        <v>236</v>
      </c>
      <c r="O1326" s="335" t="s">
        <v>237</v>
      </c>
      <c r="P1326" s="335" t="s">
        <v>238</v>
      </c>
    </row>
    <row r="1327" spans="1:16" x14ac:dyDescent="0.2">
      <c r="A1327" s="45"/>
      <c r="B1327" s="728" t="str">
        <f>IF('Prop E'!B926="","",'Prop E'!B926)</f>
        <v/>
      </c>
      <c r="C1327" s="729"/>
      <c r="D1327" s="315" t="str">
        <f>IF('Prop E'!C926="","",'Prop E'!C926)</f>
        <v/>
      </c>
      <c r="E1327" s="315" t="str">
        <f>IF('Prop E'!D926="","",'Prop E'!D926)</f>
        <v/>
      </c>
      <c r="F1327" s="315" t="str">
        <f>IF('Prop E'!E926="","",'Prop E'!E926)</f>
        <v/>
      </c>
      <c r="G1327" s="315" t="str">
        <f>IF('Prop E'!F926="","",'Prop E'!F926)</f>
        <v/>
      </c>
      <c r="H1327" s="315" t="str">
        <f>IF('Prop E'!G926="","",'Prop E'!G926)</f>
        <v/>
      </c>
      <c r="I1327" s="315" t="str">
        <f>IF('Prop E'!H926="","",'Prop E'!H926)</f>
        <v/>
      </c>
      <c r="J1327" s="315" t="str">
        <f>IF('Prop E'!I926="","",'Prop E'!I926)</f>
        <v/>
      </c>
      <c r="K1327" s="315" t="str">
        <f>IF('Prop E'!J926="","",'Prop E'!J926)</f>
        <v/>
      </c>
      <c r="L1327" s="315" t="str">
        <f>IF('Prop E'!K926="","",'Prop E'!K926)</f>
        <v/>
      </c>
      <c r="M1327" s="315" t="str">
        <f>IF('Prop E'!L926="","",'Prop E'!L926)</f>
        <v/>
      </c>
      <c r="N1327" s="315" t="str">
        <f>IF('Prop E'!M926="","",'Prop E'!M926)</f>
        <v/>
      </c>
      <c r="O1327" s="315" t="str">
        <f>IF('Prop E'!N926="","",'Prop E'!N926)</f>
        <v/>
      </c>
      <c r="P1327" s="315" t="str">
        <f>IF('Prop E'!O926="","",'Prop E'!O926)</f>
        <v/>
      </c>
    </row>
    <row r="1328" spans="1:16" x14ac:dyDescent="0.2">
      <c r="A1328" s="45"/>
      <c r="B1328" s="728" t="str">
        <f>IF('Prop E'!B927="","",'Prop E'!B927)</f>
        <v/>
      </c>
      <c r="C1328" s="729"/>
      <c r="D1328" s="315" t="str">
        <f>IF('Prop E'!C927="","",'Prop E'!C927)</f>
        <v/>
      </c>
      <c r="E1328" s="315" t="str">
        <f>IF('Prop E'!D927="","",'Prop E'!D927)</f>
        <v/>
      </c>
      <c r="F1328" s="315" t="str">
        <f>IF('Prop E'!E927="","",'Prop E'!E927)</f>
        <v/>
      </c>
      <c r="G1328" s="315" t="str">
        <f>IF('Prop E'!F927="","",'Prop E'!F927)</f>
        <v/>
      </c>
      <c r="H1328" s="315" t="str">
        <f>IF('Prop E'!G927="","",'Prop E'!G927)</f>
        <v/>
      </c>
      <c r="I1328" s="315" t="str">
        <f>IF('Prop E'!H927="","",'Prop E'!H927)</f>
        <v/>
      </c>
      <c r="J1328" s="315" t="str">
        <f>IF('Prop E'!I927="","",'Prop E'!I927)</f>
        <v/>
      </c>
      <c r="K1328" s="315" t="str">
        <f>IF('Prop E'!J927="","",'Prop E'!J927)</f>
        <v/>
      </c>
      <c r="L1328" s="315" t="str">
        <f>IF('Prop E'!K927="","",'Prop E'!K927)</f>
        <v/>
      </c>
      <c r="M1328" s="315" t="str">
        <f>IF('Prop E'!L927="","",'Prop E'!L927)</f>
        <v/>
      </c>
      <c r="N1328" s="315" t="str">
        <f>IF('Prop E'!M927="","",'Prop E'!M927)</f>
        <v/>
      </c>
      <c r="O1328" s="315" t="str">
        <f>IF('Prop E'!N927="","",'Prop E'!N927)</f>
        <v/>
      </c>
      <c r="P1328" s="315" t="str">
        <f>IF('Prop E'!O927="","",'Prop E'!O927)</f>
        <v/>
      </c>
    </row>
    <row r="1329" spans="1:16" x14ac:dyDescent="0.2">
      <c r="A1329" s="45"/>
      <c r="B1329" s="728" t="str">
        <f>IF('Prop E'!B928="","",'Prop E'!B928)</f>
        <v/>
      </c>
      <c r="C1329" s="729"/>
      <c r="D1329" s="315" t="str">
        <f>IF('Prop E'!C928="","",'Prop E'!C928)</f>
        <v/>
      </c>
      <c r="E1329" s="315" t="str">
        <f>IF('Prop E'!D928="","",'Prop E'!D928)</f>
        <v/>
      </c>
      <c r="F1329" s="315" t="str">
        <f>IF('Prop E'!E928="","",'Prop E'!E928)</f>
        <v/>
      </c>
      <c r="G1329" s="315" t="str">
        <f>IF('Prop E'!F928="","",'Prop E'!F928)</f>
        <v/>
      </c>
      <c r="H1329" s="315" t="str">
        <f>IF('Prop E'!G928="","",'Prop E'!G928)</f>
        <v/>
      </c>
      <c r="I1329" s="315" t="str">
        <f>IF('Prop E'!H928="","",'Prop E'!H928)</f>
        <v/>
      </c>
      <c r="J1329" s="315" t="str">
        <f>IF('Prop E'!I928="","",'Prop E'!I928)</f>
        <v/>
      </c>
      <c r="K1329" s="315" t="str">
        <f>IF('Prop E'!J928="","",'Prop E'!J928)</f>
        <v/>
      </c>
      <c r="L1329" s="315" t="str">
        <f>IF('Prop E'!K928="","",'Prop E'!K928)</f>
        <v/>
      </c>
      <c r="M1329" s="315" t="str">
        <f>IF('Prop E'!L928="","",'Prop E'!L928)</f>
        <v/>
      </c>
      <c r="N1329" s="315" t="str">
        <f>IF('Prop E'!M928="","",'Prop E'!M928)</f>
        <v/>
      </c>
      <c r="O1329" s="315" t="str">
        <f>IF('Prop E'!N928="","",'Prop E'!N928)</f>
        <v/>
      </c>
      <c r="P1329" s="315" t="str">
        <f>IF('Prop E'!O928="","",'Prop E'!O928)</f>
        <v/>
      </c>
    </row>
    <row r="1330" spans="1:16" x14ac:dyDescent="0.2">
      <c r="A1330" s="45"/>
      <c r="B1330" s="728" t="str">
        <f>IF('Prop E'!B929="","",'Prop E'!B929)</f>
        <v/>
      </c>
      <c r="C1330" s="729"/>
      <c r="D1330" s="315" t="str">
        <f>IF('Prop E'!C929="","",'Prop E'!C929)</f>
        <v/>
      </c>
      <c r="E1330" s="315" t="str">
        <f>IF('Prop E'!D929="","",'Prop E'!D929)</f>
        <v/>
      </c>
      <c r="F1330" s="315" t="str">
        <f>IF('Prop E'!E929="","",'Prop E'!E929)</f>
        <v/>
      </c>
      <c r="G1330" s="315" t="str">
        <f>IF('Prop E'!F929="","",'Prop E'!F929)</f>
        <v/>
      </c>
      <c r="H1330" s="315" t="str">
        <f>IF('Prop E'!G929="","",'Prop E'!G929)</f>
        <v/>
      </c>
      <c r="I1330" s="315" t="str">
        <f>IF('Prop E'!H929="","",'Prop E'!H929)</f>
        <v/>
      </c>
      <c r="J1330" s="315" t="str">
        <f>IF('Prop E'!I929="","",'Prop E'!I929)</f>
        <v/>
      </c>
      <c r="K1330" s="315" t="str">
        <f>IF('Prop E'!J929="","",'Prop E'!J929)</f>
        <v/>
      </c>
      <c r="L1330" s="315" t="str">
        <f>IF('Prop E'!K929="","",'Prop E'!K929)</f>
        <v/>
      </c>
      <c r="M1330" s="315" t="str">
        <f>IF('Prop E'!L929="","",'Prop E'!L929)</f>
        <v/>
      </c>
      <c r="N1330" s="315" t="str">
        <f>IF('Prop E'!M929="","",'Prop E'!M929)</f>
        <v/>
      </c>
      <c r="O1330" s="315" t="str">
        <f>IF('Prop E'!N929="","",'Prop E'!N929)</f>
        <v/>
      </c>
      <c r="P1330" s="315" t="str">
        <f>IF('Prop E'!O929="","",'Prop E'!O929)</f>
        <v/>
      </c>
    </row>
    <row r="1331" spans="1:16" x14ac:dyDescent="0.2">
      <c r="A1331" s="45"/>
      <c r="B1331" s="728" t="str">
        <f>IF('Prop E'!B930="","",'Prop E'!B930)</f>
        <v/>
      </c>
      <c r="C1331" s="729"/>
      <c r="D1331" s="315" t="str">
        <f>IF('Prop E'!C930="","",'Prop E'!C930)</f>
        <v/>
      </c>
      <c r="E1331" s="315" t="str">
        <f>IF('Prop E'!D930="","",'Prop E'!D930)</f>
        <v/>
      </c>
      <c r="F1331" s="315" t="str">
        <f>IF('Prop E'!E930="","",'Prop E'!E930)</f>
        <v/>
      </c>
      <c r="G1331" s="315" t="str">
        <f>IF('Prop E'!F930="","",'Prop E'!F930)</f>
        <v/>
      </c>
      <c r="H1331" s="315" t="str">
        <f>IF('Prop E'!G930="","",'Prop E'!G930)</f>
        <v/>
      </c>
      <c r="I1331" s="315" t="str">
        <f>IF('Prop E'!H930="","",'Prop E'!H930)</f>
        <v/>
      </c>
      <c r="J1331" s="315" t="str">
        <f>IF('Prop E'!I930="","",'Prop E'!I930)</f>
        <v/>
      </c>
      <c r="K1331" s="315" t="str">
        <f>IF('Prop E'!J930="","",'Prop E'!J930)</f>
        <v/>
      </c>
      <c r="L1331" s="315" t="str">
        <f>IF('Prop E'!K930="","",'Prop E'!K930)</f>
        <v/>
      </c>
      <c r="M1331" s="315" t="str">
        <f>IF('Prop E'!L930="","",'Prop E'!L930)</f>
        <v/>
      </c>
      <c r="N1331" s="315" t="str">
        <f>IF('Prop E'!M930="","",'Prop E'!M930)</f>
        <v/>
      </c>
      <c r="O1331" s="315" t="str">
        <f>IF('Prop E'!N930="","",'Prop E'!N930)</f>
        <v/>
      </c>
      <c r="P1331" s="315" t="str">
        <f>IF('Prop E'!O930="","",'Prop E'!O930)</f>
        <v/>
      </c>
    </row>
    <row r="1332" spans="1:16" x14ac:dyDescent="0.2">
      <c r="A1332" s="45"/>
      <c r="B1332" s="728" t="str">
        <f>IF('Prop E'!B931="","",'Prop E'!B931)</f>
        <v/>
      </c>
      <c r="C1332" s="729"/>
      <c r="D1332" s="315" t="str">
        <f>IF('Prop E'!C931="","",'Prop E'!C931)</f>
        <v/>
      </c>
      <c r="E1332" s="315" t="str">
        <f>IF('Prop E'!D931="","",'Prop E'!D931)</f>
        <v/>
      </c>
      <c r="F1332" s="315" t="str">
        <f>IF('Prop E'!E931="","",'Prop E'!E931)</f>
        <v/>
      </c>
      <c r="G1332" s="315" t="str">
        <f>IF('Prop E'!F931="","",'Prop E'!F931)</f>
        <v/>
      </c>
      <c r="H1332" s="315" t="str">
        <f>IF('Prop E'!G931="","",'Prop E'!G931)</f>
        <v/>
      </c>
      <c r="I1332" s="315" t="str">
        <f>IF('Prop E'!H931="","",'Prop E'!H931)</f>
        <v/>
      </c>
      <c r="J1332" s="315" t="str">
        <f>IF('Prop E'!I931="","",'Prop E'!I931)</f>
        <v/>
      </c>
      <c r="K1332" s="315" t="str">
        <f>IF('Prop E'!J931="","",'Prop E'!J931)</f>
        <v/>
      </c>
      <c r="L1332" s="315" t="str">
        <f>IF('Prop E'!K931="","",'Prop E'!K931)</f>
        <v/>
      </c>
      <c r="M1332" s="315" t="str">
        <f>IF('Prop E'!L931="","",'Prop E'!L931)</f>
        <v/>
      </c>
      <c r="N1332" s="315" t="str">
        <f>IF('Prop E'!M931="","",'Prop E'!M931)</f>
        <v/>
      </c>
      <c r="O1332" s="315" t="str">
        <f>IF('Prop E'!N931="","",'Prop E'!N931)</f>
        <v/>
      </c>
      <c r="P1332" s="315" t="str">
        <f>IF('Prop E'!O931="","",'Prop E'!O931)</f>
        <v/>
      </c>
    </row>
    <row r="1333" spans="1:16" x14ac:dyDescent="0.2">
      <c r="A1333" s="45"/>
      <c r="B1333" s="728" t="str">
        <f>IF('Prop E'!B932="","",'Prop E'!B932)</f>
        <v/>
      </c>
      <c r="C1333" s="729"/>
      <c r="D1333" s="315" t="str">
        <f>IF('Prop E'!C932="","",'Prop E'!C932)</f>
        <v/>
      </c>
      <c r="E1333" s="315" t="str">
        <f>IF('Prop E'!D932="","",'Prop E'!D932)</f>
        <v/>
      </c>
      <c r="F1333" s="315" t="str">
        <f>IF('Prop E'!E932="","",'Prop E'!E932)</f>
        <v/>
      </c>
      <c r="G1333" s="315" t="str">
        <f>IF('Prop E'!F932="","",'Prop E'!F932)</f>
        <v/>
      </c>
      <c r="H1333" s="315" t="str">
        <f>IF('Prop E'!G932="","",'Prop E'!G932)</f>
        <v/>
      </c>
      <c r="I1333" s="315" t="str">
        <f>IF('Prop E'!H932="","",'Prop E'!H932)</f>
        <v/>
      </c>
      <c r="J1333" s="315" t="str">
        <f>IF('Prop E'!I932="","",'Prop E'!I932)</f>
        <v/>
      </c>
      <c r="K1333" s="315" t="str">
        <f>IF('Prop E'!J932="","",'Prop E'!J932)</f>
        <v/>
      </c>
      <c r="L1333" s="315" t="str">
        <f>IF('Prop E'!K932="","",'Prop E'!K932)</f>
        <v/>
      </c>
      <c r="M1333" s="315" t="str">
        <f>IF('Prop E'!L932="","",'Prop E'!L932)</f>
        <v/>
      </c>
      <c r="N1333" s="315" t="str">
        <f>IF('Prop E'!M932="","",'Prop E'!M932)</f>
        <v/>
      </c>
      <c r="O1333" s="315" t="str">
        <f>IF('Prop E'!N932="","",'Prop E'!N932)</f>
        <v/>
      </c>
      <c r="P1333" s="315" t="str">
        <f>IF('Prop E'!O932="","",'Prop E'!O932)</f>
        <v/>
      </c>
    </row>
    <row r="1334" spans="1:16" x14ac:dyDescent="0.2">
      <c r="A1334" s="45"/>
      <c r="B1334" s="728" t="str">
        <f>IF('Prop E'!B933="","",'Prop E'!B933)</f>
        <v/>
      </c>
      <c r="C1334" s="729"/>
      <c r="D1334" s="315" t="str">
        <f>IF('Prop E'!C933="","",'Prop E'!C933)</f>
        <v/>
      </c>
      <c r="E1334" s="315" t="str">
        <f>IF('Prop E'!D933="","",'Prop E'!D933)</f>
        <v/>
      </c>
      <c r="F1334" s="315" t="str">
        <f>IF('Prop E'!E933="","",'Prop E'!E933)</f>
        <v/>
      </c>
      <c r="G1334" s="315" t="str">
        <f>IF('Prop E'!F933="","",'Prop E'!F933)</f>
        <v/>
      </c>
      <c r="H1334" s="315" t="str">
        <f>IF('Prop E'!G933="","",'Prop E'!G933)</f>
        <v/>
      </c>
      <c r="I1334" s="315" t="str">
        <f>IF('Prop E'!H933="","",'Prop E'!H933)</f>
        <v/>
      </c>
      <c r="J1334" s="315" t="str">
        <f>IF('Prop E'!I933="","",'Prop E'!I933)</f>
        <v/>
      </c>
      <c r="K1334" s="315" t="str">
        <f>IF('Prop E'!J933="","",'Prop E'!J933)</f>
        <v/>
      </c>
      <c r="L1334" s="315" t="str">
        <f>IF('Prop E'!K933="","",'Prop E'!K933)</f>
        <v/>
      </c>
      <c r="M1334" s="315" t="str">
        <f>IF('Prop E'!L933="","",'Prop E'!L933)</f>
        <v/>
      </c>
      <c r="N1334" s="315" t="str">
        <f>IF('Prop E'!M933="","",'Prop E'!M933)</f>
        <v/>
      </c>
      <c r="O1334" s="315" t="str">
        <f>IF('Prop E'!N933="","",'Prop E'!N933)</f>
        <v/>
      </c>
      <c r="P1334" s="315" t="str">
        <f>IF('Prop E'!O933="","",'Prop E'!O933)</f>
        <v/>
      </c>
    </row>
    <row r="1335" spans="1:16" x14ac:dyDescent="0.2">
      <c r="A1335" s="45"/>
      <c r="B1335" s="728" t="str">
        <f>IF('Prop E'!B934="","",'Prop E'!B934)</f>
        <v/>
      </c>
      <c r="C1335" s="729"/>
      <c r="D1335" s="315" t="str">
        <f>IF('Prop E'!C934="","",'Prop E'!C934)</f>
        <v/>
      </c>
      <c r="E1335" s="315" t="str">
        <f>IF('Prop E'!D934="","",'Prop E'!D934)</f>
        <v/>
      </c>
      <c r="F1335" s="315" t="str">
        <f>IF('Prop E'!E934="","",'Prop E'!E934)</f>
        <v/>
      </c>
      <c r="G1335" s="315" t="str">
        <f>IF('Prop E'!F934="","",'Prop E'!F934)</f>
        <v/>
      </c>
      <c r="H1335" s="315" t="str">
        <f>IF('Prop E'!G934="","",'Prop E'!G934)</f>
        <v/>
      </c>
      <c r="I1335" s="315" t="str">
        <f>IF('Prop E'!H934="","",'Prop E'!H934)</f>
        <v/>
      </c>
      <c r="J1335" s="315" t="str">
        <f>IF('Prop E'!I934="","",'Prop E'!I934)</f>
        <v/>
      </c>
      <c r="K1335" s="315" t="str">
        <f>IF('Prop E'!J934="","",'Prop E'!J934)</f>
        <v/>
      </c>
      <c r="L1335" s="315" t="str">
        <f>IF('Prop E'!K934="","",'Prop E'!K934)</f>
        <v/>
      </c>
      <c r="M1335" s="315" t="str">
        <f>IF('Prop E'!L934="","",'Prop E'!L934)</f>
        <v/>
      </c>
      <c r="N1335" s="315" t="str">
        <f>IF('Prop E'!M934="","",'Prop E'!M934)</f>
        <v/>
      </c>
      <c r="O1335" s="315" t="str">
        <f>IF('Prop E'!N934="","",'Prop E'!N934)</f>
        <v/>
      </c>
      <c r="P1335" s="315" t="str">
        <f>IF('Prop E'!O934="","",'Prop E'!O934)</f>
        <v/>
      </c>
    </row>
    <row r="1336" spans="1:16" x14ac:dyDescent="0.2">
      <c r="A1336" s="45"/>
      <c r="B1336" s="728" t="str">
        <f>IF('Prop E'!B935="","",'Prop E'!B935)</f>
        <v/>
      </c>
      <c r="C1336" s="729"/>
      <c r="D1336" s="315" t="str">
        <f>IF('Prop E'!C935="","",'Prop E'!C935)</f>
        <v/>
      </c>
      <c r="E1336" s="315" t="str">
        <f>IF('Prop E'!D935="","",'Prop E'!D935)</f>
        <v/>
      </c>
      <c r="F1336" s="315" t="str">
        <f>IF('Prop E'!E935="","",'Prop E'!E935)</f>
        <v/>
      </c>
      <c r="G1336" s="315" t="str">
        <f>IF('Prop E'!F935="","",'Prop E'!F935)</f>
        <v/>
      </c>
      <c r="H1336" s="315" t="str">
        <f>IF('Prop E'!G935="","",'Prop E'!G935)</f>
        <v/>
      </c>
      <c r="I1336" s="315" t="str">
        <f>IF('Prop E'!H935="","",'Prop E'!H935)</f>
        <v/>
      </c>
      <c r="J1336" s="315" t="str">
        <f>IF('Prop E'!I935="","",'Prop E'!I935)</f>
        <v/>
      </c>
      <c r="K1336" s="315" t="str">
        <f>IF('Prop E'!J935="","",'Prop E'!J935)</f>
        <v/>
      </c>
      <c r="L1336" s="315" t="str">
        <f>IF('Prop E'!K935="","",'Prop E'!K935)</f>
        <v/>
      </c>
      <c r="M1336" s="315" t="str">
        <f>IF('Prop E'!L935="","",'Prop E'!L935)</f>
        <v/>
      </c>
      <c r="N1336" s="315" t="str">
        <f>IF('Prop E'!M935="","",'Prop E'!M935)</f>
        <v/>
      </c>
      <c r="O1336" s="315" t="str">
        <f>IF('Prop E'!N935="","",'Prop E'!N935)</f>
        <v/>
      </c>
      <c r="P1336" s="315" t="str">
        <f>IF('Prop E'!O935="","",'Prop E'!O935)</f>
        <v/>
      </c>
    </row>
    <row r="1337" spans="1:16" x14ac:dyDescent="0.2">
      <c r="A1337" s="45"/>
      <c r="B1337" s="45"/>
      <c r="C1337" s="45"/>
      <c r="D1337" s="45"/>
      <c r="E1337" s="45"/>
      <c r="F1337" s="45"/>
      <c r="G1337" s="45"/>
      <c r="H1337" s="45"/>
      <c r="I1337" s="45"/>
      <c r="J1337" s="45"/>
      <c r="K1337" s="45"/>
      <c r="L1337" s="45"/>
    </row>
    <row r="1338" spans="1:16" x14ac:dyDescent="0.2">
      <c r="A1338" s="45"/>
      <c r="B1338" s="45"/>
      <c r="C1338" s="45"/>
      <c r="D1338" s="45"/>
      <c r="E1338" s="45"/>
      <c r="F1338" s="45"/>
      <c r="G1338" s="45"/>
      <c r="H1338" s="45"/>
      <c r="I1338" s="45"/>
      <c r="J1338" s="45"/>
      <c r="K1338" s="45"/>
      <c r="L1338" s="45"/>
    </row>
    <row r="1339" spans="1:16" ht="12.75" customHeight="1" x14ac:dyDescent="0.2">
      <c r="C1339" s="441" t="s">
        <v>242</v>
      </c>
      <c r="D1339" s="441"/>
      <c r="E1339" s="441"/>
      <c r="F1339" s="441"/>
      <c r="G1339" s="718" t="str">
        <f>IF('Prop E'!$D$938="","",'Prop E'!$D$938)</f>
        <v/>
      </c>
      <c r="H1339" s="45"/>
      <c r="K1339" s="745" t="s">
        <v>262</v>
      </c>
      <c r="L1339" s="746"/>
      <c r="M1339" s="746"/>
      <c r="N1339" s="746"/>
      <c r="O1339" s="747"/>
    </row>
    <row r="1340" spans="1:16" x14ac:dyDescent="0.2">
      <c r="A1340" s="45"/>
      <c r="B1340" s="45"/>
      <c r="C1340" s="441"/>
      <c r="D1340" s="441"/>
      <c r="E1340" s="441"/>
      <c r="F1340" s="441"/>
      <c r="G1340" s="719"/>
      <c r="K1340" s="707" t="str">
        <f>IF('Prop E'!$K$938="","",'Prop E'!$K$938)</f>
        <v/>
      </c>
      <c r="L1340" s="708"/>
      <c r="M1340" s="708"/>
      <c r="N1340" s="708"/>
      <c r="O1340" s="708"/>
      <c r="P1340" s="709"/>
    </row>
    <row r="1341" spans="1:16" x14ac:dyDescent="0.2">
      <c r="A1341" s="45"/>
      <c r="B1341" s="45"/>
      <c r="C1341" s="441"/>
      <c r="D1341" s="441"/>
      <c r="E1341" s="441"/>
      <c r="F1341" s="441"/>
      <c r="G1341" s="719"/>
      <c r="K1341" s="710"/>
      <c r="L1341" s="711"/>
      <c r="M1341" s="711"/>
      <c r="N1341" s="711"/>
      <c r="O1341" s="711"/>
      <c r="P1341" s="712"/>
    </row>
    <row r="1342" spans="1:16" x14ac:dyDescent="0.2">
      <c r="A1342" s="45"/>
      <c r="B1342" s="45"/>
      <c r="C1342" s="441"/>
      <c r="D1342" s="441"/>
      <c r="E1342" s="441"/>
      <c r="F1342" s="441"/>
      <c r="G1342" s="720"/>
      <c r="K1342" s="713"/>
      <c r="L1342" s="714"/>
      <c r="M1342" s="714"/>
      <c r="N1342" s="714"/>
      <c r="O1342" s="714"/>
      <c r="P1342" s="715"/>
    </row>
    <row r="1343" spans="1:16" x14ac:dyDescent="0.2">
      <c r="A1343" s="45"/>
      <c r="B1343" s="45"/>
      <c r="C1343" s="45"/>
      <c r="D1343" s="45"/>
      <c r="E1343" s="45"/>
      <c r="F1343" s="45"/>
    </row>
    <row r="1344" spans="1:16" ht="12.75" customHeight="1" x14ac:dyDescent="0.2">
      <c r="A1344" s="45"/>
      <c r="B1344" s="45"/>
      <c r="C1344" s="721" t="s">
        <v>154</v>
      </c>
      <c r="D1344" s="722"/>
      <c r="E1344" s="722"/>
      <c r="F1344" s="722"/>
      <c r="G1344" s="723"/>
      <c r="K1344" s="721" t="s">
        <v>155</v>
      </c>
      <c r="L1344" s="722"/>
      <c r="M1344" s="723"/>
      <c r="N1344" s="45"/>
      <c r="O1344" s="45"/>
    </row>
    <row r="1345" spans="1:16" x14ac:dyDescent="0.2">
      <c r="A1345" s="45"/>
      <c r="B1345" s="45"/>
      <c r="C1345" s="707" t="str">
        <f>IF('Prop E'!$D$944="","",'Prop E'!$D$944)</f>
        <v/>
      </c>
      <c r="D1345" s="708"/>
      <c r="E1345" s="708"/>
      <c r="F1345" s="708"/>
      <c r="G1345" s="708"/>
      <c r="H1345" s="709"/>
      <c r="K1345" s="707" t="str">
        <f>IF('Prop E'!$K$944="","",'Prop E'!$K$944)</f>
        <v/>
      </c>
      <c r="L1345" s="708"/>
      <c r="M1345" s="708"/>
      <c r="N1345" s="708"/>
      <c r="O1345" s="708"/>
      <c r="P1345" s="709"/>
    </row>
    <row r="1346" spans="1:16" x14ac:dyDescent="0.2">
      <c r="A1346" s="45"/>
      <c r="B1346" s="45"/>
      <c r="C1346" s="710"/>
      <c r="D1346" s="711"/>
      <c r="E1346" s="711"/>
      <c r="F1346" s="711"/>
      <c r="G1346" s="711"/>
      <c r="H1346" s="712"/>
      <c r="K1346" s="710"/>
      <c r="L1346" s="711"/>
      <c r="M1346" s="711"/>
      <c r="N1346" s="711"/>
      <c r="O1346" s="711"/>
      <c r="P1346" s="712"/>
    </row>
    <row r="1347" spans="1:16" x14ac:dyDescent="0.2">
      <c r="A1347" s="45"/>
      <c r="B1347" s="45"/>
      <c r="C1347" s="710"/>
      <c r="D1347" s="711"/>
      <c r="E1347" s="711"/>
      <c r="F1347" s="711"/>
      <c r="G1347" s="711"/>
      <c r="H1347" s="712"/>
      <c r="K1347" s="710"/>
      <c r="L1347" s="711"/>
      <c r="M1347" s="711"/>
      <c r="N1347" s="711"/>
      <c r="O1347" s="711"/>
      <c r="P1347" s="712"/>
    </row>
    <row r="1348" spans="1:16" x14ac:dyDescent="0.2">
      <c r="A1348" s="45"/>
      <c r="B1348" s="45"/>
      <c r="C1348" s="710"/>
      <c r="D1348" s="711"/>
      <c r="E1348" s="711"/>
      <c r="F1348" s="711"/>
      <c r="G1348" s="711"/>
      <c r="H1348" s="712"/>
      <c r="K1348" s="710"/>
      <c r="L1348" s="711"/>
      <c r="M1348" s="711"/>
      <c r="N1348" s="711"/>
      <c r="O1348" s="711"/>
      <c r="P1348" s="712"/>
    </row>
    <row r="1349" spans="1:16" x14ac:dyDescent="0.2">
      <c r="A1349" s="45"/>
      <c r="B1349" s="45"/>
      <c r="C1349" s="710"/>
      <c r="D1349" s="711"/>
      <c r="E1349" s="711"/>
      <c r="F1349" s="711"/>
      <c r="G1349" s="711"/>
      <c r="H1349" s="712"/>
      <c r="K1349" s="710"/>
      <c r="L1349" s="711"/>
      <c r="M1349" s="711"/>
      <c r="N1349" s="711"/>
      <c r="O1349" s="711"/>
      <c r="P1349" s="712"/>
    </row>
    <row r="1350" spans="1:16" ht="12.75" customHeight="1" x14ac:dyDescent="0.2">
      <c r="A1350" s="45"/>
      <c r="B1350" s="45"/>
      <c r="C1350" s="710"/>
      <c r="D1350" s="711"/>
      <c r="E1350" s="711"/>
      <c r="F1350" s="711"/>
      <c r="G1350" s="711"/>
      <c r="H1350" s="712"/>
      <c r="J1350" s="45"/>
      <c r="K1350" s="710"/>
      <c r="L1350" s="711"/>
      <c r="M1350" s="711"/>
      <c r="N1350" s="711"/>
      <c r="O1350" s="711"/>
      <c r="P1350" s="712"/>
    </row>
    <row r="1351" spans="1:16" ht="12.75" customHeight="1" x14ac:dyDescent="0.2">
      <c r="A1351" s="45"/>
      <c r="B1351" s="45"/>
      <c r="C1351" s="713"/>
      <c r="D1351" s="714"/>
      <c r="E1351" s="714"/>
      <c r="F1351" s="714"/>
      <c r="G1351" s="714"/>
      <c r="H1351" s="715"/>
      <c r="K1351" s="713"/>
      <c r="L1351" s="714"/>
      <c r="M1351" s="714"/>
      <c r="N1351" s="714"/>
      <c r="O1351" s="714"/>
      <c r="P1351" s="715"/>
    </row>
    <row r="1352" spans="1:16" x14ac:dyDescent="0.2">
      <c r="A1352" s="45"/>
      <c r="B1352" s="45"/>
      <c r="J1352" s="45"/>
    </row>
    <row r="1353" spans="1:16" x14ac:dyDescent="0.2">
      <c r="A1353" s="45"/>
      <c r="B1353" s="45"/>
      <c r="C1353" s="45"/>
      <c r="D1353" s="45"/>
      <c r="E1353" s="45"/>
      <c r="F1353" s="45"/>
      <c r="J1353" s="45"/>
      <c r="K1353" s="45"/>
      <c r="L1353" s="45"/>
    </row>
    <row r="1354" spans="1:16" ht="15" x14ac:dyDescent="0.25">
      <c r="A1354" s="45"/>
      <c r="B1354" s="203" t="s">
        <v>207</v>
      </c>
      <c r="C1354" s="45"/>
      <c r="D1354" s="45"/>
      <c r="E1354" s="45"/>
      <c r="F1354" s="45"/>
      <c r="J1354" s="45"/>
      <c r="K1354" s="45"/>
      <c r="L1354" s="45"/>
    </row>
    <row r="1355" spans="1:16" ht="12.75" customHeight="1" x14ac:dyDescent="0.2">
      <c r="A1355" s="45"/>
      <c r="B1355" s="45"/>
      <c r="C1355" s="45"/>
      <c r="D1355" s="45"/>
      <c r="E1355" s="45"/>
      <c r="F1355" s="45"/>
      <c r="J1355" s="45"/>
      <c r="K1355" s="45"/>
      <c r="L1355" s="45"/>
    </row>
    <row r="1356" spans="1:16" ht="12.75" customHeight="1" x14ac:dyDescent="0.2">
      <c r="A1356" s="45"/>
      <c r="B1356" s="45"/>
      <c r="C1356" s="457" t="s">
        <v>132</v>
      </c>
      <c r="D1356" s="457"/>
      <c r="E1356" s="457"/>
      <c r="F1356" s="458"/>
      <c r="G1356" s="718" t="str">
        <f>IF('Prop E'!$D$953="","",'Prop E'!$D$953)</f>
        <v>Sim</v>
      </c>
      <c r="J1356" s="426" t="s">
        <v>133</v>
      </c>
      <c r="K1356" s="426"/>
      <c r="L1356" s="426"/>
      <c r="M1356" s="427"/>
      <c r="N1356" s="718" t="str">
        <f>IF('Prop E'!$K$953="","",'Prop E'!$K$953)</f>
        <v/>
      </c>
    </row>
    <row r="1357" spans="1:16" x14ac:dyDescent="0.2">
      <c r="A1357" s="45"/>
      <c r="B1357" s="45"/>
      <c r="C1357" s="457"/>
      <c r="D1357" s="457"/>
      <c r="E1357" s="457"/>
      <c r="F1357" s="458"/>
      <c r="G1357" s="719"/>
      <c r="J1357" s="426"/>
      <c r="K1357" s="426"/>
      <c r="L1357" s="426"/>
      <c r="M1357" s="427"/>
      <c r="N1357" s="719"/>
    </row>
    <row r="1358" spans="1:16" x14ac:dyDescent="0.2">
      <c r="A1358" s="45"/>
      <c r="B1358" s="45"/>
      <c r="C1358" s="457"/>
      <c r="D1358" s="457"/>
      <c r="E1358" s="457"/>
      <c r="F1358" s="458"/>
      <c r="G1358" s="720"/>
      <c r="J1358" s="426"/>
      <c r="K1358" s="426"/>
      <c r="L1358" s="426"/>
      <c r="M1358" s="427"/>
      <c r="N1358" s="720"/>
    </row>
    <row r="1359" spans="1:16" x14ac:dyDescent="0.2">
      <c r="A1359" s="45"/>
      <c r="B1359" s="45"/>
      <c r="C1359" s="45"/>
      <c r="D1359" s="45"/>
      <c r="E1359" s="45"/>
      <c r="F1359" s="45"/>
      <c r="J1359" s="45"/>
      <c r="K1359" s="45"/>
      <c r="L1359" s="45"/>
    </row>
    <row r="1360" spans="1:16" x14ac:dyDescent="0.2">
      <c r="A1360" s="45"/>
      <c r="B1360" s="45"/>
      <c r="C1360" s="45"/>
      <c r="D1360" s="45"/>
      <c r="E1360" s="45"/>
      <c r="F1360" s="45"/>
      <c r="J1360" s="45"/>
      <c r="K1360" s="730" t="s">
        <v>212</v>
      </c>
      <c r="L1360" s="731"/>
      <c r="M1360" s="731"/>
      <c r="N1360" s="731"/>
      <c r="O1360" s="732"/>
    </row>
    <row r="1361" spans="1:16" x14ac:dyDescent="0.2">
      <c r="A1361" s="45"/>
      <c r="B1361" s="45"/>
      <c r="C1361" s="45"/>
      <c r="D1361" s="45"/>
      <c r="E1361" s="45"/>
      <c r="F1361" s="45"/>
      <c r="J1361" s="45"/>
      <c r="K1361" s="733"/>
      <c r="L1361" s="734"/>
      <c r="M1361" s="734"/>
      <c r="N1361" s="734"/>
      <c r="O1361" s="735"/>
    </row>
    <row r="1362" spans="1:16" ht="12.75" customHeight="1" x14ac:dyDescent="0.2">
      <c r="A1362" s="45"/>
      <c r="B1362" s="45"/>
      <c r="C1362" s="721" t="s">
        <v>131</v>
      </c>
      <c r="D1362" s="722"/>
      <c r="E1362" s="722"/>
      <c r="F1362" s="722"/>
      <c r="G1362" s="723"/>
      <c r="J1362" s="45"/>
      <c r="K1362" s="736"/>
      <c r="L1362" s="737"/>
      <c r="M1362" s="737"/>
      <c r="N1362" s="737"/>
      <c r="O1362" s="738"/>
    </row>
    <row r="1363" spans="1:16" x14ac:dyDescent="0.2">
      <c r="A1363" s="45"/>
      <c r="B1363" s="45"/>
      <c r="C1363" s="707" t="str">
        <f>IF('Prop E'!$D$955="","",'Prop E'!$D$955)</f>
        <v/>
      </c>
      <c r="D1363" s="708"/>
      <c r="E1363" s="708"/>
      <c r="F1363" s="708"/>
      <c r="G1363" s="708"/>
      <c r="H1363" s="709"/>
      <c r="J1363" s="45"/>
      <c r="K1363" s="748" t="str">
        <f>IF('Prop E'!$K$955="","",'Prop E'!$K$955)</f>
        <v/>
      </c>
      <c r="L1363" s="749"/>
      <c r="M1363" s="749"/>
      <c r="N1363" s="749"/>
      <c r="O1363" s="749"/>
      <c r="P1363" s="750"/>
    </row>
    <row r="1364" spans="1:16" x14ac:dyDescent="0.2">
      <c r="A1364" s="45"/>
      <c r="B1364" s="45"/>
      <c r="C1364" s="710"/>
      <c r="D1364" s="711"/>
      <c r="E1364" s="711"/>
      <c r="F1364" s="711"/>
      <c r="G1364" s="711"/>
      <c r="H1364" s="712"/>
      <c r="J1364" s="45"/>
      <c r="K1364" s="751"/>
      <c r="L1364" s="752"/>
      <c r="M1364" s="752"/>
      <c r="N1364" s="752"/>
      <c r="O1364" s="752"/>
      <c r="P1364" s="753"/>
    </row>
    <row r="1365" spans="1:16" x14ac:dyDescent="0.2">
      <c r="A1365" s="45"/>
      <c r="B1365" s="45"/>
      <c r="C1365" s="710"/>
      <c r="D1365" s="711"/>
      <c r="E1365" s="711"/>
      <c r="F1365" s="711"/>
      <c r="G1365" s="711"/>
      <c r="H1365" s="712"/>
      <c r="J1365" s="45"/>
      <c r="K1365" s="751"/>
      <c r="L1365" s="752"/>
      <c r="M1365" s="752"/>
      <c r="N1365" s="752"/>
      <c r="O1365" s="752"/>
      <c r="P1365" s="753"/>
    </row>
    <row r="1366" spans="1:16" x14ac:dyDescent="0.2">
      <c r="A1366" s="45"/>
      <c r="B1366" s="45"/>
      <c r="C1366" s="710"/>
      <c r="D1366" s="711"/>
      <c r="E1366" s="711"/>
      <c r="F1366" s="711"/>
      <c r="G1366" s="711"/>
      <c r="H1366" s="712"/>
      <c r="J1366" s="45"/>
      <c r="K1366" s="751"/>
      <c r="L1366" s="752"/>
      <c r="M1366" s="752"/>
      <c r="N1366" s="752"/>
      <c r="O1366" s="752"/>
      <c r="P1366" s="753"/>
    </row>
    <row r="1367" spans="1:16" x14ac:dyDescent="0.2">
      <c r="A1367" s="45"/>
      <c r="B1367" s="45"/>
      <c r="C1367" s="710"/>
      <c r="D1367" s="711"/>
      <c r="E1367" s="711"/>
      <c r="F1367" s="711"/>
      <c r="G1367" s="711"/>
      <c r="H1367" s="712"/>
      <c r="J1367" s="45"/>
      <c r="K1367" s="751"/>
      <c r="L1367" s="752"/>
      <c r="M1367" s="752"/>
      <c r="N1367" s="752"/>
      <c r="O1367" s="752"/>
      <c r="P1367" s="753"/>
    </row>
    <row r="1368" spans="1:16" x14ac:dyDescent="0.2">
      <c r="A1368" s="45"/>
      <c r="B1368" s="45"/>
      <c r="C1368" s="710"/>
      <c r="D1368" s="711"/>
      <c r="E1368" s="711"/>
      <c r="F1368" s="711"/>
      <c r="G1368" s="711"/>
      <c r="H1368" s="712"/>
      <c r="J1368" s="45"/>
      <c r="K1368" s="751"/>
      <c r="L1368" s="752"/>
      <c r="M1368" s="752"/>
      <c r="N1368" s="752"/>
      <c r="O1368" s="752"/>
      <c r="P1368" s="753"/>
    </row>
    <row r="1369" spans="1:16" x14ac:dyDescent="0.2">
      <c r="A1369" s="45"/>
      <c r="B1369" s="45"/>
      <c r="C1369" s="713"/>
      <c r="D1369" s="714"/>
      <c r="E1369" s="714"/>
      <c r="F1369" s="714"/>
      <c r="G1369" s="714"/>
      <c r="H1369" s="715"/>
      <c r="J1369" s="45"/>
      <c r="K1369" s="754"/>
      <c r="L1369" s="755"/>
      <c r="M1369" s="755"/>
      <c r="N1369" s="755"/>
      <c r="O1369" s="755"/>
      <c r="P1369" s="756"/>
    </row>
    <row r="1370" spans="1:16" x14ac:dyDescent="0.2">
      <c r="A1370" s="45"/>
      <c r="B1370" s="45"/>
      <c r="C1370" s="45"/>
      <c r="D1370" s="45"/>
      <c r="E1370" s="45"/>
      <c r="F1370" s="45"/>
      <c r="J1370" s="45"/>
      <c r="K1370" s="45"/>
      <c r="L1370" s="45"/>
    </row>
    <row r="1371" spans="1:16" x14ac:dyDescent="0.2">
      <c r="A1371" s="45"/>
      <c r="B1371" s="45"/>
      <c r="C1371" s="457" t="s">
        <v>134</v>
      </c>
      <c r="D1371" s="457"/>
      <c r="E1371" s="457"/>
      <c r="F1371" s="458"/>
      <c r="G1371" s="718" t="str">
        <f>IF('Prop E'!$D$961="","",'Prop E'!$D$961)</f>
        <v/>
      </c>
      <c r="J1371" s="426" t="s">
        <v>135</v>
      </c>
      <c r="K1371" s="426"/>
      <c r="L1371" s="426"/>
      <c r="M1371" s="427"/>
      <c r="N1371" s="718" t="str">
        <f>IF('Prop E'!$K$961="","",'Prop E'!$K$961)</f>
        <v/>
      </c>
    </row>
    <row r="1372" spans="1:16" x14ac:dyDescent="0.2">
      <c r="A1372" s="45"/>
      <c r="B1372" s="45"/>
      <c r="C1372" s="457"/>
      <c r="D1372" s="457"/>
      <c r="E1372" s="457"/>
      <c r="F1372" s="458"/>
      <c r="G1372" s="719"/>
      <c r="J1372" s="426"/>
      <c r="K1372" s="426"/>
      <c r="L1372" s="426"/>
      <c r="M1372" s="427"/>
      <c r="N1372" s="719"/>
    </row>
    <row r="1373" spans="1:16" x14ac:dyDescent="0.2">
      <c r="A1373" s="45"/>
      <c r="B1373" s="45"/>
      <c r="C1373" s="457"/>
      <c r="D1373" s="457"/>
      <c r="E1373" s="457"/>
      <c r="F1373" s="458"/>
      <c r="G1373" s="720"/>
      <c r="J1373" s="426"/>
      <c r="K1373" s="426"/>
      <c r="L1373" s="426"/>
      <c r="M1373" s="427"/>
      <c r="N1373" s="720"/>
    </row>
    <row r="1374" spans="1:16" x14ac:dyDescent="0.2">
      <c r="A1374" s="45"/>
      <c r="B1374" s="45"/>
      <c r="C1374" s="45"/>
      <c r="D1374" s="45"/>
      <c r="E1374" s="45"/>
      <c r="F1374" s="45"/>
      <c r="J1374" s="45"/>
      <c r="K1374" s="45"/>
      <c r="L1374" s="45"/>
    </row>
    <row r="1375" spans="1:16" x14ac:dyDescent="0.2">
      <c r="A1375" s="45"/>
      <c r="B1375" s="45"/>
      <c r="C1375" s="457" t="s">
        <v>264</v>
      </c>
      <c r="D1375" s="457"/>
      <c r="E1375" s="457"/>
      <c r="F1375" s="458"/>
      <c r="G1375" s="718" t="str">
        <f>IF('Prop E'!$D$963="","",'Prop E'!$D$963)</f>
        <v/>
      </c>
      <c r="J1375" s="426" t="s">
        <v>136</v>
      </c>
      <c r="K1375" s="426"/>
      <c r="L1375" s="426"/>
      <c r="M1375" s="427"/>
      <c r="N1375" s="718" t="str">
        <f>IF('Prop E'!$K$963="","",'Prop E'!$K$963)</f>
        <v/>
      </c>
    </row>
    <row r="1376" spans="1:16" x14ac:dyDescent="0.2">
      <c r="A1376" s="45"/>
      <c r="B1376" s="45"/>
      <c r="C1376" s="457"/>
      <c r="D1376" s="457"/>
      <c r="E1376" s="457"/>
      <c r="F1376" s="458"/>
      <c r="G1376" s="719"/>
      <c r="J1376" s="426"/>
      <c r="K1376" s="426"/>
      <c r="L1376" s="426"/>
      <c r="M1376" s="427"/>
      <c r="N1376" s="719"/>
    </row>
    <row r="1377" spans="1:16" x14ac:dyDescent="0.2">
      <c r="A1377" s="45"/>
      <c r="B1377" s="45"/>
      <c r="C1377" s="457"/>
      <c r="D1377" s="457"/>
      <c r="E1377" s="457"/>
      <c r="F1377" s="458"/>
      <c r="G1377" s="720"/>
      <c r="J1377" s="426"/>
      <c r="K1377" s="426"/>
      <c r="L1377" s="426"/>
      <c r="M1377" s="427"/>
      <c r="N1377" s="720"/>
    </row>
    <row r="1378" spans="1:16" x14ac:dyDescent="0.2">
      <c r="A1378" s="45"/>
      <c r="B1378" s="45"/>
      <c r="C1378" s="45"/>
      <c r="D1378" s="45"/>
      <c r="E1378" s="45"/>
      <c r="F1378" s="45"/>
      <c r="J1378" s="45"/>
      <c r="K1378" s="45"/>
      <c r="L1378" s="45"/>
    </row>
    <row r="1379" spans="1:16" ht="12.75" customHeight="1" x14ac:dyDescent="0.2">
      <c r="A1379" s="45"/>
      <c r="B1379" s="45"/>
      <c r="C1379" s="721" t="s">
        <v>164</v>
      </c>
      <c r="D1379" s="722"/>
      <c r="E1379" s="722"/>
      <c r="F1379" s="722"/>
      <c r="G1379" s="723"/>
      <c r="J1379" s="334"/>
      <c r="K1379" s="334"/>
      <c r="L1379" s="334"/>
    </row>
    <row r="1380" spans="1:16" x14ac:dyDescent="0.2">
      <c r="A1380" s="45"/>
      <c r="B1380" s="45"/>
      <c r="C1380" s="707" t="str">
        <f>IF('Prop E'!$D$965="","",'Prop E'!$D$965)</f>
        <v/>
      </c>
      <c r="D1380" s="708"/>
      <c r="E1380" s="708"/>
      <c r="F1380" s="708"/>
      <c r="G1380" s="708"/>
      <c r="H1380" s="709"/>
      <c r="J1380" s="334"/>
      <c r="K1380" s="334"/>
      <c r="L1380" s="334"/>
      <c r="M1380" s="332" t="s">
        <v>165</v>
      </c>
      <c r="N1380" s="724" t="str">
        <f>IF('Prop E'!$K$965="","",'Prop E'!$K$965)</f>
        <v/>
      </c>
      <c r="O1380" s="725"/>
    </row>
    <row r="1381" spans="1:16" x14ac:dyDescent="0.2">
      <c r="A1381" s="45"/>
      <c r="B1381" s="45"/>
      <c r="C1381" s="710"/>
      <c r="D1381" s="711"/>
      <c r="E1381" s="711"/>
      <c r="F1381" s="711"/>
      <c r="G1381" s="711"/>
      <c r="H1381" s="712"/>
      <c r="J1381" s="334"/>
      <c r="K1381" s="334"/>
      <c r="L1381" s="334"/>
      <c r="M1381" s="347"/>
      <c r="N1381" s="35"/>
    </row>
    <row r="1382" spans="1:16" x14ac:dyDescent="0.2">
      <c r="A1382" s="45"/>
      <c r="B1382" s="45"/>
      <c r="C1382" s="710"/>
      <c r="D1382" s="711"/>
      <c r="E1382" s="711"/>
      <c r="F1382" s="711"/>
      <c r="G1382" s="711"/>
      <c r="H1382" s="712"/>
      <c r="J1382" s="45"/>
      <c r="K1382" s="45"/>
      <c r="L1382" s="45"/>
      <c r="M1382" s="347"/>
      <c r="N1382" s="35"/>
    </row>
    <row r="1383" spans="1:16" ht="12.75" customHeight="1" x14ac:dyDescent="0.2">
      <c r="A1383" s="45"/>
      <c r="B1383" s="45"/>
      <c r="C1383" s="710"/>
      <c r="D1383" s="711"/>
      <c r="E1383" s="711"/>
      <c r="F1383" s="711"/>
      <c r="G1383" s="711"/>
      <c r="H1383" s="712"/>
      <c r="J1383" s="461" t="s">
        <v>166</v>
      </c>
      <c r="K1383" s="461"/>
      <c r="L1383" s="461"/>
      <c r="M1383" s="461"/>
      <c r="N1383" s="697" t="str">
        <f>IF('Prop E'!$D$971="","",'Prop E'!$D$971)</f>
        <v/>
      </c>
      <c r="O1383" s="698"/>
    </row>
    <row r="1384" spans="1:16" x14ac:dyDescent="0.2">
      <c r="A1384" s="45"/>
      <c r="B1384" s="45"/>
      <c r="C1384" s="710"/>
      <c r="D1384" s="711"/>
      <c r="E1384" s="711"/>
      <c r="F1384" s="711"/>
      <c r="G1384" s="711"/>
      <c r="H1384" s="712"/>
      <c r="J1384" s="461"/>
      <c r="K1384" s="461"/>
      <c r="L1384" s="461"/>
      <c r="M1384" s="461"/>
      <c r="N1384" s="699"/>
      <c r="O1384" s="700"/>
    </row>
    <row r="1385" spans="1:16" x14ac:dyDescent="0.2">
      <c r="A1385" s="45"/>
      <c r="B1385" s="45"/>
      <c r="C1385" s="710"/>
      <c r="D1385" s="711"/>
      <c r="E1385" s="711"/>
      <c r="F1385" s="711"/>
      <c r="G1385" s="711"/>
      <c r="H1385" s="712"/>
      <c r="J1385" s="45"/>
      <c r="K1385" s="45"/>
      <c r="L1385" s="45"/>
    </row>
    <row r="1386" spans="1:16" x14ac:dyDescent="0.2">
      <c r="A1386" s="45"/>
      <c r="B1386" s="45"/>
      <c r="C1386" s="713"/>
      <c r="D1386" s="714"/>
      <c r="E1386" s="714"/>
      <c r="F1386" s="714"/>
      <c r="G1386" s="714"/>
      <c r="H1386" s="715"/>
      <c r="J1386" s="45"/>
      <c r="K1386" s="45"/>
      <c r="L1386" s="45"/>
    </row>
    <row r="1387" spans="1:16" x14ac:dyDescent="0.2">
      <c r="A1387" s="45"/>
      <c r="B1387" s="45"/>
      <c r="C1387" s="45"/>
      <c r="D1387" s="45"/>
      <c r="E1387" s="45"/>
      <c r="F1387" s="45"/>
      <c r="J1387" s="45"/>
      <c r="K1387" s="45"/>
      <c r="L1387" s="45"/>
    </row>
    <row r="1388" spans="1:16" ht="12.75" customHeight="1" x14ac:dyDescent="0.2">
      <c r="A1388" s="45"/>
      <c r="C1388" s="461" t="s">
        <v>244</v>
      </c>
      <c r="D1388" s="461"/>
      <c r="E1388" s="461"/>
      <c r="F1388" s="427"/>
      <c r="G1388" s="697" t="str">
        <f>IF('Prop E'!$K$971="","",'Prop E'!$K$971)</f>
        <v/>
      </c>
      <c r="H1388" s="698"/>
      <c r="K1388" s="701" t="s">
        <v>245</v>
      </c>
      <c r="L1388" s="702"/>
      <c r="M1388" s="702"/>
      <c r="N1388" s="702"/>
      <c r="O1388" s="703"/>
    </row>
    <row r="1389" spans="1:16" ht="12.75" customHeight="1" x14ac:dyDescent="0.2">
      <c r="A1389" s="45"/>
      <c r="C1389" s="461"/>
      <c r="D1389" s="461"/>
      <c r="E1389" s="461"/>
      <c r="F1389" s="427"/>
      <c r="G1389" s="699"/>
      <c r="H1389" s="700"/>
      <c r="K1389" s="704"/>
      <c r="L1389" s="705"/>
      <c r="M1389" s="705"/>
      <c r="N1389" s="705"/>
      <c r="O1389" s="706"/>
    </row>
    <row r="1390" spans="1:16" x14ac:dyDescent="0.2">
      <c r="A1390" s="45"/>
      <c r="B1390" s="45"/>
      <c r="C1390" s="45"/>
      <c r="D1390" s="45"/>
      <c r="E1390" s="45"/>
      <c r="F1390" s="45"/>
      <c r="J1390" s="45"/>
      <c r="K1390" s="707" t="str">
        <f>IF('Prop E'!$D$977="","",'Prop E'!$D$977)</f>
        <v/>
      </c>
      <c r="L1390" s="708"/>
      <c r="M1390" s="708"/>
      <c r="N1390" s="708"/>
      <c r="O1390" s="708"/>
      <c r="P1390" s="709"/>
    </row>
    <row r="1391" spans="1:16" ht="12.75" customHeight="1" x14ac:dyDescent="0.2">
      <c r="A1391" s="45"/>
      <c r="B1391" s="45"/>
      <c r="C1391" s="45"/>
      <c r="D1391" s="45"/>
      <c r="E1391" s="45"/>
      <c r="F1391" s="45"/>
      <c r="J1391" s="45"/>
      <c r="K1391" s="710"/>
      <c r="L1391" s="711"/>
      <c r="M1391" s="711"/>
      <c r="N1391" s="711"/>
      <c r="O1391" s="711"/>
      <c r="P1391" s="712"/>
    </row>
    <row r="1392" spans="1:16" ht="12.75" customHeight="1" x14ac:dyDescent="0.2">
      <c r="A1392" s="45"/>
      <c r="B1392" s="716" t="s">
        <v>243</v>
      </c>
      <c r="C1392" s="716"/>
      <c r="D1392" s="716"/>
      <c r="E1392" s="716"/>
      <c r="F1392" s="717"/>
      <c r="G1392" s="718" t="str">
        <f>IF('Prop E'!$K$977="","",'Prop E'!$K$977)</f>
        <v/>
      </c>
      <c r="J1392" s="45"/>
      <c r="K1392" s="710"/>
      <c r="L1392" s="711"/>
      <c r="M1392" s="711"/>
      <c r="N1392" s="711"/>
      <c r="O1392" s="711"/>
      <c r="P1392" s="712"/>
    </row>
    <row r="1393" spans="1:16" x14ac:dyDescent="0.2">
      <c r="A1393" s="45"/>
      <c r="B1393" s="716"/>
      <c r="C1393" s="716"/>
      <c r="D1393" s="716"/>
      <c r="E1393" s="716"/>
      <c r="F1393" s="717"/>
      <c r="G1393" s="719"/>
      <c r="J1393" s="45"/>
      <c r="K1393" s="710"/>
      <c r="L1393" s="711"/>
      <c r="M1393" s="711"/>
      <c r="N1393" s="711"/>
      <c r="O1393" s="711"/>
      <c r="P1393" s="712"/>
    </row>
    <row r="1394" spans="1:16" x14ac:dyDescent="0.2">
      <c r="A1394" s="45"/>
      <c r="B1394" s="716"/>
      <c r="C1394" s="716"/>
      <c r="D1394" s="716"/>
      <c r="E1394" s="716"/>
      <c r="F1394" s="717"/>
      <c r="G1394" s="719"/>
      <c r="J1394" s="45"/>
      <c r="K1394" s="710"/>
      <c r="L1394" s="711"/>
      <c r="M1394" s="711"/>
      <c r="N1394" s="711"/>
      <c r="O1394" s="711"/>
      <c r="P1394" s="712"/>
    </row>
    <row r="1395" spans="1:16" x14ac:dyDescent="0.2">
      <c r="A1395" s="45"/>
      <c r="B1395" s="716"/>
      <c r="C1395" s="716"/>
      <c r="D1395" s="716"/>
      <c r="E1395" s="716"/>
      <c r="F1395" s="717"/>
      <c r="G1395" s="720"/>
      <c r="J1395" s="45"/>
      <c r="K1395" s="710"/>
      <c r="L1395" s="711"/>
      <c r="M1395" s="711"/>
      <c r="N1395" s="711"/>
      <c r="O1395" s="711"/>
      <c r="P1395" s="712"/>
    </row>
    <row r="1396" spans="1:16" x14ac:dyDescent="0.2">
      <c r="A1396" s="45"/>
      <c r="B1396" s="45"/>
      <c r="C1396" s="45"/>
      <c r="D1396" s="45"/>
      <c r="E1396" s="45"/>
      <c r="F1396" s="45"/>
      <c r="J1396" s="45"/>
      <c r="K1396" s="713"/>
      <c r="L1396" s="714"/>
      <c r="M1396" s="714"/>
      <c r="N1396" s="714"/>
      <c r="O1396" s="714"/>
      <c r="P1396" s="715"/>
    </row>
    <row r="1397" spans="1:16" x14ac:dyDescent="0.2">
      <c r="A1397" s="45"/>
      <c r="J1397" s="45"/>
    </row>
    <row r="1398" spans="1:16" ht="12.75" customHeight="1" x14ac:dyDescent="0.2">
      <c r="A1398" s="45"/>
      <c r="B1398" s="457" t="s">
        <v>246</v>
      </c>
      <c r="C1398" s="457"/>
      <c r="D1398" s="457"/>
      <c r="E1398" s="457"/>
      <c r="F1398" s="458"/>
      <c r="G1398" s="718" t="str">
        <f>IF('Prop E'!$D$983="","",'Prop E'!$D$983)</f>
        <v/>
      </c>
      <c r="I1398" s="457" t="s">
        <v>247</v>
      </c>
      <c r="J1398" s="457"/>
      <c r="K1398" s="457"/>
      <c r="L1398" s="457"/>
      <c r="M1398" s="458"/>
      <c r="N1398" s="718" t="str">
        <f>IF('Prop E'!$K$983="","",'Prop E'!$K$983)</f>
        <v/>
      </c>
    </row>
    <row r="1399" spans="1:16" x14ac:dyDescent="0.2">
      <c r="A1399" s="45"/>
      <c r="B1399" s="457"/>
      <c r="C1399" s="457"/>
      <c r="D1399" s="457"/>
      <c r="E1399" s="457"/>
      <c r="F1399" s="458"/>
      <c r="G1399" s="719"/>
      <c r="I1399" s="457"/>
      <c r="J1399" s="457"/>
      <c r="K1399" s="457"/>
      <c r="L1399" s="457"/>
      <c r="M1399" s="458"/>
      <c r="N1399" s="719"/>
    </row>
    <row r="1400" spans="1:16" x14ac:dyDescent="0.2">
      <c r="A1400" s="45"/>
      <c r="B1400" s="457"/>
      <c r="C1400" s="457"/>
      <c r="D1400" s="457"/>
      <c r="E1400" s="457"/>
      <c r="F1400" s="458"/>
      <c r="G1400" s="719"/>
      <c r="I1400" s="457"/>
      <c r="J1400" s="457"/>
      <c r="K1400" s="457"/>
      <c r="L1400" s="457"/>
      <c r="M1400" s="458"/>
      <c r="N1400" s="719"/>
    </row>
    <row r="1401" spans="1:16" x14ac:dyDescent="0.2">
      <c r="A1401" s="45"/>
      <c r="B1401" s="457"/>
      <c r="C1401" s="457"/>
      <c r="D1401" s="457"/>
      <c r="E1401" s="457"/>
      <c r="F1401" s="458"/>
      <c r="G1401" s="720"/>
      <c r="I1401" s="457"/>
      <c r="J1401" s="457"/>
      <c r="K1401" s="457"/>
      <c r="L1401" s="457"/>
      <c r="M1401" s="458"/>
      <c r="N1401" s="720"/>
    </row>
    <row r="1402" spans="1:16" x14ac:dyDescent="0.2">
      <c r="A1402" s="45"/>
      <c r="J1402" s="45"/>
    </row>
    <row r="1403" spans="1:16" ht="12.75" customHeight="1" x14ac:dyDescent="0.2">
      <c r="A1403" s="45"/>
      <c r="B1403" s="457" t="s">
        <v>283</v>
      </c>
      <c r="C1403" s="457"/>
      <c r="D1403" s="457"/>
      <c r="E1403" s="457"/>
      <c r="F1403" s="458"/>
      <c r="G1403" s="718" t="str">
        <f>IF('Prop E'!$D$985="","",'Prop E'!$D$985)</f>
        <v/>
      </c>
      <c r="J1403" s="45"/>
    </row>
    <row r="1404" spans="1:16" x14ac:dyDescent="0.2">
      <c r="A1404" s="45"/>
      <c r="B1404" s="457"/>
      <c r="C1404" s="457"/>
      <c r="D1404" s="457"/>
      <c r="E1404" s="457"/>
      <c r="F1404" s="458"/>
      <c r="G1404" s="719"/>
      <c r="J1404" s="45"/>
    </row>
    <row r="1405" spans="1:16" x14ac:dyDescent="0.2">
      <c r="A1405" s="45"/>
      <c r="B1405" s="457"/>
      <c r="C1405" s="457"/>
      <c r="D1405" s="457"/>
      <c r="E1405" s="457"/>
      <c r="F1405" s="458"/>
      <c r="G1405" s="719"/>
      <c r="J1405" s="45"/>
    </row>
    <row r="1406" spans="1:16" x14ac:dyDescent="0.2">
      <c r="A1406" s="45"/>
      <c r="B1406" s="457"/>
      <c r="C1406" s="457"/>
      <c r="D1406" s="457"/>
      <c r="E1406" s="457"/>
      <c r="F1406" s="458"/>
      <c r="G1406" s="720"/>
      <c r="J1406" s="45"/>
    </row>
    <row r="1407" spans="1:16" x14ac:dyDescent="0.2">
      <c r="A1407" s="45"/>
      <c r="J1407" s="45"/>
    </row>
    <row r="1408" spans="1:16" x14ac:dyDescent="0.2">
      <c r="A1408" s="45"/>
      <c r="B1408" s="45"/>
      <c r="C1408" s="45"/>
      <c r="D1408" s="45"/>
      <c r="E1408" s="45"/>
      <c r="F1408" s="45"/>
      <c r="J1408" s="45"/>
    </row>
    <row r="1409" spans="1:17" ht="15" x14ac:dyDescent="0.25">
      <c r="A1409" s="45"/>
      <c r="B1409" s="203" t="s">
        <v>208</v>
      </c>
      <c r="C1409" s="45"/>
      <c r="D1409" s="45"/>
      <c r="E1409" s="45"/>
      <c r="F1409" s="45"/>
      <c r="J1409" s="45"/>
      <c r="K1409" s="45"/>
      <c r="L1409" s="45"/>
    </row>
    <row r="1410" spans="1:17" x14ac:dyDescent="0.2">
      <c r="A1410" s="45"/>
      <c r="B1410" s="45"/>
      <c r="C1410" s="45"/>
      <c r="D1410" s="45"/>
      <c r="E1410" s="45"/>
      <c r="F1410" s="45"/>
      <c r="J1410" s="45"/>
      <c r="K1410" s="45"/>
      <c r="L1410" s="45"/>
    </row>
    <row r="1411" spans="1:17" x14ac:dyDescent="0.2">
      <c r="C1411" s="742" t="s">
        <v>73</v>
      </c>
      <c r="D1411" s="743"/>
      <c r="E1411" s="45"/>
      <c r="F1411" s="45"/>
      <c r="J1411" s="60" t="s">
        <v>74</v>
      </c>
      <c r="K1411" s="45"/>
      <c r="L1411" s="45"/>
      <c r="M1411" s="45"/>
      <c r="N1411" s="45"/>
    </row>
    <row r="1412" spans="1:17" x14ac:dyDescent="0.2">
      <c r="A1412" s="45"/>
      <c r="C1412" s="757" t="str">
        <f>IF('Prop E'!$B$991="","",'Prop E'!$B$991)</f>
        <v/>
      </c>
      <c r="D1412" s="758"/>
      <c r="E1412" s="758"/>
      <c r="F1412" s="758"/>
      <c r="G1412" s="758"/>
      <c r="H1412" s="759"/>
      <c r="J1412" s="757" t="str">
        <f>IF('Prop E'!$H$991="","",'Prop E'!$H$991)</f>
        <v/>
      </c>
      <c r="K1412" s="758"/>
      <c r="L1412" s="758"/>
      <c r="M1412" s="758"/>
      <c r="N1412" s="758"/>
      <c r="O1412" s="759"/>
    </row>
    <row r="1413" spans="1:17" x14ac:dyDescent="0.2">
      <c r="A1413" s="45"/>
      <c r="C1413" s="760"/>
      <c r="D1413" s="761"/>
      <c r="E1413" s="761"/>
      <c r="F1413" s="761"/>
      <c r="G1413" s="761"/>
      <c r="H1413" s="762"/>
      <c r="J1413" s="760"/>
      <c r="K1413" s="761"/>
      <c r="L1413" s="761"/>
      <c r="M1413" s="761"/>
      <c r="N1413" s="761"/>
      <c r="O1413" s="762"/>
    </row>
    <row r="1414" spans="1:17" x14ac:dyDescent="0.2">
      <c r="A1414" s="45"/>
      <c r="C1414" s="760"/>
      <c r="D1414" s="761"/>
      <c r="E1414" s="761"/>
      <c r="F1414" s="761"/>
      <c r="G1414" s="761"/>
      <c r="H1414" s="762"/>
      <c r="J1414" s="760"/>
      <c r="K1414" s="761"/>
      <c r="L1414" s="761"/>
      <c r="M1414" s="761"/>
      <c r="N1414" s="761"/>
      <c r="O1414" s="762"/>
    </row>
    <row r="1415" spans="1:17" x14ac:dyDescent="0.2">
      <c r="A1415" s="45"/>
      <c r="C1415" s="760"/>
      <c r="D1415" s="761"/>
      <c r="E1415" s="761"/>
      <c r="F1415" s="761"/>
      <c r="G1415" s="761"/>
      <c r="H1415" s="762"/>
      <c r="J1415" s="760"/>
      <c r="K1415" s="761"/>
      <c r="L1415" s="761"/>
      <c r="M1415" s="761"/>
      <c r="N1415" s="761"/>
      <c r="O1415" s="762"/>
    </row>
    <row r="1416" spans="1:17" x14ac:dyDescent="0.2">
      <c r="A1416" s="45"/>
      <c r="C1416" s="760"/>
      <c r="D1416" s="761"/>
      <c r="E1416" s="761"/>
      <c r="F1416" s="761"/>
      <c r="G1416" s="761"/>
      <c r="H1416" s="762"/>
      <c r="J1416" s="760"/>
      <c r="K1416" s="761"/>
      <c r="L1416" s="761"/>
      <c r="M1416" s="761"/>
      <c r="N1416" s="761"/>
      <c r="O1416" s="762"/>
    </row>
    <row r="1417" spans="1:17" x14ac:dyDescent="0.2">
      <c r="A1417" s="45"/>
      <c r="C1417" s="760"/>
      <c r="D1417" s="761"/>
      <c r="E1417" s="761"/>
      <c r="F1417" s="761"/>
      <c r="G1417" s="761"/>
      <c r="H1417" s="762"/>
      <c r="J1417" s="760"/>
      <c r="K1417" s="761"/>
      <c r="L1417" s="761"/>
      <c r="M1417" s="761"/>
      <c r="N1417" s="761"/>
      <c r="O1417" s="762"/>
    </row>
    <row r="1418" spans="1:17" x14ac:dyDescent="0.2">
      <c r="A1418" s="45"/>
      <c r="C1418" s="763"/>
      <c r="D1418" s="764"/>
      <c r="E1418" s="764"/>
      <c r="F1418" s="764"/>
      <c r="G1418" s="764"/>
      <c r="H1418" s="765"/>
      <c r="J1418" s="763"/>
      <c r="K1418" s="764"/>
      <c r="L1418" s="764"/>
      <c r="M1418" s="764"/>
      <c r="N1418" s="764"/>
      <c r="O1418" s="765"/>
    </row>
    <row r="1419" spans="1:17" x14ac:dyDescent="0.2">
      <c r="A1419" s="45"/>
      <c r="B1419" s="45"/>
      <c r="C1419" s="45"/>
      <c r="D1419" s="45"/>
      <c r="E1419" s="45"/>
      <c r="F1419" s="45"/>
      <c r="G1419" s="45"/>
      <c r="H1419" s="45"/>
      <c r="I1419" s="45"/>
      <c r="J1419" s="45"/>
      <c r="K1419" s="45"/>
      <c r="L1419" s="45"/>
    </row>
    <row r="1420" spans="1:17" x14ac:dyDescent="0.2">
      <c r="A1420" s="45"/>
      <c r="B1420" s="45"/>
      <c r="C1420" s="45"/>
      <c r="D1420" s="45"/>
      <c r="E1420" s="45"/>
      <c r="F1420" s="45"/>
      <c r="G1420" s="45"/>
      <c r="H1420" s="45"/>
      <c r="I1420" s="45"/>
      <c r="J1420" s="45"/>
      <c r="K1420" s="45"/>
      <c r="L1420" s="45"/>
    </row>
    <row r="1421" spans="1:17" ht="15.75" thickBot="1" x14ac:dyDescent="0.25">
      <c r="A1421" s="769" t="str">
        <f>CONCATENATE("Proponente: ",'Prop F'!$E$8)</f>
        <v>Proponente: Trópico/Enghouse</v>
      </c>
      <c r="B1421" s="769"/>
      <c r="C1421" s="769"/>
      <c r="D1421" s="769"/>
      <c r="E1421" s="769"/>
      <c r="F1421" s="769"/>
      <c r="G1421" s="769"/>
      <c r="H1421" s="769"/>
      <c r="I1421" s="769"/>
      <c r="J1421" s="769"/>
      <c r="K1421" s="769"/>
      <c r="L1421" s="769"/>
      <c r="M1421" s="769"/>
      <c r="N1421" s="769"/>
      <c r="O1421" s="769"/>
      <c r="P1421" s="769"/>
      <c r="Q1421" s="769"/>
    </row>
    <row r="1423" spans="1:17" ht="15" x14ac:dyDescent="0.25">
      <c r="B1423" s="203" t="str">
        <f>Máximo!$B$13</f>
        <v>Critérios de Inclusão</v>
      </c>
      <c r="E1423" s="80" t="str">
        <f>IF('Prop F'!$K$13="","",'Prop F'!$K$13)</f>
        <v>Não Atende</v>
      </c>
    </row>
    <row r="1426" spans="2:2" ht="15" x14ac:dyDescent="0.25">
      <c r="B1426" s="203" t="str">
        <f>Máximo!$B$24</f>
        <v>Qualificação do Fornecedor</v>
      </c>
    </row>
    <row r="1442" spans="2:16" ht="15" x14ac:dyDescent="0.25">
      <c r="B1442" s="203" t="str">
        <f>Máximo!$B$30</f>
        <v>Produto</v>
      </c>
    </row>
    <row r="1444" spans="2:16" ht="12.75" customHeight="1" x14ac:dyDescent="0.2">
      <c r="D1444" s="204"/>
      <c r="E1444" s="204"/>
      <c r="F1444" s="385" t="s">
        <v>211</v>
      </c>
      <c r="G1444" s="205" t="str">
        <f>IF('Prop F'!$I$32="","",'Prop F'!$I$32)</f>
        <v>Atende</v>
      </c>
    </row>
    <row r="1446" spans="2:16" x14ac:dyDescent="0.2">
      <c r="C1446" s="210"/>
      <c r="D1446" s="211"/>
      <c r="E1446" s="211"/>
      <c r="F1446" s="211"/>
      <c r="G1446" s="211"/>
      <c r="H1446" s="211"/>
      <c r="I1446" s="211"/>
      <c r="J1446" s="211"/>
      <c r="K1446" s="211"/>
      <c r="L1446" s="211"/>
      <c r="M1446" s="211"/>
      <c r="N1446" s="211"/>
      <c r="O1446" s="211"/>
      <c r="P1446" s="212"/>
    </row>
    <row r="1447" spans="2:16" x14ac:dyDescent="0.2">
      <c r="C1447" s="213"/>
      <c r="D1447" s="35"/>
      <c r="E1447" s="35"/>
      <c r="F1447" s="35"/>
      <c r="G1447" s="35"/>
      <c r="H1447" s="35"/>
      <c r="I1447" s="35"/>
      <c r="J1447" s="35"/>
      <c r="K1447" s="35"/>
      <c r="L1447" s="35"/>
      <c r="M1447" s="35"/>
      <c r="N1447" s="35"/>
      <c r="O1447" s="35"/>
      <c r="P1447" s="214"/>
    </row>
    <row r="1448" spans="2:16" x14ac:dyDescent="0.2">
      <c r="C1448" s="213"/>
      <c r="D1448" s="35"/>
      <c r="E1448" s="35"/>
      <c r="F1448" s="35"/>
      <c r="G1448" s="35"/>
      <c r="H1448" s="35"/>
      <c r="I1448" s="35"/>
      <c r="J1448" s="35"/>
      <c r="K1448" s="35"/>
      <c r="L1448" s="35"/>
      <c r="M1448" s="35"/>
      <c r="N1448" s="35"/>
      <c r="O1448" s="35"/>
      <c r="P1448" s="214"/>
    </row>
    <row r="1449" spans="2:16" x14ac:dyDescent="0.2">
      <c r="C1449" s="213"/>
      <c r="D1449" s="35"/>
      <c r="E1449" s="35"/>
      <c r="F1449" s="35"/>
      <c r="G1449" s="35"/>
      <c r="H1449" s="35"/>
      <c r="I1449" s="35"/>
      <c r="J1449" s="35"/>
      <c r="K1449" s="35"/>
      <c r="L1449" s="35"/>
      <c r="M1449" s="35"/>
      <c r="N1449" s="35"/>
      <c r="O1449" s="35"/>
      <c r="P1449" s="214"/>
    </row>
    <row r="1450" spans="2:16" x14ac:dyDescent="0.2">
      <c r="C1450" s="213"/>
      <c r="D1450" s="35"/>
      <c r="E1450" s="35"/>
      <c r="F1450" s="35"/>
      <c r="G1450" s="35"/>
      <c r="H1450" s="35"/>
      <c r="I1450" s="35"/>
      <c r="J1450" s="35"/>
      <c r="K1450" s="35"/>
      <c r="L1450" s="35"/>
      <c r="M1450" s="35"/>
      <c r="N1450" s="35"/>
      <c r="O1450" s="35"/>
      <c r="P1450" s="214"/>
    </row>
    <row r="1451" spans="2:16" x14ac:dyDescent="0.2">
      <c r="C1451" s="213"/>
      <c r="D1451" s="35"/>
      <c r="E1451" s="35"/>
      <c r="F1451" s="35"/>
      <c r="G1451" s="35"/>
      <c r="H1451" s="35"/>
      <c r="I1451" s="35"/>
      <c r="J1451" s="35"/>
      <c r="K1451" s="35"/>
      <c r="L1451" s="35"/>
      <c r="M1451" s="35"/>
      <c r="N1451" s="35"/>
      <c r="O1451" s="35"/>
      <c r="P1451" s="214"/>
    </row>
    <row r="1452" spans="2:16" x14ac:dyDescent="0.2">
      <c r="C1452" s="213"/>
      <c r="D1452" s="35"/>
      <c r="E1452" s="35"/>
      <c r="F1452" s="35"/>
      <c r="G1452" s="35"/>
      <c r="H1452" s="35"/>
      <c r="I1452" s="35"/>
      <c r="J1452" s="35"/>
      <c r="K1452" s="35"/>
      <c r="L1452" s="35"/>
      <c r="M1452" s="35"/>
      <c r="N1452" s="35"/>
      <c r="O1452" s="35"/>
      <c r="P1452" s="214"/>
    </row>
    <row r="1453" spans="2:16" x14ac:dyDescent="0.2">
      <c r="C1453" s="213"/>
      <c r="D1453" s="35"/>
      <c r="E1453" s="35"/>
      <c r="F1453" s="35"/>
      <c r="G1453" s="35"/>
      <c r="H1453" s="35"/>
      <c r="I1453" s="35"/>
      <c r="J1453" s="35"/>
      <c r="K1453" s="35"/>
      <c r="L1453" s="35"/>
      <c r="M1453" s="35"/>
      <c r="N1453" s="35"/>
      <c r="O1453" s="35"/>
      <c r="P1453" s="214"/>
    </row>
    <row r="1454" spans="2:16" x14ac:dyDescent="0.2">
      <c r="C1454" s="213"/>
      <c r="D1454" s="35"/>
      <c r="E1454" s="35"/>
      <c r="F1454" s="35"/>
      <c r="G1454" s="35"/>
      <c r="H1454" s="35"/>
      <c r="I1454" s="35"/>
      <c r="J1454" s="35"/>
      <c r="K1454" s="35"/>
      <c r="L1454" s="35"/>
      <c r="M1454" s="35"/>
      <c r="N1454" s="35"/>
      <c r="O1454" s="35"/>
      <c r="P1454" s="214"/>
    </row>
    <row r="1455" spans="2:16" x14ac:dyDescent="0.2">
      <c r="C1455" s="213"/>
      <c r="D1455" s="35"/>
      <c r="E1455" s="35"/>
      <c r="F1455" s="35"/>
      <c r="G1455" s="35"/>
      <c r="H1455" s="35"/>
      <c r="I1455" s="35"/>
      <c r="J1455" s="35"/>
      <c r="K1455" s="35"/>
      <c r="L1455" s="35"/>
      <c r="M1455" s="35"/>
      <c r="N1455" s="35"/>
      <c r="O1455" s="35"/>
      <c r="P1455" s="214"/>
    </row>
    <row r="1456" spans="2:16" x14ac:dyDescent="0.2">
      <c r="C1456" s="213"/>
      <c r="D1456" s="35"/>
      <c r="E1456" s="35"/>
      <c r="F1456" s="35"/>
      <c r="G1456" s="35"/>
      <c r="H1456" s="35"/>
      <c r="I1456" s="35"/>
      <c r="J1456" s="35"/>
      <c r="K1456" s="35"/>
      <c r="L1456" s="35"/>
      <c r="M1456" s="35"/>
      <c r="N1456" s="35"/>
      <c r="O1456" s="35"/>
      <c r="P1456" s="214"/>
    </row>
    <row r="1457" spans="3:16" x14ac:dyDescent="0.2">
      <c r="C1457" s="213"/>
      <c r="D1457" s="35"/>
      <c r="E1457" s="35"/>
      <c r="F1457" s="35"/>
      <c r="G1457" s="35"/>
      <c r="H1457" s="35"/>
      <c r="I1457" s="35"/>
      <c r="J1457" s="35"/>
      <c r="K1457" s="35"/>
      <c r="L1457" s="35"/>
      <c r="M1457" s="35"/>
      <c r="N1457" s="35"/>
      <c r="O1457" s="35"/>
      <c r="P1457" s="214"/>
    </row>
    <row r="1458" spans="3:16" x14ac:dyDescent="0.2">
      <c r="C1458" s="213"/>
      <c r="D1458" s="35"/>
      <c r="E1458" s="35"/>
      <c r="F1458" s="35"/>
      <c r="G1458" s="35"/>
      <c r="H1458" s="35"/>
      <c r="I1458" s="35"/>
      <c r="J1458" s="35"/>
      <c r="K1458" s="35"/>
      <c r="L1458" s="35"/>
      <c r="M1458" s="35"/>
      <c r="N1458" s="35"/>
      <c r="O1458" s="35"/>
      <c r="P1458" s="214"/>
    </row>
    <row r="1459" spans="3:16" x14ac:dyDescent="0.2">
      <c r="C1459" s="213"/>
      <c r="D1459" s="35"/>
      <c r="E1459" s="35"/>
      <c r="F1459" s="35"/>
      <c r="G1459" s="35"/>
      <c r="H1459" s="35"/>
      <c r="I1459" s="35"/>
      <c r="J1459" s="35"/>
      <c r="K1459" s="35"/>
      <c r="L1459" s="35"/>
      <c r="M1459" s="35"/>
      <c r="N1459" s="35"/>
      <c r="O1459" s="35"/>
      <c r="P1459" s="214"/>
    </row>
    <row r="1460" spans="3:16" x14ac:dyDescent="0.2">
      <c r="C1460" s="213"/>
      <c r="D1460" s="35"/>
      <c r="E1460" s="35"/>
      <c r="F1460" s="35"/>
      <c r="G1460" s="35"/>
      <c r="H1460" s="35"/>
      <c r="I1460" s="35"/>
      <c r="J1460" s="35"/>
      <c r="K1460" s="35"/>
      <c r="L1460" s="35"/>
      <c r="M1460" s="35"/>
      <c r="N1460" s="35"/>
      <c r="O1460" s="35"/>
      <c r="P1460" s="214"/>
    </row>
    <row r="1461" spans="3:16" x14ac:dyDescent="0.2">
      <c r="C1461" s="213"/>
      <c r="D1461" s="35"/>
      <c r="E1461" s="35"/>
      <c r="F1461" s="35"/>
      <c r="G1461" s="35"/>
      <c r="H1461" s="35"/>
      <c r="I1461" s="35"/>
      <c r="J1461" s="35"/>
      <c r="K1461" s="35"/>
      <c r="L1461" s="35"/>
      <c r="M1461" s="35"/>
      <c r="N1461" s="35"/>
      <c r="O1461" s="35"/>
      <c r="P1461" s="214"/>
    </row>
    <row r="1462" spans="3:16" x14ac:dyDescent="0.2">
      <c r="C1462" s="213"/>
      <c r="D1462" s="35"/>
      <c r="E1462" s="35"/>
      <c r="F1462" s="35"/>
      <c r="G1462" s="35"/>
      <c r="H1462" s="35"/>
      <c r="I1462" s="35"/>
      <c r="J1462" s="35"/>
      <c r="K1462" s="35"/>
      <c r="L1462" s="35"/>
      <c r="M1462" s="35"/>
      <c r="N1462" s="35"/>
      <c r="O1462" s="35"/>
      <c r="P1462" s="214"/>
    </row>
    <row r="1463" spans="3:16" x14ac:dyDescent="0.2">
      <c r="C1463" s="213"/>
      <c r="D1463" s="35"/>
      <c r="E1463" s="35"/>
      <c r="F1463" s="35"/>
      <c r="G1463" s="35"/>
      <c r="H1463" s="35"/>
      <c r="I1463" s="35"/>
      <c r="J1463" s="35"/>
      <c r="K1463" s="35"/>
      <c r="L1463" s="35"/>
      <c r="M1463" s="35"/>
      <c r="N1463" s="35"/>
      <c r="O1463" s="35"/>
      <c r="P1463" s="214"/>
    </row>
    <row r="1464" spans="3:16" x14ac:dyDescent="0.2">
      <c r="C1464" s="213"/>
      <c r="D1464" s="35"/>
      <c r="E1464" s="35"/>
      <c r="F1464" s="35"/>
      <c r="G1464" s="35"/>
      <c r="H1464" s="35"/>
      <c r="I1464" s="35"/>
      <c r="J1464" s="35"/>
      <c r="K1464" s="35"/>
      <c r="L1464" s="35"/>
      <c r="M1464" s="35"/>
      <c r="N1464" s="35"/>
      <c r="O1464" s="35"/>
      <c r="P1464" s="214"/>
    </row>
    <row r="1465" spans="3:16" x14ac:dyDescent="0.2">
      <c r="C1465" s="213"/>
      <c r="D1465" s="35"/>
      <c r="E1465" s="35"/>
      <c r="F1465" s="35"/>
      <c r="G1465" s="35"/>
      <c r="H1465" s="35"/>
      <c r="I1465" s="35"/>
      <c r="J1465" s="35"/>
      <c r="K1465" s="35"/>
      <c r="L1465" s="35"/>
      <c r="M1465" s="35"/>
      <c r="N1465" s="35"/>
      <c r="O1465" s="35"/>
      <c r="P1465" s="214"/>
    </row>
    <row r="1466" spans="3:16" x14ac:dyDescent="0.2">
      <c r="C1466" s="213"/>
      <c r="D1466" s="35"/>
      <c r="E1466" s="35"/>
      <c r="F1466" s="35"/>
      <c r="G1466" s="35"/>
      <c r="H1466" s="35"/>
      <c r="I1466" s="35"/>
      <c r="J1466" s="35"/>
      <c r="K1466" s="35"/>
      <c r="L1466" s="35"/>
      <c r="M1466" s="35"/>
      <c r="N1466" s="35"/>
      <c r="O1466" s="35"/>
      <c r="P1466" s="214"/>
    </row>
    <row r="1467" spans="3:16" x14ac:dyDescent="0.2">
      <c r="C1467" s="213"/>
      <c r="D1467" s="35"/>
      <c r="E1467" s="35"/>
      <c r="F1467" s="35"/>
      <c r="G1467" s="35"/>
      <c r="H1467" s="35"/>
      <c r="I1467" s="35"/>
      <c r="J1467" s="35"/>
      <c r="K1467" s="35"/>
      <c r="L1467" s="35"/>
      <c r="M1467" s="35"/>
      <c r="N1467" s="35"/>
      <c r="O1467" s="35"/>
      <c r="P1467" s="214"/>
    </row>
    <row r="1468" spans="3:16" x14ac:dyDescent="0.2">
      <c r="C1468" s="213"/>
      <c r="D1468" s="35"/>
      <c r="E1468" s="35"/>
      <c r="F1468" s="35"/>
      <c r="G1468" s="35"/>
      <c r="H1468" s="35"/>
      <c r="I1468" s="35"/>
      <c r="J1468" s="35"/>
      <c r="K1468" s="35"/>
      <c r="L1468" s="35"/>
      <c r="M1468" s="35"/>
      <c r="N1468" s="35"/>
      <c r="O1468" s="35"/>
      <c r="P1468" s="214"/>
    </row>
    <row r="1469" spans="3:16" x14ac:dyDescent="0.2">
      <c r="C1469" s="213"/>
      <c r="D1469" s="35"/>
      <c r="E1469" s="35"/>
      <c r="F1469" s="35"/>
      <c r="G1469" s="35"/>
      <c r="H1469" s="35"/>
      <c r="I1469" s="35"/>
      <c r="J1469" s="35"/>
      <c r="K1469" s="35"/>
      <c r="L1469" s="35"/>
      <c r="M1469" s="35"/>
      <c r="N1469" s="35"/>
      <c r="O1469" s="35"/>
      <c r="P1469" s="214"/>
    </row>
    <row r="1470" spans="3:16" x14ac:dyDescent="0.2">
      <c r="C1470" s="213"/>
      <c r="D1470" s="35"/>
      <c r="E1470" s="35"/>
      <c r="F1470" s="35"/>
      <c r="G1470" s="35"/>
      <c r="H1470" s="35"/>
      <c r="I1470" s="35"/>
      <c r="J1470" s="35"/>
      <c r="K1470" s="35"/>
      <c r="L1470" s="35"/>
      <c r="M1470" s="35"/>
      <c r="N1470" s="35"/>
      <c r="O1470" s="35"/>
      <c r="P1470" s="214"/>
    </row>
    <row r="1471" spans="3:16" x14ac:dyDescent="0.2">
      <c r="C1471" s="213"/>
      <c r="D1471" s="35"/>
      <c r="E1471" s="35"/>
      <c r="F1471" s="35"/>
      <c r="G1471" s="35"/>
      <c r="H1471" s="35"/>
      <c r="I1471" s="35"/>
      <c r="J1471" s="35"/>
      <c r="K1471" s="35"/>
      <c r="L1471" s="35"/>
      <c r="M1471" s="35"/>
      <c r="N1471" s="35"/>
      <c r="O1471" s="35"/>
      <c r="P1471" s="214"/>
    </row>
    <row r="1472" spans="3:16" x14ac:dyDescent="0.2">
      <c r="C1472" s="213"/>
      <c r="D1472" s="35"/>
      <c r="E1472" s="35"/>
      <c r="F1472" s="35"/>
      <c r="G1472" s="35"/>
      <c r="H1472" s="35"/>
      <c r="I1472" s="35"/>
      <c r="J1472" s="35"/>
      <c r="K1472" s="35"/>
      <c r="L1472" s="35"/>
      <c r="M1472" s="35"/>
      <c r="N1472" s="35"/>
      <c r="O1472" s="35"/>
      <c r="P1472" s="214"/>
    </row>
    <row r="1473" spans="2:16" x14ac:dyDescent="0.2">
      <c r="C1473" s="213"/>
      <c r="D1473" s="35"/>
      <c r="E1473" s="35"/>
      <c r="F1473" s="35"/>
      <c r="G1473" s="35"/>
      <c r="H1473" s="35"/>
      <c r="I1473" s="35"/>
      <c r="J1473" s="35"/>
      <c r="K1473" s="35"/>
      <c r="L1473" s="35"/>
      <c r="M1473" s="35"/>
      <c r="N1473" s="35"/>
      <c r="O1473" s="35"/>
      <c r="P1473" s="214"/>
    </row>
    <row r="1474" spans="2:16" x14ac:dyDescent="0.2">
      <c r="C1474" s="213"/>
      <c r="D1474" s="35"/>
      <c r="E1474" s="35"/>
      <c r="F1474" s="35"/>
      <c r="G1474" s="35"/>
      <c r="H1474" s="35"/>
      <c r="I1474" s="35"/>
      <c r="J1474" s="35"/>
      <c r="K1474" s="35"/>
      <c r="L1474" s="35"/>
      <c r="M1474" s="35"/>
      <c r="N1474" s="35"/>
      <c r="O1474" s="35"/>
      <c r="P1474" s="214"/>
    </row>
    <row r="1475" spans="2:16" x14ac:dyDescent="0.2">
      <c r="C1475" s="213"/>
      <c r="D1475" s="35"/>
      <c r="E1475" s="35"/>
      <c r="F1475" s="35"/>
      <c r="G1475" s="35"/>
      <c r="H1475" s="35"/>
      <c r="I1475" s="35"/>
      <c r="J1475" s="35"/>
      <c r="K1475" s="35"/>
      <c r="L1475" s="35"/>
      <c r="M1475" s="35"/>
      <c r="N1475" s="35"/>
      <c r="O1475" s="35"/>
      <c r="P1475" s="214"/>
    </row>
    <row r="1476" spans="2:16" x14ac:dyDescent="0.2">
      <c r="C1476" s="213"/>
      <c r="D1476" s="35"/>
      <c r="E1476" s="35"/>
      <c r="F1476" s="35"/>
      <c r="G1476" s="35"/>
      <c r="H1476" s="35"/>
      <c r="I1476" s="35"/>
      <c r="J1476" s="35"/>
      <c r="K1476" s="35"/>
      <c r="L1476" s="35"/>
      <c r="M1476" s="35"/>
      <c r="N1476" s="35"/>
      <c r="O1476" s="35"/>
      <c r="P1476" s="214"/>
    </row>
    <row r="1477" spans="2:16" x14ac:dyDescent="0.2">
      <c r="C1477" s="213"/>
      <c r="D1477" s="35"/>
      <c r="E1477" s="35"/>
      <c r="F1477" s="35"/>
      <c r="G1477" s="35"/>
      <c r="H1477" s="35"/>
      <c r="I1477" s="35"/>
      <c r="J1477" s="35"/>
      <c r="K1477" s="35"/>
      <c r="L1477" s="35"/>
      <c r="M1477" s="35"/>
      <c r="N1477" s="35"/>
      <c r="O1477" s="35"/>
      <c r="P1477" s="214"/>
    </row>
    <row r="1478" spans="2:16" x14ac:dyDescent="0.2">
      <c r="C1478" s="213"/>
      <c r="D1478" s="35"/>
      <c r="E1478" s="35"/>
      <c r="F1478" s="35"/>
      <c r="G1478" s="35"/>
      <c r="H1478" s="35"/>
      <c r="I1478" s="35"/>
      <c r="J1478" s="35"/>
      <c r="K1478" s="35"/>
      <c r="L1478" s="35"/>
      <c r="M1478" s="35"/>
      <c r="N1478" s="35"/>
      <c r="O1478" s="35"/>
      <c r="P1478" s="214"/>
    </row>
    <row r="1479" spans="2:16" x14ac:dyDescent="0.2">
      <c r="C1479" s="213"/>
      <c r="D1479" s="35"/>
      <c r="E1479" s="35"/>
      <c r="F1479" s="35"/>
      <c r="G1479" s="35"/>
      <c r="H1479" s="35"/>
      <c r="I1479" s="35"/>
      <c r="J1479" s="35"/>
      <c r="K1479" s="35"/>
      <c r="L1479" s="35"/>
      <c r="M1479" s="35"/>
      <c r="N1479" s="35"/>
      <c r="O1479" s="35"/>
      <c r="P1479" s="214"/>
    </row>
    <row r="1480" spans="2:16" x14ac:dyDescent="0.2">
      <c r="C1480" s="213"/>
      <c r="D1480" s="35"/>
      <c r="E1480" s="35"/>
      <c r="F1480" s="35"/>
      <c r="G1480" s="35"/>
      <c r="H1480" s="35"/>
      <c r="I1480" s="35"/>
      <c r="J1480" s="35"/>
      <c r="K1480" s="35"/>
      <c r="L1480" s="35"/>
      <c r="M1480" s="35"/>
      <c r="N1480" s="35"/>
      <c r="O1480" s="35"/>
      <c r="P1480" s="214"/>
    </row>
    <row r="1481" spans="2:16" x14ac:dyDescent="0.2">
      <c r="C1481" s="215"/>
      <c r="D1481" s="216"/>
      <c r="E1481" s="216"/>
      <c r="F1481" s="216"/>
      <c r="G1481" s="216"/>
      <c r="H1481" s="216"/>
      <c r="I1481" s="216"/>
      <c r="J1481" s="216"/>
      <c r="K1481" s="216"/>
      <c r="L1481" s="216"/>
      <c r="M1481" s="216"/>
      <c r="N1481" s="216"/>
      <c r="O1481" s="216"/>
      <c r="P1481" s="217"/>
    </row>
    <row r="1484" spans="2:16" ht="15" x14ac:dyDescent="0.25">
      <c r="B1484" s="203" t="str">
        <f>Máximo!$B$779</f>
        <v>Serviço</v>
      </c>
    </row>
    <row r="1501" spans="2:2" ht="15" x14ac:dyDescent="0.25">
      <c r="B1501" s="203" t="str">
        <f>Máximo!$B$785</f>
        <v>Treinamento</v>
      </c>
    </row>
    <row r="1518" spans="2:7" ht="15" x14ac:dyDescent="0.25">
      <c r="B1518" s="203" t="str">
        <f>Máximo!$B$792</f>
        <v>Arquitetura Física e Lógica</v>
      </c>
    </row>
    <row r="1520" spans="2:7" x14ac:dyDescent="0.2">
      <c r="C1520" s="739" t="s">
        <v>167</v>
      </c>
      <c r="D1520" s="740"/>
      <c r="E1520" s="740"/>
      <c r="F1520" s="740"/>
      <c r="G1520" s="741"/>
    </row>
    <row r="1521" spans="1:16" x14ac:dyDescent="0.2">
      <c r="A1521" s="45"/>
      <c r="C1521" s="707" t="str">
        <f>IF('Prop F'!$E$796="","",'Prop F'!$E$796)</f>
        <v/>
      </c>
      <c r="D1521" s="708"/>
      <c r="E1521" s="708"/>
      <c r="F1521" s="708"/>
      <c r="G1521" s="708"/>
      <c r="H1521" s="708"/>
      <c r="I1521" s="708"/>
      <c r="J1521" s="708"/>
      <c r="K1521" s="708"/>
      <c r="L1521" s="709"/>
    </row>
    <row r="1522" spans="1:16" x14ac:dyDescent="0.2">
      <c r="A1522" s="45"/>
      <c r="C1522" s="710"/>
      <c r="D1522" s="711"/>
      <c r="E1522" s="711"/>
      <c r="F1522" s="711"/>
      <c r="G1522" s="711"/>
      <c r="H1522" s="711"/>
      <c r="I1522" s="711"/>
      <c r="J1522" s="711"/>
      <c r="K1522" s="711"/>
      <c r="L1522" s="712"/>
    </row>
    <row r="1523" spans="1:16" x14ac:dyDescent="0.2">
      <c r="A1523" s="45"/>
      <c r="C1523" s="710"/>
      <c r="D1523" s="711"/>
      <c r="E1523" s="711"/>
      <c r="F1523" s="711"/>
      <c r="G1523" s="711"/>
      <c r="H1523" s="711"/>
      <c r="I1523" s="711"/>
      <c r="J1523" s="711"/>
      <c r="K1523" s="711"/>
      <c r="L1523" s="712"/>
    </row>
    <row r="1524" spans="1:16" x14ac:dyDescent="0.2">
      <c r="A1524" s="45"/>
      <c r="C1524" s="710"/>
      <c r="D1524" s="711"/>
      <c r="E1524" s="711"/>
      <c r="F1524" s="711"/>
      <c r="G1524" s="711"/>
      <c r="H1524" s="711"/>
      <c r="I1524" s="711"/>
      <c r="J1524" s="711"/>
      <c r="K1524" s="711"/>
      <c r="L1524" s="712"/>
    </row>
    <row r="1525" spans="1:16" x14ac:dyDescent="0.2">
      <c r="A1525" s="45"/>
      <c r="C1525" s="710"/>
      <c r="D1525" s="711"/>
      <c r="E1525" s="711"/>
      <c r="F1525" s="711"/>
      <c r="G1525" s="711"/>
      <c r="H1525" s="711"/>
      <c r="I1525" s="711"/>
      <c r="J1525" s="711"/>
      <c r="K1525" s="711"/>
      <c r="L1525" s="712"/>
    </row>
    <row r="1526" spans="1:16" x14ac:dyDescent="0.2">
      <c r="A1526" s="45"/>
      <c r="C1526" s="710"/>
      <c r="D1526" s="711"/>
      <c r="E1526" s="711"/>
      <c r="F1526" s="711"/>
      <c r="G1526" s="711"/>
      <c r="H1526" s="711"/>
      <c r="I1526" s="711"/>
      <c r="J1526" s="711"/>
      <c r="K1526" s="711"/>
      <c r="L1526" s="712"/>
    </row>
    <row r="1527" spans="1:16" x14ac:dyDescent="0.2">
      <c r="A1527" s="45"/>
      <c r="C1527" s="713"/>
      <c r="D1527" s="714"/>
      <c r="E1527" s="714"/>
      <c r="F1527" s="714"/>
      <c r="G1527" s="714"/>
      <c r="H1527" s="714"/>
      <c r="I1527" s="714"/>
      <c r="J1527" s="714"/>
      <c r="K1527" s="714"/>
      <c r="L1527" s="715"/>
    </row>
    <row r="1528" spans="1:16" ht="12.75" customHeight="1" x14ac:dyDescent="0.2"/>
    <row r="1529" spans="1:16" ht="12.75" customHeight="1" x14ac:dyDescent="0.2"/>
    <row r="1530" spans="1:16" ht="12.75" customHeight="1" x14ac:dyDescent="0.25">
      <c r="B1530" s="203" t="str">
        <f>Máximo!$B$800</f>
        <v>Cronograma</v>
      </c>
    </row>
    <row r="1531" spans="1:16" ht="12.75" customHeight="1" x14ac:dyDescent="0.2"/>
    <row r="1532" spans="1:16" x14ac:dyDescent="0.2">
      <c r="B1532" s="204"/>
      <c r="C1532" s="441" t="s">
        <v>105</v>
      </c>
      <c r="D1532" s="441"/>
      <c r="E1532" s="441"/>
      <c r="F1532" s="442"/>
      <c r="G1532" s="205" t="str">
        <f>IF('Prop F'!$E$804="","",'Prop F'!$E$804)</f>
        <v/>
      </c>
      <c r="K1532" s="721" t="s">
        <v>106</v>
      </c>
      <c r="L1532" s="722"/>
      <c r="M1532" s="723"/>
      <c r="N1532" s="45"/>
      <c r="O1532" s="45"/>
    </row>
    <row r="1533" spans="1:16" x14ac:dyDescent="0.2">
      <c r="K1533" s="707" t="str">
        <f>IF('Prop F'!$K$804="","",'Prop F'!$K$804)</f>
        <v/>
      </c>
      <c r="L1533" s="708"/>
      <c r="M1533" s="708"/>
      <c r="N1533" s="708"/>
      <c r="O1533" s="708"/>
      <c r="P1533" s="709"/>
    </row>
    <row r="1534" spans="1:16" ht="28.5" customHeight="1" x14ac:dyDescent="0.2">
      <c r="C1534" s="441" t="s">
        <v>107</v>
      </c>
      <c r="D1534" s="441"/>
      <c r="E1534" s="441"/>
      <c r="F1534" s="442"/>
      <c r="G1534" s="205" t="str">
        <f>IF('Prop F'!$E$808="","",'Prop F'!$E$808)</f>
        <v/>
      </c>
      <c r="K1534" s="710"/>
      <c r="L1534" s="711"/>
      <c r="M1534" s="711"/>
      <c r="N1534" s="711"/>
      <c r="O1534" s="711"/>
      <c r="P1534" s="712"/>
    </row>
    <row r="1535" spans="1:16" x14ac:dyDescent="0.2">
      <c r="K1535" s="710"/>
      <c r="L1535" s="711"/>
      <c r="M1535" s="711"/>
      <c r="N1535" s="711"/>
      <c r="O1535" s="711"/>
      <c r="P1535" s="712"/>
    </row>
    <row r="1536" spans="1:16" ht="36" customHeight="1" x14ac:dyDescent="0.2">
      <c r="C1536" s="441" t="s">
        <v>124</v>
      </c>
      <c r="D1536" s="441"/>
      <c r="E1536" s="441"/>
      <c r="F1536" s="442"/>
      <c r="G1536" s="205" t="str">
        <f>IF('Prop F'!$K$808="","",'Prop F'!$K$808)</f>
        <v/>
      </c>
      <c r="K1536" s="713"/>
      <c r="L1536" s="714"/>
      <c r="M1536" s="714"/>
      <c r="N1536" s="714"/>
      <c r="O1536" s="714"/>
      <c r="P1536" s="715"/>
    </row>
    <row r="1539" spans="2:14" ht="15" x14ac:dyDescent="0.25">
      <c r="B1539" s="203" t="str">
        <f>Máximo!$B$813</f>
        <v>Mapa de Esforço</v>
      </c>
    </row>
    <row r="1541" spans="2:14" x14ac:dyDescent="0.2">
      <c r="D1541" s="200"/>
      <c r="E1541" s="200"/>
      <c r="F1541" s="387" t="s">
        <v>71</v>
      </c>
      <c r="G1541" s="205" t="str">
        <f>IF('Prop F'!$I$831="","",'Prop F'!$I$831)</f>
        <v/>
      </c>
      <c r="L1541" s="387" t="s">
        <v>72</v>
      </c>
      <c r="M1541" s="724" t="str">
        <f>IF('Prop F'!$I$850="","",'Prop F'!$I$850)</f>
        <v/>
      </c>
      <c r="N1541" s="725"/>
    </row>
    <row r="1544" spans="2:14" ht="15" x14ac:dyDescent="0.25">
      <c r="B1544" s="203" t="str">
        <f>Máximo!$B$854</f>
        <v>Gestão de Mudança</v>
      </c>
    </row>
    <row r="1546" spans="2:14" ht="12.75" customHeight="1" x14ac:dyDescent="0.2">
      <c r="C1546" s="766" t="s">
        <v>125</v>
      </c>
      <c r="D1546" s="767"/>
      <c r="E1546" s="767"/>
      <c r="F1546" s="767"/>
      <c r="G1546" s="767"/>
      <c r="H1546" s="767"/>
      <c r="I1546" s="768"/>
    </row>
    <row r="1547" spans="2:14" x14ac:dyDescent="0.2">
      <c r="C1547" s="707" t="str">
        <f>IF('Prop F'!$F$858="","",'Prop F'!$F$858)</f>
        <v/>
      </c>
      <c r="D1547" s="708"/>
      <c r="E1547" s="708"/>
      <c r="F1547" s="708"/>
      <c r="G1547" s="708"/>
      <c r="H1547" s="708"/>
      <c r="I1547" s="708"/>
      <c r="J1547" s="708"/>
      <c r="K1547" s="708"/>
      <c r="L1547" s="709"/>
    </row>
    <row r="1548" spans="2:14" x14ac:dyDescent="0.2">
      <c r="C1548" s="710"/>
      <c r="D1548" s="711"/>
      <c r="E1548" s="711"/>
      <c r="F1548" s="711"/>
      <c r="G1548" s="711"/>
      <c r="H1548" s="711"/>
      <c r="I1548" s="711"/>
      <c r="J1548" s="711"/>
      <c r="K1548" s="711"/>
      <c r="L1548" s="712"/>
    </row>
    <row r="1549" spans="2:14" x14ac:dyDescent="0.2">
      <c r="C1549" s="710"/>
      <c r="D1549" s="711"/>
      <c r="E1549" s="711"/>
      <c r="F1549" s="711"/>
      <c r="G1549" s="711"/>
      <c r="H1549" s="711"/>
      <c r="I1549" s="711"/>
      <c r="J1549" s="711"/>
      <c r="K1549" s="711"/>
      <c r="L1549" s="712"/>
    </row>
    <row r="1550" spans="2:14" x14ac:dyDescent="0.2">
      <c r="C1550" s="710"/>
      <c r="D1550" s="711"/>
      <c r="E1550" s="711"/>
      <c r="F1550" s="711"/>
      <c r="G1550" s="711"/>
      <c r="H1550" s="711"/>
      <c r="I1550" s="711"/>
      <c r="J1550" s="711"/>
      <c r="K1550" s="711"/>
      <c r="L1550" s="712"/>
    </row>
    <row r="1551" spans="2:14" x14ac:dyDescent="0.2">
      <c r="C1551" s="710"/>
      <c r="D1551" s="711"/>
      <c r="E1551" s="711"/>
      <c r="F1551" s="711"/>
      <c r="G1551" s="711"/>
      <c r="H1551" s="711"/>
      <c r="I1551" s="711"/>
      <c r="J1551" s="711"/>
      <c r="K1551" s="711"/>
      <c r="L1551" s="712"/>
    </row>
    <row r="1552" spans="2:14" x14ac:dyDescent="0.2">
      <c r="C1552" s="710"/>
      <c r="D1552" s="711"/>
      <c r="E1552" s="711"/>
      <c r="F1552" s="711"/>
      <c r="G1552" s="711"/>
      <c r="H1552" s="711"/>
      <c r="I1552" s="711"/>
      <c r="J1552" s="711"/>
      <c r="K1552" s="711"/>
      <c r="L1552" s="712"/>
    </row>
    <row r="1553" spans="1:16" x14ac:dyDescent="0.2">
      <c r="A1553" s="45"/>
      <c r="B1553" s="45"/>
      <c r="C1553" s="713"/>
      <c r="D1553" s="714"/>
      <c r="E1553" s="714"/>
      <c r="F1553" s="714"/>
      <c r="G1553" s="714"/>
      <c r="H1553" s="714"/>
      <c r="I1553" s="714"/>
      <c r="J1553" s="714"/>
      <c r="K1553" s="714"/>
      <c r="L1553" s="715"/>
      <c r="M1553" s="45"/>
      <c r="N1553" s="45"/>
    </row>
    <row r="1554" spans="1:16" x14ac:dyDescent="0.2">
      <c r="A1554" s="45"/>
      <c r="B1554" s="45"/>
      <c r="C1554" s="45"/>
      <c r="D1554" s="45"/>
      <c r="E1554" s="45"/>
      <c r="F1554" s="45"/>
      <c r="J1554" s="45"/>
      <c r="K1554" s="45"/>
      <c r="L1554" s="45"/>
      <c r="M1554" s="45"/>
      <c r="N1554" s="45"/>
    </row>
    <row r="1555" spans="1:16" x14ac:dyDescent="0.2">
      <c r="A1555" s="45"/>
      <c r="B1555" s="45"/>
      <c r="C1555" s="45"/>
      <c r="D1555" s="45"/>
      <c r="E1555" s="45"/>
      <c r="F1555" s="45"/>
      <c r="J1555" s="45"/>
      <c r="K1555" s="45"/>
      <c r="L1555" s="45"/>
      <c r="M1555" s="45"/>
      <c r="N1555" s="45"/>
    </row>
    <row r="1556" spans="1:16" ht="15" x14ac:dyDescent="0.25">
      <c r="A1556" s="45"/>
      <c r="B1556" s="203" t="str">
        <f>Máximo!$B$864</f>
        <v>Suporte e Manutenção (Garantia)</v>
      </c>
      <c r="C1556" s="45"/>
      <c r="D1556" s="45"/>
      <c r="E1556" s="45"/>
      <c r="F1556" s="45"/>
      <c r="J1556" s="45"/>
      <c r="K1556" s="45"/>
      <c r="L1556" s="45"/>
      <c r="M1556" s="45"/>
      <c r="N1556" s="45"/>
    </row>
    <row r="1557" spans="1:16" x14ac:dyDescent="0.2">
      <c r="A1557" s="45"/>
      <c r="B1557" s="45"/>
      <c r="C1557" s="45"/>
      <c r="D1557" s="45"/>
      <c r="E1557" s="45"/>
      <c r="F1557" s="45"/>
      <c r="J1557" s="45"/>
      <c r="K1557" s="45"/>
      <c r="L1557" s="45"/>
      <c r="M1557" s="45"/>
      <c r="N1557" s="45"/>
    </row>
    <row r="1558" spans="1:16" x14ac:dyDescent="0.2">
      <c r="D1558" s="200"/>
      <c r="E1558" s="200"/>
      <c r="F1558" s="387" t="s">
        <v>201</v>
      </c>
      <c r="G1558" s="205" t="str">
        <f>IF('Prop F'!$D$868="","",'Prop F'!$D$868)</f>
        <v/>
      </c>
      <c r="H1558" s="45"/>
      <c r="L1558" s="387" t="s">
        <v>127</v>
      </c>
      <c r="M1558" s="724" t="str">
        <f>IF('Prop F'!$K$868="","",'Prop F'!$K$868)</f>
        <v/>
      </c>
      <c r="N1558" s="725"/>
      <c r="O1558" s="45"/>
      <c r="P1558" s="45"/>
    </row>
    <row r="1559" spans="1:16" x14ac:dyDescent="0.2">
      <c r="D1559" s="45"/>
      <c r="E1559" s="45"/>
      <c r="F1559" s="387"/>
      <c r="G1559" s="45"/>
      <c r="H1559" s="45"/>
      <c r="L1559" s="45"/>
      <c r="M1559" s="45"/>
      <c r="N1559" s="45"/>
      <c r="O1559" s="45"/>
      <c r="P1559" s="45"/>
    </row>
    <row r="1560" spans="1:16" x14ac:dyDescent="0.2">
      <c r="D1560" s="200"/>
      <c r="E1560" s="200"/>
      <c r="F1560" s="387" t="s">
        <v>128</v>
      </c>
      <c r="G1560" s="205" t="str">
        <f>IF('Prop F'!$D$870="","",'Prop F'!$D$870)</f>
        <v/>
      </c>
      <c r="H1560" s="45"/>
      <c r="L1560" s="387" t="s">
        <v>129</v>
      </c>
      <c r="M1560" s="724" t="str">
        <f>IF('Prop F'!$K$870="","",'Prop F'!$K$870)</f>
        <v/>
      </c>
      <c r="N1560" s="725"/>
      <c r="O1560" s="45"/>
      <c r="P1560" s="45"/>
    </row>
    <row r="1561" spans="1:16" x14ac:dyDescent="0.2">
      <c r="A1561" s="45"/>
      <c r="B1561" s="45"/>
      <c r="C1561" s="45"/>
      <c r="D1561" s="45"/>
      <c r="E1561" s="45"/>
      <c r="F1561" s="387"/>
      <c r="J1561" s="45"/>
      <c r="K1561" s="45"/>
      <c r="L1561" s="45"/>
      <c r="M1561" s="45"/>
      <c r="N1561" s="45"/>
    </row>
    <row r="1562" spans="1:16" ht="12.75" customHeight="1" x14ac:dyDescent="0.2">
      <c r="A1562" s="45"/>
      <c r="B1562" s="45"/>
      <c r="C1562" s="721" t="s">
        <v>205</v>
      </c>
      <c r="D1562" s="722"/>
      <c r="E1562" s="723"/>
      <c r="F1562" s="45"/>
      <c r="G1562" s="45"/>
      <c r="J1562" s="45"/>
      <c r="K1562" s="721" t="s">
        <v>147</v>
      </c>
      <c r="L1562" s="722"/>
      <c r="M1562" s="723"/>
      <c r="N1562" s="45"/>
      <c r="O1562" s="45"/>
    </row>
    <row r="1563" spans="1:16" x14ac:dyDescent="0.2">
      <c r="A1563" s="45"/>
      <c r="B1563" s="45"/>
      <c r="C1563" s="707" t="str">
        <f>IF('Prop F'!$D$878="","",'Prop F'!$D$878)</f>
        <v/>
      </c>
      <c r="D1563" s="708"/>
      <c r="E1563" s="708"/>
      <c r="F1563" s="708"/>
      <c r="G1563" s="708"/>
      <c r="H1563" s="709"/>
      <c r="J1563" s="45"/>
      <c r="K1563" s="707" t="str">
        <f>IF('Prop F'!$K$878="","",'Prop F'!$K$878)</f>
        <v/>
      </c>
      <c r="L1563" s="708"/>
      <c r="M1563" s="708"/>
      <c r="N1563" s="708"/>
      <c r="O1563" s="708"/>
      <c r="P1563" s="709"/>
    </row>
    <row r="1564" spans="1:16" x14ac:dyDescent="0.2">
      <c r="A1564" s="45"/>
      <c r="B1564" s="45"/>
      <c r="C1564" s="710"/>
      <c r="D1564" s="711"/>
      <c r="E1564" s="711"/>
      <c r="F1564" s="711"/>
      <c r="G1564" s="711"/>
      <c r="H1564" s="712"/>
      <c r="J1564" s="45"/>
      <c r="K1564" s="710"/>
      <c r="L1564" s="711"/>
      <c r="M1564" s="711"/>
      <c r="N1564" s="711"/>
      <c r="O1564" s="711"/>
      <c r="P1564" s="712"/>
    </row>
    <row r="1565" spans="1:16" x14ac:dyDescent="0.2">
      <c r="A1565" s="45"/>
      <c r="B1565" s="45"/>
      <c r="C1565" s="710"/>
      <c r="D1565" s="711"/>
      <c r="E1565" s="711"/>
      <c r="F1565" s="711"/>
      <c r="G1565" s="711"/>
      <c r="H1565" s="712"/>
      <c r="J1565" s="45"/>
      <c r="K1565" s="710"/>
      <c r="L1565" s="711"/>
      <c r="M1565" s="711"/>
      <c r="N1565" s="711"/>
      <c r="O1565" s="711"/>
      <c r="P1565" s="712"/>
    </row>
    <row r="1566" spans="1:16" x14ac:dyDescent="0.2">
      <c r="A1566" s="45"/>
      <c r="B1566" s="45"/>
      <c r="C1566" s="710"/>
      <c r="D1566" s="711"/>
      <c r="E1566" s="711"/>
      <c r="F1566" s="711"/>
      <c r="G1566" s="711"/>
      <c r="H1566" s="712"/>
      <c r="J1566" s="45"/>
      <c r="K1566" s="710"/>
      <c r="L1566" s="711"/>
      <c r="M1566" s="711"/>
      <c r="N1566" s="711"/>
      <c r="O1566" s="711"/>
      <c r="P1566" s="712"/>
    </row>
    <row r="1567" spans="1:16" x14ac:dyDescent="0.2">
      <c r="A1567" s="45"/>
      <c r="B1567" s="45"/>
      <c r="C1567" s="710"/>
      <c r="D1567" s="711"/>
      <c r="E1567" s="711"/>
      <c r="F1567" s="711"/>
      <c r="G1567" s="711"/>
      <c r="H1567" s="712"/>
      <c r="J1567" s="45"/>
      <c r="K1567" s="710"/>
      <c r="L1567" s="711"/>
      <c r="M1567" s="711"/>
      <c r="N1567" s="711"/>
      <c r="O1567" s="711"/>
      <c r="P1567" s="712"/>
    </row>
    <row r="1568" spans="1:16" x14ac:dyDescent="0.2">
      <c r="A1568" s="45"/>
      <c r="B1568" s="45"/>
      <c r="C1568" s="710"/>
      <c r="D1568" s="711"/>
      <c r="E1568" s="711"/>
      <c r="F1568" s="711"/>
      <c r="G1568" s="711"/>
      <c r="H1568" s="712"/>
      <c r="J1568" s="45"/>
      <c r="K1568" s="710"/>
      <c r="L1568" s="711"/>
      <c r="M1568" s="711"/>
      <c r="N1568" s="711"/>
      <c r="O1568" s="711"/>
      <c r="P1568" s="712"/>
    </row>
    <row r="1569" spans="1:16" x14ac:dyDescent="0.2">
      <c r="A1569" s="45"/>
      <c r="B1569" s="45"/>
      <c r="C1569" s="713"/>
      <c r="D1569" s="714"/>
      <c r="E1569" s="714"/>
      <c r="F1569" s="714"/>
      <c r="G1569" s="714"/>
      <c r="H1569" s="715"/>
      <c r="J1569" s="45"/>
      <c r="K1569" s="713"/>
      <c r="L1569" s="714"/>
      <c r="M1569" s="714"/>
      <c r="N1569" s="714"/>
      <c r="O1569" s="714"/>
      <c r="P1569" s="715"/>
    </row>
    <row r="1570" spans="1:16" x14ac:dyDescent="0.2">
      <c r="A1570" s="45"/>
      <c r="B1570" s="45"/>
      <c r="C1570" s="45"/>
      <c r="D1570" s="45"/>
      <c r="E1570" s="45"/>
      <c r="F1570" s="45"/>
      <c r="J1570" s="45"/>
      <c r="K1570" s="45"/>
      <c r="L1570" s="45"/>
      <c r="M1570" s="45"/>
      <c r="N1570" s="45"/>
    </row>
    <row r="1571" spans="1:16" ht="26.25" customHeight="1" x14ac:dyDescent="0.2">
      <c r="C1571" s="441" t="s">
        <v>149</v>
      </c>
      <c r="D1571" s="441"/>
      <c r="E1571" s="441"/>
      <c r="F1571" s="442"/>
      <c r="G1571" s="218" t="str">
        <f>IF('Prop F'!$D$887="","",'Prop F'!$D$887)</f>
        <v/>
      </c>
      <c r="H1571" s="45"/>
      <c r="L1571" s="45"/>
      <c r="M1571" s="45"/>
      <c r="N1571" s="45"/>
      <c r="O1571" s="45"/>
      <c r="P1571" s="45"/>
    </row>
    <row r="1572" spans="1:16" x14ac:dyDescent="0.2">
      <c r="A1572" s="45"/>
      <c r="B1572" s="45"/>
      <c r="C1572" s="45"/>
      <c r="D1572" s="45"/>
      <c r="E1572" s="45"/>
      <c r="F1572" s="45"/>
      <c r="J1572" s="45"/>
      <c r="K1572" s="45"/>
      <c r="L1572" s="45"/>
      <c r="M1572" s="45"/>
      <c r="N1572" s="45"/>
    </row>
    <row r="1573" spans="1:16" ht="12.75" customHeight="1" x14ac:dyDescent="0.2">
      <c r="A1573" s="45"/>
      <c r="B1573" s="45"/>
      <c r="C1573" s="721" t="s">
        <v>146</v>
      </c>
      <c r="D1573" s="722"/>
      <c r="E1573" s="722"/>
      <c r="F1573" s="723"/>
      <c r="G1573" s="45"/>
      <c r="J1573" s="45"/>
      <c r="K1573" s="45"/>
      <c r="L1573" s="45"/>
      <c r="M1573" s="45"/>
      <c r="N1573" s="45"/>
    </row>
    <row r="1574" spans="1:16" x14ac:dyDescent="0.2">
      <c r="A1574" s="45"/>
      <c r="B1574" s="45"/>
      <c r="C1574" s="707" t="str">
        <f>IF('Prop F'!$D$891="","",'Prop F'!$D$891)</f>
        <v/>
      </c>
      <c r="D1574" s="708"/>
      <c r="E1574" s="708"/>
      <c r="F1574" s="708"/>
      <c r="G1574" s="708"/>
      <c r="H1574" s="708"/>
      <c r="I1574" s="708"/>
      <c r="J1574" s="708"/>
      <c r="K1574" s="708"/>
      <c r="L1574" s="709"/>
      <c r="M1574" s="45"/>
      <c r="N1574" s="45"/>
    </row>
    <row r="1575" spans="1:16" x14ac:dyDescent="0.2">
      <c r="A1575" s="45"/>
      <c r="B1575" s="45"/>
      <c r="C1575" s="710"/>
      <c r="D1575" s="711"/>
      <c r="E1575" s="711"/>
      <c r="F1575" s="711"/>
      <c r="G1575" s="711"/>
      <c r="H1575" s="711"/>
      <c r="I1575" s="711"/>
      <c r="J1575" s="711"/>
      <c r="K1575" s="711"/>
      <c r="L1575" s="712"/>
      <c r="M1575" s="45"/>
      <c r="N1575" s="45"/>
    </row>
    <row r="1576" spans="1:16" x14ac:dyDescent="0.2">
      <c r="A1576" s="45"/>
      <c r="B1576" s="45"/>
      <c r="C1576" s="710"/>
      <c r="D1576" s="711"/>
      <c r="E1576" s="711"/>
      <c r="F1576" s="711"/>
      <c r="G1576" s="711"/>
      <c r="H1576" s="711"/>
      <c r="I1576" s="711"/>
      <c r="J1576" s="711"/>
      <c r="K1576" s="711"/>
      <c r="L1576" s="712"/>
      <c r="M1576" s="45"/>
      <c r="N1576" s="45"/>
    </row>
    <row r="1577" spans="1:16" x14ac:dyDescent="0.2">
      <c r="A1577" s="45"/>
      <c r="B1577" s="45"/>
      <c r="C1577" s="710"/>
      <c r="D1577" s="711"/>
      <c r="E1577" s="711"/>
      <c r="F1577" s="711"/>
      <c r="G1577" s="711"/>
      <c r="H1577" s="711"/>
      <c r="I1577" s="711"/>
      <c r="J1577" s="711"/>
      <c r="K1577" s="711"/>
      <c r="L1577" s="712"/>
      <c r="M1577" s="45"/>
      <c r="N1577" s="45"/>
    </row>
    <row r="1578" spans="1:16" x14ac:dyDescent="0.2">
      <c r="A1578" s="45"/>
      <c r="B1578" s="45"/>
      <c r="C1578" s="710"/>
      <c r="D1578" s="711"/>
      <c r="E1578" s="711"/>
      <c r="F1578" s="711"/>
      <c r="G1578" s="711"/>
      <c r="H1578" s="711"/>
      <c r="I1578" s="711"/>
      <c r="J1578" s="711"/>
      <c r="K1578" s="711"/>
      <c r="L1578" s="712"/>
      <c r="M1578" s="45"/>
      <c r="N1578" s="45"/>
    </row>
    <row r="1579" spans="1:16" x14ac:dyDescent="0.2">
      <c r="A1579" s="45"/>
      <c r="B1579" s="45"/>
      <c r="C1579" s="710"/>
      <c r="D1579" s="711"/>
      <c r="E1579" s="711"/>
      <c r="F1579" s="711"/>
      <c r="G1579" s="711"/>
      <c r="H1579" s="711"/>
      <c r="I1579" s="711"/>
      <c r="J1579" s="711"/>
      <c r="K1579" s="711"/>
      <c r="L1579" s="712"/>
      <c r="M1579" s="45"/>
      <c r="N1579" s="45"/>
    </row>
    <row r="1580" spans="1:16" x14ac:dyDescent="0.2">
      <c r="A1580" s="45"/>
      <c r="B1580" s="45"/>
      <c r="C1580" s="713"/>
      <c r="D1580" s="714"/>
      <c r="E1580" s="714"/>
      <c r="F1580" s="714"/>
      <c r="G1580" s="714"/>
      <c r="H1580" s="714"/>
      <c r="I1580" s="714"/>
      <c r="J1580" s="714"/>
      <c r="K1580" s="714"/>
      <c r="L1580" s="715"/>
      <c r="M1580" s="45"/>
      <c r="N1580" s="45"/>
    </row>
    <row r="1581" spans="1:16" x14ac:dyDescent="0.2">
      <c r="A1581" s="45"/>
      <c r="B1581" s="45"/>
      <c r="C1581" s="45"/>
      <c r="D1581" s="45"/>
      <c r="E1581" s="45"/>
      <c r="F1581" s="45"/>
      <c r="J1581" s="45"/>
      <c r="K1581" s="45"/>
      <c r="L1581" s="45"/>
      <c r="M1581" s="45"/>
      <c r="N1581" s="45"/>
    </row>
    <row r="1582" spans="1:16" x14ac:dyDescent="0.2">
      <c r="A1582" s="45"/>
      <c r="B1582" s="45"/>
      <c r="C1582" s="45"/>
      <c r="D1582" s="45"/>
      <c r="E1582" s="45"/>
      <c r="F1582" s="45"/>
      <c r="J1582" s="45"/>
      <c r="K1582" s="45"/>
      <c r="L1582" s="45"/>
      <c r="M1582" s="45"/>
      <c r="N1582" s="45"/>
    </row>
    <row r="1583" spans="1:16" ht="15" x14ac:dyDescent="0.25">
      <c r="A1583" s="45"/>
      <c r="B1583" s="203" t="s">
        <v>202</v>
      </c>
      <c r="C1583" s="45"/>
      <c r="D1583" s="45"/>
      <c r="E1583" s="45"/>
      <c r="F1583" s="45"/>
      <c r="J1583" s="45"/>
      <c r="K1583" s="45"/>
      <c r="L1583" s="45"/>
      <c r="M1583" s="45"/>
      <c r="N1583" s="45"/>
    </row>
    <row r="1584" spans="1:16" ht="15" x14ac:dyDescent="0.25">
      <c r="A1584" s="45"/>
      <c r="B1584" s="203"/>
      <c r="C1584" s="45"/>
      <c r="D1584" s="45"/>
      <c r="E1584" s="45"/>
      <c r="F1584" s="45"/>
      <c r="J1584" s="45"/>
      <c r="K1584" s="45"/>
      <c r="L1584" s="45"/>
      <c r="M1584" s="45"/>
      <c r="N1584" s="45"/>
    </row>
    <row r="1585" spans="1:15" ht="30" customHeight="1" x14ac:dyDescent="0.2">
      <c r="A1585" s="45"/>
      <c r="B1585" s="45"/>
      <c r="C1585" s="466" t="s">
        <v>156</v>
      </c>
      <c r="D1585" s="467"/>
      <c r="E1585" s="466" t="s">
        <v>157</v>
      </c>
      <c r="F1585" s="467"/>
      <c r="G1585" s="466" t="s">
        <v>158</v>
      </c>
      <c r="H1585" s="467"/>
      <c r="I1585" s="466" t="s">
        <v>159</v>
      </c>
      <c r="J1585" s="467"/>
      <c r="K1585" s="386" t="s">
        <v>160</v>
      </c>
      <c r="L1585" s="386" t="s">
        <v>161</v>
      </c>
      <c r="M1585" s="466" t="s">
        <v>162</v>
      </c>
      <c r="N1585" s="467"/>
      <c r="O1585" s="386" t="s">
        <v>163</v>
      </c>
    </row>
    <row r="1586" spans="1:15" x14ac:dyDescent="0.2">
      <c r="A1586" s="45"/>
      <c r="B1586" s="45"/>
      <c r="C1586" s="695" t="str">
        <f>IF('Prop F'!$B904="","",'Prop F'!$B904)</f>
        <v/>
      </c>
      <c r="D1586" s="696"/>
      <c r="E1586" s="695" t="str">
        <f>IF('Prop F'!$C904="","",'Prop F'!$C904)</f>
        <v/>
      </c>
      <c r="F1586" s="696"/>
      <c r="G1586" s="695" t="str">
        <f>IF('Prop F'!$D904="","",'Prop F'!$D904)</f>
        <v/>
      </c>
      <c r="H1586" s="696"/>
      <c r="I1586" s="695" t="str">
        <f>IF('Prop F'!$E904="","",'Prop F'!$E904)</f>
        <v/>
      </c>
      <c r="J1586" s="696"/>
      <c r="K1586" s="230" t="str">
        <f>IF('Prop F'!$F904="","",'Prop F'!$F904)</f>
        <v/>
      </c>
      <c r="L1586" s="230" t="str">
        <f>IF('Prop F'!$G904="","",'Prop F'!$G904)</f>
        <v/>
      </c>
      <c r="M1586" s="695" t="str">
        <f>IF('Prop F'!$H904="","",'Prop F'!$H904)</f>
        <v/>
      </c>
      <c r="N1586" s="696"/>
      <c r="O1586" s="230" t="str">
        <f>IF('Prop F'!$I904="","",'Prop F'!$I904)</f>
        <v/>
      </c>
    </row>
    <row r="1587" spans="1:15" ht="12.75" customHeight="1" x14ac:dyDescent="0.2">
      <c r="A1587" s="45"/>
      <c r="B1587" s="45"/>
      <c r="C1587" s="695" t="str">
        <f>IF('Prop F'!$B905="","",'Prop F'!$B905)</f>
        <v/>
      </c>
      <c r="D1587" s="696"/>
      <c r="E1587" s="695" t="str">
        <f>IF('Prop F'!$C905="","",'Prop F'!$C905)</f>
        <v/>
      </c>
      <c r="F1587" s="696"/>
      <c r="G1587" s="695" t="str">
        <f>IF('Prop F'!$D905="","",'Prop F'!$D905)</f>
        <v/>
      </c>
      <c r="H1587" s="696"/>
      <c r="I1587" s="695" t="str">
        <f>IF('Prop F'!$E905="","",'Prop F'!$E905)</f>
        <v/>
      </c>
      <c r="J1587" s="696"/>
      <c r="K1587" s="230" t="str">
        <f>IF('Prop F'!$F905="","",'Prop F'!$F905)</f>
        <v/>
      </c>
      <c r="L1587" s="230" t="str">
        <f>IF('Prop F'!$G905="","",'Prop F'!$G905)</f>
        <v/>
      </c>
      <c r="M1587" s="695" t="str">
        <f>IF('Prop F'!$H905="","",'Prop F'!$H905)</f>
        <v/>
      </c>
      <c r="N1587" s="696"/>
      <c r="O1587" s="230" t="str">
        <f>IF('Prop F'!$I905="","",'Prop F'!$I905)</f>
        <v/>
      </c>
    </row>
    <row r="1588" spans="1:15" x14ac:dyDescent="0.2">
      <c r="A1588" s="45"/>
      <c r="B1588" s="45"/>
      <c r="C1588" s="695" t="str">
        <f>IF('Prop F'!$B906="","",'Prop F'!$B906)</f>
        <v/>
      </c>
      <c r="D1588" s="696"/>
      <c r="E1588" s="695" t="str">
        <f>IF('Prop F'!$C906="","",'Prop F'!$C906)</f>
        <v/>
      </c>
      <c r="F1588" s="696"/>
      <c r="G1588" s="695" t="str">
        <f>IF('Prop F'!$D906="","",'Prop F'!$D906)</f>
        <v/>
      </c>
      <c r="H1588" s="696"/>
      <c r="I1588" s="695" t="str">
        <f>IF('Prop F'!$E906="","",'Prop F'!$E906)</f>
        <v/>
      </c>
      <c r="J1588" s="696"/>
      <c r="K1588" s="230" t="str">
        <f>IF('Prop F'!$F906="","",'Prop F'!$F906)</f>
        <v/>
      </c>
      <c r="L1588" s="230" t="str">
        <f>IF('Prop F'!$G906="","",'Prop F'!$G906)</f>
        <v/>
      </c>
      <c r="M1588" s="695" t="str">
        <f>IF('Prop F'!$H906="","",'Prop F'!$H906)</f>
        <v/>
      </c>
      <c r="N1588" s="696"/>
      <c r="O1588" s="230" t="str">
        <f>IF('Prop F'!$I906="","",'Prop F'!$I906)</f>
        <v/>
      </c>
    </row>
    <row r="1589" spans="1:15" x14ac:dyDescent="0.2">
      <c r="A1589" s="45"/>
      <c r="B1589" s="45"/>
      <c r="C1589" s="695" t="str">
        <f>IF('Prop F'!$B907="","",'Prop F'!$B907)</f>
        <v/>
      </c>
      <c r="D1589" s="696"/>
      <c r="E1589" s="695" t="str">
        <f>IF('Prop F'!$C907="","",'Prop F'!$C907)</f>
        <v/>
      </c>
      <c r="F1589" s="696"/>
      <c r="G1589" s="695" t="str">
        <f>IF('Prop F'!$D907="","",'Prop F'!$D907)</f>
        <v/>
      </c>
      <c r="H1589" s="696"/>
      <c r="I1589" s="695" t="str">
        <f>IF('Prop F'!$E907="","",'Prop F'!$E907)</f>
        <v/>
      </c>
      <c r="J1589" s="696"/>
      <c r="K1589" s="230" t="str">
        <f>IF('Prop F'!$F907="","",'Prop F'!$F907)</f>
        <v/>
      </c>
      <c r="L1589" s="230" t="str">
        <f>IF('Prop F'!$G907="","",'Prop F'!$G907)</f>
        <v/>
      </c>
      <c r="M1589" s="695" t="str">
        <f>IF('Prop F'!$H907="","",'Prop F'!$H907)</f>
        <v/>
      </c>
      <c r="N1589" s="696"/>
      <c r="O1589" s="230" t="str">
        <f>IF('Prop F'!$I907="","",'Prop F'!$I907)</f>
        <v/>
      </c>
    </row>
    <row r="1590" spans="1:15" x14ac:dyDescent="0.2">
      <c r="A1590" s="45"/>
      <c r="B1590" s="45"/>
      <c r="C1590" s="695" t="str">
        <f>IF('Prop F'!$B908="","",'Prop F'!$B908)</f>
        <v/>
      </c>
      <c r="D1590" s="696"/>
      <c r="E1590" s="695" t="str">
        <f>IF('Prop F'!$C908="","",'Prop F'!$C908)</f>
        <v/>
      </c>
      <c r="F1590" s="696"/>
      <c r="G1590" s="695" t="str">
        <f>IF('Prop F'!$D908="","",'Prop F'!$D908)</f>
        <v/>
      </c>
      <c r="H1590" s="696"/>
      <c r="I1590" s="695" t="str">
        <f>IF('Prop F'!$E908="","",'Prop F'!$E908)</f>
        <v/>
      </c>
      <c r="J1590" s="696"/>
      <c r="K1590" s="230" t="str">
        <f>IF('Prop F'!$F908="","",'Prop F'!$F908)</f>
        <v/>
      </c>
      <c r="L1590" s="230" t="str">
        <f>IF('Prop F'!$G908="","",'Prop F'!$G908)</f>
        <v/>
      </c>
      <c r="M1590" s="695" t="str">
        <f>IF('Prop F'!$H908="","",'Prop F'!$H908)</f>
        <v/>
      </c>
      <c r="N1590" s="696"/>
      <c r="O1590" s="230" t="str">
        <f>IF('Prop F'!$I908="","",'Prop F'!$I908)</f>
        <v/>
      </c>
    </row>
    <row r="1591" spans="1:15" x14ac:dyDescent="0.2">
      <c r="A1591" s="45"/>
      <c r="B1591" s="45"/>
      <c r="C1591" s="695" t="str">
        <f>IF('Prop F'!$B909="","",'Prop F'!$B909)</f>
        <v/>
      </c>
      <c r="D1591" s="696"/>
      <c r="E1591" s="695" t="str">
        <f>IF('Prop F'!$C909="","",'Prop F'!$C909)</f>
        <v/>
      </c>
      <c r="F1591" s="696"/>
      <c r="G1591" s="695" t="str">
        <f>IF('Prop F'!$D909="","",'Prop F'!$D909)</f>
        <v/>
      </c>
      <c r="H1591" s="696"/>
      <c r="I1591" s="695" t="str">
        <f>IF('Prop F'!$E909="","",'Prop F'!$E909)</f>
        <v/>
      </c>
      <c r="J1591" s="696"/>
      <c r="K1591" s="230" t="str">
        <f>IF('Prop F'!$F909="","",'Prop F'!$F909)</f>
        <v/>
      </c>
      <c r="L1591" s="230" t="str">
        <f>IF('Prop F'!$G909="","",'Prop F'!$G909)</f>
        <v/>
      </c>
      <c r="M1591" s="695" t="str">
        <f>IF('Prop F'!$H909="","",'Prop F'!$H909)</f>
        <v/>
      </c>
      <c r="N1591" s="696"/>
      <c r="O1591" s="230" t="str">
        <f>IF('Prop F'!$I909="","",'Prop F'!$I909)</f>
        <v/>
      </c>
    </row>
    <row r="1592" spans="1:15" x14ac:dyDescent="0.2">
      <c r="A1592" s="45"/>
      <c r="B1592" s="45"/>
      <c r="C1592" s="695" t="str">
        <f>IF('Prop F'!$B910="","",'Prop F'!$B910)</f>
        <v/>
      </c>
      <c r="D1592" s="696"/>
      <c r="E1592" s="695" t="str">
        <f>IF('Prop F'!$C910="","",'Prop F'!$C910)</f>
        <v/>
      </c>
      <c r="F1592" s="696"/>
      <c r="G1592" s="695" t="str">
        <f>IF('Prop F'!$D910="","",'Prop F'!$D910)</f>
        <v/>
      </c>
      <c r="H1592" s="696"/>
      <c r="I1592" s="695" t="str">
        <f>IF('Prop F'!$E910="","",'Prop F'!$E910)</f>
        <v/>
      </c>
      <c r="J1592" s="696"/>
      <c r="K1592" s="230" t="str">
        <f>IF('Prop F'!$F910="","",'Prop F'!$F910)</f>
        <v/>
      </c>
      <c r="L1592" s="230" t="str">
        <f>IF('Prop F'!$G910="","",'Prop F'!$G910)</f>
        <v/>
      </c>
      <c r="M1592" s="695" t="str">
        <f>IF('Prop F'!$H910="","",'Prop F'!$H910)</f>
        <v/>
      </c>
      <c r="N1592" s="696"/>
      <c r="O1592" s="230" t="str">
        <f>IF('Prop F'!$I910="","",'Prop F'!$I910)</f>
        <v/>
      </c>
    </row>
    <row r="1593" spans="1:15" x14ac:dyDescent="0.2">
      <c r="A1593" s="45"/>
      <c r="B1593" s="45"/>
      <c r="C1593" s="695" t="str">
        <f>IF('Prop F'!$B911="","",'Prop F'!$B911)</f>
        <v/>
      </c>
      <c r="D1593" s="696"/>
      <c r="E1593" s="695" t="str">
        <f>IF('Prop F'!$C911="","",'Prop F'!$C911)</f>
        <v/>
      </c>
      <c r="F1593" s="696"/>
      <c r="G1593" s="695" t="str">
        <f>IF('Prop F'!$D911="","",'Prop F'!$D911)</f>
        <v/>
      </c>
      <c r="H1593" s="696"/>
      <c r="I1593" s="695" t="str">
        <f>IF('Prop F'!$E911="","",'Prop F'!$E911)</f>
        <v/>
      </c>
      <c r="J1593" s="696"/>
      <c r="K1593" s="230" t="str">
        <f>IF('Prop F'!$F911="","",'Prop F'!$F911)</f>
        <v/>
      </c>
      <c r="L1593" s="230" t="str">
        <f>IF('Prop F'!$G911="","",'Prop F'!$G911)</f>
        <v/>
      </c>
      <c r="M1593" s="695" t="str">
        <f>IF('Prop F'!$H911="","",'Prop F'!$H911)</f>
        <v/>
      </c>
      <c r="N1593" s="696"/>
      <c r="O1593" s="230" t="str">
        <f>IF('Prop F'!$I911="","",'Prop F'!$I911)</f>
        <v/>
      </c>
    </row>
    <row r="1594" spans="1:15" x14ac:dyDescent="0.2">
      <c r="A1594" s="45"/>
      <c r="B1594" s="45"/>
      <c r="C1594" s="695" t="str">
        <f>IF('Prop F'!$B912="","",'Prop F'!$B912)</f>
        <v/>
      </c>
      <c r="D1594" s="696"/>
      <c r="E1594" s="695" t="str">
        <f>IF('Prop F'!$C912="","",'Prop F'!$C912)</f>
        <v/>
      </c>
      <c r="F1594" s="696"/>
      <c r="G1594" s="695" t="str">
        <f>IF('Prop F'!$D912="","",'Prop F'!$D912)</f>
        <v/>
      </c>
      <c r="H1594" s="696"/>
      <c r="I1594" s="695" t="str">
        <f>IF('Prop F'!$E912="","",'Prop F'!$E912)</f>
        <v/>
      </c>
      <c r="J1594" s="696"/>
      <c r="K1594" s="230" t="str">
        <f>IF('Prop F'!$F912="","",'Prop F'!$F912)</f>
        <v/>
      </c>
      <c r="L1594" s="230" t="str">
        <f>IF('Prop F'!$G912="","",'Prop F'!$G912)</f>
        <v/>
      </c>
      <c r="M1594" s="695" t="str">
        <f>IF('Prop F'!$H912="","",'Prop F'!$H912)</f>
        <v/>
      </c>
      <c r="N1594" s="696"/>
      <c r="O1594" s="230" t="str">
        <f>IF('Prop F'!$I912="","",'Prop F'!$I912)</f>
        <v/>
      </c>
    </row>
    <row r="1595" spans="1:15" x14ac:dyDescent="0.2">
      <c r="A1595" s="45"/>
      <c r="B1595" s="45"/>
      <c r="C1595" s="695" t="str">
        <f>IF('Prop F'!$B913="","",'Prop F'!$B913)</f>
        <v/>
      </c>
      <c r="D1595" s="696"/>
      <c r="E1595" s="695" t="str">
        <f>IF('Prop F'!$C913="","",'Prop F'!$C913)</f>
        <v/>
      </c>
      <c r="F1595" s="696"/>
      <c r="G1595" s="695" t="str">
        <f>IF('Prop F'!$D913="","",'Prop F'!$D913)</f>
        <v/>
      </c>
      <c r="H1595" s="696"/>
      <c r="I1595" s="695" t="str">
        <f>IF('Prop F'!$E913="","",'Prop F'!$E913)</f>
        <v/>
      </c>
      <c r="J1595" s="696"/>
      <c r="K1595" s="230" t="str">
        <f>IF('Prop F'!$F913="","",'Prop F'!$F913)</f>
        <v/>
      </c>
      <c r="L1595" s="230" t="str">
        <f>IF('Prop F'!$G913="","",'Prop F'!$G913)</f>
        <v/>
      </c>
      <c r="M1595" s="695" t="str">
        <f>IF('Prop F'!$H913="","",'Prop F'!$H913)</f>
        <v/>
      </c>
      <c r="N1595" s="696"/>
      <c r="O1595" s="230" t="str">
        <f>IF('Prop F'!$I913="","",'Prop F'!$I913)</f>
        <v/>
      </c>
    </row>
    <row r="1596" spans="1:15" x14ac:dyDescent="0.2">
      <c r="A1596" s="45"/>
      <c r="B1596" s="45"/>
      <c r="C1596" s="695" t="str">
        <f>IF('Prop F'!$B914="","",'Prop F'!$B914)</f>
        <v/>
      </c>
      <c r="D1596" s="696"/>
      <c r="E1596" s="695" t="str">
        <f>IF('Prop F'!$C914="","",'Prop F'!$C914)</f>
        <v/>
      </c>
      <c r="F1596" s="696"/>
      <c r="G1596" s="695" t="str">
        <f>IF('Prop F'!$D914="","",'Prop F'!$D914)</f>
        <v/>
      </c>
      <c r="H1596" s="696"/>
      <c r="I1596" s="695" t="str">
        <f>IF('Prop F'!$E914="","",'Prop F'!$E914)</f>
        <v/>
      </c>
      <c r="J1596" s="696"/>
      <c r="K1596" s="230" t="str">
        <f>IF('Prop F'!$F914="","",'Prop F'!$F914)</f>
        <v/>
      </c>
      <c r="L1596" s="230" t="str">
        <f>IF('Prop F'!$G914="","",'Prop F'!$G914)</f>
        <v/>
      </c>
      <c r="M1596" s="695" t="str">
        <f>IF('Prop F'!$H914="","",'Prop F'!$H914)</f>
        <v/>
      </c>
      <c r="N1596" s="696"/>
      <c r="O1596" s="230" t="str">
        <f>IF('Prop F'!$I914="","",'Prop F'!$I914)</f>
        <v/>
      </c>
    </row>
    <row r="1597" spans="1:15" x14ac:dyDescent="0.2">
      <c r="A1597" s="45"/>
      <c r="B1597" s="45"/>
      <c r="C1597" s="45"/>
      <c r="D1597" s="45"/>
      <c r="E1597" s="45"/>
      <c r="F1597" s="45"/>
      <c r="G1597" s="45"/>
      <c r="H1597" s="45"/>
      <c r="I1597" s="45"/>
      <c r="J1597" s="45"/>
      <c r="K1597" s="45"/>
      <c r="L1597" s="45"/>
    </row>
    <row r="1598" spans="1:15" x14ac:dyDescent="0.2">
      <c r="A1598" s="45"/>
      <c r="B1598" s="45"/>
      <c r="C1598" s="45"/>
      <c r="D1598" s="45"/>
      <c r="E1598" s="45"/>
      <c r="F1598" s="45"/>
      <c r="G1598" s="45"/>
      <c r="H1598" s="45"/>
      <c r="I1598" s="45"/>
      <c r="J1598" s="45"/>
      <c r="K1598" s="45"/>
      <c r="L1598" s="45"/>
    </row>
    <row r="1599" spans="1:15" ht="15" x14ac:dyDescent="0.25">
      <c r="A1599" s="45"/>
      <c r="B1599" s="203" t="s">
        <v>206</v>
      </c>
      <c r="C1599" s="45"/>
      <c r="D1599" s="45"/>
      <c r="E1599" s="45"/>
      <c r="F1599" s="45"/>
      <c r="G1599" s="45"/>
      <c r="H1599" s="45"/>
      <c r="I1599" s="45"/>
      <c r="J1599" s="45"/>
      <c r="K1599" s="45"/>
      <c r="L1599" s="45"/>
    </row>
    <row r="1600" spans="1:15" ht="15" x14ac:dyDescent="0.25">
      <c r="A1600" s="45"/>
      <c r="B1600" s="203"/>
      <c r="C1600" s="45"/>
      <c r="D1600" s="45"/>
      <c r="E1600" s="45"/>
      <c r="F1600" s="45"/>
      <c r="G1600" s="45"/>
      <c r="H1600" s="45"/>
      <c r="I1600" s="45"/>
      <c r="J1600" s="45"/>
      <c r="K1600" s="45"/>
      <c r="L1600" s="45"/>
    </row>
    <row r="1601" spans="1:16" ht="27.75" customHeight="1" x14ac:dyDescent="0.2">
      <c r="B1601" s="204"/>
      <c r="C1601" s="441" t="s">
        <v>257</v>
      </c>
      <c r="D1601" s="441"/>
      <c r="E1601" s="441"/>
      <c r="F1601" s="442"/>
      <c r="G1601" s="718" t="str">
        <f>IF('Prop F'!$D$918="","",'Prop F'!$D$918)</f>
        <v>Sim</v>
      </c>
      <c r="K1601" s="684" t="s">
        <v>239</v>
      </c>
      <c r="L1601" s="744"/>
      <c r="M1601" s="744"/>
      <c r="N1601" s="744"/>
      <c r="O1601" s="685"/>
    </row>
    <row r="1602" spans="1:16" x14ac:dyDescent="0.2">
      <c r="C1602" s="441"/>
      <c r="D1602" s="441"/>
      <c r="E1602" s="441"/>
      <c r="F1602" s="442"/>
      <c r="G1602" s="720"/>
      <c r="K1602" s="707" t="str">
        <f>IF('Prop F'!$K$918="","",'Prop F'!$K$918)</f>
        <v/>
      </c>
      <c r="L1602" s="708"/>
      <c r="M1602" s="708"/>
      <c r="N1602" s="708"/>
      <c r="O1602" s="708"/>
      <c r="P1602" s="709"/>
    </row>
    <row r="1603" spans="1:16" x14ac:dyDescent="0.2">
      <c r="C1603" s="204"/>
      <c r="D1603" s="204"/>
      <c r="E1603" s="204"/>
      <c r="F1603" s="345"/>
      <c r="G1603" s="346"/>
      <c r="H1603" s="115"/>
      <c r="K1603" s="710"/>
      <c r="L1603" s="711"/>
      <c r="M1603" s="711"/>
      <c r="N1603" s="711"/>
      <c r="O1603" s="711"/>
      <c r="P1603" s="712"/>
    </row>
    <row r="1604" spans="1:16" x14ac:dyDescent="0.2">
      <c r="C1604" s="115"/>
      <c r="D1604" s="115"/>
      <c r="E1604" s="115"/>
      <c r="F1604" s="115"/>
      <c r="G1604" s="115"/>
      <c r="H1604" s="115"/>
      <c r="K1604" s="713"/>
      <c r="L1604" s="714"/>
      <c r="M1604" s="714"/>
      <c r="N1604" s="714"/>
      <c r="O1604" s="714"/>
      <c r="P1604" s="715"/>
    </row>
    <row r="1605" spans="1:16" ht="15" x14ac:dyDescent="0.25">
      <c r="A1605" s="45"/>
      <c r="B1605" s="203"/>
      <c r="C1605" s="45"/>
      <c r="D1605" s="45"/>
      <c r="E1605" s="45"/>
      <c r="F1605" s="45"/>
      <c r="G1605" s="45"/>
      <c r="H1605" s="45"/>
      <c r="I1605" s="45"/>
      <c r="J1605" s="45"/>
      <c r="K1605" s="45"/>
      <c r="L1605" s="45"/>
    </row>
    <row r="1606" spans="1:16" ht="51" x14ac:dyDescent="0.2">
      <c r="A1606" s="45"/>
      <c r="B1606" s="726" t="s">
        <v>260</v>
      </c>
      <c r="C1606" s="727"/>
      <c r="D1606" s="335" t="s">
        <v>36</v>
      </c>
      <c r="E1606" s="335" t="s">
        <v>231</v>
      </c>
      <c r="F1606" s="335" t="s">
        <v>232</v>
      </c>
      <c r="G1606" s="335" t="s">
        <v>233</v>
      </c>
      <c r="H1606" s="335" t="s">
        <v>234</v>
      </c>
      <c r="I1606" s="335" t="s">
        <v>240</v>
      </c>
      <c r="J1606" s="335" t="s">
        <v>225</v>
      </c>
      <c r="K1606" s="335" t="s">
        <v>241</v>
      </c>
      <c r="L1606" s="335" t="s">
        <v>226</v>
      </c>
      <c r="M1606" s="335" t="s">
        <v>235</v>
      </c>
      <c r="N1606" s="335" t="s">
        <v>236</v>
      </c>
      <c r="O1606" s="335" t="s">
        <v>237</v>
      </c>
      <c r="P1606" s="335" t="s">
        <v>238</v>
      </c>
    </row>
    <row r="1607" spans="1:16" x14ac:dyDescent="0.2">
      <c r="A1607" s="45"/>
      <c r="B1607" s="728" t="str">
        <f>IF('Prop F'!B926="","",'Prop F'!B926)</f>
        <v/>
      </c>
      <c r="C1607" s="729"/>
      <c r="D1607" s="315" t="str">
        <f>IF('Prop F'!C926="","",'Prop F'!C926)</f>
        <v/>
      </c>
      <c r="E1607" s="315" t="str">
        <f>IF('Prop F'!D926="","",'Prop F'!D926)</f>
        <v/>
      </c>
      <c r="F1607" s="315" t="str">
        <f>IF('Prop F'!E926="","",'Prop F'!E926)</f>
        <v/>
      </c>
      <c r="G1607" s="315" t="str">
        <f>IF('Prop F'!F926="","",'Prop F'!F926)</f>
        <v/>
      </c>
      <c r="H1607" s="315" t="str">
        <f>IF('Prop F'!G926="","",'Prop F'!G926)</f>
        <v/>
      </c>
      <c r="I1607" s="315" t="str">
        <f>IF('Prop F'!H926="","",'Prop F'!H926)</f>
        <v/>
      </c>
      <c r="J1607" s="315" t="str">
        <f>IF('Prop F'!I926="","",'Prop F'!I926)</f>
        <v/>
      </c>
      <c r="K1607" s="315" t="str">
        <f>IF('Prop F'!J926="","",'Prop F'!J926)</f>
        <v/>
      </c>
      <c r="L1607" s="315" t="str">
        <f>IF('Prop F'!K926="","",'Prop F'!K926)</f>
        <v/>
      </c>
      <c r="M1607" s="315" t="str">
        <f>IF('Prop F'!L926="","",'Prop F'!L926)</f>
        <v/>
      </c>
      <c r="N1607" s="315" t="str">
        <f>IF('Prop F'!M926="","",'Prop F'!M926)</f>
        <v/>
      </c>
      <c r="O1607" s="315" t="str">
        <f>IF('Prop F'!N926="","",'Prop F'!N926)</f>
        <v/>
      </c>
      <c r="P1607" s="315" t="str">
        <f>IF('Prop F'!O926="","",'Prop F'!O926)</f>
        <v/>
      </c>
    </row>
    <row r="1608" spans="1:16" x14ac:dyDescent="0.2">
      <c r="A1608" s="45"/>
      <c r="B1608" s="728" t="str">
        <f>IF('Prop F'!B927="","",'Prop F'!B927)</f>
        <v/>
      </c>
      <c r="C1608" s="729"/>
      <c r="D1608" s="315" t="str">
        <f>IF('Prop F'!C927="","",'Prop F'!C927)</f>
        <v/>
      </c>
      <c r="E1608" s="315" t="str">
        <f>IF('Prop F'!D927="","",'Prop F'!D927)</f>
        <v/>
      </c>
      <c r="F1608" s="315" t="str">
        <f>IF('Prop F'!E927="","",'Prop F'!E927)</f>
        <v/>
      </c>
      <c r="G1608" s="315" t="str">
        <f>IF('Prop F'!F927="","",'Prop F'!F927)</f>
        <v/>
      </c>
      <c r="H1608" s="315" t="str">
        <f>IF('Prop F'!G927="","",'Prop F'!G927)</f>
        <v/>
      </c>
      <c r="I1608" s="315" t="str">
        <f>IF('Prop F'!H927="","",'Prop F'!H927)</f>
        <v/>
      </c>
      <c r="J1608" s="315" t="str">
        <f>IF('Prop F'!I927="","",'Prop F'!I927)</f>
        <v/>
      </c>
      <c r="K1608" s="315" t="str">
        <f>IF('Prop F'!J927="","",'Prop F'!J927)</f>
        <v/>
      </c>
      <c r="L1608" s="315" t="str">
        <f>IF('Prop F'!K927="","",'Prop F'!K927)</f>
        <v/>
      </c>
      <c r="M1608" s="315" t="str">
        <f>IF('Prop F'!L927="","",'Prop F'!L927)</f>
        <v/>
      </c>
      <c r="N1608" s="315" t="str">
        <f>IF('Prop F'!M927="","",'Prop F'!M927)</f>
        <v/>
      </c>
      <c r="O1608" s="315" t="str">
        <f>IF('Prop F'!N927="","",'Prop F'!N927)</f>
        <v/>
      </c>
      <c r="P1608" s="315" t="str">
        <f>IF('Prop F'!O927="","",'Prop F'!O927)</f>
        <v/>
      </c>
    </row>
    <row r="1609" spans="1:16" x14ac:dyDescent="0.2">
      <c r="A1609" s="45"/>
      <c r="B1609" s="728" t="str">
        <f>IF('Prop F'!B928="","",'Prop F'!B928)</f>
        <v/>
      </c>
      <c r="C1609" s="729"/>
      <c r="D1609" s="315" t="str">
        <f>IF('Prop F'!C928="","",'Prop F'!C928)</f>
        <v/>
      </c>
      <c r="E1609" s="315" t="str">
        <f>IF('Prop F'!D928="","",'Prop F'!D928)</f>
        <v/>
      </c>
      <c r="F1609" s="315" t="str">
        <f>IF('Prop F'!E928="","",'Prop F'!E928)</f>
        <v/>
      </c>
      <c r="G1609" s="315" t="str">
        <f>IF('Prop F'!F928="","",'Prop F'!F928)</f>
        <v/>
      </c>
      <c r="H1609" s="315" t="str">
        <f>IF('Prop F'!G928="","",'Prop F'!G928)</f>
        <v/>
      </c>
      <c r="I1609" s="315" t="str">
        <f>IF('Prop F'!H928="","",'Prop F'!H928)</f>
        <v/>
      </c>
      <c r="J1609" s="315" t="str">
        <f>IF('Prop F'!I928="","",'Prop F'!I928)</f>
        <v/>
      </c>
      <c r="K1609" s="315" t="str">
        <f>IF('Prop F'!J928="","",'Prop F'!J928)</f>
        <v/>
      </c>
      <c r="L1609" s="315" t="str">
        <f>IF('Prop F'!K928="","",'Prop F'!K928)</f>
        <v/>
      </c>
      <c r="M1609" s="315" t="str">
        <f>IF('Prop F'!L928="","",'Prop F'!L928)</f>
        <v/>
      </c>
      <c r="N1609" s="315" t="str">
        <f>IF('Prop F'!M928="","",'Prop F'!M928)</f>
        <v/>
      </c>
      <c r="O1609" s="315" t="str">
        <f>IF('Prop F'!N928="","",'Prop F'!N928)</f>
        <v/>
      </c>
      <c r="P1609" s="315" t="str">
        <f>IF('Prop F'!O928="","",'Prop F'!O928)</f>
        <v/>
      </c>
    </row>
    <row r="1610" spans="1:16" x14ac:dyDescent="0.2">
      <c r="A1610" s="45"/>
      <c r="B1610" s="728" t="str">
        <f>IF('Prop F'!B929="","",'Prop F'!B929)</f>
        <v/>
      </c>
      <c r="C1610" s="729"/>
      <c r="D1610" s="315" t="str">
        <f>IF('Prop F'!C929="","",'Prop F'!C929)</f>
        <v/>
      </c>
      <c r="E1610" s="315" t="str">
        <f>IF('Prop F'!D929="","",'Prop F'!D929)</f>
        <v/>
      </c>
      <c r="F1610" s="315" t="str">
        <f>IF('Prop F'!E929="","",'Prop F'!E929)</f>
        <v/>
      </c>
      <c r="G1610" s="315" t="str">
        <f>IF('Prop F'!F929="","",'Prop F'!F929)</f>
        <v/>
      </c>
      <c r="H1610" s="315" t="str">
        <f>IF('Prop F'!G929="","",'Prop F'!G929)</f>
        <v/>
      </c>
      <c r="I1610" s="315" t="str">
        <f>IF('Prop F'!H929="","",'Prop F'!H929)</f>
        <v/>
      </c>
      <c r="J1610" s="315" t="str">
        <f>IF('Prop F'!I929="","",'Prop F'!I929)</f>
        <v/>
      </c>
      <c r="K1610" s="315" t="str">
        <f>IF('Prop F'!J929="","",'Prop F'!J929)</f>
        <v/>
      </c>
      <c r="L1610" s="315" t="str">
        <f>IF('Prop F'!K929="","",'Prop F'!K929)</f>
        <v/>
      </c>
      <c r="M1610" s="315" t="str">
        <f>IF('Prop F'!L929="","",'Prop F'!L929)</f>
        <v/>
      </c>
      <c r="N1610" s="315" t="str">
        <f>IF('Prop F'!M929="","",'Prop F'!M929)</f>
        <v/>
      </c>
      <c r="O1610" s="315" t="str">
        <f>IF('Prop F'!N929="","",'Prop F'!N929)</f>
        <v/>
      </c>
      <c r="P1610" s="315" t="str">
        <f>IF('Prop F'!O929="","",'Prop F'!O929)</f>
        <v/>
      </c>
    </row>
    <row r="1611" spans="1:16" x14ac:dyDescent="0.2">
      <c r="A1611" s="45"/>
      <c r="B1611" s="728" t="str">
        <f>IF('Prop F'!B930="","",'Prop F'!B930)</f>
        <v/>
      </c>
      <c r="C1611" s="729"/>
      <c r="D1611" s="315" t="str">
        <f>IF('Prop F'!C930="","",'Prop F'!C930)</f>
        <v/>
      </c>
      <c r="E1611" s="315" t="str">
        <f>IF('Prop F'!D930="","",'Prop F'!D930)</f>
        <v/>
      </c>
      <c r="F1611" s="315" t="str">
        <f>IF('Prop F'!E930="","",'Prop F'!E930)</f>
        <v/>
      </c>
      <c r="G1611" s="315" t="str">
        <f>IF('Prop F'!F930="","",'Prop F'!F930)</f>
        <v/>
      </c>
      <c r="H1611" s="315" t="str">
        <f>IF('Prop F'!G930="","",'Prop F'!G930)</f>
        <v/>
      </c>
      <c r="I1611" s="315" t="str">
        <f>IF('Prop F'!H930="","",'Prop F'!H930)</f>
        <v/>
      </c>
      <c r="J1611" s="315" t="str">
        <f>IF('Prop F'!I930="","",'Prop F'!I930)</f>
        <v/>
      </c>
      <c r="K1611" s="315" t="str">
        <f>IF('Prop F'!J930="","",'Prop F'!J930)</f>
        <v/>
      </c>
      <c r="L1611" s="315" t="str">
        <f>IF('Prop F'!K930="","",'Prop F'!K930)</f>
        <v/>
      </c>
      <c r="M1611" s="315" t="str">
        <f>IF('Prop F'!L930="","",'Prop F'!L930)</f>
        <v/>
      </c>
      <c r="N1611" s="315" t="str">
        <f>IF('Prop F'!M930="","",'Prop F'!M930)</f>
        <v/>
      </c>
      <c r="O1611" s="315" t="str">
        <f>IF('Prop F'!N930="","",'Prop F'!N930)</f>
        <v/>
      </c>
      <c r="P1611" s="315" t="str">
        <f>IF('Prop F'!O930="","",'Prop F'!O930)</f>
        <v/>
      </c>
    </row>
    <row r="1612" spans="1:16" x14ac:dyDescent="0.2">
      <c r="A1612" s="45"/>
      <c r="B1612" s="728" t="str">
        <f>IF('Prop F'!B931="","",'Prop F'!B931)</f>
        <v/>
      </c>
      <c r="C1612" s="729"/>
      <c r="D1612" s="315" t="str">
        <f>IF('Prop F'!C931="","",'Prop F'!C931)</f>
        <v/>
      </c>
      <c r="E1612" s="315" t="str">
        <f>IF('Prop F'!D931="","",'Prop F'!D931)</f>
        <v/>
      </c>
      <c r="F1612" s="315" t="str">
        <f>IF('Prop F'!E931="","",'Prop F'!E931)</f>
        <v/>
      </c>
      <c r="G1612" s="315" t="str">
        <f>IF('Prop F'!F931="","",'Prop F'!F931)</f>
        <v/>
      </c>
      <c r="H1612" s="315" t="str">
        <f>IF('Prop F'!G931="","",'Prop F'!G931)</f>
        <v/>
      </c>
      <c r="I1612" s="315" t="str">
        <f>IF('Prop F'!H931="","",'Prop F'!H931)</f>
        <v/>
      </c>
      <c r="J1612" s="315" t="str">
        <f>IF('Prop F'!I931="","",'Prop F'!I931)</f>
        <v/>
      </c>
      <c r="K1612" s="315" t="str">
        <f>IF('Prop F'!J931="","",'Prop F'!J931)</f>
        <v/>
      </c>
      <c r="L1612" s="315" t="str">
        <f>IF('Prop F'!K931="","",'Prop F'!K931)</f>
        <v/>
      </c>
      <c r="M1612" s="315" t="str">
        <f>IF('Prop F'!L931="","",'Prop F'!L931)</f>
        <v/>
      </c>
      <c r="N1612" s="315" t="str">
        <f>IF('Prop F'!M931="","",'Prop F'!M931)</f>
        <v/>
      </c>
      <c r="O1612" s="315" t="str">
        <f>IF('Prop F'!N931="","",'Prop F'!N931)</f>
        <v/>
      </c>
      <c r="P1612" s="315" t="str">
        <f>IF('Prop F'!O931="","",'Prop F'!O931)</f>
        <v/>
      </c>
    </row>
    <row r="1613" spans="1:16" x14ac:dyDescent="0.2">
      <c r="A1613" s="45"/>
      <c r="B1613" s="728" t="str">
        <f>IF('Prop F'!B932="","",'Prop F'!B932)</f>
        <v/>
      </c>
      <c r="C1613" s="729"/>
      <c r="D1613" s="315" t="str">
        <f>IF('Prop F'!C932="","",'Prop F'!C932)</f>
        <v/>
      </c>
      <c r="E1613" s="315" t="str">
        <f>IF('Prop F'!D932="","",'Prop F'!D932)</f>
        <v/>
      </c>
      <c r="F1613" s="315" t="str">
        <f>IF('Prop F'!E932="","",'Prop F'!E932)</f>
        <v/>
      </c>
      <c r="G1613" s="315" t="str">
        <f>IF('Prop F'!F932="","",'Prop F'!F932)</f>
        <v/>
      </c>
      <c r="H1613" s="315" t="str">
        <f>IF('Prop F'!G932="","",'Prop F'!G932)</f>
        <v/>
      </c>
      <c r="I1613" s="315" t="str">
        <f>IF('Prop F'!H932="","",'Prop F'!H932)</f>
        <v/>
      </c>
      <c r="J1613" s="315" t="str">
        <f>IF('Prop F'!I932="","",'Prop F'!I932)</f>
        <v/>
      </c>
      <c r="K1613" s="315" t="str">
        <f>IF('Prop F'!J932="","",'Prop F'!J932)</f>
        <v/>
      </c>
      <c r="L1613" s="315" t="str">
        <f>IF('Prop F'!K932="","",'Prop F'!K932)</f>
        <v/>
      </c>
      <c r="M1613" s="315" t="str">
        <f>IF('Prop F'!L932="","",'Prop F'!L932)</f>
        <v/>
      </c>
      <c r="N1613" s="315" t="str">
        <f>IF('Prop F'!M932="","",'Prop F'!M932)</f>
        <v/>
      </c>
      <c r="O1613" s="315" t="str">
        <f>IF('Prop F'!N932="","",'Prop F'!N932)</f>
        <v/>
      </c>
      <c r="P1613" s="315" t="str">
        <f>IF('Prop F'!O932="","",'Prop F'!O932)</f>
        <v/>
      </c>
    </row>
    <row r="1614" spans="1:16" x14ac:dyDescent="0.2">
      <c r="A1614" s="45"/>
      <c r="B1614" s="728" t="str">
        <f>IF('Prop F'!B933="","",'Prop F'!B933)</f>
        <v/>
      </c>
      <c r="C1614" s="729"/>
      <c r="D1614" s="315" t="str">
        <f>IF('Prop F'!C933="","",'Prop F'!C933)</f>
        <v/>
      </c>
      <c r="E1614" s="315" t="str">
        <f>IF('Prop F'!D933="","",'Prop F'!D933)</f>
        <v/>
      </c>
      <c r="F1614" s="315" t="str">
        <f>IF('Prop F'!E933="","",'Prop F'!E933)</f>
        <v/>
      </c>
      <c r="G1614" s="315" t="str">
        <f>IF('Prop F'!F933="","",'Prop F'!F933)</f>
        <v/>
      </c>
      <c r="H1614" s="315" t="str">
        <f>IF('Prop F'!G933="","",'Prop F'!G933)</f>
        <v/>
      </c>
      <c r="I1614" s="315" t="str">
        <f>IF('Prop F'!H933="","",'Prop F'!H933)</f>
        <v/>
      </c>
      <c r="J1614" s="315" t="str">
        <f>IF('Prop F'!I933="","",'Prop F'!I933)</f>
        <v/>
      </c>
      <c r="K1614" s="315" t="str">
        <f>IF('Prop F'!J933="","",'Prop F'!J933)</f>
        <v/>
      </c>
      <c r="L1614" s="315" t="str">
        <f>IF('Prop F'!K933="","",'Prop F'!K933)</f>
        <v/>
      </c>
      <c r="M1614" s="315" t="str">
        <f>IF('Prop F'!L933="","",'Prop F'!L933)</f>
        <v/>
      </c>
      <c r="N1614" s="315" t="str">
        <f>IF('Prop F'!M933="","",'Prop F'!M933)</f>
        <v/>
      </c>
      <c r="O1614" s="315" t="str">
        <f>IF('Prop F'!N933="","",'Prop F'!N933)</f>
        <v/>
      </c>
      <c r="P1614" s="315" t="str">
        <f>IF('Prop F'!O933="","",'Prop F'!O933)</f>
        <v/>
      </c>
    </row>
    <row r="1615" spans="1:16" x14ac:dyDescent="0.2">
      <c r="A1615" s="45"/>
      <c r="B1615" s="728" t="str">
        <f>IF('Prop F'!B934="","",'Prop F'!B934)</f>
        <v/>
      </c>
      <c r="C1615" s="729"/>
      <c r="D1615" s="315" t="str">
        <f>IF('Prop F'!C934="","",'Prop F'!C934)</f>
        <v/>
      </c>
      <c r="E1615" s="315" t="str">
        <f>IF('Prop F'!D934="","",'Prop F'!D934)</f>
        <v/>
      </c>
      <c r="F1615" s="315" t="str">
        <f>IF('Prop F'!E934="","",'Prop F'!E934)</f>
        <v/>
      </c>
      <c r="G1615" s="315" t="str">
        <f>IF('Prop F'!F934="","",'Prop F'!F934)</f>
        <v/>
      </c>
      <c r="H1615" s="315" t="str">
        <f>IF('Prop F'!G934="","",'Prop F'!G934)</f>
        <v/>
      </c>
      <c r="I1615" s="315" t="str">
        <f>IF('Prop F'!H934="","",'Prop F'!H934)</f>
        <v/>
      </c>
      <c r="J1615" s="315" t="str">
        <f>IF('Prop F'!I934="","",'Prop F'!I934)</f>
        <v/>
      </c>
      <c r="K1615" s="315" t="str">
        <f>IF('Prop F'!J934="","",'Prop F'!J934)</f>
        <v/>
      </c>
      <c r="L1615" s="315" t="str">
        <f>IF('Prop F'!K934="","",'Prop F'!K934)</f>
        <v/>
      </c>
      <c r="M1615" s="315" t="str">
        <f>IF('Prop F'!L934="","",'Prop F'!L934)</f>
        <v/>
      </c>
      <c r="N1615" s="315" t="str">
        <f>IF('Prop F'!M934="","",'Prop F'!M934)</f>
        <v/>
      </c>
      <c r="O1615" s="315" t="str">
        <f>IF('Prop F'!N934="","",'Prop F'!N934)</f>
        <v/>
      </c>
      <c r="P1615" s="315" t="str">
        <f>IF('Prop F'!O934="","",'Prop F'!O934)</f>
        <v/>
      </c>
    </row>
    <row r="1616" spans="1:16" x14ac:dyDescent="0.2">
      <c r="A1616" s="45"/>
      <c r="B1616" s="728" t="str">
        <f>IF('Prop F'!B935="","",'Prop F'!B935)</f>
        <v/>
      </c>
      <c r="C1616" s="729"/>
      <c r="D1616" s="315" t="str">
        <f>IF('Prop F'!C935="","",'Prop F'!C935)</f>
        <v/>
      </c>
      <c r="E1616" s="315" t="str">
        <f>IF('Prop F'!D935="","",'Prop F'!D935)</f>
        <v/>
      </c>
      <c r="F1616" s="315" t="str">
        <f>IF('Prop F'!E935="","",'Prop F'!E935)</f>
        <v/>
      </c>
      <c r="G1616" s="315" t="str">
        <f>IF('Prop F'!F935="","",'Prop F'!F935)</f>
        <v/>
      </c>
      <c r="H1616" s="315" t="str">
        <f>IF('Prop F'!G935="","",'Prop F'!G935)</f>
        <v/>
      </c>
      <c r="I1616" s="315" t="str">
        <f>IF('Prop F'!H935="","",'Prop F'!H935)</f>
        <v/>
      </c>
      <c r="J1616" s="315" t="str">
        <f>IF('Prop F'!I935="","",'Prop F'!I935)</f>
        <v/>
      </c>
      <c r="K1616" s="315" t="str">
        <f>IF('Prop F'!J935="","",'Prop F'!J935)</f>
        <v/>
      </c>
      <c r="L1616" s="315" t="str">
        <f>IF('Prop F'!K935="","",'Prop F'!K935)</f>
        <v/>
      </c>
      <c r="M1616" s="315" t="str">
        <f>IF('Prop F'!L935="","",'Prop F'!L935)</f>
        <v/>
      </c>
      <c r="N1616" s="315" t="str">
        <f>IF('Prop F'!M935="","",'Prop F'!M935)</f>
        <v/>
      </c>
      <c r="O1616" s="315" t="str">
        <f>IF('Prop F'!N935="","",'Prop F'!N935)</f>
        <v/>
      </c>
      <c r="P1616" s="315" t="str">
        <f>IF('Prop F'!O935="","",'Prop F'!O935)</f>
        <v/>
      </c>
    </row>
    <row r="1617" spans="1:16" x14ac:dyDescent="0.2">
      <c r="A1617" s="45"/>
      <c r="B1617" s="45"/>
      <c r="C1617" s="45"/>
      <c r="D1617" s="45"/>
      <c r="E1617" s="45"/>
      <c r="F1617" s="45"/>
      <c r="G1617" s="45"/>
      <c r="H1617" s="45"/>
      <c r="I1617" s="45"/>
      <c r="J1617" s="45"/>
      <c r="K1617" s="45"/>
      <c r="L1617" s="45"/>
    </row>
    <row r="1618" spans="1:16" x14ac:dyDescent="0.2">
      <c r="A1618" s="45"/>
      <c r="B1618" s="45"/>
      <c r="C1618" s="45"/>
      <c r="D1618" s="45"/>
      <c r="E1618" s="45"/>
      <c r="F1618" s="45"/>
      <c r="G1618" s="45"/>
      <c r="H1618" s="45"/>
      <c r="I1618" s="45"/>
      <c r="J1618" s="45"/>
      <c r="K1618" s="45"/>
      <c r="L1618" s="45"/>
    </row>
    <row r="1619" spans="1:16" ht="12.75" customHeight="1" x14ac:dyDescent="0.2">
      <c r="C1619" s="441" t="s">
        <v>242</v>
      </c>
      <c r="D1619" s="441"/>
      <c r="E1619" s="441"/>
      <c r="F1619" s="441"/>
      <c r="G1619" s="718" t="str">
        <f>IF('Prop F'!$D$938="","",'Prop F'!$D$938)</f>
        <v/>
      </c>
      <c r="H1619" s="45"/>
      <c r="K1619" s="745" t="s">
        <v>262</v>
      </c>
      <c r="L1619" s="746"/>
      <c r="M1619" s="746"/>
      <c r="N1619" s="746"/>
      <c r="O1619" s="747"/>
    </row>
    <row r="1620" spans="1:16" x14ac:dyDescent="0.2">
      <c r="A1620" s="45"/>
      <c r="B1620" s="45"/>
      <c r="C1620" s="441"/>
      <c r="D1620" s="441"/>
      <c r="E1620" s="441"/>
      <c r="F1620" s="441"/>
      <c r="G1620" s="719"/>
      <c r="K1620" s="707" t="str">
        <f>IF('Prop F'!$K$938="","",'Prop F'!$K$938)</f>
        <v/>
      </c>
      <c r="L1620" s="708"/>
      <c r="M1620" s="708"/>
      <c r="N1620" s="708"/>
      <c r="O1620" s="708"/>
      <c r="P1620" s="709"/>
    </row>
    <row r="1621" spans="1:16" x14ac:dyDescent="0.2">
      <c r="A1621" s="45"/>
      <c r="B1621" s="45"/>
      <c r="C1621" s="441"/>
      <c r="D1621" s="441"/>
      <c r="E1621" s="441"/>
      <c r="F1621" s="441"/>
      <c r="G1621" s="719"/>
      <c r="K1621" s="710"/>
      <c r="L1621" s="711"/>
      <c r="M1621" s="711"/>
      <c r="N1621" s="711"/>
      <c r="O1621" s="711"/>
      <c r="P1621" s="712"/>
    </row>
    <row r="1622" spans="1:16" x14ac:dyDescent="0.2">
      <c r="A1622" s="45"/>
      <c r="B1622" s="45"/>
      <c r="C1622" s="441"/>
      <c r="D1622" s="441"/>
      <c r="E1622" s="441"/>
      <c r="F1622" s="441"/>
      <c r="G1622" s="720"/>
      <c r="K1622" s="713"/>
      <c r="L1622" s="714"/>
      <c r="M1622" s="714"/>
      <c r="N1622" s="714"/>
      <c r="O1622" s="714"/>
      <c r="P1622" s="715"/>
    </row>
    <row r="1623" spans="1:16" x14ac:dyDescent="0.2">
      <c r="A1623" s="45"/>
      <c r="B1623" s="45"/>
      <c r="C1623" s="45"/>
      <c r="D1623" s="45"/>
      <c r="E1623" s="45"/>
      <c r="F1623" s="45"/>
    </row>
    <row r="1624" spans="1:16" ht="12.75" customHeight="1" x14ac:dyDescent="0.2">
      <c r="A1624" s="45"/>
      <c r="B1624" s="45"/>
      <c r="C1624" s="721" t="s">
        <v>154</v>
      </c>
      <c r="D1624" s="722"/>
      <c r="E1624" s="722"/>
      <c r="F1624" s="722"/>
      <c r="G1624" s="723"/>
      <c r="K1624" s="721" t="s">
        <v>155</v>
      </c>
      <c r="L1624" s="722"/>
      <c r="M1624" s="723"/>
      <c r="N1624" s="45"/>
      <c r="O1624" s="45"/>
    </row>
    <row r="1625" spans="1:16" x14ac:dyDescent="0.2">
      <c r="A1625" s="45"/>
      <c r="B1625" s="45"/>
      <c r="C1625" s="707" t="str">
        <f>IF('Prop F'!$D$944="","",'Prop F'!$D$944)</f>
        <v/>
      </c>
      <c r="D1625" s="708"/>
      <c r="E1625" s="708"/>
      <c r="F1625" s="708"/>
      <c r="G1625" s="708"/>
      <c r="H1625" s="709"/>
      <c r="K1625" s="707" t="str">
        <f>IF('Prop F'!$K$944="","",'Prop F'!$K$944)</f>
        <v/>
      </c>
      <c r="L1625" s="708"/>
      <c r="M1625" s="708"/>
      <c r="N1625" s="708"/>
      <c r="O1625" s="708"/>
      <c r="P1625" s="709"/>
    </row>
    <row r="1626" spans="1:16" x14ac:dyDescent="0.2">
      <c r="A1626" s="45"/>
      <c r="B1626" s="45"/>
      <c r="C1626" s="710"/>
      <c r="D1626" s="711"/>
      <c r="E1626" s="711"/>
      <c r="F1626" s="711"/>
      <c r="G1626" s="711"/>
      <c r="H1626" s="712"/>
      <c r="K1626" s="710"/>
      <c r="L1626" s="711"/>
      <c r="M1626" s="711"/>
      <c r="N1626" s="711"/>
      <c r="O1626" s="711"/>
      <c r="P1626" s="712"/>
    </row>
    <row r="1627" spans="1:16" x14ac:dyDescent="0.2">
      <c r="A1627" s="45"/>
      <c r="B1627" s="45"/>
      <c r="C1627" s="710"/>
      <c r="D1627" s="711"/>
      <c r="E1627" s="711"/>
      <c r="F1627" s="711"/>
      <c r="G1627" s="711"/>
      <c r="H1627" s="712"/>
      <c r="K1627" s="710"/>
      <c r="L1627" s="711"/>
      <c r="M1627" s="711"/>
      <c r="N1627" s="711"/>
      <c r="O1627" s="711"/>
      <c r="P1627" s="712"/>
    </row>
    <row r="1628" spans="1:16" x14ac:dyDescent="0.2">
      <c r="A1628" s="45"/>
      <c r="B1628" s="45"/>
      <c r="C1628" s="710"/>
      <c r="D1628" s="711"/>
      <c r="E1628" s="711"/>
      <c r="F1628" s="711"/>
      <c r="G1628" s="711"/>
      <c r="H1628" s="712"/>
      <c r="K1628" s="710"/>
      <c r="L1628" s="711"/>
      <c r="M1628" s="711"/>
      <c r="N1628" s="711"/>
      <c r="O1628" s="711"/>
      <c r="P1628" s="712"/>
    </row>
    <row r="1629" spans="1:16" x14ac:dyDescent="0.2">
      <c r="A1629" s="45"/>
      <c r="B1629" s="45"/>
      <c r="C1629" s="710"/>
      <c r="D1629" s="711"/>
      <c r="E1629" s="711"/>
      <c r="F1629" s="711"/>
      <c r="G1629" s="711"/>
      <c r="H1629" s="712"/>
      <c r="K1629" s="710"/>
      <c r="L1629" s="711"/>
      <c r="M1629" s="711"/>
      <c r="N1629" s="711"/>
      <c r="O1629" s="711"/>
      <c r="P1629" s="712"/>
    </row>
    <row r="1630" spans="1:16" ht="12.75" customHeight="1" x14ac:dyDescent="0.2">
      <c r="A1630" s="45"/>
      <c r="B1630" s="45"/>
      <c r="C1630" s="710"/>
      <c r="D1630" s="711"/>
      <c r="E1630" s="711"/>
      <c r="F1630" s="711"/>
      <c r="G1630" s="711"/>
      <c r="H1630" s="712"/>
      <c r="J1630" s="45"/>
      <c r="K1630" s="710"/>
      <c r="L1630" s="711"/>
      <c r="M1630" s="711"/>
      <c r="N1630" s="711"/>
      <c r="O1630" s="711"/>
      <c r="P1630" s="712"/>
    </row>
    <row r="1631" spans="1:16" ht="12.75" customHeight="1" x14ac:dyDescent="0.2">
      <c r="A1631" s="45"/>
      <c r="B1631" s="45"/>
      <c r="C1631" s="713"/>
      <c r="D1631" s="714"/>
      <c r="E1631" s="714"/>
      <c r="F1631" s="714"/>
      <c r="G1631" s="714"/>
      <c r="H1631" s="715"/>
      <c r="K1631" s="713"/>
      <c r="L1631" s="714"/>
      <c r="M1631" s="714"/>
      <c r="N1631" s="714"/>
      <c r="O1631" s="714"/>
      <c r="P1631" s="715"/>
    </row>
    <row r="1632" spans="1:16" x14ac:dyDescent="0.2">
      <c r="A1632" s="45"/>
      <c r="B1632" s="45"/>
      <c r="J1632" s="45"/>
    </row>
    <row r="1633" spans="1:16" x14ac:dyDescent="0.2">
      <c r="A1633" s="45"/>
      <c r="B1633" s="45"/>
      <c r="C1633" s="45"/>
      <c r="D1633" s="45"/>
      <c r="E1633" s="45"/>
      <c r="F1633" s="45"/>
      <c r="J1633" s="45"/>
      <c r="K1633" s="45"/>
      <c r="L1633" s="45"/>
    </row>
    <row r="1634" spans="1:16" ht="15" x14ac:dyDescent="0.25">
      <c r="A1634" s="45"/>
      <c r="B1634" s="203" t="s">
        <v>207</v>
      </c>
      <c r="C1634" s="45"/>
      <c r="D1634" s="45"/>
      <c r="E1634" s="45"/>
      <c r="F1634" s="45"/>
      <c r="J1634" s="45"/>
      <c r="K1634" s="45"/>
      <c r="L1634" s="45"/>
    </row>
    <row r="1635" spans="1:16" ht="12.75" customHeight="1" x14ac:dyDescent="0.2">
      <c r="A1635" s="45"/>
      <c r="B1635" s="45"/>
      <c r="C1635" s="45"/>
      <c r="D1635" s="45"/>
      <c r="E1635" s="45"/>
      <c r="F1635" s="45"/>
      <c r="J1635" s="45"/>
      <c r="K1635" s="45"/>
      <c r="L1635" s="45"/>
    </row>
    <row r="1636" spans="1:16" ht="12.75" customHeight="1" x14ac:dyDescent="0.2">
      <c r="A1636" s="45"/>
      <c r="B1636" s="45"/>
      <c r="C1636" s="457" t="s">
        <v>132</v>
      </c>
      <c r="D1636" s="457"/>
      <c r="E1636" s="457"/>
      <c r="F1636" s="458"/>
      <c r="G1636" s="718" t="str">
        <f>IF('Prop F'!$D$953="","",'Prop F'!$D$953)</f>
        <v>Sim</v>
      </c>
      <c r="J1636" s="426" t="s">
        <v>133</v>
      </c>
      <c r="K1636" s="426"/>
      <c r="L1636" s="426"/>
      <c r="M1636" s="427"/>
      <c r="N1636" s="718" t="str">
        <f>IF('Prop F'!$K$953="","",'Prop F'!$K$953)</f>
        <v/>
      </c>
    </row>
    <row r="1637" spans="1:16" x14ac:dyDescent="0.2">
      <c r="A1637" s="45"/>
      <c r="B1637" s="45"/>
      <c r="C1637" s="457"/>
      <c r="D1637" s="457"/>
      <c r="E1637" s="457"/>
      <c r="F1637" s="458"/>
      <c r="G1637" s="719"/>
      <c r="J1637" s="426"/>
      <c r="K1637" s="426"/>
      <c r="L1637" s="426"/>
      <c r="M1637" s="427"/>
      <c r="N1637" s="719"/>
    </row>
    <row r="1638" spans="1:16" x14ac:dyDescent="0.2">
      <c r="A1638" s="45"/>
      <c r="B1638" s="45"/>
      <c r="C1638" s="457"/>
      <c r="D1638" s="457"/>
      <c r="E1638" s="457"/>
      <c r="F1638" s="458"/>
      <c r="G1638" s="720"/>
      <c r="J1638" s="426"/>
      <c r="K1638" s="426"/>
      <c r="L1638" s="426"/>
      <c r="M1638" s="427"/>
      <c r="N1638" s="720"/>
    </row>
    <row r="1639" spans="1:16" x14ac:dyDescent="0.2">
      <c r="A1639" s="45"/>
      <c r="B1639" s="45"/>
      <c r="C1639" s="45"/>
      <c r="D1639" s="45"/>
      <c r="E1639" s="45"/>
      <c r="F1639" s="45"/>
      <c r="J1639" s="45"/>
      <c r="K1639" s="45"/>
      <c r="L1639" s="45"/>
    </row>
    <row r="1640" spans="1:16" x14ac:dyDescent="0.2">
      <c r="A1640" s="45"/>
      <c r="B1640" s="45"/>
      <c r="C1640" s="45"/>
      <c r="D1640" s="45"/>
      <c r="E1640" s="45"/>
      <c r="F1640" s="45"/>
      <c r="J1640" s="45"/>
      <c r="K1640" s="730" t="s">
        <v>212</v>
      </c>
      <c r="L1640" s="731"/>
      <c r="M1640" s="731"/>
      <c r="N1640" s="731"/>
      <c r="O1640" s="732"/>
    </row>
    <row r="1641" spans="1:16" x14ac:dyDescent="0.2">
      <c r="A1641" s="45"/>
      <c r="B1641" s="45"/>
      <c r="C1641" s="45"/>
      <c r="D1641" s="45"/>
      <c r="E1641" s="45"/>
      <c r="F1641" s="45"/>
      <c r="J1641" s="45"/>
      <c r="K1641" s="733"/>
      <c r="L1641" s="734"/>
      <c r="M1641" s="734"/>
      <c r="N1641" s="734"/>
      <c r="O1641" s="735"/>
    </row>
    <row r="1642" spans="1:16" ht="12.75" customHeight="1" x14ac:dyDescent="0.2">
      <c r="A1642" s="45"/>
      <c r="B1642" s="45"/>
      <c r="C1642" s="721" t="s">
        <v>131</v>
      </c>
      <c r="D1642" s="722"/>
      <c r="E1642" s="722"/>
      <c r="F1642" s="722"/>
      <c r="G1642" s="723"/>
      <c r="J1642" s="45"/>
      <c r="K1642" s="736"/>
      <c r="L1642" s="737"/>
      <c r="M1642" s="737"/>
      <c r="N1642" s="737"/>
      <c r="O1642" s="738"/>
    </row>
    <row r="1643" spans="1:16" x14ac:dyDescent="0.2">
      <c r="A1643" s="45"/>
      <c r="B1643" s="45"/>
      <c r="C1643" s="707" t="str">
        <f>IF('Prop F'!$D$955="","",'Prop F'!$D$955)</f>
        <v/>
      </c>
      <c r="D1643" s="708"/>
      <c r="E1643" s="708"/>
      <c r="F1643" s="708"/>
      <c r="G1643" s="708"/>
      <c r="H1643" s="709"/>
      <c r="J1643" s="45"/>
      <c r="K1643" s="748" t="str">
        <f>IF('Prop F'!$K$955="","",'Prop F'!$K$955)</f>
        <v/>
      </c>
      <c r="L1643" s="749"/>
      <c r="M1643" s="749"/>
      <c r="N1643" s="749"/>
      <c r="O1643" s="749"/>
      <c r="P1643" s="750"/>
    </row>
    <row r="1644" spans="1:16" x14ac:dyDescent="0.2">
      <c r="A1644" s="45"/>
      <c r="B1644" s="45"/>
      <c r="C1644" s="710"/>
      <c r="D1644" s="711"/>
      <c r="E1644" s="711"/>
      <c r="F1644" s="711"/>
      <c r="G1644" s="711"/>
      <c r="H1644" s="712"/>
      <c r="J1644" s="45"/>
      <c r="K1644" s="751"/>
      <c r="L1644" s="752"/>
      <c r="M1644" s="752"/>
      <c r="N1644" s="752"/>
      <c r="O1644" s="752"/>
      <c r="P1644" s="753"/>
    </row>
    <row r="1645" spans="1:16" x14ac:dyDescent="0.2">
      <c r="A1645" s="45"/>
      <c r="B1645" s="45"/>
      <c r="C1645" s="710"/>
      <c r="D1645" s="711"/>
      <c r="E1645" s="711"/>
      <c r="F1645" s="711"/>
      <c r="G1645" s="711"/>
      <c r="H1645" s="712"/>
      <c r="J1645" s="45"/>
      <c r="K1645" s="751"/>
      <c r="L1645" s="752"/>
      <c r="M1645" s="752"/>
      <c r="N1645" s="752"/>
      <c r="O1645" s="752"/>
      <c r="P1645" s="753"/>
    </row>
    <row r="1646" spans="1:16" x14ac:dyDescent="0.2">
      <c r="A1646" s="45"/>
      <c r="B1646" s="45"/>
      <c r="C1646" s="710"/>
      <c r="D1646" s="711"/>
      <c r="E1646" s="711"/>
      <c r="F1646" s="711"/>
      <c r="G1646" s="711"/>
      <c r="H1646" s="712"/>
      <c r="J1646" s="45"/>
      <c r="K1646" s="751"/>
      <c r="L1646" s="752"/>
      <c r="M1646" s="752"/>
      <c r="N1646" s="752"/>
      <c r="O1646" s="752"/>
      <c r="P1646" s="753"/>
    </row>
    <row r="1647" spans="1:16" x14ac:dyDescent="0.2">
      <c r="A1647" s="45"/>
      <c r="B1647" s="45"/>
      <c r="C1647" s="710"/>
      <c r="D1647" s="711"/>
      <c r="E1647" s="711"/>
      <c r="F1647" s="711"/>
      <c r="G1647" s="711"/>
      <c r="H1647" s="712"/>
      <c r="J1647" s="45"/>
      <c r="K1647" s="751"/>
      <c r="L1647" s="752"/>
      <c r="M1647" s="752"/>
      <c r="N1647" s="752"/>
      <c r="O1647" s="752"/>
      <c r="P1647" s="753"/>
    </row>
    <row r="1648" spans="1:16" x14ac:dyDescent="0.2">
      <c r="A1648" s="45"/>
      <c r="B1648" s="45"/>
      <c r="C1648" s="710"/>
      <c r="D1648" s="711"/>
      <c r="E1648" s="711"/>
      <c r="F1648" s="711"/>
      <c r="G1648" s="711"/>
      <c r="H1648" s="712"/>
      <c r="J1648" s="45"/>
      <c r="K1648" s="751"/>
      <c r="L1648" s="752"/>
      <c r="M1648" s="752"/>
      <c r="N1648" s="752"/>
      <c r="O1648" s="752"/>
      <c r="P1648" s="753"/>
    </row>
    <row r="1649" spans="1:16" x14ac:dyDescent="0.2">
      <c r="A1649" s="45"/>
      <c r="B1649" s="45"/>
      <c r="C1649" s="713"/>
      <c r="D1649" s="714"/>
      <c r="E1649" s="714"/>
      <c r="F1649" s="714"/>
      <c r="G1649" s="714"/>
      <c r="H1649" s="715"/>
      <c r="J1649" s="45"/>
      <c r="K1649" s="754"/>
      <c r="L1649" s="755"/>
      <c r="M1649" s="755"/>
      <c r="N1649" s="755"/>
      <c r="O1649" s="755"/>
      <c r="P1649" s="756"/>
    </row>
    <row r="1650" spans="1:16" x14ac:dyDescent="0.2">
      <c r="A1650" s="45"/>
      <c r="B1650" s="45"/>
      <c r="C1650" s="45"/>
      <c r="D1650" s="45"/>
      <c r="E1650" s="45"/>
      <c r="F1650" s="45"/>
      <c r="J1650" s="45"/>
      <c r="K1650" s="45"/>
      <c r="L1650" s="45"/>
    </row>
    <row r="1651" spans="1:16" x14ac:dyDescent="0.2">
      <c r="A1651" s="45"/>
      <c r="B1651" s="45"/>
      <c r="C1651" s="457" t="s">
        <v>134</v>
      </c>
      <c r="D1651" s="457"/>
      <c r="E1651" s="457"/>
      <c r="F1651" s="458"/>
      <c r="G1651" s="718" t="str">
        <f>IF('Prop F'!$D$961="","",'Prop F'!$D$961)</f>
        <v/>
      </c>
      <c r="J1651" s="426" t="s">
        <v>135</v>
      </c>
      <c r="K1651" s="426"/>
      <c r="L1651" s="426"/>
      <c r="M1651" s="427"/>
      <c r="N1651" s="718" t="str">
        <f>IF('Prop F'!$K$961="","",'Prop F'!$K$961)</f>
        <v/>
      </c>
    </row>
    <row r="1652" spans="1:16" x14ac:dyDescent="0.2">
      <c r="A1652" s="45"/>
      <c r="B1652" s="45"/>
      <c r="C1652" s="457"/>
      <c r="D1652" s="457"/>
      <c r="E1652" s="457"/>
      <c r="F1652" s="458"/>
      <c r="G1652" s="719"/>
      <c r="J1652" s="426"/>
      <c r="K1652" s="426"/>
      <c r="L1652" s="426"/>
      <c r="M1652" s="427"/>
      <c r="N1652" s="719"/>
    </row>
    <row r="1653" spans="1:16" x14ac:dyDescent="0.2">
      <c r="A1653" s="45"/>
      <c r="B1653" s="45"/>
      <c r="C1653" s="457"/>
      <c r="D1653" s="457"/>
      <c r="E1653" s="457"/>
      <c r="F1653" s="458"/>
      <c r="G1653" s="720"/>
      <c r="J1653" s="426"/>
      <c r="K1653" s="426"/>
      <c r="L1653" s="426"/>
      <c r="M1653" s="427"/>
      <c r="N1653" s="720"/>
    </row>
    <row r="1654" spans="1:16" x14ac:dyDescent="0.2">
      <c r="A1654" s="45"/>
      <c r="B1654" s="45"/>
      <c r="C1654" s="45"/>
      <c r="D1654" s="45"/>
      <c r="E1654" s="45"/>
      <c r="F1654" s="45"/>
      <c r="J1654" s="45"/>
      <c r="K1654" s="45"/>
      <c r="L1654" s="45"/>
    </row>
    <row r="1655" spans="1:16" x14ac:dyDescent="0.2">
      <c r="A1655" s="45"/>
      <c r="B1655" s="45"/>
      <c r="C1655" s="457" t="s">
        <v>264</v>
      </c>
      <c r="D1655" s="457"/>
      <c r="E1655" s="457"/>
      <c r="F1655" s="458"/>
      <c r="G1655" s="718" t="str">
        <f>IF('Prop F'!$D$963="","",'Prop F'!$D$963)</f>
        <v/>
      </c>
      <c r="J1655" s="426" t="s">
        <v>136</v>
      </c>
      <c r="K1655" s="426"/>
      <c r="L1655" s="426"/>
      <c r="M1655" s="427"/>
      <c r="N1655" s="718" t="str">
        <f>IF('Prop F'!$K$963="","",'Prop F'!$K$963)</f>
        <v/>
      </c>
    </row>
    <row r="1656" spans="1:16" x14ac:dyDescent="0.2">
      <c r="A1656" s="45"/>
      <c r="B1656" s="45"/>
      <c r="C1656" s="457"/>
      <c r="D1656" s="457"/>
      <c r="E1656" s="457"/>
      <c r="F1656" s="458"/>
      <c r="G1656" s="719"/>
      <c r="J1656" s="426"/>
      <c r="K1656" s="426"/>
      <c r="L1656" s="426"/>
      <c r="M1656" s="427"/>
      <c r="N1656" s="719"/>
    </row>
    <row r="1657" spans="1:16" x14ac:dyDescent="0.2">
      <c r="A1657" s="45"/>
      <c r="B1657" s="45"/>
      <c r="C1657" s="457"/>
      <c r="D1657" s="457"/>
      <c r="E1657" s="457"/>
      <c r="F1657" s="458"/>
      <c r="G1657" s="720"/>
      <c r="J1657" s="426"/>
      <c r="K1657" s="426"/>
      <c r="L1657" s="426"/>
      <c r="M1657" s="427"/>
      <c r="N1657" s="720"/>
    </row>
    <row r="1658" spans="1:16" x14ac:dyDescent="0.2">
      <c r="A1658" s="45"/>
      <c r="B1658" s="45"/>
      <c r="C1658" s="45"/>
      <c r="D1658" s="45"/>
      <c r="E1658" s="45"/>
      <c r="F1658" s="45"/>
      <c r="J1658" s="45"/>
      <c r="K1658" s="45"/>
      <c r="L1658" s="45"/>
    </row>
    <row r="1659" spans="1:16" ht="12.75" customHeight="1" x14ac:dyDescent="0.2">
      <c r="A1659" s="45"/>
      <c r="B1659" s="45"/>
      <c r="C1659" s="721" t="s">
        <v>164</v>
      </c>
      <c r="D1659" s="722"/>
      <c r="E1659" s="722"/>
      <c r="F1659" s="722"/>
      <c r="G1659" s="723"/>
      <c r="J1659" s="334"/>
      <c r="K1659" s="334"/>
      <c r="L1659" s="334"/>
    </row>
    <row r="1660" spans="1:16" x14ac:dyDescent="0.2">
      <c r="A1660" s="45"/>
      <c r="B1660" s="45"/>
      <c r="C1660" s="707" t="str">
        <f>IF('Prop F'!$D$965="","",'Prop F'!$D$965)</f>
        <v/>
      </c>
      <c r="D1660" s="708"/>
      <c r="E1660" s="708"/>
      <c r="F1660" s="708"/>
      <c r="G1660" s="708"/>
      <c r="H1660" s="709"/>
      <c r="J1660" s="334"/>
      <c r="K1660" s="334"/>
      <c r="L1660" s="334"/>
      <c r="M1660" s="332" t="s">
        <v>165</v>
      </c>
      <c r="N1660" s="724" t="str">
        <f>IF('Prop F'!$K$965="","",'Prop F'!$K$965)</f>
        <v/>
      </c>
      <c r="O1660" s="725"/>
    </row>
    <row r="1661" spans="1:16" x14ac:dyDescent="0.2">
      <c r="A1661" s="45"/>
      <c r="B1661" s="45"/>
      <c r="C1661" s="710"/>
      <c r="D1661" s="711"/>
      <c r="E1661" s="711"/>
      <c r="F1661" s="711"/>
      <c r="G1661" s="711"/>
      <c r="H1661" s="712"/>
      <c r="J1661" s="334"/>
      <c r="K1661" s="334"/>
      <c r="L1661" s="334"/>
      <c r="M1661" s="347"/>
      <c r="N1661" s="35"/>
    </row>
    <row r="1662" spans="1:16" x14ac:dyDescent="0.2">
      <c r="A1662" s="45"/>
      <c r="B1662" s="45"/>
      <c r="C1662" s="710"/>
      <c r="D1662" s="711"/>
      <c r="E1662" s="711"/>
      <c r="F1662" s="711"/>
      <c r="G1662" s="711"/>
      <c r="H1662" s="712"/>
      <c r="J1662" s="45"/>
      <c r="K1662" s="45"/>
      <c r="L1662" s="45"/>
      <c r="M1662" s="347"/>
      <c r="N1662" s="35"/>
    </row>
    <row r="1663" spans="1:16" ht="12.75" customHeight="1" x14ac:dyDescent="0.2">
      <c r="A1663" s="45"/>
      <c r="B1663" s="45"/>
      <c r="C1663" s="710"/>
      <c r="D1663" s="711"/>
      <c r="E1663" s="711"/>
      <c r="F1663" s="711"/>
      <c r="G1663" s="711"/>
      <c r="H1663" s="712"/>
      <c r="J1663" s="461" t="s">
        <v>166</v>
      </c>
      <c r="K1663" s="461"/>
      <c r="L1663" s="461"/>
      <c r="M1663" s="461"/>
      <c r="N1663" s="697" t="str">
        <f>IF('Prop F'!$D$971="","",'Prop F'!$D$971)</f>
        <v/>
      </c>
      <c r="O1663" s="698"/>
    </row>
    <row r="1664" spans="1:16" x14ac:dyDescent="0.2">
      <c r="A1664" s="45"/>
      <c r="B1664" s="45"/>
      <c r="C1664" s="710"/>
      <c r="D1664" s="711"/>
      <c r="E1664" s="711"/>
      <c r="F1664" s="711"/>
      <c r="G1664" s="711"/>
      <c r="H1664" s="712"/>
      <c r="J1664" s="461"/>
      <c r="K1664" s="461"/>
      <c r="L1664" s="461"/>
      <c r="M1664" s="461"/>
      <c r="N1664" s="699"/>
      <c r="O1664" s="700"/>
    </row>
    <row r="1665" spans="1:16" x14ac:dyDescent="0.2">
      <c r="A1665" s="45"/>
      <c r="B1665" s="45"/>
      <c r="C1665" s="710"/>
      <c r="D1665" s="711"/>
      <c r="E1665" s="711"/>
      <c r="F1665" s="711"/>
      <c r="G1665" s="711"/>
      <c r="H1665" s="712"/>
      <c r="J1665" s="45"/>
      <c r="K1665" s="45"/>
      <c r="L1665" s="45"/>
    </row>
    <row r="1666" spans="1:16" x14ac:dyDescent="0.2">
      <c r="A1666" s="45"/>
      <c r="B1666" s="45"/>
      <c r="C1666" s="713"/>
      <c r="D1666" s="714"/>
      <c r="E1666" s="714"/>
      <c r="F1666" s="714"/>
      <c r="G1666" s="714"/>
      <c r="H1666" s="715"/>
      <c r="J1666" s="45"/>
      <c r="K1666" s="45"/>
      <c r="L1666" s="45"/>
    </row>
    <row r="1667" spans="1:16" x14ac:dyDescent="0.2">
      <c r="A1667" s="45"/>
      <c r="B1667" s="45"/>
      <c r="C1667" s="45"/>
      <c r="D1667" s="45"/>
      <c r="E1667" s="45"/>
      <c r="F1667" s="45"/>
      <c r="J1667" s="45"/>
      <c r="K1667" s="45"/>
      <c r="L1667" s="45"/>
    </row>
    <row r="1668" spans="1:16" ht="12.75" customHeight="1" x14ac:dyDescent="0.2">
      <c r="A1668" s="45"/>
      <c r="C1668" s="461" t="s">
        <v>244</v>
      </c>
      <c r="D1668" s="461"/>
      <c r="E1668" s="461"/>
      <c r="F1668" s="427"/>
      <c r="G1668" s="697" t="str">
        <f>IF('Prop F'!$K$971="","",'Prop F'!$K$971)</f>
        <v/>
      </c>
      <c r="H1668" s="698"/>
      <c r="K1668" s="701" t="s">
        <v>245</v>
      </c>
      <c r="L1668" s="702"/>
      <c r="M1668" s="702"/>
      <c r="N1668" s="702"/>
      <c r="O1668" s="703"/>
    </row>
    <row r="1669" spans="1:16" ht="12.75" customHeight="1" x14ac:dyDescent="0.2">
      <c r="A1669" s="45"/>
      <c r="C1669" s="461"/>
      <c r="D1669" s="461"/>
      <c r="E1669" s="461"/>
      <c r="F1669" s="427"/>
      <c r="G1669" s="699"/>
      <c r="H1669" s="700"/>
      <c r="K1669" s="704"/>
      <c r="L1669" s="705"/>
      <c r="M1669" s="705"/>
      <c r="N1669" s="705"/>
      <c r="O1669" s="706"/>
    </row>
    <row r="1670" spans="1:16" x14ac:dyDescent="0.2">
      <c r="A1670" s="45"/>
      <c r="B1670" s="45"/>
      <c r="C1670" s="45"/>
      <c r="D1670" s="45"/>
      <c r="E1670" s="45"/>
      <c r="F1670" s="45"/>
      <c r="J1670" s="45"/>
      <c r="K1670" s="707" t="str">
        <f>IF('Prop F'!$D$977="","",'Prop F'!$D$977)</f>
        <v/>
      </c>
      <c r="L1670" s="708"/>
      <c r="M1670" s="708"/>
      <c r="N1670" s="708"/>
      <c r="O1670" s="708"/>
      <c r="P1670" s="709"/>
    </row>
    <row r="1671" spans="1:16" ht="12.75" customHeight="1" x14ac:dyDescent="0.2">
      <c r="A1671" s="45"/>
      <c r="B1671" s="45"/>
      <c r="C1671" s="45"/>
      <c r="D1671" s="45"/>
      <c r="E1671" s="45"/>
      <c r="F1671" s="45"/>
      <c r="J1671" s="45"/>
      <c r="K1671" s="710"/>
      <c r="L1671" s="711"/>
      <c r="M1671" s="711"/>
      <c r="N1671" s="711"/>
      <c r="O1671" s="711"/>
      <c r="P1671" s="712"/>
    </row>
    <row r="1672" spans="1:16" ht="12.75" customHeight="1" x14ac:dyDescent="0.2">
      <c r="A1672" s="45"/>
      <c r="B1672" s="716" t="s">
        <v>243</v>
      </c>
      <c r="C1672" s="716"/>
      <c r="D1672" s="716"/>
      <c r="E1672" s="716"/>
      <c r="F1672" s="717"/>
      <c r="G1672" s="718" t="str">
        <f>IF('Prop F'!$K$977="","",'Prop F'!$K$977)</f>
        <v/>
      </c>
      <c r="J1672" s="45"/>
      <c r="K1672" s="710"/>
      <c r="L1672" s="711"/>
      <c r="M1672" s="711"/>
      <c r="N1672" s="711"/>
      <c r="O1672" s="711"/>
      <c r="P1672" s="712"/>
    </row>
    <row r="1673" spans="1:16" x14ac:dyDescent="0.2">
      <c r="A1673" s="45"/>
      <c r="B1673" s="716"/>
      <c r="C1673" s="716"/>
      <c r="D1673" s="716"/>
      <c r="E1673" s="716"/>
      <c r="F1673" s="717"/>
      <c r="G1673" s="719"/>
      <c r="J1673" s="45"/>
      <c r="K1673" s="710"/>
      <c r="L1673" s="711"/>
      <c r="M1673" s="711"/>
      <c r="N1673" s="711"/>
      <c r="O1673" s="711"/>
      <c r="P1673" s="712"/>
    </row>
    <row r="1674" spans="1:16" x14ac:dyDescent="0.2">
      <c r="A1674" s="45"/>
      <c r="B1674" s="716"/>
      <c r="C1674" s="716"/>
      <c r="D1674" s="716"/>
      <c r="E1674" s="716"/>
      <c r="F1674" s="717"/>
      <c r="G1674" s="719"/>
      <c r="J1674" s="45"/>
      <c r="K1674" s="710"/>
      <c r="L1674" s="711"/>
      <c r="M1674" s="711"/>
      <c r="N1674" s="711"/>
      <c r="O1674" s="711"/>
      <c r="P1674" s="712"/>
    </row>
    <row r="1675" spans="1:16" x14ac:dyDescent="0.2">
      <c r="A1675" s="45"/>
      <c r="B1675" s="716"/>
      <c r="C1675" s="716"/>
      <c r="D1675" s="716"/>
      <c r="E1675" s="716"/>
      <c r="F1675" s="717"/>
      <c r="G1675" s="720"/>
      <c r="J1675" s="45"/>
      <c r="K1675" s="710"/>
      <c r="L1675" s="711"/>
      <c r="M1675" s="711"/>
      <c r="N1675" s="711"/>
      <c r="O1675" s="711"/>
      <c r="P1675" s="712"/>
    </row>
    <row r="1676" spans="1:16" x14ac:dyDescent="0.2">
      <c r="A1676" s="45"/>
      <c r="B1676" s="45"/>
      <c r="C1676" s="45"/>
      <c r="D1676" s="45"/>
      <c r="E1676" s="45"/>
      <c r="F1676" s="45"/>
      <c r="J1676" s="45"/>
      <c r="K1676" s="713"/>
      <c r="L1676" s="714"/>
      <c r="M1676" s="714"/>
      <c r="N1676" s="714"/>
      <c r="O1676" s="714"/>
      <c r="P1676" s="715"/>
    </row>
    <row r="1677" spans="1:16" x14ac:dyDescent="0.2">
      <c r="A1677" s="45"/>
      <c r="J1677" s="45"/>
    </row>
    <row r="1678" spans="1:16" ht="12.75" customHeight="1" x14ac:dyDescent="0.2">
      <c r="A1678" s="45"/>
      <c r="B1678" s="457" t="s">
        <v>246</v>
      </c>
      <c r="C1678" s="457"/>
      <c r="D1678" s="457"/>
      <c r="E1678" s="457"/>
      <c r="F1678" s="458"/>
      <c r="G1678" s="718" t="str">
        <f>IF('Prop F'!$D$983="","",'Prop F'!$D$983)</f>
        <v/>
      </c>
      <c r="I1678" s="457" t="s">
        <v>247</v>
      </c>
      <c r="J1678" s="457"/>
      <c r="K1678" s="457"/>
      <c r="L1678" s="457"/>
      <c r="M1678" s="458"/>
      <c r="N1678" s="718" t="str">
        <f>IF('Prop F'!$K$983="","",'Prop F'!$K$983)</f>
        <v/>
      </c>
    </row>
    <row r="1679" spans="1:16" x14ac:dyDescent="0.2">
      <c r="A1679" s="45"/>
      <c r="B1679" s="457"/>
      <c r="C1679" s="457"/>
      <c r="D1679" s="457"/>
      <c r="E1679" s="457"/>
      <c r="F1679" s="458"/>
      <c r="G1679" s="719"/>
      <c r="I1679" s="457"/>
      <c r="J1679" s="457"/>
      <c r="K1679" s="457"/>
      <c r="L1679" s="457"/>
      <c r="M1679" s="458"/>
      <c r="N1679" s="719"/>
    </row>
    <row r="1680" spans="1:16" x14ac:dyDescent="0.2">
      <c r="A1680" s="45"/>
      <c r="B1680" s="457"/>
      <c r="C1680" s="457"/>
      <c r="D1680" s="457"/>
      <c r="E1680" s="457"/>
      <c r="F1680" s="458"/>
      <c r="G1680" s="719"/>
      <c r="I1680" s="457"/>
      <c r="J1680" s="457"/>
      <c r="K1680" s="457"/>
      <c r="L1680" s="457"/>
      <c r="M1680" s="458"/>
      <c r="N1680" s="719"/>
    </row>
    <row r="1681" spans="1:15" x14ac:dyDescent="0.2">
      <c r="A1681" s="45"/>
      <c r="B1681" s="457"/>
      <c r="C1681" s="457"/>
      <c r="D1681" s="457"/>
      <c r="E1681" s="457"/>
      <c r="F1681" s="458"/>
      <c r="G1681" s="720"/>
      <c r="I1681" s="457"/>
      <c r="J1681" s="457"/>
      <c r="K1681" s="457"/>
      <c r="L1681" s="457"/>
      <c r="M1681" s="458"/>
      <c r="N1681" s="720"/>
    </row>
    <row r="1682" spans="1:15" x14ac:dyDescent="0.2">
      <c r="A1682" s="45"/>
      <c r="J1682" s="45"/>
    </row>
    <row r="1683" spans="1:15" ht="12.75" customHeight="1" x14ac:dyDescent="0.2">
      <c r="A1683" s="45"/>
      <c r="B1683" s="457" t="s">
        <v>283</v>
      </c>
      <c r="C1683" s="457"/>
      <c r="D1683" s="457"/>
      <c r="E1683" s="457"/>
      <c r="F1683" s="458"/>
      <c r="G1683" s="718" t="str">
        <f>IF('Prop F'!$D$985="","",'Prop F'!$D$985)</f>
        <v/>
      </c>
      <c r="J1683" s="45"/>
    </row>
    <row r="1684" spans="1:15" x14ac:dyDescent="0.2">
      <c r="A1684" s="45"/>
      <c r="B1684" s="457"/>
      <c r="C1684" s="457"/>
      <c r="D1684" s="457"/>
      <c r="E1684" s="457"/>
      <c r="F1684" s="458"/>
      <c r="G1684" s="719"/>
      <c r="J1684" s="45"/>
    </row>
    <row r="1685" spans="1:15" x14ac:dyDescent="0.2">
      <c r="A1685" s="45"/>
      <c r="B1685" s="457"/>
      <c r="C1685" s="457"/>
      <c r="D1685" s="457"/>
      <c r="E1685" s="457"/>
      <c r="F1685" s="458"/>
      <c r="G1685" s="719"/>
      <c r="J1685" s="45"/>
    </row>
    <row r="1686" spans="1:15" x14ac:dyDescent="0.2">
      <c r="A1686" s="45"/>
      <c r="B1686" s="457"/>
      <c r="C1686" s="457"/>
      <c r="D1686" s="457"/>
      <c r="E1686" s="457"/>
      <c r="F1686" s="458"/>
      <c r="G1686" s="720"/>
      <c r="J1686" s="45"/>
    </row>
    <row r="1687" spans="1:15" x14ac:dyDescent="0.2">
      <c r="A1687" s="45"/>
      <c r="J1687" s="45"/>
    </row>
    <row r="1688" spans="1:15" x14ac:dyDescent="0.2">
      <c r="A1688" s="45"/>
      <c r="B1688" s="45"/>
      <c r="C1688" s="45"/>
      <c r="D1688" s="45"/>
      <c r="E1688" s="45"/>
      <c r="F1688" s="45"/>
      <c r="J1688" s="45"/>
    </row>
    <row r="1689" spans="1:15" ht="15" x14ac:dyDescent="0.25">
      <c r="A1689" s="45"/>
      <c r="B1689" s="203" t="s">
        <v>208</v>
      </c>
      <c r="C1689" s="45"/>
      <c r="D1689" s="45"/>
      <c r="E1689" s="45"/>
      <c r="F1689" s="45"/>
      <c r="J1689" s="45"/>
      <c r="K1689" s="45"/>
      <c r="L1689" s="45"/>
    </row>
    <row r="1690" spans="1:15" x14ac:dyDescent="0.2">
      <c r="A1690" s="45"/>
      <c r="B1690" s="45"/>
      <c r="C1690" s="45"/>
      <c r="D1690" s="45"/>
      <c r="E1690" s="45"/>
      <c r="F1690" s="45"/>
      <c r="J1690" s="45"/>
      <c r="K1690" s="45"/>
      <c r="L1690" s="45"/>
    </row>
    <row r="1691" spans="1:15" x14ac:dyDescent="0.2">
      <c r="C1691" s="742" t="s">
        <v>73</v>
      </c>
      <c r="D1691" s="743"/>
      <c r="E1691" s="45"/>
      <c r="F1691" s="45"/>
      <c r="J1691" s="60" t="s">
        <v>74</v>
      </c>
      <c r="K1691" s="45"/>
      <c r="L1691" s="45"/>
      <c r="M1691" s="45"/>
      <c r="N1691" s="45"/>
    </row>
    <row r="1692" spans="1:15" x14ac:dyDescent="0.2">
      <c r="A1692" s="45"/>
      <c r="C1692" s="757" t="str">
        <f>IF('Prop F'!$B$991="","",'Prop F'!$B$991)</f>
        <v/>
      </c>
      <c r="D1692" s="758"/>
      <c r="E1692" s="758"/>
      <c r="F1692" s="758"/>
      <c r="G1692" s="758"/>
      <c r="H1692" s="759"/>
      <c r="J1692" s="757" t="str">
        <f>IF('Prop F'!$H$991="","",'Prop F'!$H$991)</f>
        <v/>
      </c>
      <c r="K1692" s="758"/>
      <c r="L1692" s="758"/>
      <c r="M1692" s="758"/>
      <c r="N1692" s="758"/>
      <c r="O1692" s="759"/>
    </row>
    <row r="1693" spans="1:15" x14ac:dyDescent="0.2">
      <c r="A1693" s="45"/>
      <c r="C1693" s="760"/>
      <c r="D1693" s="761"/>
      <c r="E1693" s="761"/>
      <c r="F1693" s="761"/>
      <c r="G1693" s="761"/>
      <c r="H1693" s="762"/>
      <c r="J1693" s="760"/>
      <c r="K1693" s="761"/>
      <c r="L1693" s="761"/>
      <c r="M1693" s="761"/>
      <c r="N1693" s="761"/>
      <c r="O1693" s="762"/>
    </row>
    <row r="1694" spans="1:15" x14ac:dyDescent="0.2">
      <c r="A1694" s="45"/>
      <c r="C1694" s="760"/>
      <c r="D1694" s="761"/>
      <c r="E1694" s="761"/>
      <c r="F1694" s="761"/>
      <c r="G1694" s="761"/>
      <c r="H1694" s="762"/>
      <c r="J1694" s="760"/>
      <c r="K1694" s="761"/>
      <c r="L1694" s="761"/>
      <c r="M1694" s="761"/>
      <c r="N1694" s="761"/>
      <c r="O1694" s="762"/>
    </row>
    <row r="1695" spans="1:15" x14ac:dyDescent="0.2">
      <c r="A1695" s="45"/>
      <c r="C1695" s="760"/>
      <c r="D1695" s="761"/>
      <c r="E1695" s="761"/>
      <c r="F1695" s="761"/>
      <c r="G1695" s="761"/>
      <c r="H1695" s="762"/>
      <c r="J1695" s="760"/>
      <c r="K1695" s="761"/>
      <c r="L1695" s="761"/>
      <c r="M1695" s="761"/>
      <c r="N1695" s="761"/>
      <c r="O1695" s="762"/>
    </row>
    <row r="1696" spans="1:15" x14ac:dyDescent="0.2">
      <c r="A1696" s="45"/>
      <c r="C1696" s="760"/>
      <c r="D1696" s="761"/>
      <c r="E1696" s="761"/>
      <c r="F1696" s="761"/>
      <c r="G1696" s="761"/>
      <c r="H1696" s="762"/>
      <c r="J1696" s="760"/>
      <c r="K1696" s="761"/>
      <c r="L1696" s="761"/>
      <c r="M1696" s="761"/>
      <c r="N1696" s="761"/>
      <c r="O1696" s="762"/>
    </row>
    <row r="1697" spans="1:17" x14ac:dyDescent="0.2">
      <c r="A1697" s="45"/>
      <c r="C1697" s="760"/>
      <c r="D1697" s="761"/>
      <c r="E1697" s="761"/>
      <c r="F1697" s="761"/>
      <c r="G1697" s="761"/>
      <c r="H1697" s="762"/>
      <c r="J1697" s="760"/>
      <c r="K1697" s="761"/>
      <c r="L1697" s="761"/>
      <c r="M1697" s="761"/>
      <c r="N1697" s="761"/>
      <c r="O1697" s="762"/>
    </row>
    <row r="1698" spans="1:17" x14ac:dyDescent="0.2">
      <c r="A1698" s="45"/>
      <c r="C1698" s="763"/>
      <c r="D1698" s="764"/>
      <c r="E1698" s="764"/>
      <c r="F1698" s="764"/>
      <c r="G1698" s="764"/>
      <c r="H1698" s="765"/>
      <c r="J1698" s="763"/>
      <c r="K1698" s="764"/>
      <c r="L1698" s="764"/>
      <c r="M1698" s="764"/>
      <c r="N1698" s="764"/>
      <c r="O1698" s="765"/>
    </row>
    <row r="1699" spans="1:17" x14ac:dyDescent="0.2">
      <c r="A1699" s="45"/>
      <c r="B1699" s="45"/>
      <c r="C1699" s="45"/>
      <c r="D1699" s="45"/>
      <c r="E1699" s="45"/>
      <c r="F1699" s="45"/>
      <c r="G1699" s="45"/>
      <c r="H1699" s="45"/>
      <c r="I1699" s="45"/>
      <c r="J1699" s="45"/>
      <c r="K1699" s="45"/>
      <c r="L1699" s="45"/>
    </row>
    <row r="1700" spans="1:17" x14ac:dyDescent="0.2">
      <c r="A1700" s="45"/>
      <c r="B1700" s="45"/>
      <c r="C1700" s="45"/>
      <c r="D1700" s="45"/>
      <c r="E1700" s="45"/>
      <c r="F1700" s="45"/>
      <c r="G1700" s="45"/>
      <c r="H1700" s="45"/>
      <c r="I1700" s="45"/>
      <c r="J1700" s="45"/>
      <c r="K1700" s="45"/>
      <c r="L1700" s="45"/>
    </row>
    <row r="1701" spans="1:17" ht="15.75" thickBot="1" x14ac:dyDescent="0.25">
      <c r="A1701" s="769" t="str">
        <f>CONCATENATE("Proponente: ",'Prop G'!$E$8)</f>
        <v>Proponente: WeDo</v>
      </c>
      <c r="B1701" s="769"/>
      <c r="C1701" s="769"/>
      <c r="D1701" s="769"/>
      <c r="E1701" s="769"/>
      <c r="F1701" s="769"/>
      <c r="G1701" s="769"/>
      <c r="H1701" s="769"/>
      <c r="I1701" s="769"/>
      <c r="J1701" s="769"/>
      <c r="K1701" s="769"/>
      <c r="L1701" s="769"/>
      <c r="M1701" s="769"/>
      <c r="N1701" s="769"/>
      <c r="O1701" s="769"/>
      <c r="P1701" s="769"/>
      <c r="Q1701" s="769"/>
    </row>
    <row r="1703" spans="1:17" ht="15" x14ac:dyDescent="0.25">
      <c r="B1703" s="203" t="str">
        <f>Máximo!$B$13</f>
        <v>Critérios de Inclusão</v>
      </c>
      <c r="E1703" s="80" t="str">
        <f>IF('Prop G'!$K$13="","",'Prop G'!$K$13)</f>
        <v>Atende</v>
      </c>
    </row>
    <row r="1706" spans="1:17" ht="15" x14ac:dyDescent="0.25">
      <c r="B1706" s="203" t="str">
        <f>Máximo!$B$24</f>
        <v>Qualificação do Fornecedor</v>
      </c>
    </row>
    <row r="1722" spans="2:16" ht="15" x14ac:dyDescent="0.25">
      <c r="B1722" s="203" t="str">
        <f>Máximo!$B$30</f>
        <v>Produto</v>
      </c>
    </row>
    <row r="1724" spans="2:16" ht="12.75" customHeight="1" x14ac:dyDescent="0.2">
      <c r="D1724" s="204"/>
      <c r="E1724" s="204"/>
      <c r="F1724" s="385" t="s">
        <v>211</v>
      </c>
      <c r="G1724" s="205" t="str">
        <f>IF('Prop G'!$I$32="","",'Prop G'!$I$32)</f>
        <v>Supera</v>
      </c>
    </row>
    <row r="1726" spans="2:16" x14ac:dyDescent="0.2">
      <c r="C1726" s="210"/>
      <c r="D1726" s="211"/>
      <c r="E1726" s="211"/>
      <c r="F1726" s="211"/>
      <c r="G1726" s="211"/>
      <c r="H1726" s="211"/>
      <c r="I1726" s="211"/>
      <c r="J1726" s="211"/>
      <c r="K1726" s="211"/>
      <c r="L1726" s="211"/>
      <c r="M1726" s="211"/>
      <c r="N1726" s="211"/>
      <c r="O1726" s="211"/>
      <c r="P1726" s="212"/>
    </row>
    <row r="1727" spans="2:16" x14ac:dyDescent="0.2">
      <c r="C1727" s="213"/>
      <c r="D1727" s="35"/>
      <c r="E1727" s="35"/>
      <c r="F1727" s="35"/>
      <c r="G1727" s="35"/>
      <c r="H1727" s="35"/>
      <c r="I1727" s="35"/>
      <c r="J1727" s="35"/>
      <c r="K1727" s="35"/>
      <c r="L1727" s="35"/>
      <c r="M1727" s="35"/>
      <c r="N1727" s="35"/>
      <c r="O1727" s="35"/>
      <c r="P1727" s="214"/>
    </row>
    <row r="1728" spans="2:16" x14ac:dyDescent="0.2">
      <c r="C1728" s="213"/>
      <c r="D1728" s="35"/>
      <c r="E1728" s="35"/>
      <c r="F1728" s="35"/>
      <c r="G1728" s="35"/>
      <c r="H1728" s="35"/>
      <c r="I1728" s="35"/>
      <c r="J1728" s="35"/>
      <c r="K1728" s="35"/>
      <c r="L1728" s="35"/>
      <c r="M1728" s="35"/>
      <c r="N1728" s="35"/>
      <c r="O1728" s="35"/>
      <c r="P1728" s="214"/>
    </row>
    <row r="1729" spans="3:16" x14ac:dyDescent="0.2">
      <c r="C1729" s="213"/>
      <c r="D1729" s="35"/>
      <c r="E1729" s="35"/>
      <c r="F1729" s="35"/>
      <c r="G1729" s="35"/>
      <c r="H1729" s="35"/>
      <c r="I1729" s="35"/>
      <c r="J1729" s="35"/>
      <c r="K1729" s="35"/>
      <c r="L1729" s="35"/>
      <c r="M1729" s="35"/>
      <c r="N1729" s="35"/>
      <c r="O1729" s="35"/>
      <c r="P1729" s="214"/>
    </row>
    <row r="1730" spans="3:16" x14ac:dyDescent="0.2">
      <c r="C1730" s="213"/>
      <c r="D1730" s="35"/>
      <c r="E1730" s="35"/>
      <c r="F1730" s="35"/>
      <c r="G1730" s="35"/>
      <c r="H1730" s="35"/>
      <c r="I1730" s="35"/>
      <c r="J1730" s="35"/>
      <c r="K1730" s="35"/>
      <c r="L1730" s="35"/>
      <c r="M1730" s="35"/>
      <c r="N1730" s="35"/>
      <c r="O1730" s="35"/>
      <c r="P1730" s="214"/>
    </row>
    <row r="1731" spans="3:16" x14ac:dyDescent="0.2">
      <c r="C1731" s="213"/>
      <c r="D1731" s="35"/>
      <c r="E1731" s="35"/>
      <c r="F1731" s="35"/>
      <c r="G1731" s="35"/>
      <c r="H1731" s="35"/>
      <c r="I1731" s="35"/>
      <c r="J1731" s="35"/>
      <c r="K1731" s="35"/>
      <c r="L1731" s="35"/>
      <c r="M1731" s="35"/>
      <c r="N1731" s="35"/>
      <c r="O1731" s="35"/>
      <c r="P1731" s="214"/>
    </row>
    <row r="1732" spans="3:16" x14ac:dyDescent="0.2">
      <c r="C1732" s="213"/>
      <c r="D1732" s="35"/>
      <c r="E1732" s="35"/>
      <c r="F1732" s="35"/>
      <c r="G1732" s="35"/>
      <c r="H1732" s="35"/>
      <c r="I1732" s="35"/>
      <c r="J1732" s="35"/>
      <c r="K1732" s="35"/>
      <c r="L1732" s="35"/>
      <c r="M1732" s="35"/>
      <c r="N1732" s="35"/>
      <c r="O1732" s="35"/>
      <c r="P1732" s="214"/>
    </row>
    <row r="1733" spans="3:16" x14ac:dyDescent="0.2">
      <c r="C1733" s="213"/>
      <c r="D1733" s="35"/>
      <c r="E1733" s="35"/>
      <c r="F1733" s="35"/>
      <c r="G1733" s="35"/>
      <c r="H1733" s="35"/>
      <c r="I1733" s="35"/>
      <c r="J1733" s="35"/>
      <c r="K1733" s="35"/>
      <c r="L1733" s="35"/>
      <c r="M1733" s="35"/>
      <c r="N1733" s="35"/>
      <c r="O1733" s="35"/>
      <c r="P1733" s="214"/>
    </row>
    <row r="1734" spans="3:16" x14ac:dyDescent="0.2">
      <c r="C1734" s="213"/>
      <c r="D1734" s="35"/>
      <c r="E1734" s="35"/>
      <c r="F1734" s="35"/>
      <c r="G1734" s="35"/>
      <c r="H1734" s="35"/>
      <c r="I1734" s="35"/>
      <c r="J1734" s="35"/>
      <c r="K1734" s="35"/>
      <c r="L1734" s="35"/>
      <c r="M1734" s="35"/>
      <c r="N1734" s="35"/>
      <c r="O1734" s="35"/>
      <c r="P1734" s="214"/>
    </row>
    <row r="1735" spans="3:16" x14ac:dyDescent="0.2">
      <c r="C1735" s="213"/>
      <c r="D1735" s="35"/>
      <c r="E1735" s="35"/>
      <c r="F1735" s="35"/>
      <c r="G1735" s="35"/>
      <c r="H1735" s="35"/>
      <c r="I1735" s="35"/>
      <c r="J1735" s="35"/>
      <c r="K1735" s="35"/>
      <c r="L1735" s="35"/>
      <c r="M1735" s="35"/>
      <c r="N1735" s="35"/>
      <c r="O1735" s="35"/>
      <c r="P1735" s="214"/>
    </row>
    <row r="1736" spans="3:16" x14ac:dyDescent="0.2">
      <c r="C1736" s="213"/>
      <c r="D1736" s="35"/>
      <c r="E1736" s="35"/>
      <c r="F1736" s="35"/>
      <c r="G1736" s="35"/>
      <c r="H1736" s="35"/>
      <c r="I1736" s="35"/>
      <c r="J1736" s="35"/>
      <c r="K1736" s="35"/>
      <c r="L1736" s="35"/>
      <c r="M1736" s="35"/>
      <c r="N1736" s="35"/>
      <c r="O1736" s="35"/>
      <c r="P1736" s="214"/>
    </row>
    <row r="1737" spans="3:16" x14ac:dyDescent="0.2">
      <c r="C1737" s="213"/>
      <c r="D1737" s="35"/>
      <c r="E1737" s="35"/>
      <c r="F1737" s="35"/>
      <c r="G1737" s="35"/>
      <c r="H1737" s="35"/>
      <c r="I1737" s="35"/>
      <c r="J1737" s="35"/>
      <c r="K1737" s="35"/>
      <c r="L1737" s="35"/>
      <c r="M1737" s="35"/>
      <c r="N1737" s="35"/>
      <c r="O1737" s="35"/>
      <c r="P1737" s="214"/>
    </row>
    <row r="1738" spans="3:16" x14ac:dyDescent="0.2">
      <c r="C1738" s="213"/>
      <c r="D1738" s="35"/>
      <c r="E1738" s="35"/>
      <c r="F1738" s="35"/>
      <c r="G1738" s="35"/>
      <c r="H1738" s="35"/>
      <c r="I1738" s="35"/>
      <c r="J1738" s="35"/>
      <c r="K1738" s="35"/>
      <c r="L1738" s="35"/>
      <c r="M1738" s="35"/>
      <c r="N1738" s="35"/>
      <c r="O1738" s="35"/>
      <c r="P1738" s="214"/>
    </row>
    <row r="1739" spans="3:16" x14ac:dyDescent="0.2">
      <c r="C1739" s="213"/>
      <c r="D1739" s="35"/>
      <c r="E1739" s="35"/>
      <c r="F1739" s="35"/>
      <c r="G1739" s="35"/>
      <c r="H1739" s="35"/>
      <c r="I1739" s="35"/>
      <c r="J1739" s="35"/>
      <c r="K1739" s="35"/>
      <c r="L1739" s="35"/>
      <c r="M1739" s="35"/>
      <c r="N1739" s="35"/>
      <c r="O1739" s="35"/>
      <c r="P1739" s="214"/>
    </row>
    <row r="1740" spans="3:16" x14ac:dyDescent="0.2">
      <c r="C1740" s="213"/>
      <c r="D1740" s="35"/>
      <c r="E1740" s="35"/>
      <c r="F1740" s="35"/>
      <c r="G1740" s="35"/>
      <c r="H1740" s="35"/>
      <c r="I1740" s="35"/>
      <c r="J1740" s="35"/>
      <c r="K1740" s="35"/>
      <c r="L1740" s="35"/>
      <c r="M1740" s="35"/>
      <c r="N1740" s="35"/>
      <c r="O1740" s="35"/>
      <c r="P1740" s="214"/>
    </row>
    <row r="1741" spans="3:16" x14ac:dyDescent="0.2">
      <c r="C1741" s="213"/>
      <c r="D1741" s="35"/>
      <c r="E1741" s="35"/>
      <c r="F1741" s="35"/>
      <c r="G1741" s="35"/>
      <c r="H1741" s="35"/>
      <c r="I1741" s="35"/>
      <c r="J1741" s="35"/>
      <c r="K1741" s="35"/>
      <c r="L1741" s="35"/>
      <c r="M1741" s="35"/>
      <c r="N1741" s="35"/>
      <c r="O1741" s="35"/>
      <c r="P1741" s="214"/>
    </row>
    <row r="1742" spans="3:16" x14ac:dyDescent="0.2">
      <c r="C1742" s="213"/>
      <c r="D1742" s="35"/>
      <c r="E1742" s="35"/>
      <c r="F1742" s="35"/>
      <c r="G1742" s="35"/>
      <c r="H1742" s="35"/>
      <c r="I1742" s="35"/>
      <c r="J1742" s="35"/>
      <c r="K1742" s="35"/>
      <c r="L1742" s="35"/>
      <c r="M1742" s="35"/>
      <c r="N1742" s="35"/>
      <c r="O1742" s="35"/>
      <c r="P1742" s="214"/>
    </row>
    <row r="1743" spans="3:16" x14ac:dyDescent="0.2">
      <c r="C1743" s="213"/>
      <c r="D1743" s="35"/>
      <c r="E1743" s="35"/>
      <c r="F1743" s="35"/>
      <c r="G1743" s="35"/>
      <c r="H1743" s="35"/>
      <c r="I1743" s="35"/>
      <c r="J1743" s="35"/>
      <c r="K1743" s="35"/>
      <c r="L1743" s="35"/>
      <c r="M1743" s="35"/>
      <c r="N1743" s="35"/>
      <c r="O1743" s="35"/>
      <c r="P1743" s="214"/>
    </row>
    <row r="1744" spans="3:16" x14ac:dyDescent="0.2">
      <c r="C1744" s="213"/>
      <c r="D1744" s="35"/>
      <c r="E1744" s="35"/>
      <c r="F1744" s="35"/>
      <c r="G1744" s="35"/>
      <c r="H1744" s="35"/>
      <c r="I1744" s="35"/>
      <c r="J1744" s="35"/>
      <c r="K1744" s="35"/>
      <c r="L1744" s="35"/>
      <c r="M1744" s="35"/>
      <c r="N1744" s="35"/>
      <c r="O1744" s="35"/>
      <c r="P1744" s="214"/>
    </row>
    <row r="1745" spans="3:16" x14ac:dyDescent="0.2">
      <c r="C1745" s="213"/>
      <c r="D1745" s="35"/>
      <c r="E1745" s="35"/>
      <c r="F1745" s="35"/>
      <c r="G1745" s="35"/>
      <c r="H1745" s="35"/>
      <c r="I1745" s="35"/>
      <c r="J1745" s="35"/>
      <c r="K1745" s="35"/>
      <c r="L1745" s="35"/>
      <c r="M1745" s="35"/>
      <c r="N1745" s="35"/>
      <c r="O1745" s="35"/>
      <c r="P1745" s="214"/>
    </row>
    <row r="1746" spans="3:16" x14ac:dyDescent="0.2">
      <c r="C1746" s="213"/>
      <c r="D1746" s="35"/>
      <c r="E1746" s="35"/>
      <c r="F1746" s="35"/>
      <c r="G1746" s="35"/>
      <c r="H1746" s="35"/>
      <c r="I1746" s="35"/>
      <c r="J1746" s="35"/>
      <c r="K1746" s="35"/>
      <c r="L1746" s="35"/>
      <c r="M1746" s="35"/>
      <c r="N1746" s="35"/>
      <c r="O1746" s="35"/>
      <c r="P1746" s="214"/>
    </row>
    <row r="1747" spans="3:16" x14ac:dyDescent="0.2">
      <c r="C1747" s="213"/>
      <c r="D1747" s="35"/>
      <c r="E1747" s="35"/>
      <c r="F1747" s="35"/>
      <c r="G1747" s="35"/>
      <c r="H1747" s="35"/>
      <c r="I1747" s="35"/>
      <c r="J1747" s="35"/>
      <c r="K1747" s="35"/>
      <c r="L1747" s="35"/>
      <c r="M1747" s="35"/>
      <c r="N1747" s="35"/>
      <c r="O1747" s="35"/>
      <c r="P1747" s="214"/>
    </row>
    <row r="1748" spans="3:16" x14ac:dyDescent="0.2">
      <c r="C1748" s="213"/>
      <c r="D1748" s="35"/>
      <c r="E1748" s="35"/>
      <c r="F1748" s="35"/>
      <c r="G1748" s="35"/>
      <c r="H1748" s="35"/>
      <c r="I1748" s="35"/>
      <c r="J1748" s="35"/>
      <c r="K1748" s="35"/>
      <c r="L1748" s="35"/>
      <c r="M1748" s="35"/>
      <c r="N1748" s="35"/>
      <c r="O1748" s="35"/>
      <c r="P1748" s="214"/>
    </row>
    <row r="1749" spans="3:16" x14ac:dyDescent="0.2">
      <c r="C1749" s="213"/>
      <c r="D1749" s="35"/>
      <c r="E1749" s="35"/>
      <c r="F1749" s="35"/>
      <c r="G1749" s="35"/>
      <c r="H1749" s="35"/>
      <c r="I1749" s="35"/>
      <c r="J1749" s="35"/>
      <c r="K1749" s="35"/>
      <c r="L1749" s="35"/>
      <c r="M1749" s="35"/>
      <c r="N1749" s="35"/>
      <c r="O1749" s="35"/>
      <c r="P1749" s="214"/>
    </row>
    <row r="1750" spans="3:16" x14ac:dyDescent="0.2">
      <c r="C1750" s="213"/>
      <c r="D1750" s="35"/>
      <c r="E1750" s="35"/>
      <c r="F1750" s="35"/>
      <c r="G1750" s="35"/>
      <c r="H1750" s="35"/>
      <c r="I1750" s="35"/>
      <c r="J1750" s="35"/>
      <c r="K1750" s="35"/>
      <c r="L1750" s="35"/>
      <c r="M1750" s="35"/>
      <c r="N1750" s="35"/>
      <c r="O1750" s="35"/>
      <c r="P1750" s="214"/>
    </row>
    <row r="1751" spans="3:16" x14ac:dyDescent="0.2">
      <c r="C1751" s="213"/>
      <c r="D1751" s="35"/>
      <c r="E1751" s="35"/>
      <c r="F1751" s="35"/>
      <c r="G1751" s="35"/>
      <c r="H1751" s="35"/>
      <c r="I1751" s="35"/>
      <c r="J1751" s="35"/>
      <c r="K1751" s="35"/>
      <c r="L1751" s="35"/>
      <c r="M1751" s="35"/>
      <c r="N1751" s="35"/>
      <c r="O1751" s="35"/>
      <c r="P1751" s="214"/>
    </row>
    <row r="1752" spans="3:16" x14ac:dyDescent="0.2">
      <c r="C1752" s="213"/>
      <c r="D1752" s="35"/>
      <c r="E1752" s="35"/>
      <c r="F1752" s="35"/>
      <c r="G1752" s="35"/>
      <c r="H1752" s="35"/>
      <c r="I1752" s="35"/>
      <c r="J1752" s="35"/>
      <c r="K1752" s="35"/>
      <c r="L1752" s="35"/>
      <c r="M1752" s="35"/>
      <c r="N1752" s="35"/>
      <c r="O1752" s="35"/>
      <c r="P1752" s="214"/>
    </row>
    <row r="1753" spans="3:16" x14ac:dyDescent="0.2">
      <c r="C1753" s="213"/>
      <c r="D1753" s="35"/>
      <c r="E1753" s="35"/>
      <c r="F1753" s="35"/>
      <c r="G1753" s="35"/>
      <c r="H1753" s="35"/>
      <c r="I1753" s="35"/>
      <c r="J1753" s="35"/>
      <c r="K1753" s="35"/>
      <c r="L1753" s="35"/>
      <c r="M1753" s="35"/>
      <c r="N1753" s="35"/>
      <c r="O1753" s="35"/>
      <c r="P1753" s="214"/>
    </row>
    <row r="1754" spans="3:16" x14ac:dyDescent="0.2">
      <c r="C1754" s="213"/>
      <c r="D1754" s="35"/>
      <c r="E1754" s="35"/>
      <c r="F1754" s="35"/>
      <c r="G1754" s="35"/>
      <c r="H1754" s="35"/>
      <c r="I1754" s="35"/>
      <c r="J1754" s="35"/>
      <c r="K1754" s="35"/>
      <c r="L1754" s="35"/>
      <c r="M1754" s="35"/>
      <c r="N1754" s="35"/>
      <c r="O1754" s="35"/>
      <c r="P1754" s="214"/>
    </row>
    <row r="1755" spans="3:16" x14ac:dyDescent="0.2">
      <c r="C1755" s="213"/>
      <c r="D1755" s="35"/>
      <c r="E1755" s="35"/>
      <c r="F1755" s="35"/>
      <c r="G1755" s="35"/>
      <c r="H1755" s="35"/>
      <c r="I1755" s="35"/>
      <c r="J1755" s="35"/>
      <c r="K1755" s="35"/>
      <c r="L1755" s="35"/>
      <c r="M1755" s="35"/>
      <c r="N1755" s="35"/>
      <c r="O1755" s="35"/>
      <c r="P1755" s="214"/>
    </row>
    <row r="1756" spans="3:16" x14ac:dyDescent="0.2">
      <c r="C1756" s="213"/>
      <c r="D1756" s="35"/>
      <c r="E1756" s="35"/>
      <c r="F1756" s="35"/>
      <c r="G1756" s="35"/>
      <c r="H1756" s="35"/>
      <c r="I1756" s="35"/>
      <c r="J1756" s="35"/>
      <c r="K1756" s="35"/>
      <c r="L1756" s="35"/>
      <c r="M1756" s="35"/>
      <c r="N1756" s="35"/>
      <c r="O1756" s="35"/>
      <c r="P1756" s="214"/>
    </row>
    <row r="1757" spans="3:16" x14ac:dyDescent="0.2">
      <c r="C1757" s="213"/>
      <c r="D1757" s="35"/>
      <c r="E1757" s="35"/>
      <c r="F1757" s="35"/>
      <c r="G1757" s="35"/>
      <c r="H1757" s="35"/>
      <c r="I1757" s="35"/>
      <c r="J1757" s="35"/>
      <c r="K1757" s="35"/>
      <c r="L1757" s="35"/>
      <c r="M1757" s="35"/>
      <c r="N1757" s="35"/>
      <c r="O1757" s="35"/>
      <c r="P1757" s="214"/>
    </row>
    <row r="1758" spans="3:16" x14ac:dyDescent="0.2">
      <c r="C1758" s="213"/>
      <c r="D1758" s="35"/>
      <c r="E1758" s="35"/>
      <c r="F1758" s="35"/>
      <c r="G1758" s="35"/>
      <c r="H1758" s="35"/>
      <c r="I1758" s="35"/>
      <c r="J1758" s="35"/>
      <c r="K1758" s="35"/>
      <c r="L1758" s="35"/>
      <c r="M1758" s="35"/>
      <c r="N1758" s="35"/>
      <c r="O1758" s="35"/>
      <c r="P1758" s="214"/>
    </row>
    <row r="1759" spans="3:16" x14ac:dyDescent="0.2">
      <c r="C1759" s="213"/>
      <c r="D1759" s="35"/>
      <c r="E1759" s="35"/>
      <c r="F1759" s="35"/>
      <c r="G1759" s="35"/>
      <c r="H1759" s="35"/>
      <c r="I1759" s="35"/>
      <c r="J1759" s="35"/>
      <c r="K1759" s="35"/>
      <c r="L1759" s="35"/>
      <c r="M1759" s="35"/>
      <c r="N1759" s="35"/>
      <c r="O1759" s="35"/>
      <c r="P1759" s="214"/>
    </row>
    <row r="1760" spans="3:16" x14ac:dyDescent="0.2">
      <c r="C1760" s="213"/>
      <c r="D1760" s="35"/>
      <c r="E1760" s="35"/>
      <c r="F1760" s="35"/>
      <c r="G1760" s="35"/>
      <c r="H1760" s="35"/>
      <c r="I1760" s="35"/>
      <c r="J1760" s="35"/>
      <c r="K1760" s="35"/>
      <c r="L1760" s="35"/>
      <c r="M1760" s="35"/>
      <c r="N1760" s="35"/>
      <c r="O1760" s="35"/>
      <c r="P1760" s="214"/>
    </row>
    <row r="1761" spans="2:16" x14ac:dyDescent="0.2">
      <c r="C1761" s="215"/>
      <c r="D1761" s="216"/>
      <c r="E1761" s="216"/>
      <c r="F1761" s="216"/>
      <c r="G1761" s="216"/>
      <c r="H1761" s="216"/>
      <c r="I1761" s="216"/>
      <c r="J1761" s="216"/>
      <c r="K1761" s="216"/>
      <c r="L1761" s="216"/>
      <c r="M1761" s="216"/>
      <c r="N1761" s="216"/>
      <c r="O1761" s="216"/>
      <c r="P1761" s="217"/>
    </row>
    <row r="1764" spans="2:16" ht="15" x14ac:dyDescent="0.25">
      <c r="B1764" s="203" t="str">
        <f>Máximo!$B$779</f>
        <v>Serviço</v>
      </c>
    </row>
    <row r="1781" spans="2:2" ht="15" x14ac:dyDescent="0.25">
      <c r="B1781" s="203" t="str">
        <f>Máximo!$B$785</f>
        <v>Treinamento</v>
      </c>
    </row>
    <row r="1798" spans="1:12" ht="15" x14ac:dyDescent="0.25">
      <c r="B1798" s="203" t="str">
        <f>Máximo!$B$792</f>
        <v>Arquitetura Física e Lógica</v>
      </c>
    </row>
    <row r="1800" spans="1:12" x14ac:dyDescent="0.2">
      <c r="C1800" s="739" t="s">
        <v>167</v>
      </c>
      <c r="D1800" s="740"/>
      <c r="E1800" s="740"/>
      <c r="F1800" s="740"/>
      <c r="G1800" s="741"/>
    </row>
    <row r="1801" spans="1:12" x14ac:dyDescent="0.2">
      <c r="A1801" s="45"/>
      <c r="C1801" s="707" t="str">
        <f>IF('Prop G'!$E$796="","",'Prop G'!$E$796)</f>
        <v/>
      </c>
      <c r="D1801" s="708"/>
      <c r="E1801" s="708"/>
      <c r="F1801" s="708"/>
      <c r="G1801" s="708"/>
      <c r="H1801" s="708"/>
      <c r="I1801" s="708"/>
      <c r="J1801" s="708"/>
      <c r="K1801" s="708"/>
      <c r="L1801" s="709"/>
    </row>
    <row r="1802" spans="1:12" x14ac:dyDescent="0.2">
      <c r="A1802" s="45"/>
      <c r="C1802" s="710"/>
      <c r="D1802" s="711"/>
      <c r="E1802" s="711"/>
      <c r="F1802" s="711"/>
      <c r="G1802" s="711"/>
      <c r="H1802" s="711"/>
      <c r="I1802" s="711"/>
      <c r="J1802" s="711"/>
      <c r="K1802" s="711"/>
      <c r="L1802" s="712"/>
    </row>
    <row r="1803" spans="1:12" x14ac:dyDescent="0.2">
      <c r="A1803" s="45"/>
      <c r="C1803" s="710"/>
      <c r="D1803" s="711"/>
      <c r="E1803" s="711"/>
      <c r="F1803" s="711"/>
      <c r="G1803" s="711"/>
      <c r="H1803" s="711"/>
      <c r="I1803" s="711"/>
      <c r="J1803" s="711"/>
      <c r="K1803" s="711"/>
      <c r="L1803" s="712"/>
    </row>
    <row r="1804" spans="1:12" x14ac:dyDescent="0.2">
      <c r="A1804" s="45"/>
      <c r="C1804" s="710"/>
      <c r="D1804" s="711"/>
      <c r="E1804" s="711"/>
      <c r="F1804" s="711"/>
      <c r="G1804" s="711"/>
      <c r="H1804" s="711"/>
      <c r="I1804" s="711"/>
      <c r="J1804" s="711"/>
      <c r="K1804" s="711"/>
      <c r="L1804" s="712"/>
    </row>
    <row r="1805" spans="1:12" x14ac:dyDescent="0.2">
      <c r="A1805" s="45"/>
      <c r="C1805" s="710"/>
      <c r="D1805" s="711"/>
      <c r="E1805" s="711"/>
      <c r="F1805" s="711"/>
      <c r="G1805" s="711"/>
      <c r="H1805" s="711"/>
      <c r="I1805" s="711"/>
      <c r="J1805" s="711"/>
      <c r="K1805" s="711"/>
      <c r="L1805" s="712"/>
    </row>
    <row r="1806" spans="1:12" x14ac:dyDescent="0.2">
      <c r="A1806" s="45"/>
      <c r="C1806" s="710"/>
      <c r="D1806" s="711"/>
      <c r="E1806" s="711"/>
      <c r="F1806" s="711"/>
      <c r="G1806" s="711"/>
      <c r="H1806" s="711"/>
      <c r="I1806" s="711"/>
      <c r="J1806" s="711"/>
      <c r="K1806" s="711"/>
      <c r="L1806" s="712"/>
    </row>
    <row r="1807" spans="1:12" x14ac:dyDescent="0.2">
      <c r="A1807" s="45"/>
      <c r="C1807" s="713"/>
      <c r="D1807" s="714"/>
      <c r="E1807" s="714"/>
      <c r="F1807" s="714"/>
      <c r="G1807" s="714"/>
      <c r="H1807" s="714"/>
      <c r="I1807" s="714"/>
      <c r="J1807" s="714"/>
      <c r="K1807" s="714"/>
      <c r="L1807" s="715"/>
    </row>
    <row r="1808" spans="1:12" ht="12.75" customHeight="1" x14ac:dyDescent="0.2"/>
    <row r="1809" spans="2:16" ht="12.75" customHeight="1" x14ac:dyDescent="0.2"/>
    <row r="1810" spans="2:16" ht="12.75" customHeight="1" x14ac:dyDescent="0.25">
      <c r="B1810" s="203" t="str">
        <f>Máximo!$B$800</f>
        <v>Cronograma</v>
      </c>
    </row>
    <row r="1811" spans="2:16" ht="12.75" customHeight="1" x14ac:dyDescent="0.2"/>
    <row r="1812" spans="2:16" x14ac:dyDescent="0.2">
      <c r="B1812" s="204"/>
      <c r="C1812" s="441" t="s">
        <v>105</v>
      </c>
      <c r="D1812" s="441"/>
      <c r="E1812" s="441"/>
      <c r="F1812" s="442"/>
      <c r="G1812" s="205" t="str">
        <f>IF('Prop G'!$E$804="","",'Prop G'!$E$804)</f>
        <v/>
      </c>
      <c r="K1812" s="721" t="s">
        <v>106</v>
      </c>
      <c r="L1812" s="722"/>
      <c r="M1812" s="723"/>
      <c r="N1812" s="45"/>
      <c r="O1812" s="45"/>
    </row>
    <row r="1813" spans="2:16" x14ac:dyDescent="0.2">
      <c r="K1813" s="707" t="str">
        <f>IF('Prop G'!$K$804="","",'Prop G'!$K$804)</f>
        <v/>
      </c>
      <c r="L1813" s="708"/>
      <c r="M1813" s="708"/>
      <c r="N1813" s="708"/>
      <c r="O1813" s="708"/>
      <c r="P1813" s="709"/>
    </row>
    <row r="1814" spans="2:16" ht="28.5" customHeight="1" x14ac:dyDescent="0.2">
      <c r="C1814" s="441" t="s">
        <v>107</v>
      </c>
      <c r="D1814" s="441"/>
      <c r="E1814" s="441"/>
      <c r="F1814" s="442"/>
      <c r="G1814" s="205" t="str">
        <f>IF('Prop G'!$E$808="","",'Prop G'!$E$808)</f>
        <v/>
      </c>
      <c r="K1814" s="710"/>
      <c r="L1814" s="711"/>
      <c r="M1814" s="711"/>
      <c r="N1814" s="711"/>
      <c r="O1814" s="711"/>
      <c r="P1814" s="712"/>
    </row>
    <row r="1815" spans="2:16" x14ac:dyDescent="0.2">
      <c r="K1815" s="710"/>
      <c r="L1815" s="711"/>
      <c r="M1815" s="711"/>
      <c r="N1815" s="711"/>
      <c r="O1815" s="711"/>
      <c r="P1815" s="712"/>
    </row>
    <row r="1816" spans="2:16" ht="36" customHeight="1" x14ac:dyDescent="0.2">
      <c r="C1816" s="441" t="s">
        <v>124</v>
      </c>
      <c r="D1816" s="441"/>
      <c r="E1816" s="441"/>
      <c r="F1816" s="442"/>
      <c r="G1816" s="205" t="str">
        <f>IF('Prop G'!$K$808="","",'Prop G'!$K$808)</f>
        <v/>
      </c>
      <c r="K1816" s="713"/>
      <c r="L1816" s="714"/>
      <c r="M1816" s="714"/>
      <c r="N1816" s="714"/>
      <c r="O1816" s="714"/>
      <c r="P1816" s="715"/>
    </row>
    <row r="1819" spans="2:16" ht="15" x14ac:dyDescent="0.25">
      <c r="B1819" s="203" t="str">
        <f>Máximo!$B$813</f>
        <v>Mapa de Esforço</v>
      </c>
    </row>
    <row r="1821" spans="2:16" x14ac:dyDescent="0.2">
      <c r="D1821" s="200"/>
      <c r="E1821" s="200"/>
      <c r="F1821" s="387" t="s">
        <v>71</v>
      </c>
      <c r="G1821" s="205" t="str">
        <f>IF('Prop G'!$I$831="","",'Prop G'!$I$831)</f>
        <v/>
      </c>
      <c r="L1821" s="387" t="s">
        <v>72</v>
      </c>
      <c r="M1821" s="724" t="str">
        <f>IF('Prop G'!$I$850="","",'Prop G'!$I$850)</f>
        <v/>
      </c>
      <c r="N1821" s="725"/>
    </row>
    <row r="1824" spans="2:16" ht="15" x14ac:dyDescent="0.25">
      <c r="B1824" s="203" t="str">
        <f>Máximo!$B$854</f>
        <v>Gestão de Mudança</v>
      </c>
    </row>
    <row r="1826" spans="1:16" ht="12.75" customHeight="1" x14ac:dyDescent="0.2">
      <c r="C1826" s="766" t="s">
        <v>125</v>
      </c>
      <c r="D1826" s="767"/>
      <c r="E1826" s="767"/>
      <c r="F1826" s="767"/>
      <c r="G1826" s="767"/>
      <c r="H1826" s="767"/>
      <c r="I1826" s="768"/>
    </row>
    <row r="1827" spans="1:16" x14ac:dyDescent="0.2">
      <c r="C1827" s="707" t="str">
        <f>IF('Prop G'!$F$858="","",'Prop G'!$F$858)</f>
        <v/>
      </c>
      <c r="D1827" s="708"/>
      <c r="E1827" s="708"/>
      <c r="F1827" s="708"/>
      <c r="G1827" s="708"/>
      <c r="H1827" s="708"/>
      <c r="I1827" s="708"/>
      <c r="J1827" s="708"/>
      <c r="K1827" s="708"/>
      <c r="L1827" s="709"/>
    </row>
    <row r="1828" spans="1:16" x14ac:dyDescent="0.2">
      <c r="C1828" s="710"/>
      <c r="D1828" s="711"/>
      <c r="E1828" s="711"/>
      <c r="F1828" s="711"/>
      <c r="G1828" s="711"/>
      <c r="H1828" s="711"/>
      <c r="I1828" s="711"/>
      <c r="J1828" s="711"/>
      <c r="K1828" s="711"/>
      <c r="L1828" s="712"/>
    </row>
    <row r="1829" spans="1:16" x14ac:dyDescent="0.2">
      <c r="C1829" s="710"/>
      <c r="D1829" s="711"/>
      <c r="E1829" s="711"/>
      <c r="F1829" s="711"/>
      <c r="G1829" s="711"/>
      <c r="H1829" s="711"/>
      <c r="I1829" s="711"/>
      <c r="J1829" s="711"/>
      <c r="K1829" s="711"/>
      <c r="L1829" s="712"/>
    </row>
    <row r="1830" spans="1:16" x14ac:dyDescent="0.2">
      <c r="C1830" s="710"/>
      <c r="D1830" s="711"/>
      <c r="E1830" s="711"/>
      <c r="F1830" s="711"/>
      <c r="G1830" s="711"/>
      <c r="H1830" s="711"/>
      <c r="I1830" s="711"/>
      <c r="J1830" s="711"/>
      <c r="K1830" s="711"/>
      <c r="L1830" s="712"/>
    </row>
    <row r="1831" spans="1:16" x14ac:dyDescent="0.2">
      <c r="C1831" s="710"/>
      <c r="D1831" s="711"/>
      <c r="E1831" s="711"/>
      <c r="F1831" s="711"/>
      <c r="G1831" s="711"/>
      <c r="H1831" s="711"/>
      <c r="I1831" s="711"/>
      <c r="J1831" s="711"/>
      <c r="K1831" s="711"/>
      <c r="L1831" s="712"/>
    </row>
    <row r="1832" spans="1:16" x14ac:dyDescent="0.2">
      <c r="C1832" s="710"/>
      <c r="D1832" s="711"/>
      <c r="E1832" s="711"/>
      <c r="F1832" s="711"/>
      <c r="G1832" s="711"/>
      <c r="H1832" s="711"/>
      <c r="I1832" s="711"/>
      <c r="J1832" s="711"/>
      <c r="K1832" s="711"/>
      <c r="L1832" s="712"/>
    </row>
    <row r="1833" spans="1:16" x14ac:dyDescent="0.2">
      <c r="A1833" s="45"/>
      <c r="B1833" s="45"/>
      <c r="C1833" s="713"/>
      <c r="D1833" s="714"/>
      <c r="E1833" s="714"/>
      <c r="F1833" s="714"/>
      <c r="G1833" s="714"/>
      <c r="H1833" s="714"/>
      <c r="I1833" s="714"/>
      <c r="J1833" s="714"/>
      <c r="K1833" s="714"/>
      <c r="L1833" s="715"/>
      <c r="M1833" s="45"/>
      <c r="N1833" s="45"/>
    </row>
    <row r="1834" spans="1:16" x14ac:dyDescent="0.2">
      <c r="A1834" s="45"/>
      <c r="B1834" s="45"/>
      <c r="C1834" s="45"/>
      <c r="D1834" s="45"/>
      <c r="E1834" s="45"/>
      <c r="F1834" s="45"/>
      <c r="J1834" s="45"/>
      <c r="K1834" s="45"/>
      <c r="L1834" s="45"/>
      <c r="M1834" s="45"/>
      <c r="N1834" s="45"/>
    </row>
    <row r="1835" spans="1:16" x14ac:dyDescent="0.2">
      <c r="A1835" s="45"/>
      <c r="B1835" s="45"/>
      <c r="C1835" s="45"/>
      <c r="D1835" s="45"/>
      <c r="E1835" s="45"/>
      <c r="F1835" s="45"/>
      <c r="J1835" s="45"/>
      <c r="K1835" s="45"/>
      <c r="L1835" s="45"/>
      <c r="M1835" s="45"/>
      <c r="N1835" s="45"/>
    </row>
    <row r="1836" spans="1:16" ht="15" x14ac:dyDescent="0.25">
      <c r="A1836" s="45"/>
      <c r="B1836" s="203" t="str">
        <f>Máximo!$B$864</f>
        <v>Suporte e Manutenção (Garantia)</v>
      </c>
      <c r="C1836" s="45"/>
      <c r="D1836" s="45"/>
      <c r="E1836" s="45"/>
      <c r="F1836" s="45"/>
      <c r="J1836" s="45"/>
      <c r="K1836" s="45"/>
      <c r="L1836" s="45"/>
      <c r="M1836" s="45"/>
      <c r="N1836" s="45"/>
    </row>
    <row r="1837" spans="1:16" x14ac:dyDescent="0.2">
      <c r="A1837" s="45"/>
      <c r="B1837" s="45"/>
      <c r="C1837" s="45"/>
      <c r="D1837" s="45"/>
      <c r="E1837" s="45"/>
      <c r="F1837" s="45"/>
      <c r="J1837" s="45"/>
      <c r="K1837" s="45"/>
      <c r="L1837" s="45"/>
      <c r="M1837" s="45"/>
      <c r="N1837" s="45"/>
    </row>
    <row r="1838" spans="1:16" x14ac:dyDescent="0.2">
      <c r="D1838" s="200"/>
      <c r="E1838" s="200"/>
      <c r="F1838" s="387" t="s">
        <v>201</v>
      </c>
      <c r="G1838" s="205" t="str">
        <f>IF('Prop G'!$D$868="","",'Prop G'!$D$868)</f>
        <v/>
      </c>
      <c r="H1838" s="45"/>
      <c r="L1838" s="387" t="s">
        <v>127</v>
      </c>
      <c r="M1838" s="724" t="str">
        <f>IF('Prop G'!$K$868="","",'Prop G'!$K$868)</f>
        <v/>
      </c>
      <c r="N1838" s="725"/>
      <c r="O1838" s="45"/>
      <c r="P1838" s="45"/>
    </row>
    <row r="1839" spans="1:16" x14ac:dyDescent="0.2">
      <c r="D1839" s="45"/>
      <c r="E1839" s="45"/>
      <c r="F1839" s="387"/>
      <c r="G1839" s="45"/>
      <c r="H1839" s="45"/>
      <c r="L1839" s="45"/>
      <c r="M1839" s="45"/>
      <c r="N1839" s="45"/>
      <c r="O1839" s="45"/>
      <c r="P1839" s="45"/>
    </row>
    <row r="1840" spans="1:16" x14ac:dyDescent="0.2">
      <c r="D1840" s="200"/>
      <c r="E1840" s="200"/>
      <c r="F1840" s="387" t="s">
        <v>128</v>
      </c>
      <c r="G1840" s="205" t="str">
        <f>IF('Prop G'!$D$870="","",'Prop G'!$D$870)</f>
        <v/>
      </c>
      <c r="H1840" s="45"/>
      <c r="L1840" s="387" t="s">
        <v>129</v>
      </c>
      <c r="M1840" s="724" t="str">
        <f>IF('Prop G'!$K$870="","",'Prop G'!$K$870)</f>
        <v/>
      </c>
      <c r="N1840" s="725"/>
      <c r="O1840" s="45"/>
      <c r="P1840" s="45"/>
    </row>
    <row r="1841" spans="1:16" x14ac:dyDescent="0.2">
      <c r="A1841" s="45"/>
      <c r="B1841" s="45"/>
      <c r="C1841" s="45"/>
      <c r="D1841" s="45"/>
      <c r="E1841" s="45"/>
      <c r="F1841" s="387"/>
      <c r="J1841" s="45"/>
      <c r="K1841" s="45"/>
      <c r="L1841" s="45"/>
      <c r="M1841" s="45"/>
      <c r="N1841" s="45"/>
    </row>
    <row r="1842" spans="1:16" ht="12.75" customHeight="1" x14ac:dyDescent="0.2">
      <c r="A1842" s="45"/>
      <c r="B1842" s="45"/>
      <c r="C1842" s="721" t="s">
        <v>205</v>
      </c>
      <c r="D1842" s="722"/>
      <c r="E1842" s="723"/>
      <c r="F1842" s="45"/>
      <c r="G1842" s="45"/>
      <c r="J1842" s="45"/>
      <c r="K1842" s="721" t="s">
        <v>147</v>
      </c>
      <c r="L1842" s="722"/>
      <c r="M1842" s="723"/>
      <c r="N1842" s="45"/>
      <c r="O1842" s="45"/>
    </row>
    <row r="1843" spans="1:16" x14ac:dyDescent="0.2">
      <c r="A1843" s="45"/>
      <c r="B1843" s="45"/>
      <c r="C1843" s="707" t="str">
        <f>IF('Prop G'!$D$878="","",'Prop G'!$D$878)</f>
        <v/>
      </c>
      <c r="D1843" s="708"/>
      <c r="E1843" s="708"/>
      <c r="F1843" s="708"/>
      <c r="G1843" s="708"/>
      <c r="H1843" s="709"/>
      <c r="J1843" s="45"/>
      <c r="K1843" s="707" t="str">
        <f>IF('Prop G'!$K$878="","",'Prop G'!$K$878)</f>
        <v/>
      </c>
      <c r="L1843" s="708"/>
      <c r="M1843" s="708"/>
      <c r="N1843" s="708"/>
      <c r="O1843" s="708"/>
      <c r="P1843" s="709"/>
    </row>
    <row r="1844" spans="1:16" x14ac:dyDescent="0.2">
      <c r="A1844" s="45"/>
      <c r="B1844" s="45"/>
      <c r="C1844" s="710"/>
      <c r="D1844" s="711"/>
      <c r="E1844" s="711"/>
      <c r="F1844" s="711"/>
      <c r="G1844" s="711"/>
      <c r="H1844" s="712"/>
      <c r="J1844" s="45"/>
      <c r="K1844" s="710"/>
      <c r="L1844" s="711"/>
      <c r="M1844" s="711"/>
      <c r="N1844" s="711"/>
      <c r="O1844" s="711"/>
      <c r="P1844" s="712"/>
    </row>
    <row r="1845" spans="1:16" x14ac:dyDescent="0.2">
      <c r="A1845" s="45"/>
      <c r="B1845" s="45"/>
      <c r="C1845" s="710"/>
      <c r="D1845" s="711"/>
      <c r="E1845" s="711"/>
      <c r="F1845" s="711"/>
      <c r="G1845" s="711"/>
      <c r="H1845" s="712"/>
      <c r="J1845" s="45"/>
      <c r="K1845" s="710"/>
      <c r="L1845" s="711"/>
      <c r="M1845" s="711"/>
      <c r="N1845" s="711"/>
      <c r="O1845" s="711"/>
      <c r="P1845" s="712"/>
    </row>
    <row r="1846" spans="1:16" x14ac:dyDescent="0.2">
      <c r="A1846" s="45"/>
      <c r="B1846" s="45"/>
      <c r="C1846" s="710"/>
      <c r="D1846" s="711"/>
      <c r="E1846" s="711"/>
      <c r="F1846" s="711"/>
      <c r="G1846" s="711"/>
      <c r="H1846" s="712"/>
      <c r="J1846" s="45"/>
      <c r="K1846" s="710"/>
      <c r="L1846" s="711"/>
      <c r="M1846" s="711"/>
      <c r="N1846" s="711"/>
      <c r="O1846" s="711"/>
      <c r="P1846" s="712"/>
    </row>
    <row r="1847" spans="1:16" x14ac:dyDescent="0.2">
      <c r="A1847" s="45"/>
      <c r="B1847" s="45"/>
      <c r="C1847" s="710"/>
      <c r="D1847" s="711"/>
      <c r="E1847" s="711"/>
      <c r="F1847" s="711"/>
      <c r="G1847" s="711"/>
      <c r="H1847" s="712"/>
      <c r="J1847" s="45"/>
      <c r="K1847" s="710"/>
      <c r="L1847" s="711"/>
      <c r="M1847" s="711"/>
      <c r="N1847" s="711"/>
      <c r="O1847" s="711"/>
      <c r="P1847" s="712"/>
    </row>
    <row r="1848" spans="1:16" x14ac:dyDescent="0.2">
      <c r="A1848" s="45"/>
      <c r="B1848" s="45"/>
      <c r="C1848" s="710"/>
      <c r="D1848" s="711"/>
      <c r="E1848" s="711"/>
      <c r="F1848" s="711"/>
      <c r="G1848" s="711"/>
      <c r="H1848" s="712"/>
      <c r="J1848" s="45"/>
      <c r="K1848" s="710"/>
      <c r="L1848" s="711"/>
      <c r="M1848" s="711"/>
      <c r="N1848" s="711"/>
      <c r="O1848" s="711"/>
      <c r="P1848" s="712"/>
    </row>
    <row r="1849" spans="1:16" x14ac:dyDescent="0.2">
      <c r="A1849" s="45"/>
      <c r="B1849" s="45"/>
      <c r="C1849" s="713"/>
      <c r="D1849" s="714"/>
      <c r="E1849" s="714"/>
      <c r="F1849" s="714"/>
      <c r="G1849" s="714"/>
      <c r="H1849" s="715"/>
      <c r="J1849" s="45"/>
      <c r="K1849" s="713"/>
      <c r="L1849" s="714"/>
      <c r="M1849" s="714"/>
      <c r="N1849" s="714"/>
      <c r="O1849" s="714"/>
      <c r="P1849" s="715"/>
    </row>
    <row r="1850" spans="1:16" x14ac:dyDescent="0.2">
      <c r="A1850" s="45"/>
      <c r="B1850" s="45"/>
      <c r="C1850" s="45"/>
      <c r="D1850" s="45"/>
      <c r="E1850" s="45"/>
      <c r="F1850" s="45"/>
      <c r="J1850" s="45"/>
      <c r="K1850" s="45"/>
      <c r="L1850" s="45"/>
      <c r="M1850" s="45"/>
      <c r="N1850" s="45"/>
    </row>
    <row r="1851" spans="1:16" ht="26.25" customHeight="1" x14ac:dyDescent="0.2">
      <c r="C1851" s="441" t="s">
        <v>149</v>
      </c>
      <c r="D1851" s="441"/>
      <c r="E1851" s="441"/>
      <c r="F1851" s="442"/>
      <c r="G1851" s="218" t="str">
        <f>IF('Prop G'!$D$887="","",'Prop G'!$D$887)</f>
        <v/>
      </c>
      <c r="H1851" s="45"/>
      <c r="L1851" s="45"/>
      <c r="M1851" s="45"/>
      <c r="N1851" s="45"/>
      <c r="O1851" s="45"/>
      <c r="P1851" s="45"/>
    </row>
    <row r="1852" spans="1:16" x14ac:dyDescent="0.2">
      <c r="A1852" s="45"/>
      <c r="B1852" s="45"/>
      <c r="C1852" s="45"/>
      <c r="D1852" s="45"/>
      <c r="E1852" s="45"/>
      <c r="F1852" s="45"/>
      <c r="J1852" s="45"/>
      <c r="K1852" s="45"/>
      <c r="L1852" s="45"/>
      <c r="M1852" s="45"/>
      <c r="N1852" s="45"/>
    </row>
    <row r="1853" spans="1:16" ht="12.75" customHeight="1" x14ac:dyDescent="0.2">
      <c r="A1853" s="45"/>
      <c r="B1853" s="45"/>
      <c r="C1853" s="721" t="s">
        <v>146</v>
      </c>
      <c r="D1853" s="722"/>
      <c r="E1853" s="722"/>
      <c r="F1853" s="723"/>
      <c r="G1853" s="45"/>
      <c r="J1853" s="45"/>
      <c r="K1853" s="45"/>
      <c r="L1853" s="45"/>
      <c r="M1853" s="45"/>
      <c r="N1853" s="45"/>
    </row>
    <row r="1854" spans="1:16" x14ac:dyDescent="0.2">
      <c r="A1854" s="45"/>
      <c r="B1854" s="45"/>
      <c r="C1854" s="707" t="str">
        <f>IF('Prop G'!$D$891="","",'Prop G'!$D$891)</f>
        <v/>
      </c>
      <c r="D1854" s="708"/>
      <c r="E1854" s="708"/>
      <c r="F1854" s="708"/>
      <c r="G1854" s="708"/>
      <c r="H1854" s="708"/>
      <c r="I1854" s="708"/>
      <c r="J1854" s="708"/>
      <c r="K1854" s="708"/>
      <c r="L1854" s="709"/>
      <c r="M1854" s="45"/>
      <c r="N1854" s="45"/>
    </row>
    <row r="1855" spans="1:16" x14ac:dyDescent="0.2">
      <c r="A1855" s="45"/>
      <c r="B1855" s="45"/>
      <c r="C1855" s="710"/>
      <c r="D1855" s="711"/>
      <c r="E1855" s="711"/>
      <c r="F1855" s="711"/>
      <c r="G1855" s="711"/>
      <c r="H1855" s="711"/>
      <c r="I1855" s="711"/>
      <c r="J1855" s="711"/>
      <c r="K1855" s="711"/>
      <c r="L1855" s="712"/>
      <c r="M1855" s="45"/>
      <c r="N1855" s="45"/>
    </row>
    <row r="1856" spans="1:16" x14ac:dyDescent="0.2">
      <c r="A1856" s="45"/>
      <c r="B1856" s="45"/>
      <c r="C1856" s="710"/>
      <c r="D1856" s="711"/>
      <c r="E1856" s="711"/>
      <c r="F1856" s="711"/>
      <c r="G1856" s="711"/>
      <c r="H1856" s="711"/>
      <c r="I1856" s="711"/>
      <c r="J1856" s="711"/>
      <c r="K1856" s="711"/>
      <c r="L1856" s="712"/>
      <c r="M1856" s="45"/>
      <c r="N1856" s="45"/>
    </row>
    <row r="1857" spans="1:15" x14ac:dyDescent="0.2">
      <c r="A1857" s="45"/>
      <c r="B1857" s="45"/>
      <c r="C1857" s="710"/>
      <c r="D1857" s="711"/>
      <c r="E1857" s="711"/>
      <c r="F1857" s="711"/>
      <c r="G1857" s="711"/>
      <c r="H1857" s="711"/>
      <c r="I1857" s="711"/>
      <c r="J1857" s="711"/>
      <c r="K1857" s="711"/>
      <c r="L1857" s="712"/>
      <c r="M1857" s="45"/>
      <c r="N1857" s="45"/>
    </row>
    <row r="1858" spans="1:15" x14ac:dyDescent="0.2">
      <c r="A1858" s="45"/>
      <c r="B1858" s="45"/>
      <c r="C1858" s="710"/>
      <c r="D1858" s="711"/>
      <c r="E1858" s="711"/>
      <c r="F1858" s="711"/>
      <c r="G1858" s="711"/>
      <c r="H1858" s="711"/>
      <c r="I1858" s="711"/>
      <c r="J1858" s="711"/>
      <c r="K1858" s="711"/>
      <c r="L1858" s="712"/>
      <c r="M1858" s="45"/>
      <c r="N1858" s="45"/>
    </row>
    <row r="1859" spans="1:15" x14ac:dyDescent="0.2">
      <c r="A1859" s="45"/>
      <c r="B1859" s="45"/>
      <c r="C1859" s="710"/>
      <c r="D1859" s="711"/>
      <c r="E1859" s="711"/>
      <c r="F1859" s="711"/>
      <c r="G1859" s="711"/>
      <c r="H1859" s="711"/>
      <c r="I1859" s="711"/>
      <c r="J1859" s="711"/>
      <c r="K1859" s="711"/>
      <c r="L1859" s="712"/>
      <c r="M1859" s="45"/>
      <c r="N1859" s="45"/>
    </row>
    <row r="1860" spans="1:15" x14ac:dyDescent="0.2">
      <c r="A1860" s="45"/>
      <c r="B1860" s="45"/>
      <c r="C1860" s="713"/>
      <c r="D1860" s="714"/>
      <c r="E1860" s="714"/>
      <c r="F1860" s="714"/>
      <c r="G1860" s="714"/>
      <c r="H1860" s="714"/>
      <c r="I1860" s="714"/>
      <c r="J1860" s="714"/>
      <c r="K1860" s="714"/>
      <c r="L1860" s="715"/>
      <c r="M1860" s="45"/>
      <c r="N1860" s="45"/>
    </row>
    <row r="1861" spans="1:15" x14ac:dyDescent="0.2">
      <c r="A1861" s="45"/>
      <c r="B1861" s="45"/>
      <c r="C1861" s="45"/>
      <c r="D1861" s="45"/>
      <c r="E1861" s="45"/>
      <c r="F1861" s="45"/>
      <c r="J1861" s="45"/>
      <c r="K1861" s="45"/>
      <c r="L1861" s="45"/>
      <c r="M1861" s="45"/>
      <c r="N1861" s="45"/>
    </row>
    <row r="1862" spans="1:15" x14ac:dyDescent="0.2">
      <c r="A1862" s="45"/>
      <c r="B1862" s="45"/>
      <c r="C1862" s="45"/>
      <c r="D1862" s="45"/>
      <c r="E1862" s="45"/>
      <c r="F1862" s="45"/>
      <c r="J1862" s="45"/>
      <c r="K1862" s="45"/>
      <c r="L1862" s="45"/>
      <c r="M1862" s="45"/>
      <c r="N1862" s="45"/>
    </row>
    <row r="1863" spans="1:15" ht="15" x14ac:dyDescent="0.25">
      <c r="A1863" s="45"/>
      <c r="B1863" s="203" t="s">
        <v>202</v>
      </c>
      <c r="C1863" s="45"/>
      <c r="D1863" s="45"/>
      <c r="E1863" s="45"/>
      <c r="F1863" s="45"/>
      <c r="J1863" s="45"/>
      <c r="K1863" s="45"/>
      <c r="L1863" s="45"/>
      <c r="M1863" s="45"/>
      <c r="N1863" s="45"/>
    </row>
    <row r="1864" spans="1:15" ht="15" x14ac:dyDescent="0.25">
      <c r="A1864" s="45"/>
      <c r="B1864" s="203"/>
      <c r="C1864" s="45"/>
      <c r="D1864" s="45"/>
      <c r="E1864" s="45"/>
      <c r="F1864" s="45"/>
      <c r="J1864" s="45"/>
      <c r="K1864" s="45"/>
      <c r="L1864" s="45"/>
      <c r="M1864" s="45"/>
      <c r="N1864" s="45"/>
    </row>
    <row r="1865" spans="1:15" ht="30" customHeight="1" x14ac:dyDescent="0.2">
      <c r="A1865" s="45"/>
      <c r="B1865" s="45"/>
      <c r="C1865" s="466" t="s">
        <v>156</v>
      </c>
      <c r="D1865" s="467"/>
      <c r="E1865" s="466" t="s">
        <v>157</v>
      </c>
      <c r="F1865" s="467"/>
      <c r="G1865" s="466" t="s">
        <v>158</v>
      </c>
      <c r="H1865" s="467"/>
      <c r="I1865" s="466" t="s">
        <v>159</v>
      </c>
      <c r="J1865" s="467"/>
      <c r="K1865" s="386" t="s">
        <v>160</v>
      </c>
      <c r="L1865" s="386" t="s">
        <v>161</v>
      </c>
      <c r="M1865" s="466" t="s">
        <v>162</v>
      </c>
      <c r="N1865" s="467"/>
      <c r="O1865" s="386" t="s">
        <v>163</v>
      </c>
    </row>
    <row r="1866" spans="1:15" x14ac:dyDescent="0.2">
      <c r="A1866" s="45"/>
      <c r="B1866" s="45"/>
      <c r="C1866" s="695" t="str">
        <f>IF('Prop G'!$B904="","",'Prop G'!$B904)</f>
        <v/>
      </c>
      <c r="D1866" s="696"/>
      <c r="E1866" s="695" t="str">
        <f>IF('Prop G'!$C904="","",'Prop G'!$C904)</f>
        <v/>
      </c>
      <c r="F1866" s="696"/>
      <c r="G1866" s="695" t="str">
        <f>IF('Prop G'!$D904="","",'Prop G'!$D904)</f>
        <v/>
      </c>
      <c r="H1866" s="696"/>
      <c r="I1866" s="695" t="str">
        <f>IF('Prop G'!$E904="","",'Prop G'!$E904)</f>
        <v/>
      </c>
      <c r="J1866" s="696"/>
      <c r="K1866" s="230" t="str">
        <f>IF('Prop G'!$F904="","",'Prop G'!$F904)</f>
        <v/>
      </c>
      <c r="L1866" s="230" t="str">
        <f>IF('Prop G'!$G904="","",'Prop G'!$G904)</f>
        <v/>
      </c>
      <c r="M1866" s="695" t="str">
        <f>IF('Prop G'!$H904="","",'Prop G'!$H904)</f>
        <v/>
      </c>
      <c r="N1866" s="696"/>
      <c r="O1866" s="230" t="str">
        <f>IF('Prop G'!$I904="","",'Prop G'!$I904)</f>
        <v/>
      </c>
    </row>
    <row r="1867" spans="1:15" ht="12.75" customHeight="1" x14ac:dyDescent="0.2">
      <c r="A1867" s="45"/>
      <c r="B1867" s="45"/>
      <c r="C1867" s="695" t="str">
        <f>IF('Prop G'!$B905="","",'Prop G'!$B905)</f>
        <v/>
      </c>
      <c r="D1867" s="696"/>
      <c r="E1867" s="695" t="str">
        <f>IF('Prop G'!$C905="","",'Prop G'!$C905)</f>
        <v/>
      </c>
      <c r="F1867" s="696"/>
      <c r="G1867" s="695" t="str">
        <f>IF('Prop G'!$D905="","",'Prop G'!$D905)</f>
        <v/>
      </c>
      <c r="H1867" s="696"/>
      <c r="I1867" s="695" t="str">
        <f>IF('Prop G'!$E905="","",'Prop G'!$E905)</f>
        <v/>
      </c>
      <c r="J1867" s="696"/>
      <c r="K1867" s="230" t="str">
        <f>IF('Prop G'!$F905="","",'Prop G'!$F905)</f>
        <v/>
      </c>
      <c r="L1867" s="230" t="str">
        <f>IF('Prop G'!$G905="","",'Prop G'!$G905)</f>
        <v/>
      </c>
      <c r="M1867" s="695" t="str">
        <f>IF('Prop G'!$H905="","",'Prop G'!$H905)</f>
        <v/>
      </c>
      <c r="N1867" s="696"/>
      <c r="O1867" s="230" t="str">
        <f>IF('Prop G'!$I905="","",'Prop G'!$I905)</f>
        <v/>
      </c>
    </row>
    <row r="1868" spans="1:15" x14ac:dyDescent="0.2">
      <c r="A1868" s="45"/>
      <c r="B1868" s="45"/>
      <c r="C1868" s="695" t="str">
        <f>IF('Prop G'!$B906="","",'Prop G'!$B906)</f>
        <v/>
      </c>
      <c r="D1868" s="696"/>
      <c r="E1868" s="695" t="str">
        <f>IF('Prop G'!$C906="","",'Prop G'!$C906)</f>
        <v/>
      </c>
      <c r="F1868" s="696"/>
      <c r="G1868" s="695" t="str">
        <f>IF('Prop G'!$D906="","",'Prop G'!$D906)</f>
        <v/>
      </c>
      <c r="H1868" s="696"/>
      <c r="I1868" s="695" t="str">
        <f>IF('Prop G'!$E906="","",'Prop G'!$E906)</f>
        <v/>
      </c>
      <c r="J1868" s="696"/>
      <c r="K1868" s="230" t="str">
        <f>IF('Prop G'!$F906="","",'Prop G'!$F906)</f>
        <v/>
      </c>
      <c r="L1868" s="230" t="str">
        <f>IF('Prop G'!$G906="","",'Prop G'!$G906)</f>
        <v/>
      </c>
      <c r="M1868" s="695" t="str">
        <f>IF('Prop G'!$H906="","",'Prop G'!$H906)</f>
        <v/>
      </c>
      <c r="N1868" s="696"/>
      <c r="O1868" s="230" t="str">
        <f>IF('Prop G'!$I906="","",'Prop G'!$I906)</f>
        <v/>
      </c>
    </row>
    <row r="1869" spans="1:15" x14ac:dyDescent="0.2">
      <c r="A1869" s="45"/>
      <c r="B1869" s="45"/>
      <c r="C1869" s="695" t="str">
        <f>IF('Prop G'!$B907="","",'Prop G'!$B907)</f>
        <v/>
      </c>
      <c r="D1869" s="696"/>
      <c r="E1869" s="695" t="str">
        <f>IF('Prop G'!$C907="","",'Prop G'!$C907)</f>
        <v/>
      </c>
      <c r="F1869" s="696"/>
      <c r="G1869" s="695" t="str">
        <f>IF('Prop G'!$D907="","",'Prop G'!$D907)</f>
        <v/>
      </c>
      <c r="H1869" s="696"/>
      <c r="I1869" s="695" t="str">
        <f>IF('Prop G'!$E907="","",'Prop G'!$E907)</f>
        <v/>
      </c>
      <c r="J1869" s="696"/>
      <c r="K1869" s="230" t="str">
        <f>IF('Prop G'!$F907="","",'Prop G'!$F907)</f>
        <v/>
      </c>
      <c r="L1869" s="230" t="str">
        <f>IF('Prop G'!$G907="","",'Prop G'!$G907)</f>
        <v/>
      </c>
      <c r="M1869" s="695" t="str">
        <f>IF('Prop G'!$H907="","",'Prop G'!$H907)</f>
        <v/>
      </c>
      <c r="N1869" s="696"/>
      <c r="O1869" s="230" t="str">
        <f>IF('Prop G'!$I907="","",'Prop G'!$I907)</f>
        <v/>
      </c>
    </row>
    <row r="1870" spans="1:15" x14ac:dyDescent="0.2">
      <c r="A1870" s="45"/>
      <c r="B1870" s="45"/>
      <c r="C1870" s="695" t="str">
        <f>IF('Prop G'!$B908="","",'Prop G'!$B908)</f>
        <v/>
      </c>
      <c r="D1870" s="696"/>
      <c r="E1870" s="695" t="str">
        <f>IF('Prop G'!$C908="","",'Prop G'!$C908)</f>
        <v/>
      </c>
      <c r="F1870" s="696"/>
      <c r="G1870" s="695" t="str">
        <f>IF('Prop G'!$D908="","",'Prop G'!$D908)</f>
        <v/>
      </c>
      <c r="H1870" s="696"/>
      <c r="I1870" s="695" t="str">
        <f>IF('Prop G'!$E908="","",'Prop G'!$E908)</f>
        <v/>
      </c>
      <c r="J1870" s="696"/>
      <c r="K1870" s="230" t="str">
        <f>IF('Prop G'!$F908="","",'Prop G'!$F908)</f>
        <v/>
      </c>
      <c r="L1870" s="230" t="str">
        <f>IF('Prop G'!$G908="","",'Prop G'!$G908)</f>
        <v/>
      </c>
      <c r="M1870" s="695" t="str">
        <f>IF('Prop G'!$H908="","",'Prop G'!$H908)</f>
        <v/>
      </c>
      <c r="N1870" s="696"/>
      <c r="O1870" s="230" t="str">
        <f>IF('Prop G'!$I908="","",'Prop G'!$I908)</f>
        <v/>
      </c>
    </row>
    <row r="1871" spans="1:15" x14ac:dyDescent="0.2">
      <c r="A1871" s="45"/>
      <c r="B1871" s="45"/>
      <c r="C1871" s="695" t="str">
        <f>IF('Prop G'!$B909="","",'Prop G'!$B909)</f>
        <v/>
      </c>
      <c r="D1871" s="696"/>
      <c r="E1871" s="695" t="str">
        <f>IF('Prop G'!$C909="","",'Prop G'!$C909)</f>
        <v/>
      </c>
      <c r="F1871" s="696"/>
      <c r="G1871" s="695" t="str">
        <f>IF('Prop G'!$D909="","",'Prop G'!$D909)</f>
        <v/>
      </c>
      <c r="H1871" s="696"/>
      <c r="I1871" s="695" t="str">
        <f>IF('Prop G'!$E909="","",'Prop G'!$E909)</f>
        <v/>
      </c>
      <c r="J1871" s="696"/>
      <c r="K1871" s="230" t="str">
        <f>IF('Prop G'!$F909="","",'Prop G'!$F909)</f>
        <v/>
      </c>
      <c r="L1871" s="230" t="str">
        <f>IF('Prop G'!$G909="","",'Prop G'!$G909)</f>
        <v/>
      </c>
      <c r="M1871" s="695" t="str">
        <f>IF('Prop G'!$H909="","",'Prop G'!$H909)</f>
        <v/>
      </c>
      <c r="N1871" s="696"/>
      <c r="O1871" s="230" t="str">
        <f>IF('Prop G'!$I909="","",'Prop G'!$I909)</f>
        <v/>
      </c>
    </row>
    <row r="1872" spans="1:15" x14ac:dyDescent="0.2">
      <c r="A1872" s="45"/>
      <c r="B1872" s="45"/>
      <c r="C1872" s="695" t="str">
        <f>IF('Prop G'!$B910="","",'Prop G'!$B910)</f>
        <v/>
      </c>
      <c r="D1872" s="696"/>
      <c r="E1872" s="695" t="str">
        <f>IF('Prop G'!$C910="","",'Prop G'!$C910)</f>
        <v/>
      </c>
      <c r="F1872" s="696"/>
      <c r="G1872" s="695" t="str">
        <f>IF('Prop G'!$D910="","",'Prop G'!$D910)</f>
        <v/>
      </c>
      <c r="H1872" s="696"/>
      <c r="I1872" s="695" t="str">
        <f>IF('Prop G'!$E910="","",'Prop G'!$E910)</f>
        <v/>
      </c>
      <c r="J1872" s="696"/>
      <c r="K1872" s="230" t="str">
        <f>IF('Prop G'!$F910="","",'Prop G'!$F910)</f>
        <v/>
      </c>
      <c r="L1872" s="230" t="str">
        <f>IF('Prop G'!$G910="","",'Prop G'!$G910)</f>
        <v/>
      </c>
      <c r="M1872" s="695" t="str">
        <f>IF('Prop G'!$H910="","",'Prop G'!$H910)</f>
        <v/>
      </c>
      <c r="N1872" s="696"/>
      <c r="O1872" s="230" t="str">
        <f>IF('Prop G'!$I910="","",'Prop G'!$I910)</f>
        <v/>
      </c>
    </row>
    <row r="1873" spans="1:16" x14ac:dyDescent="0.2">
      <c r="A1873" s="45"/>
      <c r="B1873" s="45"/>
      <c r="C1873" s="695" t="str">
        <f>IF('Prop G'!$B911="","",'Prop G'!$B911)</f>
        <v/>
      </c>
      <c r="D1873" s="696"/>
      <c r="E1873" s="695" t="str">
        <f>IF('Prop G'!$C911="","",'Prop G'!$C911)</f>
        <v/>
      </c>
      <c r="F1873" s="696"/>
      <c r="G1873" s="695" t="str">
        <f>IF('Prop G'!$D911="","",'Prop G'!$D911)</f>
        <v/>
      </c>
      <c r="H1873" s="696"/>
      <c r="I1873" s="695" t="str">
        <f>IF('Prop G'!$E911="","",'Prop G'!$E911)</f>
        <v/>
      </c>
      <c r="J1873" s="696"/>
      <c r="K1873" s="230" t="str">
        <f>IF('Prop G'!$F911="","",'Prop G'!$F911)</f>
        <v/>
      </c>
      <c r="L1873" s="230" t="str">
        <f>IF('Prop G'!$G911="","",'Prop G'!$G911)</f>
        <v/>
      </c>
      <c r="M1873" s="695" t="str">
        <f>IF('Prop G'!$H911="","",'Prop G'!$H911)</f>
        <v/>
      </c>
      <c r="N1873" s="696"/>
      <c r="O1873" s="230" t="str">
        <f>IF('Prop G'!$I911="","",'Prop G'!$I911)</f>
        <v/>
      </c>
    </row>
    <row r="1874" spans="1:16" x14ac:dyDescent="0.2">
      <c r="A1874" s="45"/>
      <c r="B1874" s="45"/>
      <c r="C1874" s="695" t="str">
        <f>IF('Prop G'!$B912="","",'Prop G'!$B912)</f>
        <v/>
      </c>
      <c r="D1874" s="696"/>
      <c r="E1874" s="695" t="str">
        <f>IF('Prop G'!$C912="","",'Prop G'!$C912)</f>
        <v/>
      </c>
      <c r="F1874" s="696"/>
      <c r="G1874" s="695" t="str">
        <f>IF('Prop G'!$D912="","",'Prop G'!$D912)</f>
        <v/>
      </c>
      <c r="H1874" s="696"/>
      <c r="I1874" s="695" t="str">
        <f>IF('Prop G'!$E912="","",'Prop G'!$E912)</f>
        <v/>
      </c>
      <c r="J1874" s="696"/>
      <c r="K1874" s="230" t="str">
        <f>IF('Prop G'!$F912="","",'Prop G'!$F912)</f>
        <v/>
      </c>
      <c r="L1874" s="230" t="str">
        <f>IF('Prop G'!$G912="","",'Prop G'!$G912)</f>
        <v/>
      </c>
      <c r="M1874" s="695" t="str">
        <f>IF('Prop G'!$H912="","",'Prop G'!$H912)</f>
        <v/>
      </c>
      <c r="N1874" s="696"/>
      <c r="O1874" s="230" t="str">
        <f>IF('Prop G'!$I912="","",'Prop G'!$I912)</f>
        <v/>
      </c>
    </row>
    <row r="1875" spans="1:16" x14ac:dyDescent="0.2">
      <c r="A1875" s="45"/>
      <c r="B1875" s="45"/>
      <c r="C1875" s="695" t="str">
        <f>IF('Prop G'!$B913="","",'Prop G'!$B913)</f>
        <v/>
      </c>
      <c r="D1875" s="696"/>
      <c r="E1875" s="695" t="str">
        <f>IF('Prop G'!$C913="","",'Prop G'!$C913)</f>
        <v/>
      </c>
      <c r="F1875" s="696"/>
      <c r="G1875" s="695" t="str">
        <f>IF('Prop G'!$D913="","",'Prop G'!$D913)</f>
        <v/>
      </c>
      <c r="H1875" s="696"/>
      <c r="I1875" s="695" t="str">
        <f>IF('Prop G'!$E913="","",'Prop G'!$E913)</f>
        <v/>
      </c>
      <c r="J1875" s="696"/>
      <c r="K1875" s="230" t="str">
        <f>IF('Prop G'!$F913="","",'Prop G'!$F913)</f>
        <v/>
      </c>
      <c r="L1875" s="230" t="str">
        <f>IF('Prop G'!$G913="","",'Prop G'!$G913)</f>
        <v/>
      </c>
      <c r="M1875" s="695" t="str">
        <f>IF('Prop G'!$H913="","",'Prop G'!$H913)</f>
        <v/>
      </c>
      <c r="N1875" s="696"/>
      <c r="O1875" s="230" t="str">
        <f>IF('Prop G'!$I913="","",'Prop G'!$I913)</f>
        <v/>
      </c>
    </row>
    <row r="1876" spans="1:16" x14ac:dyDescent="0.2">
      <c r="A1876" s="45"/>
      <c r="B1876" s="45"/>
      <c r="C1876" s="695" t="str">
        <f>IF('Prop G'!$B914="","",'Prop G'!$B914)</f>
        <v/>
      </c>
      <c r="D1876" s="696"/>
      <c r="E1876" s="695" t="str">
        <f>IF('Prop G'!$C914="","",'Prop G'!$C914)</f>
        <v/>
      </c>
      <c r="F1876" s="696"/>
      <c r="G1876" s="695" t="str">
        <f>IF('Prop G'!$D914="","",'Prop G'!$D914)</f>
        <v/>
      </c>
      <c r="H1876" s="696"/>
      <c r="I1876" s="695" t="str">
        <f>IF('Prop G'!$E914="","",'Prop G'!$E914)</f>
        <v/>
      </c>
      <c r="J1876" s="696"/>
      <c r="K1876" s="230" t="str">
        <f>IF('Prop G'!$F914="","",'Prop G'!$F914)</f>
        <v/>
      </c>
      <c r="L1876" s="230" t="str">
        <f>IF('Prop G'!$G914="","",'Prop G'!$G914)</f>
        <v/>
      </c>
      <c r="M1876" s="695" t="str">
        <f>IF('Prop G'!$H914="","",'Prop G'!$H914)</f>
        <v/>
      </c>
      <c r="N1876" s="696"/>
      <c r="O1876" s="230" t="str">
        <f>IF('Prop G'!$I914="","",'Prop G'!$I914)</f>
        <v/>
      </c>
    </row>
    <row r="1877" spans="1:16" x14ac:dyDescent="0.2">
      <c r="A1877" s="45"/>
      <c r="B1877" s="45"/>
      <c r="C1877" s="45"/>
      <c r="D1877" s="45"/>
      <c r="E1877" s="45"/>
      <c r="F1877" s="45"/>
      <c r="G1877" s="45"/>
      <c r="H1877" s="45"/>
      <c r="I1877" s="45"/>
      <c r="J1877" s="45"/>
      <c r="K1877" s="45"/>
      <c r="L1877" s="45"/>
    </row>
    <row r="1878" spans="1:16" x14ac:dyDescent="0.2">
      <c r="A1878" s="45"/>
      <c r="B1878" s="45"/>
      <c r="C1878" s="45"/>
      <c r="D1878" s="45"/>
      <c r="E1878" s="45"/>
      <c r="F1878" s="45"/>
      <c r="G1878" s="45"/>
      <c r="H1878" s="45"/>
      <c r="I1878" s="45"/>
      <c r="J1878" s="45"/>
      <c r="K1878" s="45"/>
      <c r="L1878" s="45"/>
    </row>
    <row r="1879" spans="1:16" ht="15" x14ac:dyDescent="0.25">
      <c r="A1879" s="45"/>
      <c r="B1879" s="203" t="s">
        <v>206</v>
      </c>
      <c r="C1879" s="45"/>
      <c r="D1879" s="45"/>
      <c r="E1879" s="45"/>
      <c r="F1879" s="45"/>
      <c r="G1879" s="45"/>
      <c r="H1879" s="45"/>
      <c r="I1879" s="45"/>
      <c r="J1879" s="45"/>
      <c r="K1879" s="45"/>
      <c r="L1879" s="45"/>
    </row>
    <row r="1880" spans="1:16" ht="15" x14ac:dyDescent="0.25">
      <c r="A1880" s="45"/>
      <c r="B1880" s="203"/>
      <c r="C1880" s="45"/>
      <c r="D1880" s="45"/>
      <c r="E1880" s="45"/>
      <c r="F1880" s="45"/>
      <c r="G1880" s="45"/>
      <c r="H1880" s="45"/>
      <c r="I1880" s="45"/>
      <c r="J1880" s="45"/>
      <c r="K1880" s="45"/>
      <c r="L1880" s="45"/>
    </row>
    <row r="1881" spans="1:16" ht="27.75" customHeight="1" x14ac:dyDescent="0.2">
      <c r="B1881" s="204"/>
      <c r="C1881" s="441" t="s">
        <v>257</v>
      </c>
      <c r="D1881" s="441"/>
      <c r="E1881" s="441"/>
      <c r="F1881" s="442"/>
      <c r="G1881" s="718" t="str">
        <f>IF('Prop G'!$D$918="","",'Prop G'!$D$918)</f>
        <v>Sim</v>
      </c>
      <c r="K1881" s="684" t="s">
        <v>239</v>
      </c>
      <c r="L1881" s="744"/>
      <c r="M1881" s="744"/>
      <c r="N1881" s="744"/>
      <c r="O1881" s="685"/>
    </row>
    <row r="1882" spans="1:16" x14ac:dyDescent="0.2">
      <c r="C1882" s="441"/>
      <c r="D1882" s="441"/>
      <c r="E1882" s="441"/>
      <c r="F1882" s="442"/>
      <c r="G1882" s="720"/>
      <c r="K1882" s="707" t="str">
        <f>IF('Prop G'!$K$918="","",'Prop G'!$K$918)</f>
        <v/>
      </c>
      <c r="L1882" s="708"/>
      <c r="M1882" s="708"/>
      <c r="N1882" s="708"/>
      <c r="O1882" s="708"/>
      <c r="P1882" s="709"/>
    </row>
    <row r="1883" spans="1:16" x14ac:dyDescent="0.2">
      <c r="C1883" s="204"/>
      <c r="D1883" s="204"/>
      <c r="E1883" s="204"/>
      <c r="F1883" s="345"/>
      <c r="G1883" s="346"/>
      <c r="H1883" s="115"/>
      <c r="K1883" s="710"/>
      <c r="L1883" s="711"/>
      <c r="M1883" s="711"/>
      <c r="N1883" s="711"/>
      <c r="O1883" s="711"/>
      <c r="P1883" s="712"/>
    </row>
    <row r="1884" spans="1:16" x14ac:dyDescent="0.2">
      <c r="C1884" s="115"/>
      <c r="D1884" s="115"/>
      <c r="E1884" s="115"/>
      <c r="F1884" s="115"/>
      <c r="G1884" s="115"/>
      <c r="H1884" s="115"/>
      <c r="K1884" s="713"/>
      <c r="L1884" s="714"/>
      <c r="M1884" s="714"/>
      <c r="N1884" s="714"/>
      <c r="O1884" s="714"/>
      <c r="P1884" s="715"/>
    </row>
    <row r="1885" spans="1:16" ht="15" x14ac:dyDescent="0.25">
      <c r="A1885" s="45"/>
      <c r="B1885" s="203"/>
      <c r="C1885" s="45"/>
      <c r="D1885" s="45"/>
      <c r="E1885" s="45"/>
      <c r="F1885" s="45"/>
      <c r="G1885" s="45"/>
      <c r="H1885" s="45"/>
      <c r="I1885" s="45"/>
      <c r="J1885" s="45"/>
      <c r="K1885" s="45"/>
      <c r="L1885" s="45"/>
    </row>
    <row r="1886" spans="1:16" ht="51" x14ac:dyDescent="0.2">
      <c r="A1886" s="45"/>
      <c r="B1886" s="726" t="s">
        <v>260</v>
      </c>
      <c r="C1886" s="727"/>
      <c r="D1886" s="335" t="s">
        <v>36</v>
      </c>
      <c r="E1886" s="335" t="s">
        <v>231</v>
      </c>
      <c r="F1886" s="335" t="s">
        <v>232</v>
      </c>
      <c r="G1886" s="335" t="s">
        <v>233</v>
      </c>
      <c r="H1886" s="335" t="s">
        <v>234</v>
      </c>
      <c r="I1886" s="335" t="s">
        <v>240</v>
      </c>
      <c r="J1886" s="335" t="s">
        <v>225</v>
      </c>
      <c r="K1886" s="335" t="s">
        <v>241</v>
      </c>
      <c r="L1886" s="335" t="s">
        <v>226</v>
      </c>
      <c r="M1886" s="335" t="s">
        <v>235</v>
      </c>
      <c r="N1886" s="335" t="s">
        <v>236</v>
      </c>
      <c r="O1886" s="335" t="s">
        <v>237</v>
      </c>
      <c r="P1886" s="335" t="s">
        <v>238</v>
      </c>
    </row>
    <row r="1887" spans="1:16" x14ac:dyDescent="0.2">
      <c r="A1887" s="45"/>
      <c r="B1887" s="728" t="str">
        <f>IF('Prop G'!B926="","",'Prop G'!B926)</f>
        <v/>
      </c>
      <c r="C1887" s="729"/>
      <c r="D1887" s="315" t="str">
        <f>IF('Prop G'!C926="","",'Prop G'!C926)</f>
        <v/>
      </c>
      <c r="E1887" s="315" t="str">
        <f>IF('Prop G'!D926="","",'Prop G'!D926)</f>
        <v/>
      </c>
      <c r="F1887" s="315" t="str">
        <f>IF('Prop G'!E926="","",'Prop G'!E926)</f>
        <v/>
      </c>
      <c r="G1887" s="315" t="str">
        <f>IF('Prop G'!F926="","",'Prop G'!F926)</f>
        <v/>
      </c>
      <c r="H1887" s="315" t="str">
        <f>IF('Prop G'!G926="","",'Prop G'!G926)</f>
        <v/>
      </c>
      <c r="I1887" s="315" t="str">
        <f>IF('Prop G'!H926="","",'Prop G'!H926)</f>
        <v/>
      </c>
      <c r="J1887" s="315" t="str">
        <f>IF('Prop G'!I926="","",'Prop G'!I926)</f>
        <v/>
      </c>
      <c r="K1887" s="315" t="str">
        <f>IF('Prop G'!J926="","",'Prop G'!J926)</f>
        <v/>
      </c>
      <c r="L1887" s="315" t="str">
        <f>IF('Prop G'!K926="","",'Prop G'!K926)</f>
        <v/>
      </c>
      <c r="M1887" s="315" t="str">
        <f>IF('Prop G'!L926="","",'Prop G'!L926)</f>
        <v/>
      </c>
      <c r="N1887" s="315" t="str">
        <f>IF('Prop G'!M926="","",'Prop G'!M926)</f>
        <v/>
      </c>
      <c r="O1887" s="315" t="str">
        <f>IF('Prop G'!N926="","",'Prop G'!N926)</f>
        <v/>
      </c>
      <c r="P1887" s="315" t="str">
        <f>IF('Prop G'!O926="","",'Prop G'!O926)</f>
        <v/>
      </c>
    </row>
    <row r="1888" spans="1:16" x14ac:dyDescent="0.2">
      <c r="A1888" s="45"/>
      <c r="B1888" s="728" t="str">
        <f>IF('Prop G'!B927="","",'Prop G'!B927)</f>
        <v/>
      </c>
      <c r="C1888" s="729"/>
      <c r="D1888" s="315" t="str">
        <f>IF('Prop G'!C927="","",'Prop G'!C927)</f>
        <v/>
      </c>
      <c r="E1888" s="315" t="str">
        <f>IF('Prop G'!D927="","",'Prop G'!D927)</f>
        <v/>
      </c>
      <c r="F1888" s="315" t="str">
        <f>IF('Prop G'!E927="","",'Prop G'!E927)</f>
        <v/>
      </c>
      <c r="G1888" s="315" t="str">
        <f>IF('Prop G'!F927="","",'Prop G'!F927)</f>
        <v/>
      </c>
      <c r="H1888" s="315" t="str">
        <f>IF('Prop G'!G927="","",'Prop G'!G927)</f>
        <v/>
      </c>
      <c r="I1888" s="315" t="str">
        <f>IF('Prop G'!H927="","",'Prop G'!H927)</f>
        <v/>
      </c>
      <c r="J1888" s="315" t="str">
        <f>IF('Prop G'!I927="","",'Prop G'!I927)</f>
        <v/>
      </c>
      <c r="K1888" s="315" t="str">
        <f>IF('Prop G'!J927="","",'Prop G'!J927)</f>
        <v/>
      </c>
      <c r="L1888" s="315" t="str">
        <f>IF('Prop G'!K927="","",'Prop G'!K927)</f>
        <v/>
      </c>
      <c r="M1888" s="315" t="str">
        <f>IF('Prop G'!L927="","",'Prop G'!L927)</f>
        <v/>
      </c>
      <c r="N1888" s="315" t="str">
        <f>IF('Prop G'!M927="","",'Prop G'!M927)</f>
        <v/>
      </c>
      <c r="O1888" s="315" t="str">
        <f>IF('Prop G'!N927="","",'Prop G'!N927)</f>
        <v/>
      </c>
      <c r="P1888" s="315" t="str">
        <f>IF('Prop G'!O927="","",'Prop G'!O927)</f>
        <v/>
      </c>
    </row>
    <row r="1889" spans="1:16" x14ac:dyDescent="0.2">
      <c r="A1889" s="45"/>
      <c r="B1889" s="728" t="str">
        <f>IF('Prop G'!B928="","",'Prop G'!B928)</f>
        <v/>
      </c>
      <c r="C1889" s="729"/>
      <c r="D1889" s="315" t="str">
        <f>IF('Prop G'!C928="","",'Prop G'!C928)</f>
        <v/>
      </c>
      <c r="E1889" s="315" t="str">
        <f>IF('Prop G'!D928="","",'Prop G'!D928)</f>
        <v/>
      </c>
      <c r="F1889" s="315" t="str">
        <f>IF('Prop G'!E928="","",'Prop G'!E928)</f>
        <v/>
      </c>
      <c r="G1889" s="315" t="str">
        <f>IF('Prop G'!F928="","",'Prop G'!F928)</f>
        <v/>
      </c>
      <c r="H1889" s="315" t="str">
        <f>IF('Prop G'!G928="","",'Prop G'!G928)</f>
        <v/>
      </c>
      <c r="I1889" s="315" t="str">
        <f>IF('Prop G'!H928="","",'Prop G'!H928)</f>
        <v/>
      </c>
      <c r="J1889" s="315" t="str">
        <f>IF('Prop G'!I928="","",'Prop G'!I928)</f>
        <v/>
      </c>
      <c r="K1889" s="315" t="str">
        <f>IF('Prop G'!J928="","",'Prop G'!J928)</f>
        <v/>
      </c>
      <c r="L1889" s="315" t="str">
        <f>IF('Prop G'!K928="","",'Prop G'!K928)</f>
        <v/>
      </c>
      <c r="M1889" s="315" t="str">
        <f>IF('Prop G'!L928="","",'Prop G'!L928)</f>
        <v/>
      </c>
      <c r="N1889" s="315" t="str">
        <f>IF('Prop G'!M928="","",'Prop G'!M928)</f>
        <v/>
      </c>
      <c r="O1889" s="315" t="str">
        <f>IF('Prop G'!N928="","",'Prop G'!N928)</f>
        <v/>
      </c>
      <c r="P1889" s="315" t="str">
        <f>IF('Prop G'!O928="","",'Prop G'!O928)</f>
        <v/>
      </c>
    </row>
    <row r="1890" spans="1:16" x14ac:dyDescent="0.2">
      <c r="A1890" s="45"/>
      <c r="B1890" s="728" t="str">
        <f>IF('Prop G'!B929="","",'Prop G'!B929)</f>
        <v/>
      </c>
      <c r="C1890" s="729"/>
      <c r="D1890" s="315" t="str">
        <f>IF('Prop G'!C929="","",'Prop G'!C929)</f>
        <v/>
      </c>
      <c r="E1890" s="315" t="str">
        <f>IF('Prop G'!D929="","",'Prop G'!D929)</f>
        <v/>
      </c>
      <c r="F1890" s="315" t="str">
        <f>IF('Prop G'!E929="","",'Prop G'!E929)</f>
        <v/>
      </c>
      <c r="G1890" s="315" t="str">
        <f>IF('Prop G'!F929="","",'Prop G'!F929)</f>
        <v/>
      </c>
      <c r="H1890" s="315" t="str">
        <f>IF('Prop G'!G929="","",'Prop G'!G929)</f>
        <v/>
      </c>
      <c r="I1890" s="315" t="str">
        <f>IF('Prop G'!H929="","",'Prop G'!H929)</f>
        <v/>
      </c>
      <c r="J1890" s="315" t="str">
        <f>IF('Prop G'!I929="","",'Prop G'!I929)</f>
        <v/>
      </c>
      <c r="K1890" s="315" t="str">
        <f>IF('Prop G'!J929="","",'Prop G'!J929)</f>
        <v/>
      </c>
      <c r="L1890" s="315" t="str">
        <f>IF('Prop G'!K929="","",'Prop G'!K929)</f>
        <v/>
      </c>
      <c r="M1890" s="315" t="str">
        <f>IF('Prop G'!L929="","",'Prop G'!L929)</f>
        <v/>
      </c>
      <c r="N1890" s="315" t="str">
        <f>IF('Prop G'!M929="","",'Prop G'!M929)</f>
        <v/>
      </c>
      <c r="O1890" s="315" t="str">
        <f>IF('Prop G'!N929="","",'Prop G'!N929)</f>
        <v/>
      </c>
      <c r="P1890" s="315" t="str">
        <f>IF('Prop G'!O929="","",'Prop G'!O929)</f>
        <v/>
      </c>
    </row>
    <row r="1891" spans="1:16" x14ac:dyDescent="0.2">
      <c r="A1891" s="45"/>
      <c r="B1891" s="728" t="str">
        <f>IF('Prop G'!B930="","",'Prop G'!B930)</f>
        <v/>
      </c>
      <c r="C1891" s="729"/>
      <c r="D1891" s="315" t="str">
        <f>IF('Prop G'!C930="","",'Prop G'!C930)</f>
        <v/>
      </c>
      <c r="E1891" s="315" t="str">
        <f>IF('Prop G'!D930="","",'Prop G'!D930)</f>
        <v/>
      </c>
      <c r="F1891" s="315" t="str">
        <f>IF('Prop G'!E930="","",'Prop G'!E930)</f>
        <v/>
      </c>
      <c r="G1891" s="315" t="str">
        <f>IF('Prop G'!F930="","",'Prop G'!F930)</f>
        <v/>
      </c>
      <c r="H1891" s="315" t="str">
        <f>IF('Prop G'!G930="","",'Prop G'!G930)</f>
        <v/>
      </c>
      <c r="I1891" s="315" t="str">
        <f>IF('Prop G'!H930="","",'Prop G'!H930)</f>
        <v/>
      </c>
      <c r="J1891" s="315" t="str">
        <f>IF('Prop G'!I930="","",'Prop G'!I930)</f>
        <v/>
      </c>
      <c r="K1891" s="315" t="str">
        <f>IF('Prop G'!J930="","",'Prop G'!J930)</f>
        <v/>
      </c>
      <c r="L1891" s="315" t="str">
        <f>IF('Prop G'!K930="","",'Prop G'!K930)</f>
        <v/>
      </c>
      <c r="M1891" s="315" t="str">
        <f>IF('Prop G'!L930="","",'Prop G'!L930)</f>
        <v/>
      </c>
      <c r="N1891" s="315" t="str">
        <f>IF('Prop G'!M930="","",'Prop G'!M930)</f>
        <v/>
      </c>
      <c r="O1891" s="315" t="str">
        <f>IF('Prop G'!N930="","",'Prop G'!N930)</f>
        <v/>
      </c>
      <c r="P1891" s="315" t="str">
        <f>IF('Prop G'!O930="","",'Prop G'!O930)</f>
        <v/>
      </c>
    </row>
    <row r="1892" spans="1:16" x14ac:dyDescent="0.2">
      <c r="A1892" s="45"/>
      <c r="B1892" s="728" t="str">
        <f>IF('Prop G'!B931="","",'Prop G'!B931)</f>
        <v/>
      </c>
      <c r="C1892" s="729"/>
      <c r="D1892" s="315" t="str">
        <f>IF('Prop G'!C931="","",'Prop G'!C931)</f>
        <v/>
      </c>
      <c r="E1892" s="315" t="str">
        <f>IF('Prop G'!D931="","",'Prop G'!D931)</f>
        <v/>
      </c>
      <c r="F1892" s="315" t="str">
        <f>IF('Prop G'!E931="","",'Prop G'!E931)</f>
        <v/>
      </c>
      <c r="G1892" s="315" t="str">
        <f>IF('Prop G'!F931="","",'Prop G'!F931)</f>
        <v/>
      </c>
      <c r="H1892" s="315" t="str">
        <f>IF('Prop G'!G931="","",'Prop G'!G931)</f>
        <v/>
      </c>
      <c r="I1892" s="315" t="str">
        <f>IF('Prop G'!H931="","",'Prop G'!H931)</f>
        <v/>
      </c>
      <c r="J1892" s="315" t="str">
        <f>IF('Prop G'!I931="","",'Prop G'!I931)</f>
        <v/>
      </c>
      <c r="K1892" s="315" t="str">
        <f>IF('Prop G'!J931="","",'Prop G'!J931)</f>
        <v/>
      </c>
      <c r="L1892" s="315" t="str">
        <f>IF('Prop G'!K931="","",'Prop G'!K931)</f>
        <v/>
      </c>
      <c r="M1892" s="315" t="str">
        <f>IF('Prop G'!L931="","",'Prop G'!L931)</f>
        <v/>
      </c>
      <c r="N1892" s="315" t="str">
        <f>IF('Prop G'!M931="","",'Prop G'!M931)</f>
        <v/>
      </c>
      <c r="O1892" s="315" t="str">
        <f>IF('Prop G'!N931="","",'Prop G'!N931)</f>
        <v/>
      </c>
      <c r="P1892" s="315" t="str">
        <f>IF('Prop G'!O931="","",'Prop G'!O931)</f>
        <v/>
      </c>
    </row>
    <row r="1893" spans="1:16" x14ac:dyDescent="0.2">
      <c r="A1893" s="45"/>
      <c r="B1893" s="728" t="str">
        <f>IF('Prop G'!B932="","",'Prop G'!B932)</f>
        <v/>
      </c>
      <c r="C1893" s="729"/>
      <c r="D1893" s="315" t="str">
        <f>IF('Prop G'!C932="","",'Prop G'!C932)</f>
        <v/>
      </c>
      <c r="E1893" s="315" t="str">
        <f>IF('Prop G'!D932="","",'Prop G'!D932)</f>
        <v/>
      </c>
      <c r="F1893" s="315" t="str">
        <f>IF('Prop G'!E932="","",'Prop G'!E932)</f>
        <v/>
      </c>
      <c r="G1893" s="315" t="str">
        <f>IF('Prop G'!F932="","",'Prop G'!F932)</f>
        <v/>
      </c>
      <c r="H1893" s="315" t="str">
        <f>IF('Prop G'!G932="","",'Prop G'!G932)</f>
        <v/>
      </c>
      <c r="I1893" s="315" t="str">
        <f>IF('Prop G'!H932="","",'Prop G'!H932)</f>
        <v/>
      </c>
      <c r="J1893" s="315" t="str">
        <f>IF('Prop G'!I932="","",'Prop G'!I932)</f>
        <v/>
      </c>
      <c r="K1893" s="315" t="str">
        <f>IF('Prop G'!J932="","",'Prop G'!J932)</f>
        <v/>
      </c>
      <c r="L1893" s="315" t="str">
        <f>IF('Prop G'!K932="","",'Prop G'!K932)</f>
        <v/>
      </c>
      <c r="M1893" s="315" t="str">
        <f>IF('Prop G'!L932="","",'Prop G'!L932)</f>
        <v/>
      </c>
      <c r="N1893" s="315" t="str">
        <f>IF('Prop G'!M932="","",'Prop G'!M932)</f>
        <v/>
      </c>
      <c r="O1893" s="315" t="str">
        <f>IF('Prop G'!N932="","",'Prop G'!N932)</f>
        <v/>
      </c>
      <c r="P1893" s="315" t="str">
        <f>IF('Prop G'!O932="","",'Prop G'!O932)</f>
        <v/>
      </c>
    </row>
    <row r="1894" spans="1:16" x14ac:dyDescent="0.2">
      <c r="A1894" s="45"/>
      <c r="B1894" s="728" t="str">
        <f>IF('Prop G'!B933="","",'Prop G'!B933)</f>
        <v/>
      </c>
      <c r="C1894" s="729"/>
      <c r="D1894" s="315" t="str">
        <f>IF('Prop G'!C933="","",'Prop G'!C933)</f>
        <v/>
      </c>
      <c r="E1894" s="315" t="str">
        <f>IF('Prop G'!D933="","",'Prop G'!D933)</f>
        <v/>
      </c>
      <c r="F1894" s="315" t="str">
        <f>IF('Prop G'!E933="","",'Prop G'!E933)</f>
        <v/>
      </c>
      <c r="G1894" s="315" t="str">
        <f>IF('Prop G'!F933="","",'Prop G'!F933)</f>
        <v/>
      </c>
      <c r="H1894" s="315" t="str">
        <f>IF('Prop G'!G933="","",'Prop G'!G933)</f>
        <v/>
      </c>
      <c r="I1894" s="315" t="str">
        <f>IF('Prop G'!H933="","",'Prop G'!H933)</f>
        <v/>
      </c>
      <c r="J1894" s="315" t="str">
        <f>IF('Prop G'!I933="","",'Prop G'!I933)</f>
        <v/>
      </c>
      <c r="K1894" s="315" t="str">
        <f>IF('Prop G'!J933="","",'Prop G'!J933)</f>
        <v/>
      </c>
      <c r="L1894" s="315" t="str">
        <f>IF('Prop G'!K933="","",'Prop G'!K933)</f>
        <v/>
      </c>
      <c r="M1894" s="315" t="str">
        <f>IF('Prop G'!L933="","",'Prop G'!L933)</f>
        <v/>
      </c>
      <c r="N1894" s="315" t="str">
        <f>IF('Prop G'!M933="","",'Prop G'!M933)</f>
        <v/>
      </c>
      <c r="O1894" s="315" t="str">
        <f>IF('Prop G'!N933="","",'Prop G'!N933)</f>
        <v/>
      </c>
      <c r="P1894" s="315" t="str">
        <f>IF('Prop G'!O933="","",'Prop G'!O933)</f>
        <v/>
      </c>
    </row>
    <row r="1895" spans="1:16" x14ac:dyDescent="0.2">
      <c r="A1895" s="45"/>
      <c r="B1895" s="728" t="str">
        <f>IF('Prop G'!B934="","",'Prop G'!B934)</f>
        <v/>
      </c>
      <c r="C1895" s="729"/>
      <c r="D1895" s="315" t="str">
        <f>IF('Prop G'!C934="","",'Prop G'!C934)</f>
        <v/>
      </c>
      <c r="E1895" s="315" t="str">
        <f>IF('Prop G'!D934="","",'Prop G'!D934)</f>
        <v/>
      </c>
      <c r="F1895" s="315" t="str">
        <f>IF('Prop G'!E934="","",'Prop G'!E934)</f>
        <v/>
      </c>
      <c r="G1895" s="315" t="str">
        <f>IF('Prop G'!F934="","",'Prop G'!F934)</f>
        <v/>
      </c>
      <c r="H1895" s="315" t="str">
        <f>IF('Prop G'!G934="","",'Prop G'!G934)</f>
        <v/>
      </c>
      <c r="I1895" s="315" t="str">
        <f>IF('Prop G'!H934="","",'Prop G'!H934)</f>
        <v/>
      </c>
      <c r="J1895" s="315" t="str">
        <f>IF('Prop G'!I934="","",'Prop G'!I934)</f>
        <v/>
      </c>
      <c r="K1895" s="315" t="str">
        <f>IF('Prop G'!J934="","",'Prop G'!J934)</f>
        <v/>
      </c>
      <c r="L1895" s="315" t="str">
        <f>IF('Prop G'!K934="","",'Prop G'!K934)</f>
        <v/>
      </c>
      <c r="M1895" s="315" t="str">
        <f>IF('Prop G'!L934="","",'Prop G'!L934)</f>
        <v/>
      </c>
      <c r="N1895" s="315" t="str">
        <f>IF('Prop G'!M934="","",'Prop G'!M934)</f>
        <v/>
      </c>
      <c r="O1895" s="315" t="str">
        <f>IF('Prop G'!N934="","",'Prop G'!N934)</f>
        <v/>
      </c>
      <c r="P1895" s="315" t="str">
        <f>IF('Prop G'!O934="","",'Prop G'!O934)</f>
        <v/>
      </c>
    </row>
    <row r="1896" spans="1:16" x14ac:dyDescent="0.2">
      <c r="A1896" s="45"/>
      <c r="B1896" s="728" t="str">
        <f>IF('Prop G'!B935="","",'Prop G'!B935)</f>
        <v/>
      </c>
      <c r="C1896" s="729"/>
      <c r="D1896" s="315" t="str">
        <f>IF('Prop G'!C935="","",'Prop G'!C935)</f>
        <v/>
      </c>
      <c r="E1896" s="315" t="str">
        <f>IF('Prop G'!D935="","",'Prop G'!D935)</f>
        <v/>
      </c>
      <c r="F1896" s="315" t="str">
        <f>IF('Prop G'!E935="","",'Prop G'!E935)</f>
        <v/>
      </c>
      <c r="G1896" s="315" t="str">
        <f>IF('Prop G'!F935="","",'Prop G'!F935)</f>
        <v/>
      </c>
      <c r="H1896" s="315" t="str">
        <f>IF('Prop G'!G935="","",'Prop G'!G935)</f>
        <v/>
      </c>
      <c r="I1896" s="315" t="str">
        <f>IF('Prop G'!H935="","",'Prop G'!H935)</f>
        <v/>
      </c>
      <c r="J1896" s="315" t="str">
        <f>IF('Prop G'!I935="","",'Prop G'!I935)</f>
        <v/>
      </c>
      <c r="K1896" s="315" t="str">
        <f>IF('Prop G'!J935="","",'Prop G'!J935)</f>
        <v/>
      </c>
      <c r="L1896" s="315" t="str">
        <f>IF('Prop G'!K935="","",'Prop G'!K935)</f>
        <v/>
      </c>
      <c r="M1896" s="315" t="str">
        <f>IF('Prop G'!L935="","",'Prop G'!L935)</f>
        <v/>
      </c>
      <c r="N1896" s="315" t="str">
        <f>IF('Prop G'!M935="","",'Prop G'!M935)</f>
        <v/>
      </c>
      <c r="O1896" s="315" t="str">
        <f>IF('Prop G'!N935="","",'Prop G'!N935)</f>
        <v/>
      </c>
      <c r="P1896" s="315" t="str">
        <f>IF('Prop G'!O935="","",'Prop G'!O935)</f>
        <v/>
      </c>
    </row>
    <row r="1897" spans="1:16" x14ac:dyDescent="0.2">
      <c r="A1897" s="45"/>
      <c r="B1897" s="45"/>
      <c r="C1897" s="45"/>
      <c r="D1897" s="45"/>
      <c r="E1897" s="45"/>
      <c r="F1897" s="45"/>
      <c r="G1897" s="45"/>
      <c r="H1897" s="45"/>
      <c r="I1897" s="45"/>
      <c r="J1897" s="45"/>
      <c r="K1897" s="45"/>
      <c r="L1897" s="45"/>
    </row>
    <row r="1898" spans="1:16" x14ac:dyDescent="0.2">
      <c r="A1898" s="45"/>
      <c r="B1898" s="45"/>
      <c r="C1898" s="45"/>
      <c r="D1898" s="45"/>
      <c r="E1898" s="45"/>
      <c r="F1898" s="45"/>
      <c r="G1898" s="45"/>
      <c r="H1898" s="45"/>
      <c r="I1898" s="45"/>
      <c r="J1898" s="45"/>
      <c r="K1898" s="45"/>
      <c r="L1898" s="45"/>
    </row>
    <row r="1899" spans="1:16" ht="12.75" customHeight="1" x14ac:dyDescent="0.2">
      <c r="C1899" s="441" t="s">
        <v>242</v>
      </c>
      <c r="D1899" s="441"/>
      <c r="E1899" s="441"/>
      <c r="F1899" s="441"/>
      <c r="G1899" s="718" t="str">
        <f>IF('Prop G'!$D$938="","",'Prop G'!$D$938)</f>
        <v/>
      </c>
      <c r="H1899" s="45"/>
      <c r="K1899" s="745" t="s">
        <v>262</v>
      </c>
      <c r="L1899" s="746"/>
      <c r="M1899" s="746"/>
      <c r="N1899" s="746"/>
      <c r="O1899" s="747"/>
    </row>
    <row r="1900" spans="1:16" x14ac:dyDescent="0.2">
      <c r="A1900" s="45"/>
      <c r="B1900" s="45"/>
      <c r="C1900" s="441"/>
      <c r="D1900" s="441"/>
      <c r="E1900" s="441"/>
      <c r="F1900" s="441"/>
      <c r="G1900" s="719"/>
      <c r="K1900" s="707" t="str">
        <f>IF('Prop G'!$K$938="","",'Prop G'!$K$938)</f>
        <v/>
      </c>
      <c r="L1900" s="708"/>
      <c r="M1900" s="708"/>
      <c r="N1900" s="708"/>
      <c r="O1900" s="708"/>
      <c r="P1900" s="709"/>
    </row>
    <row r="1901" spans="1:16" x14ac:dyDescent="0.2">
      <c r="A1901" s="45"/>
      <c r="B1901" s="45"/>
      <c r="C1901" s="441"/>
      <c r="D1901" s="441"/>
      <c r="E1901" s="441"/>
      <c r="F1901" s="441"/>
      <c r="G1901" s="719"/>
      <c r="K1901" s="710"/>
      <c r="L1901" s="711"/>
      <c r="M1901" s="711"/>
      <c r="N1901" s="711"/>
      <c r="O1901" s="711"/>
      <c r="P1901" s="712"/>
    </row>
    <row r="1902" spans="1:16" x14ac:dyDescent="0.2">
      <c r="A1902" s="45"/>
      <c r="B1902" s="45"/>
      <c r="C1902" s="441"/>
      <c r="D1902" s="441"/>
      <c r="E1902" s="441"/>
      <c r="F1902" s="441"/>
      <c r="G1902" s="720"/>
      <c r="K1902" s="713"/>
      <c r="L1902" s="714"/>
      <c r="M1902" s="714"/>
      <c r="N1902" s="714"/>
      <c r="O1902" s="714"/>
      <c r="P1902" s="715"/>
    </row>
    <row r="1903" spans="1:16" x14ac:dyDescent="0.2">
      <c r="A1903" s="45"/>
      <c r="B1903" s="45"/>
      <c r="C1903" s="45"/>
      <c r="D1903" s="45"/>
      <c r="E1903" s="45"/>
      <c r="F1903" s="45"/>
    </row>
    <row r="1904" spans="1:16" ht="12.75" customHeight="1" x14ac:dyDescent="0.2">
      <c r="A1904" s="45"/>
      <c r="B1904" s="45"/>
      <c r="C1904" s="721" t="s">
        <v>154</v>
      </c>
      <c r="D1904" s="722"/>
      <c r="E1904" s="722"/>
      <c r="F1904" s="722"/>
      <c r="G1904" s="723"/>
      <c r="K1904" s="721" t="s">
        <v>155</v>
      </c>
      <c r="L1904" s="722"/>
      <c r="M1904" s="723"/>
      <c r="N1904" s="45"/>
      <c r="O1904" s="45"/>
    </row>
    <row r="1905" spans="1:16" x14ac:dyDescent="0.2">
      <c r="A1905" s="45"/>
      <c r="B1905" s="45"/>
      <c r="C1905" s="707" t="str">
        <f>IF('Prop G'!$D$944="","",'Prop G'!$D$944)</f>
        <v/>
      </c>
      <c r="D1905" s="708"/>
      <c r="E1905" s="708"/>
      <c r="F1905" s="708"/>
      <c r="G1905" s="708"/>
      <c r="H1905" s="709"/>
      <c r="K1905" s="707" t="str">
        <f>IF('Prop G'!$K$944="","",'Prop G'!$K$944)</f>
        <v/>
      </c>
      <c r="L1905" s="708"/>
      <c r="M1905" s="708"/>
      <c r="N1905" s="708"/>
      <c r="O1905" s="708"/>
      <c r="P1905" s="709"/>
    </row>
    <row r="1906" spans="1:16" x14ac:dyDescent="0.2">
      <c r="A1906" s="45"/>
      <c r="B1906" s="45"/>
      <c r="C1906" s="710"/>
      <c r="D1906" s="711"/>
      <c r="E1906" s="711"/>
      <c r="F1906" s="711"/>
      <c r="G1906" s="711"/>
      <c r="H1906" s="712"/>
      <c r="K1906" s="710"/>
      <c r="L1906" s="711"/>
      <c r="M1906" s="711"/>
      <c r="N1906" s="711"/>
      <c r="O1906" s="711"/>
      <c r="P1906" s="712"/>
    </row>
    <row r="1907" spans="1:16" x14ac:dyDescent="0.2">
      <c r="A1907" s="45"/>
      <c r="B1907" s="45"/>
      <c r="C1907" s="710"/>
      <c r="D1907" s="711"/>
      <c r="E1907" s="711"/>
      <c r="F1907" s="711"/>
      <c r="G1907" s="711"/>
      <c r="H1907" s="712"/>
      <c r="K1907" s="710"/>
      <c r="L1907" s="711"/>
      <c r="M1907" s="711"/>
      <c r="N1907" s="711"/>
      <c r="O1907" s="711"/>
      <c r="P1907" s="712"/>
    </row>
    <row r="1908" spans="1:16" x14ac:dyDescent="0.2">
      <c r="A1908" s="45"/>
      <c r="B1908" s="45"/>
      <c r="C1908" s="710"/>
      <c r="D1908" s="711"/>
      <c r="E1908" s="711"/>
      <c r="F1908" s="711"/>
      <c r="G1908" s="711"/>
      <c r="H1908" s="712"/>
      <c r="K1908" s="710"/>
      <c r="L1908" s="711"/>
      <c r="M1908" s="711"/>
      <c r="N1908" s="711"/>
      <c r="O1908" s="711"/>
      <c r="P1908" s="712"/>
    </row>
    <row r="1909" spans="1:16" x14ac:dyDescent="0.2">
      <c r="A1909" s="45"/>
      <c r="B1909" s="45"/>
      <c r="C1909" s="710"/>
      <c r="D1909" s="711"/>
      <c r="E1909" s="711"/>
      <c r="F1909" s="711"/>
      <c r="G1909" s="711"/>
      <c r="H1909" s="712"/>
      <c r="K1909" s="710"/>
      <c r="L1909" s="711"/>
      <c r="M1909" s="711"/>
      <c r="N1909" s="711"/>
      <c r="O1909" s="711"/>
      <c r="P1909" s="712"/>
    </row>
    <row r="1910" spans="1:16" ht="12.75" customHeight="1" x14ac:dyDescent="0.2">
      <c r="A1910" s="45"/>
      <c r="B1910" s="45"/>
      <c r="C1910" s="710"/>
      <c r="D1910" s="711"/>
      <c r="E1910" s="711"/>
      <c r="F1910" s="711"/>
      <c r="G1910" s="711"/>
      <c r="H1910" s="712"/>
      <c r="J1910" s="45"/>
      <c r="K1910" s="710"/>
      <c r="L1910" s="711"/>
      <c r="M1910" s="711"/>
      <c r="N1910" s="711"/>
      <c r="O1910" s="711"/>
      <c r="P1910" s="712"/>
    </row>
    <row r="1911" spans="1:16" ht="12.75" customHeight="1" x14ac:dyDescent="0.2">
      <c r="A1911" s="45"/>
      <c r="B1911" s="45"/>
      <c r="C1911" s="713"/>
      <c r="D1911" s="714"/>
      <c r="E1911" s="714"/>
      <c r="F1911" s="714"/>
      <c r="G1911" s="714"/>
      <c r="H1911" s="715"/>
      <c r="K1911" s="713"/>
      <c r="L1911" s="714"/>
      <c r="M1911" s="714"/>
      <c r="N1911" s="714"/>
      <c r="O1911" s="714"/>
      <c r="P1911" s="715"/>
    </row>
    <row r="1912" spans="1:16" x14ac:dyDescent="0.2">
      <c r="A1912" s="45"/>
      <c r="B1912" s="45"/>
      <c r="J1912" s="45"/>
    </row>
    <row r="1913" spans="1:16" x14ac:dyDescent="0.2">
      <c r="A1913" s="45"/>
      <c r="B1913" s="45"/>
      <c r="C1913" s="45"/>
      <c r="D1913" s="45"/>
      <c r="E1913" s="45"/>
      <c r="F1913" s="45"/>
      <c r="J1913" s="45"/>
      <c r="K1913" s="45"/>
      <c r="L1913" s="45"/>
    </row>
    <row r="1914" spans="1:16" ht="15" x14ac:dyDescent="0.25">
      <c r="A1914" s="45"/>
      <c r="B1914" s="203" t="s">
        <v>207</v>
      </c>
      <c r="C1914" s="45"/>
      <c r="D1914" s="45"/>
      <c r="E1914" s="45"/>
      <c r="F1914" s="45"/>
      <c r="J1914" s="45"/>
      <c r="K1914" s="45"/>
      <c r="L1914" s="45"/>
    </row>
    <row r="1915" spans="1:16" ht="12.75" customHeight="1" x14ac:dyDescent="0.2">
      <c r="A1915" s="45"/>
      <c r="B1915" s="45"/>
      <c r="C1915" s="45"/>
      <c r="D1915" s="45"/>
      <c r="E1915" s="45"/>
      <c r="F1915" s="45"/>
      <c r="J1915" s="45"/>
      <c r="K1915" s="45"/>
      <c r="L1915" s="45"/>
    </row>
    <row r="1916" spans="1:16" ht="12.75" customHeight="1" x14ac:dyDescent="0.2">
      <c r="A1916" s="45"/>
      <c r="B1916" s="45"/>
      <c r="C1916" s="457" t="s">
        <v>132</v>
      </c>
      <c r="D1916" s="457"/>
      <c r="E1916" s="457"/>
      <c r="F1916" s="458"/>
      <c r="G1916" s="718" t="str">
        <f>IF('Prop G'!$D$953="","",'Prop G'!$D$953)</f>
        <v>Sim</v>
      </c>
      <c r="J1916" s="426" t="s">
        <v>133</v>
      </c>
      <c r="K1916" s="426"/>
      <c r="L1916" s="426"/>
      <c r="M1916" s="427"/>
      <c r="N1916" s="718" t="str">
        <f>IF('Prop G'!$K$953="","",'Prop G'!$K$953)</f>
        <v/>
      </c>
    </row>
    <row r="1917" spans="1:16" x14ac:dyDescent="0.2">
      <c r="A1917" s="45"/>
      <c r="B1917" s="45"/>
      <c r="C1917" s="457"/>
      <c r="D1917" s="457"/>
      <c r="E1917" s="457"/>
      <c r="F1917" s="458"/>
      <c r="G1917" s="719"/>
      <c r="J1917" s="426"/>
      <c r="K1917" s="426"/>
      <c r="L1917" s="426"/>
      <c r="M1917" s="427"/>
      <c r="N1917" s="719"/>
    </row>
    <row r="1918" spans="1:16" x14ac:dyDescent="0.2">
      <c r="A1918" s="45"/>
      <c r="B1918" s="45"/>
      <c r="C1918" s="457"/>
      <c r="D1918" s="457"/>
      <c r="E1918" s="457"/>
      <c r="F1918" s="458"/>
      <c r="G1918" s="720"/>
      <c r="J1918" s="426"/>
      <c r="K1918" s="426"/>
      <c r="L1918" s="426"/>
      <c r="M1918" s="427"/>
      <c r="N1918" s="720"/>
    </row>
    <row r="1919" spans="1:16" x14ac:dyDescent="0.2">
      <c r="A1919" s="45"/>
      <c r="B1919" s="45"/>
      <c r="C1919" s="45"/>
      <c r="D1919" s="45"/>
      <c r="E1919" s="45"/>
      <c r="F1919" s="45"/>
      <c r="J1919" s="45"/>
      <c r="K1919" s="45"/>
      <c r="L1919" s="45"/>
    </row>
    <row r="1920" spans="1:16" x14ac:dyDescent="0.2">
      <c r="A1920" s="45"/>
      <c r="B1920" s="45"/>
      <c r="C1920" s="45"/>
      <c r="D1920" s="45"/>
      <c r="E1920" s="45"/>
      <c r="F1920" s="45"/>
      <c r="J1920" s="45"/>
      <c r="K1920" s="730" t="s">
        <v>212</v>
      </c>
      <c r="L1920" s="731"/>
      <c r="M1920" s="731"/>
      <c r="N1920" s="731"/>
      <c r="O1920" s="732"/>
    </row>
    <row r="1921" spans="1:16" x14ac:dyDescent="0.2">
      <c r="A1921" s="45"/>
      <c r="B1921" s="45"/>
      <c r="C1921" s="45"/>
      <c r="D1921" s="45"/>
      <c r="E1921" s="45"/>
      <c r="F1921" s="45"/>
      <c r="J1921" s="45"/>
      <c r="K1921" s="733"/>
      <c r="L1921" s="734"/>
      <c r="M1921" s="734"/>
      <c r="N1921" s="734"/>
      <c r="O1921" s="735"/>
    </row>
    <row r="1922" spans="1:16" ht="12.75" customHeight="1" x14ac:dyDescent="0.2">
      <c r="A1922" s="45"/>
      <c r="B1922" s="45"/>
      <c r="C1922" s="721" t="s">
        <v>131</v>
      </c>
      <c r="D1922" s="722"/>
      <c r="E1922" s="722"/>
      <c r="F1922" s="722"/>
      <c r="G1922" s="723"/>
      <c r="J1922" s="45"/>
      <c r="K1922" s="736"/>
      <c r="L1922" s="737"/>
      <c r="M1922" s="737"/>
      <c r="N1922" s="737"/>
      <c r="O1922" s="738"/>
    </row>
    <row r="1923" spans="1:16" x14ac:dyDescent="0.2">
      <c r="A1923" s="45"/>
      <c r="B1923" s="45"/>
      <c r="C1923" s="707" t="str">
        <f>IF('Prop G'!$D$955="","",'Prop G'!$D$955)</f>
        <v/>
      </c>
      <c r="D1923" s="708"/>
      <c r="E1923" s="708"/>
      <c r="F1923" s="708"/>
      <c r="G1923" s="708"/>
      <c r="H1923" s="709"/>
      <c r="J1923" s="45"/>
      <c r="K1923" s="748" t="str">
        <f>IF('Prop G'!$K$955="","",'Prop G'!$K$955)</f>
        <v/>
      </c>
      <c r="L1923" s="749"/>
      <c r="M1923" s="749"/>
      <c r="N1923" s="749"/>
      <c r="O1923" s="749"/>
      <c r="P1923" s="750"/>
    </row>
    <row r="1924" spans="1:16" x14ac:dyDescent="0.2">
      <c r="A1924" s="45"/>
      <c r="B1924" s="45"/>
      <c r="C1924" s="710"/>
      <c r="D1924" s="711"/>
      <c r="E1924" s="711"/>
      <c r="F1924" s="711"/>
      <c r="G1924" s="711"/>
      <c r="H1924" s="712"/>
      <c r="J1924" s="45"/>
      <c r="K1924" s="751"/>
      <c r="L1924" s="752"/>
      <c r="M1924" s="752"/>
      <c r="N1924" s="752"/>
      <c r="O1924" s="752"/>
      <c r="P1924" s="753"/>
    </row>
    <row r="1925" spans="1:16" x14ac:dyDescent="0.2">
      <c r="A1925" s="45"/>
      <c r="B1925" s="45"/>
      <c r="C1925" s="710"/>
      <c r="D1925" s="711"/>
      <c r="E1925" s="711"/>
      <c r="F1925" s="711"/>
      <c r="G1925" s="711"/>
      <c r="H1925" s="712"/>
      <c r="J1925" s="45"/>
      <c r="K1925" s="751"/>
      <c r="L1925" s="752"/>
      <c r="M1925" s="752"/>
      <c r="N1925" s="752"/>
      <c r="O1925" s="752"/>
      <c r="P1925" s="753"/>
    </row>
    <row r="1926" spans="1:16" x14ac:dyDescent="0.2">
      <c r="A1926" s="45"/>
      <c r="B1926" s="45"/>
      <c r="C1926" s="710"/>
      <c r="D1926" s="711"/>
      <c r="E1926" s="711"/>
      <c r="F1926" s="711"/>
      <c r="G1926" s="711"/>
      <c r="H1926" s="712"/>
      <c r="J1926" s="45"/>
      <c r="K1926" s="751"/>
      <c r="L1926" s="752"/>
      <c r="M1926" s="752"/>
      <c r="N1926" s="752"/>
      <c r="O1926" s="752"/>
      <c r="P1926" s="753"/>
    </row>
    <row r="1927" spans="1:16" x14ac:dyDescent="0.2">
      <c r="A1927" s="45"/>
      <c r="B1927" s="45"/>
      <c r="C1927" s="710"/>
      <c r="D1927" s="711"/>
      <c r="E1927" s="711"/>
      <c r="F1927" s="711"/>
      <c r="G1927" s="711"/>
      <c r="H1927" s="712"/>
      <c r="J1927" s="45"/>
      <c r="K1927" s="751"/>
      <c r="L1927" s="752"/>
      <c r="M1927" s="752"/>
      <c r="N1927" s="752"/>
      <c r="O1927" s="752"/>
      <c r="P1927" s="753"/>
    </row>
    <row r="1928" spans="1:16" x14ac:dyDescent="0.2">
      <c r="A1928" s="45"/>
      <c r="B1928" s="45"/>
      <c r="C1928" s="710"/>
      <c r="D1928" s="711"/>
      <c r="E1928" s="711"/>
      <c r="F1928" s="711"/>
      <c r="G1928" s="711"/>
      <c r="H1928" s="712"/>
      <c r="J1928" s="45"/>
      <c r="K1928" s="751"/>
      <c r="L1928" s="752"/>
      <c r="M1928" s="752"/>
      <c r="N1928" s="752"/>
      <c r="O1928" s="752"/>
      <c r="P1928" s="753"/>
    </row>
    <row r="1929" spans="1:16" x14ac:dyDescent="0.2">
      <c r="A1929" s="45"/>
      <c r="B1929" s="45"/>
      <c r="C1929" s="713"/>
      <c r="D1929" s="714"/>
      <c r="E1929" s="714"/>
      <c r="F1929" s="714"/>
      <c r="G1929" s="714"/>
      <c r="H1929" s="715"/>
      <c r="J1929" s="45"/>
      <c r="K1929" s="754"/>
      <c r="L1929" s="755"/>
      <c r="M1929" s="755"/>
      <c r="N1929" s="755"/>
      <c r="O1929" s="755"/>
      <c r="P1929" s="756"/>
    </row>
    <row r="1930" spans="1:16" x14ac:dyDescent="0.2">
      <c r="A1930" s="45"/>
      <c r="B1930" s="45"/>
      <c r="C1930" s="45"/>
      <c r="D1930" s="45"/>
      <c r="E1930" s="45"/>
      <c r="F1930" s="45"/>
      <c r="J1930" s="45"/>
      <c r="K1930" s="45"/>
      <c r="L1930" s="45"/>
    </row>
    <row r="1931" spans="1:16" x14ac:dyDescent="0.2">
      <c r="A1931" s="45"/>
      <c r="B1931" s="45"/>
      <c r="C1931" s="457" t="s">
        <v>134</v>
      </c>
      <c r="D1931" s="457"/>
      <c r="E1931" s="457"/>
      <c r="F1931" s="458"/>
      <c r="G1931" s="718" t="str">
        <f>IF('Prop G'!$D$961="","",'Prop G'!$D$961)</f>
        <v/>
      </c>
      <c r="J1931" s="426" t="s">
        <v>135</v>
      </c>
      <c r="K1931" s="426"/>
      <c r="L1931" s="426"/>
      <c r="M1931" s="427"/>
      <c r="N1931" s="718" t="str">
        <f>IF('Prop G'!$K$961="","",'Prop G'!$K$961)</f>
        <v/>
      </c>
    </row>
    <row r="1932" spans="1:16" x14ac:dyDescent="0.2">
      <c r="A1932" s="45"/>
      <c r="B1932" s="45"/>
      <c r="C1932" s="457"/>
      <c r="D1932" s="457"/>
      <c r="E1932" s="457"/>
      <c r="F1932" s="458"/>
      <c r="G1932" s="719"/>
      <c r="J1932" s="426"/>
      <c r="K1932" s="426"/>
      <c r="L1932" s="426"/>
      <c r="M1932" s="427"/>
      <c r="N1932" s="719"/>
    </row>
    <row r="1933" spans="1:16" x14ac:dyDescent="0.2">
      <c r="A1933" s="45"/>
      <c r="B1933" s="45"/>
      <c r="C1933" s="457"/>
      <c r="D1933" s="457"/>
      <c r="E1933" s="457"/>
      <c r="F1933" s="458"/>
      <c r="G1933" s="720"/>
      <c r="J1933" s="426"/>
      <c r="K1933" s="426"/>
      <c r="L1933" s="426"/>
      <c r="M1933" s="427"/>
      <c r="N1933" s="720"/>
    </row>
    <row r="1934" spans="1:16" x14ac:dyDescent="0.2">
      <c r="A1934" s="45"/>
      <c r="B1934" s="45"/>
      <c r="C1934" s="45"/>
      <c r="D1934" s="45"/>
      <c r="E1934" s="45"/>
      <c r="F1934" s="45"/>
      <c r="J1934" s="45"/>
      <c r="K1934" s="45"/>
      <c r="L1934" s="45"/>
    </row>
    <row r="1935" spans="1:16" x14ac:dyDescent="0.2">
      <c r="A1935" s="45"/>
      <c r="B1935" s="45"/>
      <c r="C1935" s="457" t="s">
        <v>264</v>
      </c>
      <c r="D1935" s="457"/>
      <c r="E1935" s="457"/>
      <c r="F1935" s="458"/>
      <c r="G1935" s="718" t="str">
        <f>IF('Prop G'!$D$963="","",'Prop G'!$D$963)</f>
        <v/>
      </c>
      <c r="J1935" s="426" t="s">
        <v>136</v>
      </c>
      <c r="K1935" s="426"/>
      <c r="L1935" s="426"/>
      <c r="M1935" s="427"/>
      <c r="N1935" s="718" t="str">
        <f>IF('Prop G'!$K$963="","",'Prop G'!$K$963)</f>
        <v/>
      </c>
    </row>
    <row r="1936" spans="1:16" x14ac:dyDescent="0.2">
      <c r="A1936" s="45"/>
      <c r="B1936" s="45"/>
      <c r="C1936" s="457"/>
      <c r="D1936" s="457"/>
      <c r="E1936" s="457"/>
      <c r="F1936" s="458"/>
      <c r="G1936" s="719"/>
      <c r="J1936" s="426"/>
      <c r="K1936" s="426"/>
      <c r="L1936" s="426"/>
      <c r="M1936" s="427"/>
      <c r="N1936" s="719"/>
    </row>
    <row r="1937" spans="1:16" x14ac:dyDescent="0.2">
      <c r="A1937" s="45"/>
      <c r="B1937" s="45"/>
      <c r="C1937" s="457"/>
      <c r="D1937" s="457"/>
      <c r="E1937" s="457"/>
      <c r="F1937" s="458"/>
      <c r="G1937" s="720"/>
      <c r="J1937" s="426"/>
      <c r="K1937" s="426"/>
      <c r="L1937" s="426"/>
      <c r="M1937" s="427"/>
      <c r="N1937" s="720"/>
    </row>
    <row r="1938" spans="1:16" x14ac:dyDescent="0.2">
      <c r="A1938" s="45"/>
      <c r="B1938" s="45"/>
      <c r="C1938" s="45"/>
      <c r="D1938" s="45"/>
      <c r="E1938" s="45"/>
      <c r="F1938" s="45"/>
      <c r="J1938" s="45"/>
      <c r="K1938" s="45"/>
      <c r="L1938" s="45"/>
    </row>
    <row r="1939" spans="1:16" ht="12.75" customHeight="1" x14ac:dyDescent="0.2">
      <c r="A1939" s="45"/>
      <c r="B1939" s="45"/>
      <c r="C1939" s="721" t="s">
        <v>164</v>
      </c>
      <c r="D1939" s="722"/>
      <c r="E1939" s="722"/>
      <c r="F1939" s="722"/>
      <c r="G1939" s="723"/>
      <c r="J1939" s="334"/>
      <c r="K1939" s="334"/>
      <c r="L1939" s="334"/>
    </row>
    <row r="1940" spans="1:16" x14ac:dyDescent="0.2">
      <c r="A1940" s="45"/>
      <c r="B1940" s="45"/>
      <c r="C1940" s="707" t="str">
        <f>IF('Prop G'!$D$965="","",'Prop G'!$D$965)</f>
        <v/>
      </c>
      <c r="D1940" s="708"/>
      <c r="E1940" s="708"/>
      <c r="F1940" s="708"/>
      <c r="G1940" s="708"/>
      <c r="H1940" s="709"/>
      <c r="J1940" s="334"/>
      <c r="K1940" s="334"/>
      <c r="L1940" s="334"/>
      <c r="M1940" s="332" t="s">
        <v>165</v>
      </c>
      <c r="N1940" s="724" t="str">
        <f>IF('Prop G'!$K$965="","",'Prop G'!$K$965)</f>
        <v/>
      </c>
      <c r="O1940" s="725"/>
    </row>
    <row r="1941" spans="1:16" x14ac:dyDescent="0.2">
      <c r="A1941" s="45"/>
      <c r="B1941" s="45"/>
      <c r="C1941" s="710"/>
      <c r="D1941" s="711"/>
      <c r="E1941" s="711"/>
      <c r="F1941" s="711"/>
      <c r="G1941" s="711"/>
      <c r="H1941" s="712"/>
      <c r="J1941" s="334"/>
      <c r="K1941" s="334"/>
      <c r="L1941" s="334"/>
      <c r="M1941" s="347"/>
      <c r="N1941" s="35"/>
    </row>
    <row r="1942" spans="1:16" x14ac:dyDescent="0.2">
      <c r="A1942" s="45"/>
      <c r="B1942" s="45"/>
      <c r="C1942" s="710"/>
      <c r="D1942" s="711"/>
      <c r="E1942" s="711"/>
      <c r="F1942" s="711"/>
      <c r="G1942" s="711"/>
      <c r="H1942" s="712"/>
      <c r="J1942" s="45"/>
      <c r="K1942" s="45"/>
      <c r="L1942" s="45"/>
      <c r="M1942" s="347"/>
      <c r="N1942" s="35"/>
    </row>
    <row r="1943" spans="1:16" ht="12.75" customHeight="1" x14ac:dyDescent="0.2">
      <c r="A1943" s="45"/>
      <c r="B1943" s="45"/>
      <c r="C1943" s="710"/>
      <c r="D1943" s="711"/>
      <c r="E1943" s="711"/>
      <c r="F1943" s="711"/>
      <c r="G1943" s="711"/>
      <c r="H1943" s="712"/>
      <c r="J1943" s="461" t="s">
        <v>166</v>
      </c>
      <c r="K1943" s="461"/>
      <c r="L1943" s="461"/>
      <c r="M1943" s="461"/>
      <c r="N1943" s="697" t="str">
        <f>IF('Prop G'!$D$971="","",'Prop G'!$D$971)</f>
        <v/>
      </c>
      <c r="O1943" s="698"/>
    </row>
    <row r="1944" spans="1:16" x14ac:dyDescent="0.2">
      <c r="A1944" s="45"/>
      <c r="B1944" s="45"/>
      <c r="C1944" s="710"/>
      <c r="D1944" s="711"/>
      <c r="E1944" s="711"/>
      <c r="F1944" s="711"/>
      <c r="G1944" s="711"/>
      <c r="H1944" s="712"/>
      <c r="J1944" s="461"/>
      <c r="K1944" s="461"/>
      <c r="L1944" s="461"/>
      <c r="M1944" s="461"/>
      <c r="N1944" s="699"/>
      <c r="O1944" s="700"/>
    </row>
    <row r="1945" spans="1:16" x14ac:dyDescent="0.2">
      <c r="A1945" s="45"/>
      <c r="B1945" s="45"/>
      <c r="C1945" s="710"/>
      <c r="D1945" s="711"/>
      <c r="E1945" s="711"/>
      <c r="F1945" s="711"/>
      <c r="G1945" s="711"/>
      <c r="H1945" s="712"/>
      <c r="J1945" s="45"/>
      <c r="K1945" s="45"/>
      <c r="L1945" s="45"/>
    </row>
    <row r="1946" spans="1:16" x14ac:dyDescent="0.2">
      <c r="A1946" s="45"/>
      <c r="B1946" s="45"/>
      <c r="C1946" s="713"/>
      <c r="D1946" s="714"/>
      <c r="E1946" s="714"/>
      <c r="F1946" s="714"/>
      <c r="G1946" s="714"/>
      <c r="H1946" s="715"/>
      <c r="J1946" s="45"/>
      <c r="K1946" s="45"/>
      <c r="L1946" s="45"/>
    </row>
    <row r="1947" spans="1:16" x14ac:dyDescent="0.2">
      <c r="A1947" s="45"/>
      <c r="B1947" s="45"/>
      <c r="C1947" s="45"/>
      <c r="D1947" s="45"/>
      <c r="E1947" s="45"/>
      <c r="F1947" s="45"/>
      <c r="J1947" s="45"/>
      <c r="K1947" s="45"/>
      <c r="L1947" s="45"/>
    </row>
    <row r="1948" spans="1:16" ht="12.75" customHeight="1" x14ac:dyDescent="0.2">
      <c r="A1948" s="45"/>
      <c r="C1948" s="461" t="s">
        <v>244</v>
      </c>
      <c r="D1948" s="461"/>
      <c r="E1948" s="461"/>
      <c r="F1948" s="427"/>
      <c r="G1948" s="697" t="str">
        <f>IF('Prop G'!$K$971="","",'Prop G'!$K$971)</f>
        <v/>
      </c>
      <c r="H1948" s="698"/>
      <c r="K1948" s="701" t="s">
        <v>245</v>
      </c>
      <c r="L1948" s="702"/>
      <c r="M1948" s="702"/>
      <c r="N1948" s="702"/>
      <c r="O1948" s="703"/>
    </row>
    <row r="1949" spans="1:16" ht="12.75" customHeight="1" x14ac:dyDescent="0.2">
      <c r="A1949" s="45"/>
      <c r="C1949" s="461"/>
      <c r="D1949" s="461"/>
      <c r="E1949" s="461"/>
      <c r="F1949" s="427"/>
      <c r="G1949" s="699"/>
      <c r="H1949" s="700"/>
      <c r="K1949" s="704"/>
      <c r="L1949" s="705"/>
      <c r="M1949" s="705"/>
      <c r="N1949" s="705"/>
      <c r="O1949" s="706"/>
    </row>
    <row r="1950" spans="1:16" x14ac:dyDescent="0.2">
      <c r="A1950" s="45"/>
      <c r="B1950" s="45"/>
      <c r="C1950" s="45"/>
      <c r="D1950" s="45"/>
      <c r="E1950" s="45"/>
      <c r="F1950" s="45"/>
      <c r="J1950" s="45"/>
      <c r="K1950" s="707" t="str">
        <f>IF('Prop G'!$D$977="","",'Prop G'!$D$977)</f>
        <v/>
      </c>
      <c r="L1950" s="708"/>
      <c r="M1950" s="708"/>
      <c r="N1950" s="708"/>
      <c r="O1950" s="708"/>
      <c r="P1950" s="709"/>
    </row>
    <row r="1951" spans="1:16" ht="12.75" customHeight="1" x14ac:dyDescent="0.2">
      <c r="A1951" s="45"/>
      <c r="B1951" s="45"/>
      <c r="C1951" s="45"/>
      <c r="D1951" s="45"/>
      <c r="E1951" s="45"/>
      <c r="F1951" s="45"/>
      <c r="J1951" s="45"/>
      <c r="K1951" s="710"/>
      <c r="L1951" s="711"/>
      <c r="M1951" s="711"/>
      <c r="N1951" s="711"/>
      <c r="O1951" s="711"/>
      <c r="P1951" s="712"/>
    </row>
    <row r="1952" spans="1:16" ht="12.75" customHeight="1" x14ac:dyDescent="0.2">
      <c r="A1952" s="45"/>
      <c r="B1952" s="716" t="s">
        <v>243</v>
      </c>
      <c r="C1952" s="716"/>
      <c r="D1952" s="716"/>
      <c r="E1952" s="716"/>
      <c r="F1952" s="717"/>
      <c r="G1952" s="718" t="str">
        <f>IF('Prop G'!$K$977="","",'Prop G'!$K$977)</f>
        <v/>
      </c>
      <c r="J1952" s="45"/>
      <c r="K1952" s="710"/>
      <c r="L1952" s="711"/>
      <c r="M1952" s="711"/>
      <c r="N1952" s="711"/>
      <c r="O1952" s="711"/>
      <c r="P1952" s="712"/>
    </row>
    <row r="1953" spans="1:16" x14ac:dyDescent="0.2">
      <c r="A1953" s="45"/>
      <c r="B1953" s="716"/>
      <c r="C1953" s="716"/>
      <c r="D1953" s="716"/>
      <c r="E1953" s="716"/>
      <c r="F1953" s="717"/>
      <c r="G1953" s="719"/>
      <c r="J1953" s="45"/>
      <c r="K1953" s="710"/>
      <c r="L1953" s="711"/>
      <c r="M1953" s="711"/>
      <c r="N1953" s="711"/>
      <c r="O1953" s="711"/>
      <c r="P1953" s="712"/>
    </row>
    <row r="1954" spans="1:16" x14ac:dyDescent="0.2">
      <c r="A1954" s="45"/>
      <c r="B1954" s="716"/>
      <c r="C1954" s="716"/>
      <c r="D1954" s="716"/>
      <c r="E1954" s="716"/>
      <c r="F1954" s="717"/>
      <c r="G1954" s="719"/>
      <c r="J1954" s="45"/>
      <c r="K1954" s="710"/>
      <c r="L1954" s="711"/>
      <c r="M1954" s="711"/>
      <c r="N1954" s="711"/>
      <c r="O1954" s="711"/>
      <c r="P1954" s="712"/>
    </row>
    <row r="1955" spans="1:16" x14ac:dyDescent="0.2">
      <c r="A1955" s="45"/>
      <c r="B1955" s="716"/>
      <c r="C1955" s="716"/>
      <c r="D1955" s="716"/>
      <c r="E1955" s="716"/>
      <c r="F1955" s="717"/>
      <c r="G1955" s="720"/>
      <c r="J1955" s="45"/>
      <c r="K1955" s="710"/>
      <c r="L1955" s="711"/>
      <c r="M1955" s="711"/>
      <c r="N1955" s="711"/>
      <c r="O1955" s="711"/>
      <c r="P1955" s="712"/>
    </row>
    <row r="1956" spans="1:16" x14ac:dyDescent="0.2">
      <c r="A1956" s="45"/>
      <c r="B1956" s="45"/>
      <c r="C1956" s="45"/>
      <c r="D1956" s="45"/>
      <c r="E1956" s="45"/>
      <c r="F1956" s="45"/>
      <c r="J1956" s="45"/>
      <c r="K1956" s="713"/>
      <c r="L1956" s="714"/>
      <c r="M1956" s="714"/>
      <c r="N1956" s="714"/>
      <c r="O1956" s="714"/>
      <c r="P1956" s="715"/>
    </row>
    <row r="1957" spans="1:16" x14ac:dyDescent="0.2">
      <c r="A1957" s="45"/>
      <c r="J1957" s="45"/>
    </row>
    <row r="1958" spans="1:16" ht="12.75" customHeight="1" x14ac:dyDescent="0.2">
      <c r="A1958" s="45"/>
      <c r="B1958" s="457" t="s">
        <v>246</v>
      </c>
      <c r="C1958" s="457"/>
      <c r="D1958" s="457"/>
      <c r="E1958" s="457"/>
      <c r="F1958" s="458"/>
      <c r="G1958" s="718" t="str">
        <f>IF('Prop G'!$D$983="","",'Prop G'!$D$983)</f>
        <v/>
      </c>
      <c r="I1958" s="457" t="s">
        <v>247</v>
      </c>
      <c r="J1958" s="457"/>
      <c r="K1958" s="457"/>
      <c r="L1958" s="457"/>
      <c r="M1958" s="458"/>
      <c r="N1958" s="718" t="str">
        <f>IF('Prop G'!$K$983="","",'Prop G'!$K$983)</f>
        <v/>
      </c>
    </row>
    <row r="1959" spans="1:16" x14ac:dyDescent="0.2">
      <c r="A1959" s="45"/>
      <c r="B1959" s="457"/>
      <c r="C1959" s="457"/>
      <c r="D1959" s="457"/>
      <c r="E1959" s="457"/>
      <c r="F1959" s="458"/>
      <c r="G1959" s="719"/>
      <c r="I1959" s="457"/>
      <c r="J1959" s="457"/>
      <c r="K1959" s="457"/>
      <c r="L1959" s="457"/>
      <c r="M1959" s="458"/>
      <c r="N1959" s="719"/>
    </row>
    <row r="1960" spans="1:16" x14ac:dyDescent="0.2">
      <c r="A1960" s="45"/>
      <c r="B1960" s="457"/>
      <c r="C1960" s="457"/>
      <c r="D1960" s="457"/>
      <c r="E1960" s="457"/>
      <c r="F1960" s="458"/>
      <c r="G1960" s="719"/>
      <c r="I1960" s="457"/>
      <c r="J1960" s="457"/>
      <c r="K1960" s="457"/>
      <c r="L1960" s="457"/>
      <c r="M1960" s="458"/>
      <c r="N1960" s="719"/>
    </row>
    <row r="1961" spans="1:16" x14ac:dyDescent="0.2">
      <c r="A1961" s="45"/>
      <c r="B1961" s="457"/>
      <c r="C1961" s="457"/>
      <c r="D1961" s="457"/>
      <c r="E1961" s="457"/>
      <c r="F1961" s="458"/>
      <c r="G1961" s="720"/>
      <c r="I1961" s="457"/>
      <c r="J1961" s="457"/>
      <c r="K1961" s="457"/>
      <c r="L1961" s="457"/>
      <c r="M1961" s="458"/>
      <c r="N1961" s="720"/>
    </row>
    <row r="1962" spans="1:16" x14ac:dyDescent="0.2">
      <c r="A1962" s="45"/>
      <c r="J1962" s="45"/>
    </row>
    <row r="1963" spans="1:16" ht="12.75" customHeight="1" x14ac:dyDescent="0.2">
      <c r="A1963" s="45"/>
      <c r="B1963" s="457" t="s">
        <v>283</v>
      </c>
      <c r="C1963" s="457"/>
      <c r="D1963" s="457"/>
      <c r="E1963" s="457"/>
      <c r="F1963" s="458"/>
      <c r="G1963" s="718" t="str">
        <f>IF('Prop G'!$D$985="","",'Prop G'!$D$985)</f>
        <v/>
      </c>
      <c r="J1963" s="45"/>
    </row>
    <row r="1964" spans="1:16" x14ac:dyDescent="0.2">
      <c r="A1964" s="45"/>
      <c r="B1964" s="457"/>
      <c r="C1964" s="457"/>
      <c r="D1964" s="457"/>
      <c r="E1964" s="457"/>
      <c r="F1964" s="458"/>
      <c r="G1964" s="719"/>
      <c r="J1964" s="45"/>
    </row>
    <row r="1965" spans="1:16" x14ac:dyDescent="0.2">
      <c r="A1965" s="45"/>
      <c r="B1965" s="457"/>
      <c r="C1965" s="457"/>
      <c r="D1965" s="457"/>
      <c r="E1965" s="457"/>
      <c r="F1965" s="458"/>
      <c r="G1965" s="719"/>
      <c r="J1965" s="45"/>
    </row>
    <row r="1966" spans="1:16" x14ac:dyDescent="0.2">
      <c r="A1966" s="45"/>
      <c r="B1966" s="457"/>
      <c r="C1966" s="457"/>
      <c r="D1966" s="457"/>
      <c r="E1966" s="457"/>
      <c r="F1966" s="458"/>
      <c r="G1966" s="720"/>
      <c r="J1966" s="45"/>
    </row>
    <row r="1967" spans="1:16" x14ac:dyDescent="0.2">
      <c r="A1967" s="45"/>
      <c r="J1967" s="45"/>
    </row>
    <row r="1968" spans="1:16" x14ac:dyDescent="0.2">
      <c r="A1968" s="45"/>
      <c r="B1968" s="45"/>
      <c r="C1968" s="45"/>
      <c r="D1968" s="45"/>
      <c r="E1968" s="45"/>
      <c r="F1968" s="45"/>
      <c r="J1968" s="45"/>
    </row>
    <row r="1969" spans="1:15" ht="15" x14ac:dyDescent="0.25">
      <c r="A1969" s="45"/>
      <c r="B1969" s="203" t="s">
        <v>208</v>
      </c>
      <c r="C1969" s="45"/>
      <c r="D1969" s="45"/>
      <c r="E1969" s="45"/>
      <c r="F1969" s="45"/>
      <c r="J1969" s="45"/>
      <c r="K1969" s="45"/>
      <c r="L1969" s="45"/>
    </row>
    <row r="1970" spans="1:15" x14ac:dyDescent="0.2">
      <c r="A1970" s="45"/>
      <c r="B1970" s="45"/>
      <c r="C1970" s="45"/>
      <c r="D1970" s="45"/>
      <c r="E1970" s="45"/>
      <c r="F1970" s="45"/>
      <c r="J1970" s="45"/>
      <c r="K1970" s="45"/>
      <c r="L1970" s="45"/>
    </row>
    <row r="1971" spans="1:15" x14ac:dyDescent="0.2">
      <c r="C1971" s="742" t="s">
        <v>73</v>
      </c>
      <c r="D1971" s="743"/>
      <c r="E1971" s="45"/>
      <c r="F1971" s="45"/>
      <c r="J1971" s="60" t="s">
        <v>74</v>
      </c>
      <c r="K1971" s="45"/>
      <c r="L1971" s="45"/>
      <c r="M1971" s="45"/>
      <c r="N1971" s="45"/>
    </row>
    <row r="1972" spans="1:15" x14ac:dyDescent="0.2">
      <c r="A1972" s="45"/>
      <c r="C1972" s="757" t="str">
        <f>IF('Prop G'!$B$991="","",'Prop G'!$B$991)</f>
        <v/>
      </c>
      <c r="D1972" s="758"/>
      <c r="E1972" s="758"/>
      <c r="F1972" s="758"/>
      <c r="G1972" s="758"/>
      <c r="H1972" s="759"/>
      <c r="J1972" s="757" t="str">
        <f>IF('Prop G'!$H$991="","",'Prop G'!$H$991)</f>
        <v/>
      </c>
      <c r="K1972" s="758"/>
      <c r="L1972" s="758"/>
      <c r="M1972" s="758"/>
      <c r="N1972" s="758"/>
      <c r="O1972" s="759"/>
    </row>
    <row r="1973" spans="1:15" x14ac:dyDescent="0.2">
      <c r="A1973" s="45"/>
      <c r="C1973" s="760"/>
      <c r="D1973" s="761"/>
      <c r="E1973" s="761"/>
      <c r="F1973" s="761"/>
      <c r="G1973" s="761"/>
      <c r="H1973" s="762"/>
      <c r="J1973" s="760"/>
      <c r="K1973" s="761"/>
      <c r="L1973" s="761"/>
      <c r="M1973" s="761"/>
      <c r="N1973" s="761"/>
      <c r="O1973" s="762"/>
    </row>
    <row r="1974" spans="1:15" x14ac:dyDescent="0.2">
      <c r="A1974" s="45"/>
      <c r="C1974" s="760"/>
      <c r="D1974" s="761"/>
      <c r="E1974" s="761"/>
      <c r="F1974" s="761"/>
      <c r="G1974" s="761"/>
      <c r="H1974" s="762"/>
      <c r="J1974" s="760"/>
      <c r="K1974" s="761"/>
      <c r="L1974" s="761"/>
      <c r="M1974" s="761"/>
      <c r="N1974" s="761"/>
      <c r="O1974" s="762"/>
    </row>
    <row r="1975" spans="1:15" x14ac:dyDescent="0.2">
      <c r="A1975" s="45"/>
      <c r="C1975" s="760"/>
      <c r="D1975" s="761"/>
      <c r="E1975" s="761"/>
      <c r="F1975" s="761"/>
      <c r="G1975" s="761"/>
      <c r="H1975" s="762"/>
      <c r="J1975" s="760"/>
      <c r="K1975" s="761"/>
      <c r="L1975" s="761"/>
      <c r="M1975" s="761"/>
      <c r="N1975" s="761"/>
      <c r="O1975" s="762"/>
    </row>
    <row r="1976" spans="1:15" x14ac:dyDescent="0.2">
      <c r="A1976" s="45"/>
      <c r="C1976" s="760"/>
      <c r="D1976" s="761"/>
      <c r="E1976" s="761"/>
      <c r="F1976" s="761"/>
      <c r="G1976" s="761"/>
      <c r="H1976" s="762"/>
      <c r="J1976" s="760"/>
      <c r="K1976" s="761"/>
      <c r="L1976" s="761"/>
      <c r="M1976" s="761"/>
      <c r="N1976" s="761"/>
      <c r="O1976" s="762"/>
    </row>
    <row r="1977" spans="1:15" x14ac:dyDescent="0.2">
      <c r="A1977" s="45"/>
      <c r="C1977" s="760"/>
      <c r="D1977" s="761"/>
      <c r="E1977" s="761"/>
      <c r="F1977" s="761"/>
      <c r="G1977" s="761"/>
      <c r="H1977" s="762"/>
      <c r="J1977" s="760"/>
      <c r="K1977" s="761"/>
      <c r="L1977" s="761"/>
      <c r="M1977" s="761"/>
      <c r="N1977" s="761"/>
      <c r="O1977" s="762"/>
    </row>
    <row r="1978" spans="1:15" x14ac:dyDescent="0.2">
      <c r="A1978" s="45"/>
      <c r="C1978" s="763"/>
      <c r="D1978" s="764"/>
      <c r="E1978" s="764"/>
      <c r="F1978" s="764"/>
      <c r="G1978" s="764"/>
      <c r="H1978" s="765"/>
      <c r="J1978" s="763"/>
      <c r="K1978" s="764"/>
      <c r="L1978" s="764"/>
      <c r="M1978" s="764"/>
      <c r="N1978" s="764"/>
      <c r="O1978" s="765"/>
    </row>
    <row r="1979" spans="1:15" x14ac:dyDescent="0.2">
      <c r="A1979" s="45"/>
      <c r="B1979" s="45"/>
      <c r="C1979" s="45"/>
      <c r="D1979" s="45"/>
      <c r="E1979" s="45"/>
      <c r="F1979" s="45"/>
      <c r="G1979" s="45"/>
      <c r="H1979" s="45"/>
      <c r="I1979" s="45"/>
      <c r="J1979" s="45"/>
      <c r="K1979" s="45"/>
      <c r="L1979" s="45"/>
    </row>
    <row r="1980" spans="1:15" x14ac:dyDescent="0.2">
      <c r="A1980" s="45"/>
      <c r="B1980" s="45"/>
      <c r="C1980" s="45"/>
      <c r="D1980" s="45"/>
      <c r="E1980" s="45"/>
      <c r="F1980" s="45"/>
      <c r="G1980" s="45"/>
      <c r="H1980" s="45"/>
      <c r="I1980" s="45"/>
      <c r="J1980" s="45"/>
      <c r="K1980" s="45"/>
      <c r="L1980" s="45"/>
    </row>
  </sheetData>
  <mergeCells count="984">
    <mergeCell ref="A19:Q19"/>
    <mergeCell ref="A21:Q21"/>
    <mergeCell ref="C120:G120"/>
    <mergeCell ref="C121:L127"/>
    <mergeCell ref="C132:F132"/>
    <mergeCell ref="K132:M132"/>
    <mergeCell ref="A2:Q5"/>
    <mergeCell ref="A7:Q7"/>
    <mergeCell ref="A9:D9"/>
    <mergeCell ref="E9:H9"/>
    <mergeCell ref="K9:O9"/>
    <mergeCell ref="A11:D11"/>
    <mergeCell ref="E11:H11"/>
    <mergeCell ref="K11:O17"/>
    <mergeCell ref="A13:D13"/>
    <mergeCell ref="E13:H17"/>
    <mergeCell ref="M158:N158"/>
    <mergeCell ref="M160:N160"/>
    <mergeCell ref="C162:E162"/>
    <mergeCell ref="K162:M162"/>
    <mergeCell ref="C163:H169"/>
    <mergeCell ref="K163:P169"/>
    <mergeCell ref="K133:P136"/>
    <mergeCell ref="C134:F134"/>
    <mergeCell ref="C136:F136"/>
    <mergeCell ref="M141:N141"/>
    <mergeCell ref="C146:I146"/>
    <mergeCell ref="C147:L153"/>
    <mergeCell ref="M185:N185"/>
    <mergeCell ref="C186:D186"/>
    <mergeCell ref="E186:F186"/>
    <mergeCell ref="G186:H186"/>
    <mergeCell ref="I186:J186"/>
    <mergeCell ref="M186:N186"/>
    <mergeCell ref="C171:F171"/>
    <mergeCell ref="C173:F173"/>
    <mergeCell ref="C174:L180"/>
    <mergeCell ref="C185:D185"/>
    <mergeCell ref="E185:F185"/>
    <mergeCell ref="G185:H185"/>
    <mergeCell ref="I185:J185"/>
    <mergeCell ref="C187:D187"/>
    <mergeCell ref="E187:F187"/>
    <mergeCell ref="G187:H187"/>
    <mergeCell ref="I187:J187"/>
    <mergeCell ref="M187:N187"/>
    <mergeCell ref="C188:D188"/>
    <mergeCell ref="E188:F188"/>
    <mergeCell ref="G188:H188"/>
    <mergeCell ref="I188:J188"/>
    <mergeCell ref="M188:N188"/>
    <mergeCell ref="C189:D189"/>
    <mergeCell ref="E189:F189"/>
    <mergeCell ref="G189:H189"/>
    <mergeCell ref="I189:J189"/>
    <mergeCell ref="M189:N189"/>
    <mergeCell ref="C190:D190"/>
    <mergeCell ref="E190:F190"/>
    <mergeCell ref="G190:H190"/>
    <mergeCell ref="I190:J190"/>
    <mergeCell ref="M190:N190"/>
    <mergeCell ref="C191:D191"/>
    <mergeCell ref="E191:F191"/>
    <mergeCell ref="G191:H191"/>
    <mergeCell ref="I191:J191"/>
    <mergeCell ref="M191:N191"/>
    <mergeCell ref="C192:D192"/>
    <mergeCell ref="E192:F192"/>
    <mergeCell ref="G192:H192"/>
    <mergeCell ref="I192:J192"/>
    <mergeCell ref="M192:N192"/>
    <mergeCell ref="C193:D193"/>
    <mergeCell ref="E193:F193"/>
    <mergeCell ref="G193:H193"/>
    <mergeCell ref="I193:J193"/>
    <mergeCell ref="M193:N193"/>
    <mergeCell ref="C194:D194"/>
    <mergeCell ref="E194:F194"/>
    <mergeCell ref="G194:H194"/>
    <mergeCell ref="I194:J194"/>
    <mergeCell ref="M194:N194"/>
    <mergeCell ref="C201:F202"/>
    <mergeCell ref="G201:G202"/>
    <mergeCell ref="K201:O201"/>
    <mergeCell ref="K202:P204"/>
    <mergeCell ref="B206:C206"/>
    <mergeCell ref="B207:C207"/>
    <mergeCell ref="C195:D195"/>
    <mergeCell ref="E195:F195"/>
    <mergeCell ref="G195:H195"/>
    <mergeCell ref="I195:J195"/>
    <mergeCell ref="M195:N195"/>
    <mergeCell ref="C196:D196"/>
    <mergeCell ref="E196:F196"/>
    <mergeCell ref="G196:H196"/>
    <mergeCell ref="I196:J196"/>
    <mergeCell ref="M196:N196"/>
    <mergeCell ref="B214:C214"/>
    <mergeCell ref="B215:C215"/>
    <mergeCell ref="B216:C216"/>
    <mergeCell ref="C219:F222"/>
    <mergeCell ref="G219:G222"/>
    <mergeCell ref="K219:O219"/>
    <mergeCell ref="K220:P222"/>
    <mergeCell ref="B208:C208"/>
    <mergeCell ref="B209:C209"/>
    <mergeCell ref="B210:C210"/>
    <mergeCell ref="B211:C211"/>
    <mergeCell ref="B212:C212"/>
    <mergeCell ref="B213:C213"/>
    <mergeCell ref="K240:O242"/>
    <mergeCell ref="C242:G242"/>
    <mergeCell ref="C243:H249"/>
    <mergeCell ref="K243:P249"/>
    <mergeCell ref="C251:F253"/>
    <mergeCell ref="G251:G253"/>
    <mergeCell ref="J251:M253"/>
    <mergeCell ref="N251:N253"/>
    <mergeCell ref="C224:G224"/>
    <mergeCell ref="K224:M224"/>
    <mergeCell ref="C225:H231"/>
    <mergeCell ref="K225:P231"/>
    <mergeCell ref="C236:F238"/>
    <mergeCell ref="G236:G238"/>
    <mergeCell ref="J236:M238"/>
    <mergeCell ref="N236:N238"/>
    <mergeCell ref="C268:F269"/>
    <mergeCell ref="G268:H269"/>
    <mergeCell ref="K268:O269"/>
    <mergeCell ref="K270:P276"/>
    <mergeCell ref="B272:F275"/>
    <mergeCell ref="G272:G275"/>
    <mergeCell ref="C255:F257"/>
    <mergeCell ref="G255:G257"/>
    <mergeCell ref="J255:M257"/>
    <mergeCell ref="N255:N257"/>
    <mergeCell ref="C259:G259"/>
    <mergeCell ref="C260:H266"/>
    <mergeCell ref="N260:O260"/>
    <mergeCell ref="J263:M264"/>
    <mergeCell ref="N263:O264"/>
    <mergeCell ref="C291:D291"/>
    <mergeCell ref="C292:H298"/>
    <mergeCell ref="J292:O298"/>
    <mergeCell ref="A301:Q301"/>
    <mergeCell ref="C400:G400"/>
    <mergeCell ref="C401:L407"/>
    <mergeCell ref="B278:F281"/>
    <mergeCell ref="G278:G281"/>
    <mergeCell ref="I278:M281"/>
    <mergeCell ref="N278:N281"/>
    <mergeCell ref="B283:F286"/>
    <mergeCell ref="G283:G286"/>
    <mergeCell ref="C426:I426"/>
    <mergeCell ref="C427:L433"/>
    <mergeCell ref="M438:N438"/>
    <mergeCell ref="M440:N440"/>
    <mergeCell ref="C442:E442"/>
    <mergeCell ref="K442:M442"/>
    <mergeCell ref="C412:F412"/>
    <mergeCell ref="K412:M412"/>
    <mergeCell ref="K413:P416"/>
    <mergeCell ref="C414:F414"/>
    <mergeCell ref="C416:F416"/>
    <mergeCell ref="M421:N421"/>
    <mergeCell ref="C443:H449"/>
    <mergeCell ref="K443:P449"/>
    <mergeCell ref="C451:F451"/>
    <mergeCell ref="C453:F453"/>
    <mergeCell ref="C454:L460"/>
    <mergeCell ref="C465:D465"/>
    <mergeCell ref="E465:F465"/>
    <mergeCell ref="G465:H465"/>
    <mergeCell ref="I465:J465"/>
    <mergeCell ref="M465:N465"/>
    <mergeCell ref="C466:D466"/>
    <mergeCell ref="E466:F466"/>
    <mergeCell ref="G466:H466"/>
    <mergeCell ref="I466:J466"/>
    <mergeCell ref="M466:N466"/>
    <mergeCell ref="C467:D467"/>
    <mergeCell ref="E467:F467"/>
    <mergeCell ref="G467:H467"/>
    <mergeCell ref="I467:J467"/>
    <mergeCell ref="M467:N467"/>
    <mergeCell ref="C468:D468"/>
    <mergeCell ref="E468:F468"/>
    <mergeCell ref="G468:H468"/>
    <mergeCell ref="I468:J468"/>
    <mergeCell ref="M468:N468"/>
    <mergeCell ref="C469:D469"/>
    <mergeCell ref="E469:F469"/>
    <mergeCell ref="G469:H469"/>
    <mergeCell ref="I469:J469"/>
    <mergeCell ref="M469:N469"/>
    <mergeCell ref="C470:D470"/>
    <mergeCell ref="E470:F470"/>
    <mergeCell ref="G470:H470"/>
    <mergeCell ref="I470:J470"/>
    <mergeCell ref="M470:N470"/>
    <mergeCell ref="C471:D471"/>
    <mergeCell ref="E471:F471"/>
    <mergeCell ref="G471:H471"/>
    <mergeCell ref="I471:J471"/>
    <mergeCell ref="M471:N471"/>
    <mergeCell ref="C472:D472"/>
    <mergeCell ref="E472:F472"/>
    <mergeCell ref="G472:H472"/>
    <mergeCell ref="I472:J472"/>
    <mergeCell ref="M472:N472"/>
    <mergeCell ref="C473:D473"/>
    <mergeCell ref="E473:F473"/>
    <mergeCell ref="G473:H473"/>
    <mergeCell ref="I473:J473"/>
    <mergeCell ref="M473:N473"/>
    <mergeCell ref="I476:J476"/>
    <mergeCell ref="M476:N476"/>
    <mergeCell ref="C481:F482"/>
    <mergeCell ref="G481:G482"/>
    <mergeCell ref="K481:O481"/>
    <mergeCell ref="K482:P484"/>
    <mergeCell ref="C474:D474"/>
    <mergeCell ref="E474:F474"/>
    <mergeCell ref="G474:H474"/>
    <mergeCell ref="I474:J474"/>
    <mergeCell ref="M474:N474"/>
    <mergeCell ref="C475:D475"/>
    <mergeCell ref="E475:F475"/>
    <mergeCell ref="G475:H475"/>
    <mergeCell ref="I475:J475"/>
    <mergeCell ref="M475:N475"/>
    <mergeCell ref="B486:C486"/>
    <mergeCell ref="B487:C487"/>
    <mergeCell ref="B488:C488"/>
    <mergeCell ref="B489:C489"/>
    <mergeCell ref="B490:C490"/>
    <mergeCell ref="B491:C491"/>
    <mergeCell ref="C476:D476"/>
    <mergeCell ref="E476:F476"/>
    <mergeCell ref="G476:H476"/>
    <mergeCell ref="G499:G502"/>
    <mergeCell ref="K499:O499"/>
    <mergeCell ref="K500:P502"/>
    <mergeCell ref="C504:G504"/>
    <mergeCell ref="K504:M504"/>
    <mergeCell ref="C505:H511"/>
    <mergeCell ref="K505:P511"/>
    <mergeCell ref="B492:C492"/>
    <mergeCell ref="B493:C493"/>
    <mergeCell ref="B494:C494"/>
    <mergeCell ref="B495:C495"/>
    <mergeCell ref="B496:C496"/>
    <mergeCell ref="C499:F502"/>
    <mergeCell ref="C523:H529"/>
    <mergeCell ref="K523:P529"/>
    <mergeCell ref="C531:F533"/>
    <mergeCell ref="G531:G533"/>
    <mergeCell ref="J531:M533"/>
    <mergeCell ref="N531:N533"/>
    <mergeCell ref="C516:F518"/>
    <mergeCell ref="G516:G518"/>
    <mergeCell ref="J516:M518"/>
    <mergeCell ref="N516:N518"/>
    <mergeCell ref="K520:O522"/>
    <mergeCell ref="C522:G522"/>
    <mergeCell ref="C548:F549"/>
    <mergeCell ref="G548:H549"/>
    <mergeCell ref="K548:O549"/>
    <mergeCell ref="K550:P556"/>
    <mergeCell ref="B552:F555"/>
    <mergeCell ref="G552:G555"/>
    <mergeCell ref="C535:F537"/>
    <mergeCell ref="G535:G537"/>
    <mergeCell ref="J535:M537"/>
    <mergeCell ref="N535:N537"/>
    <mergeCell ref="C539:G539"/>
    <mergeCell ref="C540:H546"/>
    <mergeCell ref="N540:O540"/>
    <mergeCell ref="J543:M544"/>
    <mergeCell ref="N543:O544"/>
    <mergeCell ref="C571:D571"/>
    <mergeCell ref="C572:H578"/>
    <mergeCell ref="J572:O578"/>
    <mergeCell ref="A581:Q581"/>
    <mergeCell ref="C680:G680"/>
    <mergeCell ref="C681:L687"/>
    <mergeCell ref="B558:F561"/>
    <mergeCell ref="G558:G561"/>
    <mergeCell ref="I558:M561"/>
    <mergeCell ref="N558:N561"/>
    <mergeCell ref="B563:F566"/>
    <mergeCell ref="G563:G566"/>
    <mergeCell ref="C706:I706"/>
    <mergeCell ref="C707:L713"/>
    <mergeCell ref="M718:N718"/>
    <mergeCell ref="M720:N720"/>
    <mergeCell ref="C722:E722"/>
    <mergeCell ref="K722:M722"/>
    <mergeCell ref="C692:F692"/>
    <mergeCell ref="K692:M692"/>
    <mergeCell ref="K693:P696"/>
    <mergeCell ref="C694:F694"/>
    <mergeCell ref="C696:F696"/>
    <mergeCell ref="M701:N701"/>
    <mergeCell ref="C723:H729"/>
    <mergeCell ref="K723:P729"/>
    <mergeCell ref="C731:F731"/>
    <mergeCell ref="C733:F733"/>
    <mergeCell ref="C734:L740"/>
    <mergeCell ref="C745:D745"/>
    <mergeCell ref="E745:F745"/>
    <mergeCell ref="G745:H745"/>
    <mergeCell ref="I745:J745"/>
    <mergeCell ref="M745:N745"/>
    <mergeCell ref="C746:D746"/>
    <mergeCell ref="E746:F746"/>
    <mergeCell ref="G746:H746"/>
    <mergeCell ref="I746:J746"/>
    <mergeCell ref="M746:N746"/>
    <mergeCell ref="C747:D747"/>
    <mergeCell ref="E747:F747"/>
    <mergeCell ref="G747:H747"/>
    <mergeCell ref="I747:J747"/>
    <mergeCell ref="M747:N747"/>
    <mergeCell ref="C748:D748"/>
    <mergeCell ref="E748:F748"/>
    <mergeCell ref="G748:H748"/>
    <mergeCell ref="I748:J748"/>
    <mergeCell ref="M748:N748"/>
    <mergeCell ref="C749:D749"/>
    <mergeCell ref="E749:F749"/>
    <mergeCell ref="G749:H749"/>
    <mergeCell ref="I749:J749"/>
    <mergeCell ref="M749:N749"/>
    <mergeCell ref="C750:D750"/>
    <mergeCell ref="E750:F750"/>
    <mergeCell ref="G750:H750"/>
    <mergeCell ref="I750:J750"/>
    <mergeCell ref="M750:N750"/>
    <mergeCell ref="C751:D751"/>
    <mergeCell ref="E751:F751"/>
    <mergeCell ref="G751:H751"/>
    <mergeCell ref="I751:J751"/>
    <mergeCell ref="M751:N751"/>
    <mergeCell ref="C752:D752"/>
    <mergeCell ref="E752:F752"/>
    <mergeCell ref="G752:H752"/>
    <mergeCell ref="I752:J752"/>
    <mergeCell ref="M752:N752"/>
    <mergeCell ref="C753:D753"/>
    <mergeCell ref="E753:F753"/>
    <mergeCell ref="G753:H753"/>
    <mergeCell ref="I753:J753"/>
    <mergeCell ref="M753:N753"/>
    <mergeCell ref="I756:J756"/>
    <mergeCell ref="M756:N756"/>
    <mergeCell ref="C761:F762"/>
    <mergeCell ref="G761:G762"/>
    <mergeCell ref="K761:O761"/>
    <mergeCell ref="K762:P764"/>
    <mergeCell ref="C754:D754"/>
    <mergeCell ref="E754:F754"/>
    <mergeCell ref="G754:H754"/>
    <mergeCell ref="I754:J754"/>
    <mergeCell ref="M754:N754"/>
    <mergeCell ref="C755:D755"/>
    <mergeCell ref="E755:F755"/>
    <mergeCell ref="G755:H755"/>
    <mergeCell ref="I755:J755"/>
    <mergeCell ref="M755:N755"/>
    <mergeCell ref="B766:C766"/>
    <mergeCell ref="B767:C767"/>
    <mergeCell ref="B768:C768"/>
    <mergeCell ref="B769:C769"/>
    <mergeCell ref="B770:C770"/>
    <mergeCell ref="B771:C771"/>
    <mergeCell ref="C756:D756"/>
    <mergeCell ref="E756:F756"/>
    <mergeCell ref="G756:H756"/>
    <mergeCell ref="G779:G782"/>
    <mergeCell ref="K779:O779"/>
    <mergeCell ref="K780:P782"/>
    <mergeCell ref="C784:G784"/>
    <mergeCell ref="K784:M784"/>
    <mergeCell ref="C785:H791"/>
    <mergeCell ref="K785:P791"/>
    <mergeCell ref="B772:C772"/>
    <mergeCell ref="B773:C773"/>
    <mergeCell ref="B774:C774"/>
    <mergeCell ref="B775:C775"/>
    <mergeCell ref="B776:C776"/>
    <mergeCell ref="C779:F782"/>
    <mergeCell ref="C803:H809"/>
    <mergeCell ref="K803:P809"/>
    <mergeCell ref="C811:F813"/>
    <mergeCell ref="G811:G813"/>
    <mergeCell ref="J811:M813"/>
    <mergeCell ref="N811:N813"/>
    <mergeCell ref="C796:F798"/>
    <mergeCell ref="G796:G798"/>
    <mergeCell ref="J796:M798"/>
    <mergeCell ref="N796:N798"/>
    <mergeCell ref="K800:O802"/>
    <mergeCell ref="C802:G802"/>
    <mergeCell ref="C828:F829"/>
    <mergeCell ref="G828:H829"/>
    <mergeCell ref="K828:O829"/>
    <mergeCell ref="K830:P836"/>
    <mergeCell ref="B832:F835"/>
    <mergeCell ref="G832:G835"/>
    <mergeCell ref="C815:F817"/>
    <mergeCell ref="G815:G817"/>
    <mergeCell ref="J815:M817"/>
    <mergeCell ref="N815:N817"/>
    <mergeCell ref="C819:G819"/>
    <mergeCell ref="C820:H826"/>
    <mergeCell ref="N820:O820"/>
    <mergeCell ref="J823:M824"/>
    <mergeCell ref="N823:O824"/>
    <mergeCell ref="C851:D851"/>
    <mergeCell ref="C852:H858"/>
    <mergeCell ref="J852:O858"/>
    <mergeCell ref="A861:Q861"/>
    <mergeCell ref="C960:G960"/>
    <mergeCell ref="C961:L967"/>
    <mergeCell ref="B838:F841"/>
    <mergeCell ref="G838:G841"/>
    <mergeCell ref="I838:M841"/>
    <mergeCell ref="N838:N841"/>
    <mergeCell ref="B843:F846"/>
    <mergeCell ref="G843:G846"/>
    <mergeCell ref="C986:I986"/>
    <mergeCell ref="C987:L993"/>
    <mergeCell ref="M998:N998"/>
    <mergeCell ref="M1000:N1000"/>
    <mergeCell ref="C1002:E1002"/>
    <mergeCell ref="K1002:M1002"/>
    <mergeCell ref="C972:F972"/>
    <mergeCell ref="K972:M972"/>
    <mergeCell ref="K973:P976"/>
    <mergeCell ref="C974:F974"/>
    <mergeCell ref="C976:F976"/>
    <mergeCell ref="M981:N981"/>
    <mergeCell ref="C1003:H1009"/>
    <mergeCell ref="K1003:P1009"/>
    <mergeCell ref="C1011:F1011"/>
    <mergeCell ref="C1013:F1013"/>
    <mergeCell ref="C1014:L1020"/>
    <mergeCell ref="C1025:D1025"/>
    <mergeCell ref="E1025:F1025"/>
    <mergeCell ref="G1025:H1025"/>
    <mergeCell ref="I1025:J1025"/>
    <mergeCell ref="M1025:N1025"/>
    <mergeCell ref="C1026:D1026"/>
    <mergeCell ref="E1026:F1026"/>
    <mergeCell ref="G1026:H1026"/>
    <mergeCell ref="I1026:J1026"/>
    <mergeCell ref="M1026:N1026"/>
    <mergeCell ref="C1027:D1027"/>
    <mergeCell ref="E1027:F1027"/>
    <mergeCell ref="G1027:H1027"/>
    <mergeCell ref="I1027:J1027"/>
    <mergeCell ref="M1027:N1027"/>
    <mergeCell ref="C1028:D1028"/>
    <mergeCell ref="E1028:F1028"/>
    <mergeCell ref="G1028:H1028"/>
    <mergeCell ref="I1028:J1028"/>
    <mergeCell ref="M1028:N1028"/>
    <mergeCell ref="C1029:D1029"/>
    <mergeCell ref="E1029:F1029"/>
    <mergeCell ref="G1029:H1029"/>
    <mergeCell ref="I1029:J1029"/>
    <mergeCell ref="M1029:N1029"/>
    <mergeCell ref="C1030:D1030"/>
    <mergeCell ref="E1030:F1030"/>
    <mergeCell ref="G1030:H1030"/>
    <mergeCell ref="I1030:J1030"/>
    <mergeCell ref="M1030:N1030"/>
    <mergeCell ref="C1031:D1031"/>
    <mergeCell ref="E1031:F1031"/>
    <mergeCell ref="G1031:H1031"/>
    <mergeCell ref="I1031:J1031"/>
    <mergeCell ref="M1031:N1031"/>
    <mergeCell ref="C1032:D1032"/>
    <mergeCell ref="E1032:F1032"/>
    <mergeCell ref="G1032:H1032"/>
    <mergeCell ref="I1032:J1032"/>
    <mergeCell ref="M1032:N1032"/>
    <mergeCell ref="C1033:D1033"/>
    <mergeCell ref="E1033:F1033"/>
    <mergeCell ref="G1033:H1033"/>
    <mergeCell ref="I1033:J1033"/>
    <mergeCell ref="M1033:N1033"/>
    <mergeCell ref="I1036:J1036"/>
    <mergeCell ref="M1036:N1036"/>
    <mergeCell ref="C1041:F1042"/>
    <mergeCell ref="G1041:G1042"/>
    <mergeCell ref="K1041:O1041"/>
    <mergeCell ref="K1042:P1044"/>
    <mergeCell ref="C1034:D1034"/>
    <mergeCell ref="E1034:F1034"/>
    <mergeCell ref="G1034:H1034"/>
    <mergeCell ref="I1034:J1034"/>
    <mergeCell ref="M1034:N1034"/>
    <mergeCell ref="C1035:D1035"/>
    <mergeCell ref="E1035:F1035"/>
    <mergeCell ref="G1035:H1035"/>
    <mergeCell ref="I1035:J1035"/>
    <mergeCell ref="M1035:N1035"/>
    <mergeCell ref="B1046:C1046"/>
    <mergeCell ref="B1047:C1047"/>
    <mergeCell ref="B1048:C1048"/>
    <mergeCell ref="B1049:C1049"/>
    <mergeCell ref="B1050:C1050"/>
    <mergeCell ref="B1051:C1051"/>
    <mergeCell ref="C1036:D1036"/>
    <mergeCell ref="E1036:F1036"/>
    <mergeCell ref="G1036:H1036"/>
    <mergeCell ref="G1059:G1062"/>
    <mergeCell ref="K1059:O1059"/>
    <mergeCell ref="K1060:P1062"/>
    <mergeCell ref="C1064:G1064"/>
    <mergeCell ref="K1064:M1064"/>
    <mergeCell ref="C1065:H1071"/>
    <mergeCell ref="K1065:P1071"/>
    <mergeCell ref="B1052:C1052"/>
    <mergeCell ref="B1053:C1053"/>
    <mergeCell ref="B1054:C1054"/>
    <mergeCell ref="B1055:C1055"/>
    <mergeCell ref="B1056:C1056"/>
    <mergeCell ref="C1059:F1062"/>
    <mergeCell ref="C1083:H1089"/>
    <mergeCell ref="K1083:P1089"/>
    <mergeCell ref="C1091:F1093"/>
    <mergeCell ref="G1091:G1093"/>
    <mergeCell ref="J1091:M1093"/>
    <mergeCell ref="N1091:N1093"/>
    <mergeCell ref="C1076:F1078"/>
    <mergeCell ref="G1076:G1078"/>
    <mergeCell ref="J1076:M1078"/>
    <mergeCell ref="N1076:N1078"/>
    <mergeCell ref="K1080:O1082"/>
    <mergeCell ref="C1082:G1082"/>
    <mergeCell ref="C1108:F1109"/>
    <mergeCell ref="G1108:H1109"/>
    <mergeCell ref="K1108:O1109"/>
    <mergeCell ref="K1110:P1116"/>
    <mergeCell ref="B1112:F1115"/>
    <mergeCell ref="G1112:G1115"/>
    <mergeCell ref="C1095:F1097"/>
    <mergeCell ref="G1095:G1097"/>
    <mergeCell ref="J1095:M1097"/>
    <mergeCell ref="N1095:N1097"/>
    <mergeCell ref="C1099:G1099"/>
    <mergeCell ref="C1100:H1106"/>
    <mergeCell ref="N1100:O1100"/>
    <mergeCell ref="J1103:M1104"/>
    <mergeCell ref="N1103:O1104"/>
    <mergeCell ref="C1131:D1131"/>
    <mergeCell ref="C1132:H1138"/>
    <mergeCell ref="J1132:O1138"/>
    <mergeCell ref="A1141:Q1141"/>
    <mergeCell ref="C1240:G1240"/>
    <mergeCell ref="C1241:L1247"/>
    <mergeCell ref="B1118:F1121"/>
    <mergeCell ref="G1118:G1121"/>
    <mergeCell ref="I1118:M1121"/>
    <mergeCell ref="N1118:N1121"/>
    <mergeCell ref="B1123:F1126"/>
    <mergeCell ref="G1123:G1126"/>
    <mergeCell ref="C1266:I1266"/>
    <mergeCell ref="C1267:L1273"/>
    <mergeCell ref="M1278:N1278"/>
    <mergeCell ref="M1280:N1280"/>
    <mergeCell ref="C1282:E1282"/>
    <mergeCell ref="K1282:M1282"/>
    <mergeCell ref="C1252:F1252"/>
    <mergeCell ref="K1252:M1252"/>
    <mergeCell ref="K1253:P1256"/>
    <mergeCell ref="C1254:F1254"/>
    <mergeCell ref="C1256:F1256"/>
    <mergeCell ref="M1261:N1261"/>
    <mergeCell ref="C1283:H1289"/>
    <mergeCell ref="K1283:P1289"/>
    <mergeCell ref="C1291:F1291"/>
    <mergeCell ref="C1293:F1293"/>
    <mergeCell ref="C1294:L1300"/>
    <mergeCell ref="C1305:D1305"/>
    <mergeCell ref="E1305:F1305"/>
    <mergeCell ref="G1305:H1305"/>
    <mergeCell ref="I1305:J1305"/>
    <mergeCell ref="M1305:N1305"/>
    <mergeCell ref="C1306:D1306"/>
    <mergeCell ref="E1306:F1306"/>
    <mergeCell ref="G1306:H1306"/>
    <mergeCell ref="I1306:J1306"/>
    <mergeCell ref="M1306:N1306"/>
    <mergeCell ref="C1307:D1307"/>
    <mergeCell ref="E1307:F1307"/>
    <mergeCell ref="G1307:H1307"/>
    <mergeCell ref="I1307:J1307"/>
    <mergeCell ref="M1307:N1307"/>
    <mergeCell ref="C1308:D1308"/>
    <mergeCell ref="E1308:F1308"/>
    <mergeCell ref="G1308:H1308"/>
    <mergeCell ref="I1308:J1308"/>
    <mergeCell ref="M1308:N1308"/>
    <mergeCell ref="C1309:D1309"/>
    <mergeCell ref="E1309:F1309"/>
    <mergeCell ref="G1309:H1309"/>
    <mergeCell ref="I1309:J1309"/>
    <mergeCell ref="M1309:N1309"/>
    <mergeCell ref="C1310:D1310"/>
    <mergeCell ref="E1310:F1310"/>
    <mergeCell ref="G1310:H1310"/>
    <mergeCell ref="I1310:J1310"/>
    <mergeCell ref="M1310:N1310"/>
    <mergeCell ref="C1311:D1311"/>
    <mergeCell ref="E1311:F1311"/>
    <mergeCell ref="G1311:H1311"/>
    <mergeCell ref="I1311:J1311"/>
    <mergeCell ref="M1311:N1311"/>
    <mergeCell ref="C1312:D1312"/>
    <mergeCell ref="E1312:F1312"/>
    <mergeCell ref="G1312:H1312"/>
    <mergeCell ref="I1312:J1312"/>
    <mergeCell ref="M1312:N1312"/>
    <mergeCell ref="C1313:D1313"/>
    <mergeCell ref="E1313:F1313"/>
    <mergeCell ref="G1313:H1313"/>
    <mergeCell ref="I1313:J1313"/>
    <mergeCell ref="M1313:N1313"/>
    <mergeCell ref="I1316:J1316"/>
    <mergeCell ref="M1316:N1316"/>
    <mergeCell ref="C1321:F1322"/>
    <mergeCell ref="G1321:G1322"/>
    <mergeCell ref="K1321:O1321"/>
    <mergeCell ref="K1322:P1324"/>
    <mergeCell ref="C1314:D1314"/>
    <mergeCell ref="E1314:F1314"/>
    <mergeCell ref="G1314:H1314"/>
    <mergeCell ref="I1314:J1314"/>
    <mergeCell ref="M1314:N1314"/>
    <mergeCell ref="C1315:D1315"/>
    <mergeCell ref="E1315:F1315"/>
    <mergeCell ref="G1315:H1315"/>
    <mergeCell ref="I1315:J1315"/>
    <mergeCell ref="M1315:N1315"/>
    <mergeCell ref="B1326:C1326"/>
    <mergeCell ref="B1327:C1327"/>
    <mergeCell ref="B1328:C1328"/>
    <mergeCell ref="B1329:C1329"/>
    <mergeCell ref="B1330:C1330"/>
    <mergeCell ref="B1331:C1331"/>
    <mergeCell ref="C1316:D1316"/>
    <mergeCell ref="E1316:F1316"/>
    <mergeCell ref="G1316:H1316"/>
    <mergeCell ref="G1339:G1342"/>
    <mergeCell ref="K1339:O1339"/>
    <mergeCell ref="K1340:P1342"/>
    <mergeCell ref="C1344:G1344"/>
    <mergeCell ref="K1344:M1344"/>
    <mergeCell ref="C1345:H1351"/>
    <mergeCell ref="K1345:P1351"/>
    <mergeCell ref="B1332:C1332"/>
    <mergeCell ref="B1333:C1333"/>
    <mergeCell ref="B1334:C1334"/>
    <mergeCell ref="B1335:C1335"/>
    <mergeCell ref="B1336:C1336"/>
    <mergeCell ref="C1339:F1342"/>
    <mergeCell ref="C1363:H1369"/>
    <mergeCell ref="K1363:P1369"/>
    <mergeCell ref="C1371:F1373"/>
    <mergeCell ref="G1371:G1373"/>
    <mergeCell ref="J1371:M1373"/>
    <mergeCell ref="N1371:N1373"/>
    <mergeCell ref="C1356:F1358"/>
    <mergeCell ref="G1356:G1358"/>
    <mergeCell ref="J1356:M1358"/>
    <mergeCell ref="N1356:N1358"/>
    <mergeCell ref="K1360:O1362"/>
    <mergeCell ref="C1362:G1362"/>
    <mergeCell ref="C1388:F1389"/>
    <mergeCell ref="G1388:H1389"/>
    <mergeCell ref="K1388:O1389"/>
    <mergeCell ref="K1390:P1396"/>
    <mergeCell ref="B1392:F1395"/>
    <mergeCell ref="G1392:G1395"/>
    <mergeCell ref="C1375:F1377"/>
    <mergeCell ref="G1375:G1377"/>
    <mergeCell ref="J1375:M1377"/>
    <mergeCell ref="N1375:N1377"/>
    <mergeCell ref="C1379:G1379"/>
    <mergeCell ref="C1380:H1386"/>
    <mergeCell ref="N1380:O1380"/>
    <mergeCell ref="J1383:M1384"/>
    <mergeCell ref="N1383:O1384"/>
    <mergeCell ref="C1411:D1411"/>
    <mergeCell ref="C1412:H1418"/>
    <mergeCell ref="J1412:O1418"/>
    <mergeCell ref="A1421:Q1421"/>
    <mergeCell ref="C1520:G1520"/>
    <mergeCell ref="C1521:L1527"/>
    <mergeCell ref="B1398:F1401"/>
    <mergeCell ref="G1398:G1401"/>
    <mergeCell ref="I1398:M1401"/>
    <mergeCell ref="N1398:N1401"/>
    <mergeCell ref="B1403:F1406"/>
    <mergeCell ref="G1403:G1406"/>
    <mergeCell ref="C1546:I1546"/>
    <mergeCell ref="C1547:L1553"/>
    <mergeCell ref="M1558:N1558"/>
    <mergeCell ref="M1560:N1560"/>
    <mergeCell ref="C1562:E1562"/>
    <mergeCell ref="K1562:M1562"/>
    <mergeCell ref="C1532:F1532"/>
    <mergeCell ref="K1532:M1532"/>
    <mergeCell ref="K1533:P1536"/>
    <mergeCell ref="C1534:F1534"/>
    <mergeCell ref="C1536:F1536"/>
    <mergeCell ref="M1541:N1541"/>
    <mergeCell ref="C1563:H1569"/>
    <mergeCell ref="K1563:P1569"/>
    <mergeCell ref="C1571:F1571"/>
    <mergeCell ref="C1573:F1573"/>
    <mergeCell ref="C1574:L1580"/>
    <mergeCell ref="C1585:D1585"/>
    <mergeCell ref="E1585:F1585"/>
    <mergeCell ref="G1585:H1585"/>
    <mergeCell ref="I1585:J1585"/>
    <mergeCell ref="M1585:N1585"/>
    <mergeCell ref="C1586:D1586"/>
    <mergeCell ref="E1586:F1586"/>
    <mergeCell ref="G1586:H1586"/>
    <mergeCell ref="I1586:J1586"/>
    <mergeCell ref="M1586:N1586"/>
    <mergeCell ref="C1587:D1587"/>
    <mergeCell ref="E1587:F1587"/>
    <mergeCell ref="G1587:H1587"/>
    <mergeCell ref="I1587:J1587"/>
    <mergeCell ref="M1587:N1587"/>
    <mergeCell ref="C1588:D1588"/>
    <mergeCell ref="E1588:F1588"/>
    <mergeCell ref="G1588:H1588"/>
    <mergeCell ref="I1588:J1588"/>
    <mergeCell ref="M1588:N1588"/>
    <mergeCell ref="C1589:D1589"/>
    <mergeCell ref="E1589:F1589"/>
    <mergeCell ref="G1589:H1589"/>
    <mergeCell ref="I1589:J1589"/>
    <mergeCell ref="M1589:N1589"/>
    <mergeCell ref="C1590:D1590"/>
    <mergeCell ref="E1590:F1590"/>
    <mergeCell ref="G1590:H1590"/>
    <mergeCell ref="I1590:J1590"/>
    <mergeCell ref="M1590:N1590"/>
    <mergeCell ref="C1591:D1591"/>
    <mergeCell ref="E1591:F1591"/>
    <mergeCell ref="G1591:H1591"/>
    <mergeCell ref="I1591:J1591"/>
    <mergeCell ref="M1591:N1591"/>
    <mergeCell ref="C1592:D1592"/>
    <mergeCell ref="E1592:F1592"/>
    <mergeCell ref="G1592:H1592"/>
    <mergeCell ref="I1592:J1592"/>
    <mergeCell ref="M1592:N1592"/>
    <mergeCell ref="C1593:D1593"/>
    <mergeCell ref="E1593:F1593"/>
    <mergeCell ref="G1593:H1593"/>
    <mergeCell ref="I1593:J1593"/>
    <mergeCell ref="M1593:N1593"/>
    <mergeCell ref="I1596:J1596"/>
    <mergeCell ref="M1596:N1596"/>
    <mergeCell ref="C1601:F1602"/>
    <mergeCell ref="G1601:G1602"/>
    <mergeCell ref="K1601:O1601"/>
    <mergeCell ref="K1602:P1604"/>
    <mergeCell ref="C1594:D1594"/>
    <mergeCell ref="E1594:F1594"/>
    <mergeCell ref="G1594:H1594"/>
    <mergeCell ref="I1594:J1594"/>
    <mergeCell ref="M1594:N1594"/>
    <mergeCell ref="C1595:D1595"/>
    <mergeCell ref="E1595:F1595"/>
    <mergeCell ref="G1595:H1595"/>
    <mergeCell ref="I1595:J1595"/>
    <mergeCell ref="M1595:N1595"/>
    <mergeCell ref="B1606:C1606"/>
    <mergeCell ref="B1607:C1607"/>
    <mergeCell ref="B1608:C1608"/>
    <mergeCell ref="B1609:C1609"/>
    <mergeCell ref="B1610:C1610"/>
    <mergeCell ref="B1611:C1611"/>
    <mergeCell ref="C1596:D1596"/>
    <mergeCell ref="E1596:F1596"/>
    <mergeCell ref="G1596:H1596"/>
    <mergeCell ref="G1619:G1622"/>
    <mergeCell ref="K1619:O1619"/>
    <mergeCell ref="K1620:P1622"/>
    <mergeCell ref="C1624:G1624"/>
    <mergeCell ref="K1624:M1624"/>
    <mergeCell ref="C1625:H1631"/>
    <mergeCell ref="K1625:P1631"/>
    <mergeCell ref="B1612:C1612"/>
    <mergeCell ref="B1613:C1613"/>
    <mergeCell ref="B1614:C1614"/>
    <mergeCell ref="B1615:C1615"/>
    <mergeCell ref="B1616:C1616"/>
    <mergeCell ref="C1619:F1622"/>
    <mergeCell ref="C1643:H1649"/>
    <mergeCell ref="K1643:P1649"/>
    <mergeCell ref="C1651:F1653"/>
    <mergeCell ref="G1651:G1653"/>
    <mergeCell ref="J1651:M1653"/>
    <mergeCell ref="N1651:N1653"/>
    <mergeCell ref="C1636:F1638"/>
    <mergeCell ref="G1636:G1638"/>
    <mergeCell ref="J1636:M1638"/>
    <mergeCell ref="N1636:N1638"/>
    <mergeCell ref="K1640:O1642"/>
    <mergeCell ref="C1642:G1642"/>
    <mergeCell ref="C1668:F1669"/>
    <mergeCell ref="G1668:H1669"/>
    <mergeCell ref="K1668:O1669"/>
    <mergeCell ref="K1670:P1676"/>
    <mergeCell ref="B1672:F1675"/>
    <mergeCell ref="G1672:G1675"/>
    <mergeCell ref="C1655:F1657"/>
    <mergeCell ref="G1655:G1657"/>
    <mergeCell ref="J1655:M1657"/>
    <mergeCell ref="N1655:N1657"/>
    <mergeCell ref="C1659:G1659"/>
    <mergeCell ref="C1660:H1666"/>
    <mergeCell ref="N1660:O1660"/>
    <mergeCell ref="J1663:M1664"/>
    <mergeCell ref="N1663:O1664"/>
    <mergeCell ref="C1691:D1691"/>
    <mergeCell ref="C1692:H1698"/>
    <mergeCell ref="J1692:O1698"/>
    <mergeCell ref="A1701:Q1701"/>
    <mergeCell ref="C1800:G1800"/>
    <mergeCell ref="C1801:L1807"/>
    <mergeCell ref="B1678:F1681"/>
    <mergeCell ref="G1678:G1681"/>
    <mergeCell ref="I1678:M1681"/>
    <mergeCell ref="N1678:N1681"/>
    <mergeCell ref="B1683:F1686"/>
    <mergeCell ref="G1683:G1686"/>
    <mergeCell ref="C1826:I1826"/>
    <mergeCell ref="C1827:L1833"/>
    <mergeCell ref="M1838:N1838"/>
    <mergeCell ref="M1840:N1840"/>
    <mergeCell ref="C1842:E1842"/>
    <mergeCell ref="K1842:M1842"/>
    <mergeCell ref="C1812:F1812"/>
    <mergeCell ref="K1812:M1812"/>
    <mergeCell ref="K1813:P1816"/>
    <mergeCell ref="C1814:F1814"/>
    <mergeCell ref="C1816:F1816"/>
    <mergeCell ref="M1821:N1821"/>
    <mergeCell ref="C1843:H1849"/>
    <mergeCell ref="K1843:P1849"/>
    <mergeCell ref="C1851:F1851"/>
    <mergeCell ref="C1853:F1853"/>
    <mergeCell ref="C1854:L1860"/>
    <mergeCell ref="C1865:D1865"/>
    <mergeCell ref="E1865:F1865"/>
    <mergeCell ref="G1865:H1865"/>
    <mergeCell ref="I1865:J1865"/>
    <mergeCell ref="M1865:N1865"/>
    <mergeCell ref="C1866:D1866"/>
    <mergeCell ref="E1866:F1866"/>
    <mergeCell ref="G1866:H1866"/>
    <mergeCell ref="I1866:J1866"/>
    <mergeCell ref="M1866:N1866"/>
    <mergeCell ref="C1867:D1867"/>
    <mergeCell ref="E1867:F1867"/>
    <mergeCell ref="G1867:H1867"/>
    <mergeCell ref="I1867:J1867"/>
    <mergeCell ref="M1867:N1867"/>
    <mergeCell ref="C1868:D1868"/>
    <mergeCell ref="E1868:F1868"/>
    <mergeCell ref="G1868:H1868"/>
    <mergeCell ref="I1868:J1868"/>
    <mergeCell ref="M1868:N1868"/>
    <mergeCell ref="C1869:D1869"/>
    <mergeCell ref="E1869:F1869"/>
    <mergeCell ref="G1869:H1869"/>
    <mergeCell ref="I1869:J1869"/>
    <mergeCell ref="M1869:N1869"/>
    <mergeCell ref="C1870:D1870"/>
    <mergeCell ref="E1870:F1870"/>
    <mergeCell ref="G1870:H1870"/>
    <mergeCell ref="I1870:J1870"/>
    <mergeCell ref="M1870:N1870"/>
    <mergeCell ref="C1871:D1871"/>
    <mergeCell ref="E1871:F1871"/>
    <mergeCell ref="G1871:H1871"/>
    <mergeCell ref="I1871:J1871"/>
    <mergeCell ref="M1871:N1871"/>
    <mergeCell ref="C1872:D1872"/>
    <mergeCell ref="E1872:F1872"/>
    <mergeCell ref="G1872:H1872"/>
    <mergeCell ref="I1872:J1872"/>
    <mergeCell ref="M1872:N1872"/>
    <mergeCell ref="C1873:D1873"/>
    <mergeCell ref="E1873:F1873"/>
    <mergeCell ref="G1873:H1873"/>
    <mergeCell ref="I1873:J1873"/>
    <mergeCell ref="M1873:N1873"/>
    <mergeCell ref="I1876:J1876"/>
    <mergeCell ref="M1876:N1876"/>
    <mergeCell ref="C1881:F1882"/>
    <mergeCell ref="G1881:G1882"/>
    <mergeCell ref="K1881:O1881"/>
    <mergeCell ref="K1882:P1884"/>
    <mergeCell ref="C1874:D1874"/>
    <mergeCell ref="E1874:F1874"/>
    <mergeCell ref="G1874:H1874"/>
    <mergeCell ref="I1874:J1874"/>
    <mergeCell ref="M1874:N1874"/>
    <mergeCell ref="C1875:D1875"/>
    <mergeCell ref="E1875:F1875"/>
    <mergeCell ref="G1875:H1875"/>
    <mergeCell ref="I1875:J1875"/>
    <mergeCell ref="M1875:N1875"/>
    <mergeCell ref="B1886:C1886"/>
    <mergeCell ref="B1887:C1887"/>
    <mergeCell ref="B1888:C1888"/>
    <mergeCell ref="B1889:C1889"/>
    <mergeCell ref="B1890:C1890"/>
    <mergeCell ref="B1891:C1891"/>
    <mergeCell ref="C1876:D1876"/>
    <mergeCell ref="E1876:F1876"/>
    <mergeCell ref="G1876:H1876"/>
    <mergeCell ref="G1899:G1902"/>
    <mergeCell ref="K1899:O1899"/>
    <mergeCell ref="K1900:P1902"/>
    <mergeCell ref="C1904:G1904"/>
    <mergeCell ref="K1904:M1904"/>
    <mergeCell ref="C1905:H1911"/>
    <mergeCell ref="K1905:P1911"/>
    <mergeCell ref="B1892:C1892"/>
    <mergeCell ref="B1893:C1893"/>
    <mergeCell ref="B1894:C1894"/>
    <mergeCell ref="B1895:C1895"/>
    <mergeCell ref="B1896:C1896"/>
    <mergeCell ref="C1899:F1902"/>
    <mergeCell ref="C1923:H1929"/>
    <mergeCell ref="K1923:P1929"/>
    <mergeCell ref="C1931:F1933"/>
    <mergeCell ref="G1931:G1933"/>
    <mergeCell ref="J1931:M1933"/>
    <mergeCell ref="N1931:N1933"/>
    <mergeCell ref="C1916:F1918"/>
    <mergeCell ref="G1916:G1918"/>
    <mergeCell ref="J1916:M1918"/>
    <mergeCell ref="N1916:N1918"/>
    <mergeCell ref="K1920:O1922"/>
    <mergeCell ref="C1922:G1922"/>
    <mergeCell ref="C1948:F1949"/>
    <mergeCell ref="G1948:H1949"/>
    <mergeCell ref="K1948:O1949"/>
    <mergeCell ref="K1950:P1956"/>
    <mergeCell ref="B1952:F1955"/>
    <mergeCell ref="G1952:G1955"/>
    <mergeCell ref="C1935:F1937"/>
    <mergeCell ref="G1935:G1937"/>
    <mergeCell ref="J1935:M1937"/>
    <mergeCell ref="N1935:N1937"/>
    <mergeCell ref="C1939:G1939"/>
    <mergeCell ref="C1940:H1946"/>
    <mergeCell ref="N1940:O1940"/>
    <mergeCell ref="J1943:M1944"/>
    <mergeCell ref="N1943:O1944"/>
    <mergeCell ref="C1971:D1971"/>
    <mergeCell ref="C1972:H1978"/>
    <mergeCell ref="J1972:O1978"/>
    <mergeCell ref="B1958:F1961"/>
    <mergeCell ref="G1958:G1961"/>
    <mergeCell ref="I1958:M1961"/>
    <mergeCell ref="N1958:N1961"/>
    <mergeCell ref="B1963:F1966"/>
    <mergeCell ref="G1963:G1966"/>
  </mergeCells>
  <conditionalFormatting sqref="E23">
    <cfRule type="cellIs" dxfId="97" priority="19" stopIfTrue="1" operator="equal">
      <formula>"Não Atende"</formula>
    </cfRule>
    <cfRule type="cellIs" dxfId="96" priority="20" stopIfTrue="1" operator="equal">
      <formula>"Atende"</formula>
    </cfRule>
  </conditionalFormatting>
  <conditionalFormatting sqref="E303">
    <cfRule type="cellIs" dxfId="95" priority="17" stopIfTrue="1" operator="equal">
      <formula>"Não Atende"</formula>
    </cfRule>
    <cfRule type="cellIs" dxfId="94" priority="18" stopIfTrue="1" operator="equal">
      <formula>"Atende"</formula>
    </cfRule>
  </conditionalFormatting>
  <conditionalFormatting sqref="E583">
    <cfRule type="cellIs" dxfId="93" priority="15" stopIfTrue="1" operator="equal">
      <formula>"Não Atende"</formula>
    </cfRule>
    <cfRule type="cellIs" dxfId="92" priority="16" stopIfTrue="1" operator="equal">
      <formula>"Atende"</formula>
    </cfRule>
  </conditionalFormatting>
  <conditionalFormatting sqref="E863">
    <cfRule type="cellIs" dxfId="91" priority="13" stopIfTrue="1" operator="equal">
      <formula>"Não Atende"</formula>
    </cfRule>
    <cfRule type="cellIs" dxfId="90" priority="14" stopIfTrue="1" operator="equal">
      <formula>"Atende"</formula>
    </cfRule>
  </conditionalFormatting>
  <conditionalFormatting sqref="E1143">
    <cfRule type="cellIs" dxfId="89" priority="11" stopIfTrue="1" operator="equal">
      <formula>"Não Atende"</formula>
    </cfRule>
    <cfRule type="cellIs" dxfId="88" priority="12" stopIfTrue="1" operator="equal">
      <formula>"Atende"</formula>
    </cfRule>
  </conditionalFormatting>
  <conditionalFormatting sqref="E1423">
    <cfRule type="cellIs" dxfId="87" priority="9" stopIfTrue="1" operator="equal">
      <formula>"Não Atende"</formula>
    </cfRule>
    <cfRule type="cellIs" dxfId="86" priority="10" stopIfTrue="1" operator="equal">
      <formula>"Atende"</formula>
    </cfRule>
  </conditionalFormatting>
  <conditionalFormatting sqref="E1703">
    <cfRule type="cellIs" dxfId="85" priority="7" stopIfTrue="1" operator="equal">
      <formula>"Não Atende"</formula>
    </cfRule>
    <cfRule type="cellIs" dxfId="84" priority="8" stopIfTrue="1" operator="equal">
      <formula>"Atende"</formula>
    </cfRule>
  </conditionalFormatting>
  <pageMargins left="0.5" right="0.5" top="0.5" bottom="0.5" header="0.5" footer="0.5"/>
  <pageSetup scale="52" fitToHeight="0" orientation="portrait" r:id="rId1"/>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pageSetUpPr fitToPage="1"/>
  </sheetPr>
  <dimension ref="A2:Q145"/>
  <sheetViews>
    <sheetView showGridLines="0" showRowColHeaders="0" zoomScaleNormal="10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507" t="s">
        <v>75</v>
      </c>
      <c r="B2" s="507"/>
      <c r="C2" s="507"/>
      <c r="D2" s="507"/>
      <c r="E2" s="507"/>
      <c r="F2" s="507"/>
      <c r="G2" s="507"/>
      <c r="H2" s="507"/>
      <c r="I2" s="507"/>
      <c r="J2" s="507"/>
      <c r="K2" s="507"/>
      <c r="L2" s="507"/>
      <c r="M2" s="507"/>
      <c r="N2" s="507"/>
      <c r="O2" s="507"/>
      <c r="P2" s="507"/>
      <c r="Q2" s="507"/>
    </row>
    <row r="3" spans="1:17" x14ac:dyDescent="0.2">
      <c r="A3" s="507"/>
      <c r="B3" s="507"/>
      <c r="C3" s="507"/>
      <c r="D3" s="507"/>
      <c r="E3" s="507"/>
      <c r="F3" s="507"/>
      <c r="G3" s="507"/>
      <c r="H3" s="507"/>
      <c r="I3" s="507"/>
      <c r="J3" s="507"/>
      <c r="K3" s="507"/>
      <c r="L3" s="507"/>
      <c r="M3" s="507"/>
      <c r="N3" s="507"/>
      <c r="O3" s="507"/>
      <c r="P3" s="507"/>
      <c r="Q3" s="507"/>
    </row>
    <row r="4" spans="1:17" x14ac:dyDescent="0.2">
      <c r="A4" s="507"/>
      <c r="B4" s="507"/>
      <c r="C4" s="507"/>
      <c r="D4" s="507"/>
      <c r="E4" s="507"/>
      <c r="F4" s="507"/>
      <c r="G4" s="507"/>
      <c r="H4" s="507"/>
      <c r="I4" s="507"/>
      <c r="J4" s="507"/>
      <c r="K4" s="507"/>
      <c r="L4" s="507"/>
      <c r="M4" s="507"/>
      <c r="N4" s="507"/>
      <c r="O4" s="507"/>
      <c r="P4" s="507"/>
      <c r="Q4" s="507"/>
    </row>
    <row r="5" spans="1:17" x14ac:dyDescent="0.2">
      <c r="A5" s="507"/>
      <c r="B5" s="507"/>
      <c r="C5" s="507"/>
      <c r="D5" s="507"/>
      <c r="E5" s="507"/>
      <c r="F5" s="507"/>
      <c r="G5" s="507"/>
      <c r="H5" s="507"/>
      <c r="I5" s="507"/>
      <c r="J5" s="507"/>
      <c r="K5" s="507"/>
      <c r="L5" s="507"/>
      <c r="M5" s="507"/>
      <c r="N5" s="507"/>
      <c r="O5" s="507"/>
      <c r="P5" s="507"/>
      <c r="Q5" s="507"/>
    </row>
    <row r="7" spans="1:17" ht="15" x14ac:dyDescent="0.25">
      <c r="A7" s="773" t="s">
        <v>66</v>
      </c>
      <c r="B7" s="773"/>
      <c r="C7" s="773"/>
      <c r="D7" s="773"/>
      <c r="E7" s="773"/>
      <c r="F7" s="773"/>
      <c r="G7" s="773"/>
      <c r="H7" s="773"/>
      <c r="I7" s="773"/>
      <c r="J7" s="773"/>
      <c r="K7" s="773"/>
      <c r="L7" s="773"/>
      <c r="M7" s="773"/>
      <c r="N7" s="773"/>
      <c r="O7" s="773"/>
      <c r="P7" s="773"/>
      <c r="Q7" s="773"/>
    </row>
    <row r="9" spans="1:17" x14ac:dyDescent="0.2">
      <c r="A9" s="547" t="s">
        <v>67</v>
      </c>
      <c r="B9" s="547"/>
      <c r="C9" s="547"/>
      <c r="D9" s="547"/>
      <c r="E9" s="770" t="str">
        <f>IF('Informações Gerais'!$E$7:$F$7="","",'Informações Gerais'!$E$7:$F$7)</f>
        <v/>
      </c>
      <c r="F9" s="771"/>
      <c r="G9" s="771"/>
      <c r="H9" s="772"/>
      <c r="J9" s="330" t="s">
        <v>68</v>
      </c>
      <c r="K9" s="770" t="str">
        <f>IF('Informações Gerais'!E9="","",'Informações Gerais'!E9)</f>
        <v>RFP de Gestão de Fraudes</v>
      </c>
      <c r="L9" s="771"/>
      <c r="M9" s="771"/>
      <c r="N9" s="771"/>
      <c r="O9" s="772"/>
    </row>
    <row r="10" spans="1:17" x14ac:dyDescent="0.2">
      <c r="A10" s="330"/>
      <c r="B10" s="330"/>
      <c r="C10" s="330"/>
      <c r="D10" s="330"/>
      <c r="E10" s="4"/>
      <c r="F10" s="4"/>
      <c r="G10" s="4"/>
      <c r="H10" s="4"/>
      <c r="J10" s="45"/>
      <c r="K10" s="4"/>
      <c r="L10" s="4"/>
      <c r="M10" s="4"/>
      <c r="N10" s="4"/>
      <c r="O10" s="4"/>
    </row>
    <row r="11" spans="1:17" x14ac:dyDescent="0.2">
      <c r="A11" s="547" t="s">
        <v>69</v>
      </c>
      <c r="B11" s="547"/>
      <c r="C11" s="547"/>
      <c r="D11" s="547"/>
      <c r="E11" s="770" t="str">
        <f>IF('Informações Gerais'!K7="","",'Informações Gerais'!K7)</f>
        <v/>
      </c>
      <c r="F11" s="771"/>
      <c r="G11" s="771"/>
      <c r="H11" s="772"/>
      <c r="J11" s="366" t="s">
        <v>277</v>
      </c>
      <c r="K11" s="707" t="str">
        <f>IF('Informações Gerais'!E11="","",'Informações Gerais'!E11)</f>
        <v>Vinicius Martins (Arquitetura Corporativa); Leandro Frossard (CSOL - RA e Anti-fraude); Christiano Bianchini (SI); Leonardo Santos (Operações); Alessandra Anjos (Infra); Kleyton Soares (área usuária); Patrick Barbosa (Contratos de TI)</v>
      </c>
      <c r="L11" s="708"/>
      <c r="M11" s="708"/>
      <c r="N11" s="708"/>
      <c r="O11" s="709"/>
    </row>
    <row r="12" spans="1:17" x14ac:dyDescent="0.2">
      <c r="A12" s="330"/>
      <c r="B12" s="330"/>
      <c r="C12" s="330"/>
      <c r="D12" s="330"/>
      <c r="E12" s="4"/>
      <c r="F12" s="4"/>
      <c r="G12" s="4"/>
      <c r="H12" s="4"/>
      <c r="J12" s="45"/>
      <c r="K12" s="710"/>
      <c r="L12" s="711"/>
      <c r="M12" s="711"/>
      <c r="N12" s="711"/>
      <c r="O12" s="712"/>
    </row>
    <row r="13" spans="1:17" x14ac:dyDescent="0.2">
      <c r="A13" s="547" t="s">
        <v>70</v>
      </c>
      <c r="B13" s="547"/>
      <c r="C13" s="547"/>
      <c r="D13" s="547"/>
      <c r="E13" s="707" t="str">
        <f>IF('Informações Gerais'!$E$15&gt;=2,CONCATENATE('Informações Gerais'!F17," / ",'Informações Gerais'!F18,IF('Informações Gerais'!$E$15&gt;=3," / "&amp;'Informações Gerais'!F19,""),IF('Informações Gerais'!$E$15&gt;=4," / "&amp;'Informações Gerais'!F20,""),IF('Informações Gerais'!$E$15&gt;=5," / "&amp;'Informações Gerais'!F21,""),IF('Informações Gerais'!$E$15&gt;=6," / "&amp;'Informações Gerais'!F22,""),IF('Informações Gerais'!$E$15&gt;=7," / "&amp;'Informações Gerais'!F23,""),IF('Informações Gerais'!$E$15&gt;=8," / "&amp;'Informações Gerais'!F24,""),IF('Informações Gerais'!$E$15&gt;=9," / "&amp;'Informações Gerais'!F25,""),IF('Informações Gerais'!$E$15&gt;=10," / "&amp;'Informações Gerais'!F26,"")),"")</f>
        <v>AMDOcs / E&amp;Y/SAP / SAS / Telemont/HPE / Teradata / Trópico/Enghouse / WeDo</v>
      </c>
      <c r="F13" s="708"/>
      <c r="G13" s="708"/>
      <c r="H13" s="709"/>
      <c r="J13" s="45"/>
      <c r="K13" s="710"/>
      <c r="L13" s="711"/>
      <c r="M13" s="711"/>
      <c r="N13" s="711"/>
      <c r="O13" s="712"/>
    </row>
    <row r="14" spans="1:17" x14ac:dyDescent="0.2">
      <c r="A14" s="331"/>
      <c r="B14" s="331"/>
      <c r="C14" s="331"/>
      <c r="D14" s="331"/>
      <c r="E14" s="710"/>
      <c r="F14" s="711"/>
      <c r="G14" s="711"/>
      <c r="H14" s="712"/>
      <c r="J14" s="45"/>
      <c r="K14" s="710"/>
      <c r="L14" s="711"/>
      <c r="M14" s="711"/>
      <c r="N14" s="711"/>
      <c r="O14" s="712"/>
    </row>
    <row r="15" spans="1:17" x14ac:dyDescent="0.2">
      <c r="A15" s="331"/>
      <c r="B15" s="331"/>
      <c r="C15" s="331"/>
      <c r="D15" s="331"/>
      <c r="E15" s="710"/>
      <c r="F15" s="711"/>
      <c r="G15" s="711"/>
      <c r="H15" s="712"/>
      <c r="J15" s="45"/>
      <c r="K15" s="710"/>
      <c r="L15" s="711"/>
      <c r="M15" s="711"/>
      <c r="N15" s="711"/>
      <c r="O15" s="712"/>
    </row>
    <row r="16" spans="1:17" x14ac:dyDescent="0.2">
      <c r="A16" s="331"/>
      <c r="B16" s="331"/>
      <c r="C16" s="331"/>
      <c r="D16" s="331"/>
      <c r="E16" s="710"/>
      <c r="F16" s="711"/>
      <c r="G16" s="711"/>
      <c r="H16" s="712"/>
      <c r="J16" s="45"/>
      <c r="K16" s="710"/>
      <c r="L16" s="711"/>
      <c r="M16" s="711"/>
      <c r="N16" s="711"/>
      <c r="O16" s="712"/>
    </row>
    <row r="17" spans="1:17" x14ac:dyDescent="0.2">
      <c r="A17" s="331"/>
      <c r="B17" s="331"/>
      <c r="C17" s="331"/>
      <c r="D17" s="331"/>
      <c r="E17" s="713"/>
      <c r="F17" s="714"/>
      <c r="G17" s="714"/>
      <c r="H17" s="715"/>
      <c r="J17" s="45"/>
      <c r="K17" s="713"/>
      <c r="L17" s="714"/>
      <c r="M17" s="714"/>
      <c r="N17" s="714"/>
      <c r="O17" s="715"/>
    </row>
    <row r="19" spans="1:17" ht="15.75" x14ac:dyDescent="0.25">
      <c r="A19" s="774" t="s">
        <v>268</v>
      </c>
      <c r="B19" s="774"/>
      <c r="C19" s="774"/>
      <c r="D19" s="774"/>
      <c r="E19" s="774"/>
      <c r="F19" s="774"/>
      <c r="G19" s="774"/>
      <c r="H19" s="774"/>
      <c r="I19" s="774"/>
      <c r="J19" s="774"/>
      <c r="K19" s="774"/>
      <c r="L19" s="774"/>
      <c r="M19" s="774"/>
      <c r="N19" s="774"/>
      <c r="O19" s="774"/>
      <c r="P19" s="774"/>
      <c r="Q19" s="774"/>
    </row>
    <row r="56" spans="1:17" ht="12" customHeight="1" x14ac:dyDescent="0.2"/>
    <row r="57" spans="1:17" ht="15.75" x14ac:dyDescent="0.25">
      <c r="A57" s="774" t="s">
        <v>270</v>
      </c>
      <c r="B57" s="774"/>
      <c r="C57" s="774"/>
      <c r="D57" s="774"/>
      <c r="E57" s="774"/>
      <c r="F57" s="774"/>
      <c r="G57" s="774"/>
      <c r="H57" s="774"/>
      <c r="I57" s="774"/>
      <c r="J57" s="774"/>
      <c r="K57" s="774"/>
      <c r="L57" s="774"/>
      <c r="M57" s="774"/>
      <c r="N57" s="774"/>
      <c r="O57" s="774"/>
      <c r="P57" s="774"/>
      <c r="Q57" s="774"/>
    </row>
    <row r="85" spans="2:16" x14ac:dyDescent="0.2">
      <c r="B85" s="333" t="s">
        <v>2</v>
      </c>
      <c r="C85" s="775" t="s">
        <v>1</v>
      </c>
      <c r="D85" s="775"/>
      <c r="E85" s="775"/>
      <c r="F85" s="42" t="str">
        <f>Máximo!$E$8</f>
        <v>Máximo</v>
      </c>
      <c r="G85" s="43" t="str">
        <f>'Prop A'!$E$8</f>
        <v>AMDOcs</v>
      </c>
      <c r="H85" s="43" t="str">
        <f>'Prop B'!$E$8</f>
        <v>E&amp;Y/SAP</v>
      </c>
      <c r="I85" s="43" t="str">
        <f>'Prop C'!$E$8</f>
        <v>SAS</v>
      </c>
      <c r="J85" s="43" t="str">
        <f>'Prop D'!$E$8</f>
        <v>Telemont/HPE</v>
      </c>
      <c r="K85" s="43" t="str">
        <f>'Prop E'!$E$8</f>
        <v>Teradata</v>
      </c>
      <c r="L85" s="43" t="str">
        <f>'Prop F'!$E$8</f>
        <v>Trópico/Enghouse</v>
      </c>
      <c r="M85" s="43" t="str">
        <f>'Prop G'!$E$8</f>
        <v>WeDo</v>
      </c>
      <c r="N85" s="43" t="e">
        <f>#REF!</f>
        <v>#REF!</v>
      </c>
      <c r="O85" s="43" t="e">
        <f>#REF!</f>
        <v>#REF!</v>
      </c>
      <c r="P85" s="43" t="e">
        <f>#REF!</f>
        <v>#REF!</v>
      </c>
    </row>
    <row r="86" spans="2:16" x14ac:dyDescent="0.2">
      <c r="B86" s="194">
        <v>1</v>
      </c>
      <c r="C86" s="776" t="str">
        <f>Máximo!$B$13</f>
        <v>Critérios de Inclusão</v>
      </c>
      <c r="D86" s="776"/>
      <c r="E86" s="776"/>
      <c r="F86" s="80" t="str">
        <f>Máximo!$K$13</f>
        <v>Atende</v>
      </c>
      <c r="G86" s="80" t="str">
        <f>'Prop A'!$K$13</f>
        <v>Atende</v>
      </c>
      <c r="H86" s="80" t="str">
        <f>'Prop B'!$K$13</f>
        <v>Não Atende</v>
      </c>
      <c r="I86" s="80" t="str">
        <f>'Prop C'!$K$13</f>
        <v>Atende</v>
      </c>
      <c r="J86" s="80" t="str">
        <f>'Prop D'!$K$13</f>
        <v>Atende</v>
      </c>
      <c r="K86" s="80" t="str">
        <f>'Prop E'!$K$13</f>
        <v>Atende</v>
      </c>
      <c r="L86" s="80" t="str">
        <f>'Prop F'!$K$13</f>
        <v>Não Atende</v>
      </c>
      <c r="M86" s="80" t="str">
        <f>'Prop G'!$K$13</f>
        <v>Atende</v>
      </c>
      <c r="N86" s="80" t="e">
        <f>#REF!</f>
        <v>#REF!</v>
      </c>
      <c r="O86" s="80" t="e">
        <f>#REF!</f>
        <v>#REF!</v>
      </c>
      <c r="P86" s="80" t="e">
        <f>#REF!</f>
        <v>#REF!</v>
      </c>
    </row>
    <row r="87" spans="2:16" x14ac:dyDescent="0.2">
      <c r="B87" s="194">
        <v>2</v>
      </c>
      <c r="C87" s="776" t="str">
        <f>Máximo!$B$24</f>
        <v>Qualificação do Fornecedor</v>
      </c>
      <c r="D87" s="776"/>
      <c r="E87" s="776"/>
      <c r="F87" s="195">
        <f>Máximo!$K$24</f>
        <v>90</v>
      </c>
      <c r="G87" s="195">
        <f>'Prop A'!$K$24</f>
        <v>49.5</v>
      </c>
      <c r="H87" s="195">
        <f>'Prop B'!$K$24</f>
        <v>0</v>
      </c>
      <c r="I87" s="195">
        <f>'Prop C'!$K$24</f>
        <v>87.75</v>
      </c>
      <c r="J87" s="195">
        <f>'Prop D'!$K$24</f>
        <v>49.5</v>
      </c>
      <c r="K87" s="195">
        <f>'Prop E'!$K$24</f>
        <v>63</v>
      </c>
      <c r="L87" s="195">
        <f>'Prop F'!$K$24</f>
        <v>0</v>
      </c>
      <c r="M87" s="195">
        <f>'Prop G'!$K$24</f>
        <v>74.25</v>
      </c>
      <c r="N87" s="195" t="e">
        <f>#REF!</f>
        <v>#REF!</v>
      </c>
      <c r="O87" s="195" t="e">
        <f>#REF!</f>
        <v>#REF!</v>
      </c>
      <c r="P87" s="195" t="e">
        <f>#REF!</f>
        <v>#REF!</v>
      </c>
    </row>
    <row r="88" spans="2:16" x14ac:dyDescent="0.2">
      <c r="B88" s="194">
        <v>3</v>
      </c>
      <c r="C88" s="776" t="str">
        <f>Máximo!$B$30</f>
        <v>Produto</v>
      </c>
      <c r="D88" s="776"/>
      <c r="E88" s="776"/>
      <c r="F88" s="195">
        <f>Máximo!$K$30</f>
        <v>161.39250000000447</v>
      </c>
      <c r="G88" s="195">
        <f>'Prop A'!$K$30</f>
        <v>120.96156364884297</v>
      </c>
      <c r="H88" s="195">
        <f>'Prop B'!$K$30</f>
        <v>0</v>
      </c>
      <c r="I88" s="195">
        <f>'Prop C'!$K$30</f>
        <v>159.01859379762436</v>
      </c>
      <c r="J88" s="195">
        <f>'Prop D'!$K$30</f>
        <v>105.56777843055454</v>
      </c>
      <c r="K88" s="195">
        <f>'Prop E'!$K$30</f>
        <v>76.519191369332361</v>
      </c>
      <c r="L88" s="195">
        <f>'Prop F'!$K$30</f>
        <v>0</v>
      </c>
      <c r="M88" s="195">
        <f>'Prop G'!$K$30</f>
        <v>144.33434119080357</v>
      </c>
      <c r="N88" s="195" t="e">
        <f>#REF!</f>
        <v>#REF!</v>
      </c>
      <c r="O88" s="195" t="e">
        <f>#REF!</f>
        <v>#REF!</v>
      </c>
      <c r="P88" s="195" t="e">
        <f>#REF!</f>
        <v>#REF!</v>
      </c>
    </row>
    <row r="89" spans="2:16" x14ac:dyDescent="0.2">
      <c r="B89" s="194">
        <v>4</v>
      </c>
      <c r="C89" s="776" t="str">
        <f>Máximo!$B$779</f>
        <v>Serviço</v>
      </c>
      <c r="D89" s="776"/>
      <c r="E89" s="776"/>
      <c r="F89" s="195">
        <f>Máximo!$K$779</f>
        <v>64.8</v>
      </c>
      <c r="G89" s="195">
        <f>'Prop A'!$K$779</f>
        <v>42.12</v>
      </c>
      <c r="H89" s="195">
        <f>'Prop B'!$K$779</f>
        <v>0</v>
      </c>
      <c r="I89" s="195">
        <f>'Prop C'!$K$779</f>
        <v>54.27</v>
      </c>
      <c r="J89" s="195">
        <f>'Prop D'!$K$779</f>
        <v>42.12</v>
      </c>
      <c r="K89" s="195">
        <f>'Prop E'!$K$779</f>
        <v>59.129999999999995</v>
      </c>
      <c r="L89" s="195">
        <f>'Prop F'!$K$779</f>
        <v>0</v>
      </c>
      <c r="M89" s="195">
        <f>'Prop G'!$K$779</f>
        <v>42.12</v>
      </c>
      <c r="N89" s="195" t="e">
        <f>#REF!</f>
        <v>#REF!</v>
      </c>
      <c r="O89" s="195" t="e">
        <f>#REF!</f>
        <v>#REF!</v>
      </c>
      <c r="P89" s="195" t="e">
        <f>#REF!</f>
        <v>#REF!</v>
      </c>
    </row>
    <row r="90" spans="2:16" x14ac:dyDescent="0.2">
      <c r="B90" s="194">
        <v>5</v>
      </c>
      <c r="C90" s="776" t="str">
        <f>Máximo!$B$785</f>
        <v>Treinamento</v>
      </c>
      <c r="D90" s="776"/>
      <c r="E90" s="776"/>
      <c r="F90" s="195">
        <f>Máximo!$K$785</f>
        <v>7.2000000000000011</v>
      </c>
      <c r="G90" s="195">
        <f>'Prop A'!$K$785</f>
        <v>7.2000000000000011</v>
      </c>
      <c r="H90" s="195">
        <f>'Prop B'!$K$785</f>
        <v>0</v>
      </c>
      <c r="I90" s="195">
        <f>'Prop C'!$K$785</f>
        <v>7.2000000000000011</v>
      </c>
      <c r="J90" s="195">
        <f>'Prop D'!$K$785</f>
        <v>7.2000000000000011</v>
      </c>
      <c r="K90" s="195">
        <f>'Prop E'!$K$785</f>
        <v>3.6000000000000005</v>
      </c>
      <c r="L90" s="195">
        <f>'Prop F'!$K$785</f>
        <v>0</v>
      </c>
      <c r="M90" s="195">
        <f>'Prop G'!$K$785</f>
        <v>7.2000000000000011</v>
      </c>
      <c r="N90" s="195" t="e">
        <f>#REF!</f>
        <v>#REF!</v>
      </c>
      <c r="O90" s="195" t="e">
        <f>#REF!</f>
        <v>#REF!</v>
      </c>
      <c r="P90" s="195" t="e">
        <f>#REF!</f>
        <v>#REF!</v>
      </c>
    </row>
    <row r="91" spans="2:16" x14ac:dyDescent="0.2">
      <c r="B91" s="194">
        <v>6</v>
      </c>
      <c r="C91" s="776" t="str">
        <f>Máximo!$B$792</f>
        <v>Arquitetura Física e Lógica</v>
      </c>
      <c r="D91" s="776"/>
      <c r="E91" s="776"/>
      <c r="F91" s="195">
        <f>Máximo!$K$792</f>
        <v>3.6000000000000005</v>
      </c>
      <c r="G91" s="195">
        <f>'Prop A'!$K$792</f>
        <v>0.51428571428571346</v>
      </c>
      <c r="H91" s="195">
        <f>'Prop B'!$K$792</f>
        <v>0</v>
      </c>
      <c r="I91" s="195">
        <f>'Prop C'!$K$792</f>
        <v>1.0285714285714278</v>
      </c>
      <c r="J91" s="195">
        <f>'Prop D'!$K$792</f>
        <v>3.0857142857142859</v>
      </c>
      <c r="K91" s="195">
        <f>'Prop E'!$K$792</f>
        <v>1.5428571428571425</v>
      </c>
      <c r="L91" s="195">
        <f>'Prop F'!$K$792</f>
        <v>0</v>
      </c>
      <c r="M91" s="195">
        <f>'Prop G'!$K$792</f>
        <v>3.6000000000000005</v>
      </c>
      <c r="N91" s="195" t="e">
        <f>#REF!</f>
        <v>#REF!</v>
      </c>
      <c r="O91" s="195" t="e">
        <f>#REF!</f>
        <v>#REF!</v>
      </c>
      <c r="P91" s="195" t="e">
        <f>#REF!</f>
        <v>#REF!</v>
      </c>
    </row>
    <row r="92" spans="2:16" x14ac:dyDescent="0.2">
      <c r="B92" s="194">
        <v>7</v>
      </c>
      <c r="C92" s="776" t="str">
        <f>Máximo!$B$800</f>
        <v>Cronograma</v>
      </c>
      <c r="D92" s="776"/>
      <c r="E92" s="776"/>
      <c r="F92" s="195">
        <f>Máximo!$K$800</f>
        <v>3.6000000000000005</v>
      </c>
      <c r="G92" s="195">
        <f>'Prop A'!$K$800</f>
        <v>0.51428571428571346</v>
      </c>
      <c r="H92" s="195">
        <f>'Prop B'!$K$800</f>
        <v>0</v>
      </c>
      <c r="I92" s="195">
        <f>'Prop C'!$K$800</f>
        <v>3.6000000000000005</v>
      </c>
      <c r="J92" s="195">
        <f>'Prop D'!$K$800</f>
        <v>0.51428571428571346</v>
      </c>
      <c r="K92" s="195">
        <f>'Prop E'!$K$800</f>
        <v>0.51428571428571346</v>
      </c>
      <c r="L92" s="195">
        <f>'Prop F'!$K$800</f>
        <v>0</v>
      </c>
      <c r="M92" s="195">
        <f>'Prop G'!$K$800</f>
        <v>3.6000000000000005</v>
      </c>
      <c r="N92" s="195" t="e">
        <f>#REF!</f>
        <v>#REF!</v>
      </c>
      <c r="O92" s="195" t="e">
        <f>#REF!</f>
        <v>#REF!</v>
      </c>
      <c r="P92" s="195" t="e">
        <f>#REF!</f>
        <v>#REF!</v>
      </c>
    </row>
    <row r="93" spans="2:16" x14ac:dyDescent="0.2">
      <c r="B93" s="194">
        <v>8</v>
      </c>
      <c r="C93" s="776" t="str">
        <f>Máximo!$B$813</f>
        <v>Mapa de Esforço</v>
      </c>
      <c r="D93" s="776"/>
      <c r="E93" s="776"/>
      <c r="F93" s="195">
        <f>Máximo!$K$813</f>
        <v>3.6000000000000005</v>
      </c>
      <c r="G93" s="195">
        <f>'Prop A'!$K$813</f>
        <v>0.51428571428571346</v>
      </c>
      <c r="H93" s="195">
        <f>'Prop B'!$K$813</f>
        <v>0</v>
      </c>
      <c r="I93" s="195">
        <f>'Prop C'!$K$813</f>
        <v>1.0285714285714278</v>
      </c>
      <c r="J93" s="195">
        <f>'Prop D'!$K$813</f>
        <v>3.6000000000000005</v>
      </c>
      <c r="K93" s="195">
        <f>'Prop E'!$K$813</f>
        <v>2.5714285714285716</v>
      </c>
      <c r="L93" s="195">
        <f>'Prop F'!$K$813</f>
        <v>0</v>
      </c>
      <c r="M93" s="195">
        <f>'Prop G'!$K$813</f>
        <v>3.0857142857142859</v>
      </c>
      <c r="N93" s="195" t="e">
        <f>#REF!</f>
        <v>#REF!</v>
      </c>
      <c r="O93" s="195" t="e">
        <f>#REF!</f>
        <v>#REF!</v>
      </c>
      <c r="P93" s="195" t="e">
        <f>#REF!</f>
        <v>#REF!</v>
      </c>
    </row>
    <row r="94" spans="2:16" x14ac:dyDescent="0.2">
      <c r="B94" s="194">
        <v>9</v>
      </c>
      <c r="C94" s="776" t="str">
        <f>Máximo!$B$854</f>
        <v>Gestão de Mudança</v>
      </c>
      <c r="D94" s="776"/>
      <c r="E94" s="776"/>
      <c r="F94" s="195">
        <f>Máximo!$K$854</f>
        <v>3.6000000000000005</v>
      </c>
      <c r="G94" s="195">
        <f>'Prop A'!$K$854</f>
        <v>3.6000000000000005</v>
      </c>
      <c r="H94" s="195">
        <f>'Prop B'!$K$854</f>
        <v>0</v>
      </c>
      <c r="I94" s="195">
        <f>'Prop C'!$K$854</f>
        <v>3.6000000000000005</v>
      </c>
      <c r="J94" s="195">
        <f>'Prop D'!$K$854</f>
        <v>3.6000000000000005</v>
      </c>
      <c r="K94" s="195">
        <f>'Prop E'!$K$854</f>
        <v>3.6000000000000005</v>
      </c>
      <c r="L94" s="195">
        <f>'Prop F'!$K$854</f>
        <v>0</v>
      </c>
      <c r="M94" s="195">
        <f>'Prop G'!$K$854</f>
        <v>3.6000000000000005</v>
      </c>
      <c r="N94" s="195" t="e">
        <f>#REF!</f>
        <v>#REF!</v>
      </c>
      <c r="O94" s="195" t="e">
        <f>#REF!</f>
        <v>#REF!</v>
      </c>
      <c r="P94" s="195" t="e">
        <f>#REF!</f>
        <v>#REF!</v>
      </c>
    </row>
    <row r="95" spans="2:16" x14ac:dyDescent="0.2">
      <c r="B95" s="194">
        <v>10</v>
      </c>
      <c r="C95" s="776" t="str">
        <f>Máximo!$B$864</f>
        <v>Suporte e Manutenção (Garantia)</v>
      </c>
      <c r="D95" s="776"/>
      <c r="E95" s="776"/>
      <c r="F95" s="195">
        <f>Máximo!$K$864</f>
        <v>3.6000000000000005</v>
      </c>
      <c r="G95" s="195">
        <f>'Prop A'!$K$864</f>
        <v>3.6000000000000005</v>
      </c>
      <c r="H95" s="195">
        <f>'Prop B'!$K$864</f>
        <v>0</v>
      </c>
      <c r="I95" s="195">
        <f>'Prop C'!$K$864</f>
        <v>3.6000000000000005</v>
      </c>
      <c r="J95" s="195">
        <f>'Prop D'!$K$864</f>
        <v>3.6000000000000005</v>
      </c>
      <c r="K95" s="195">
        <f>'Prop E'!$K$864</f>
        <v>3.6000000000000005</v>
      </c>
      <c r="L95" s="195">
        <f>'Prop F'!$K$864</f>
        <v>0</v>
      </c>
      <c r="M95" s="195">
        <f>'Prop G'!$K$864</f>
        <v>3.6000000000000005</v>
      </c>
      <c r="N95" s="195" t="e">
        <f>#REF!</f>
        <v>#REF!</v>
      </c>
      <c r="O95" s="195" t="e">
        <f>#REF!</f>
        <v>#REF!</v>
      </c>
      <c r="P95" s="195" t="e">
        <f>#REF!</f>
        <v>#REF!</v>
      </c>
    </row>
    <row r="96" spans="2:16" x14ac:dyDescent="0.2">
      <c r="B96" s="194">
        <v>11</v>
      </c>
      <c r="C96" s="776" t="str">
        <f>Máximo!$B$898</f>
        <v>Inovação (Supera)</v>
      </c>
      <c r="D96" s="776"/>
      <c r="E96" s="776"/>
      <c r="F96" s="195">
        <f>Máximo!$K$898</f>
        <v>2.0000000000000004</v>
      </c>
      <c r="G96" s="195">
        <f>'Prop A'!$K$898</f>
        <v>0.9714285714285712</v>
      </c>
      <c r="H96" s="195">
        <f>'Prop B'!$K$898</f>
        <v>0</v>
      </c>
      <c r="I96" s="195">
        <f>'Prop C'!$K$898</f>
        <v>9.928571428571427</v>
      </c>
      <c r="J96" s="195">
        <f>'Prop D'!$K$898</f>
        <v>2.5000000405003067</v>
      </c>
      <c r="K96" s="195">
        <f>'Prop E'!$K$898</f>
        <v>1.3142857142857145</v>
      </c>
      <c r="L96" s="195">
        <f>'Prop F'!$K$898</f>
        <v>0</v>
      </c>
      <c r="M96" s="195">
        <f>'Prop G'!$K$898</f>
        <v>2.8428571833574496</v>
      </c>
      <c r="N96" s="195" t="e">
        <f>#REF!</f>
        <v>#REF!</v>
      </c>
      <c r="O96" s="195" t="e">
        <f>#REF!</f>
        <v>#REF!</v>
      </c>
      <c r="P96" s="195" t="e">
        <f>#REF!</f>
        <v>#REF!</v>
      </c>
    </row>
    <row r="97" spans="2:16" ht="13.5" thickBot="1" x14ac:dyDescent="0.25">
      <c r="G97" s="41"/>
    </row>
    <row r="98" spans="2:16" ht="13.5" thickBot="1" x14ac:dyDescent="0.25">
      <c r="B98" s="788" t="s">
        <v>33</v>
      </c>
      <c r="C98" s="789"/>
      <c r="D98" s="789"/>
      <c r="E98" s="789"/>
      <c r="F98" s="47">
        <f>SUM(F86:F96)/SUM($F$86:$F$96)</f>
        <v>1</v>
      </c>
      <c r="G98" s="47">
        <f>SUM(G86:G96)/SUM($F$86:$F$96)</f>
        <v>0.6683193411711833</v>
      </c>
      <c r="H98" s="47">
        <f>SUM(H86:H96)/SUM($F$86:$F$96)</f>
        <v>0</v>
      </c>
      <c r="I98" s="48">
        <f t="shared" ref="I98:P98" si="0">SUM(I86:I96)/SUM($F$86:$F$96)</f>
        <v>0.96398234697418916</v>
      </c>
      <c r="J98" s="48">
        <f t="shared" si="0"/>
        <v>0.64441645775912948</v>
      </c>
      <c r="K98" s="48">
        <f t="shared" si="0"/>
        <v>0.62724738750027043</v>
      </c>
      <c r="L98" s="48">
        <f t="shared" si="0"/>
        <v>0</v>
      </c>
      <c r="M98" s="48">
        <f t="shared" si="0"/>
        <v>0.83936868935655717</v>
      </c>
      <c r="N98" s="48" t="e">
        <f t="shared" si="0"/>
        <v>#REF!</v>
      </c>
      <c r="O98" s="48" t="e">
        <f t="shared" si="0"/>
        <v>#REF!</v>
      </c>
      <c r="P98" s="48" t="e">
        <f t="shared" si="0"/>
        <v>#REF!</v>
      </c>
    </row>
    <row r="100" spans="2:16" x14ac:dyDescent="0.2">
      <c r="B100" s="790" t="s">
        <v>64</v>
      </c>
      <c r="C100" s="790"/>
      <c r="D100" s="790"/>
      <c r="E100" s="790"/>
      <c r="F100" s="196">
        <f>'Informações Gerais'!$E$28</f>
        <v>0.75</v>
      </c>
      <c r="G100" s="196">
        <f>'Informações Gerais'!$E$28</f>
        <v>0.75</v>
      </c>
      <c r="H100" s="196">
        <f>'Informações Gerais'!$E$28</f>
        <v>0.75</v>
      </c>
      <c r="I100" s="196">
        <f>'Informações Gerais'!$E$28</f>
        <v>0.75</v>
      </c>
      <c r="J100" s="196">
        <f>'Informações Gerais'!$E$28</f>
        <v>0.75</v>
      </c>
      <c r="K100" s="196">
        <f>'Informações Gerais'!$E$28</f>
        <v>0.75</v>
      </c>
      <c r="L100" s="196">
        <f>'Informações Gerais'!$E$28</f>
        <v>0.75</v>
      </c>
      <c r="M100" s="196">
        <f>'Informações Gerais'!$E$28</f>
        <v>0.75</v>
      </c>
      <c r="N100" s="196">
        <f>'Informações Gerais'!$E$28</f>
        <v>0.75</v>
      </c>
      <c r="O100" s="196">
        <f>'Informações Gerais'!$E$28</f>
        <v>0.75</v>
      </c>
      <c r="P100" s="196">
        <f>'Informações Gerais'!$E$28</f>
        <v>0.75</v>
      </c>
    </row>
    <row r="101" spans="2:16" hidden="1" x14ac:dyDescent="0.2">
      <c r="B101" t="str">
        <f>CONCATENATE("Percentual para Classificação: ",TEXT(F100,"0%"))</f>
        <v>Percentual para Classificação: 75%</v>
      </c>
    </row>
    <row r="102" spans="2:16" ht="13.5" thickBot="1" x14ac:dyDescent="0.25"/>
    <row r="103" spans="2:16" ht="27.75" thickBot="1" x14ac:dyDescent="0.25">
      <c r="B103" s="777" t="s">
        <v>65</v>
      </c>
      <c r="C103" s="778"/>
      <c r="D103" s="778"/>
      <c r="E103" s="778"/>
      <c r="F103" s="49"/>
      <c r="G103" s="50" t="str">
        <f t="shared" ref="G103:P103" si="1">IF(G98&gt;=G100,"CLASSIFICADO","NÃO CLASSIFICADO")</f>
        <v>NÃO CLASSIFICADO</v>
      </c>
      <c r="H103" s="51" t="str">
        <f t="shared" si="1"/>
        <v>NÃO CLASSIFICADO</v>
      </c>
      <c r="I103" s="52" t="str">
        <f t="shared" si="1"/>
        <v>CLASSIFICADO</v>
      </c>
      <c r="J103" s="52" t="str">
        <f t="shared" si="1"/>
        <v>NÃO CLASSIFICADO</v>
      </c>
      <c r="K103" s="52" t="str">
        <f t="shared" si="1"/>
        <v>NÃO CLASSIFICADO</v>
      </c>
      <c r="L103" s="52" t="str">
        <f t="shared" si="1"/>
        <v>NÃO CLASSIFICADO</v>
      </c>
      <c r="M103" s="52" t="str">
        <f t="shared" si="1"/>
        <v>CLASSIFICADO</v>
      </c>
      <c r="N103" s="52" t="e">
        <f t="shared" si="1"/>
        <v>#REF!</v>
      </c>
      <c r="O103" s="52" t="e">
        <f t="shared" si="1"/>
        <v>#REF!</v>
      </c>
      <c r="P103" s="52" t="e">
        <f t="shared" si="1"/>
        <v>#REF!</v>
      </c>
    </row>
    <row r="129" spans="3:16" x14ac:dyDescent="0.2">
      <c r="C129" s="766" t="s">
        <v>227</v>
      </c>
      <c r="D129" s="768"/>
    </row>
    <row r="130" spans="3:16" x14ac:dyDescent="0.2">
      <c r="C130" s="779"/>
      <c r="D130" s="780"/>
      <c r="E130" s="780"/>
      <c r="F130" s="780"/>
      <c r="G130" s="780"/>
      <c r="H130" s="780"/>
      <c r="I130" s="780"/>
      <c r="J130" s="780"/>
      <c r="K130" s="780"/>
      <c r="L130" s="780"/>
      <c r="M130" s="780"/>
      <c r="N130" s="780"/>
      <c r="O130" s="780"/>
      <c r="P130" s="781"/>
    </row>
    <row r="131" spans="3:16" x14ac:dyDescent="0.2">
      <c r="C131" s="782"/>
      <c r="D131" s="783"/>
      <c r="E131" s="783"/>
      <c r="F131" s="783"/>
      <c r="G131" s="783"/>
      <c r="H131" s="783"/>
      <c r="I131" s="783"/>
      <c r="J131" s="783"/>
      <c r="K131" s="783"/>
      <c r="L131" s="783"/>
      <c r="M131" s="783"/>
      <c r="N131" s="783"/>
      <c r="O131" s="783"/>
      <c r="P131" s="784"/>
    </row>
    <row r="132" spans="3:16" x14ac:dyDescent="0.2">
      <c r="C132" s="782"/>
      <c r="D132" s="783"/>
      <c r="E132" s="783"/>
      <c r="F132" s="783"/>
      <c r="G132" s="783"/>
      <c r="H132" s="783"/>
      <c r="I132" s="783"/>
      <c r="J132" s="783"/>
      <c r="K132" s="783"/>
      <c r="L132" s="783"/>
      <c r="M132" s="783"/>
      <c r="N132" s="783"/>
      <c r="O132" s="783"/>
      <c r="P132" s="784"/>
    </row>
    <row r="133" spans="3:16" x14ac:dyDescent="0.2">
      <c r="C133" s="782"/>
      <c r="D133" s="783"/>
      <c r="E133" s="783"/>
      <c r="F133" s="783"/>
      <c r="G133" s="783"/>
      <c r="H133" s="783"/>
      <c r="I133" s="783"/>
      <c r="J133" s="783"/>
      <c r="K133" s="783"/>
      <c r="L133" s="783"/>
      <c r="M133" s="783"/>
      <c r="N133" s="783"/>
      <c r="O133" s="783"/>
      <c r="P133" s="784"/>
    </row>
    <row r="134" spans="3:16" x14ac:dyDescent="0.2">
      <c r="C134" s="782"/>
      <c r="D134" s="783"/>
      <c r="E134" s="783"/>
      <c r="F134" s="783"/>
      <c r="G134" s="783"/>
      <c r="H134" s="783"/>
      <c r="I134" s="783"/>
      <c r="J134" s="783"/>
      <c r="K134" s="783"/>
      <c r="L134" s="783"/>
      <c r="M134" s="783"/>
      <c r="N134" s="783"/>
      <c r="O134" s="783"/>
      <c r="P134" s="784"/>
    </row>
    <row r="135" spans="3:16" x14ac:dyDescent="0.2">
      <c r="C135" s="782"/>
      <c r="D135" s="783"/>
      <c r="E135" s="783"/>
      <c r="F135" s="783"/>
      <c r="G135" s="783"/>
      <c r="H135" s="783"/>
      <c r="I135" s="783"/>
      <c r="J135" s="783"/>
      <c r="K135" s="783"/>
      <c r="L135" s="783"/>
      <c r="M135" s="783"/>
      <c r="N135" s="783"/>
      <c r="O135" s="783"/>
      <c r="P135" s="784"/>
    </row>
    <row r="136" spans="3:16" x14ac:dyDescent="0.2">
      <c r="C136" s="782"/>
      <c r="D136" s="783"/>
      <c r="E136" s="783"/>
      <c r="F136" s="783"/>
      <c r="G136" s="783"/>
      <c r="H136" s="783"/>
      <c r="I136" s="783"/>
      <c r="J136" s="783"/>
      <c r="K136" s="783"/>
      <c r="L136" s="783"/>
      <c r="M136" s="783"/>
      <c r="N136" s="783"/>
      <c r="O136" s="783"/>
      <c r="P136" s="784"/>
    </row>
    <row r="137" spans="3:16" x14ac:dyDescent="0.2">
      <c r="C137" s="782"/>
      <c r="D137" s="783"/>
      <c r="E137" s="783"/>
      <c r="F137" s="783"/>
      <c r="G137" s="783"/>
      <c r="H137" s="783"/>
      <c r="I137" s="783"/>
      <c r="J137" s="783"/>
      <c r="K137" s="783"/>
      <c r="L137" s="783"/>
      <c r="M137" s="783"/>
      <c r="N137" s="783"/>
      <c r="O137" s="783"/>
      <c r="P137" s="784"/>
    </row>
    <row r="138" spans="3:16" x14ac:dyDescent="0.2">
      <c r="C138" s="782"/>
      <c r="D138" s="783"/>
      <c r="E138" s="783"/>
      <c r="F138" s="783"/>
      <c r="G138" s="783"/>
      <c r="H138" s="783"/>
      <c r="I138" s="783"/>
      <c r="J138" s="783"/>
      <c r="K138" s="783"/>
      <c r="L138" s="783"/>
      <c r="M138" s="783"/>
      <c r="N138" s="783"/>
      <c r="O138" s="783"/>
      <c r="P138" s="784"/>
    </row>
    <row r="139" spans="3:16" x14ac:dyDescent="0.2">
      <c r="C139" s="782"/>
      <c r="D139" s="783"/>
      <c r="E139" s="783"/>
      <c r="F139" s="783"/>
      <c r="G139" s="783"/>
      <c r="H139" s="783"/>
      <c r="I139" s="783"/>
      <c r="J139" s="783"/>
      <c r="K139" s="783"/>
      <c r="L139" s="783"/>
      <c r="M139" s="783"/>
      <c r="N139" s="783"/>
      <c r="O139" s="783"/>
      <c r="P139" s="784"/>
    </row>
    <row r="140" spans="3:16" x14ac:dyDescent="0.2">
      <c r="C140" s="782"/>
      <c r="D140" s="783"/>
      <c r="E140" s="783"/>
      <c r="F140" s="783"/>
      <c r="G140" s="783"/>
      <c r="H140" s="783"/>
      <c r="I140" s="783"/>
      <c r="J140" s="783"/>
      <c r="K140" s="783"/>
      <c r="L140" s="783"/>
      <c r="M140" s="783"/>
      <c r="N140" s="783"/>
      <c r="O140" s="783"/>
      <c r="P140" s="784"/>
    </row>
    <row r="141" spans="3:16" x14ac:dyDescent="0.2">
      <c r="C141" s="782"/>
      <c r="D141" s="783"/>
      <c r="E141" s="783"/>
      <c r="F141" s="783"/>
      <c r="G141" s="783"/>
      <c r="H141" s="783"/>
      <c r="I141" s="783"/>
      <c r="J141" s="783"/>
      <c r="K141" s="783"/>
      <c r="L141" s="783"/>
      <c r="M141" s="783"/>
      <c r="N141" s="783"/>
      <c r="O141" s="783"/>
      <c r="P141" s="784"/>
    </row>
    <row r="142" spans="3:16" x14ac:dyDescent="0.2">
      <c r="C142" s="782"/>
      <c r="D142" s="783"/>
      <c r="E142" s="783"/>
      <c r="F142" s="783"/>
      <c r="G142" s="783"/>
      <c r="H142" s="783"/>
      <c r="I142" s="783"/>
      <c r="J142" s="783"/>
      <c r="K142" s="783"/>
      <c r="L142" s="783"/>
      <c r="M142" s="783"/>
      <c r="N142" s="783"/>
      <c r="O142" s="783"/>
      <c r="P142" s="784"/>
    </row>
    <row r="143" spans="3:16" x14ac:dyDescent="0.2">
      <c r="C143" s="782"/>
      <c r="D143" s="783"/>
      <c r="E143" s="783"/>
      <c r="F143" s="783"/>
      <c r="G143" s="783"/>
      <c r="H143" s="783"/>
      <c r="I143" s="783"/>
      <c r="J143" s="783"/>
      <c r="K143" s="783"/>
      <c r="L143" s="783"/>
      <c r="M143" s="783"/>
      <c r="N143" s="783"/>
      <c r="O143" s="783"/>
      <c r="P143" s="784"/>
    </row>
    <row r="144" spans="3:16" x14ac:dyDescent="0.2">
      <c r="C144" s="782"/>
      <c r="D144" s="783"/>
      <c r="E144" s="783"/>
      <c r="F144" s="783"/>
      <c r="G144" s="783"/>
      <c r="H144" s="783"/>
      <c r="I144" s="783"/>
      <c r="J144" s="783"/>
      <c r="K144" s="783"/>
      <c r="L144" s="783"/>
      <c r="M144" s="783"/>
      <c r="N144" s="783"/>
      <c r="O144" s="783"/>
      <c r="P144" s="784"/>
    </row>
    <row r="145" spans="3:16" x14ac:dyDescent="0.2">
      <c r="C145" s="785"/>
      <c r="D145" s="786"/>
      <c r="E145" s="786"/>
      <c r="F145" s="786"/>
      <c r="G145" s="786"/>
      <c r="H145" s="786"/>
      <c r="I145" s="786"/>
      <c r="J145" s="786"/>
      <c r="K145" s="786"/>
      <c r="L145" s="786"/>
      <c r="M145" s="786"/>
      <c r="N145" s="786"/>
      <c r="O145" s="786"/>
      <c r="P145" s="787"/>
    </row>
  </sheetData>
  <mergeCells count="29">
    <mergeCell ref="B103:E103"/>
    <mergeCell ref="C129:D129"/>
    <mergeCell ref="C130:P145"/>
    <mergeCell ref="A19:Q19"/>
    <mergeCell ref="C93:E93"/>
    <mergeCell ref="C94:E94"/>
    <mergeCell ref="C95:E95"/>
    <mergeCell ref="C96:E96"/>
    <mergeCell ref="B98:E98"/>
    <mergeCell ref="B100:E100"/>
    <mergeCell ref="C87:E87"/>
    <mergeCell ref="C88:E88"/>
    <mergeCell ref="C89:E89"/>
    <mergeCell ref="C90:E90"/>
    <mergeCell ref="C91:E91"/>
    <mergeCell ref="C92:E92"/>
    <mergeCell ref="A57:Q57"/>
    <mergeCell ref="C85:E85"/>
    <mergeCell ref="C86:E86"/>
    <mergeCell ref="A2:Q5"/>
    <mergeCell ref="A7:Q7"/>
    <mergeCell ref="A9:D9"/>
    <mergeCell ref="E9:H9"/>
    <mergeCell ref="K9:O9"/>
    <mergeCell ref="A11:D11"/>
    <mergeCell ref="E11:H11"/>
    <mergeCell ref="K11:O17"/>
    <mergeCell ref="A13:D13"/>
    <mergeCell ref="E13:H17"/>
  </mergeCells>
  <conditionalFormatting sqref="G103">
    <cfRule type="containsText" dxfId="83" priority="61" operator="containsText" text="NÃO CLASSIFICADO">
      <formula>NOT(ISERROR(SEARCH("NÃO CLASSIFICADO",G103)))</formula>
    </cfRule>
    <cfRule type="containsText" dxfId="82" priority="62" operator="containsText" text="CLASSIFICADO">
      <formula>NOT(ISERROR(SEARCH("CLASSIFICADO",G103)))</formula>
    </cfRule>
  </conditionalFormatting>
  <conditionalFormatting sqref="H103">
    <cfRule type="containsText" dxfId="81" priority="59" operator="containsText" text="NÃO CLASSIFICADO">
      <formula>NOT(ISERROR(SEARCH("NÃO CLASSIFICADO",H103)))</formula>
    </cfRule>
    <cfRule type="containsText" dxfId="80" priority="60" operator="containsText" text="CLASSIFICADO">
      <formula>NOT(ISERROR(SEARCH("CLASSIFICADO",H103)))</formula>
    </cfRule>
  </conditionalFormatting>
  <conditionalFormatting sqref="G86">
    <cfRule type="cellIs" dxfId="79" priority="55" stopIfTrue="1" operator="equal">
      <formula>"Não Atende"</formula>
    </cfRule>
    <cfRule type="cellIs" dxfId="78" priority="56" stopIfTrue="1" operator="equal">
      <formula>"Atende"</formula>
    </cfRule>
  </conditionalFormatting>
  <conditionalFormatting sqref="F86">
    <cfRule type="cellIs" dxfId="77" priority="57" stopIfTrue="1" operator="equal">
      <formula>"Não Atende"</formula>
    </cfRule>
    <cfRule type="cellIs" dxfId="76" priority="58" stopIfTrue="1" operator="equal">
      <formula>"Atende"</formula>
    </cfRule>
  </conditionalFormatting>
  <conditionalFormatting sqref="I103">
    <cfRule type="containsText" dxfId="75" priority="53" operator="containsText" text="NÃO CLASSIFICADO">
      <formula>NOT(ISERROR(SEARCH("NÃO CLASSIFICADO",I103)))</formula>
    </cfRule>
    <cfRule type="containsText" dxfId="74" priority="54" operator="containsText" text="CLASSIFICADO">
      <formula>NOT(ISERROR(SEARCH("CLASSIFICADO",I103)))</formula>
    </cfRule>
  </conditionalFormatting>
  <conditionalFormatting sqref="J103">
    <cfRule type="containsText" dxfId="73" priority="51" operator="containsText" text="NÃO CLASSIFICADO">
      <formula>NOT(ISERROR(SEARCH("NÃO CLASSIFICADO",J103)))</formula>
    </cfRule>
    <cfRule type="containsText" dxfId="72" priority="52" operator="containsText" text="CLASSIFICADO">
      <formula>NOT(ISERROR(SEARCH("CLASSIFICADO",J103)))</formula>
    </cfRule>
  </conditionalFormatting>
  <conditionalFormatting sqref="K103">
    <cfRule type="containsText" dxfId="71" priority="49" operator="containsText" text="NÃO CLASSIFICADO">
      <formula>NOT(ISERROR(SEARCH("NÃO CLASSIFICADO",K103)))</formula>
    </cfRule>
    <cfRule type="containsText" dxfId="70" priority="50" operator="containsText" text="CLASSIFICADO">
      <formula>NOT(ISERROR(SEARCH("CLASSIFICADO",K103)))</formula>
    </cfRule>
  </conditionalFormatting>
  <conditionalFormatting sqref="L103">
    <cfRule type="containsText" dxfId="69" priority="47" operator="containsText" text="NÃO CLASSIFICADO">
      <formula>NOT(ISERROR(SEARCH("NÃO CLASSIFICADO",L103)))</formula>
    </cfRule>
    <cfRule type="containsText" dxfId="68" priority="48" operator="containsText" text="CLASSIFICADO">
      <formula>NOT(ISERROR(SEARCH("CLASSIFICADO",L103)))</formula>
    </cfRule>
  </conditionalFormatting>
  <conditionalFormatting sqref="M103">
    <cfRule type="containsText" dxfId="67" priority="45" operator="containsText" text="NÃO CLASSIFICADO">
      <formula>NOT(ISERROR(SEARCH("NÃO CLASSIFICADO",M103)))</formula>
    </cfRule>
    <cfRule type="containsText" dxfId="66" priority="46" operator="containsText" text="CLASSIFICADO">
      <formula>NOT(ISERROR(SEARCH("CLASSIFICADO",M103)))</formula>
    </cfRule>
  </conditionalFormatting>
  <conditionalFormatting sqref="N103">
    <cfRule type="containsText" dxfId="65" priority="43" operator="containsText" text="NÃO CLASSIFICADO">
      <formula>NOT(ISERROR(SEARCH("NÃO CLASSIFICADO",N103)))</formula>
    </cfRule>
    <cfRule type="containsText" dxfId="64" priority="44" operator="containsText" text="CLASSIFICADO">
      <formula>NOT(ISERROR(SEARCH("CLASSIFICADO",N103)))</formula>
    </cfRule>
  </conditionalFormatting>
  <conditionalFormatting sqref="O103">
    <cfRule type="containsText" dxfId="63" priority="41" operator="containsText" text="NÃO CLASSIFICADO">
      <formula>NOT(ISERROR(SEARCH("NÃO CLASSIFICADO",O103)))</formula>
    </cfRule>
    <cfRule type="containsText" dxfId="62" priority="42" operator="containsText" text="CLASSIFICADO">
      <formula>NOT(ISERROR(SEARCH("CLASSIFICADO",O103)))</formula>
    </cfRule>
  </conditionalFormatting>
  <conditionalFormatting sqref="P103">
    <cfRule type="containsText" dxfId="61" priority="39" operator="containsText" text="NÃO CLASSIFICADO">
      <formula>NOT(ISERROR(SEARCH("NÃO CLASSIFICADO",P103)))</formula>
    </cfRule>
    <cfRule type="containsText" dxfId="60" priority="40" operator="containsText" text="CLASSIFICADO">
      <formula>NOT(ISERROR(SEARCH("CLASSIFICADO",P103)))</formula>
    </cfRule>
  </conditionalFormatting>
  <conditionalFormatting sqref="H86">
    <cfRule type="cellIs" dxfId="59" priority="17" stopIfTrue="1" operator="equal">
      <formula>"Não Atende"</formula>
    </cfRule>
    <cfRule type="cellIs" dxfId="58" priority="18" stopIfTrue="1" operator="equal">
      <formula>"Atende"</formula>
    </cfRule>
  </conditionalFormatting>
  <conditionalFormatting sqref="I86">
    <cfRule type="cellIs" dxfId="57" priority="15" stopIfTrue="1" operator="equal">
      <formula>"Não Atende"</formula>
    </cfRule>
    <cfRule type="cellIs" dxfId="56" priority="16" stopIfTrue="1" operator="equal">
      <formula>"Atende"</formula>
    </cfRule>
  </conditionalFormatting>
  <conditionalFormatting sqref="J86">
    <cfRule type="cellIs" dxfId="55" priority="13" stopIfTrue="1" operator="equal">
      <formula>"Não Atende"</formula>
    </cfRule>
    <cfRule type="cellIs" dxfId="54" priority="14" stopIfTrue="1" operator="equal">
      <formula>"Atende"</formula>
    </cfRule>
  </conditionalFormatting>
  <conditionalFormatting sqref="K86">
    <cfRule type="cellIs" dxfId="53" priority="11" stopIfTrue="1" operator="equal">
      <formula>"Não Atende"</formula>
    </cfRule>
    <cfRule type="cellIs" dxfId="52" priority="12" stopIfTrue="1" operator="equal">
      <formula>"Atende"</formula>
    </cfRule>
  </conditionalFormatting>
  <conditionalFormatting sqref="L86">
    <cfRule type="cellIs" dxfId="51" priority="9" stopIfTrue="1" operator="equal">
      <formula>"Não Atende"</formula>
    </cfRule>
    <cfRule type="cellIs" dxfId="50" priority="10" stopIfTrue="1" operator="equal">
      <formula>"Atende"</formula>
    </cfRule>
  </conditionalFormatting>
  <conditionalFormatting sqref="M86">
    <cfRule type="cellIs" dxfId="49" priority="7" stopIfTrue="1" operator="equal">
      <formula>"Não Atende"</formula>
    </cfRule>
    <cfRule type="cellIs" dxfId="48" priority="8" stopIfTrue="1" operator="equal">
      <formula>"Atende"</formula>
    </cfRule>
  </conditionalFormatting>
  <conditionalFormatting sqref="N86">
    <cfRule type="cellIs" dxfId="47" priority="5" stopIfTrue="1" operator="equal">
      <formula>"Não Atende"</formula>
    </cfRule>
    <cfRule type="cellIs" dxfId="46" priority="6" stopIfTrue="1" operator="equal">
      <formula>"Atende"</formula>
    </cfRule>
  </conditionalFormatting>
  <conditionalFormatting sqref="O86">
    <cfRule type="cellIs" dxfId="45" priority="3" stopIfTrue="1" operator="equal">
      <formula>"Não Atende"</formula>
    </cfRule>
    <cfRule type="cellIs" dxfId="44" priority="4" stopIfTrue="1" operator="equal">
      <formula>"Atende"</formula>
    </cfRule>
  </conditionalFormatting>
  <conditionalFormatting sqref="P86">
    <cfRule type="cellIs" dxfId="43" priority="1" stopIfTrue="1" operator="equal">
      <formula>"Não Atende"</formula>
    </cfRule>
    <cfRule type="cellIs" dxfId="42" priority="2" stopIfTrue="1" operator="equal">
      <formula>"Atende"</formula>
    </cfRule>
  </conditionalFormatting>
  <pageMargins left="0.5" right="0.5" top="0.5" bottom="0.5" header="0.5" footer="0.5"/>
  <pageSetup scale="52" fitToHeight="0" orientation="portrait"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pageSetUpPr fitToPage="1"/>
  </sheetPr>
  <dimension ref="A2:Q145"/>
  <sheetViews>
    <sheetView showGridLines="0" zoomScale="80" zoomScaleNormal="8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507" t="s">
        <v>75</v>
      </c>
      <c r="B2" s="507"/>
      <c r="C2" s="507"/>
      <c r="D2" s="507"/>
      <c r="E2" s="507"/>
      <c r="F2" s="507"/>
      <c r="G2" s="507"/>
      <c r="H2" s="507"/>
      <c r="I2" s="507"/>
      <c r="J2" s="507"/>
      <c r="K2" s="507"/>
      <c r="L2" s="507"/>
      <c r="M2" s="507"/>
      <c r="N2" s="507"/>
      <c r="O2" s="507"/>
      <c r="P2" s="507"/>
      <c r="Q2" s="507"/>
    </row>
    <row r="3" spans="1:17" x14ac:dyDescent="0.2">
      <c r="A3" s="507"/>
      <c r="B3" s="507"/>
      <c r="C3" s="507"/>
      <c r="D3" s="507"/>
      <c r="E3" s="507"/>
      <c r="F3" s="507"/>
      <c r="G3" s="507"/>
      <c r="H3" s="507"/>
      <c r="I3" s="507"/>
      <c r="J3" s="507"/>
      <c r="K3" s="507"/>
      <c r="L3" s="507"/>
      <c r="M3" s="507"/>
      <c r="N3" s="507"/>
      <c r="O3" s="507"/>
      <c r="P3" s="507"/>
      <c r="Q3" s="507"/>
    </row>
    <row r="4" spans="1:17" x14ac:dyDescent="0.2">
      <c r="A4" s="507"/>
      <c r="B4" s="507"/>
      <c r="C4" s="507"/>
      <c r="D4" s="507"/>
      <c r="E4" s="507"/>
      <c r="F4" s="507"/>
      <c r="G4" s="507"/>
      <c r="H4" s="507"/>
      <c r="I4" s="507"/>
      <c r="J4" s="507"/>
      <c r="K4" s="507"/>
      <c r="L4" s="507"/>
      <c r="M4" s="507"/>
      <c r="N4" s="507"/>
      <c r="O4" s="507"/>
      <c r="P4" s="507"/>
      <c r="Q4" s="507"/>
    </row>
    <row r="5" spans="1:17" x14ac:dyDescent="0.2">
      <c r="A5" s="507"/>
      <c r="B5" s="507"/>
      <c r="C5" s="507"/>
      <c r="D5" s="507"/>
      <c r="E5" s="507"/>
      <c r="F5" s="507"/>
      <c r="G5" s="507"/>
      <c r="H5" s="507"/>
      <c r="I5" s="507"/>
      <c r="J5" s="507"/>
      <c r="K5" s="507"/>
      <c r="L5" s="507"/>
      <c r="M5" s="507"/>
      <c r="N5" s="507"/>
      <c r="O5" s="507"/>
      <c r="P5" s="507"/>
      <c r="Q5" s="507"/>
    </row>
    <row r="7" spans="1:17" ht="15" x14ac:dyDescent="0.25">
      <c r="A7" s="773" t="s">
        <v>66</v>
      </c>
      <c r="B7" s="773"/>
      <c r="C7" s="773"/>
      <c r="D7" s="773"/>
      <c r="E7" s="773"/>
      <c r="F7" s="773"/>
      <c r="G7" s="773"/>
      <c r="H7" s="773"/>
      <c r="I7" s="773"/>
      <c r="J7" s="773"/>
      <c r="K7" s="773"/>
      <c r="L7" s="773"/>
      <c r="M7" s="773"/>
      <c r="N7" s="773"/>
      <c r="O7" s="773"/>
      <c r="P7" s="773"/>
      <c r="Q7" s="773"/>
    </row>
    <row r="9" spans="1:17" x14ac:dyDescent="0.2">
      <c r="A9" s="547" t="s">
        <v>67</v>
      </c>
      <c r="B9" s="547"/>
      <c r="C9" s="547"/>
      <c r="D9" s="547"/>
      <c r="E9" s="770" t="str">
        <f>IF('Informações Gerais'!$E$7:$F$7="","",'Informações Gerais'!$E$7:$F$7)</f>
        <v/>
      </c>
      <c r="F9" s="771"/>
      <c r="G9" s="771"/>
      <c r="H9" s="772"/>
      <c r="J9" s="387" t="s">
        <v>68</v>
      </c>
      <c r="K9" s="770" t="str">
        <f>IF('Informações Gerais'!E9="","",'Informações Gerais'!E9)</f>
        <v>RFP de Gestão de Fraudes</v>
      </c>
      <c r="L9" s="771"/>
      <c r="M9" s="771"/>
      <c r="N9" s="771"/>
      <c r="O9" s="772"/>
    </row>
    <row r="10" spans="1:17" x14ac:dyDescent="0.2">
      <c r="A10" s="387"/>
      <c r="B10" s="387"/>
      <c r="C10" s="387"/>
      <c r="D10" s="387"/>
      <c r="E10" s="4"/>
      <c r="F10" s="4"/>
      <c r="G10" s="4"/>
      <c r="H10" s="4"/>
      <c r="J10" s="45"/>
      <c r="K10" s="4"/>
      <c r="L10" s="4"/>
      <c r="M10" s="4"/>
      <c r="N10" s="4"/>
      <c r="O10" s="4"/>
    </row>
    <row r="11" spans="1:17" x14ac:dyDescent="0.2">
      <c r="A11" s="547" t="s">
        <v>69</v>
      </c>
      <c r="B11" s="547"/>
      <c r="C11" s="547"/>
      <c r="D11" s="547"/>
      <c r="E11" s="770" t="str">
        <f>IF('Informações Gerais'!K7="","",'Informações Gerais'!K7)</f>
        <v/>
      </c>
      <c r="F11" s="771"/>
      <c r="G11" s="771"/>
      <c r="H11" s="772"/>
      <c r="J11" s="385" t="s">
        <v>277</v>
      </c>
      <c r="K11" s="707" t="str">
        <f>IF('Informações Gerais'!E11="","",'Informações Gerais'!E11)</f>
        <v>Vinicius Martins (Arquitetura Corporativa); Leandro Frossard (CSOL - RA e Anti-fraude); Christiano Bianchini (SI); Leonardo Santos (Operações); Alessandra Anjos (Infra); Kleyton Soares (área usuária); Patrick Barbosa (Contratos de TI)</v>
      </c>
      <c r="L11" s="708"/>
      <c r="M11" s="708"/>
      <c r="N11" s="708"/>
      <c r="O11" s="709"/>
    </row>
    <row r="12" spans="1:17" x14ac:dyDescent="0.2">
      <c r="A12" s="387"/>
      <c r="B12" s="387"/>
      <c r="C12" s="387"/>
      <c r="D12" s="387"/>
      <c r="E12" s="4"/>
      <c r="F12" s="4"/>
      <c r="G12" s="4"/>
      <c r="H12" s="4"/>
      <c r="J12" s="45"/>
      <c r="K12" s="710"/>
      <c r="L12" s="711"/>
      <c r="M12" s="711"/>
      <c r="N12" s="711"/>
      <c r="O12" s="712"/>
    </row>
    <row r="13" spans="1:17" x14ac:dyDescent="0.2">
      <c r="A13" s="547" t="s">
        <v>70</v>
      </c>
      <c r="B13" s="547"/>
      <c r="C13" s="547"/>
      <c r="D13" s="547"/>
      <c r="E13" s="707" t="str">
        <f>IF('Informações Gerais'!$E$15&gt;=2,CONCATENATE('Informações Gerais'!F17," / ",'Informações Gerais'!F18,IF('Informações Gerais'!$E$15&gt;=3," / "&amp;'Informações Gerais'!F19,""),IF('Informações Gerais'!$E$15&gt;=4," / "&amp;'Informações Gerais'!F20,""),IF('Informações Gerais'!$E$15&gt;=5," / "&amp;'Informações Gerais'!F21,""),IF('Informações Gerais'!$E$15&gt;=6," / "&amp;'Informações Gerais'!F22,""),IF('Informações Gerais'!$E$15&gt;=7," / "&amp;'Informações Gerais'!F23,""),IF('Informações Gerais'!$E$15&gt;=8," / "&amp;'Informações Gerais'!F24,""),IF('Informações Gerais'!$E$15&gt;=9," / "&amp;'Informações Gerais'!F25,""),IF('Informações Gerais'!$E$15&gt;=10," / "&amp;'Informações Gerais'!F26,"")),"")</f>
        <v>AMDOcs / E&amp;Y/SAP / SAS / Telemont/HPE / Teradata / Trópico/Enghouse / WeDo</v>
      </c>
      <c r="F13" s="708"/>
      <c r="G13" s="708"/>
      <c r="H13" s="709"/>
      <c r="J13" s="45"/>
      <c r="K13" s="710"/>
      <c r="L13" s="711"/>
      <c r="M13" s="711"/>
      <c r="N13" s="711"/>
      <c r="O13" s="712"/>
    </row>
    <row r="14" spans="1:17" x14ac:dyDescent="0.2">
      <c r="A14" s="385"/>
      <c r="B14" s="385"/>
      <c r="C14" s="385"/>
      <c r="D14" s="385"/>
      <c r="E14" s="710"/>
      <c r="F14" s="711"/>
      <c r="G14" s="711"/>
      <c r="H14" s="712"/>
      <c r="J14" s="45"/>
      <c r="K14" s="710"/>
      <c r="L14" s="711"/>
      <c r="M14" s="711"/>
      <c r="N14" s="711"/>
      <c r="O14" s="712"/>
    </row>
    <row r="15" spans="1:17" x14ac:dyDescent="0.2">
      <c r="A15" s="385"/>
      <c r="B15" s="385"/>
      <c r="C15" s="385"/>
      <c r="D15" s="385"/>
      <c r="E15" s="710"/>
      <c r="F15" s="711"/>
      <c r="G15" s="711"/>
      <c r="H15" s="712"/>
      <c r="J15" s="45"/>
      <c r="K15" s="710"/>
      <c r="L15" s="711"/>
      <c r="M15" s="711"/>
      <c r="N15" s="711"/>
      <c r="O15" s="712"/>
    </row>
    <row r="16" spans="1:17" x14ac:dyDescent="0.2">
      <c r="A16" s="385"/>
      <c r="B16" s="385"/>
      <c r="C16" s="385"/>
      <c r="D16" s="385"/>
      <c r="E16" s="710"/>
      <c r="F16" s="711"/>
      <c r="G16" s="711"/>
      <c r="H16" s="712"/>
      <c r="J16" s="45"/>
      <c r="K16" s="710"/>
      <c r="L16" s="711"/>
      <c r="M16" s="711"/>
      <c r="N16" s="711"/>
      <c r="O16" s="712"/>
    </row>
    <row r="17" spans="1:17" x14ac:dyDescent="0.2">
      <c r="A17" s="385"/>
      <c r="B17" s="385"/>
      <c r="C17" s="385"/>
      <c r="D17" s="385"/>
      <c r="E17" s="713"/>
      <c r="F17" s="714"/>
      <c r="G17" s="714"/>
      <c r="H17" s="715"/>
      <c r="J17" s="45"/>
      <c r="K17" s="713"/>
      <c r="L17" s="714"/>
      <c r="M17" s="714"/>
      <c r="N17" s="714"/>
      <c r="O17" s="715"/>
    </row>
    <row r="19" spans="1:17" ht="15.75" x14ac:dyDescent="0.25">
      <c r="A19" s="774" t="s">
        <v>268</v>
      </c>
      <c r="B19" s="774"/>
      <c r="C19" s="774"/>
      <c r="D19" s="774"/>
      <c r="E19" s="774"/>
      <c r="F19" s="774"/>
      <c r="G19" s="774"/>
      <c r="H19" s="774"/>
      <c r="I19" s="774"/>
      <c r="J19" s="774"/>
      <c r="K19" s="774"/>
      <c r="L19" s="774"/>
      <c r="M19" s="774"/>
      <c r="N19" s="774"/>
      <c r="O19" s="774"/>
      <c r="P19" s="774"/>
      <c r="Q19" s="774"/>
    </row>
    <row r="56" spans="1:17" ht="12" customHeight="1" x14ac:dyDescent="0.2"/>
    <row r="57" spans="1:17" ht="15.75" x14ac:dyDescent="0.25">
      <c r="A57" s="774" t="s">
        <v>270</v>
      </c>
      <c r="B57" s="774"/>
      <c r="C57" s="774"/>
      <c r="D57" s="774"/>
      <c r="E57" s="774"/>
      <c r="F57" s="774"/>
      <c r="G57" s="774"/>
      <c r="H57" s="774"/>
      <c r="I57" s="774"/>
      <c r="J57" s="774"/>
      <c r="K57" s="774"/>
      <c r="L57" s="774"/>
      <c r="M57" s="774"/>
      <c r="N57" s="774"/>
      <c r="O57" s="774"/>
      <c r="P57" s="774"/>
      <c r="Q57" s="774"/>
    </row>
    <row r="85" spans="2:16" x14ac:dyDescent="0.2">
      <c r="B85" s="388" t="s">
        <v>2</v>
      </c>
      <c r="C85" s="775" t="s">
        <v>1</v>
      </c>
      <c r="D85" s="775"/>
      <c r="E85" s="775"/>
      <c r="F85" s="42" t="str">
        <f>Máximo!$E$8</f>
        <v>Máximo</v>
      </c>
      <c r="G85" s="43" t="str">
        <f>'Prop A'!$E$8</f>
        <v>AMDOcs</v>
      </c>
      <c r="H85" s="43" t="str">
        <f>'Prop B'!$E$8</f>
        <v>E&amp;Y/SAP</v>
      </c>
      <c r="I85" s="43" t="str">
        <f>'Prop C'!$E$8</f>
        <v>SAS</v>
      </c>
      <c r="J85" s="43" t="str">
        <f>'Prop D'!$E$8</f>
        <v>Telemont/HPE</v>
      </c>
      <c r="K85" s="43" t="str">
        <f>'Prop E'!$E$8</f>
        <v>Teradata</v>
      </c>
      <c r="L85" s="43" t="str">
        <f>'Prop F'!$E$8</f>
        <v>Trópico/Enghouse</v>
      </c>
      <c r="M85" s="43" t="str">
        <f>'Prop G'!$E$8</f>
        <v>WeDo</v>
      </c>
      <c r="N85" s="396"/>
      <c r="O85" s="396"/>
      <c r="P85" s="396"/>
    </row>
    <row r="86" spans="2:16" x14ac:dyDescent="0.2">
      <c r="B86" s="194">
        <v>1</v>
      </c>
      <c r="C86" s="776" t="str">
        <f>Máximo!$B$13</f>
        <v>Critérios de Inclusão</v>
      </c>
      <c r="D86" s="776"/>
      <c r="E86" s="776"/>
      <c r="F86" s="80" t="str">
        <f>Máximo!$K$13</f>
        <v>Atende</v>
      </c>
      <c r="G86" s="80" t="str">
        <f>'Prop A'!$K$13</f>
        <v>Atende</v>
      </c>
      <c r="H86" s="80" t="str">
        <f>'Prop B'!$K$13</f>
        <v>Não Atende</v>
      </c>
      <c r="I86" s="80" t="str">
        <f>'Prop C'!$K$13</f>
        <v>Atende</v>
      </c>
      <c r="J86" s="80" t="str">
        <f>'Prop D'!$K$13</f>
        <v>Atende</v>
      </c>
      <c r="K86" s="80" t="str">
        <f>'Prop E'!$K$13</f>
        <v>Atende</v>
      </c>
      <c r="L86" s="80" t="str">
        <f>'Prop F'!$K$13</f>
        <v>Não Atende</v>
      </c>
      <c r="M86" s="80" t="str">
        <f>'Prop G'!$K$13</f>
        <v>Atende</v>
      </c>
      <c r="N86" s="397" t="e">
        <f>#REF!</f>
        <v>#REF!</v>
      </c>
      <c r="O86" s="397"/>
      <c r="P86" s="397"/>
    </row>
    <row r="87" spans="2:16" x14ac:dyDescent="0.2">
      <c r="B87" s="194">
        <v>2</v>
      </c>
      <c r="C87" s="776" t="str">
        <f>Máximo!$B$24</f>
        <v>Qualificação do Fornecedor</v>
      </c>
      <c r="D87" s="776"/>
      <c r="E87" s="776"/>
      <c r="F87" s="195">
        <f>Máximo!$K$24</f>
        <v>90</v>
      </c>
      <c r="G87" s="195">
        <f>'Prop A'!$K$24</f>
        <v>49.5</v>
      </c>
      <c r="H87" s="195">
        <f>'Prop B'!$K$24</f>
        <v>0</v>
      </c>
      <c r="I87" s="195">
        <f>'Prop C'!$K$24</f>
        <v>87.75</v>
      </c>
      <c r="J87" s="195">
        <f>'Prop D'!$K$24</f>
        <v>49.5</v>
      </c>
      <c r="K87" s="195">
        <f>'Prop E'!$K$24</f>
        <v>63</v>
      </c>
      <c r="L87" s="195">
        <f>'Prop F'!$K$24</f>
        <v>0</v>
      </c>
      <c r="M87" s="195">
        <f>'Prop G'!$K$24</f>
        <v>74.25</v>
      </c>
      <c r="N87" s="398"/>
      <c r="O87" s="398"/>
      <c r="P87" s="398"/>
    </row>
    <row r="88" spans="2:16" x14ac:dyDescent="0.2">
      <c r="B88" s="194">
        <v>3</v>
      </c>
      <c r="C88" s="776" t="str">
        <f>Máximo!$B$30</f>
        <v>Produto</v>
      </c>
      <c r="D88" s="776"/>
      <c r="E88" s="776"/>
      <c r="F88" s="195">
        <f>Máximo!$K$30</f>
        <v>161.39250000000447</v>
      </c>
      <c r="G88" s="195">
        <f>'Prop A'!$K$30</f>
        <v>120.96156364884297</v>
      </c>
      <c r="H88" s="195">
        <f>'Prop B'!$K$30</f>
        <v>0</v>
      </c>
      <c r="I88" s="195">
        <f>'Prop C'!$K$30</f>
        <v>159.01859379762436</v>
      </c>
      <c r="J88" s="195">
        <f>'Prop D'!$K$30</f>
        <v>105.56777843055454</v>
      </c>
      <c r="K88" s="195">
        <f>'Prop E'!$K$30</f>
        <v>76.519191369332361</v>
      </c>
      <c r="L88" s="195">
        <f>'Prop F'!$K$30</f>
        <v>0</v>
      </c>
      <c r="M88" s="195">
        <f>'Prop G'!$K$30</f>
        <v>144.33434119080357</v>
      </c>
      <c r="N88" s="398"/>
      <c r="O88" s="398"/>
      <c r="P88" s="398"/>
    </row>
    <row r="89" spans="2:16" x14ac:dyDescent="0.2">
      <c r="B89" s="194">
        <v>4</v>
      </c>
      <c r="C89" s="776" t="str">
        <f>Máximo!$B$779</f>
        <v>Serviço</v>
      </c>
      <c r="D89" s="776"/>
      <c r="E89" s="776"/>
      <c r="F89" s="195">
        <f>Máximo!$K$779</f>
        <v>64.8</v>
      </c>
      <c r="G89" s="195">
        <f>'Prop A'!$K$779</f>
        <v>42.12</v>
      </c>
      <c r="H89" s="195">
        <f>'Prop B'!$K$779</f>
        <v>0</v>
      </c>
      <c r="I89" s="195">
        <f>'Prop C'!$K$779</f>
        <v>54.27</v>
      </c>
      <c r="J89" s="195">
        <f>'Prop D'!$K$779</f>
        <v>42.12</v>
      </c>
      <c r="K89" s="195">
        <f>'Prop E'!$K$779</f>
        <v>59.129999999999995</v>
      </c>
      <c r="L89" s="195">
        <f>'Prop F'!$K$779</f>
        <v>0</v>
      </c>
      <c r="M89" s="195">
        <f>'Prop G'!$K$779</f>
        <v>42.12</v>
      </c>
      <c r="N89" s="398"/>
      <c r="O89" s="398"/>
      <c r="P89" s="398"/>
    </row>
    <row r="90" spans="2:16" x14ac:dyDescent="0.2">
      <c r="B90" s="194">
        <v>5</v>
      </c>
      <c r="C90" s="776" t="str">
        <f>Máximo!$B$785</f>
        <v>Treinamento</v>
      </c>
      <c r="D90" s="776"/>
      <c r="E90" s="776"/>
      <c r="F90" s="195">
        <f>Máximo!$K$785</f>
        <v>7.2000000000000011</v>
      </c>
      <c r="G90" s="195">
        <f>'Prop A'!$K$785</f>
        <v>7.2000000000000011</v>
      </c>
      <c r="H90" s="195">
        <f>'Prop B'!$K$785</f>
        <v>0</v>
      </c>
      <c r="I90" s="195">
        <f>'Prop C'!$K$785</f>
        <v>7.2000000000000011</v>
      </c>
      <c r="J90" s="195">
        <f>'Prop D'!$K$785</f>
        <v>7.2000000000000011</v>
      </c>
      <c r="K90" s="195">
        <f>'Prop E'!$K$785</f>
        <v>3.6000000000000005</v>
      </c>
      <c r="L90" s="195">
        <f>'Prop F'!$K$785</f>
        <v>0</v>
      </c>
      <c r="M90" s="195">
        <f>'Prop G'!$K$785</f>
        <v>7.2000000000000011</v>
      </c>
      <c r="N90" s="398"/>
      <c r="O90" s="398"/>
      <c r="P90" s="398"/>
    </row>
    <row r="91" spans="2:16" x14ac:dyDescent="0.2">
      <c r="B91" s="194">
        <v>6</v>
      </c>
      <c r="C91" s="776" t="str">
        <f>Máximo!$B$792</f>
        <v>Arquitetura Física e Lógica</v>
      </c>
      <c r="D91" s="776"/>
      <c r="E91" s="776"/>
      <c r="F91" s="195">
        <f>Máximo!$K$792</f>
        <v>3.6000000000000005</v>
      </c>
      <c r="G91" s="195">
        <f>'Prop A'!$K$792</f>
        <v>0.51428571428571346</v>
      </c>
      <c r="H91" s="195">
        <f>'Prop B'!$K$792</f>
        <v>0</v>
      </c>
      <c r="I91" s="195">
        <f>'Prop C'!$K$792</f>
        <v>1.0285714285714278</v>
      </c>
      <c r="J91" s="195">
        <f>'Prop D'!$K$792</f>
        <v>3.0857142857142859</v>
      </c>
      <c r="K91" s="195">
        <f>'Prop E'!$K$792</f>
        <v>1.5428571428571425</v>
      </c>
      <c r="L91" s="195">
        <f>'Prop F'!$K$792</f>
        <v>0</v>
      </c>
      <c r="M91" s="195">
        <f>'Prop G'!$K$792</f>
        <v>3.6000000000000005</v>
      </c>
      <c r="N91" s="398"/>
      <c r="O91" s="398"/>
      <c r="P91" s="398"/>
    </row>
    <row r="92" spans="2:16" x14ac:dyDescent="0.2">
      <c r="B92" s="194">
        <v>7</v>
      </c>
      <c r="C92" s="776" t="str">
        <f>Máximo!$B$800</f>
        <v>Cronograma</v>
      </c>
      <c r="D92" s="776"/>
      <c r="E92" s="776"/>
      <c r="F92" s="195">
        <f>Máximo!$K$800</f>
        <v>3.6000000000000005</v>
      </c>
      <c r="G92" s="195">
        <f>'Prop A'!$K$800</f>
        <v>0.51428571428571346</v>
      </c>
      <c r="H92" s="195">
        <f>'Prop B'!$K$800</f>
        <v>0</v>
      </c>
      <c r="I92" s="195">
        <f>'Prop C'!$K$800</f>
        <v>3.6000000000000005</v>
      </c>
      <c r="J92" s="195">
        <f>'Prop D'!$K$800</f>
        <v>0.51428571428571346</v>
      </c>
      <c r="K92" s="195">
        <f>'Prop E'!$K$800</f>
        <v>0.51428571428571346</v>
      </c>
      <c r="L92" s="195">
        <f>'Prop F'!$K$800</f>
        <v>0</v>
      </c>
      <c r="M92" s="195">
        <f>'Prop G'!$K$800</f>
        <v>3.6000000000000005</v>
      </c>
      <c r="N92" s="398"/>
      <c r="O92" s="398"/>
      <c r="P92" s="398"/>
    </row>
    <row r="93" spans="2:16" x14ac:dyDescent="0.2">
      <c r="B93" s="194">
        <v>8</v>
      </c>
      <c r="C93" s="776" t="str">
        <f>Máximo!$B$813</f>
        <v>Mapa de Esforço</v>
      </c>
      <c r="D93" s="776"/>
      <c r="E93" s="776"/>
      <c r="F93" s="195">
        <f>Máximo!$K$813</f>
        <v>3.6000000000000005</v>
      </c>
      <c r="G93" s="195">
        <f>'Prop A'!$K$813</f>
        <v>0.51428571428571346</v>
      </c>
      <c r="H93" s="195">
        <f>'Prop B'!$K$813</f>
        <v>0</v>
      </c>
      <c r="I93" s="195">
        <f>'Prop C'!$K$813</f>
        <v>1.0285714285714278</v>
      </c>
      <c r="J93" s="195">
        <f>'Prop D'!$K$813</f>
        <v>3.6000000000000005</v>
      </c>
      <c r="K93" s="195">
        <f>'Prop E'!$K$813</f>
        <v>2.5714285714285716</v>
      </c>
      <c r="L93" s="195">
        <f>'Prop F'!$K$813</f>
        <v>0</v>
      </c>
      <c r="M93" s="195">
        <f>'Prop G'!$K$813</f>
        <v>3.0857142857142859</v>
      </c>
      <c r="N93" s="398"/>
      <c r="O93" s="398"/>
      <c r="P93" s="398"/>
    </row>
    <row r="94" spans="2:16" x14ac:dyDescent="0.2">
      <c r="B94" s="194">
        <v>9</v>
      </c>
      <c r="C94" s="776" t="str">
        <f>Máximo!$B$854</f>
        <v>Gestão de Mudança</v>
      </c>
      <c r="D94" s="776"/>
      <c r="E94" s="776"/>
      <c r="F94" s="195">
        <f>Máximo!$K$854</f>
        <v>3.6000000000000005</v>
      </c>
      <c r="G94" s="195">
        <f>'Prop A'!$K$854</f>
        <v>3.6000000000000005</v>
      </c>
      <c r="H94" s="195">
        <f>'Prop B'!$K$854</f>
        <v>0</v>
      </c>
      <c r="I94" s="195">
        <f>'Prop C'!$K$854</f>
        <v>3.6000000000000005</v>
      </c>
      <c r="J94" s="195">
        <f>'Prop D'!$K$854</f>
        <v>3.6000000000000005</v>
      </c>
      <c r="K94" s="195">
        <f>'Prop E'!$K$854</f>
        <v>3.6000000000000005</v>
      </c>
      <c r="L94" s="195">
        <f>'Prop F'!$K$854</f>
        <v>0</v>
      </c>
      <c r="M94" s="195">
        <f>'Prop G'!$K$854</f>
        <v>3.6000000000000005</v>
      </c>
      <c r="N94" s="398"/>
      <c r="O94" s="398"/>
      <c r="P94" s="398"/>
    </row>
    <row r="95" spans="2:16" x14ac:dyDescent="0.2">
      <c r="B95" s="194">
        <v>10</v>
      </c>
      <c r="C95" s="776" t="str">
        <f>Máximo!$B$864</f>
        <v>Suporte e Manutenção (Garantia)</v>
      </c>
      <c r="D95" s="776"/>
      <c r="E95" s="776"/>
      <c r="F95" s="195">
        <f>Máximo!$K$864</f>
        <v>3.6000000000000005</v>
      </c>
      <c r="G95" s="195">
        <f>'Prop A'!$K$864</f>
        <v>3.6000000000000005</v>
      </c>
      <c r="H95" s="195">
        <f>'Prop B'!$K$864</f>
        <v>0</v>
      </c>
      <c r="I95" s="195">
        <f>'Prop C'!$K$864</f>
        <v>3.6000000000000005</v>
      </c>
      <c r="J95" s="195">
        <f>'Prop D'!$K$864</f>
        <v>3.6000000000000005</v>
      </c>
      <c r="K95" s="195">
        <f>'Prop E'!$K$864</f>
        <v>3.6000000000000005</v>
      </c>
      <c r="L95" s="195">
        <f>'Prop F'!$K$864</f>
        <v>0</v>
      </c>
      <c r="M95" s="195">
        <f>'Prop G'!$K$864</f>
        <v>3.6000000000000005</v>
      </c>
      <c r="N95" s="398"/>
      <c r="O95" s="398"/>
      <c r="P95" s="398"/>
    </row>
    <row r="96" spans="2:16" x14ac:dyDescent="0.2">
      <c r="B96" s="194">
        <v>11</v>
      </c>
      <c r="C96" s="776" t="str">
        <f>Máximo!$B$898</f>
        <v>Inovação (Supera)</v>
      </c>
      <c r="D96" s="776"/>
      <c r="E96" s="776"/>
      <c r="F96" s="195">
        <f>Máximo!$K$898</f>
        <v>2.0000000000000004</v>
      </c>
      <c r="G96" s="195">
        <f>'Prop A'!$K$898</f>
        <v>0.9714285714285712</v>
      </c>
      <c r="H96" s="195">
        <f>'Prop B'!$K$898</f>
        <v>0</v>
      </c>
      <c r="I96" s="195">
        <f>'Prop C'!$K$898</f>
        <v>9.928571428571427</v>
      </c>
      <c r="J96" s="195">
        <f>'Prop D'!$K$898</f>
        <v>2.5000000405003067</v>
      </c>
      <c r="K96" s="195">
        <f>'Prop E'!$K$898</f>
        <v>1.3142857142857145</v>
      </c>
      <c r="L96" s="195">
        <f>'Prop F'!$K$898</f>
        <v>0</v>
      </c>
      <c r="M96" s="195">
        <f>'Prop G'!$K$898</f>
        <v>2.8428571833574496</v>
      </c>
      <c r="N96" s="398"/>
      <c r="O96" s="398"/>
      <c r="P96" s="398"/>
    </row>
    <row r="97" spans="2:16" ht="13.5" thickBot="1" x14ac:dyDescent="0.25">
      <c r="G97" s="41"/>
      <c r="N97" s="399"/>
      <c r="O97" s="399"/>
      <c r="P97" s="399"/>
    </row>
    <row r="98" spans="2:16" ht="13.5" thickBot="1" x14ac:dyDescent="0.25">
      <c r="B98" s="788" t="s">
        <v>33</v>
      </c>
      <c r="C98" s="789"/>
      <c r="D98" s="789"/>
      <c r="E98" s="789"/>
      <c r="F98" s="47">
        <f>SUM(F86:F96)/SUM($F$86:$F$96)</f>
        <v>1</v>
      </c>
      <c r="G98" s="47">
        <f>SUM(G86:G96)/SUM($F$86:$F$96)</f>
        <v>0.6683193411711833</v>
      </c>
      <c r="H98" s="47">
        <f>SUM(H86:H96)/SUM($F$86:$F$96)</f>
        <v>0</v>
      </c>
      <c r="I98" s="48">
        <f t="shared" ref="I98:M98" si="0">SUM(I86:I96)/SUM($F$86:$F$96)</f>
        <v>0.96398234697418916</v>
      </c>
      <c r="J98" s="48">
        <f t="shared" si="0"/>
        <v>0.64441645775912948</v>
      </c>
      <c r="K98" s="48">
        <f t="shared" si="0"/>
        <v>0.62724738750027043</v>
      </c>
      <c r="L98" s="48">
        <f t="shared" si="0"/>
        <v>0</v>
      </c>
      <c r="M98" s="402">
        <f t="shared" si="0"/>
        <v>0.83936868935655717</v>
      </c>
      <c r="N98" s="400"/>
      <c r="O98" s="400"/>
      <c r="P98" s="400"/>
    </row>
    <row r="99" spans="2:16" x14ac:dyDescent="0.2">
      <c r="N99" s="399"/>
      <c r="O99" s="399"/>
      <c r="P99" s="399"/>
    </row>
    <row r="100" spans="2:16" x14ac:dyDescent="0.2">
      <c r="B100" s="790" t="s">
        <v>64</v>
      </c>
      <c r="C100" s="790"/>
      <c r="D100" s="790"/>
      <c r="E100" s="790"/>
      <c r="F100" s="196">
        <f>'Informações Gerais'!$E$28</f>
        <v>0.75</v>
      </c>
      <c r="G100" s="196">
        <f>'Informações Gerais'!$E$28</f>
        <v>0.75</v>
      </c>
      <c r="H100" s="196">
        <f>'Informações Gerais'!$E$28</f>
        <v>0.75</v>
      </c>
      <c r="I100" s="196">
        <f>'Informações Gerais'!$E$28</f>
        <v>0.75</v>
      </c>
      <c r="J100" s="196">
        <f>'Informações Gerais'!$E$28</f>
        <v>0.75</v>
      </c>
      <c r="K100" s="196">
        <f>'Informações Gerais'!$E$28</f>
        <v>0.75</v>
      </c>
      <c r="L100" s="196">
        <f>'Informações Gerais'!$E$28</f>
        <v>0.75</v>
      </c>
      <c r="M100" s="196">
        <f>'Informações Gerais'!$E$28</f>
        <v>0.75</v>
      </c>
      <c r="N100" s="400">
        <f>'Informações Gerais'!$E$28</f>
        <v>0.75</v>
      </c>
      <c r="O100" s="400">
        <f>'Informações Gerais'!$E$28</f>
        <v>0.75</v>
      </c>
      <c r="P100" s="400">
        <f>'Informações Gerais'!$E$28</f>
        <v>0.75</v>
      </c>
    </row>
    <row r="101" spans="2:16" hidden="1" x14ac:dyDescent="0.2">
      <c r="B101" t="str">
        <f>CONCATENATE("Percentual para Classificação: ",TEXT(F100,"0%"))</f>
        <v>Percentual para Classificação: 75%</v>
      </c>
      <c r="N101" s="399"/>
      <c r="O101" s="399"/>
      <c r="P101" s="399"/>
    </row>
    <row r="102" spans="2:16" ht="13.5" thickBot="1" x14ac:dyDescent="0.25">
      <c r="B102" s="791" t="s">
        <v>1092</v>
      </c>
      <c r="C102" s="791"/>
      <c r="D102" s="791"/>
      <c r="E102" s="792"/>
      <c r="F102" s="412">
        <v>0.16</v>
      </c>
      <c r="G102" s="411">
        <v>0.15</v>
      </c>
      <c r="H102" s="411">
        <v>0.15</v>
      </c>
      <c r="I102" s="411">
        <v>0.15</v>
      </c>
      <c r="J102" s="411">
        <v>0.15</v>
      </c>
      <c r="K102" s="411">
        <v>0.15</v>
      </c>
      <c r="L102" s="411">
        <v>0.15</v>
      </c>
      <c r="M102" s="411">
        <v>0.15</v>
      </c>
      <c r="N102" s="411">
        <v>0.15</v>
      </c>
      <c r="O102" s="411">
        <v>0.15</v>
      </c>
      <c r="P102" s="411">
        <v>0.15</v>
      </c>
    </row>
    <row r="103" spans="2:16" ht="27.75" thickBot="1" x14ac:dyDescent="0.25">
      <c r="B103" s="777" t="s">
        <v>65</v>
      </c>
      <c r="C103" s="778"/>
      <c r="D103" s="778"/>
      <c r="E103" s="778"/>
      <c r="F103" s="49"/>
      <c r="G103" s="50" t="str">
        <f t="shared" ref="G103:M103" si="1">IF(G98&gt;=G100,"CLASSIFICADO","NÃO CLASSIFICADO")</f>
        <v>NÃO CLASSIFICADO</v>
      </c>
      <c r="H103" s="51" t="str">
        <f t="shared" si="1"/>
        <v>NÃO CLASSIFICADO</v>
      </c>
      <c r="I103" s="52" t="str">
        <f t="shared" si="1"/>
        <v>CLASSIFICADO</v>
      </c>
      <c r="J103" s="52" t="str">
        <f t="shared" si="1"/>
        <v>NÃO CLASSIFICADO</v>
      </c>
      <c r="K103" s="52" t="str">
        <f t="shared" si="1"/>
        <v>NÃO CLASSIFICADO</v>
      </c>
      <c r="L103" s="52" t="str">
        <f t="shared" si="1"/>
        <v>NÃO CLASSIFICADO</v>
      </c>
      <c r="M103" s="403" t="str">
        <f t="shared" si="1"/>
        <v>CLASSIFICADO</v>
      </c>
      <c r="N103" s="401"/>
      <c r="O103" s="401"/>
      <c r="P103" s="401"/>
    </row>
    <row r="129" spans="3:16" x14ac:dyDescent="0.2">
      <c r="C129" s="766" t="s">
        <v>227</v>
      </c>
      <c r="D129" s="768"/>
    </row>
    <row r="130" spans="3:16" x14ac:dyDescent="0.2">
      <c r="C130" s="779"/>
      <c r="D130" s="780"/>
      <c r="E130" s="780"/>
      <c r="F130" s="780"/>
      <c r="G130" s="780"/>
      <c r="H130" s="780"/>
      <c r="I130" s="780"/>
      <c r="J130" s="780"/>
      <c r="K130" s="780"/>
      <c r="L130" s="780"/>
      <c r="M130" s="780"/>
      <c r="N130" s="780"/>
      <c r="O130" s="780"/>
      <c r="P130" s="781"/>
    </row>
    <row r="131" spans="3:16" x14ac:dyDescent="0.2">
      <c r="C131" s="782"/>
      <c r="D131" s="783"/>
      <c r="E131" s="783"/>
      <c r="F131" s="783"/>
      <c r="G131" s="783"/>
      <c r="H131" s="783"/>
      <c r="I131" s="783"/>
      <c r="J131" s="783"/>
      <c r="K131" s="783"/>
      <c r="L131" s="783"/>
      <c r="M131" s="783"/>
      <c r="N131" s="783"/>
      <c r="O131" s="783"/>
      <c r="P131" s="784"/>
    </row>
    <row r="132" spans="3:16" x14ac:dyDescent="0.2">
      <c r="C132" s="782"/>
      <c r="D132" s="783"/>
      <c r="E132" s="783"/>
      <c r="F132" s="783"/>
      <c r="G132" s="783"/>
      <c r="H132" s="783"/>
      <c r="I132" s="783"/>
      <c r="J132" s="783"/>
      <c r="K132" s="783"/>
      <c r="L132" s="783"/>
      <c r="M132" s="783"/>
      <c r="N132" s="783"/>
      <c r="O132" s="783"/>
      <c r="P132" s="784"/>
    </row>
    <row r="133" spans="3:16" x14ac:dyDescent="0.2">
      <c r="C133" s="782"/>
      <c r="D133" s="783"/>
      <c r="E133" s="783"/>
      <c r="F133" s="783"/>
      <c r="G133" s="783"/>
      <c r="H133" s="783"/>
      <c r="I133" s="783"/>
      <c r="J133" s="783"/>
      <c r="K133" s="783"/>
      <c r="L133" s="783"/>
      <c r="M133" s="783"/>
      <c r="N133" s="783"/>
      <c r="O133" s="783"/>
      <c r="P133" s="784"/>
    </row>
    <row r="134" spans="3:16" x14ac:dyDescent="0.2">
      <c r="C134" s="782"/>
      <c r="D134" s="783"/>
      <c r="E134" s="783"/>
      <c r="F134" s="783"/>
      <c r="G134" s="783"/>
      <c r="H134" s="783"/>
      <c r="I134" s="783"/>
      <c r="J134" s="783"/>
      <c r="K134" s="783"/>
      <c r="L134" s="783"/>
      <c r="M134" s="783"/>
      <c r="N134" s="783"/>
      <c r="O134" s="783"/>
      <c r="P134" s="784"/>
    </row>
    <row r="135" spans="3:16" x14ac:dyDescent="0.2">
      <c r="C135" s="782"/>
      <c r="D135" s="783"/>
      <c r="E135" s="783"/>
      <c r="F135" s="783"/>
      <c r="G135" s="783"/>
      <c r="H135" s="783"/>
      <c r="I135" s="783"/>
      <c r="J135" s="783"/>
      <c r="K135" s="783"/>
      <c r="L135" s="783"/>
      <c r="M135" s="783"/>
      <c r="N135" s="783"/>
      <c r="O135" s="783"/>
      <c r="P135" s="784"/>
    </row>
    <row r="136" spans="3:16" x14ac:dyDescent="0.2">
      <c r="C136" s="782"/>
      <c r="D136" s="783"/>
      <c r="E136" s="783"/>
      <c r="F136" s="783"/>
      <c r="G136" s="783"/>
      <c r="H136" s="783"/>
      <c r="I136" s="783"/>
      <c r="J136" s="783"/>
      <c r="K136" s="783"/>
      <c r="L136" s="783"/>
      <c r="M136" s="783"/>
      <c r="N136" s="783"/>
      <c r="O136" s="783"/>
      <c r="P136" s="784"/>
    </row>
    <row r="137" spans="3:16" x14ac:dyDescent="0.2">
      <c r="C137" s="782"/>
      <c r="D137" s="783"/>
      <c r="E137" s="783"/>
      <c r="F137" s="783"/>
      <c r="G137" s="783"/>
      <c r="H137" s="783"/>
      <c r="I137" s="783"/>
      <c r="J137" s="783"/>
      <c r="K137" s="783"/>
      <c r="L137" s="783"/>
      <c r="M137" s="783"/>
      <c r="N137" s="783"/>
      <c r="O137" s="783"/>
      <c r="P137" s="784"/>
    </row>
    <row r="138" spans="3:16" x14ac:dyDescent="0.2">
      <c r="C138" s="782"/>
      <c r="D138" s="783"/>
      <c r="E138" s="783"/>
      <c r="F138" s="783"/>
      <c r="G138" s="783"/>
      <c r="H138" s="783"/>
      <c r="I138" s="783"/>
      <c r="J138" s="783"/>
      <c r="K138" s="783"/>
      <c r="L138" s="783"/>
      <c r="M138" s="783"/>
      <c r="N138" s="783"/>
      <c r="O138" s="783"/>
      <c r="P138" s="784"/>
    </row>
    <row r="139" spans="3:16" x14ac:dyDescent="0.2">
      <c r="C139" s="782"/>
      <c r="D139" s="783"/>
      <c r="E139" s="783"/>
      <c r="F139" s="783"/>
      <c r="G139" s="783"/>
      <c r="H139" s="783"/>
      <c r="I139" s="783"/>
      <c r="J139" s="783"/>
      <c r="K139" s="783"/>
      <c r="L139" s="783"/>
      <c r="M139" s="783"/>
      <c r="N139" s="783"/>
      <c r="O139" s="783"/>
      <c r="P139" s="784"/>
    </row>
    <row r="140" spans="3:16" x14ac:dyDescent="0.2">
      <c r="C140" s="782"/>
      <c r="D140" s="783"/>
      <c r="E140" s="783"/>
      <c r="F140" s="783"/>
      <c r="G140" s="783"/>
      <c r="H140" s="783"/>
      <c r="I140" s="783"/>
      <c r="J140" s="783"/>
      <c r="K140" s="783"/>
      <c r="L140" s="783"/>
      <c r="M140" s="783"/>
      <c r="N140" s="783"/>
      <c r="O140" s="783"/>
      <c r="P140" s="784"/>
    </row>
    <row r="141" spans="3:16" x14ac:dyDescent="0.2">
      <c r="C141" s="782"/>
      <c r="D141" s="783"/>
      <c r="E141" s="783"/>
      <c r="F141" s="783"/>
      <c r="G141" s="783"/>
      <c r="H141" s="783"/>
      <c r="I141" s="783"/>
      <c r="J141" s="783"/>
      <c r="K141" s="783"/>
      <c r="L141" s="783"/>
      <c r="M141" s="783"/>
      <c r="N141" s="783"/>
      <c r="O141" s="783"/>
      <c r="P141" s="784"/>
    </row>
    <row r="142" spans="3:16" x14ac:dyDescent="0.2">
      <c r="C142" s="782"/>
      <c r="D142" s="783"/>
      <c r="E142" s="783"/>
      <c r="F142" s="783"/>
      <c r="G142" s="783"/>
      <c r="H142" s="783"/>
      <c r="I142" s="783"/>
      <c r="J142" s="783"/>
      <c r="K142" s="783"/>
      <c r="L142" s="783"/>
      <c r="M142" s="783"/>
      <c r="N142" s="783"/>
      <c r="O142" s="783"/>
      <c r="P142" s="784"/>
    </row>
    <row r="143" spans="3:16" x14ac:dyDescent="0.2">
      <c r="C143" s="782"/>
      <c r="D143" s="783"/>
      <c r="E143" s="783"/>
      <c r="F143" s="783"/>
      <c r="G143" s="783"/>
      <c r="H143" s="783"/>
      <c r="I143" s="783"/>
      <c r="J143" s="783"/>
      <c r="K143" s="783"/>
      <c r="L143" s="783"/>
      <c r="M143" s="783"/>
      <c r="N143" s="783"/>
      <c r="O143" s="783"/>
      <c r="P143" s="784"/>
    </row>
    <row r="144" spans="3:16" x14ac:dyDescent="0.2">
      <c r="C144" s="782"/>
      <c r="D144" s="783"/>
      <c r="E144" s="783"/>
      <c r="F144" s="783"/>
      <c r="G144" s="783"/>
      <c r="H144" s="783"/>
      <c r="I144" s="783"/>
      <c r="J144" s="783"/>
      <c r="K144" s="783"/>
      <c r="L144" s="783"/>
      <c r="M144" s="783"/>
      <c r="N144" s="783"/>
      <c r="O144" s="783"/>
      <c r="P144" s="784"/>
    </row>
    <row r="145" spans="3:16" x14ac:dyDescent="0.2">
      <c r="C145" s="785"/>
      <c r="D145" s="786"/>
      <c r="E145" s="786"/>
      <c r="F145" s="786"/>
      <c r="G145" s="786"/>
      <c r="H145" s="786"/>
      <c r="I145" s="786"/>
      <c r="J145" s="786"/>
      <c r="K145" s="786"/>
      <c r="L145" s="786"/>
      <c r="M145" s="786"/>
      <c r="N145" s="786"/>
      <c r="O145" s="786"/>
      <c r="P145" s="787"/>
    </row>
  </sheetData>
  <mergeCells count="30">
    <mergeCell ref="A11:D11"/>
    <mergeCell ref="E11:H11"/>
    <mergeCell ref="K11:O17"/>
    <mergeCell ref="A13:D13"/>
    <mergeCell ref="E13:H17"/>
    <mergeCell ref="A2:Q5"/>
    <mergeCell ref="A7:Q7"/>
    <mergeCell ref="A9:D9"/>
    <mergeCell ref="E9:H9"/>
    <mergeCell ref="K9:O9"/>
    <mergeCell ref="C94:E94"/>
    <mergeCell ref="A19:Q19"/>
    <mergeCell ref="A57:Q57"/>
    <mergeCell ref="C85:E85"/>
    <mergeCell ref="C86:E86"/>
    <mergeCell ref="C87:E87"/>
    <mergeCell ref="C88:E88"/>
    <mergeCell ref="C89:E89"/>
    <mergeCell ref="C90:E90"/>
    <mergeCell ref="C91:E91"/>
    <mergeCell ref="C92:E92"/>
    <mergeCell ref="C93:E93"/>
    <mergeCell ref="C130:P145"/>
    <mergeCell ref="C95:E95"/>
    <mergeCell ref="C96:E96"/>
    <mergeCell ref="B98:E98"/>
    <mergeCell ref="B100:E100"/>
    <mergeCell ref="B103:E103"/>
    <mergeCell ref="C129:D129"/>
    <mergeCell ref="B102:E102"/>
  </mergeCells>
  <conditionalFormatting sqref="G103">
    <cfRule type="containsText" dxfId="41" priority="41" operator="containsText" text="NÃO CLASSIFICADO">
      <formula>NOT(ISERROR(SEARCH("NÃO CLASSIFICADO",G103)))</formula>
    </cfRule>
    <cfRule type="containsText" dxfId="40" priority="42" operator="containsText" text="CLASSIFICADO">
      <formula>NOT(ISERROR(SEARCH("CLASSIFICADO",G103)))</formula>
    </cfRule>
  </conditionalFormatting>
  <conditionalFormatting sqref="H103">
    <cfRule type="containsText" dxfId="39" priority="39" operator="containsText" text="NÃO CLASSIFICADO">
      <formula>NOT(ISERROR(SEARCH("NÃO CLASSIFICADO",H103)))</formula>
    </cfRule>
    <cfRule type="containsText" dxfId="38" priority="40" operator="containsText" text="CLASSIFICADO">
      <formula>NOT(ISERROR(SEARCH("CLASSIFICADO",H103)))</formula>
    </cfRule>
  </conditionalFormatting>
  <conditionalFormatting sqref="G86">
    <cfRule type="cellIs" dxfId="37" priority="35" stopIfTrue="1" operator="equal">
      <formula>"Não Atende"</formula>
    </cfRule>
    <cfRule type="cellIs" dxfId="36" priority="36" stopIfTrue="1" operator="equal">
      <formula>"Atende"</formula>
    </cfRule>
  </conditionalFormatting>
  <conditionalFormatting sqref="F86">
    <cfRule type="cellIs" dxfId="35" priority="37" stopIfTrue="1" operator="equal">
      <formula>"Não Atende"</formula>
    </cfRule>
    <cfRule type="cellIs" dxfId="34" priority="38" stopIfTrue="1" operator="equal">
      <formula>"Atende"</formula>
    </cfRule>
  </conditionalFormatting>
  <conditionalFormatting sqref="I103">
    <cfRule type="containsText" dxfId="33" priority="33" operator="containsText" text="NÃO CLASSIFICADO">
      <formula>NOT(ISERROR(SEARCH("NÃO CLASSIFICADO",I103)))</formula>
    </cfRule>
    <cfRule type="containsText" dxfId="32" priority="34" operator="containsText" text="CLASSIFICADO">
      <formula>NOT(ISERROR(SEARCH("CLASSIFICADO",I103)))</formula>
    </cfRule>
  </conditionalFormatting>
  <conditionalFormatting sqref="J103">
    <cfRule type="containsText" dxfId="31" priority="31" operator="containsText" text="NÃO CLASSIFICADO">
      <formula>NOT(ISERROR(SEARCH("NÃO CLASSIFICADO",J103)))</formula>
    </cfRule>
    <cfRule type="containsText" dxfId="30" priority="32" operator="containsText" text="CLASSIFICADO">
      <formula>NOT(ISERROR(SEARCH("CLASSIFICADO",J103)))</formula>
    </cfRule>
  </conditionalFormatting>
  <conditionalFormatting sqref="K103">
    <cfRule type="containsText" dxfId="29" priority="29" operator="containsText" text="NÃO CLASSIFICADO">
      <formula>NOT(ISERROR(SEARCH("NÃO CLASSIFICADO",K103)))</formula>
    </cfRule>
    <cfRule type="containsText" dxfId="28" priority="30" operator="containsText" text="CLASSIFICADO">
      <formula>NOT(ISERROR(SEARCH("CLASSIFICADO",K103)))</formula>
    </cfRule>
  </conditionalFormatting>
  <conditionalFormatting sqref="L103">
    <cfRule type="containsText" dxfId="27" priority="27" operator="containsText" text="NÃO CLASSIFICADO">
      <formula>NOT(ISERROR(SEARCH("NÃO CLASSIFICADO",L103)))</formula>
    </cfRule>
    <cfRule type="containsText" dxfId="26" priority="28" operator="containsText" text="CLASSIFICADO">
      <formula>NOT(ISERROR(SEARCH("CLASSIFICADO",L103)))</formula>
    </cfRule>
  </conditionalFormatting>
  <conditionalFormatting sqref="M103">
    <cfRule type="containsText" dxfId="25" priority="25" operator="containsText" text="NÃO CLASSIFICADO">
      <formula>NOT(ISERROR(SEARCH("NÃO CLASSIFICADO",M103)))</formula>
    </cfRule>
    <cfRule type="containsText" dxfId="24" priority="26" operator="containsText" text="CLASSIFICADO">
      <formula>NOT(ISERROR(SEARCH("CLASSIFICADO",M103)))</formula>
    </cfRule>
  </conditionalFormatting>
  <conditionalFormatting sqref="N103">
    <cfRule type="containsText" dxfId="23" priority="23" operator="containsText" text="NÃO CLASSIFICADO">
      <formula>NOT(ISERROR(SEARCH("NÃO CLASSIFICADO",N103)))</formula>
    </cfRule>
    <cfRule type="containsText" dxfId="22" priority="24" operator="containsText" text="CLASSIFICADO">
      <formula>NOT(ISERROR(SEARCH("CLASSIFICADO",N103)))</formula>
    </cfRule>
  </conditionalFormatting>
  <conditionalFormatting sqref="O103">
    <cfRule type="containsText" dxfId="21" priority="21" operator="containsText" text="NÃO CLASSIFICADO">
      <formula>NOT(ISERROR(SEARCH("NÃO CLASSIFICADO",O103)))</formula>
    </cfRule>
    <cfRule type="containsText" dxfId="20" priority="22" operator="containsText" text="CLASSIFICADO">
      <formula>NOT(ISERROR(SEARCH("CLASSIFICADO",O103)))</formula>
    </cfRule>
  </conditionalFormatting>
  <conditionalFormatting sqref="P103">
    <cfRule type="containsText" dxfId="19" priority="19" operator="containsText" text="NÃO CLASSIFICADO">
      <formula>NOT(ISERROR(SEARCH("NÃO CLASSIFICADO",P103)))</formula>
    </cfRule>
    <cfRule type="containsText" dxfId="18" priority="20" operator="containsText" text="CLASSIFICADO">
      <formula>NOT(ISERROR(SEARCH("CLASSIFICADO",P103)))</formula>
    </cfRule>
  </conditionalFormatting>
  <conditionalFormatting sqref="H86">
    <cfRule type="cellIs" dxfId="17" priority="17" stopIfTrue="1" operator="equal">
      <formula>"Não Atende"</formula>
    </cfRule>
    <cfRule type="cellIs" dxfId="16" priority="18" stopIfTrue="1" operator="equal">
      <formula>"Atende"</formula>
    </cfRule>
  </conditionalFormatting>
  <conditionalFormatting sqref="I86">
    <cfRule type="cellIs" dxfId="15" priority="15" stopIfTrue="1" operator="equal">
      <formula>"Não Atende"</formula>
    </cfRule>
    <cfRule type="cellIs" dxfId="14" priority="16" stopIfTrue="1" operator="equal">
      <formula>"Atende"</formula>
    </cfRule>
  </conditionalFormatting>
  <conditionalFormatting sqref="J86">
    <cfRule type="cellIs" dxfId="13" priority="13" stopIfTrue="1" operator="equal">
      <formula>"Não Atende"</formula>
    </cfRule>
    <cfRule type="cellIs" dxfId="12" priority="14" stopIfTrue="1" operator="equal">
      <formula>"Atende"</formula>
    </cfRule>
  </conditionalFormatting>
  <conditionalFormatting sqref="K86">
    <cfRule type="cellIs" dxfId="11" priority="11" stopIfTrue="1" operator="equal">
      <formula>"Não Atende"</formula>
    </cfRule>
    <cfRule type="cellIs" dxfId="10" priority="12" stopIfTrue="1" operator="equal">
      <formula>"Atende"</formula>
    </cfRule>
  </conditionalFormatting>
  <conditionalFormatting sqref="L86">
    <cfRule type="cellIs" dxfId="9" priority="9" stopIfTrue="1" operator="equal">
      <formula>"Não Atende"</formula>
    </cfRule>
    <cfRule type="cellIs" dxfId="8" priority="10" stopIfTrue="1" operator="equal">
      <formula>"Atende"</formula>
    </cfRule>
  </conditionalFormatting>
  <conditionalFormatting sqref="M86">
    <cfRule type="cellIs" dxfId="7" priority="7" stopIfTrue="1" operator="equal">
      <formula>"Não Atende"</formula>
    </cfRule>
    <cfRule type="cellIs" dxfId="6" priority="8" stopIfTrue="1" operator="equal">
      <formula>"Atende"</formula>
    </cfRule>
  </conditionalFormatting>
  <conditionalFormatting sqref="N86">
    <cfRule type="cellIs" dxfId="5" priority="5" stopIfTrue="1" operator="equal">
      <formula>"Não Atende"</formula>
    </cfRule>
    <cfRule type="cellIs" dxfId="4" priority="6" stopIfTrue="1" operator="equal">
      <formula>"Atende"</formula>
    </cfRule>
  </conditionalFormatting>
  <conditionalFormatting sqref="O86">
    <cfRule type="cellIs" dxfId="3" priority="3" stopIfTrue="1" operator="equal">
      <formula>"Não Atende"</formula>
    </cfRule>
    <cfRule type="cellIs" dxfId="2" priority="4" stopIfTrue="1" operator="equal">
      <formula>"Atende"</formula>
    </cfRule>
  </conditionalFormatting>
  <conditionalFormatting sqref="P86">
    <cfRule type="cellIs" dxfId="1" priority="1" stopIfTrue="1" operator="equal">
      <formula>"Não Atende"</formula>
    </cfRule>
    <cfRule type="cellIs" dxfId="0" priority="2" stopIfTrue="1" operator="equal">
      <formula>"Atende"</formula>
    </cfRule>
  </conditionalFormatting>
  <pageMargins left="0.5" right="0.5" top="0.5" bottom="0.5" header="0.5" footer="0.5"/>
  <pageSetup scale="52" fitToHeight="0" orientation="portrait" r:id="rId1"/>
  <ignoredErrors>
    <ignoredError sqref="N86" evalError="1"/>
  </ignoredErrors>
  <drawing r:id="rId2"/>
  <legacyDrawing r:id="rId3"/>
  <oleObjects>
    <mc:AlternateContent xmlns:mc="http://schemas.openxmlformats.org/markup-compatibility/2006">
      <mc:Choice Requires="x14">
        <oleObject progId="AcroExch.Document.7" dvAspect="DVASPECT_ICON" shapeId="137219" r:id="rId4">
          <objectPr defaultSize="0" r:id="rId5">
            <anchor moveWithCells="1">
              <from>
                <xdr:col>2</xdr:col>
                <xdr:colOff>295275</xdr:colOff>
                <xdr:row>130</xdr:row>
                <xdr:rowOff>57150</xdr:rowOff>
              </from>
              <to>
                <xdr:col>3</xdr:col>
                <xdr:colOff>514350</xdr:colOff>
                <xdr:row>134</xdr:row>
                <xdr:rowOff>95250</xdr:rowOff>
              </to>
            </anchor>
          </objectPr>
        </oleObject>
      </mc:Choice>
      <mc:Fallback>
        <oleObject progId="AcroExch.Document.7" dvAspect="DVASPECT_ICON" shapeId="137219" r:id="rId4"/>
      </mc:Fallback>
    </mc:AlternateContent>
  </oleObjec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pageSetUpPr fitToPage="1"/>
  </sheetPr>
  <dimension ref="A2:S190"/>
  <sheetViews>
    <sheetView showGridLines="0" showRowColHeaders="0" zoomScaleNormal="10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507" t="s">
        <v>75</v>
      </c>
      <c r="B2" s="507"/>
      <c r="C2" s="507"/>
      <c r="D2" s="507"/>
      <c r="E2" s="507"/>
      <c r="F2" s="507"/>
      <c r="G2" s="507"/>
      <c r="H2" s="507"/>
      <c r="I2" s="507"/>
      <c r="J2" s="507"/>
      <c r="K2" s="507"/>
      <c r="L2" s="507"/>
      <c r="M2" s="507"/>
      <c r="N2" s="507"/>
      <c r="O2" s="507"/>
      <c r="P2" s="507"/>
      <c r="Q2" s="507"/>
    </row>
    <row r="3" spans="1:17" x14ac:dyDescent="0.2">
      <c r="A3" s="507"/>
      <c r="B3" s="507"/>
      <c r="C3" s="507"/>
      <c r="D3" s="507"/>
      <c r="E3" s="507"/>
      <c r="F3" s="507"/>
      <c r="G3" s="507"/>
      <c r="H3" s="507"/>
      <c r="I3" s="507"/>
      <c r="J3" s="507"/>
      <c r="K3" s="507"/>
      <c r="L3" s="507"/>
      <c r="M3" s="507"/>
      <c r="N3" s="507"/>
      <c r="O3" s="507"/>
      <c r="P3" s="507"/>
      <c r="Q3" s="507"/>
    </row>
    <row r="4" spans="1:17" x14ac:dyDescent="0.2">
      <c r="A4" s="507"/>
      <c r="B4" s="507"/>
      <c r="C4" s="507"/>
      <c r="D4" s="507"/>
      <c r="E4" s="507"/>
      <c r="F4" s="507"/>
      <c r="G4" s="507"/>
      <c r="H4" s="507"/>
      <c r="I4" s="507"/>
      <c r="J4" s="507"/>
      <c r="K4" s="507"/>
      <c r="L4" s="507"/>
      <c r="M4" s="507"/>
      <c r="N4" s="507"/>
      <c r="O4" s="507"/>
      <c r="P4" s="507"/>
      <c r="Q4" s="507"/>
    </row>
    <row r="5" spans="1:17" x14ac:dyDescent="0.2">
      <c r="A5" s="507"/>
      <c r="B5" s="507"/>
      <c r="C5" s="507"/>
      <c r="D5" s="507"/>
      <c r="E5" s="507"/>
      <c r="F5" s="507"/>
      <c r="G5" s="507"/>
      <c r="H5" s="507"/>
      <c r="I5" s="507"/>
      <c r="J5" s="507"/>
      <c r="K5" s="507"/>
      <c r="L5" s="507"/>
      <c r="M5" s="507"/>
      <c r="N5" s="507"/>
      <c r="O5" s="507"/>
      <c r="P5" s="507"/>
      <c r="Q5" s="507"/>
    </row>
    <row r="7" spans="1:17" ht="15" x14ac:dyDescent="0.25">
      <c r="A7" s="773" t="s">
        <v>66</v>
      </c>
      <c r="B7" s="773"/>
      <c r="C7" s="773"/>
      <c r="D7" s="773"/>
      <c r="E7" s="773"/>
      <c r="F7" s="773"/>
      <c r="G7" s="773"/>
      <c r="H7" s="773"/>
      <c r="I7" s="773"/>
      <c r="J7" s="773"/>
      <c r="K7" s="773"/>
      <c r="L7" s="773"/>
      <c r="M7" s="773"/>
      <c r="N7" s="773"/>
      <c r="O7" s="773"/>
      <c r="P7" s="773"/>
      <c r="Q7" s="773"/>
    </row>
    <row r="9" spans="1:17" x14ac:dyDescent="0.2">
      <c r="A9" s="547" t="s">
        <v>67</v>
      </c>
      <c r="B9" s="547"/>
      <c r="C9" s="547"/>
      <c r="D9" s="547"/>
      <c r="E9" s="770" t="str">
        <f>IF('Informações Gerais'!$E$7:$F$7="","",'Informações Gerais'!$E$7:$F$7)</f>
        <v/>
      </c>
      <c r="F9" s="771"/>
      <c r="G9" s="771"/>
      <c r="H9" s="772"/>
      <c r="J9" s="350" t="s">
        <v>68</v>
      </c>
      <c r="K9" s="770" t="str">
        <f>IF('Informações Gerais'!E9="","",'Informações Gerais'!E9)</f>
        <v>RFP de Gestão de Fraudes</v>
      </c>
      <c r="L9" s="771"/>
      <c r="M9" s="771"/>
      <c r="N9" s="771"/>
      <c r="O9" s="772"/>
    </row>
    <row r="10" spans="1:17" x14ac:dyDescent="0.2">
      <c r="A10" s="350"/>
      <c r="B10" s="350"/>
      <c r="C10" s="350"/>
      <c r="D10" s="350"/>
      <c r="E10" s="4"/>
      <c r="F10" s="4"/>
      <c r="G10" s="4"/>
      <c r="H10" s="4"/>
      <c r="J10" s="45"/>
      <c r="K10" s="4"/>
      <c r="L10" s="4"/>
      <c r="M10" s="4"/>
      <c r="N10" s="4"/>
      <c r="O10" s="4"/>
    </row>
    <row r="11" spans="1:17" x14ac:dyDescent="0.2">
      <c r="A11" s="547" t="s">
        <v>69</v>
      </c>
      <c r="B11" s="547"/>
      <c r="C11" s="547"/>
      <c r="D11" s="547"/>
      <c r="E11" s="770" t="str">
        <f>IF('Informações Gerais'!K7="","",'Informações Gerais'!K7)</f>
        <v/>
      </c>
      <c r="F11" s="771"/>
      <c r="G11" s="771"/>
      <c r="H11" s="772"/>
      <c r="J11" s="366" t="s">
        <v>277</v>
      </c>
      <c r="K11" s="707" t="str">
        <f>IF('Informações Gerais'!E11="","",'Informações Gerais'!E11)</f>
        <v>Vinicius Martins (Arquitetura Corporativa); Leandro Frossard (CSOL - RA e Anti-fraude); Christiano Bianchini (SI); Leonardo Santos (Operações); Alessandra Anjos (Infra); Kleyton Soares (área usuária); Patrick Barbosa (Contratos de TI)</v>
      </c>
      <c r="L11" s="708"/>
      <c r="M11" s="708"/>
      <c r="N11" s="708"/>
      <c r="O11" s="709"/>
    </row>
    <row r="12" spans="1:17" x14ac:dyDescent="0.2">
      <c r="A12" s="350"/>
      <c r="B12" s="350"/>
      <c r="C12" s="350"/>
      <c r="D12" s="350"/>
      <c r="E12" s="4"/>
      <c r="F12" s="4"/>
      <c r="G12" s="4"/>
      <c r="H12" s="4"/>
      <c r="J12" s="45"/>
      <c r="K12" s="710"/>
      <c r="L12" s="711"/>
      <c r="M12" s="711"/>
      <c r="N12" s="711"/>
      <c r="O12" s="712"/>
    </row>
    <row r="13" spans="1:17" x14ac:dyDescent="0.2">
      <c r="A13" s="547" t="s">
        <v>70</v>
      </c>
      <c r="B13" s="547"/>
      <c r="C13" s="547"/>
      <c r="D13" s="547"/>
      <c r="E13" s="707" t="str">
        <f>IF('Informações Gerais'!$E$15&gt;=2,CONCATENATE('Informações Gerais'!F17," / ",'Informações Gerais'!F18,IF('Informações Gerais'!$E$15&gt;=3," / "&amp;'Informações Gerais'!F19,""),IF('Informações Gerais'!$E$15&gt;=4," / "&amp;'Informações Gerais'!F20,""),IF('Informações Gerais'!$E$15&gt;=5," / "&amp;'Informações Gerais'!F21,""),IF('Informações Gerais'!$E$15&gt;=6," / "&amp;'Informações Gerais'!F22,""),IF('Informações Gerais'!$E$15&gt;=7," / "&amp;'Informações Gerais'!F23,""),IF('Informações Gerais'!$E$15&gt;=8," / "&amp;'Informações Gerais'!F24,""),IF('Informações Gerais'!$E$15&gt;=9," / "&amp;'Informações Gerais'!F25,""),IF('Informações Gerais'!$E$15&gt;=10," / "&amp;'Informações Gerais'!F26,"")),"")</f>
        <v>AMDOcs / E&amp;Y/SAP / SAS / Telemont/HPE / Teradata / Trópico/Enghouse / WeDo</v>
      </c>
      <c r="F13" s="708"/>
      <c r="G13" s="708"/>
      <c r="H13" s="709"/>
      <c r="J13" s="45"/>
      <c r="K13" s="710"/>
      <c r="L13" s="711"/>
      <c r="M13" s="711"/>
      <c r="N13" s="711"/>
      <c r="O13" s="712"/>
    </row>
    <row r="14" spans="1:17" x14ac:dyDescent="0.2">
      <c r="A14" s="351"/>
      <c r="B14" s="351"/>
      <c r="C14" s="351"/>
      <c r="D14" s="351"/>
      <c r="E14" s="710"/>
      <c r="F14" s="711"/>
      <c r="G14" s="711"/>
      <c r="H14" s="712"/>
      <c r="J14" s="45"/>
      <c r="K14" s="710"/>
      <c r="L14" s="711"/>
      <c r="M14" s="711"/>
      <c r="N14" s="711"/>
      <c r="O14" s="712"/>
    </row>
    <row r="15" spans="1:17" x14ac:dyDescent="0.2">
      <c r="A15" s="351"/>
      <c r="B15" s="351"/>
      <c r="C15" s="351"/>
      <c r="D15" s="351"/>
      <c r="E15" s="710"/>
      <c r="F15" s="711"/>
      <c r="G15" s="711"/>
      <c r="H15" s="712"/>
      <c r="J15" s="45"/>
      <c r="K15" s="710"/>
      <c r="L15" s="711"/>
      <c r="M15" s="711"/>
      <c r="N15" s="711"/>
      <c r="O15" s="712"/>
    </row>
    <row r="16" spans="1:17" x14ac:dyDescent="0.2">
      <c r="A16" s="351"/>
      <c r="B16" s="351"/>
      <c r="C16" s="351"/>
      <c r="D16" s="351"/>
      <c r="E16" s="710"/>
      <c r="F16" s="711"/>
      <c r="G16" s="711"/>
      <c r="H16" s="712"/>
      <c r="J16" s="45"/>
      <c r="K16" s="710"/>
      <c r="L16" s="711"/>
      <c r="M16" s="711"/>
      <c r="N16" s="711"/>
      <c r="O16" s="712"/>
    </row>
    <row r="17" spans="1:19" x14ac:dyDescent="0.2">
      <c r="A17" s="351"/>
      <c r="B17" s="351"/>
      <c r="C17" s="351"/>
      <c r="D17" s="351"/>
      <c r="E17" s="713"/>
      <c r="F17" s="714"/>
      <c r="G17" s="714"/>
      <c r="H17" s="715"/>
      <c r="J17" s="45"/>
      <c r="K17" s="713"/>
      <c r="L17" s="714"/>
      <c r="M17" s="714"/>
      <c r="N17" s="714"/>
      <c r="O17" s="715"/>
    </row>
    <row r="19" spans="1:19" ht="15.75" x14ac:dyDescent="0.25">
      <c r="A19" s="774" t="s">
        <v>273</v>
      </c>
      <c r="B19" s="774"/>
      <c r="C19" s="774"/>
      <c r="D19" s="774"/>
      <c r="E19" s="774"/>
      <c r="F19" s="774"/>
      <c r="G19" s="774"/>
      <c r="H19" s="774"/>
      <c r="I19" s="774"/>
      <c r="J19" s="774"/>
      <c r="K19" s="774"/>
      <c r="L19" s="774"/>
      <c r="M19" s="774"/>
      <c r="N19" s="774"/>
      <c r="O19" s="774"/>
      <c r="P19" s="774"/>
      <c r="Q19" s="774"/>
    </row>
    <row r="21" spans="1:19" ht="15.75" thickBot="1" x14ac:dyDescent="0.25">
      <c r="A21" s="769" t="str">
        <f>CONCATENATE("Proponente: ",'Prop A'!$E$8)</f>
        <v>Proponente: AMDOcs</v>
      </c>
      <c r="B21" s="769"/>
      <c r="C21" s="769"/>
      <c r="D21" s="769"/>
      <c r="E21" s="769"/>
      <c r="F21" s="769"/>
      <c r="G21" s="769"/>
      <c r="H21" s="769"/>
      <c r="I21" s="769"/>
      <c r="J21" s="769"/>
      <c r="K21" s="769"/>
      <c r="L21" s="769"/>
      <c r="M21" s="769"/>
      <c r="N21" s="769"/>
      <c r="O21" s="769"/>
      <c r="P21" s="769"/>
      <c r="Q21" s="769"/>
    </row>
    <row r="22" spans="1:19" ht="15" x14ac:dyDescent="0.2">
      <c r="A22" s="358"/>
      <c r="B22" s="358"/>
      <c r="C22" s="358"/>
      <c r="D22" s="358"/>
      <c r="E22" s="358"/>
      <c r="F22" s="358"/>
      <c r="G22" s="358"/>
      <c r="H22" s="358"/>
      <c r="I22" s="358"/>
      <c r="J22" s="358"/>
      <c r="K22" s="358"/>
      <c r="L22" s="358"/>
      <c r="M22" s="358"/>
      <c r="N22" s="358"/>
      <c r="O22" s="358"/>
      <c r="P22" s="358"/>
      <c r="Q22" s="358"/>
      <c r="R22" s="358"/>
    </row>
    <row r="23" spans="1:19" ht="15" customHeight="1" x14ac:dyDescent="0.2">
      <c r="A23" s="358"/>
      <c r="B23" s="466" t="s">
        <v>230</v>
      </c>
      <c r="C23" s="793"/>
      <c r="D23" s="793"/>
      <c r="E23" s="467"/>
      <c r="G23" s="464" t="s">
        <v>248</v>
      </c>
      <c r="H23" s="464"/>
      <c r="I23" s="5"/>
      <c r="J23" s="352" t="s">
        <v>249</v>
      </c>
      <c r="K23" s="358"/>
      <c r="L23" s="358"/>
      <c r="M23" s="358"/>
      <c r="N23" s="358"/>
      <c r="O23" s="358"/>
      <c r="P23" s="358"/>
      <c r="Q23" s="358"/>
      <c r="R23" s="358"/>
      <c r="S23" s="358"/>
    </row>
    <row r="24" spans="1:19" ht="15" customHeight="1" x14ac:dyDescent="0.2">
      <c r="A24" s="358"/>
      <c r="B24" s="794" t="str">
        <f>IF('Prop A'!$B$1005="","",'Prop A'!$B$1005)</f>
        <v/>
      </c>
      <c r="C24" s="795"/>
      <c r="D24" s="795"/>
      <c r="E24" s="796"/>
      <c r="G24" s="465" t="str">
        <f>IF('Prop A'!$E$1005="","",'Prop A'!$E$1005)</f>
        <v/>
      </c>
      <c r="H24" s="465"/>
      <c r="I24" s="5"/>
      <c r="J24" s="359" t="str">
        <f>IF('Prop A'!$H$1005="","",'Prop A'!$H$1005)</f>
        <v/>
      </c>
      <c r="K24" s="358"/>
      <c r="L24" s="358"/>
      <c r="M24" s="358"/>
      <c r="N24" s="358"/>
      <c r="O24" s="358"/>
      <c r="P24" s="358"/>
      <c r="Q24" s="358"/>
      <c r="R24" s="358"/>
      <c r="S24" s="358"/>
    </row>
    <row r="25" spans="1:19" ht="15" x14ac:dyDescent="0.2">
      <c r="A25" s="358"/>
      <c r="B25" s="797"/>
      <c r="C25" s="432"/>
      <c r="D25" s="432"/>
      <c r="E25" s="798"/>
      <c r="I25" s="5"/>
      <c r="J25" s="5"/>
      <c r="K25" s="358"/>
      <c r="L25" s="358"/>
      <c r="M25" s="358"/>
      <c r="N25" s="358"/>
      <c r="O25" s="358"/>
      <c r="P25" s="358"/>
      <c r="Q25" s="358"/>
      <c r="R25" s="358"/>
      <c r="S25" s="358"/>
    </row>
    <row r="26" spans="1:19" ht="15" x14ac:dyDescent="0.2">
      <c r="A26" s="358"/>
      <c r="B26" s="797"/>
      <c r="C26" s="432"/>
      <c r="D26" s="432"/>
      <c r="E26" s="798"/>
      <c r="I26" s="5"/>
      <c r="J26" s="5"/>
      <c r="K26" s="358"/>
      <c r="L26" s="358"/>
      <c r="M26" s="358"/>
      <c r="N26" s="358"/>
      <c r="O26" s="358"/>
      <c r="P26" s="358"/>
      <c r="Q26" s="358"/>
      <c r="R26" s="358"/>
      <c r="S26" s="358"/>
    </row>
    <row r="27" spans="1:19" ht="15" x14ac:dyDescent="0.2">
      <c r="A27" s="358"/>
      <c r="B27" s="799"/>
      <c r="C27" s="800"/>
      <c r="D27" s="800"/>
      <c r="E27" s="801"/>
      <c r="I27" s="5"/>
      <c r="J27" s="5"/>
      <c r="K27" s="358"/>
      <c r="L27" s="358"/>
      <c r="M27" s="358"/>
      <c r="N27" s="358"/>
      <c r="O27" s="358"/>
      <c r="P27" s="358"/>
      <c r="Q27" s="358"/>
      <c r="R27" s="358"/>
      <c r="S27" s="358"/>
    </row>
    <row r="28" spans="1:19" ht="15" x14ac:dyDescent="0.2">
      <c r="A28" s="358"/>
      <c r="I28" s="5"/>
      <c r="J28" s="5"/>
      <c r="K28" s="358"/>
      <c r="L28" s="358"/>
      <c r="M28" s="358"/>
      <c r="N28" s="358"/>
      <c r="O28" s="358"/>
      <c r="P28" s="358"/>
      <c r="Q28" s="358"/>
      <c r="R28" s="358"/>
      <c r="S28" s="358"/>
    </row>
    <row r="29" spans="1:19" ht="15" x14ac:dyDescent="0.2">
      <c r="A29" s="358"/>
      <c r="G29" s="5"/>
      <c r="H29" s="5"/>
      <c r="I29" s="358"/>
      <c r="J29" s="358"/>
      <c r="K29" s="358"/>
      <c r="L29" s="358"/>
      <c r="M29" s="358"/>
      <c r="N29" s="358"/>
      <c r="O29" s="358"/>
      <c r="P29" s="358"/>
      <c r="Q29" s="358"/>
    </row>
    <row r="30" spans="1:19" ht="45" x14ac:dyDescent="0.2">
      <c r="A30" s="358"/>
      <c r="B30" s="352" t="s">
        <v>250</v>
      </c>
      <c r="C30" s="352" t="s">
        <v>251</v>
      </c>
      <c r="D30" s="352" t="s">
        <v>252</v>
      </c>
      <c r="E30" s="466" t="s">
        <v>253</v>
      </c>
      <c r="F30" s="793"/>
      <c r="G30" s="793"/>
      <c r="H30" s="467"/>
      <c r="I30" s="352" t="s">
        <v>254</v>
      </c>
      <c r="J30" s="352" t="s">
        <v>255</v>
      </c>
      <c r="K30" s="358"/>
      <c r="L30" s="358"/>
      <c r="M30" s="358"/>
      <c r="N30" s="358"/>
      <c r="O30" s="358"/>
      <c r="P30" s="358"/>
      <c r="Q30" s="358"/>
      <c r="R30" s="358"/>
      <c r="S30" s="358"/>
    </row>
    <row r="31" spans="1:19" ht="15" x14ac:dyDescent="0.2">
      <c r="A31" s="358"/>
      <c r="B31" s="319">
        <f>IF('Prop A'!$B$1012="","",'Prop A'!$B$1012)</f>
        <v>1</v>
      </c>
      <c r="C31" s="319" t="str">
        <f>IF('Prop A'!$C$1012="","",'Prop A'!$C$1012)</f>
        <v/>
      </c>
      <c r="D31" s="319" t="str">
        <f>IF('Prop A'!$D$1012="","",'Prop A'!$D$1012)</f>
        <v/>
      </c>
      <c r="E31" s="462" t="str">
        <f>IF('Prop A'!$E$1012="","",'Prop A'!$E$1012)</f>
        <v/>
      </c>
      <c r="F31" s="802"/>
      <c r="G31" s="802"/>
      <c r="H31" s="463"/>
      <c r="I31" s="360" t="str">
        <f>IF('Prop A'!$G$1012="","",'Prop A'!$G$1012)</f>
        <v/>
      </c>
      <c r="J31" s="361" t="str">
        <f>IF('Prop A'!$H$1012="","",'Prop A'!$H$1012)</f>
        <v/>
      </c>
      <c r="K31" s="358"/>
      <c r="L31" s="358"/>
      <c r="M31" s="358"/>
      <c r="N31" s="358"/>
      <c r="O31" s="358"/>
      <c r="P31" s="358"/>
      <c r="Q31" s="358"/>
      <c r="R31" s="358"/>
      <c r="S31" s="358"/>
    </row>
    <row r="32" spans="1:19" ht="15" x14ac:dyDescent="0.2">
      <c r="A32" s="358"/>
      <c r="B32" s="319">
        <f>IF('Prop A'!$B$1013="","",'Prop A'!$B$1013)</f>
        <v>2</v>
      </c>
      <c r="C32" s="319" t="str">
        <f>IF('Prop A'!$C$1013="","",'Prop A'!$C$1013)</f>
        <v/>
      </c>
      <c r="D32" s="319" t="str">
        <f>IF('Prop A'!$D$1013="","",'Prop A'!$D$1013)</f>
        <v/>
      </c>
      <c r="E32" s="462" t="str">
        <f>IF('Prop A'!$E$1013="","",'Prop A'!$E$1013)</f>
        <v/>
      </c>
      <c r="F32" s="802" t="str">
        <f>IF('Prop A'!$D$1013="","",'Prop A'!$D$1013)</f>
        <v/>
      </c>
      <c r="G32" s="802" t="str">
        <f>IF('Prop A'!$D$1013="","",'Prop A'!$D$1013)</f>
        <v/>
      </c>
      <c r="H32" s="463" t="str">
        <f>IF('Prop A'!$D$1013="","",'Prop A'!$D$1013)</f>
        <v/>
      </c>
      <c r="I32" s="360" t="str">
        <f>IF('Prop A'!$G$1013="","",'Prop A'!$G$1013)</f>
        <v/>
      </c>
      <c r="J32" s="361" t="str">
        <f>IF('Prop A'!$H$1013="","",'Prop A'!$H$1013)</f>
        <v/>
      </c>
      <c r="K32" s="358"/>
      <c r="L32" s="358"/>
      <c r="M32" s="358"/>
      <c r="N32" s="358"/>
      <c r="O32" s="358"/>
      <c r="P32" s="358"/>
      <c r="Q32" s="358"/>
      <c r="R32" s="358"/>
      <c r="S32" s="358"/>
    </row>
    <row r="33" spans="1:19" ht="15" x14ac:dyDescent="0.2">
      <c r="A33" s="358"/>
      <c r="B33" s="319">
        <f>IF('Prop A'!$B$1014="","",'Prop A'!$B$1014)</f>
        <v>3</v>
      </c>
      <c r="C33" s="319" t="str">
        <f>IF('Prop A'!$C$1014="","",'Prop A'!$C$1014)</f>
        <v/>
      </c>
      <c r="D33" s="319" t="str">
        <f>IF('Prop A'!$D$1014="","",'Prop A'!$D$1014)</f>
        <v/>
      </c>
      <c r="E33" s="462" t="str">
        <f>IF('Prop A'!$E$1014="","",'Prop A'!$E$1014)</f>
        <v/>
      </c>
      <c r="F33" s="802" t="str">
        <f>IF('Prop A'!$D$1014="","",'Prop A'!$D$1014)</f>
        <v/>
      </c>
      <c r="G33" s="802" t="str">
        <f>IF('Prop A'!$D$1014="","",'Prop A'!$D$1014)</f>
        <v/>
      </c>
      <c r="H33" s="463" t="str">
        <f>IF('Prop A'!$D$1014="","",'Prop A'!$D$1014)</f>
        <v/>
      </c>
      <c r="I33" s="360" t="str">
        <f>IF('Prop A'!$G$1014="","",'Prop A'!$G$1014)</f>
        <v/>
      </c>
      <c r="J33" s="361" t="str">
        <f>IF('Prop A'!$H$1014="","",'Prop A'!$H$1014)</f>
        <v/>
      </c>
      <c r="K33" s="358"/>
      <c r="L33" s="358"/>
      <c r="M33" s="358"/>
      <c r="N33" s="358"/>
      <c r="O33" s="358"/>
      <c r="P33" s="358"/>
      <c r="Q33" s="358"/>
      <c r="R33" s="358"/>
      <c r="S33" s="358"/>
    </row>
    <row r="34" spans="1:19" ht="15" x14ac:dyDescent="0.2">
      <c r="A34" s="358"/>
      <c r="B34" s="319">
        <f>IF('Prop A'!$B$1015="","",'Prop A'!$B$1015)</f>
        <v>4</v>
      </c>
      <c r="C34" s="319" t="str">
        <f>IF('Prop A'!$C$1015="","",'Prop A'!$C$1015)</f>
        <v/>
      </c>
      <c r="D34" s="319" t="str">
        <f>IF('Prop A'!$D$1015="","",'Prop A'!$D$1015)</f>
        <v/>
      </c>
      <c r="E34" s="462" t="str">
        <f>IF('Prop A'!$E$1015="","",'Prop A'!$E$1015)</f>
        <v/>
      </c>
      <c r="F34" s="802" t="str">
        <f>IF('Prop A'!$D$1015="","",'Prop A'!$D$1015)</f>
        <v/>
      </c>
      <c r="G34" s="802" t="str">
        <f>IF('Prop A'!$D$1015="","",'Prop A'!$D$1015)</f>
        <v/>
      </c>
      <c r="H34" s="463" t="str">
        <f>IF('Prop A'!$D$1015="","",'Prop A'!$D$1015)</f>
        <v/>
      </c>
      <c r="I34" s="360" t="str">
        <f>IF('Prop A'!$G$1015="","",'Prop A'!$G$1015)</f>
        <v/>
      </c>
      <c r="J34" s="361" t="str">
        <f>IF('Prop A'!$H$1015="","",'Prop A'!$H$1015)</f>
        <v/>
      </c>
      <c r="K34" s="358"/>
      <c r="L34" s="358"/>
      <c r="M34" s="358"/>
      <c r="N34" s="358"/>
      <c r="O34" s="358"/>
      <c r="P34" s="358"/>
      <c r="Q34" s="358"/>
      <c r="R34" s="358"/>
      <c r="S34" s="358"/>
    </row>
    <row r="35" spans="1:19" ht="15" x14ac:dyDescent="0.2">
      <c r="A35" s="358"/>
      <c r="B35" s="319">
        <f>IF('Prop A'!$B$1016="","",'Prop A'!$B$1016)</f>
        <v>5</v>
      </c>
      <c r="C35" s="319" t="str">
        <f>IF('Prop A'!$C$1016="","",'Prop A'!$C$1016)</f>
        <v/>
      </c>
      <c r="D35" s="319" t="str">
        <f>IF('Prop A'!$D$1016="","",'Prop A'!$D$1016)</f>
        <v/>
      </c>
      <c r="E35" s="462" t="str">
        <f>IF('Prop A'!$E$1016="","",'Prop A'!$E$1016)</f>
        <v/>
      </c>
      <c r="F35" s="802" t="str">
        <f>IF('Prop A'!$D$1016="","",'Prop A'!$D$1016)</f>
        <v/>
      </c>
      <c r="G35" s="802" t="str">
        <f>IF('Prop A'!$D$1016="","",'Prop A'!$D$1016)</f>
        <v/>
      </c>
      <c r="H35" s="463" t="str">
        <f>IF('Prop A'!$D$1016="","",'Prop A'!$D$1016)</f>
        <v/>
      </c>
      <c r="I35" s="360" t="str">
        <f>IF('Prop A'!$G$1016="","",'Prop A'!$G$1016)</f>
        <v/>
      </c>
      <c r="J35" s="361" t="str">
        <f>IF('Prop A'!$H$1016="","",'Prop A'!$H$1016)</f>
        <v/>
      </c>
      <c r="K35" s="358"/>
      <c r="L35" s="358"/>
      <c r="M35" s="358"/>
      <c r="N35" s="358"/>
      <c r="O35" s="358"/>
      <c r="P35" s="358"/>
      <c r="Q35" s="358"/>
      <c r="R35" s="358"/>
      <c r="S35" s="358"/>
    </row>
    <row r="36" spans="1:19" x14ac:dyDescent="0.2">
      <c r="A36" s="45"/>
      <c r="B36" s="45"/>
      <c r="C36" s="45"/>
      <c r="D36" s="45"/>
      <c r="E36" s="45"/>
      <c r="F36" s="45"/>
      <c r="G36" s="45"/>
      <c r="H36" s="45"/>
      <c r="I36" s="45"/>
      <c r="J36" s="45"/>
      <c r="K36" s="45"/>
      <c r="L36" s="45"/>
    </row>
    <row r="37" spans="1:19" x14ac:dyDescent="0.2">
      <c r="A37" s="45"/>
      <c r="B37" s="45"/>
      <c r="C37" s="45"/>
      <c r="D37" s="45"/>
      <c r="E37" s="45"/>
      <c r="F37" s="45"/>
      <c r="G37" s="45"/>
      <c r="H37" s="45"/>
      <c r="I37" s="45"/>
      <c r="J37" s="45"/>
      <c r="K37" s="45"/>
      <c r="L37" s="45"/>
    </row>
    <row r="38" spans="1:19" ht="15.75" thickBot="1" x14ac:dyDescent="0.25">
      <c r="A38" s="769" t="str">
        <f>CONCATENATE("Proponente: ",'Prop B'!$E$8)</f>
        <v>Proponente: E&amp;Y/SAP</v>
      </c>
      <c r="B38" s="769"/>
      <c r="C38" s="769"/>
      <c r="D38" s="769"/>
      <c r="E38" s="769"/>
      <c r="F38" s="769"/>
      <c r="G38" s="769"/>
      <c r="H38" s="769"/>
      <c r="I38" s="769"/>
      <c r="J38" s="769"/>
      <c r="K38" s="769"/>
      <c r="L38" s="769"/>
      <c r="M38" s="769"/>
      <c r="N38" s="769"/>
      <c r="O38" s="769"/>
      <c r="P38" s="769"/>
      <c r="Q38" s="769"/>
    </row>
    <row r="39" spans="1:19" ht="15" x14ac:dyDescent="0.2">
      <c r="A39" s="358"/>
      <c r="B39" s="358"/>
      <c r="C39" s="358"/>
      <c r="D39" s="358"/>
      <c r="E39" s="358"/>
      <c r="F39" s="358"/>
      <c r="G39" s="358"/>
      <c r="H39" s="358"/>
      <c r="I39" s="358"/>
      <c r="J39" s="358"/>
      <c r="K39" s="358"/>
      <c r="L39" s="358"/>
      <c r="M39" s="358"/>
      <c r="N39" s="358"/>
      <c r="O39" s="358"/>
      <c r="P39" s="358"/>
      <c r="Q39" s="358"/>
      <c r="R39" s="358"/>
    </row>
    <row r="40" spans="1:19" ht="15" customHeight="1" x14ac:dyDescent="0.2">
      <c r="A40" s="358"/>
      <c r="B40" s="466" t="s">
        <v>230</v>
      </c>
      <c r="C40" s="793"/>
      <c r="D40" s="793"/>
      <c r="E40" s="467"/>
      <c r="G40" s="464" t="s">
        <v>248</v>
      </c>
      <c r="H40" s="464"/>
      <c r="I40" s="5"/>
      <c r="J40" s="352" t="s">
        <v>249</v>
      </c>
      <c r="K40" s="358"/>
      <c r="L40" s="358"/>
      <c r="M40" s="358"/>
      <c r="N40" s="358"/>
      <c r="O40" s="358"/>
      <c r="P40" s="358"/>
      <c r="Q40" s="358"/>
      <c r="R40" s="358"/>
      <c r="S40" s="358"/>
    </row>
    <row r="41" spans="1:19" ht="15" customHeight="1" x14ac:dyDescent="0.2">
      <c r="A41" s="358"/>
      <c r="B41" s="794" t="str">
        <f>IF('Prop B'!$B$1005="","",'Prop B'!$B$1005)</f>
        <v/>
      </c>
      <c r="C41" s="795"/>
      <c r="D41" s="795"/>
      <c r="E41" s="796"/>
      <c r="G41" s="465" t="str">
        <f>IF('Prop B'!$E$1005="","",'Prop B'!$E$1005)</f>
        <v/>
      </c>
      <c r="H41" s="465"/>
      <c r="I41" s="5"/>
      <c r="J41" s="359" t="str">
        <f>IF('Prop B'!$H$1005="","",'Prop B'!$H$1005)</f>
        <v/>
      </c>
      <c r="K41" s="358"/>
      <c r="L41" s="358"/>
      <c r="M41" s="358"/>
      <c r="N41" s="358"/>
      <c r="O41" s="358"/>
      <c r="P41" s="358"/>
      <c r="Q41" s="358"/>
      <c r="R41" s="358"/>
      <c r="S41" s="358"/>
    </row>
    <row r="42" spans="1:19" ht="15" x14ac:dyDescent="0.2">
      <c r="A42" s="358"/>
      <c r="B42" s="797"/>
      <c r="C42" s="432"/>
      <c r="D42" s="432"/>
      <c r="E42" s="798"/>
      <c r="I42" s="5"/>
      <c r="J42" s="5"/>
      <c r="K42" s="358"/>
      <c r="L42" s="358"/>
      <c r="M42" s="358"/>
      <c r="N42" s="358"/>
      <c r="O42" s="358"/>
      <c r="P42" s="358"/>
      <c r="Q42" s="358"/>
      <c r="R42" s="358"/>
      <c r="S42" s="358"/>
    </row>
    <row r="43" spans="1:19" ht="15" x14ac:dyDescent="0.2">
      <c r="A43" s="358"/>
      <c r="B43" s="797"/>
      <c r="C43" s="432"/>
      <c r="D43" s="432"/>
      <c r="E43" s="798"/>
      <c r="I43" s="5"/>
      <c r="J43" s="5"/>
      <c r="K43" s="358"/>
      <c r="L43" s="358"/>
      <c r="M43" s="358"/>
      <c r="N43" s="358"/>
      <c r="O43" s="358"/>
      <c r="P43" s="358"/>
      <c r="Q43" s="358"/>
      <c r="R43" s="358"/>
      <c r="S43" s="358"/>
    </row>
    <row r="44" spans="1:19" ht="15" x14ac:dyDescent="0.2">
      <c r="A44" s="358"/>
      <c r="B44" s="799"/>
      <c r="C44" s="800"/>
      <c r="D44" s="800"/>
      <c r="E44" s="801"/>
      <c r="I44" s="5"/>
      <c r="J44" s="5"/>
      <c r="K44" s="358"/>
      <c r="L44" s="358"/>
      <c r="M44" s="358"/>
      <c r="N44" s="358"/>
      <c r="O44" s="358"/>
      <c r="P44" s="358"/>
      <c r="Q44" s="358"/>
      <c r="R44" s="358"/>
      <c r="S44" s="358"/>
    </row>
    <row r="45" spans="1:19" ht="15" x14ac:dyDescent="0.2">
      <c r="A45" s="358"/>
      <c r="I45" s="5"/>
      <c r="J45" s="5"/>
      <c r="K45" s="358"/>
      <c r="L45" s="358"/>
      <c r="M45" s="358"/>
      <c r="N45" s="358"/>
      <c r="O45" s="358"/>
      <c r="P45" s="358"/>
      <c r="Q45" s="358"/>
      <c r="R45" s="358"/>
      <c r="S45" s="358"/>
    </row>
    <row r="46" spans="1:19" ht="15" x14ac:dyDescent="0.2">
      <c r="A46" s="358"/>
      <c r="G46" s="5"/>
      <c r="H46" s="5"/>
      <c r="I46" s="358"/>
      <c r="J46" s="358"/>
      <c r="K46" s="358"/>
      <c r="L46" s="358"/>
      <c r="M46" s="358"/>
      <c r="N46" s="358"/>
      <c r="O46" s="358"/>
      <c r="P46" s="358"/>
      <c r="Q46" s="358"/>
    </row>
    <row r="47" spans="1:19" ht="45" x14ac:dyDescent="0.2">
      <c r="A47" s="358"/>
      <c r="B47" s="352" t="s">
        <v>250</v>
      </c>
      <c r="C47" s="352" t="s">
        <v>251</v>
      </c>
      <c r="D47" s="352" t="s">
        <v>252</v>
      </c>
      <c r="E47" s="466" t="s">
        <v>253</v>
      </c>
      <c r="F47" s="793"/>
      <c r="G47" s="793"/>
      <c r="H47" s="467"/>
      <c r="I47" s="352" t="s">
        <v>254</v>
      </c>
      <c r="J47" s="352" t="s">
        <v>255</v>
      </c>
      <c r="K47" s="358"/>
      <c r="L47" s="358"/>
      <c r="M47" s="358"/>
      <c r="N47" s="358"/>
      <c r="O47" s="358"/>
      <c r="P47" s="358"/>
      <c r="Q47" s="358"/>
      <c r="R47" s="358"/>
      <c r="S47" s="358"/>
    </row>
    <row r="48" spans="1:19" ht="15" x14ac:dyDescent="0.2">
      <c r="A48" s="358"/>
      <c r="B48" s="319">
        <f>IF('Prop B'!$B1012="","",'Prop B'!$B1012)</f>
        <v>1</v>
      </c>
      <c r="C48" s="319" t="str">
        <f>IF('Prop B'!$C1012="","",'Prop B'!$C1012)</f>
        <v/>
      </c>
      <c r="D48" s="319" t="str">
        <f>IF('Prop B'!$D1012="","",'Prop B'!$D1012)</f>
        <v/>
      </c>
      <c r="E48" s="462" t="str">
        <f>IF('Prop B'!$E1012="","",'Prop B'!$E1012)</f>
        <v/>
      </c>
      <c r="F48" s="802"/>
      <c r="G48" s="802"/>
      <c r="H48" s="463"/>
      <c r="I48" s="360" t="str">
        <f>IF('Prop B'!$G1012="","",'Prop B'!$G1012)</f>
        <v/>
      </c>
      <c r="J48" s="361" t="str">
        <f>IF('Prop B'!$H1012="","",'Prop B'!$H1012)</f>
        <v/>
      </c>
      <c r="K48" s="358"/>
      <c r="L48" s="358"/>
      <c r="M48" s="358"/>
      <c r="N48" s="358"/>
      <c r="O48" s="358"/>
      <c r="P48" s="358"/>
      <c r="Q48" s="358"/>
      <c r="R48" s="358"/>
      <c r="S48" s="358"/>
    </row>
    <row r="49" spans="1:19" ht="15" x14ac:dyDescent="0.2">
      <c r="A49" s="358"/>
      <c r="B49" s="319">
        <f>IF('Prop B'!$B1013="","",'Prop B'!$B1013)</f>
        <v>2</v>
      </c>
      <c r="C49" s="319" t="str">
        <f>IF('Prop B'!$C1013="","",'Prop B'!$C1013)</f>
        <v/>
      </c>
      <c r="D49" s="319" t="str">
        <f>IF('Prop B'!$D1013="","",'Prop B'!$D1013)</f>
        <v/>
      </c>
      <c r="E49" s="462" t="str">
        <f>IF('Prop B'!$E1013="","",'Prop B'!$E1013)</f>
        <v/>
      </c>
      <c r="F49" s="802"/>
      <c r="G49" s="802"/>
      <c r="H49" s="463"/>
      <c r="I49" s="360" t="str">
        <f>IF('Prop B'!$G1013="","",'Prop B'!$G1013)</f>
        <v/>
      </c>
      <c r="J49" s="361" t="str">
        <f>IF('Prop B'!$H1013="","",'Prop B'!$H1013)</f>
        <v/>
      </c>
      <c r="K49" s="358"/>
      <c r="L49" s="358"/>
      <c r="M49" s="358"/>
      <c r="N49" s="358"/>
      <c r="O49" s="358"/>
      <c r="P49" s="358"/>
      <c r="Q49" s="358"/>
      <c r="R49" s="358"/>
      <c r="S49" s="358"/>
    </row>
    <row r="50" spans="1:19" ht="15" x14ac:dyDescent="0.2">
      <c r="A50" s="358"/>
      <c r="B50" s="319">
        <f>IF('Prop B'!$B1014="","",'Prop B'!$B1014)</f>
        <v>3</v>
      </c>
      <c r="C50" s="319" t="str">
        <f>IF('Prop B'!$C1014="","",'Prop B'!$C1014)</f>
        <v/>
      </c>
      <c r="D50" s="319" t="str">
        <f>IF('Prop B'!$D1014="","",'Prop B'!$D1014)</f>
        <v/>
      </c>
      <c r="E50" s="462" t="str">
        <f>IF('Prop B'!$E1014="","",'Prop B'!$E1014)</f>
        <v/>
      </c>
      <c r="F50" s="802"/>
      <c r="G50" s="802"/>
      <c r="H50" s="463"/>
      <c r="I50" s="360" t="str">
        <f>IF('Prop B'!$G1014="","",'Prop B'!$G1014)</f>
        <v/>
      </c>
      <c r="J50" s="361" t="str">
        <f>IF('Prop B'!$H1014="","",'Prop B'!$H1014)</f>
        <v/>
      </c>
      <c r="K50" s="358"/>
      <c r="L50" s="358"/>
      <c r="M50" s="358"/>
      <c r="N50" s="358"/>
      <c r="O50" s="358"/>
      <c r="P50" s="358"/>
      <c r="Q50" s="358"/>
      <c r="R50" s="358"/>
      <c r="S50" s="358"/>
    </row>
    <row r="51" spans="1:19" ht="15" x14ac:dyDescent="0.2">
      <c r="A51" s="358"/>
      <c r="B51" s="319">
        <f>IF('Prop B'!$B1015="","",'Prop B'!$B1015)</f>
        <v>4</v>
      </c>
      <c r="C51" s="319" t="str">
        <f>IF('Prop B'!$C1015="","",'Prop B'!$C1015)</f>
        <v/>
      </c>
      <c r="D51" s="319" t="str">
        <f>IF('Prop B'!$D1015="","",'Prop B'!$D1015)</f>
        <v/>
      </c>
      <c r="E51" s="462" t="str">
        <f>IF('Prop B'!$E1015="","",'Prop B'!$E1015)</f>
        <v/>
      </c>
      <c r="F51" s="802"/>
      <c r="G51" s="802"/>
      <c r="H51" s="463"/>
      <c r="I51" s="360" t="str">
        <f>IF('Prop B'!$G1015="","",'Prop B'!$G1015)</f>
        <v/>
      </c>
      <c r="J51" s="361" t="str">
        <f>IF('Prop B'!$H1015="","",'Prop B'!$H1015)</f>
        <v/>
      </c>
      <c r="K51" s="358"/>
      <c r="L51" s="358"/>
      <c r="M51" s="358"/>
      <c r="N51" s="358"/>
      <c r="O51" s="358"/>
      <c r="P51" s="358"/>
      <c r="Q51" s="358"/>
      <c r="R51" s="358"/>
      <c r="S51" s="358"/>
    </row>
    <row r="52" spans="1:19" ht="15" x14ac:dyDescent="0.2">
      <c r="A52" s="358"/>
      <c r="B52" s="319">
        <f>IF('Prop B'!$B1016="","",'Prop B'!$B1016)</f>
        <v>5</v>
      </c>
      <c r="C52" s="319" t="str">
        <f>IF('Prop B'!$C1016="","",'Prop B'!$C1016)</f>
        <v/>
      </c>
      <c r="D52" s="319" t="str">
        <f>IF('Prop B'!$D1016="","",'Prop B'!$D1016)</f>
        <v/>
      </c>
      <c r="E52" s="462" t="str">
        <f>IF('Prop B'!$E1016="","",'Prop B'!$E1016)</f>
        <v/>
      </c>
      <c r="F52" s="802"/>
      <c r="G52" s="802"/>
      <c r="H52" s="463"/>
      <c r="I52" s="360" t="str">
        <f>IF('Prop B'!$G1016="","",'Prop B'!$G1016)</f>
        <v/>
      </c>
      <c r="J52" s="361" t="str">
        <f>IF('Prop B'!$H1016="","",'Prop B'!$H1016)</f>
        <v/>
      </c>
      <c r="K52" s="358"/>
      <c r="L52" s="358"/>
      <c r="M52" s="358"/>
      <c r="N52" s="358"/>
      <c r="O52" s="358"/>
      <c r="P52" s="358"/>
      <c r="Q52" s="358"/>
      <c r="R52" s="358"/>
      <c r="S52" s="358"/>
    </row>
    <row r="53" spans="1:19" x14ac:dyDescent="0.2">
      <c r="A53" s="45"/>
      <c r="B53" s="45"/>
      <c r="C53" s="45"/>
      <c r="D53" s="45"/>
      <c r="E53" s="45"/>
      <c r="F53" s="45"/>
      <c r="G53" s="45"/>
      <c r="H53" s="45"/>
      <c r="I53" s="45"/>
      <c r="J53" s="45"/>
      <c r="K53" s="45"/>
      <c r="L53" s="45"/>
    </row>
    <row r="54" spans="1:19" x14ac:dyDescent="0.2">
      <c r="A54" s="45"/>
      <c r="B54" s="45"/>
      <c r="C54" s="45"/>
      <c r="D54" s="45"/>
      <c r="E54" s="45"/>
      <c r="F54" s="45"/>
      <c r="G54" s="45"/>
      <c r="H54" s="45"/>
      <c r="I54" s="45"/>
      <c r="J54" s="45"/>
      <c r="K54" s="45"/>
      <c r="L54" s="45"/>
    </row>
    <row r="55" spans="1:19" ht="15.75" thickBot="1" x14ac:dyDescent="0.25">
      <c r="A55" s="769" t="str">
        <f>CONCATENATE("Proponente: ",'Prop C'!$E$8)</f>
        <v>Proponente: SAS</v>
      </c>
      <c r="B55" s="769"/>
      <c r="C55" s="769"/>
      <c r="D55" s="769"/>
      <c r="E55" s="769"/>
      <c r="F55" s="769"/>
      <c r="G55" s="769"/>
      <c r="H55" s="769"/>
      <c r="I55" s="769"/>
      <c r="J55" s="769"/>
      <c r="K55" s="769"/>
      <c r="L55" s="769"/>
      <c r="M55" s="769"/>
      <c r="N55" s="769"/>
      <c r="O55" s="769"/>
      <c r="P55" s="769"/>
      <c r="Q55" s="769"/>
    </row>
    <row r="56" spans="1:19" ht="15" x14ac:dyDescent="0.2">
      <c r="A56" s="358"/>
      <c r="B56" s="358"/>
      <c r="C56" s="358"/>
      <c r="D56" s="358"/>
      <c r="E56" s="358"/>
      <c r="F56" s="358"/>
      <c r="G56" s="358"/>
      <c r="H56" s="358"/>
      <c r="I56" s="358"/>
      <c r="J56" s="358"/>
      <c r="K56" s="358"/>
      <c r="L56" s="358"/>
      <c r="M56" s="358"/>
      <c r="N56" s="358"/>
      <c r="O56" s="358"/>
      <c r="P56" s="358"/>
      <c r="Q56" s="358"/>
      <c r="R56" s="358"/>
    </row>
    <row r="57" spans="1:19" ht="15" customHeight="1" x14ac:dyDescent="0.2">
      <c r="A57" s="358"/>
      <c r="B57" s="466" t="s">
        <v>272</v>
      </c>
      <c r="C57" s="793"/>
      <c r="D57" s="793"/>
      <c r="E57" s="467"/>
      <c r="G57" s="464" t="s">
        <v>248</v>
      </c>
      <c r="H57" s="464"/>
      <c r="I57" s="5"/>
      <c r="J57" s="352" t="s">
        <v>249</v>
      </c>
      <c r="K57" s="358"/>
      <c r="L57" s="358"/>
      <c r="M57" s="358"/>
      <c r="N57" s="358"/>
      <c r="O57" s="358"/>
      <c r="P57" s="358"/>
      <c r="Q57" s="358"/>
      <c r="R57" s="358"/>
      <c r="S57" s="358"/>
    </row>
    <row r="58" spans="1:19" ht="15" customHeight="1" x14ac:dyDescent="0.2">
      <c r="A58" s="358"/>
      <c r="B58" s="794" t="str">
        <f>IF('Prop C'!$B$1005="","",'Prop C'!$B$1005)</f>
        <v/>
      </c>
      <c r="C58" s="795"/>
      <c r="D58" s="795"/>
      <c r="E58" s="796"/>
      <c r="G58" s="465" t="str">
        <f>IF('Prop C'!$E$1005="","",'Prop C'!$E$1005)</f>
        <v/>
      </c>
      <c r="H58" s="465"/>
      <c r="I58" s="5"/>
      <c r="J58" s="359" t="str">
        <f>IF('Prop C'!$H$1005="","",'Prop C'!$H$1005)</f>
        <v/>
      </c>
      <c r="K58" s="358"/>
      <c r="L58" s="358"/>
      <c r="M58" s="358"/>
      <c r="N58" s="358"/>
      <c r="O58" s="358"/>
      <c r="P58" s="358"/>
      <c r="Q58" s="358"/>
      <c r="R58" s="358"/>
      <c r="S58" s="358"/>
    </row>
    <row r="59" spans="1:19" ht="15" x14ac:dyDescent="0.2">
      <c r="A59" s="358"/>
      <c r="B59" s="797"/>
      <c r="C59" s="432"/>
      <c r="D59" s="432"/>
      <c r="E59" s="798"/>
      <c r="I59" s="5"/>
      <c r="J59" s="5"/>
      <c r="K59" s="358"/>
      <c r="L59" s="358"/>
      <c r="M59" s="358"/>
      <c r="N59" s="358"/>
      <c r="O59" s="358"/>
      <c r="P59" s="358"/>
      <c r="Q59" s="358"/>
      <c r="R59" s="358"/>
      <c r="S59" s="358"/>
    </row>
    <row r="60" spans="1:19" ht="15" x14ac:dyDescent="0.2">
      <c r="A60" s="358"/>
      <c r="B60" s="797"/>
      <c r="C60" s="432"/>
      <c r="D60" s="432"/>
      <c r="E60" s="798"/>
      <c r="I60" s="5"/>
      <c r="J60" s="5"/>
      <c r="K60" s="358"/>
      <c r="L60" s="358"/>
      <c r="M60" s="358"/>
      <c r="N60" s="358"/>
      <c r="O60" s="358"/>
      <c r="P60" s="358"/>
      <c r="Q60" s="358"/>
      <c r="R60" s="358"/>
      <c r="S60" s="358"/>
    </row>
    <row r="61" spans="1:19" ht="15" x14ac:dyDescent="0.2">
      <c r="A61" s="358"/>
      <c r="B61" s="799"/>
      <c r="C61" s="800"/>
      <c r="D61" s="800"/>
      <c r="E61" s="801"/>
      <c r="I61" s="5"/>
      <c r="J61" s="5"/>
      <c r="K61" s="358"/>
      <c r="L61" s="358"/>
      <c r="M61" s="358"/>
      <c r="N61" s="358"/>
      <c r="O61" s="358"/>
      <c r="P61" s="358"/>
      <c r="Q61" s="358"/>
      <c r="R61" s="358"/>
      <c r="S61" s="358"/>
    </row>
    <row r="62" spans="1:19" ht="15" x14ac:dyDescent="0.2">
      <c r="A62" s="358"/>
      <c r="I62" s="5"/>
      <c r="J62" s="5"/>
      <c r="K62" s="358"/>
      <c r="L62" s="358"/>
      <c r="M62" s="358"/>
      <c r="N62" s="358"/>
      <c r="O62" s="358"/>
      <c r="P62" s="358"/>
      <c r="Q62" s="358"/>
      <c r="R62" s="358"/>
      <c r="S62" s="358"/>
    </row>
    <row r="63" spans="1:19" ht="15" x14ac:dyDescent="0.2">
      <c r="A63" s="358"/>
      <c r="G63" s="5"/>
      <c r="H63" s="5"/>
      <c r="I63" s="358"/>
      <c r="J63" s="358"/>
      <c r="K63" s="358"/>
      <c r="L63" s="358"/>
      <c r="M63" s="358"/>
      <c r="N63" s="358"/>
      <c r="O63" s="358"/>
      <c r="P63" s="358"/>
      <c r="Q63" s="358"/>
    </row>
    <row r="64" spans="1:19" ht="45" x14ac:dyDescent="0.2">
      <c r="A64" s="358"/>
      <c r="B64" s="352" t="s">
        <v>250</v>
      </c>
      <c r="C64" s="352" t="s">
        <v>251</v>
      </c>
      <c r="D64" s="352" t="s">
        <v>252</v>
      </c>
      <c r="E64" s="466" t="s">
        <v>253</v>
      </c>
      <c r="F64" s="793"/>
      <c r="G64" s="793"/>
      <c r="H64" s="467"/>
      <c r="I64" s="352" t="s">
        <v>254</v>
      </c>
      <c r="J64" s="352" t="s">
        <v>255</v>
      </c>
      <c r="K64" s="358"/>
      <c r="L64" s="358"/>
      <c r="M64" s="358"/>
      <c r="N64" s="358"/>
      <c r="O64" s="358"/>
      <c r="P64" s="358"/>
      <c r="Q64" s="358"/>
      <c r="R64" s="358"/>
      <c r="S64" s="358"/>
    </row>
    <row r="65" spans="1:19" ht="15" x14ac:dyDescent="0.2">
      <c r="A65" s="358"/>
      <c r="B65" s="319">
        <f>IF('Prop C'!$B1012="","",'Prop C'!$B1012)</f>
        <v>1</v>
      </c>
      <c r="C65" s="319" t="str">
        <f>IF('Prop C'!$C1012="","",'Prop C'!$C1012)</f>
        <v/>
      </c>
      <c r="D65" s="319" t="str">
        <f>IF('Prop C'!$D1012="","",'Prop C'!$D1012)</f>
        <v/>
      </c>
      <c r="E65" s="462" t="str">
        <f>IF('Prop C'!$E1012="","",'Prop C'!$E1012)</f>
        <v/>
      </c>
      <c r="F65" s="802"/>
      <c r="G65" s="802"/>
      <c r="H65" s="463"/>
      <c r="I65" s="360" t="str">
        <f>IF('Prop C'!$G1012="","",'Prop C'!$G1012)</f>
        <v/>
      </c>
      <c r="J65" s="361" t="str">
        <f>IF('Prop C'!$H1012="","",'Prop C'!$H1012)</f>
        <v/>
      </c>
      <c r="K65" s="358"/>
      <c r="L65" s="358"/>
      <c r="M65" s="358"/>
      <c r="N65" s="358"/>
      <c r="O65" s="358"/>
      <c r="P65" s="358"/>
      <c r="Q65" s="358"/>
      <c r="R65" s="358"/>
      <c r="S65" s="358"/>
    </row>
    <row r="66" spans="1:19" ht="15" x14ac:dyDescent="0.2">
      <c r="A66" s="358"/>
      <c r="B66" s="319">
        <f>IF('Prop C'!$B1013="","",'Prop C'!$B1013)</f>
        <v>2</v>
      </c>
      <c r="C66" s="319" t="str">
        <f>IF('Prop C'!$C1013="","",'Prop C'!$C1013)</f>
        <v/>
      </c>
      <c r="D66" s="319" t="str">
        <f>IF('Prop C'!$D1013="","",'Prop C'!$D1013)</f>
        <v/>
      </c>
      <c r="E66" s="462" t="str">
        <f>IF('Prop C'!$E1013="","",'Prop C'!$E1013)</f>
        <v/>
      </c>
      <c r="F66" s="802"/>
      <c r="G66" s="802"/>
      <c r="H66" s="463"/>
      <c r="I66" s="360" t="str">
        <f>IF('Prop C'!$G1013="","",'Prop C'!$G1013)</f>
        <v/>
      </c>
      <c r="J66" s="361" t="str">
        <f>IF('Prop C'!$H1013="","",'Prop C'!$H1013)</f>
        <v/>
      </c>
      <c r="K66" s="358"/>
      <c r="L66" s="358"/>
      <c r="M66" s="358"/>
      <c r="N66" s="358"/>
      <c r="O66" s="358"/>
      <c r="P66" s="358"/>
      <c r="Q66" s="358"/>
      <c r="R66" s="358"/>
      <c r="S66" s="358"/>
    </row>
    <row r="67" spans="1:19" ht="15" x14ac:dyDescent="0.2">
      <c r="A67" s="358"/>
      <c r="B67" s="319">
        <f>IF('Prop C'!$B1014="","",'Prop C'!$B1014)</f>
        <v>3</v>
      </c>
      <c r="C67" s="319" t="str">
        <f>IF('Prop C'!$C1014="","",'Prop C'!$C1014)</f>
        <v/>
      </c>
      <c r="D67" s="319" t="str">
        <f>IF('Prop C'!$D1014="","",'Prop C'!$D1014)</f>
        <v/>
      </c>
      <c r="E67" s="462" t="str">
        <f>IF('Prop C'!$E1014="","",'Prop C'!$E1014)</f>
        <v/>
      </c>
      <c r="F67" s="802"/>
      <c r="G67" s="802"/>
      <c r="H67" s="463"/>
      <c r="I67" s="360" t="str">
        <f>IF('Prop C'!$G1014="","",'Prop C'!$G1014)</f>
        <v/>
      </c>
      <c r="J67" s="361" t="str">
        <f>IF('Prop C'!$H1014="","",'Prop C'!$H1014)</f>
        <v/>
      </c>
      <c r="K67" s="358"/>
      <c r="L67" s="358"/>
      <c r="M67" s="358"/>
      <c r="N67" s="358"/>
      <c r="O67" s="358"/>
      <c r="P67" s="358"/>
      <c r="Q67" s="358"/>
      <c r="R67" s="358"/>
      <c r="S67" s="358"/>
    </row>
    <row r="68" spans="1:19" ht="15" x14ac:dyDescent="0.2">
      <c r="A68" s="358"/>
      <c r="B68" s="319">
        <f>IF('Prop C'!$B1015="","",'Prop C'!$B1015)</f>
        <v>4</v>
      </c>
      <c r="C68" s="319" t="str">
        <f>IF('Prop C'!$C1015="","",'Prop C'!$C1015)</f>
        <v/>
      </c>
      <c r="D68" s="319" t="str">
        <f>IF('Prop C'!$D1015="","",'Prop C'!$D1015)</f>
        <v/>
      </c>
      <c r="E68" s="462" t="str">
        <f>IF('Prop C'!$E1015="","",'Prop C'!$E1015)</f>
        <v/>
      </c>
      <c r="F68" s="802"/>
      <c r="G68" s="802"/>
      <c r="H68" s="463"/>
      <c r="I68" s="360" t="str">
        <f>IF('Prop C'!$G1015="","",'Prop C'!$G1015)</f>
        <v/>
      </c>
      <c r="J68" s="361" t="str">
        <f>IF('Prop C'!$H1015="","",'Prop C'!$H1015)</f>
        <v/>
      </c>
      <c r="K68" s="358"/>
      <c r="L68" s="358"/>
      <c r="M68" s="358"/>
      <c r="N68" s="358"/>
      <c r="O68" s="358"/>
      <c r="P68" s="358"/>
      <c r="Q68" s="358"/>
      <c r="R68" s="358"/>
      <c r="S68" s="358"/>
    </row>
    <row r="69" spans="1:19" ht="15" x14ac:dyDescent="0.2">
      <c r="A69" s="358"/>
      <c r="B69" s="319">
        <f>IF('Prop C'!$B1016="","",'Prop C'!$B1016)</f>
        <v>5</v>
      </c>
      <c r="C69" s="319" t="str">
        <f>IF('Prop C'!$C1016="","",'Prop C'!$C1016)</f>
        <v/>
      </c>
      <c r="D69" s="319" t="str">
        <f>IF('Prop C'!$D1016="","",'Prop C'!$D1016)</f>
        <v/>
      </c>
      <c r="E69" s="462" t="str">
        <f>IF('Prop C'!$E1016="","",'Prop C'!$E1016)</f>
        <v/>
      </c>
      <c r="F69" s="802"/>
      <c r="G69" s="802"/>
      <c r="H69" s="463"/>
      <c r="I69" s="360" t="str">
        <f>IF('Prop C'!$G1016="","",'Prop C'!$G1016)</f>
        <v/>
      </c>
      <c r="J69" s="361" t="str">
        <f>IF('Prop C'!$H1016="","",'Prop C'!$H1016)</f>
        <v/>
      </c>
      <c r="K69" s="358"/>
      <c r="L69" s="358"/>
      <c r="M69" s="358"/>
      <c r="N69" s="358"/>
      <c r="O69" s="358"/>
      <c r="P69" s="358"/>
      <c r="Q69" s="358"/>
      <c r="R69" s="358"/>
      <c r="S69" s="358"/>
    </row>
    <row r="70" spans="1:19" x14ac:dyDescent="0.2">
      <c r="A70" s="45"/>
      <c r="B70" s="45"/>
      <c r="C70" s="45"/>
      <c r="D70" s="45"/>
      <c r="E70" s="45"/>
      <c r="F70" s="45"/>
      <c r="G70" s="45"/>
      <c r="H70" s="45"/>
      <c r="I70" s="45"/>
      <c r="J70" s="45"/>
      <c r="K70" s="45"/>
      <c r="L70" s="45"/>
    </row>
    <row r="71" spans="1:19" x14ac:dyDescent="0.2">
      <c r="A71" s="45"/>
      <c r="B71" s="45"/>
      <c r="C71" s="45"/>
      <c r="D71" s="45"/>
      <c r="E71" s="45"/>
      <c r="F71" s="45"/>
      <c r="G71" s="45"/>
      <c r="H71" s="45"/>
      <c r="I71" s="45"/>
      <c r="J71" s="45"/>
      <c r="K71" s="45"/>
      <c r="L71" s="45"/>
    </row>
    <row r="72" spans="1:19" ht="15.75" thickBot="1" x14ac:dyDescent="0.25">
      <c r="A72" s="769" t="str">
        <f>CONCATENATE("Proponente: ",'Prop D'!$E$8)</f>
        <v>Proponente: Telemont/HPE</v>
      </c>
      <c r="B72" s="769"/>
      <c r="C72" s="769"/>
      <c r="D72" s="769"/>
      <c r="E72" s="769"/>
      <c r="F72" s="769"/>
      <c r="G72" s="769"/>
      <c r="H72" s="769"/>
      <c r="I72" s="769"/>
      <c r="J72" s="769"/>
      <c r="K72" s="769"/>
      <c r="L72" s="769"/>
      <c r="M72" s="769"/>
      <c r="N72" s="769"/>
      <c r="O72" s="769"/>
      <c r="P72" s="769"/>
      <c r="Q72" s="769"/>
    </row>
    <row r="73" spans="1:19" ht="15" x14ac:dyDescent="0.2">
      <c r="A73" s="358"/>
      <c r="B73" s="358"/>
      <c r="C73" s="358"/>
      <c r="D73" s="358"/>
      <c r="E73" s="358"/>
      <c r="F73" s="358"/>
      <c r="G73" s="358"/>
      <c r="H73" s="358"/>
      <c r="I73" s="358"/>
      <c r="J73" s="358"/>
      <c r="K73" s="358"/>
      <c r="L73" s="358"/>
      <c r="M73" s="358"/>
      <c r="N73" s="358"/>
      <c r="O73" s="358"/>
      <c r="P73" s="358"/>
      <c r="Q73" s="358"/>
      <c r="R73" s="358"/>
    </row>
    <row r="74" spans="1:19" ht="15" customHeight="1" x14ac:dyDescent="0.2">
      <c r="A74" s="358"/>
      <c r="B74" s="466" t="s">
        <v>230</v>
      </c>
      <c r="C74" s="793"/>
      <c r="D74" s="793"/>
      <c r="E74" s="467"/>
      <c r="G74" s="464" t="s">
        <v>248</v>
      </c>
      <c r="H74" s="464"/>
      <c r="I74" s="5"/>
      <c r="J74" s="352" t="s">
        <v>249</v>
      </c>
      <c r="K74" s="358"/>
      <c r="L74" s="358"/>
      <c r="M74" s="358"/>
      <c r="N74" s="358"/>
      <c r="O74" s="358"/>
      <c r="P74" s="358"/>
      <c r="Q74" s="358"/>
      <c r="R74" s="358"/>
      <c r="S74" s="358"/>
    </row>
    <row r="75" spans="1:19" ht="15" customHeight="1" x14ac:dyDescent="0.2">
      <c r="A75" s="358"/>
      <c r="B75" s="794" t="str">
        <f>IF('Prop D'!$B$1005="","",'Prop D'!$B$1005)</f>
        <v/>
      </c>
      <c r="C75" s="795"/>
      <c r="D75" s="795"/>
      <c r="E75" s="796"/>
      <c r="G75" s="465" t="str">
        <f>IF('Prop D'!$E$1005="","",'Prop D'!$E$1005)</f>
        <v/>
      </c>
      <c r="H75" s="465"/>
      <c r="I75" s="5"/>
      <c r="J75" s="359" t="str">
        <f>IF('Prop D'!$H$1005="","",'Prop D'!$H$1005)</f>
        <v/>
      </c>
      <c r="K75" s="358"/>
      <c r="L75" s="358"/>
      <c r="M75" s="358"/>
      <c r="N75" s="358"/>
      <c r="O75" s="358"/>
      <c r="P75" s="358"/>
      <c r="Q75" s="358"/>
      <c r="R75" s="358"/>
      <c r="S75" s="358"/>
    </row>
    <row r="76" spans="1:19" ht="15" x14ac:dyDescent="0.2">
      <c r="A76" s="358"/>
      <c r="B76" s="797"/>
      <c r="C76" s="432"/>
      <c r="D76" s="432"/>
      <c r="E76" s="798"/>
      <c r="I76" s="5"/>
      <c r="J76" s="5"/>
      <c r="K76" s="358"/>
      <c r="L76" s="358"/>
      <c r="M76" s="358"/>
      <c r="N76" s="358"/>
      <c r="O76" s="358"/>
      <c r="P76" s="358"/>
      <c r="Q76" s="358"/>
      <c r="R76" s="358"/>
      <c r="S76" s="358"/>
    </row>
    <row r="77" spans="1:19" ht="15" x14ac:dyDescent="0.2">
      <c r="A77" s="358"/>
      <c r="B77" s="797"/>
      <c r="C77" s="432"/>
      <c r="D77" s="432"/>
      <c r="E77" s="798"/>
      <c r="I77" s="5"/>
      <c r="J77" s="5"/>
      <c r="K77" s="358"/>
      <c r="L77" s="358"/>
      <c r="M77" s="358"/>
      <c r="N77" s="358"/>
      <c r="O77" s="358"/>
      <c r="P77" s="358"/>
      <c r="Q77" s="358"/>
      <c r="R77" s="358"/>
      <c r="S77" s="358"/>
    </row>
    <row r="78" spans="1:19" ht="15" x14ac:dyDescent="0.2">
      <c r="A78" s="358"/>
      <c r="B78" s="799"/>
      <c r="C78" s="800"/>
      <c r="D78" s="800"/>
      <c r="E78" s="801"/>
      <c r="I78" s="5"/>
      <c r="J78" s="5"/>
      <c r="K78" s="358"/>
      <c r="L78" s="358"/>
      <c r="M78" s="358"/>
      <c r="N78" s="358"/>
      <c r="O78" s="358"/>
      <c r="P78" s="358"/>
      <c r="Q78" s="358"/>
      <c r="R78" s="358"/>
      <c r="S78" s="358"/>
    </row>
    <row r="79" spans="1:19" ht="15" x14ac:dyDescent="0.2">
      <c r="A79" s="358"/>
      <c r="I79" s="5"/>
      <c r="J79" s="5"/>
      <c r="K79" s="358"/>
      <c r="L79" s="358"/>
      <c r="M79" s="358"/>
      <c r="N79" s="358"/>
      <c r="O79" s="358"/>
      <c r="P79" s="358"/>
      <c r="Q79" s="358"/>
      <c r="R79" s="358"/>
      <c r="S79" s="358"/>
    </row>
    <row r="80" spans="1:19" ht="15" x14ac:dyDescent="0.2">
      <c r="A80" s="358"/>
      <c r="G80" s="5"/>
      <c r="H80" s="5"/>
      <c r="I80" s="358"/>
      <c r="J80" s="358"/>
      <c r="K80" s="358"/>
      <c r="L80" s="358"/>
      <c r="M80" s="358"/>
      <c r="N80" s="358"/>
      <c r="O80" s="358"/>
      <c r="P80" s="358"/>
      <c r="Q80" s="358"/>
    </row>
    <row r="81" spans="1:19" ht="45" x14ac:dyDescent="0.2">
      <c r="A81" s="358"/>
      <c r="B81" s="352" t="s">
        <v>250</v>
      </c>
      <c r="C81" s="352" t="s">
        <v>251</v>
      </c>
      <c r="D81" s="352" t="s">
        <v>252</v>
      </c>
      <c r="E81" s="466" t="s">
        <v>253</v>
      </c>
      <c r="F81" s="793"/>
      <c r="G81" s="793"/>
      <c r="H81" s="467"/>
      <c r="I81" s="352" t="s">
        <v>254</v>
      </c>
      <c r="J81" s="352" t="s">
        <v>255</v>
      </c>
      <c r="K81" s="358"/>
      <c r="L81" s="358"/>
      <c r="M81" s="358"/>
      <c r="N81" s="358"/>
      <c r="O81" s="358"/>
      <c r="P81" s="358"/>
      <c r="Q81" s="358"/>
      <c r="R81" s="358"/>
      <c r="S81" s="358"/>
    </row>
    <row r="82" spans="1:19" ht="15" x14ac:dyDescent="0.2">
      <c r="A82" s="358"/>
      <c r="B82" s="319">
        <f>IF('Prop D'!$B1012="","",'Prop D'!$B1012)</f>
        <v>1</v>
      </c>
      <c r="C82" s="319" t="str">
        <f>IF('Prop D'!$C1012="","",'Prop D'!$C1012)</f>
        <v/>
      </c>
      <c r="D82" s="319" t="str">
        <f>IF('Prop D'!$D1012="","",'Prop D'!$D1012)</f>
        <v/>
      </c>
      <c r="E82" s="462" t="str">
        <f>IF('Prop D'!$E1012="","",'Prop D'!$E1012)</f>
        <v/>
      </c>
      <c r="F82" s="802"/>
      <c r="G82" s="802"/>
      <c r="H82" s="463"/>
      <c r="I82" s="360" t="str">
        <f>IF('Prop D'!$G1012="","",'Prop D'!$G1012)</f>
        <v/>
      </c>
      <c r="J82" s="361" t="str">
        <f>IF('Prop D'!$H1012="","",'Prop D'!$H1012)</f>
        <v/>
      </c>
      <c r="K82" s="358"/>
      <c r="L82" s="358"/>
      <c r="M82" s="358"/>
      <c r="N82" s="358"/>
      <c r="O82" s="358"/>
      <c r="P82" s="358"/>
      <c r="Q82" s="358"/>
      <c r="R82" s="358"/>
      <c r="S82" s="358"/>
    </row>
    <row r="83" spans="1:19" ht="15" x14ac:dyDescent="0.2">
      <c r="A83" s="358"/>
      <c r="B83" s="319">
        <f>IF('Prop D'!$B1013="","",'Prop D'!$B1013)</f>
        <v>2</v>
      </c>
      <c r="C83" s="319" t="str">
        <f>IF('Prop D'!$C1013="","",'Prop D'!$C1013)</f>
        <v/>
      </c>
      <c r="D83" s="319" t="str">
        <f>IF('Prop D'!$D1013="","",'Prop D'!$D1013)</f>
        <v/>
      </c>
      <c r="E83" s="462" t="str">
        <f>IF('Prop D'!$E1013="","",'Prop D'!$E1013)</f>
        <v/>
      </c>
      <c r="F83" s="802"/>
      <c r="G83" s="802"/>
      <c r="H83" s="463"/>
      <c r="I83" s="360" t="str">
        <f>IF('Prop D'!$G1013="","",'Prop D'!$G1013)</f>
        <v/>
      </c>
      <c r="J83" s="361" t="str">
        <f>IF('Prop D'!$H1013="","",'Prop D'!$H1013)</f>
        <v/>
      </c>
      <c r="K83" s="358"/>
      <c r="L83" s="358"/>
      <c r="M83" s="358"/>
      <c r="N83" s="358"/>
      <c r="O83" s="358"/>
      <c r="P83" s="358"/>
      <c r="Q83" s="358"/>
      <c r="R83" s="358"/>
      <c r="S83" s="358"/>
    </row>
    <row r="84" spans="1:19" ht="15" x14ac:dyDescent="0.2">
      <c r="A84" s="358"/>
      <c r="B84" s="319">
        <f>IF('Prop D'!$B1014="","",'Prop D'!$B1014)</f>
        <v>3</v>
      </c>
      <c r="C84" s="319" t="str">
        <f>IF('Prop D'!$C1014="","",'Prop D'!$C1014)</f>
        <v/>
      </c>
      <c r="D84" s="319" t="str">
        <f>IF('Prop D'!$D1014="","",'Prop D'!$D1014)</f>
        <v/>
      </c>
      <c r="E84" s="462" t="str">
        <f>IF('Prop D'!$E1014="","",'Prop D'!$E1014)</f>
        <v/>
      </c>
      <c r="F84" s="802"/>
      <c r="G84" s="802"/>
      <c r="H84" s="463"/>
      <c r="I84" s="360" t="str">
        <f>IF('Prop D'!$G1014="","",'Prop D'!$G1014)</f>
        <v/>
      </c>
      <c r="J84" s="361" t="str">
        <f>IF('Prop D'!$H1014="","",'Prop D'!$H1014)</f>
        <v/>
      </c>
      <c r="K84" s="358"/>
      <c r="L84" s="358"/>
      <c r="M84" s="358"/>
      <c r="N84" s="358"/>
      <c r="O84" s="358"/>
      <c r="P84" s="358"/>
      <c r="Q84" s="358"/>
      <c r="R84" s="358"/>
      <c r="S84" s="358"/>
    </row>
    <row r="85" spans="1:19" ht="15" x14ac:dyDescent="0.2">
      <c r="A85" s="358"/>
      <c r="B85" s="319">
        <f>IF('Prop D'!$B1015="","",'Prop D'!$B1015)</f>
        <v>4</v>
      </c>
      <c r="C85" s="319" t="str">
        <f>IF('Prop D'!$C1015="","",'Prop D'!$C1015)</f>
        <v/>
      </c>
      <c r="D85" s="319" t="str">
        <f>IF('Prop D'!$D1015="","",'Prop D'!$D1015)</f>
        <v/>
      </c>
      <c r="E85" s="462" t="str">
        <f>IF('Prop D'!$E1015="","",'Prop D'!$E1015)</f>
        <v/>
      </c>
      <c r="F85" s="802"/>
      <c r="G85" s="802"/>
      <c r="H85" s="463"/>
      <c r="I85" s="360" t="str">
        <f>IF('Prop D'!$G1015="","",'Prop D'!$G1015)</f>
        <v/>
      </c>
      <c r="J85" s="361" t="str">
        <f>IF('Prop D'!$H1015="","",'Prop D'!$H1015)</f>
        <v/>
      </c>
      <c r="K85" s="358"/>
      <c r="L85" s="358"/>
      <c r="M85" s="358"/>
      <c r="N85" s="358"/>
      <c r="O85" s="358"/>
      <c r="P85" s="358"/>
      <c r="Q85" s="358"/>
      <c r="R85" s="358"/>
      <c r="S85" s="358"/>
    </row>
    <row r="86" spans="1:19" ht="15" x14ac:dyDescent="0.2">
      <c r="A86" s="358"/>
      <c r="B86" s="319">
        <f>IF('Prop D'!$B1016="","",'Prop D'!$B1016)</f>
        <v>5</v>
      </c>
      <c r="C86" s="319" t="str">
        <f>IF('Prop D'!$C1016="","",'Prop D'!$C1016)</f>
        <v/>
      </c>
      <c r="D86" s="319" t="str">
        <f>IF('Prop D'!$D1016="","",'Prop D'!$D1016)</f>
        <v/>
      </c>
      <c r="E86" s="462" t="str">
        <f>IF('Prop D'!$E1016="","",'Prop D'!$E1016)</f>
        <v/>
      </c>
      <c r="F86" s="802"/>
      <c r="G86" s="802"/>
      <c r="H86" s="463"/>
      <c r="I86" s="360" t="str">
        <f>IF('Prop D'!$G1016="","",'Prop D'!$G1016)</f>
        <v/>
      </c>
      <c r="J86" s="361" t="str">
        <f>IF('Prop D'!$H1016="","",'Prop D'!$H1016)</f>
        <v/>
      </c>
      <c r="K86" s="358"/>
      <c r="L86" s="358"/>
      <c r="M86" s="358"/>
      <c r="N86" s="358"/>
      <c r="O86" s="358"/>
      <c r="P86" s="358"/>
      <c r="Q86" s="358"/>
      <c r="R86" s="358"/>
      <c r="S86" s="358"/>
    </row>
    <row r="87" spans="1:19" x14ac:dyDescent="0.2">
      <c r="A87" s="45"/>
      <c r="B87" s="45"/>
      <c r="C87" s="45"/>
      <c r="D87" s="45"/>
      <c r="E87" s="45"/>
      <c r="F87" s="45"/>
      <c r="G87" s="45"/>
      <c r="H87" s="45"/>
      <c r="I87" s="45"/>
      <c r="J87" s="45"/>
      <c r="K87" s="45"/>
      <c r="L87" s="45"/>
    </row>
    <row r="88" spans="1:19" x14ac:dyDescent="0.2">
      <c r="A88" s="45"/>
      <c r="B88" s="45"/>
      <c r="C88" s="45"/>
      <c r="D88" s="45"/>
      <c r="E88" s="45"/>
      <c r="F88" s="45"/>
      <c r="G88" s="45"/>
      <c r="H88" s="45"/>
      <c r="I88" s="45"/>
      <c r="J88" s="45"/>
      <c r="K88" s="45"/>
      <c r="L88" s="45"/>
    </row>
    <row r="89" spans="1:19" ht="15.75" thickBot="1" x14ac:dyDescent="0.25">
      <c r="A89" s="769" t="str">
        <f>CONCATENATE("Proponente: ",'Prop E'!$E$8)</f>
        <v>Proponente: Teradata</v>
      </c>
      <c r="B89" s="769"/>
      <c r="C89" s="769"/>
      <c r="D89" s="769"/>
      <c r="E89" s="769"/>
      <c r="F89" s="769"/>
      <c r="G89" s="769"/>
      <c r="H89" s="769"/>
      <c r="I89" s="769"/>
      <c r="J89" s="769"/>
      <c r="K89" s="769"/>
      <c r="L89" s="769"/>
      <c r="M89" s="769"/>
      <c r="N89" s="769"/>
      <c r="O89" s="769"/>
      <c r="P89" s="769"/>
      <c r="Q89" s="769"/>
    </row>
    <row r="90" spans="1:19" ht="15" x14ac:dyDescent="0.2">
      <c r="A90" s="358"/>
      <c r="B90" s="358"/>
      <c r="C90" s="358"/>
      <c r="D90" s="358"/>
      <c r="E90" s="358"/>
      <c r="F90" s="358"/>
      <c r="G90" s="358"/>
      <c r="H90" s="358"/>
      <c r="I90" s="358"/>
      <c r="J90" s="358"/>
      <c r="K90" s="358"/>
      <c r="L90" s="358"/>
      <c r="M90" s="358"/>
      <c r="N90" s="358"/>
      <c r="O90" s="358"/>
      <c r="P90" s="358"/>
      <c r="Q90" s="358"/>
      <c r="R90" s="358"/>
    </row>
    <row r="91" spans="1:19" ht="15" customHeight="1" x14ac:dyDescent="0.2">
      <c r="A91" s="358"/>
      <c r="B91" s="466" t="s">
        <v>230</v>
      </c>
      <c r="C91" s="793"/>
      <c r="D91" s="793"/>
      <c r="E91" s="467"/>
      <c r="G91" s="464" t="s">
        <v>248</v>
      </c>
      <c r="H91" s="464"/>
      <c r="I91" s="5"/>
      <c r="J91" s="352" t="s">
        <v>249</v>
      </c>
      <c r="K91" s="358"/>
      <c r="L91" s="358"/>
      <c r="M91" s="358"/>
      <c r="N91" s="358"/>
      <c r="O91" s="358"/>
      <c r="P91" s="358"/>
      <c r="Q91" s="358"/>
      <c r="R91" s="358"/>
      <c r="S91" s="358"/>
    </row>
    <row r="92" spans="1:19" ht="15" customHeight="1" x14ac:dyDescent="0.2">
      <c r="A92" s="358"/>
      <c r="B92" s="794" t="str">
        <f>IF('Prop E'!$B$1005="","",'Prop E'!$B$1005)</f>
        <v/>
      </c>
      <c r="C92" s="795"/>
      <c r="D92" s="795"/>
      <c r="E92" s="796"/>
      <c r="G92" s="465" t="str">
        <f>IF('Prop E'!$E$1005="","",'Prop E'!$E$1005)</f>
        <v/>
      </c>
      <c r="H92" s="465"/>
      <c r="I92" s="5"/>
      <c r="J92" s="359" t="str">
        <f>IF('Prop E'!$H$1005="","",'Prop E'!$H$1005)</f>
        <v/>
      </c>
      <c r="K92" s="358"/>
      <c r="L92" s="358"/>
      <c r="M92" s="358"/>
      <c r="N92" s="358"/>
      <c r="O92" s="358"/>
      <c r="P92" s="358"/>
      <c r="Q92" s="358"/>
      <c r="R92" s="358"/>
      <c r="S92" s="358"/>
    </row>
    <row r="93" spans="1:19" ht="15" x14ac:dyDescent="0.2">
      <c r="A93" s="358"/>
      <c r="B93" s="797"/>
      <c r="C93" s="432"/>
      <c r="D93" s="432"/>
      <c r="E93" s="798"/>
      <c r="I93" s="5"/>
      <c r="J93" s="5"/>
      <c r="K93" s="358"/>
      <c r="L93" s="358"/>
      <c r="M93" s="358"/>
      <c r="N93" s="358"/>
      <c r="O93" s="358"/>
      <c r="P93" s="358"/>
      <c r="Q93" s="358"/>
      <c r="R93" s="358"/>
      <c r="S93" s="358"/>
    </row>
    <row r="94" spans="1:19" ht="15" x14ac:dyDescent="0.2">
      <c r="A94" s="358"/>
      <c r="B94" s="797"/>
      <c r="C94" s="432"/>
      <c r="D94" s="432"/>
      <c r="E94" s="798"/>
      <c r="I94" s="5"/>
      <c r="J94" s="5"/>
      <c r="K94" s="358"/>
      <c r="L94" s="358"/>
      <c r="M94" s="358"/>
      <c r="N94" s="358"/>
      <c r="O94" s="358"/>
      <c r="P94" s="358"/>
      <c r="Q94" s="358"/>
      <c r="R94" s="358"/>
      <c r="S94" s="358"/>
    </row>
    <row r="95" spans="1:19" ht="15" x14ac:dyDescent="0.2">
      <c r="A95" s="358"/>
      <c r="B95" s="799"/>
      <c r="C95" s="800"/>
      <c r="D95" s="800"/>
      <c r="E95" s="801"/>
      <c r="I95" s="5"/>
      <c r="J95" s="5"/>
      <c r="K95" s="358"/>
      <c r="L95" s="358"/>
      <c r="M95" s="358"/>
      <c r="N95" s="358"/>
      <c r="O95" s="358"/>
      <c r="P95" s="358"/>
      <c r="Q95" s="358"/>
      <c r="R95" s="358"/>
      <c r="S95" s="358"/>
    </row>
    <row r="96" spans="1:19" ht="15" x14ac:dyDescent="0.2">
      <c r="A96" s="358"/>
      <c r="I96" s="5"/>
      <c r="J96" s="5"/>
      <c r="K96" s="358"/>
      <c r="L96" s="358"/>
      <c r="M96" s="358"/>
      <c r="N96" s="358"/>
      <c r="O96" s="358"/>
      <c r="P96" s="358"/>
      <c r="Q96" s="358"/>
      <c r="R96" s="358"/>
      <c r="S96" s="358"/>
    </row>
    <row r="97" spans="1:19" ht="15" x14ac:dyDescent="0.2">
      <c r="A97" s="358"/>
      <c r="G97" s="5"/>
      <c r="H97" s="5"/>
      <c r="I97" s="358"/>
      <c r="J97" s="358"/>
      <c r="K97" s="358"/>
      <c r="L97" s="358"/>
      <c r="M97" s="358"/>
      <c r="N97" s="358"/>
      <c r="O97" s="358"/>
      <c r="P97" s="358"/>
      <c r="Q97" s="358"/>
    </row>
    <row r="98" spans="1:19" ht="45" x14ac:dyDescent="0.2">
      <c r="A98" s="358"/>
      <c r="B98" s="352" t="s">
        <v>250</v>
      </c>
      <c r="C98" s="352" t="s">
        <v>251</v>
      </c>
      <c r="D98" s="352" t="s">
        <v>252</v>
      </c>
      <c r="E98" s="466" t="s">
        <v>253</v>
      </c>
      <c r="F98" s="793"/>
      <c r="G98" s="793"/>
      <c r="H98" s="467"/>
      <c r="I98" s="352" t="s">
        <v>254</v>
      </c>
      <c r="J98" s="352" t="s">
        <v>255</v>
      </c>
      <c r="K98" s="358"/>
      <c r="L98" s="358"/>
      <c r="M98" s="358"/>
      <c r="N98" s="358"/>
      <c r="O98" s="358"/>
      <c r="P98" s="358"/>
      <c r="Q98" s="358"/>
      <c r="R98" s="358"/>
      <c r="S98" s="358"/>
    </row>
    <row r="99" spans="1:19" ht="15" x14ac:dyDescent="0.2">
      <c r="A99" s="358"/>
      <c r="B99" s="319">
        <f>IF('Prop E'!$B1012="","",'Prop E'!$B1012)</f>
        <v>1</v>
      </c>
      <c r="C99" s="319" t="str">
        <f>IF('Prop E'!$C1012="","",'Prop E'!$C1012)</f>
        <v/>
      </c>
      <c r="D99" s="319" t="str">
        <f>IF('Prop E'!$D1012="","",'Prop E'!$D1012)</f>
        <v/>
      </c>
      <c r="E99" s="462" t="str">
        <f>IF('Prop E'!$E1012="","",'Prop E'!$E1012)</f>
        <v/>
      </c>
      <c r="F99" s="802"/>
      <c r="G99" s="802"/>
      <c r="H99" s="463"/>
      <c r="I99" s="360" t="str">
        <f>IF('Prop E'!$G1012="","",'Prop E'!$G1012)</f>
        <v/>
      </c>
      <c r="J99" s="361" t="str">
        <f>IF('Prop E'!$H1012="","",'Prop E'!$H1012)</f>
        <v/>
      </c>
      <c r="K99" s="358"/>
      <c r="L99" s="358"/>
      <c r="M99" s="358"/>
      <c r="N99" s="358"/>
      <c r="O99" s="358"/>
      <c r="P99" s="358"/>
      <c r="Q99" s="358"/>
      <c r="R99" s="358"/>
      <c r="S99" s="358"/>
    </row>
    <row r="100" spans="1:19" ht="15" x14ac:dyDescent="0.2">
      <c r="A100" s="358"/>
      <c r="B100" s="319">
        <f>IF('Prop E'!$B1013="","",'Prop E'!$B1013)</f>
        <v>2</v>
      </c>
      <c r="C100" s="319" t="str">
        <f>IF('Prop E'!$C1013="","",'Prop E'!$C1013)</f>
        <v/>
      </c>
      <c r="D100" s="319" t="str">
        <f>IF('Prop E'!$D1013="","",'Prop E'!$D1013)</f>
        <v/>
      </c>
      <c r="E100" s="462" t="str">
        <f>IF('Prop E'!$E1013="","",'Prop E'!$E1013)</f>
        <v/>
      </c>
      <c r="F100" s="802"/>
      <c r="G100" s="802"/>
      <c r="H100" s="463"/>
      <c r="I100" s="360" t="str">
        <f>IF('Prop E'!$G1013="","",'Prop E'!$G1013)</f>
        <v/>
      </c>
      <c r="J100" s="361" t="str">
        <f>IF('Prop E'!$H1013="","",'Prop E'!$H1013)</f>
        <v/>
      </c>
      <c r="K100" s="358"/>
      <c r="L100" s="358"/>
      <c r="M100" s="358"/>
      <c r="N100" s="358"/>
      <c r="O100" s="358"/>
      <c r="P100" s="358"/>
      <c r="Q100" s="358"/>
      <c r="R100" s="358"/>
      <c r="S100" s="358"/>
    </row>
    <row r="101" spans="1:19" ht="15" x14ac:dyDescent="0.2">
      <c r="A101" s="358"/>
      <c r="B101" s="319">
        <f>IF('Prop E'!$B1014="","",'Prop E'!$B1014)</f>
        <v>3</v>
      </c>
      <c r="C101" s="319" t="str">
        <f>IF('Prop E'!$C1014="","",'Prop E'!$C1014)</f>
        <v/>
      </c>
      <c r="D101" s="319" t="str">
        <f>IF('Prop E'!$D1014="","",'Prop E'!$D1014)</f>
        <v/>
      </c>
      <c r="E101" s="462" t="str">
        <f>IF('Prop E'!$E1014="","",'Prop E'!$E1014)</f>
        <v/>
      </c>
      <c r="F101" s="802"/>
      <c r="G101" s="802"/>
      <c r="H101" s="463"/>
      <c r="I101" s="360" t="str">
        <f>IF('Prop E'!$G1014="","",'Prop E'!$G1014)</f>
        <v/>
      </c>
      <c r="J101" s="361" t="str">
        <f>IF('Prop E'!$H1014="","",'Prop E'!$H1014)</f>
        <v/>
      </c>
      <c r="K101" s="358"/>
      <c r="L101" s="358"/>
      <c r="M101" s="358"/>
      <c r="N101" s="358"/>
      <c r="O101" s="358"/>
      <c r="P101" s="358"/>
      <c r="Q101" s="358"/>
      <c r="R101" s="358"/>
      <c r="S101" s="358"/>
    </row>
    <row r="102" spans="1:19" ht="15" x14ac:dyDescent="0.2">
      <c r="A102" s="358"/>
      <c r="B102" s="319">
        <f>IF('Prop E'!$B1015="","",'Prop E'!$B1015)</f>
        <v>4</v>
      </c>
      <c r="C102" s="319" t="str">
        <f>IF('Prop E'!$C1015="","",'Prop E'!$C1015)</f>
        <v/>
      </c>
      <c r="D102" s="319" t="str">
        <f>IF('Prop E'!$D1015="","",'Prop E'!$D1015)</f>
        <v/>
      </c>
      <c r="E102" s="462" t="str">
        <f>IF('Prop E'!$E1015="","",'Prop E'!$E1015)</f>
        <v/>
      </c>
      <c r="F102" s="802"/>
      <c r="G102" s="802"/>
      <c r="H102" s="463"/>
      <c r="I102" s="360" t="str">
        <f>IF('Prop E'!$G1015="","",'Prop E'!$G1015)</f>
        <v/>
      </c>
      <c r="J102" s="361" t="str">
        <f>IF('Prop E'!$H1015="","",'Prop E'!$H1015)</f>
        <v/>
      </c>
      <c r="K102" s="358"/>
      <c r="L102" s="358"/>
      <c r="M102" s="358"/>
      <c r="N102" s="358"/>
      <c r="O102" s="358"/>
      <c r="P102" s="358"/>
      <c r="Q102" s="358"/>
      <c r="R102" s="358"/>
      <c r="S102" s="358"/>
    </row>
    <row r="103" spans="1:19" ht="15" x14ac:dyDescent="0.2">
      <c r="A103" s="358"/>
      <c r="B103" s="319">
        <f>IF('Prop E'!$B1016="","",'Prop E'!$B1016)</f>
        <v>5</v>
      </c>
      <c r="C103" s="319" t="str">
        <f>IF('Prop E'!$C1016="","",'Prop E'!$C1016)</f>
        <v/>
      </c>
      <c r="D103" s="319" t="str">
        <f>IF('Prop E'!$D1016="","",'Prop E'!$D1016)</f>
        <v/>
      </c>
      <c r="E103" s="462" t="str">
        <f>IF('Prop E'!$E1016="","",'Prop E'!$E1016)</f>
        <v/>
      </c>
      <c r="F103" s="802"/>
      <c r="G103" s="802"/>
      <c r="H103" s="463"/>
      <c r="I103" s="360" t="str">
        <f>IF('Prop E'!$G1016="","",'Prop E'!$G1016)</f>
        <v/>
      </c>
      <c r="J103" s="361" t="str">
        <f>IF('Prop E'!$H1016="","",'Prop E'!$H1016)</f>
        <v/>
      </c>
      <c r="K103" s="358"/>
      <c r="L103" s="358"/>
      <c r="M103" s="358"/>
      <c r="N103" s="358"/>
      <c r="O103" s="358"/>
      <c r="P103" s="358"/>
      <c r="Q103" s="358"/>
      <c r="R103" s="358"/>
      <c r="S103" s="358"/>
    </row>
    <row r="104" spans="1:19" x14ac:dyDescent="0.2">
      <c r="A104" s="45"/>
      <c r="B104" s="45"/>
      <c r="C104" s="45"/>
      <c r="D104" s="45"/>
      <c r="E104" s="45"/>
      <c r="F104" s="45"/>
      <c r="G104" s="45"/>
      <c r="H104" s="45"/>
      <c r="I104" s="45"/>
      <c r="J104" s="45"/>
      <c r="K104" s="45"/>
      <c r="L104" s="45"/>
    </row>
    <row r="105" spans="1:19" x14ac:dyDescent="0.2">
      <c r="A105" s="45"/>
      <c r="B105" s="45"/>
      <c r="C105" s="45"/>
      <c r="D105" s="45"/>
      <c r="E105" s="45"/>
      <c r="F105" s="45"/>
      <c r="G105" s="45"/>
      <c r="H105" s="45"/>
      <c r="I105" s="45"/>
      <c r="J105" s="45"/>
      <c r="K105" s="45"/>
      <c r="L105" s="45"/>
    </row>
    <row r="106" spans="1:19" ht="15.75" thickBot="1" x14ac:dyDescent="0.25">
      <c r="A106" s="769" t="str">
        <f>CONCATENATE("Proponente: ",'Prop F'!$E$8)</f>
        <v>Proponente: Trópico/Enghouse</v>
      </c>
      <c r="B106" s="769"/>
      <c r="C106" s="769"/>
      <c r="D106" s="769"/>
      <c r="E106" s="769"/>
      <c r="F106" s="769"/>
      <c r="G106" s="769"/>
      <c r="H106" s="769"/>
      <c r="I106" s="769"/>
      <c r="J106" s="769"/>
      <c r="K106" s="769"/>
      <c r="L106" s="769"/>
      <c r="M106" s="769"/>
      <c r="N106" s="769"/>
      <c r="O106" s="769"/>
      <c r="P106" s="769"/>
      <c r="Q106" s="769"/>
    </row>
    <row r="107" spans="1:19" ht="15" x14ac:dyDescent="0.2">
      <c r="A107" s="358"/>
      <c r="B107" s="358"/>
      <c r="C107" s="358"/>
      <c r="D107" s="358"/>
      <c r="E107" s="358"/>
      <c r="F107" s="358"/>
      <c r="G107" s="358"/>
      <c r="H107" s="358"/>
      <c r="I107" s="358"/>
      <c r="J107" s="358"/>
      <c r="K107" s="358"/>
      <c r="L107" s="358"/>
      <c r="M107" s="358"/>
      <c r="N107" s="358"/>
      <c r="O107" s="358"/>
      <c r="P107" s="358"/>
      <c r="Q107" s="358"/>
      <c r="R107" s="358"/>
    </row>
    <row r="108" spans="1:19" ht="15" customHeight="1" x14ac:dyDescent="0.2">
      <c r="A108" s="358"/>
      <c r="B108" s="466" t="s">
        <v>230</v>
      </c>
      <c r="C108" s="793"/>
      <c r="D108" s="793"/>
      <c r="E108" s="467"/>
      <c r="G108" s="464" t="s">
        <v>248</v>
      </c>
      <c r="H108" s="464"/>
      <c r="I108" s="5"/>
      <c r="J108" s="352" t="s">
        <v>249</v>
      </c>
      <c r="K108" s="358"/>
      <c r="L108" s="358"/>
      <c r="M108" s="358"/>
      <c r="N108" s="358"/>
      <c r="O108" s="358"/>
      <c r="P108" s="358"/>
      <c r="Q108" s="358"/>
      <c r="R108" s="358"/>
      <c r="S108" s="358"/>
    </row>
    <row r="109" spans="1:19" ht="15" customHeight="1" x14ac:dyDescent="0.2">
      <c r="A109" s="358"/>
      <c r="B109" s="794" t="str">
        <f>IF('Prop F'!$B$1005="","",'Prop F'!$B$1005)</f>
        <v/>
      </c>
      <c r="C109" s="795"/>
      <c r="D109" s="795"/>
      <c r="E109" s="796"/>
      <c r="G109" s="465" t="str">
        <f>IF('Prop F'!$E$1005="","",'Prop F'!$E$1005)</f>
        <v/>
      </c>
      <c r="H109" s="465"/>
      <c r="I109" s="5"/>
      <c r="J109" s="359" t="str">
        <f>IF('Prop F'!$H$1005="","",'Prop F'!$H$1005)</f>
        <v/>
      </c>
      <c r="K109" s="358"/>
      <c r="L109" s="358"/>
      <c r="M109" s="358"/>
      <c r="N109" s="358"/>
      <c r="O109" s="358"/>
      <c r="P109" s="358"/>
      <c r="Q109" s="358"/>
      <c r="R109" s="358"/>
      <c r="S109" s="358"/>
    </row>
    <row r="110" spans="1:19" ht="15" x14ac:dyDescent="0.2">
      <c r="A110" s="358"/>
      <c r="B110" s="797"/>
      <c r="C110" s="432"/>
      <c r="D110" s="432"/>
      <c r="E110" s="798"/>
      <c r="I110" s="5"/>
      <c r="J110" s="5"/>
      <c r="K110" s="358"/>
      <c r="L110" s="358"/>
      <c r="M110" s="358"/>
      <c r="N110" s="358"/>
      <c r="O110" s="358"/>
      <c r="P110" s="358"/>
      <c r="Q110" s="358"/>
      <c r="R110" s="358"/>
      <c r="S110" s="358"/>
    </row>
    <row r="111" spans="1:19" ht="15" x14ac:dyDescent="0.2">
      <c r="A111" s="358"/>
      <c r="B111" s="797"/>
      <c r="C111" s="432"/>
      <c r="D111" s="432"/>
      <c r="E111" s="798"/>
      <c r="I111" s="5"/>
      <c r="J111" s="5"/>
      <c r="K111" s="358"/>
      <c r="L111" s="358"/>
      <c r="M111" s="358"/>
      <c r="N111" s="358"/>
      <c r="O111" s="358"/>
      <c r="P111" s="358"/>
      <c r="Q111" s="358"/>
      <c r="R111" s="358"/>
      <c r="S111" s="358"/>
    </row>
    <row r="112" spans="1:19" ht="15" x14ac:dyDescent="0.2">
      <c r="A112" s="358"/>
      <c r="B112" s="799"/>
      <c r="C112" s="800"/>
      <c r="D112" s="800"/>
      <c r="E112" s="801"/>
      <c r="I112" s="5"/>
      <c r="J112" s="5"/>
      <c r="K112" s="358"/>
      <c r="L112" s="358"/>
      <c r="M112" s="358"/>
      <c r="N112" s="358"/>
      <c r="O112" s="358"/>
      <c r="P112" s="358"/>
      <c r="Q112" s="358"/>
      <c r="R112" s="358"/>
      <c r="S112" s="358"/>
    </row>
    <row r="113" spans="1:19" ht="15" x14ac:dyDescent="0.2">
      <c r="A113" s="358"/>
      <c r="I113" s="5"/>
      <c r="J113" s="5"/>
      <c r="K113" s="358"/>
      <c r="L113" s="358"/>
      <c r="M113" s="358"/>
      <c r="N113" s="358"/>
      <c r="O113" s="358"/>
      <c r="P113" s="358"/>
      <c r="Q113" s="358"/>
      <c r="R113" s="358"/>
      <c r="S113" s="358"/>
    </row>
    <row r="114" spans="1:19" ht="15" x14ac:dyDescent="0.2">
      <c r="A114" s="358"/>
      <c r="G114" s="5"/>
      <c r="H114" s="5"/>
      <c r="I114" s="358"/>
      <c r="J114" s="358"/>
      <c r="K114" s="358"/>
      <c r="L114" s="358"/>
      <c r="M114" s="358"/>
      <c r="N114" s="358"/>
      <c r="O114" s="358"/>
      <c r="P114" s="358"/>
      <c r="Q114" s="358"/>
    </row>
    <row r="115" spans="1:19" ht="45" x14ac:dyDescent="0.2">
      <c r="A115" s="358"/>
      <c r="B115" s="352" t="s">
        <v>250</v>
      </c>
      <c r="C115" s="352" t="s">
        <v>251</v>
      </c>
      <c r="D115" s="352" t="s">
        <v>252</v>
      </c>
      <c r="E115" s="466" t="s">
        <v>253</v>
      </c>
      <c r="F115" s="793"/>
      <c r="G115" s="793"/>
      <c r="H115" s="467"/>
      <c r="I115" s="352" t="s">
        <v>254</v>
      </c>
      <c r="J115" s="352" t="s">
        <v>255</v>
      </c>
      <c r="K115" s="358"/>
      <c r="L115" s="358"/>
      <c r="M115" s="358"/>
      <c r="N115" s="358"/>
      <c r="O115" s="358"/>
      <c r="P115" s="358"/>
      <c r="Q115" s="358"/>
      <c r="R115" s="358"/>
      <c r="S115" s="358"/>
    </row>
    <row r="116" spans="1:19" ht="15" x14ac:dyDescent="0.2">
      <c r="A116" s="358"/>
      <c r="B116" s="319">
        <f>IF('Prop F'!$B1012="","",'Prop F'!$B1012)</f>
        <v>1</v>
      </c>
      <c r="C116" s="319" t="str">
        <f>IF('Prop F'!$C1012="","",'Prop F'!$C1012)</f>
        <v/>
      </c>
      <c r="D116" s="319" t="str">
        <f>IF('Prop F'!$D1012="","",'Prop F'!$D1012)</f>
        <v/>
      </c>
      <c r="E116" s="462" t="str">
        <f>IF('Prop F'!$E1012="","",'Prop F'!$E1012)</f>
        <v/>
      </c>
      <c r="F116" s="802"/>
      <c r="G116" s="802"/>
      <c r="H116" s="463"/>
      <c r="I116" s="360" t="str">
        <f>IF('Prop F'!$G1012="","",'Prop F'!$G1012)</f>
        <v/>
      </c>
      <c r="J116" s="361" t="str">
        <f>IF('Prop F'!$H1012="","",'Prop F'!$H1012)</f>
        <v/>
      </c>
      <c r="K116" s="358"/>
      <c r="L116" s="358"/>
      <c r="M116" s="358"/>
      <c r="N116" s="358"/>
      <c r="O116" s="358"/>
      <c r="P116" s="358"/>
      <c r="Q116" s="358"/>
      <c r="R116" s="358"/>
      <c r="S116" s="358"/>
    </row>
    <row r="117" spans="1:19" ht="15" x14ac:dyDescent="0.2">
      <c r="A117" s="358"/>
      <c r="B117" s="319">
        <f>IF('Prop F'!$B1013="","",'Prop F'!$B1013)</f>
        <v>2</v>
      </c>
      <c r="C117" s="319" t="str">
        <f>IF('Prop F'!$C1013="","",'Prop F'!$C1013)</f>
        <v/>
      </c>
      <c r="D117" s="319" t="str">
        <f>IF('Prop F'!$D1013="","",'Prop F'!$D1013)</f>
        <v/>
      </c>
      <c r="E117" s="462" t="str">
        <f>IF('Prop F'!$E1013="","",'Prop F'!$E1013)</f>
        <v/>
      </c>
      <c r="F117" s="802"/>
      <c r="G117" s="802"/>
      <c r="H117" s="463"/>
      <c r="I117" s="360" t="str">
        <f>IF('Prop F'!$G1013="","",'Prop F'!$G1013)</f>
        <v/>
      </c>
      <c r="J117" s="361" t="str">
        <f>IF('Prop F'!$H1013="","",'Prop F'!$H1013)</f>
        <v/>
      </c>
      <c r="K117" s="358"/>
      <c r="L117" s="358"/>
      <c r="M117" s="358"/>
      <c r="N117" s="358"/>
      <c r="O117" s="358"/>
      <c r="P117" s="358"/>
      <c r="Q117" s="358"/>
      <c r="R117" s="358"/>
      <c r="S117" s="358"/>
    </row>
    <row r="118" spans="1:19" ht="15" x14ac:dyDescent="0.2">
      <c r="A118" s="358"/>
      <c r="B118" s="319">
        <f>IF('Prop F'!$B1014="","",'Prop F'!$B1014)</f>
        <v>3</v>
      </c>
      <c r="C118" s="319" t="str">
        <f>IF('Prop F'!$C1014="","",'Prop F'!$C1014)</f>
        <v/>
      </c>
      <c r="D118" s="319" t="str">
        <f>IF('Prop F'!$D1014="","",'Prop F'!$D1014)</f>
        <v/>
      </c>
      <c r="E118" s="462" t="str">
        <f>IF('Prop F'!$E1014="","",'Prop F'!$E1014)</f>
        <v/>
      </c>
      <c r="F118" s="802"/>
      <c r="G118" s="802"/>
      <c r="H118" s="463"/>
      <c r="I118" s="360" t="str">
        <f>IF('Prop F'!$G1014="","",'Prop F'!$G1014)</f>
        <v/>
      </c>
      <c r="J118" s="361" t="str">
        <f>IF('Prop F'!$H1014="","",'Prop F'!$H1014)</f>
        <v/>
      </c>
      <c r="K118" s="358"/>
      <c r="L118" s="358"/>
      <c r="M118" s="358"/>
      <c r="N118" s="358"/>
      <c r="O118" s="358"/>
      <c r="P118" s="358"/>
      <c r="Q118" s="358"/>
      <c r="R118" s="358"/>
      <c r="S118" s="358"/>
    </row>
    <row r="119" spans="1:19" ht="15" x14ac:dyDescent="0.2">
      <c r="A119" s="358"/>
      <c r="B119" s="319">
        <f>IF('Prop F'!$B1015="","",'Prop F'!$B1015)</f>
        <v>4</v>
      </c>
      <c r="C119" s="319" t="str">
        <f>IF('Prop F'!$C1015="","",'Prop F'!$C1015)</f>
        <v/>
      </c>
      <c r="D119" s="319" t="str">
        <f>IF('Prop F'!$D1015="","",'Prop F'!$D1015)</f>
        <v/>
      </c>
      <c r="E119" s="462" t="str">
        <f>IF('Prop F'!$E1015="","",'Prop F'!$E1015)</f>
        <v/>
      </c>
      <c r="F119" s="802"/>
      <c r="G119" s="802"/>
      <c r="H119" s="463"/>
      <c r="I119" s="360" t="str">
        <f>IF('Prop F'!$G1015="","",'Prop F'!$G1015)</f>
        <v/>
      </c>
      <c r="J119" s="361" t="str">
        <f>IF('Prop F'!$H1015="","",'Prop F'!$H1015)</f>
        <v/>
      </c>
      <c r="K119" s="358"/>
      <c r="L119" s="358"/>
      <c r="M119" s="358"/>
      <c r="N119" s="358"/>
      <c r="O119" s="358"/>
      <c r="P119" s="358"/>
      <c r="Q119" s="358"/>
      <c r="R119" s="358"/>
      <c r="S119" s="358"/>
    </row>
    <row r="120" spans="1:19" ht="15" x14ac:dyDescent="0.2">
      <c r="A120" s="358"/>
      <c r="B120" s="319">
        <f>IF('Prop F'!$B1016="","",'Prop F'!$B1016)</f>
        <v>5</v>
      </c>
      <c r="C120" s="319" t="str">
        <f>IF('Prop F'!$C1016="","",'Prop F'!$C1016)</f>
        <v/>
      </c>
      <c r="D120" s="319" t="str">
        <f>IF('Prop F'!$D1016="","",'Prop F'!$D1016)</f>
        <v/>
      </c>
      <c r="E120" s="462" t="str">
        <f>IF('Prop F'!$E1016="","",'Prop F'!$E1016)</f>
        <v/>
      </c>
      <c r="F120" s="802"/>
      <c r="G120" s="802"/>
      <c r="H120" s="463"/>
      <c r="I120" s="360" t="str">
        <f>IF('Prop F'!$G1016="","",'Prop F'!$G1016)</f>
        <v/>
      </c>
      <c r="J120" s="361" t="str">
        <f>IF('Prop F'!$H1016="","",'Prop F'!$H1016)</f>
        <v/>
      </c>
      <c r="K120" s="358"/>
      <c r="L120" s="358"/>
      <c r="M120" s="358"/>
      <c r="N120" s="358"/>
      <c r="O120" s="358"/>
      <c r="P120" s="358"/>
      <c r="Q120" s="358"/>
      <c r="R120" s="358"/>
      <c r="S120" s="358"/>
    </row>
    <row r="121" spans="1:19" x14ac:dyDescent="0.2">
      <c r="A121" s="45"/>
      <c r="B121" s="45"/>
      <c r="C121" s="45"/>
      <c r="D121" s="45"/>
      <c r="E121" s="45"/>
      <c r="F121" s="45"/>
      <c r="G121" s="45"/>
      <c r="H121" s="45"/>
      <c r="I121" s="45"/>
      <c r="J121" s="45"/>
      <c r="K121" s="45"/>
      <c r="L121" s="45"/>
    </row>
    <row r="122" spans="1:19" x14ac:dyDescent="0.2">
      <c r="A122" s="45"/>
      <c r="B122" s="45"/>
      <c r="C122" s="45"/>
      <c r="D122" s="45"/>
      <c r="E122" s="45"/>
      <c r="F122" s="45"/>
      <c r="G122" s="45"/>
      <c r="H122" s="45"/>
      <c r="I122" s="45"/>
      <c r="J122" s="45"/>
      <c r="K122" s="45"/>
      <c r="L122" s="45"/>
    </row>
    <row r="123" spans="1:19" ht="15.75" thickBot="1" x14ac:dyDescent="0.25">
      <c r="A123" s="769" t="str">
        <f>CONCATENATE("Proponente: ",'Prop G'!$E$8)</f>
        <v>Proponente: WeDo</v>
      </c>
      <c r="B123" s="769"/>
      <c r="C123" s="769"/>
      <c r="D123" s="769"/>
      <c r="E123" s="769"/>
      <c r="F123" s="769"/>
      <c r="G123" s="769"/>
      <c r="H123" s="769"/>
      <c r="I123" s="769"/>
      <c r="J123" s="769"/>
      <c r="K123" s="769"/>
      <c r="L123" s="769"/>
      <c r="M123" s="769"/>
      <c r="N123" s="769"/>
      <c r="O123" s="769"/>
      <c r="P123" s="769"/>
      <c r="Q123" s="769"/>
    </row>
    <row r="124" spans="1:19" ht="15" x14ac:dyDescent="0.2">
      <c r="A124" s="358"/>
      <c r="B124" s="358"/>
      <c r="C124" s="358"/>
      <c r="D124" s="358"/>
      <c r="E124" s="358"/>
      <c r="F124" s="358"/>
      <c r="G124" s="358"/>
      <c r="H124" s="358"/>
      <c r="I124" s="358"/>
      <c r="J124" s="358"/>
      <c r="K124" s="358"/>
      <c r="L124" s="358"/>
      <c r="M124" s="358"/>
      <c r="N124" s="358"/>
      <c r="O124" s="358"/>
      <c r="P124" s="358"/>
      <c r="Q124" s="358"/>
      <c r="R124" s="358"/>
    </row>
    <row r="125" spans="1:19" ht="15" customHeight="1" x14ac:dyDescent="0.2">
      <c r="A125" s="358"/>
      <c r="B125" s="466" t="s">
        <v>230</v>
      </c>
      <c r="C125" s="793"/>
      <c r="D125" s="793"/>
      <c r="E125" s="467"/>
      <c r="G125" s="464" t="s">
        <v>248</v>
      </c>
      <c r="H125" s="464"/>
      <c r="I125" s="5"/>
      <c r="J125" s="352" t="s">
        <v>249</v>
      </c>
      <c r="K125" s="358"/>
      <c r="L125" s="358"/>
      <c r="M125" s="358"/>
      <c r="N125" s="358"/>
      <c r="O125" s="358"/>
      <c r="P125" s="358"/>
      <c r="Q125" s="358"/>
      <c r="R125" s="358"/>
      <c r="S125" s="358"/>
    </row>
    <row r="126" spans="1:19" ht="15" customHeight="1" x14ac:dyDescent="0.2">
      <c r="A126" s="358"/>
      <c r="B126" s="794" t="str">
        <f>IF('Prop G'!$B$1005="","",'Prop G'!$B$1005)</f>
        <v/>
      </c>
      <c r="C126" s="795"/>
      <c r="D126" s="795"/>
      <c r="E126" s="796"/>
      <c r="G126" s="465" t="str">
        <f>IF('Prop G'!$E$1005="","",'Prop G'!$E$1005)</f>
        <v/>
      </c>
      <c r="H126" s="465"/>
      <c r="I126" s="5"/>
      <c r="J126" s="359" t="str">
        <f>IF('Prop G'!$H$1005="","",'Prop G'!$H$1005)</f>
        <v/>
      </c>
      <c r="K126" s="358"/>
      <c r="L126" s="358"/>
      <c r="M126" s="358"/>
      <c r="N126" s="358"/>
      <c r="O126" s="358"/>
      <c r="P126" s="358"/>
      <c r="Q126" s="358"/>
      <c r="R126" s="358"/>
      <c r="S126" s="358"/>
    </row>
    <row r="127" spans="1:19" ht="15" x14ac:dyDescent="0.2">
      <c r="A127" s="358"/>
      <c r="B127" s="797"/>
      <c r="C127" s="432"/>
      <c r="D127" s="432"/>
      <c r="E127" s="798"/>
      <c r="I127" s="5"/>
      <c r="J127" s="5"/>
      <c r="K127" s="358"/>
      <c r="L127" s="358"/>
      <c r="M127" s="358"/>
      <c r="N127" s="358"/>
      <c r="O127" s="358"/>
      <c r="P127" s="358"/>
      <c r="Q127" s="358"/>
      <c r="R127" s="358"/>
      <c r="S127" s="358"/>
    </row>
    <row r="128" spans="1:19" ht="15" x14ac:dyDescent="0.2">
      <c r="A128" s="358"/>
      <c r="B128" s="797"/>
      <c r="C128" s="432"/>
      <c r="D128" s="432"/>
      <c r="E128" s="798"/>
      <c r="I128" s="5"/>
      <c r="J128" s="5"/>
      <c r="K128" s="358"/>
      <c r="L128" s="358"/>
      <c r="M128" s="358"/>
      <c r="N128" s="358"/>
      <c r="O128" s="358"/>
      <c r="P128" s="358"/>
      <c r="Q128" s="358"/>
      <c r="R128" s="358"/>
      <c r="S128" s="358"/>
    </row>
    <row r="129" spans="1:19" ht="15" x14ac:dyDescent="0.2">
      <c r="A129" s="358"/>
      <c r="B129" s="799"/>
      <c r="C129" s="800"/>
      <c r="D129" s="800"/>
      <c r="E129" s="801"/>
      <c r="I129" s="5"/>
      <c r="J129" s="5"/>
      <c r="K129" s="358"/>
      <c r="L129" s="358"/>
      <c r="M129" s="358"/>
      <c r="N129" s="358"/>
      <c r="O129" s="358"/>
      <c r="P129" s="358"/>
      <c r="Q129" s="358"/>
      <c r="R129" s="358"/>
      <c r="S129" s="358"/>
    </row>
    <row r="130" spans="1:19" ht="15" x14ac:dyDescent="0.2">
      <c r="A130" s="358"/>
      <c r="I130" s="5"/>
      <c r="J130" s="5"/>
      <c r="K130" s="358"/>
      <c r="L130" s="358"/>
      <c r="M130" s="358"/>
      <c r="N130" s="358"/>
      <c r="O130" s="358"/>
      <c r="P130" s="358"/>
      <c r="Q130" s="358"/>
      <c r="R130" s="358"/>
      <c r="S130" s="358"/>
    </row>
    <row r="131" spans="1:19" ht="15" x14ac:dyDescent="0.2">
      <c r="A131" s="358"/>
      <c r="G131" s="5"/>
      <c r="H131" s="5"/>
      <c r="I131" s="358"/>
      <c r="J131" s="358"/>
      <c r="K131" s="358"/>
      <c r="L131" s="358"/>
      <c r="M131" s="358"/>
      <c r="N131" s="358"/>
      <c r="O131" s="358"/>
      <c r="P131" s="358"/>
      <c r="Q131" s="358"/>
    </row>
    <row r="132" spans="1:19" ht="45" x14ac:dyDescent="0.2">
      <c r="A132" s="358"/>
      <c r="B132" s="352" t="s">
        <v>250</v>
      </c>
      <c r="C132" s="352" t="s">
        <v>251</v>
      </c>
      <c r="D132" s="352" t="s">
        <v>252</v>
      </c>
      <c r="E132" s="466" t="s">
        <v>253</v>
      </c>
      <c r="F132" s="793"/>
      <c r="G132" s="793"/>
      <c r="H132" s="467"/>
      <c r="I132" s="352" t="s">
        <v>254</v>
      </c>
      <c r="J132" s="352" t="s">
        <v>255</v>
      </c>
      <c r="K132" s="358"/>
      <c r="L132" s="358"/>
      <c r="M132" s="358"/>
      <c r="N132" s="358"/>
      <c r="O132" s="358"/>
      <c r="P132" s="358"/>
      <c r="Q132" s="358"/>
      <c r="R132" s="358"/>
      <c r="S132" s="358"/>
    </row>
    <row r="133" spans="1:19" ht="15" x14ac:dyDescent="0.2">
      <c r="A133" s="358"/>
      <c r="B133" s="319">
        <f>IF('Prop G'!$B1012="","",'Prop G'!$B1012)</f>
        <v>1</v>
      </c>
      <c r="C133" s="319" t="str">
        <f>IF('Prop G'!$C1012="","",'Prop G'!$C1012)</f>
        <v/>
      </c>
      <c r="D133" s="319" t="str">
        <f>IF('Prop G'!$D1012="","",'Prop G'!$D1012)</f>
        <v/>
      </c>
      <c r="E133" s="462" t="str">
        <f>IF('Prop G'!$E1012="","",'Prop G'!$E1012)</f>
        <v/>
      </c>
      <c r="F133" s="802"/>
      <c r="G133" s="802"/>
      <c r="H133" s="463"/>
      <c r="I133" s="360" t="str">
        <f>IF('Prop G'!$G1012="","",'Prop G'!$G1012)</f>
        <v/>
      </c>
      <c r="J133" s="361" t="str">
        <f>IF('Prop G'!$H1012="","",'Prop G'!$H1012)</f>
        <v/>
      </c>
      <c r="K133" s="358"/>
      <c r="L133" s="358"/>
      <c r="M133" s="358"/>
      <c r="N133" s="358"/>
      <c r="O133" s="358"/>
      <c r="P133" s="358"/>
      <c r="Q133" s="358"/>
      <c r="R133" s="358"/>
      <c r="S133" s="358"/>
    </row>
    <row r="134" spans="1:19" ht="15" x14ac:dyDescent="0.2">
      <c r="A134" s="358"/>
      <c r="B134" s="319">
        <f>IF('Prop G'!$B1013="","",'Prop G'!$B1013)</f>
        <v>2</v>
      </c>
      <c r="C134" s="319" t="str">
        <f>IF('Prop G'!$C1013="","",'Prop G'!$C1013)</f>
        <v/>
      </c>
      <c r="D134" s="319" t="str">
        <f>IF('Prop G'!$D1013="","",'Prop G'!$D1013)</f>
        <v/>
      </c>
      <c r="E134" s="462" t="str">
        <f>IF('Prop G'!$E1013="","",'Prop G'!$E1013)</f>
        <v/>
      </c>
      <c r="F134" s="802"/>
      <c r="G134" s="802"/>
      <c r="H134" s="463"/>
      <c r="I134" s="360" t="str">
        <f>IF('Prop G'!$G1013="","",'Prop G'!$G1013)</f>
        <v/>
      </c>
      <c r="J134" s="361" t="str">
        <f>IF('Prop G'!$H1013="","",'Prop G'!$H1013)</f>
        <v/>
      </c>
      <c r="K134" s="358"/>
      <c r="L134" s="358"/>
      <c r="M134" s="358"/>
      <c r="N134" s="358"/>
      <c r="O134" s="358"/>
      <c r="P134" s="358"/>
      <c r="Q134" s="358"/>
      <c r="R134" s="358"/>
      <c r="S134" s="358"/>
    </row>
    <row r="135" spans="1:19" ht="15" x14ac:dyDescent="0.2">
      <c r="A135" s="358"/>
      <c r="B135" s="319">
        <f>IF('Prop G'!$B1014="","",'Prop G'!$B1014)</f>
        <v>3</v>
      </c>
      <c r="C135" s="319" t="str">
        <f>IF('Prop G'!$C1014="","",'Prop G'!$C1014)</f>
        <v/>
      </c>
      <c r="D135" s="319" t="str">
        <f>IF('Prop G'!$D1014="","",'Prop G'!$D1014)</f>
        <v/>
      </c>
      <c r="E135" s="462" t="str">
        <f>IF('Prop G'!$E1014="","",'Prop G'!$E1014)</f>
        <v/>
      </c>
      <c r="F135" s="802"/>
      <c r="G135" s="802"/>
      <c r="H135" s="463"/>
      <c r="I135" s="360" t="str">
        <f>IF('Prop G'!$G1014="","",'Prop G'!$G1014)</f>
        <v/>
      </c>
      <c r="J135" s="361" t="str">
        <f>IF('Prop G'!$H1014="","",'Prop G'!$H1014)</f>
        <v/>
      </c>
      <c r="K135" s="358"/>
      <c r="L135" s="358"/>
      <c r="M135" s="358"/>
      <c r="N135" s="358"/>
      <c r="O135" s="358"/>
      <c r="P135" s="358"/>
      <c r="Q135" s="358"/>
      <c r="R135" s="358"/>
      <c r="S135" s="358"/>
    </row>
    <row r="136" spans="1:19" ht="15" x14ac:dyDescent="0.2">
      <c r="A136" s="358"/>
      <c r="B136" s="319">
        <f>IF('Prop G'!$B1015="","",'Prop G'!$B1015)</f>
        <v>4</v>
      </c>
      <c r="C136" s="319" t="str">
        <f>IF('Prop G'!$C1015="","",'Prop G'!$C1015)</f>
        <v/>
      </c>
      <c r="D136" s="319" t="str">
        <f>IF('Prop G'!$D1015="","",'Prop G'!$D1015)</f>
        <v/>
      </c>
      <c r="E136" s="462" t="str">
        <f>IF('Prop G'!$E1015="","",'Prop G'!$E1015)</f>
        <v/>
      </c>
      <c r="F136" s="802"/>
      <c r="G136" s="802"/>
      <c r="H136" s="463"/>
      <c r="I136" s="360" t="str">
        <f>IF('Prop G'!$G1015="","",'Prop G'!$G1015)</f>
        <v/>
      </c>
      <c r="J136" s="361" t="str">
        <f>IF('Prop G'!$H1015="","",'Prop G'!$H1015)</f>
        <v/>
      </c>
      <c r="K136" s="358"/>
      <c r="L136" s="358"/>
      <c r="M136" s="358"/>
      <c r="N136" s="358"/>
      <c r="O136" s="358"/>
      <c r="P136" s="358"/>
      <c r="Q136" s="358"/>
      <c r="R136" s="358"/>
      <c r="S136" s="358"/>
    </row>
    <row r="137" spans="1:19" ht="15" x14ac:dyDescent="0.2">
      <c r="A137" s="358"/>
      <c r="B137" s="319">
        <f>IF('Prop G'!$B1016="","",'Prop G'!$B1016)</f>
        <v>5</v>
      </c>
      <c r="C137" s="319" t="str">
        <f>IF('Prop G'!$C1016="","",'Prop G'!$C1016)</f>
        <v/>
      </c>
      <c r="D137" s="319" t="str">
        <f>IF('Prop G'!$D1016="","",'Prop G'!$D1016)</f>
        <v/>
      </c>
      <c r="E137" s="462" t="str">
        <f>IF('Prop G'!$E1016="","",'Prop G'!$E1016)</f>
        <v/>
      </c>
      <c r="F137" s="802"/>
      <c r="G137" s="802"/>
      <c r="H137" s="463"/>
      <c r="I137" s="360" t="str">
        <f>IF('Prop G'!$G1016="","",'Prop G'!$G1016)</f>
        <v/>
      </c>
      <c r="J137" s="361" t="str">
        <f>IF('Prop G'!$H1016="","",'Prop G'!$H1016)</f>
        <v/>
      </c>
      <c r="K137" s="358"/>
      <c r="L137" s="358"/>
      <c r="M137" s="358"/>
      <c r="N137" s="358"/>
      <c r="O137" s="358"/>
      <c r="P137" s="358"/>
      <c r="Q137" s="358"/>
      <c r="R137" s="358"/>
      <c r="S137" s="358"/>
    </row>
    <row r="138" spans="1:19" x14ac:dyDescent="0.2">
      <c r="A138" s="45"/>
      <c r="B138" s="45"/>
      <c r="C138" s="45"/>
      <c r="D138" s="45"/>
      <c r="E138" s="45"/>
      <c r="F138" s="45"/>
      <c r="G138" s="45"/>
      <c r="H138" s="45"/>
      <c r="I138" s="45"/>
      <c r="J138" s="45"/>
      <c r="K138" s="45"/>
      <c r="L138" s="45"/>
    </row>
    <row r="139" spans="1:19" x14ac:dyDescent="0.2">
      <c r="A139" s="45"/>
      <c r="B139" s="45"/>
      <c r="C139" s="45"/>
      <c r="D139" s="45"/>
      <c r="E139" s="45"/>
      <c r="F139" s="45"/>
      <c r="G139" s="45"/>
      <c r="H139" s="45"/>
      <c r="I139" s="45"/>
      <c r="J139" s="45"/>
      <c r="K139" s="45"/>
      <c r="L139" s="45"/>
    </row>
    <row r="140" spans="1:19" ht="15.75" thickBot="1" x14ac:dyDescent="0.25">
      <c r="A140" s="769" t="e">
        <f>CONCATENATE("Proponente: ",#REF!)</f>
        <v>#REF!</v>
      </c>
      <c r="B140" s="769"/>
      <c r="C140" s="769"/>
      <c r="D140" s="769"/>
      <c r="E140" s="769"/>
      <c r="F140" s="769"/>
      <c r="G140" s="769"/>
      <c r="H140" s="769"/>
      <c r="I140" s="769"/>
      <c r="J140" s="769"/>
      <c r="K140" s="769"/>
      <c r="L140" s="769"/>
      <c r="M140" s="769"/>
      <c r="N140" s="769"/>
      <c r="O140" s="769"/>
      <c r="P140" s="769"/>
      <c r="Q140" s="769"/>
    </row>
    <row r="141" spans="1:19" ht="15" x14ac:dyDescent="0.2">
      <c r="A141" s="358"/>
      <c r="B141" s="358"/>
      <c r="C141" s="358"/>
      <c r="D141" s="358"/>
      <c r="E141" s="358"/>
      <c r="F141" s="358"/>
      <c r="G141" s="358"/>
      <c r="H141" s="358"/>
      <c r="I141" s="358"/>
      <c r="J141" s="358"/>
      <c r="K141" s="358"/>
      <c r="L141" s="358"/>
      <c r="M141" s="358"/>
      <c r="N141" s="358"/>
      <c r="O141" s="358"/>
      <c r="P141" s="358"/>
      <c r="Q141" s="358"/>
      <c r="R141" s="358"/>
    </row>
    <row r="142" spans="1:19" ht="15" customHeight="1" x14ac:dyDescent="0.2">
      <c r="A142" s="358"/>
      <c r="B142" s="466" t="s">
        <v>230</v>
      </c>
      <c r="C142" s="793"/>
      <c r="D142" s="793"/>
      <c r="E142" s="467"/>
      <c r="G142" s="464" t="s">
        <v>248</v>
      </c>
      <c r="H142" s="464"/>
      <c r="I142" s="5"/>
      <c r="J142" s="352" t="s">
        <v>249</v>
      </c>
      <c r="K142" s="358"/>
      <c r="L142" s="358"/>
      <c r="M142" s="358"/>
      <c r="N142" s="358"/>
      <c r="O142" s="358"/>
      <c r="P142" s="358"/>
      <c r="Q142" s="358"/>
      <c r="R142" s="358"/>
      <c r="S142" s="358"/>
    </row>
    <row r="143" spans="1:19" ht="15" customHeight="1" x14ac:dyDescent="0.2">
      <c r="A143" s="358"/>
      <c r="B143" s="794" t="e">
        <f>IF(#REF!="","",#REF!)</f>
        <v>#REF!</v>
      </c>
      <c r="C143" s="795"/>
      <c r="D143" s="795"/>
      <c r="E143" s="796"/>
      <c r="G143" s="465" t="e">
        <f>IF(#REF!="","",#REF!)</f>
        <v>#REF!</v>
      </c>
      <c r="H143" s="465"/>
      <c r="I143" s="5"/>
      <c r="J143" s="359" t="e">
        <f>IF(#REF!="","",#REF!)</f>
        <v>#REF!</v>
      </c>
      <c r="K143" s="358"/>
      <c r="L143" s="358"/>
      <c r="M143" s="358"/>
      <c r="N143" s="358"/>
      <c r="O143" s="358"/>
      <c r="P143" s="358"/>
      <c r="Q143" s="358"/>
      <c r="R143" s="358"/>
      <c r="S143" s="358"/>
    </row>
    <row r="144" spans="1:19" ht="15" x14ac:dyDescent="0.2">
      <c r="A144" s="358"/>
      <c r="B144" s="797"/>
      <c r="C144" s="432"/>
      <c r="D144" s="432"/>
      <c r="E144" s="798"/>
      <c r="I144" s="5"/>
      <c r="J144" s="5"/>
      <c r="K144" s="358"/>
      <c r="L144" s="358"/>
      <c r="M144" s="358"/>
      <c r="N144" s="358"/>
      <c r="O144" s="358"/>
      <c r="P144" s="358"/>
      <c r="Q144" s="358"/>
      <c r="R144" s="358"/>
      <c r="S144" s="358"/>
    </row>
    <row r="145" spans="1:19" ht="15" x14ac:dyDescent="0.2">
      <c r="A145" s="358"/>
      <c r="B145" s="797"/>
      <c r="C145" s="432"/>
      <c r="D145" s="432"/>
      <c r="E145" s="798"/>
      <c r="I145" s="5"/>
      <c r="J145" s="5"/>
      <c r="K145" s="358"/>
      <c r="L145" s="358"/>
      <c r="M145" s="358"/>
      <c r="N145" s="358"/>
      <c r="O145" s="358"/>
      <c r="P145" s="358"/>
      <c r="Q145" s="358"/>
      <c r="R145" s="358"/>
      <c r="S145" s="358"/>
    </row>
    <row r="146" spans="1:19" ht="15" x14ac:dyDescent="0.2">
      <c r="A146" s="358"/>
      <c r="B146" s="799"/>
      <c r="C146" s="800"/>
      <c r="D146" s="800"/>
      <c r="E146" s="801"/>
      <c r="I146" s="5"/>
      <c r="J146" s="5"/>
      <c r="K146" s="358"/>
      <c r="L146" s="358"/>
      <c r="M146" s="358"/>
      <c r="N146" s="358"/>
      <c r="O146" s="358"/>
      <c r="P146" s="358"/>
      <c r="Q146" s="358"/>
      <c r="R146" s="358"/>
      <c r="S146" s="358"/>
    </row>
    <row r="147" spans="1:19" ht="15" x14ac:dyDescent="0.2">
      <c r="A147" s="358"/>
      <c r="I147" s="5"/>
      <c r="J147" s="5"/>
      <c r="K147" s="358"/>
      <c r="L147" s="358"/>
      <c r="M147" s="358"/>
      <c r="N147" s="358"/>
      <c r="O147" s="358"/>
      <c r="P147" s="358"/>
      <c r="Q147" s="358"/>
      <c r="R147" s="358"/>
      <c r="S147" s="358"/>
    </row>
    <row r="148" spans="1:19" ht="15" x14ac:dyDescent="0.2">
      <c r="A148" s="358"/>
      <c r="G148" s="5"/>
      <c r="H148" s="5"/>
      <c r="I148" s="358"/>
      <c r="J148" s="358"/>
      <c r="K148" s="358"/>
      <c r="L148" s="358"/>
      <c r="M148" s="358"/>
      <c r="N148" s="358"/>
      <c r="O148" s="358"/>
      <c r="P148" s="358"/>
      <c r="Q148" s="358"/>
    </row>
    <row r="149" spans="1:19" ht="45" x14ac:dyDescent="0.2">
      <c r="A149" s="358"/>
      <c r="B149" s="352" t="s">
        <v>250</v>
      </c>
      <c r="C149" s="352" t="s">
        <v>251</v>
      </c>
      <c r="D149" s="352" t="s">
        <v>252</v>
      </c>
      <c r="E149" s="466" t="s">
        <v>253</v>
      </c>
      <c r="F149" s="793"/>
      <c r="G149" s="793"/>
      <c r="H149" s="467"/>
      <c r="I149" s="352" t="s">
        <v>254</v>
      </c>
      <c r="J149" s="352" t="s">
        <v>255</v>
      </c>
      <c r="K149" s="358"/>
      <c r="L149" s="358"/>
      <c r="M149" s="358"/>
      <c r="N149" s="358"/>
      <c r="O149" s="358"/>
      <c r="P149" s="358"/>
      <c r="Q149" s="358"/>
      <c r="R149" s="358"/>
      <c r="S149" s="358"/>
    </row>
    <row r="150" spans="1:19" ht="15" x14ac:dyDescent="0.2">
      <c r="A150" s="358"/>
      <c r="B150" s="319" t="e">
        <f>IF(#REF!="","",#REF!)</f>
        <v>#REF!</v>
      </c>
      <c r="C150" s="319" t="e">
        <f>IF(#REF!="","",#REF!)</f>
        <v>#REF!</v>
      </c>
      <c r="D150" s="319" t="e">
        <f>IF(#REF!="","",#REF!)</f>
        <v>#REF!</v>
      </c>
      <c r="E150" s="462" t="e">
        <f>IF(#REF!="","",#REF!)</f>
        <v>#REF!</v>
      </c>
      <c r="F150" s="802"/>
      <c r="G150" s="802"/>
      <c r="H150" s="463"/>
      <c r="I150" s="360" t="e">
        <f>IF(#REF!="","",#REF!)</f>
        <v>#REF!</v>
      </c>
      <c r="J150" s="361" t="e">
        <f>IF(#REF!="","",#REF!)</f>
        <v>#REF!</v>
      </c>
      <c r="K150" s="358"/>
      <c r="L150" s="358"/>
      <c r="M150" s="358"/>
      <c r="N150" s="358"/>
      <c r="O150" s="358"/>
      <c r="P150" s="358"/>
      <c r="Q150" s="358"/>
      <c r="R150" s="358"/>
      <c r="S150" s="358"/>
    </row>
    <row r="151" spans="1:19" ht="15" x14ac:dyDescent="0.2">
      <c r="A151" s="358"/>
      <c r="B151" s="319" t="e">
        <f>IF(#REF!="","",#REF!)</f>
        <v>#REF!</v>
      </c>
      <c r="C151" s="319" t="e">
        <f>IF(#REF!="","",#REF!)</f>
        <v>#REF!</v>
      </c>
      <c r="D151" s="319" t="e">
        <f>IF(#REF!="","",#REF!)</f>
        <v>#REF!</v>
      </c>
      <c r="E151" s="462" t="e">
        <f>IF(#REF!="","",#REF!)</f>
        <v>#REF!</v>
      </c>
      <c r="F151" s="802"/>
      <c r="G151" s="802"/>
      <c r="H151" s="463"/>
      <c r="I151" s="360" t="e">
        <f>IF(#REF!="","",#REF!)</f>
        <v>#REF!</v>
      </c>
      <c r="J151" s="361" t="e">
        <f>IF(#REF!="","",#REF!)</f>
        <v>#REF!</v>
      </c>
      <c r="K151" s="358"/>
      <c r="L151" s="358"/>
      <c r="M151" s="358"/>
      <c r="N151" s="358"/>
      <c r="O151" s="358"/>
      <c r="P151" s="358"/>
      <c r="Q151" s="358"/>
      <c r="R151" s="358"/>
      <c r="S151" s="358"/>
    </row>
    <row r="152" spans="1:19" ht="15" x14ac:dyDescent="0.2">
      <c r="A152" s="358"/>
      <c r="B152" s="319" t="e">
        <f>IF(#REF!="","",#REF!)</f>
        <v>#REF!</v>
      </c>
      <c r="C152" s="319" t="e">
        <f>IF(#REF!="","",#REF!)</f>
        <v>#REF!</v>
      </c>
      <c r="D152" s="319" t="e">
        <f>IF(#REF!="","",#REF!)</f>
        <v>#REF!</v>
      </c>
      <c r="E152" s="462" t="e">
        <f>IF(#REF!="","",#REF!)</f>
        <v>#REF!</v>
      </c>
      <c r="F152" s="802"/>
      <c r="G152" s="802"/>
      <c r="H152" s="463"/>
      <c r="I152" s="360" t="e">
        <f>IF(#REF!="","",#REF!)</f>
        <v>#REF!</v>
      </c>
      <c r="J152" s="361" t="e">
        <f>IF(#REF!="","",#REF!)</f>
        <v>#REF!</v>
      </c>
      <c r="K152" s="358"/>
      <c r="L152" s="358"/>
      <c r="M152" s="358"/>
      <c r="N152" s="358"/>
      <c r="O152" s="358"/>
      <c r="P152" s="358"/>
      <c r="Q152" s="358"/>
      <c r="R152" s="358"/>
      <c r="S152" s="358"/>
    </row>
    <row r="153" spans="1:19" ht="15" x14ac:dyDescent="0.2">
      <c r="A153" s="358"/>
      <c r="B153" s="319" t="e">
        <f>IF(#REF!="","",#REF!)</f>
        <v>#REF!</v>
      </c>
      <c r="C153" s="319" t="e">
        <f>IF(#REF!="","",#REF!)</f>
        <v>#REF!</v>
      </c>
      <c r="D153" s="319" t="e">
        <f>IF(#REF!="","",#REF!)</f>
        <v>#REF!</v>
      </c>
      <c r="E153" s="462" t="e">
        <f>IF(#REF!="","",#REF!)</f>
        <v>#REF!</v>
      </c>
      <c r="F153" s="802"/>
      <c r="G153" s="802"/>
      <c r="H153" s="463"/>
      <c r="I153" s="360" t="e">
        <f>IF(#REF!="","",#REF!)</f>
        <v>#REF!</v>
      </c>
      <c r="J153" s="361" t="e">
        <f>IF(#REF!="","",#REF!)</f>
        <v>#REF!</v>
      </c>
      <c r="K153" s="358"/>
      <c r="L153" s="358"/>
      <c r="M153" s="358"/>
      <c r="N153" s="358"/>
      <c r="O153" s="358"/>
      <c r="P153" s="358"/>
      <c r="Q153" s="358"/>
      <c r="R153" s="358"/>
      <c r="S153" s="358"/>
    </row>
    <row r="154" spans="1:19" ht="15" x14ac:dyDescent="0.2">
      <c r="A154" s="358"/>
      <c r="B154" s="319" t="e">
        <f>IF(#REF!="","",#REF!)</f>
        <v>#REF!</v>
      </c>
      <c r="C154" s="319" t="e">
        <f>IF(#REF!="","",#REF!)</f>
        <v>#REF!</v>
      </c>
      <c r="D154" s="319" t="e">
        <f>IF(#REF!="","",#REF!)</f>
        <v>#REF!</v>
      </c>
      <c r="E154" s="462" t="e">
        <f>IF(#REF!="","",#REF!)</f>
        <v>#REF!</v>
      </c>
      <c r="F154" s="802"/>
      <c r="G154" s="802"/>
      <c r="H154" s="463"/>
      <c r="I154" s="360" t="e">
        <f>IF(#REF!="","",#REF!)</f>
        <v>#REF!</v>
      </c>
      <c r="J154" s="361" t="e">
        <f>IF(#REF!="","",#REF!)</f>
        <v>#REF!</v>
      </c>
      <c r="K154" s="358"/>
      <c r="L154" s="358"/>
      <c r="M154" s="358"/>
      <c r="N154" s="358"/>
      <c r="O154" s="358"/>
      <c r="P154" s="358"/>
      <c r="Q154" s="358"/>
      <c r="R154" s="358"/>
      <c r="S154" s="358"/>
    </row>
    <row r="155" spans="1:19" x14ac:dyDescent="0.2">
      <c r="A155" s="45"/>
      <c r="B155" s="45"/>
      <c r="C155" s="45"/>
      <c r="D155" s="45"/>
      <c r="E155" s="45"/>
      <c r="F155" s="45"/>
      <c r="G155" s="45"/>
      <c r="H155" s="45"/>
      <c r="I155" s="45"/>
      <c r="J155" s="45"/>
      <c r="K155" s="45"/>
      <c r="L155" s="45"/>
    </row>
    <row r="156" spans="1:19" x14ac:dyDescent="0.2">
      <c r="A156" s="45"/>
      <c r="B156" s="45"/>
      <c r="C156" s="45"/>
      <c r="D156" s="45"/>
      <c r="E156" s="45"/>
      <c r="F156" s="45"/>
      <c r="G156" s="45"/>
      <c r="H156" s="45"/>
      <c r="I156" s="45"/>
      <c r="J156" s="45"/>
      <c r="K156" s="45"/>
      <c r="L156" s="45"/>
    </row>
    <row r="157" spans="1:19" ht="15.75" thickBot="1" x14ac:dyDescent="0.25">
      <c r="A157" s="769" t="e">
        <f>CONCATENATE("Proponente: ",#REF!)</f>
        <v>#REF!</v>
      </c>
      <c r="B157" s="769"/>
      <c r="C157" s="769"/>
      <c r="D157" s="769"/>
      <c r="E157" s="769"/>
      <c r="F157" s="769"/>
      <c r="G157" s="769"/>
      <c r="H157" s="769"/>
      <c r="I157" s="769"/>
      <c r="J157" s="769"/>
      <c r="K157" s="769"/>
      <c r="L157" s="769"/>
      <c r="M157" s="769"/>
      <c r="N157" s="769"/>
      <c r="O157" s="769"/>
      <c r="P157" s="769"/>
      <c r="Q157" s="769"/>
    </row>
    <row r="158" spans="1:19" ht="15" x14ac:dyDescent="0.2">
      <c r="A158" s="358"/>
      <c r="B158" s="358"/>
      <c r="C158" s="358"/>
      <c r="D158" s="358"/>
      <c r="E158" s="358"/>
      <c r="F158" s="358"/>
      <c r="G158" s="358"/>
      <c r="H158" s="358"/>
      <c r="I158" s="358"/>
      <c r="J158" s="358"/>
      <c r="K158" s="358"/>
      <c r="L158" s="358"/>
      <c r="M158" s="358"/>
      <c r="N158" s="358"/>
      <c r="O158" s="358"/>
      <c r="P158" s="358"/>
      <c r="Q158" s="358"/>
      <c r="R158" s="358"/>
    </row>
    <row r="159" spans="1:19" ht="15" customHeight="1" x14ac:dyDescent="0.2">
      <c r="A159" s="358"/>
      <c r="B159" s="466" t="s">
        <v>230</v>
      </c>
      <c r="C159" s="793"/>
      <c r="D159" s="793"/>
      <c r="E159" s="467"/>
      <c r="G159" s="464" t="s">
        <v>248</v>
      </c>
      <c r="H159" s="464"/>
      <c r="I159" s="5"/>
      <c r="J159" s="352" t="s">
        <v>249</v>
      </c>
      <c r="K159" s="358"/>
      <c r="L159" s="358"/>
      <c r="M159" s="358"/>
      <c r="N159" s="358"/>
      <c r="O159" s="358"/>
      <c r="P159" s="358"/>
      <c r="Q159" s="358"/>
      <c r="R159" s="358"/>
      <c r="S159" s="358"/>
    </row>
    <row r="160" spans="1:19" ht="15" customHeight="1" x14ac:dyDescent="0.2">
      <c r="A160" s="358"/>
      <c r="B160" s="794" t="e">
        <f>IF(#REF!="","",#REF!)</f>
        <v>#REF!</v>
      </c>
      <c r="C160" s="795"/>
      <c r="D160" s="795"/>
      <c r="E160" s="796"/>
      <c r="G160" s="465" t="e">
        <f>IF(#REF!="","",#REF!)</f>
        <v>#REF!</v>
      </c>
      <c r="H160" s="465"/>
      <c r="I160" s="5"/>
      <c r="J160" s="359" t="e">
        <f>IF(#REF!="","",#REF!)</f>
        <v>#REF!</v>
      </c>
      <c r="K160" s="358"/>
      <c r="L160" s="358"/>
      <c r="M160" s="358"/>
      <c r="N160" s="358"/>
      <c r="O160" s="358"/>
      <c r="P160" s="358"/>
      <c r="Q160" s="358"/>
      <c r="R160" s="358"/>
      <c r="S160" s="358"/>
    </row>
    <row r="161" spans="1:19" ht="15" x14ac:dyDescent="0.2">
      <c r="A161" s="358"/>
      <c r="B161" s="797"/>
      <c r="C161" s="432"/>
      <c r="D161" s="432"/>
      <c r="E161" s="798"/>
      <c r="I161" s="5"/>
      <c r="J161" s="5"/>
      <c r="K161" s="358"/>
      <c r="L161" s="358"/>
      <c r="M161" s="358"/>
      <c r="N161" s="358"/>
      <c r="O161" s="358"/>
      <c r="P161" s="358"/>
      <c r="Q161" s="358"/>
      <c r="R161" s="358"/>
      <c r="S161" s="358"/>
    </row>
    <row r="162" spans="1:19" ht="15" x14ac:dyDescent="0.2">
      <c r="A162" s="358"/>
      <c r="B162" s="797"/>
      <c r="C162" s="432"/>
      <c r="D162" s="432"/>
      <c r="E162" s="798"/>
      <c r="I162" s="5"/>
      <c r="J162" s="5"/>
      <c r="K162" s="358"/>
      <c r="L162" s="358"/>
      <c r="M162" s="358"/>
      <c r="N162" s="358"/>
      <c r="O162" s="358"/>
      <c r="P162" s="358"/>
      <c r="Q162" s="358"/>
      <c r="R162" s="358"/>
      <c r="S162" s="358"/>
    </row>
    <row r="163" spans="1:19" ht="15" x14ac:dyDescent="0.2">
      <c r="A163" s="358"/>
      <c r="B163" s="799"/>
      <c r="C163" s="800"/>
      <c r="D163" s="800"/>
      <c r="E163" s="801"/>
      <c r="I163" s="5"/>
      <c r="J163" s="5"/>
      <c r="K163" s="358"/>
      <c r="L163" s="358"/>
      <c r="M163" s="358"/>
      <c r="N163" s="358"/>
      <c r="O163" s="358"/>
      <c r="P163" s="358"/>
      <c r="Q163" s="358"/>
      <c r="R163" s="358"/>
      <c r="S163" s="358"/>
    </row>
    <row r="164" spans="1:19" ht="15" x14ac:dyDescent="0.2">
      <c r="A164" s="358"/>
      <c r="I164" s="5"/>
      <c r="J164" s="5"/>
      <c r="K164" s="358"/>
      <c r="L164" s="358"/>
      <c r="M164" s="358"/>
      <c r="N164" s="358"/>
      <c r="O164" s="358"/>
      <c r="P164" s="358"/>
      <c r="Q164" s="358"/>
      <c r="R164" s="358"/>
      <c r="S164" s="358"/>
    </row>
    <row r="165" spans="1:19" ht="15" x14ac:dyDescent="0.2">
      <c r="A165" s="358"/>
      <c r="G165" s="5"/>
      <c r="H165" s="5"/>
      <c r="I165" s="358"/>
      <c r="J165" s="358"/>
      <c r="K165" s="358"/>
      <c r="L165" s="358"/>
      <c r="M165" s="358"/>
      <c r="N165" s="358"/>
      <c r="O165" s="358"/>
      <c r="P165" s="358"/>
      <c r="Q165" s="358"/>
    </row>
    <row r="166" spans="1:19" ht="45" x14ac:dyDescent="0.2">
      <c r="A166" s="358"/>
      <c r="B166" s="352" t="s">
        <v>250</v>
      </c>
      <c r="C166" s="352" t="s">
        <v>251</v>
      </c>
      <c r="D166" s="352" t="s">
        <v>252</v>
      </c>
      <c r="E166" s="466" t="s">
        <v>253</v>
      </c>
      <c r="F166" s="793"/>
      <c r="G166" s="793"/>
      <c r="H166" s="467"/>
      <c r="I166" s="352" t="s">
        <v>254</v>
      </c>
      <c r="J166" s="352" t="s">
        <v>255</v>
      </c>
      <c r="K166" s="358"/>
      <c r="L166" s="358"/>
      <c r="M166" s="358"/>
      <c r="N166" s="358"/>
      <c r="O166" s="358"/>
      <c r="P166" s="358"/>
      <c r="Q166" s="358"/>
      <c r="R166" s="358"/>
      <c r="S166" s="358"/>
    </row>
    <row r="167" spans="1:19" ht="15" x14ac:dyDescent="0.2">
      <c r="A167" s="358"/>
      <c r="B167" s="319" t="e">
        <f>IF(#REF!="","",#REF!)</f>
        <v>#REF!</v>
      </c>
      <c r="C167" s="319" t="e">
        <f>IF(#REF!="","",#REF!)</f>
        <v>#REF!</v>
      </c>
      <c r="D167" s="319" t="e">
        <f>IF(#REF!="","",#REF!)</f>
        <v>#REF!</v>
      </c>
      <c r="E167" s="462" t="e">
        <f>IF(#REF!="","",#REF!)</f>
        <v>#REF!</v>
      </c>
      <c r="F167" s="802"/>
      <c r="G167" s="802"/>
      <c r="H167" s="463"/>
      <c r="I167" s="360" t="e">
        <f>IF(#REF!="","",#REF!)</f>
        <v>#REF!</v>
      </c>
      <c r="J167" s="361" t="e">
        <f>IF(#REF!="","",#REF!)</f>
        <v>#REF!</v>
      </c>
      <c r="K167" s="358"/>
      <c r="L167" s="358"/>
      <c r="M167" s="358"/>
      <c r="N167" s="358"/>
      <c r="O167" s="358"/>
      <c r="P167" s="358"/>
      <c r="Q167" s="358"/>
      <c r="R167" s="358"/>
      <c r="S167" s="358"/>
    </row>
    <row r="168" spans="1:19" ht="15" x14ac:dyDescent="0.2">
      <c r="A168" s="358"/>
      <c r="B168" s="319" t="e">
        <f>IF(#REF!="","",#REF!)</f>
        <v>#REF!</v>
      </c>
      <c r="C168" s="319" t="e">
        <f>IF(#REF!="","",#REF!)</f>
        <v>#REF!</v>
      </c>
      <c r="D168" s="319" t="e">
        <f>IF(#REF!="","",#REF!)</f>
        <v>#REF!</v>
      </c>
      <c r="E168" s="462" t="e">
        <f>IF(#REF!="","",#REF!)</f>
        <v>#REF!</v>
      </c>
      <c r="F168" s="802"/>
      <c r="G168" s="802"/>
      <c r="H168" s="463"/>
      <c r="I168" s="360" t="e">
        <f>IF(#REF!="","",#REF!)</f>
        <v>#REF!</v>
      </c>
      <c r="J168" s="361" t="e">
        <f>IF(#REF!="","",#REF!)</f>
        <v>#REF!</v>
      </c>
      <c r="K168" s="358"/>
      <c r="L168" s="358"/>
      <c r="M168" s="358"/>
      <c r="N168" s="358"/>
      <c r="O168" s="358"/>
      <c r="P168" s="358"/>
      <c r="Q168" s="358"/>
      <c r="R168" s="358"/>
      <c r="S168" s="358"/>
    </row>
    <row r="169" spans="1:19" ht="15" x14ac:dyDescent="0.2">
      <c r="A169" s="358"/>
      <c r="B169" s="319" t="e">
        <f>IF(#REF!="","",#REF!)</f>
        <v>#REF!</v>
      </c>
      <c r="C169" s="319" t="e">
        <f>IF(#REF!="","",#REF!)</f>
        <v>#REF!</v>
      </c>
      <c r="D169" s="319" t="e">
        <f>IF(#REF!="","",#REF!)</f>
        <v>#REF!</v>
      </c>
      <c r="E169" s="462" t="e">
        <f>IF(#REF!="","",#REF!)</f>
        <v>#REF!</v>
      </c>
      <c r="F169" s="802"/>
      <c r="G169" s="802"/>
      <c r="H169" s="463"/>
      <c r="I169" s="360" t="e">
        <f>IF(#REF!="","",#REF!)</f>
        <v>#REF!</v>
      </c>
      <c r="J169" s="361" t="e">
        <f>IF(#REF!="","",#REF!)</f>
        <v>#REF!</v>
      </c>
      <c r="K169" s="358"/>
      <c r="L169" s="358"/>
      <c r="M169" s="358"/>
      <c r="N169" s="358"/>
      <c r="O169" s="358"/>
      <c r="P169" s="358"/>
      <c r="Q169" s="358"/>
      <c r="R169" s="358"/>
      <c r="S169" s="358"/>
    </row>
    <row r="170" spans="1:19" ht="15" x14ac:dyDescent="0.2">
      <c r="A170" s="358"/>
      <c r="B170" s="319" t="e">
        <f>IF(#REF!="","",#REF!)</f>
        <v>#REF!</v>
      </c>
      <c r="C170" s="319" t="e">
        <f>IF(#REF!="","",#REF!)</f>
        <v>#REF!</v>
      </c>
      <c r="D170" s="319" t="e">
        <f>IF(#REF!="","",#REF!)</f>
        <v>#REF!</v>
      </c>
      <c r="E170" s="462" t="e">
        <f>IF(#REF!="","",#REF!)</f>
        <v>#REF!</v>
      </c>
      <c r="F170" s="802"/>
      <c r="G170" s="802"/>
      <c r="H170" s="463"/>
      <c r="I170" s="360" t="e">
        <f>IF(#REF!="","",#REF!)</f>
        <v>#REF!</v>
      </c>
      <c r="J170" s="361" t="e">
        <f>IF(#REF!="","",#REF!)</f>
        <v>#REF!</v>
      </c>
      <c r="K170" s="358"/>
      <c r="L170" s="358"/>
      <c r="M170" s="358"/>
      <c r="N170" s="358"/>
      <c r="O170" s="358"/>
      <c r="P170" s="358"/>
      <c r="Q170" s="358"/>
      <c r="R170" s="358"/>
      <c r="S170" s="358"/>
    </row>
    <row r="171" spans="1:19" ht="15" x14ac:dyDescent="0.2">
      <c r="A171" s="358"/>
      <c r="B171" s="319" t="e">
        <f>IF(#REF!="","",#REF!)</f>
        <v>#REF!</v>
      </c>
      <c r="C171" s="319" t="e">
        <f>IF(#REF!="","",#REF!)</f>
        <v>#REF!</v>
      </c>
      <c r="D171" s="319" t="e">
        <f>IF(#REF!="","",#REF!)</f>
        <v>#REF!</v>
      </c>
      <c r="E171" s="462" t="e">
        <f>IF(#REF!="","",#REF!)</f>
        <v>#REF!</v>
      </c>
      <c r="F171" s="802"/>
      <c r="G171" s="802"/>
      <c r="H171" s="463"/>
      <c r="I171" s="360" t="e">
        <f>IF(#REF!="","",#REF!)</f>
        <v>#REF!</v>
      </c>
      <c r="J171" s="361" t="e">
        <f>IF(#REF!="","",#REF!)</f>
        <v>#REF!</v>
      </c>
      <c r="K171" s="358"/>
      <c r="L171" s="358"/>
      <c r="M171" s="358"/>
      <c r="N171" s="358"/>
      <c r="O171" s="358"/>
      <c r="P171" s="358"/>
      <c r="Q171" s="358"/>
      <c r="R171" s="358"/>
      <c r="S171" s="358"/>
    </row>
    <row r="172" spans="1:19" x14ac:dyDescent="0.2">
      <c r="A172" s="45"/>
      <c r="B172" s="45"/>
      <c r="C172" s="45"/>
      <c r="D172" s="45"/>
      <c r="E172" s="45"/>
      <c r="F172" s="45"/>
      <c r="G172" s="45"/>
      <c r="H172" s="45"/>
      <c r="I172" s="45"/>
      <c r="J172" s="45"/>
      <c r="K172" s="45"/>
      <c r="L172" s="45"/>
    </row>
    <row r="173" spans="1:19" x14ac:dyDescent="0.2">
      <c r="A173" s="45"/>
      <c r="B173" s="45"/>
      <c r="C173" s="45"/>
      <c r="D173" s="45"/>
      <c r="E173" s="45"/>
      <c r="F173" s="45"/>
      <c r="G173" s="45"/>
      <c r="H173" s="45"/>
      <c r="I173" s="45"/>
      <c r="J173" s="45"/>
      <c r="K173" s="45"/>
      <c r="L173" s="45"/>
    </row>
    <row r="174" spans="1:19" ht="15.75" thickBot="1" x14ac:dyDescent="0.25">
      <c r="A174" s="769" t="e">
        <f>CONCATENATE("Proponente: ",#REF!)</f>
        <v>#REF!</v>
      </c>
      <c r="B174" s="769"/>
      <c r="C174" s="769"/>
      <c r="D174" s="769"/>
      <c r="E174" s="769"/>
      <c r="F174" s="769"/>
      <c r="G174" s="769"/>
      <c r="H174" s="769"/>
      <c r="I174" s="769"/>
      <c r="J174" s="769"/>
      <c r="K174" s="769"/>
      <c r="L174" s="769"/>
      <c r="M174" s="769"/>
      <c r="N174" s="769"/>
      <c r="O174" s="769"/>
      <c r="P174" s="769"/>
      <c r="Q174" s="769"/>
    </row>
    <row r="175" spans="1:19" ht="15" x14ac:dyDescent="0.2">
      <c r="A175" s="358"/>
      <c r="B175" s="358"/>
      <c r="C175" s="358"/>
      <c r="D175" s="358"/>
      <c r="E175" s="358"/>
      <c r="F175" s="358"/>
      <c r="G175" s="358"/>
      <c r="H175" s="358"/>
      <c r="I175" s="358"/>
      <c r="J175" s="358"/>
      <c r="K175" s="358"/>
      <c r="L175" s="358"/>
      <c r="M175" s="358"/>
      <c r="N175" s="358"/>
      <c r="O175" s="358"/>
      <c r="P175" s="358"/>
      <c r="Q175" s="358"/>
      <c r="R175" s="358"/>
    </row>
    <row r="176" spans="1:19" ht="15" customHeight="1" x14ac:dyDescent="0.2">
      <c r="A176" s="358"/>
      <c r="B176" s="466" t="s">
        <v>230</v>
      </c>
      <c r="C176" s="793"/>
      <c r="D176" s="793"/>
      <c r="E176" s="467"/>
      <c r="G176" s="464" t="s">
        <v>248</v>
      </c>
      <c r="H176" s="464"/>
      <c r="I176" s="5"/>
      <c r="J176" s="352" t="s">
        <v>249</v>
      </c>
      <c r="K176" s="358"/>
      <c r="L176" s="358"/>
      <c r="M176" s="358"/>
      <c r="N176" s="358"/>
      <c r="O176" s="358"/>
      <c r="P176" s="358"/>
      <c r="Q176" s="358"/>
      <c r="R176" s="358"/>
      <c r="S176" s="358"/>
    </row>
    <row r="177" spans="1:19" ht="15" customHeight="1" x14ac:dyDescent="0.2">
      <c r="A177" s="358"/>
      <c r="B177" s="794" t="e">
        <f>IF(#REF!="","",#REF!)</f>
        <v>#REF!</v>
      </c>
      <c r="C177" s="795"/>
      <c r="D177" s="795"/>
      <c r="E177" s="796"/>
      <c r="G177" s="465" t="e">
        <f>IF(#REF!="","",#REF!)</f>
        <v>#REF!</v>
      </c>
      <c r="H177" s="465"/>
      <c r="I177" s="5"/>
      <c r="J177" s="359" t="e">
        <f>IF(#REF!="","",#REF!)</f>
        <v>#REF!</v>
      </c>
      <c r="K177" s="358"/>
      <c r="L177" s="358"/>
      <c r="M177" s="358"/>
      <c r="N177" s="358"/>
      <c r="O177" s="358"/>
      <c r="P177" s="358"/>
      <c r="Q177" s="358"/>
      <c r="R177" s="358"/>
      <c r="S177" s="358"/>
    </row>
    <row r="178" spans="1:19" ht="15" x14ac:dyDescent="0.2">
      <c r="A178" s="358"/>
      <c r="B178" s="797"/>
      <c r="C178" s="432"/>
      <c r="D178" s="432"/>
      <c r="E178" s="798"/>
      <c r="I178" s="5"/>
      <c r="J178" s="5"/>
      <c r="K178" s="358"/>
      <c r="L178" s="358"/>
      <c r="M178" s="358"/>
      <c r="N178" s="358"/>
      <c r="O178" s="358"/>
      <c r="P178" s="358"/>
      <c r="Q178" s="358"/>
      <c r="R178" s="358"/>
      <c r="S178" s="358"/>
    </row>
    <row r="179" spans="1:19" ht="15" x14ac:dyDescent="0.2">
      <c r="A179" s="358"/>
      <c r="B179" s="797"/>
      <c r="C179" s="432"/>
      <c r="D179" s="432"/>
      <c r="E179" s="798"/>
      <c r="I179" s="5"/>
      <c r="J179" s="5"/>
      <c r="K179" s="358"/>
      <c r="L179" s="358"/>
      <c r="M179" s="358"/>
      <c r="N179" s="358"/>
      <c r="O179" s="358"/>
      <c r="P179" s="358"/>
      <c r="Q179" s="358"/>
      <c r="R179" s="358"/>
      <c r="S179" s="358"/>
    </row>
    <row r="180" spans="1:19" ht="15" x14ac:dyDescent="0.2">
      <c r="A180" s="358"/>
      <c r="B180" s="799"/>
      <c r="C180" s="800"/>
      <c r="D180" s="800"/>
      <c r="E180" s="801"/>
      <c r="I180" s="5"/>
      <c r="J180" s="5"/>
      <c r="K180" s="358"/>
      <c r="L180" s="358"/>
      <c r="M180" s="358"/>
      <c r="N180" s="358"/>
      <c r="O180" s="358"/>
      <c r="P180" s="358"/>
      <c r="Q180" s="358"/>
      <c r="R180" s="358"/>
      <c r="S180" s="358"/>
    </row>
    <row r="181" spans="1:19" ht="15" x14ac:dyDescent="0.2">
      <c r="A181" s="358"/>
      <c r="I181" s="5"/>
      <c r="J181" s="5"/>
      <c r="K181" s="358"/>
      <c r="L181" s="358"/>
      <c r="M181" s="358"/>
      <c r="N181" s="358"/>
      <c r="O181" s="358"/>
      <c r="P181" s="358"/>
      <c r="Q181" s="358"/>
      <c r="R181" s="358"/>
      <c r="S181" s="358"/>
    </row>
    <row r="182" spans="1:19" ht="15" x14ac:dyDescent="0.2">
      <c r="A182" s="358"/>
      <c r="G182" s="5"/>
      <c r="H182" s="5"/>
      <c r="I182" s="358"/>
      <c r="J182" s="358"/>
      <c r="K182" s="358"/>
      <c r="L182" s="358"/>
      <c r="M182" s="358"/>
      <c r="N182" s="358"/>
      <c r="O182" s="358"/>
      <c r="P182" s="358"/>
      <c r="Q182" s="358"/>
    </row>
    <row r="183" spans="1:19" ht="45" x14ac:dyDescent="0.2">
      <c r="A183" s="358"/>
      <c r="B183" s="352" t="s">
        <v>250</v>
      </c>
      <c r="C183" s="352" t="s">
        <v>251</v>
      </c>
      <c r="D183" s="352" t="s">
        <v>252</v>
      </c>
      <c r="E183" s="466" t="s">
        <v>253</v>
      </c>
      <c r="F183" s="793"/>
      <c r="G183" s="793"/>
      <c r="H183" s="467"/>
      <c r="I183" s="352" t="s">
        <v>254</v>
      </c>
      <c r="J183" s="352" t="s">
        <v>255</v>
      </c>
      <c r="K183" s="358"/>
      <c r="L183" s="358"/>
      <c r="M183" s="358"/>
      <c r="N183" s="358"/>
      <c r="O183" s="358"/>
      <c r="P183" s="358"/>
      <c r="Q183" s="358"/>
      <c r="R183" s="358"/>
      <c r="S183" s="358"/>
    </row>
    <row r="184" spans="1:19" ht="15" x14ac:dyDescent="0.2">
      <c r="A184" s="358"/>
      <c r="B184" s="319" t="e">
        <f>IF(#REF!="","",#REF!)</f>
        <v>#REF!</v>
      </c>
      <c r="C184" s="319" t="e">
        <f>IF(#REF!="","",#REF!)</f>
        <v>#REF!</v>
      </c>
      <c r="D184" s="319" t="e">
        <f>IF(#REF!="","",#REF!)</f>
        <v>#REF!</v>
      </c>
      <c r="E184" s="462" t="e">
        <f>IF(#REF!="","",#REF!)</f>
        <v>#REF!</v>
      </c>
      <c r="F184" s="802"/>
      <c r="G184" s="802"/>
      <c r="H184" s="463"/>
      <c r="I184" s="360" t="e">
        <f>IF(#REF!="","",#REF!)</f>
        <v>#REF!</v>
      </c>
      <c r="J184" s="361" t="e">
        <f>IF(#REF!="","",#REF!)</f>
        <v>#REF!</v>
      </c>
      <c r="K184" s="358"/>
      <c r="L184" s="358"/>
      <c r="M184" s="358"/>
      <c r="N184" s="358"/>
      <c r="O184" s="358"/>
      <c r="P184" s="358"/>
      <c r="Q184" s="358"/>
      <c r="R184" s="358"/>
      <c r="S184" s="358"/>
    </row>
    <row r="185" spans="1:19" ht="15" x14ac:dyDescent="0.2">
      <c r="A185" s="358"/>
      <c r="B185" s="319" t="e">
        <f>IF(#REF!="","",#REF!)</f>
        <v>#REF!</v>
      </c>
      <c r="C185" s="319" t="e">
        <f>IF(#REF!="","",#REF!)</f>
        <v>#REF!</v>
      </c>
      <c r="D185" s="319" t="e">
        <f>IF(#REF!="","",#REF!)</f>
        <v>#REF!</v>
      </c>
      <c r="E185" s="462" t="e">
        <f>IF(#REF!="","",#REF!)</f>
        <v>#REF!</v>
      </c>
      <c r="F185" s="802"/>
      <c r="G185" s="802"/>
      <c r="H185" s="463"/>
      <c r="I185" s="360" t="e">
        <f>IF(#REF!="","",#REF!)</f>
        <v>#REF!</v>
      </c>
      <c r="J185" s="361" t="e">
        <f>IF(#REF!="","",#REF!)</f>
        <v>#REF!</v>
      </c>
      <c r="K185" s="358"/>
      <c r="L185" s="358"/>
      <c r="M185" s="358"/>
      <c r="N185" s="358"/>
      <c r="O185" s="358"/>
      <c r="P185" s="358"/>
      <c r="Q185" s="358"/>
      <c r="R185" s="358"/>
      <c r="S185" s="358"/>
    </row>
    <row r="186" spans="1:19" ht="15" x14ac:dyDescent="0.2">
      <c r="A186" s="358"/>
      <c r="B186" s="319" t="e">
        <f>IF(#REF!="","",#REF!)</f>
        <v>#REF!</v>
      </c>
      <c r="C186" s="319" t="e">
        <f>IF(#REF!="","",#REF!)</f>
        <v>#REF!</v>
      </c>
      <c r="D186" s="319" t="e">
        <f>IF(#REF!="","",#REF!)</f>
        <v>#REF!</v>
      </c>
      <c r="E186" s="462" t="e">
        <f>IF(#REF!="","",#REF!)</f>
        <v>#REF!</v>
      </c>
      <c r="F186" s="802"/>
      <c r="G186" s="802"/>
      <c r="H186" s="463"/>
      <c r="I186" s="360" t="e">
        <f>IF(#REF!="","",#REF!)</f>
        <v>#REF!</v>
      </c>
      <c r="J186" s="361" t="e">
        <f>IF(#REF!="","",#REF!)</f>
        <v>#REF!</v>
      </c>
      <c r="K186" s="358"/>
      <c r="L186" s="358"/>
      <c r="M186" s="358"/>
      <c r="N186" s="358"/>
      <c r="O186" s="358"/>
      <c r="P186" s="358"/>
      <c r="Q186" s="358"/>
      <c r="R186" s="358"/>
      <c r="S186" s="358"/>
    </row>
    <row r="187" spans="1:19" ht="15" x14ac:dyDescent="0.2">
      <c r="A187" s="358"/>
      <c r="B187" s="319" t="e">
        <f>IF(#REF!="","",#REF!)</f>
        <v>#REF!</v>
      </c>
      <c r="C187" s="319" t="e">
        <f>IF(#REF!="","",#REF!)</f>
        <v>#REF!</v>
      </c>
      <c r="D187" s="319" t="e">
        <f>IF(#REF!="","",#REF!)</f>
        <v>#REF!</v>
      </c>
      <c r="E187" s="462" t="e">
        <f>IF(#REF!="","",#REF!)</f>
        <v>#REF!</v>
      </c>
      <c r="F187" s="802"/>
      <c r="G187" s="802"/>
      <c r="H187" s="463"/>
      <c r="I187" s="360" t="e">
        <f>IF(#REF!="","",#REF!)</f>
        <v>#REF!</v>
      </c>
      <c r="J187" s="361" t="e">
        <f>IF(#REF!="","",#REF!)</f>
        <v>#REF!</v>
      </c>
      <c r="K187" s="358"/>
      <c r="L187" s="358"/>
      <c r="M187" s="358"/>
      <c r="N187" s="358"/>
      <c r="O187" s="358"/>
      <c r="P187" s="358"/>
      <c r="Q187" s="358"/>
      <c r="R187" s="358"/>
      <c r="S187" s="358"/>
    </row>
    <row r="188" spans="1:19" ht="15" x14ac:dyDescent="0.2">
      <c r="A188" s="358"/>
      <c r="B188" s="319" t="e">
        <f>IF(#REF!="","",#REF!)</f>
        <v>#REF!</v>
      </c>
      <c r="C188" s="319" t="e">
        <f>IF(#REF!="","",#REF!)</f>
        <v>#REF!</v>
      </c>
      <c r="D188" s="319" t="e">
        <f>IF(#REF!="","",#REF!)</f>
        <v>#REF!</v>
      </c>
      <c r="E188" s="462" t="e">
        <f>IF(#REF!="","",#REF!)</f>
        <v>#REF!</v>
      </c>
      <c r="F188" s="802"/>
      <c r="G188" s="802"/>
      <c r="H188" s="463"/>
      <c r="I188" s="360" t="e">
        <f>IF(#REF!="","",#REF!)</f>
        <v>#REF!</v>
      </c>
      <c r="J188" s="361" t="e">
        <f>IF(#REF!="","",#REF!)</f>
        <v>#REF!</v>
      </c>
      <c r="K188" s="358"/>
      <c r="L188" s="358"/>
      <c r="M188" s="358"/>
      <c r="N188" s="358"/>
      <c r="O188" s="358"/>
      <c r="P188" s="358"/>
      <c r="Q188" s="358"/>
      <c r="R188" s="358"/>
      <c r="S188" s="358"/>
    </row>
    <row r="189" spans="1:19" x14ac:dyDescent="0.2">
      <c r="A189" s="45"/>
      <c r="B189" s="45"/>
      <c r="C189" s="45"/>
      <c r="D189" s="45"/>
      <c r="E189" s="45"/>
      <c r="F189" s="45"/>
      <c r="G189" s="45"/>
      <c r="H189" s="45"/>
      <c r="I189" s="45"/>
      <c r="J189" s="45"/>
      <c r="K189" s="45"/>
      <c r="L189" s="45"/>
    </row>
    <row r="190" spans="1:19" x14ac:dyDescent="0.2">
      <c r="A190" s="45"/>
      <c r="B190" s="45"/>
      <c r="C190" s="45"/>
      <c r="D190" s="45"/>
      <c r="E190" s="45"/>
      <c r="F190" s="45"/>
      <c r="G190" s="45"/>
      <c r="H190" s="45"/>
      <c r="I190" s="45"/>
      <c r="J190" s="45"/>
      <c r="K190" s="45"/>
      <c r="L190" s="45"/>
    </row>
  </sheetData>
  <mergeCells count="121">
    <mergeCell ref="E149:H149"/>
    <mergeCell ref="E150:H150"/>
    <mergeCell ref="E151:H151"/>
    <mergeCell ref="E152:H152"/>
    <mergeCell ref="E153:H153"/>
    <mergeCell ref="E154:H154"/>
    <mergeCell ref="A174:Q174"/>
    <mergeCell ref="E132:H132"/>
    <mergeCell ref="E133:H133"/>
    <mergeCell ref="E134:H134"/>
    <mergeCell ref="E135:H135"/>
    <mergeCell ref="E136:H136"/>
    <mergeCell ref="E137:H137"/>
    <mergeCell ref="E115:H115"/>
    <mergeCell ref="E116:H116"/>
    <mergeCell ref="E117:H117"/>
    <mergeCell ref="E118:H118"/>
    <mergeCell ref="E119:H119"/>
    <mergeCell ref="E120:H120"/>
    <mergeCell ref="E99:H99"/>
    <mergeCell ref="E100:H100"/>
    <mergeCell ref="E101:H101"/>
    <mergeCell ref="E102:H102"/>
    <mergeCell ref="E103:H103"/>
    <mergeCell ref="E84:H84"/>
    <mergeCell ref="E85:H85"/>
    <mergeCell ref="E86:H86"/>
    <mergeCell ref="E68:H68"/>
    <mergeCell ref="E69:H69"/>
    <mergeCell ref="E47:H47"/>
    <mergeCell ref="E48:H48"/>
    <mergeCell ref="E49:H49"/>
    <mergeCell ref="E50:H50"/>
    <mergeCell ref="E51:H51"/>
    <mergeCell ref="E52:H52"/>
    <mergeCell ref="E64:H64"/>
    <mergeCell ref="E65:H65"/>
    <mergeCell ref="E66:H66"/>
    <mergeCell ref="E67:H67"/>
    <mergeCell ref="A38:Q38"/>
    <mergeCell ref="B40:E40"/>
    <mergeCell ref="G40:H40"/>
    <mergeCell ref="B41:E44"/>
    <mergeCell ref="G41:H41"/>
    <mergeCell ref="E184:H184"/>
    <mergeCell ref="E185:H185"/>
    <mergeCell ref="E186:H186"/>
    <mergeCell ref="E187:H187"/>
    <mergeCell ref="A157:Q157"/>
    <mergeCell ref="B159:E159"/>
    <mergeCell ref="G159:H159"/>
    <mergeCell ref="B160:E163"/>
    <mergeCell ref="G160:H160"/>
    <mergeCell ref="E171:H171"/>
    <mergeCell ref="B176:E176"/>
    <mergeCell ref="G176:H176"/>
    <mergeCell ref="B177:E180"/>
    <mergeCell ref="G177:H177"/>
    <mergeCell ref="E183:H183"/>
    <mergeCell ref="E170:H170"/>
    <mergeCell ref="E81:H81"/>
    <mergeCell ref="E82:H82"/>
    <mergeCell ref="E83:H83"/>
    <mergeCell ref="E188:H188"/>
    <mergeCell ref="A55:Q55"/>
    <mergeCell ref="B57:E57"/>
    <mergeCell ref="G57:H57"/>
    <mergeCell ref="B58:E61"/>
    <mergeCell ref="G58:H58"/>
    <mergeCell ref="E166:H166"/>
    <mergeCell ref="E167:H167"/>
    <mergeCell ref="E168:H168"/>
    <mergeCell ref="E169:H169"/>
    <mergeCell ref="A106:Q106"/>
    <mergeCell ref="B108:E108"/>
    <mergeCell ref="G108:H108"/>
    <mergeCell ref="B109:E112"/>
    <mergeCell ref="G109:H109"/>
    <mergeCell ref="A89:Q89"/>
    <mergeCell ref="B91:E91"/>
    <mergeCell ref="G91:H91"/>
    <mergeCell ref="B92:E95"/>
    <mergeCell ref="G92:H92"/>
    <mergeCell ref="A140:Q140"/>
    <mergeCell ref="B142:E142"/>
    <mergeCell ref="G142:H142"/>
    <mergeCell ref="B143:E146"/>
    <mergeCell ref="A19:Q19"/>
    <mergeCell ref="A21:Q21"/>
    <mergeCell ref="E30:H30"/>
    <mergeCell ref="A72:Q72"/>
    <mergeCell ref="B74:E74"/>
    <mergeCell ref="G74:H74"/>
    <mergeCell ref="B75:E78"/>
    <mergeCell ref="G75:H75"/>
    <mergeCell ref="G143:H143"/>
    <mergeCell ref="A123:Q123"/>
    <mergeCell ref="B125:E125"/>
    <mergeCell ref="G125:H125"/>
    <mergeCell ref="B126:E129"/>
    <mergeCell ref="G126:H126"/>
    <mergeCell ref="E31:H31"/>
    <mergeCell ref="E32:H32"/>
    <mergeCell ref="E33:H33"/>
    <mergeCell ref="E34:H34"/>
    <mergeCell ref="E98:H98"/>
    <mergeCell ref="E35:H35"/>
    <mergeCell ref="B23:E23"/>
    <mergeCell ref="B24:E27"/>
    <mergeCell ref="G23:H23"/>
    <mergeCell ref="G24:H24"/>
    <mergeCell ref="A2:Q5"/>
    <mergeCell ref="A7:Q7"/>
    <mergeCell ref="A9:D9"/>
    <mergeCell ref="E9:H9"/>
    <mergeCell ref="K9:O9"/>
    <mergeCell ref="A11:D11"/>
    <mergeCell ref="E11:H11"/>
    <mergeCell ref="K11:O17"/>
    <mergeCell ref="A13:D13"/>
    <mergeCell ref="E13:H17"/>
  </mergeCells>
  <pageMargins left="0.5" right="0.5" top="0.5" bottom="0.5" header="0.5" footer="0.5"/>
  <pageSetup scale="52"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pageSetUpPr fitToPage="1"/>
  </sheetPr>
  <dimension ref="A2:S138"/>
  <sheetViews>
    <sheetView showGridLines="0" showRowColHeaders="0" zoomScale="80" zoomScaleNormal="8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507" t="s">
        <v>75</v>
      </c>
      <c r="B2" s="507"/>
      <c r="C2" s="507"/>
      <c r="D2" s="507"/>
      <c r="E2" s="507"/>
      <c r="F2" s="507"/>
      <c r="G2" s="507"/>
      <c r="H2" s="507"/>
      <c r="I2" s="507"/>
      <c r="J2" s="507"/>
      <c r="K2" s="507"/>
      <c r="L2" s="507"/>
      <c r="M2" s="507"/>
      <c r="N2" s="507"/>
      <c r="O2" s="507"/>
      <c r="P2" s="507"/>
      <c r="Q2" s="507"/>
    </row>
    <row r="3" spans="1:17" x14ac:dyDescent="0.2">
      <c r="A3" s="507"/>
      <c r="B3" s="507"/>
      <c r="C3" s="507"/>
      <c r="D3" s="507"/>
      <c r="E3" s="507"/>
      <c r="F3" s="507"/>
      <c r="G3" s="507"/>
      <c r="H3" s="507"/>
      <c r="I3" s="507"/>
      <c r="J3" s="507"/>
      <c r="K3" s="507"/>
      <c r="L3" s="507"/>
      <c r="M3" s="507"/>
      <c r="N3" s="507"/>
      <c r="O3" s="507"/>
      <c r="P3" s="507"/>
      <c r="Q3" s="507"/>
    </row>
    <row r="4" spans="1:17" x14ac:dyDescent="0.2">
      <c r="A4" s="507"/>
      <c r="B4" s="507"/>
      <c r="C4" s="507"/>
      <c r="D4" s="507"/>
      <c r="E4" s="507"/>
      <c r="F4" s="507"/>
      <c r="G4" s="507"/>
      <c r="H4" s="507"/>
      <c r="I4" s="507"/>
      <c r="J4" s="507"/>
      <c r="K4" s="507"/>
      <c r="L4" s="507"/>
      <c r="M4" s="507"/>
      <c r="N4" s="507"/>
      <c r="O4" s="507"/>
      <c r="P4" s="507"/>
      <c r="Q4" s="507"/>
    </row>
    <row r="5" spans="1:17" x14ac:dyDescent="0.2">
      <c r="A5" s="507"/>
      <c r="B5" s="507"/>
      <c r="C5" s="507"/>
      <c r="D5" s="507"/>
      <c r="E5" s="507"/>
      <c r="F5" s="507"/>
      <c r="G5" s="507"/>
      <c r="H5" s="507"/>
      <c r="I5" s="507"/>
      <c r="J5" s="507"/>
      <c r="K5" s="507"/>
      <c r="L5" s="507"/>
      <c r="M5" s="507"/>
      <c r="N5" s="507"/>
      <c r="O5" s="507"/>
      <c r="P5" s="507"/>
      <c r="Q5" s="507"/>
    </row>
    <row r="7" spans="1:17" ht="15" x14ac:dyDescent="0.25">
      <c r="A7" s="773" t="s">
        <v>66</v>
      </c>
      <c r="B7" s="773"/>
      <c r="C7" s="773"/>
      <c r="D7" s="773"/>
      <c r="E7" s="773"/>
      <c r="F7" s="773"/>
      <c r="G7" s="773"/>
      <c r="H7" s="773"/>
      <c r="I7" s="773"/>
      <c r="J7" s="773"/>
      <c r="K7" s="773"/>
      <c r="L7" s="773"/>
      <c r="M7" s="773"/>
      <c r="N7" s="773"/>
      <c r="O7" s="773"/>
      <c r="P7" s="773"/>
      <c r="Q7" s="773"/>
    </row>
    <row r="9" spans="1:17" x14ac:dyDescent="0.2">
      <c r="A9" s="547" t="s">
        <v>67</v>
      </c>
      <c r="B9" s="547"/>
      <c r="C9" s="547"/>
      <c r="D9" s="547"/>
      <c r="E9" s="770" t="str">
        <f>IF('Informações Gerais'!$E$7:$F$7="","",'Informações Gerais'!$E$7:$F$7)</f>
        <v/>
      </c>
      <c r="F9" s="771"/>
      <c r="G9" s="771"/>
      <c r="H9" s="772"/>
      <c r="J9" s="387" t="s">
        <v>68</v>
      </c>
      <c r="K9" s="770" t="str">
        <f>IF('Informações Gerais'!E9="","",'Informações Gerais'!E9)</f>
        <v>RFP de Gestão de Fraudes</v>
      </c>
      <c r="L9" s="771"/>
      <c r="M9" s="771"/>
      <c r="N9" s="771"/>
      <c r="O9" s="772"/>
    </row>
    <row r="10" spans="1:17" x14ac:dyDescent="0.2">
      <c r="A10" s="387"/>
      <c r="B10" s="387"/>
      <c r="C10" s="387"/>
      <c r="D10" s="387"/>
      <c r="E10" s="4"/>
      <c r="F10" s="4"/>
      <c r="G10" s="4"/>
      <c r="H10" s="4"/>
      <c r="J10" s="45"/>
      <c r="K10" s="4"/>
      <c r="L10" s="4"/>
      <c r="M10" s="4"/>
      <c r="N10" s="4"/>
      <c r="O10" s="4"/>
    </row>
    <row r="11" spans="1:17" x14ac:dyDescent="0.2">
      <c r="A11" s="547" t="s">
        <v>69</v>
      </c>
      <c r="B11" s="547"/>
      <c r="C11" s="547"/>
      <c r="D11" s="547"/>
      <c r="E11" s="770" t="str">
        <f>IF('Informações Gerais'!K7="","",'Informações Gerais'!K7)</f>
        <v/>
      </c>
      <c r="F11" s="771"/>
      <c r="G11" s="771"/>
      <c r="H11" s="772"/>
      <c r="J11" s="385" t="s">
        <v>277</v>
      </c>
      <c r="K11" s="707" t="str">
        <f>IF('Informações Gerais'!E11="","",'Informações Gerais'!E11)</f>
        <v>Vinicius Martins (Arquitetura Corporativa); Leandro Frossard (CSOL - RA e Anti-fraude); Christiano Bianchini (SI); Leonardo Santos (Operações); Alessandra Anjos (Infra); Kleyton Soares (área usuária); Patrick Barbosa (Contratos de TI)</v>
      </c>
      <c r="L11" s="708"/>
      <c r="M11" s="708"/>
      <c r="N11" s="708"/>
      <c r="O11" s="709"/>
    </row>
    <row r="12" spans="1:17" x14ac:dyDescent="0.2">
      <c r="A12" s="387"/>
      <c r="B12" s="387"/>
      <c r="C12" s="387"/>
      <c r="D12" s="387"/>
      <c r="E12" s="4"/>
      <c r="F12" s="4"/>
      <c r="G12" s="4"/>
      <c r="H12" s="4"/>
      <c r="J12" s="45"/>
      <c r="K12" s="710"/>
      <c r="L12" s="711"/>
      <c r="M12" s="711"/>
      <c r="N12" s="711"/>
      <c r="O12" s="712"/>
    </row>
    <row r="13" spans="1:17" x14ac:dyDescent="0.2">
      <c r="A13" s="547" t="s">
        <v>70</v>
      </c>
      <c r="B13" s="547"/>
      <c r="C13" s="547"/>
      <c r="D13" s="547"/>
      <c r="E13" s="707" t="str">
        <f>IF('Informações Gerais'!$E$15&gt;=2,CONCATENATE('Informações Gerais'!F17," / ",'Informações Gerais'!F18,IF('Informações Gerais'!$E$15&gt;=3," / "&amp;'Informações Gerais'!F19,""),IF('Informações Gerais'!$E$15&gt;=4," / "&amp;'Informações Gerais'!F20,""),IF('Informações Gerais'!$E$15&gt;=5," / "&amp;'Informações Gerais'!F21,""),IF('Informações Gerais'!$E$15&gt;=6," / "&amp;'Informações Gerais'!F22,""),IF('Informações Gerais'!$E$15&gt;=7," / "&amp;'Informações Gerais'!F23,""),IF('Informações Gerais'!$E$15&gt;=8," / "&amp;'Informações Gerais'!F24,""),IF('Informações Gerais'!$E$15&gt;=9," / "&amp;'Informações Gerais'!F25,""),IF('Informações Gerais'!$E$15&gt;=10," / "&amp;'Informações Gerais'!F26,"")),"")</f>
        <v>AMDOcs / E&amp;Y/SAP / SAS / Telemont/HPE / Teradata / Trópico/Enghouse / WeDo</v>
      </c>
      <c r="F13" s="708"/>
      <c r="G13" s="708"/>
      <c r="H13" s="709"/>
      <c r="J13" s="45"/>
      <c r="K13" s="710"/>
      <c r="L13" s="711"/>
      <c r="M13" s="711"/>
      <c r="N13" s="711"/>
      <c r="O13" s="712"/>
    </row>
    <row r="14" spans="1:17" x14ac:dyDescent="0.2">
      <c r="A14" s="385"/>
      <c r="B14" s="385"/>
      <c r="C14" s="385"/>
      <c r="D14" s="385"/>
      <c r="E14" s="710"/>
      <c r="F14" s="711"/>
      <c r="G14" s="711"/>
      <c r="H14" s="712"/>
      <c r="J14" s="45"/>
      <c r="K14" s="710"/>
      <c r="L14" s="711"/>
      <c r="M14" s="711"/>
      <c r="N14" s="711"/>
      <c r="O14" s="712"/>
    </row>
    <row r="15" spans="1:17" x14ac:dyDescent="0.2">
      <c r="A15" s="385"/>
      <c r="B15" s="385"/>
      <c r="C15" s="385"/>
      <c r="D15" s="385"/>
      <c r="E15" s="710"/>
      <c r="F15" s="711"/>
      <c r="G15" s="711"/>
      <c r="H15" s="712"/>
      <c r="J15" s="45"/>
      <c r="K15" s="710"/>
      <c r="L15" s="711"/>
      <c r="M15" s="711"/>
      <c r="N15" s="711"/>
      <c r="O15" s="712"/>
    </row>
    <row r="16" spans="1:17" x14ac:dyDescent="0.2">
      <c r="A16" s="385"/>
      <c r="B16" s="385"/>
      <c r="C16" s="385"/>
      <c r="D16" s="385"/>
      <c r="E16" s="710"/>
      <c r="F16" s="711"/>
      <c r="G16" s="711"/>
      <c r="H16" s="712"/>
      <c r="J16" s="45"/>
      <c r="K16" s="710"/>
      <c r="L16" s="711"/>
      <c r="M16" s="711"/>
      <c r="N16" s="711"/>
      <c r="O16" s="712"/>
    </row>
    <row r="17" spans="1:19" x14ac:dyDescent="0.2">
      <c r="A17" s="385"/>
      <c r="B17" s="385"/>
      <c r="C17" s="385"/>
      <c r="D17" s="385"/>
      <c r="E17" s="713"/>
      <c r="F17" s="714"/>
      <c r="G17" s="714"/>
      <c r="H17" s="715"/>
      <c r="J17" s="45"/>
      <c r="K17" s="713"/>
      <c r="L17" s="714"/>
      <c r="M17" s="714"/>
      <c r="N17" s="714"/>
      <c r="O17" s="715"/>
    </row>
    <row r="19" spans="1:19" ht="15.75" x14ac:dyDescent="0.25">
      <c r="A19" s="774" t="s">
        <v>273</v>
      </c>
      <c r="B19" s="774"/>
      <c r="C19" s="774"/>
      <c r="D19" s="774"/>
      <c r="E19" s="774"/>
      <c r="F19" s="774"/>
      <c r="G19" s="774"/>
      <c r="H19" s="774"/>
      <c r="I19" s="774"/>
      <c r="J19" s="774"/>
      <c r="K19" s="774"/>
      <c r="L19" s="774"/>
      <c r="M19" s="774"/>
      <c r="N19" s="774"/>
      <c r="O19" s="774"/>
      <c r="P19" s="774"/>
      <c r="Q19" s="774"/>
    </row>
    <row r="21" spans="1:19" ht="15.75" thickBot="1" x14ac:dyDescent="0.25">
      <c r="A21" s="769" t="str">
        <f>CONCATENATE("Proponente: ",'Prop A'!$E$8)</f>
        <v>Proponente: AMDOcs</v>
      </c>
      <c r="B21" s="769"/>
      <c r="C21" s="769"/>
      <c r="D21" s="769"/>
      <c r="E21" s="769"/>
      <c r="F21" s="769"/>
      <c r="G21" s="769"/>
      <c r="H21" s="769"/>
      <c r="I21" s="769"/>
      <c r="J21" s="769"/>
      <c r="K21" s="769"/>
      <c r="L21" s="769"/>
      <c r="M21" s="769"/>
      <c r="N21" s="769"/>
      <c r="O21" s="769"/>
      <c r="P21" s="769"/>
      <c r="Q21" s="769"/>
    </row>
    <row r="22" spans="1:19" ht="15" x14ac:dyDescent="0.2">
      <c r="A22" s="358"/>
      <c r="B22" s="358"/>
      <c r="C22" s="358"/>
      <c r="D22" s="358"/>
      <c r="E22" s="358"/>
      <c r="F22" s="358"/>
      <c r="G22" s="358"/>
      <c r="H22" s="358"/>
      <c r="I22" s="358"/>
      <c r="J22" s="358"/>
      <c r="K22" s="358"/>
      <c r="L22" s="358"/>
      <c r="M22" s="358"/>
      <c r="N22" s="358"/>
      <c r="O22" s="358"/>
      <c r="P22" s="358"/>
      <c r="Q22" s="358"/>
      <c r="R22" s="358"/>
    </row>
    <row r="23" spans="1:19" ht="15" customHeight="1" x14ac:dyDescent="0.2">
      <c r="A23" s="358"/>
      <c r="B23" s="466" t="s">
        <v>230</v>
      </c>
      <c r="C23" s="793"/>
      <c r="D23" s="793"/>
      <c r="E23" s="467"/>
      <c r="G23" s="464" t="s">
        <v>248</v>
      </c>
      <c r="H23" s="464"/>
      <c r="I23" s="5"/>
      <c r="J23" s="386" t="s">
        <v>249</v>
      </c>
      <c r="K23" s="358"/>
      <c r="L23" s="358"/>
      <c r="M23" s="358"/>
      <c r="N23" s="358"/>
      <c r="O23" s="358"/>
      <c r="P23" s="358"/>
      <c r="Q23" s="358"/>
      <c r="R23" s="358"/>
      <c r="S23" s="358"/>
    </row>
    <row r="24" spans="1:19" ht="15" customHeight="1" x14ac:dyDescent="0.2">
      <c r="A24" s="358"/>
      <c r="B24" s="794" t="str">
        <f>IF('Prop A'!$B$1005="","",'Prop A'!$B$1005)</f>
        <v/>
      </c>
      <c r="C24" s="795"/>
      <c r="D24" s="795"/>
      <c r="E24" s="796"/>
      <c r="G24" s="465" t="str">
        <f>IF('Prop A'!$E$1005="","",'Prop A'!$E$1005)</f>
        <v/>
      </c>
      <c r="H24" s="465"/>
      <c r="I24" s="5"/>
      <c r="J24" s="359" t="str">
        <f>IF('Prop A'!$H$1005="","",'Prop A'!$H$1005)</f>
        <v/>
      </c>
      <c r="K24" s="358"/>
      <c r="L24" s="358"/>
      <c r="M24" s="358"/>
      <c r="N24" s="358"/>
      <c r="O24" s="358"/>
      <c r="P24" s="358"/>
      <c r="Q24" s="358"/>
      <c r="R24" s="358"/>
      <c r="S24" s="358"/>
    </row>
    <row r="25" spans="1:19" ht="15" x14ac:dyDescent="0.2">
      <c r="A25" s="358"/>
      <c r="B25" s="797"/>
      <c r="C25" s="432"/>
      <c r="D25" s="432"/>
      <c r="E25" s="798"/>
      <c r="I25" s="5"/>
      <c r="J25" s="5"/>
      <c r="K25" s="358"/>
      <c r="L25" s="358"/>
      <c r="M25" s="358"/>
      <c r="N25" s="358"/>
      <c r="O25" s="358"/>
      <c r="P25" s="358"/>
      <c r="Q25" s="358"/>
      <c r="R25" s="358"/>
      <c r="S25" s="358"/>
    </row>
    <row r="26" spans="1:19" ht="15" x14ac:dyDescent="0.2">
      <c r="A26" s="358"/>
      <c r="B26" s="797"/>
      <c r="C26" s="432"/>
      <c r="D26" s="432"/>
      <c r="E26" s="798"/>
      <c r="I26" s="5"/>
      <c r="J26" s="5"/>
      <c r="K26" s="358"/>
      <c r="L26" s="358"/>
      <c r="M26" s="358"/>
      <c r="N26" s="358"/>
      <c r="O26" s="358"/>
      <c r="P26" s="358"/>
      <c r="Q26" s="358"/>
      <c r="R26" s="358"/>
      <c r="S26" s="358"/>
    </row>
    <row r="27" spans="1:19" ht="15" x14ac:dyDescent="0.2">
      <c r="A27" s="358"/>
      <c r="B27" s="799"/>
      <c r="C27" s="800"/>
      <c r="D27" s="800"/>
      <c r="E27" s="801"/>
      <c r="I27" s="5"/>
      <c r="J27" s="5"/>
      <c r="K27" s="358"/>
      <c r="L27" s="358"/>
      <c r="M27" s="358"/>
      <c r="N27" s="358"/>
      <c r="O27" s="358"/>
      <c r="P27" s="358"/>
      <c r="Q27" s="358"/>
      <c r="R27" s="358"/>
      <c r="S27" s="358"/>
    </row>
    <row r="28" spans="1:19" ht="15" x14ac:dyDescent="0.2">
      <c r="A28" s="358"/>
      <c r="I28" s="5"/>
      <c r="J28" s="5"/>
      <c r="K28" s="358"/>
      <c r="L28" s="358"/>
      <c r="M28" s="358"/>
      <c r="N28" s="358"/>
      <c r="O28" s="358"/>
      <c r="P28" s="358"/>
      <c r="Q28" s="358"/>
      <c r="R28" s="358"/>
      <c r="S28" s="358"/>
    </row>
    <row r="29" spans="1:19" ht="15" x14ac:dyDescent="0.2">
      <c r="A29" s="358"/>
      <c r="G29" s="5"/>
      <c r="H29" s="5"/>
      <c r="I29" s="358"/>
      <c r="J29" s="358"/>
      <c r="K29" s="358"/>
      <c r="L29" s="358"/>
      <c r="M29" s="358"/>
      <c r="N29" s="358"/>
      <c r="O29" s="358"/>
      <c r="P29" s="358"/>
      <c r="Q29" s="358"/>
    </row>
    <row r="30" spans="1:19" ht="45" x14ac:dyDescent="0.2">
      <c r="A30" s="358"/>
      <c r="B30" s="386" t="s">
        <v>250</v>
      </c>
      <c r="C30" s="386" t="s">
        <v>251</v>
      </c>
      <c r="D30" s="386" t="s">
        <v>252</v>
      </c>
      <c r="E30" s="466" t="s">
        <v>253</v>
      </c>
      <c r="F30" s="793"/>
      <c r="G30" s="793"/>
      <c r="H30" s="467"/>
      <c r="I30" s="386" t="s">
        <v>254</v>
      </c>
      <c r="J30" s="386" t="s">
        <v>255</v>
      </c>
      <c r="K30" s="358"/>
      <c r="L30" s="358"/>
      <c r="M30" s="358"/>
      <c r="N30" s="358"/>
      <c r="O30" s="358"/>
      <c r="P30" s="358"/>
      <c r="Q30" s="358"/>
      <c r="R30" s="358"/>
      <c r="S30" s="358"/>
    </row>
    <row r="31" spans="1:19" ht="15" x14ac:dyDescent="0.2">
      <c r="A31" s="358"/>
      <c r="B31" s="319">
        <f>IF('Prop A'!$B$1012="","",'Prop A'!$B$1012)</f>
        <v>1</v>
      </c>
      <c r="C31" s="319" t="str">
        <f>IF('Prop A'!$C$1012="","",'Prop A'!$C$1012)</f>
        <v/>
      </c>
      <c r="D31" s="319" t="str">
        <f>IF('Prop A'!$D$1012="","",'Prop A'!$D$1012)</f>
        <v/>
      </c>
      <c r="E31" s="462" t="str">
        <f>IF('Prop A'!$E$1012="","",'Prop A'!$E$1012)</f>
        <v/>
      </c>
      <c r="F31" s="802"/>
      <c r="G31" s="802"/>
      <c r="H31" s="463"/>
      <c r="I31" s="360" t="str">
        <f>IF('Prop A'!$G$1012="","",'Prop A'!$G$1012)</f>
        <v/>
      </c>
      <c r="J31" s="361" t="str">
        <f>IF('Prop A'!$H$1012="","",'Prop A'!$H$1012)</f>
        <v/>
      </c>
      <c r="K31" s="358"/>
      <c r="L31" s="358"/>
      <c r="M31" s="358"/>
      <c r="N31" s="358"/>
      <c r="O31" s="358"/>
      <c r="P31" s="358"/>
      <c r="Q31" s="358"/>
      <c r="R31" s="358"/>
      <c r="S31" s="358"/>
    </row>
    <row r="32" spans="1:19" ht="15" x14ac:dyDescent="0.2">
      <c r="A32" s="358"/>
      <c r="B32" s="319">
        <f>IF('Prop A'!$B$1013="","",'Prop A'!$B$1013)</f>
        <v>2</v>
      </c>
      <c r="C32" s="319" t="str">
        <f>IF('Prop A'!$C$1013="","",'Prop A'!$C$1013)</f>
        <v/>
      </c>
      <c r="D32" s="319" t="str">
        <f>IF('Prop A'!$D$1013="","",'Prop A'!$D$1013)</f>
        <v/>
      </c>
      <c r="E32" s="462" t="str">
        <f>IF('Prop A'!$E$1013="","",'Prop A'!$E$1013)</f>
        <v/>
      </c>
      <c r="F32" s="802" t="str">
        <f>IF('Prop A'!$D$1013="","",'Prop A'!$D$1013)</f>
        <v/>
      </c>
      <c r="G32" s="802" t="str">
        <f>IF('Prop A'!$D$1013="","",'Prop A'!$D$1013)</f>
        <v/>
      </c>
      <c r="H32" s="463" t="str">
        <f>IF('Prop A'!$D$1013="","",'Prop A'!$D$1013)</f>
        <v/>
      </c>
      <c r="I32" s="360" t="str">
        <f>IF('Prop A'!$G$1013="","",'Prop A'!$G$1013)</f>
        <v/>
      </c>
      <c r="J32" s="361" t="str">
        <f>IF('Prop A'!$H$1013="","",'Prop A'!$H$1013)</f>
        <v/>
      </c>
      <c r="K32" s="358"/>
      <c r="L32" s="358"/>
      <c r="M32" s="358"/>
      <c r="N32" s="358"/>
      <c r="O32" s="358"/>
      <c r="P32" s="358"/>
      <c r="Q32" s="358"/>
      <c r="R32" s="358"/>
      <c r="S32" s="358"/>
    </row>
    <row r="33" spans="1:19" ht="15" x14ac:dyDescent="0.2">
      <c r="A33" s="358"/>
      <c r="B33" s="319">
        <f>IF('Prop A'!$B$1014="","",'Prop A'!$B$1014)</f>
        <v>3</v>
      </c>
      <c r="C33" s="319" t="str">
        <f>IF('Prop A'!$C$1014="","",'Prop A'!$C$1014)</f>
        <v/>
      </c>
      <c r="D33" s="319" t="str">
        <f>IF('Prop A'!$D$1014="","",'Prop A'!$D$1014)</f>
        <v/>
      </c>
      <c r="E33" s="462" t="str">
        <f>IF('Prop A'!$E$1014="","",'Prop A'!$E$1014)</f>
        <v/>
      </c>
      <c r="F33" s="802" t="str">
        <f>IF('Prop A'!$D$1014="","",'Prop A'!$D$1014)</f>
        <v/>
      </c>
      <c r="G33" s="802" t="str">
        <f>IF('Prop A'!$D$1014="","",'Prop A'!$D$1014)</f>
        <v/>
      </c>
      <c r="H33" s="463" t="str">
        <f>IF('Prop A'!$D$1014="","",'Prop A'!$D$1014)</f>
        <v/>
      </c>
      <c r="I33" s="360" t="str">
        <f>IF('Prop A'!$G$1014="","",'Prop A'!$G$1014)</f>
        <v/>
      </c>
      <c r="J33" s="361" t="str">
        <f>IF('Prop A'!$H$1014="","",'Prop A'!$H$1014)</f>
        <v/>
      </c>
      <c r="K33" s="358"/>
      <c r="L33" s="358"/>
      <c r="M33" s="358"/>
      <c r="N33" s="358"/>
      <c r="O33" s="358"/>
      <c r="P33" s="358"/>
      <c r="Q33" s="358"/>
      <c r="R33" s="358"/>
      <c r="S33" s="358"/>
    </row>
    <row r="34" spans="1:19" ht="15" x14ac:dyDescent="0.2">
      <c r="A34" s="358"/>
      <c r="B34" s="319">
        <f>IF('Prop A'!$B$1015="","",'Prop A'!$B$1015)</f>
        <v>4</v>
      </c>
      <c r="C34" s="319" t="str">
        <f>IF('Prop A'!$C$1015="","",'Prop A'!$C$1015)</f>
        <v/>
      </c>
      <c r="D34" s="319" t="str">
        <f>IF('Prop A'!$D$1015="","",'Prop A'!$D$1015)</f>
        <v/>
      </c>
      <c r="E34" s="462" t="str">
        <f>IF('Prop A'!$E$1015="","",'Prop A'!$E$1015)</f>
        <v/>
      </c>
      <c r="F34" s="802" t="str">
        <f>IF('Prop A'!$D$1015="","",'Prop A'!$D$1015)</f>
        <v/>
      </c>
      <c r="G34" s="802" t="str">
        <f>IF('Prop A'!$D$1015="","",'Prop A'!$D$1015)</f>
        <v/>
      </c>
      <c r="H34" s="463" t="str">
        <f>IF('Prop A'!$D$1015="","",'Prop A'!$D$1015)</f>
        <v/>
      </c>
      <c r="I34" s="360" t="str">
        <f>IF('Prop A'!$G$1015="","",'Prop A'!$G$1015)</f>
        <v/>
      </c>
      <c r="J34" s="361" t="str">
        <f>IF('Prop A'!$H$1015="","",'Prop A'!$H$1015)</f>
        <v/>
      </c>
      <c r="K34" s="358"/>
      <c r="L34" s="358"/>
      <c r="M34" s="358"/>
      <c r="N34" s="358"/>
      <c r="O34" s="358"/>
      <c r="P34" s="358"/>
      <c r="Q34" s="358"/>
      <c r="R34" s="358"/>
      <c r="S34" s="358"/>
    </row>
    <row r="35" spans="1:19" ht="15" x14ac:dyDescent="0.2">
      <c r="A35" s="358"/>
      <c r="B35" s="319">
        <f>IF('Prop A'!$B$1016="","",'Prop A'!$B$1016)</f>
        <v>5</v>
      </c>
      <c r="C35" s="319" t="str">
        <f>IF('Prop A'!$C$1016="","",'Prop A'!$C$1016)</f>
        <v/>
      </c>
      <c r="D35" s="319" t="str">
        <f>IF('Prop A'!$D$1016="","",'Prop A'!$D$1016)</f>
        <v/>
      </c>
      <c r="E35" s="462" t="str">
        <f>IF('Prop A'!$E$1016="","",'Prop A'!$E$1016)</f>
        <v/>
      </c>
      <c r="F35" s="802" t="str">
        <f>IF('Prop A'!$D$1016="","",'Prop A'!$D$1016)</f>
        <v/>
      </c>
      <c r="G35" s="802" t="str">
        <f>IF('Prop A'!$D$1016="","",'Prop A'!$D$1016)</f>
        <v/>
      </c>
      <c r="H35" s="463" t="str">
        <f>IF('Prop A'!$D$1016="","",'Prop A'!$D$1016)</f>
        <v/>
      </c>
      <c r="I35" s="360" t="str">
        <f>IF('Prop A'!$G$1016="","",'Prop A'!$G$1016)</f>
        <v/>
      </c>
      <c r="J35" s="361" t="str">
        <f>IF('Prop A'!$H$1016="","",'Prop A'!$H$1016)</f>
        <v/>
      </c>
      <c r="K35" s="358"/>
      <c r="L35" s="358"/>
      <c r="M35" s="358"/>
      <c r="N35" s="358"/>
      <c r="O35" s="358"/>
      <c r="P35" s="358"/>
      <c r="Q35" s="358"/>
      <c r="R35" s="358"/>
      <c r="S35" s="358"/>
    </row>
    <row r="36" spans="1:19" x14ac:dyDescent="0.2">
      <c r="A36" s="45"/>
      <c r="B36" s="45"/>
      <c r="C36" s="45"/>
      <c r="D36" s="45"/>
      <c r="E36" s="45"/>
      <c r="F36" s="45"/>
      <c r="G36" s="45"/>
      <c r="H36" s="45"/>
      <c r="I36" s="45"/>
      <c r="J36" s="45"/>
      <c r="K36" s="45"/>
      <c r="L36" s="45"/>
    </row>
    <row r="37" spans="1:19" x14ac:dyDescent="0.2">
      <c r="A37" s="45"/>
      <c r="B37" s="45"/>
      <c r="C37" s="45"/>
      <c r="D37" s="45"/>
      <c r="E37" s="45"/>
      <c r="F37" s="45"/>
      <c r="G37" s="45"/>
      <c r="H37" s="45"/>
      <c r="I37" s="45"/>
      <c r="J37" s="45"/>
      <c r="K37" s="45"/>
      <c r="L37" s="45"/>
    </row>
    <row r="38" spans="1:19" ht="15.75" thickBot="1" x14ac:dyDescent="0.25">
      <c r="A38" s="769" t="str">
        <f>CONCATENATE("Proponente: ",'Prop B'!$E$8)</f>
        <v>Proponente: E&amp;Y/SAP</v>
      </c>
      <c r="B38" s="769"/>
      <c r="C38" s="769"/>
      <c r="D38" s="769"/>
      <c r="E38" s="769"/>
      <c r="F38" s="769"/>
      <c r="G38" s="769"/>
      <c r="H38" s="769"/>
      <c r="I38" s="769"/>
      <c r="J38" s="769"/>
      <c r="K38" s="769"/>
      <c r="L38" s="769"/>
      <c r="M38" s="769"/>
      <c r="N38" s="769"/>
      <c r="O38" s="769"/>
      <c r="P38" s="769"/>
      <c r="Q38" s="769"/>
    </row>
    <row r="39" spans="1:19" ht="15" x14ac:dyDescent="0.2">
      <c r="A39" s="358"/>
      <c r="B39" s="358"/>
      <c r="C39" s="358"/>
      <c r="D39" s="358"/>
      <c r="E39" s="358"/>
      <c r="F39" s="358"/>
      <c r="G39" s="358"/>
      <c r="H39" s="358"/>
      <c r="I39" s="358"/>
      <c r="J39" s="358"/>
      <c r="K39" s="358"/>
      <c r="L39" s="358"/>
      <c r="M39" s="358"/>
      <c r="N39" s="358"/>
      <c r="O39" s="358"/>
      <c r="P39" s="358"/>
      <c r="Q39" s="358"/>
      <c r="R39" s="358"/>
    </row>
    <row r="40" spans="1:19" ht="15" customHeight="1" x14ac:dyDescent="0.2">
      <c r="A40" s="358"/>
      <c r="B40" s="466" t="s">
        <v>230</v>
      </c>
      <c r="C40" s="793"/>
      <c r="D40" s="793"/>
      <c r="E40" s="467"/>
      <c r="G40" s="464" t="s">
        <v>248</v>
      </c>
      <c r="H40" s="464"/>
      <c r="I40" s="5"/>
      <c r="J40" s="386" t="s">
        <v>249</v>
      </c>
      <c r="K40" s="358"/>
      <c r="L40" s="358"/>
      <c r="M40" s="358"/>
      <c r="N40" s="358"/>
      <c r="O40" s="358"/>
      <c r="P40" s="358"/>
      <c r="Q40" s="358"/>
      <c r="R40" s="358"/>
      <c r="S40" s="358"/>
    </row>
    <row r="41" spans="1:19" ht="15" customHeight="1" x14ac:dyDescent="0.2">
      <c r="A41" s="358"/>
      <c r="B41" s="794" t="str">
        <f>IF('Prop B'!$B$1005="","",'Prop B'!$B$1005)</f>
        <v/>
      </c>
      <c r="C41" s="795"/>
      <c r="D41" s="795"/>
      <c r="E41" s="796"/>
      <c r="G41" s="465" t="str">
        <f>IF('Prop B'!$E$1005="","",'Prop B'!$E$1005)</f>
        <v/>
      </c>
      <c r="H41" s="465"/>
      <c r="I41" s="5"/>
      <c r="J41" s="359" t="str">
        <f>IF('Prop B'!$H$1005="","",'Prop B'!$H$1005)</f>
        <v/>
      </c>
      <c r="K41" s="358"/>
      <c r="L41" s="358"/>
      <c r="M41" s="358"/>
      <c r="N41" s="358"/>
      <c r="O41" s="358"/>
      <c r="P41" s="358"/>
      <c r="Q41" s="358"/>
      <c r="R41" s="358"/>
      <c r="S41" s="358"/>
    </row>
    <row r="42" spans="1:19" ht="15" x14ac:dyDescent="0.2">
      <c r="A42" s="358"/>
      <c r="B42" s="797"/>
      <c r="C42" s="432"/>
      <c r="D42" s="432"/>
      <c r="E42" s="798"/>
      <c r="I42" s="5"/>
      <c r="J42" s="5"/>
      <c r="K42" s="358"/>
      <c r="L42" s="358"/>
      <c r="M42" s="358"/>
      <c r="N42" s="358"/>
      <c r="O42" s="358"/>
      <c r="P42" s="358"/>
      <c r="Q42" s="358"/>
      <c r="R42" s="358"/>
      <c r="S42" s="358"/>
    </row>
    <row r="43" spans="1:19" ht="15" x14ac:dyDescent="0.2">
      <c r="A43" s="358"/>
      <c r="B43" s="797"/>
      <c r="C43" s="432"/>
      <c r="D43" s="432"/>
      <c r="E43" s="798"/>
      <c r="I43" s="5"/>
      <c r="J43" s="5"/>
      <c r="K43" s="358"/>
      <c r="L43" s="358"/>
      <c r="M43" s="358"/>
      <c r="N43" s="358"/>
      <c r="O43" s="358"/>
      <c r="P43" s="358"/>
      <c r="Q43" s="358"/>
      <c r="R43" s="358"/>
      <c r="S43" s="358"/>
    </row>
    <row r="44" spans="1:19" ht="15" x14ac:dyDescent="0.2">
      <c r="A44" s="358"/>
      <c r="B44" s="799"/>
      <c r="C44" s="800"/>
      <c r="D44" s="800"/>
      <c r="E44" s="801"/>
      <c r="I44" s="5"/>
      <c r="J44" s="5"/>
      <c r="K44" s="358"/>
      <c r="L44" s="358"/>
      <c r="M44" s="358"/>
      <c r="N44" s="358"/>
      <c r="O44" s="358"/>
      <c r="P44" s="358"/>
      <c r="Q44" s="358"/>
      <c r="R44" s="358"/>
      <c r="S44" s="358"/>
    </row>
    <row r="45" spans="1:19" ht="15" x14ac:dyDescent="0.2">
      <c r="A45" s="358"/>
      <c r="I45" s="5"/>
      <c r="J45" s="5"/>
      <c r="K45" s="358"/>
      <c r="L45" s="358"/>
      <c r="M45" s="358"/>
      <c r="N45" s="358"/>
      <c r="O45" s="358"/>
      <c r="P45" s="358"/>
      <c r="Q45" s="358"/>
      <c r="R45" s="358"/>
      <c r="S45" s="358"/>
    </row>
    <row r="46" spans="1:19" ht="15" x14ac:dyDescent="0.2">
      <c r="A46" s="358"/>
      <c r="G46" s="5"/>
      <c r="H46" s="5"/>
      <c r="I46" s="358"/>
      <c r="J46" s="358"/>
      <c r="K46" s="358"/>
      <c r="L46" s="358"/>
      <c r="M46" s="358"/>
      <c r="N46" s="358"/>
      <c r="O46" s="358"/>
      <c r="P46" s="358"/>
      <c r="Q46" s="358"/>
    </row>
    <row r="47" spans="1:19" ht="45" x14ac:dyDescent="0.2">
      <c r="A47" s="358"/>
      <c r="B47" s="386" t="s">
        <v>250</v>
      </c>
      <c r="C47" s="386" t="s">
        <v>251</v>
      </c>
      <c r="D47" s="386" t="s">
        <v>252</v>
      </c>
      <c r="E47" s="466" t="s">
        <v>253</v>
      </c>
      <c r="F47" s="793"/>
      <c r="G47" s="793"/>
      <c r="H47" s="467"/>
      <c r="I47" s="386" t="s">
        <v>254</v>
      </c>
      <c r="J47" s="386" t="s">
        <v>255</v>
      </c>
      <c r="K47" s="358"/>
      <c r="L47" s="358"/>
      <c r="M47" s="358"/>
      <c r="N47" s="358"/>
      <c r="O47" s="358"/>
      <c r="P47" s="358"/>
      <c r="Q47" s="358"/>
      <c r="R47" s="358"/>
      <c r="S47" s="358"/>
    </row>
    <row r="48" spans="1:19" ht="15" x14ac:dyDescent="0.2">
      <c r="A48" s="358"/>
      <c r="B48" s="319">
        <f>IF('Prop B'!$B1012="","",'Prop B'!$B1012)</f>
        <v>1</v>
      </c>
      <c r="C48" s="319" t="str">
        <f>IF('Prop B'!$C1012="","",'Prop B'!$C1012)</f>
        <v/>
      </c>
      <c r="D48" s="319" t="str">
        <f>IF('Prop B'!$D1012="","",'Prop B'!$D1012)</f>
        <v/>
      </c>
      <c r="E48" s="462" t="str">
        <f>IF('Prop B'!$E1012="","",'Prop B'!$E1012)</f>
        <v/>
      </c>
      <c r="F48" s="802"/>
      <c r="G48" s="802"/>
      <c r="H48" s="463"/>
      <c r="I48" s="360" t="str">
        <f>IF('Prop B'!$G1012="","",'Prop B'!$G1012)</f>
        <v/>
      </c>
      <c r="J48" s="361" t="str">
        <f>IF('Prop B'!$H1012="","",'Prop B'!$H1012)</f>
        <v/>
      </c>
      <c r="K48" s="358"/>
      <c r="L48" s="358"/>
      <c r="M48" s="358"/>
      <c r="N48" s="358"/>
      <c r="O48" s="358"/>
      <c r="P48" s="358"/>
      <c r="Q48" s="358"/>
      <c r="R48" s="358"/>
      <c r="S48" s="358"/>
    </row>
    <row r="49" spans="1:19" ht="15" x14ac:dyDescent="0.2">
      <c r="A49" s="358"/>
      <c r="B49" s="319">
        <f>IF('Prop B'!$B1013="","",'Prop B'!$B1013)</f>
        <v>2</v>
      </c>
      <c r="C49" s="319" t="str">
        <f>IF('Prop B'!$C1013="","",'Prop B'!$C1013)</f>
        <v/>
      </c>
      <c r="D49" s="319" t="str">
        <f>IF('Prop B'!$D1013="","",'Prop B'!$D1013)</f>
        <v/>
      </c>
      <c r="E49" s="462" t="str">
        <f>IF('Prop B'!$E1013="","",'Prop B'!$E1013)</f>
        <v/>
      </c>
      <c r="F49" s="802"/>
      <c r="G49" s="802"/>
      <c r="H49" s="463"/>
      <c r="I49" s="360" t="str">
        <f>IF('Prop B'!$G1013="","",'Prop B'!$G1013)</f>
        <v/>
      </c>
      <c r="J49" s="361" t="str">
        <f>IF('Prop B'!$H1013="","",'Prop B'!$H1013)</f>
        <v/>
      </c>
      <c r="K49" s="358"/>
      <c r="L49" s="358"/>
      <c r="M49" s="358"/>
      <c r="N49" s="358"/>
      <c r="O49" s="358"/>
      <c r="P49" s="358"/>
      <c r="Q49" s="358"/>
      <c r="R49" s="358"/>
      <c r="S49" s="358"/>
    </row>
    <row r="50" spans="1:19" ht="15" x14ac:dyDescent="0.2">
      <c r="A50" s="358"/>
      <c r="B50" s="319">
        <f>IF('Prop B'!$B1014="","",'Prop B'!$B1014)</f>
        <v>3</v>
      </c>
      <c r="C50" s="319" t="str">
        <f>IF('Prop B'!$C1014="","",'Prop B'!$C1014)</f>
        <v/>
      </c>
      <c r="D50" s="319" t="str">
        <f>IF('Prop B'!$D1014="","",'Prop B'!$D1014)</f>
        <v/>
      </c>
      <c r="E50" s="462" t="str">
        <f>IF('Prop B'!$E1014="","",'Prop B'!$E1014)</f>
        <v/>
      </c>
      <c r="F50" s="802"/>
      <c r="G50" s="802"/>
      <c r="H50" s="463"/>
      <c r="I50" s="360" t="str">
        <f>IF('Prop B'!$G1014="","",'Prop B'!$G1014)</f>
        <v/>
      </c>
      <c r="J50" s="361" t="str">
        <f>IF('Prop B'!$H1014="","",'Prop B'!$H1014)</f>
        <v/>
      </c>
      <c r="K50" s="358"/>
      <c r="L50" s="358"/>
      <c r="M50" s="358"/>
      <c r="N50" s="358"/>
      <c r="O50" s="358"/>
      <c r="P50" s="358"/>
      <c r="Q50" s="358"/>
      <c r="R50" s="358"/>
      <c r="S50" s="358"/>
    </row>
    <row r="51" spans="1:19" ht="15" x14ac:dyDescent="0.2">
      <c r="A51" s="358"/>
      <c r="B51" s="319">
        <f>IF('Prop B'!$B1015="","",'Prop B'!$B1015)</f>
        <v>4</v>
      </c>
      <c r="C51" s="319" t="str">
        <f>IF('Prop B'!$C1015="","",'Prop B'!$C1015)</f>
        <v/>
      </c>
      <c r="D51" s="319" t="str">
        <f>IF('Prop B'!$D1015="","",'Prop B'!$D1015)</f>
        <v/>
      </c>
      <c r="E51" s="462" t="str">
        <f>IF('Prop B'!$E1015="","",'Prop B'!$E1015)</f>
        <v/>
      </c>
      <c r="F51" s="802"/>
      <c r="G51" s="802"/>
      <c r="H51" s="463"/>
      <c r="I51" s="360" t="str">
        <f>IF('Prop B'!$G1015="","",'Prop B'!$G1015)</f>
        <v/>
      </c>
      <c r="J51" s="361" t="str">
        <f>IF('Prop B'!$H1015="","",'Prop B'!$H1015)</f>
        <v/>
      </c>
      <c r="K51" s="358"/>
      <c r="L51" s="358"/>
      <c r="M51" s="358"/>
      <c r="N51" s="358"/>
      <c r="O51" s="358"/>
      <c r="P51" s="358"/>
      <c r="Q51" s="358"/>
      <c r="R51" s="358"/>
      <c r="S51" s="358"/>
    </row>
    <row r="52" spans="1:19" ht="15" x14ac:dyDescent="0.2">
      <c r="A52" s="358"/>
      <c r="B52" s="319">
        <f>IF('Prop B'!$B1016="","",'Prop B'!$B1016)</f>
        <v>5</v>
      </c>
      <c r="C52" s="319" t="str">
        <f>IF('Prop B'!$C1016="","",'Prop B'!$C1016)</f>
        <v/>
      </c>
      <c r="D52" s="319" t="str">
        <f>IF('Prop B'!$D1016="","",'Prop B'!$D1016)</f>
        <v/>
      </c>
      <c r="E52" s="462" t="str">
        <f>IF('Prop B'!$E1016="","",'Prop B'!$E1016)</f>
        <v/>
      </c>
      <c r="F52" s="802"/>
      <c r="G52" s="802"/>
      <c r="H52" s="463"/>
      <c r="I52" s="360" t="str">
        <f>IF('Prop B'!$G1016="","",'Prop B'!$G1016)</f>
        <v/>
      </c>
      <c r="J52" s="361" t="str">
        <f>IF('Prop B'!$H1016="","",'Prop B'!$H1016)</f>
        <v/>
      </c>
      <c r="K52" s="358"/>
      <c r="L52" s="358"/>
      <c r="M52" s="358"/>
      <c r="N52" s="358"/>
      <c r="O52" s="358"/>
      <c r="P52" s="358"/>
      <c r="Q52" s="358"/>
      <c r="R52" s="358"/>
      <c r="S52" s="358"/>
    </row>
    <row r="53" spans="1:19" x14ac:dyDescent="0.2">
      <c r="A53" s="45"/>
      <c r="B53" s="45"/>
      <c r="C53" s="45"/>
      <c r="D53" s="45"/>
      <c r="E53" s="45"/>
      <c r="F53" s="45"/>
      <c r="G53" s="45"/>
      <c r="H53" s="45"/>
      <c r="I53" s="45"/>
      <c r="J53" s="45"/>
      <c r="K53" s="45"/>
      <c r="L53" s="45"/>
    </row>
    <row r="54" spans="1:19" x14ac:dyDescent="0.2">
      <c r="A54" s="45"/>
      <c r="B54" s="45"/>
      <c r="C54" s="45"/>
      <c r="D54" s="45"/>
      <c r="E54" s="45"/>
      <c r="F54" s="45"/>
      <c r="G54" s="45"/>
      <c r="H54" s="45"/>
      <c r="I54" s="45"/>
      <c r="J54" s="45"/>
      <c r="K54" s="45"/>
      <c r="L54" s="45"/>
    </row>
    <row r="55" spans="1:19" ht="15.75" thickBot="1" x14ac:dyDescent="0.25">
      <c r="A55" s="769" t="str">
        <f>CONCATENATE("Proponente: ",'Prop C'!$E$8)</f>
        <v>Proponente: SAS</v>
      </c>
      <c r="B55" s="769"/>
      <c r="C55" s="769"/>
      <c r="D55" s="769"/>
      <c r="E55" s="769"/>
      <c r="F55" s="769"/>
      <c r="G55" s="769"/>
      <c r="H55" s="769"/>
      <c r="I55" s="769"/>
      <c r="J55" s="769"/>
      <c r="K55" s="769"/>
      <c r="L55" s="769"/>
      <c r="M55" s="769"/>
      <c r="N55" s="769"/>
      <c r="O55" s="769"/>
      <c r="P55" s="769"/>
      <c r="Q55" s="769"/>
    </row>
    <row r="56" spans="1:19" ht="15" x14ac:dyDescent="0.2">
      <c r="A56" s="358"/>
      <c r="B56" s="358"/>
      <c r="C56" s="358"/>
      <c r="D56" s="358"/>
      <c r="E56" s="358"/>
      <c r="F56" s="358"/>
      <c r="G56" s="358"/>
      <c r="H56" s="358"/>
      <c r="I56" s="358"/>
      <c r="J56" s="358"/>
      <c r="K56" s="358"/>
      <c r="L56" s="358"/>
      <c r="M56" s="358"/>
      <c r="N56" s="358"/>
      <c r="O56" s="358"/>
      <c r="P56" s="358"/>
      <c r="Q56" s="358"/>
      <c r="R56" s="358"/>
    </row>
    <row r="57" spans="1:19" ht="15" customHeight="1" x14ac:dyDescent="0.2">
      <c r="A57" s="358"/>
      <c r="B57" s="466" t="s">
        <v>272</v>
      </c>
      <c r="C57" s="793"/>
      <c r="D57" s="793"/>
      <c r="E57" s="467"/>
      <c r="G57" s="464" t="s">
        <v>248</v>
      </c>
      <c r="H57" s="464"/>
      <c r="I57" s="5"/>
      <c r="J57" s="386" t="s">
        <v>249</v>
      </c>
      <c r="K57" s="358"/>
      <c r="L57" s="358"/>
      <c r="M57" s="358"/>
      <c r="N57" s="358"/>
      <c r="O57" s="358"/>
      <c r="P57" s="358"/>
      <c r="Q57" s="358"/>
      <c r="R57" s="358"/>
      <c r="S57" s="358"/>
    </row>
    <row r="58" spans="1:19" ht="15" customHeight="1" x14ac:dyDescent="0.2">
      <c r="A58" s="358"/>
      <c r="B58" s="794" t="str">
        <f>IF('Prop C'!$B$1005="","",'Prop C'!$B$1005)</f>
        <v/>
      </c>
      <c r="C58" s="795"/>
      <c r="D58" s="795"/>
      <c r="E58" s="796"/>
      <c r="G58" s="465" t="str">
        <f>IF('Prop C'!$E$1005="","",'Prop C'!$E$1005)</f>
        <v/>
      </c>
      <c r="H58" s="465"/>
      <c r="I58" s="5"/>
      <c r="J58" s="359" t="str">
        <f>IF('Prop C'!$H$1005="","",'Prop C'!$H$1005)</f>
        <v/>
      </c>
      <c r="K58" s="358"/>
      <c r="L58" s="358"/>
      <c r="M58" s="358"/>
      <c r="N58" s="358"/>
      <c r="O58" s="358"/>
      <c r="P58" s="358"/>
      <c r="Q58" s="358"/>
      <c r="R58" s="358"/>
      <c r="S58" s="358"/>
    </row>
    <row r="59" spans="1:19" ht="15" x14ac:dyDescent="0.2">
      <c r="A59" s="358"/>
      <c r="B59" s="797"/>
      <c r="C59" s="432"/>
      <c r="D59" s="432"/>
      <c r="E59" s="798"/>
      <c r="I59" s="5"/>
      <c r="J59" s="5"/>
      <c r="K59" s="358"/>
      <c r="L59" s="358"/>
      <c r="M59" s="358"/>
      <c r="N59" s="358"/>
      <c r="O59" s="358"/>
      <c r="P59" s="358"/>
      <c r="Q59" s="358"/>
      <c r="R59" s="358"/>
      <c r="S59" s="358"/>
    </row>
    <row r="60" spans="1:19" ht="15" x14ac:dyDescent="0.2">
      <c r="A60" s="358"/>
      <c r="B60" s="797"/>
      <c r="C60" s="432"/>
      <c r="D60" s="432"/>
      <c r="E60" s="798"/>
      <c r="I60" s="5"/>
      <c r="J60" s="5"/>
      <c r="K60" s="358"/>
      <c r="L60" s="358"/>
      <c r="M60" s="358"/>
      <c r="N60" s="358"/>
      <c r="O60" s="358"/>
      <c r="P60" s="358"/>
      <c r="Q60" s="358"/>
      <c r="R60" s="358"/>
      <c r="S60" s="358"/>
    </row>
    <row r="61" spans="1:19" ht="15" x14ac:dyDescent="0.2">
      <c r="A61" s="358"/>
      <c r="B61" s="799"/>
      <c r="C61" s="800"/>
      <c r="D61" s="800"/>
      <c r="E61" s="801"/>
      <c r="I61" s="5"/>
      <c r="J61" s="5"/>
      <c r="K61" s="358"/>
      <c r="L61" s="358"/>
      <c r="M61" s="358"/>
      <c r="N61" s="358"/>
      <c r="O61" s="358"/>
      <c r="P61" s="358"/>
      <c r="Q61" s="358"/>
      <c r="R61" s="358"/>
      <c r="S61" s="358"/>
    </row>
    <row r="62" spans="1:19" ht="15" x14ac:dyDescent="0.2">
      <c r="A62" s="358"/>
      <c r="I62" s="5"/>
      <c r="J62" s="5"/>
      <c r="K62" s="358"/>
      <c r="L62" s="358"/>
      <c r="M62" s="358"/>
      <c r="N62" s="358"/>
      <c r="O62" s="358"/>
      <c r="P62" s="358"/>
      <c r="Q62" s="358"/>
      <c r="R62" s="358"/>
      <c r="S62" s="358"/>
    </row>
    <row r="63" spans="1:19" ht="15" x14ac:dyDescent="0.2">
      <c r="A63" s="358"/>
      <c r="G63" s="5"/>
      <c r="H63" s="5"/>
      <c r="I63" s="358"/>
      <c r="J63" s="358"/>
      <c r="K63" s="358"/>
      <c r="L63" s="358"/>
      <c r="M63" s="358"/>
      <c r="N63" s="358"/>
      <c r="O63" s="358"/>
      <c r="P63" s="358"/>
      <c r="Q63" s="358"/>
    </row>
    <row r="64" spans="1:19" ht="45" x14ac:dyDescent="0.2">
      <c r="A64" s="358"/>
      <c r="B64" s="386" t="s">
        <v>250</v>
      </c>
      <c r="C64" s="386" t="s">
        <v>251</v>
      </c>
      <c r="D64" s="386" t="s">
        <v>252</v>
      </c>
      <c r="E64" s="466" t="s">
        <v>253</v>
      </c>
      <c r="F64" s="793"/>
      <c r="G64" s="793"/>
      <c r="H64" s="467"/>
      <c r="I64" s="386" t="s">
        <v>254</v>
      </c>
      <c r="J64" s="386" t="s">
        <v>255</v>
      </c>
      <c r="K64" s="358"/>
      <c r="L64" s="358"/>
      <c r="M64" s="358"/>
      <c r="N64" s="358"/>
      <c r="O64" s="358"/>
      <c r="P64" s="358"/>
      <c r="Q64" s="358"/>
      <c r="R64" s="358"/>
      <c r="S64" s="358"/>
    </row>
    <row r="65" spans="1:19" ht="15" x14ac:dyDescent="0.2">
      <c r="A65" s="358"/>
      <c r="B65" s="319">
        <f>IF('Prop C'!$B1012="","",'Prop C'!$B1012)</f>
        <v>1</v>
      </c>
      <c r="C65" s="319" t="str">
        <f>IF('Prop C'!$C1012="","",'Prop C'!$C1012)</f>
        <v/>
      </c>
      <c r="D65" s="319" t="str">
        <f>IF('Prop C'!$D1012="","",'Prop C'!$D1012)</f>
        <v/>
      </c>
      <c r="E65" s="462" t="str">
        <f>IF('Prop C'!$E1012="","",'Prop C'!$E1012)</f>
        <v/>
      </c>
      <c r="F65" s="802"/>
      <c r="G65" s="802"/>
      <c r="H65" s="463"/>
      <c r="I65" s="360" t="str">
        <f>IF('Prop C'!$G1012="","",'Prop C'!$G1012)</f>
        <v/>
      </c>
      <c r="J65" s="361" t="str">
        <f>IF('Prop C'!$H1012="","",'Prop C'!$H1012)</f>
        <v/>
      </c>
      <c r="K65" s="358"/>
      <c r="L65" s="358"/>
      <c r="M65" s="358"/>
      <c r="N65" s="358"/>
      <c r="O65" s="358"/>
      <c r="P65" s="358"/>
      <c r="Q65" s="358"/>
      <c r="R65" s="358"/>
      <c r="S65" s="358"/>
    </row>
    <row r="66" spans="1:19" ht="15" x14ac:dyDescent="0.2">
      <c r="A66" s="358"/>
      <c r="B66" s="319">
        <f>IF('Prop C'!$B1013="","",'Prop C'!$B1013)</f>
        <v>2</v>
      </c>
      <c r="C66" s="319" t="str">
        <f>IF('Prop C'!$C1013="","",'Prop C'!$C1013)</f>
        <v/>
      </c>
      <c r="D66" s="319" t="str">
        <f>IF('Prop C'!$D1013="","",'Prop C'!$D1013)</f>
        <v/>
      </c>
      <c r="E66" s="462" t="str">
        <f>IF('Prop C'!$E1013="","",'Prop C'!$E1013)</f>
        <v/>
      </c>
      <c r="F66" s="802"/>
      <c r="G66" s="802"/>
      <c r="H66" s="463"/>
      <c r="I66" s="360" t="str">
        <f>IF('Prop C'!$G1013="","",'Prop C'!$G1013)</f>
        <v/>
      </c>
      <c r="J66" s="361" t="str">
        <f>IF('Prop C'!$H1013="","",'Prop C'!$H1013)</f>
        <v/>
      </c>
      <c r="K66" s="358"/>
      <c r="L66" s="358"/>
      <c r="M66" s="358"/>
      <c r="N66" s="358"/>
      <c r="O66" s="358"/>
      <c r="P66" s="358"/>
      <c r="Q66" s="358"/>
      <c r="R66" s="358"/>
      <c r="S66" s="358"/>
    </row>
    <row r="67" spans="1:19" ht="15" x14ac:dyDescent="0.2">
      <c r="A67" s="358"/>
      <c r="B67" s="319">
        <f>IF('Prop C'!$B1014="","",'Prop C'!$B1014)</f>
        <v>3</v>
      </c>
      <c r="C67" s="319" t="str">
        <f>IF('Prop C'!$C1014="","",'Prop C'!$C1014)</f>
        <v/>
      </c>
      <c r="D67" s="319" t="str">
        <f>IF('Prop C'!$D1014="","",'Prop C'!$D1014)</f>
        <v/>
      </c>
      <c r="E67" s="462" t="str">
        <f>IF('Prop C'!$E1014="","",'Prop C'!$E1014)</f>
        <v/>
      </c>
      <c r="F67" s="802"/>
      <c r="G67" s="802"/>
      <c r="H67" s="463"/>
      <c r="I67" s="360" t="str">
        <f>IF('Prop C'!$G1014="","",'Prop C'!$G1014)</f>
        <v/>
      </c>
      <c r="J67" s="361" t="str">
        <f>IF('Prop C'!$H1014="","",'Prop C'!$H1014)</f>
        <v/>
      </c>
      <c r="K67" s="358"/>
      <c r="L67" s="358"/>
      <c r="M67" s="358"/>
      <c r="N67" s="358"/>
      <c r="O67" s="358"/>
      <c r="P67" s="358"/>
      <c r="Q67" s="358"/>
      <c r="R67" s="358"/>
      <c r="S67" s="358"/>
    </row>
    <row r="68" spans="1:19" ht="15" x14ac:dyDescent="0.2">
      <c r="A68" s="358"/>
      <c r="B68" s="319">
        <f>IF('Prop C'!$B1015="","",'Prop C'!$B1015)</f>
        <v>4</v>
      </c>
      <c r="C68" s="319" t="str">
        <f>IF('Prop C'!$C1015="","",'Prop C'!$C1015)</f>
        <v/>
      </c>
      <c r="D68" s="319" t="str">
        <f>IF('Prop C'!$D1015="","",'Prop C'!$D1015)</f>
        <v/>
      </c>
      <c r="E68" s="462" t="str">
        <f>IF('Prop C'!$E1015="","",'Prop C'!$E1015)</f>
        <v/>
      </c>
      <c r="F68" s="802"/>
      <c r="G68" s="802"/>
      <c r="H68" s="463"/>
      <c r="I68" s="360" t="str">
        <f>IF('Prop C'!$G1015="","",'Prop C'!$G1015)</f>
        <v/>
      </c>
      <c r="J68" s="361" t="str">
        <f>IF('Prop C'!$H1015="","",'Prop C'!$H1015)</f>
        <v/>
      </c>
      <c r="K68" s="358"/>
      <c r="L68" s="358"/>
      <c r="M68" s="358"/>
      <c r="N68" s="358"/>
      <c r="O68" s="358"/>
      <c r="P68" s="358"/>
      <c r="Q68" s="358"/>
      <c r="R68" s="358"/>
      <c r="S68" s="358"/>
    </row>
    <row r="69" spans="1:19" ht="15" x14ac:dyDescent="0.2">
      <c r="A69" s="358"/>
      <c r="B69" s="319">
        <f>IF('Prop C'!$B1016="","",'Prop C'!$B1016)</f>
        <v>5</v>
      </c>
      <c r="C69" s="319" t="str">
        <f>IF('Prop C'!$C1016="","",'Prop C'!$C1016)</f>
        <v/>
      </c>
      <c r="D69" s="319" t="str">
        <f>IF('Prop C'!$D1016="","",'Prop C'!$D1016)</f>
        <v/>
      </c>
      <c r="E69" s="462" t="str">
        <f>IF('Prop C'!$E1016="","",'Prop C'!$E1016)</f>
        <v/>
      </c>
      <c r="F69" s="802"/>
      <c r="G69" s="802"/>
      <c r="H69" s="463"/>
      <c r="I69" s="360" t="str">
        <f>IF('Prop C'!$G1016="","",'Prop C'!$G1016)</f>
        <v/>
      </c>
      <c r="J69" s="361" t="str">
        <f>IF('Prop C'!$H1016="","",'Prop C'!$H1016)</f>
        <v/>
      </c>
      <c r="K69" s="358"/>
      <c r="L69" s="358"/>
      <c r="M69" s="358"/>
      <c r="N69" s="358"/>
      <c r="O69" s="358"/>
      <c r="P69" s="358"/>
      <c r="Q69" s="358"/>
      <c r="R69" s="358"/>
      <c r="S69" s="358"/>
    </row>
    <row r="70" spans="1:19" x14ac:dyDescent="0.2">
      <c r="A70" s="45"/>
      <c r="B70" s="45"/>
      <c r="C70" s="45"/>
      <c r="D70" s="45"/>
      <c r="E70" s="45"/>
      <c r="F70" s="45"/>
      <c r="G70" s="45"/>
      <c r="H70" s="45"/>
      <c r="I70" s="45"/>
      <c r="J70" s="45"/>
      <c r="K70" s="45"/>
      <c r="L70" s="45"/>
    </row>
    <row r="71" spans="1:19" x14ac:dyDescent="0.2">
      <c r="A71" s="45"/>
      <c r="B71" s="45"/>
      <c r="C71" s="45"/>
      <c r="D71" s="45"/>
      <c r="E71" s="45"/>
      <c r="F71" s="45"/>
      <c r="G71" s="45"/>
      <c r="H71" s="45"/>
      <c r="I71" s="45"/>
      <c r="J71" s="45"/>
      <c r="K71" s="45"/>
      <c r="L71" s="45"/>
    </row>
    <row r="72" spans="1:19" ht="15.75" thickBot="1" x14ac:dyDescent="0.25">
      <c r="A72" s="769" t="str">
        <f>CONCATENATE("Proponente: ",'Prop D'!$E$8)</f>
        <v>Proponente: Telemont/HPE</v>
      </c>
      <c r="B72" s="769"/>
      <c r="C72" s="769"/>
      <c r="D72" s="769"/>
      <c r="E72" s="769"/>
      <c r="F72" s="769"/>
      <c r="G72" s="769"/>
      <c r="H72" s="769"/>
      <c r="I72" s="769"/>
      <c r="J72" s="769"/>
      <c r="K72" s="769"/>
      <c r="L72" s="769"/>
      <c r="M72" s="769"/>
      <c r="N72" s="769"/>
      <c r="O72" s="769"/>
      <c r="P72" s="769"/>
      <c r="Q72" s="769"/>
    </row>
    <row r="73" spans="1:19" ht="15" x14ac:dyDescent="0.2">
      <c r="A73" s="358"/>
      <c r="B73" s="358"/>
      <c r="C73" s="358"/>
      <c r="D73" s="358"/>
      <c r="E73" s="358"/>
      <c r="F73" s="358"/>
      <c r="G73" s="358"/>
      <c r="H73" s="358"/>
      <c r="I73" s="358"/>
      <c r="J73" s="358"/>
      <c r="K73" s="358"/>
      <c r="L73" s="358"/>
      <c r="M73" s="358"/>
      <c r="N73" s="358"/>
      <c r="O73" s="358"/>
      <c r="P73" s="358"/>
      <c r="Q73" s="358"/>
      <c r="R73" s="358"/>
    </row>
    <row r="74" spans="1:19" ht="15" customHeight="1" x14ac:dyDescent="0.2">
      <c r="A74" s="358"/>
      <c r="B74" s="466" t="s">
        <v>230</v>
      </c>
      <c r="C74" s="793"/>
      <c r="D74" s="793"/>
      <c r="E74" s="467"/>
      <c r="G74" s="464" t="s">
        <v>248</v>
      </c>
      <c r="H74" s="464"/>
      <c r="I74" s="5"/>
      <c r="J74" s="386" t="s">
        <v>249</v>
      </c>
      <c r="K74" s="358"/>
      <c r="L74" s="358"/>
      <c r="M74" s="358"/>
      <c r="N74" s="358"/>
      <c r="O74" s="358"/>
      <c r="P74" s="358"/>
      <c r="Q74" s="358"/>
      <c r="R74" s="358"/>
      <c r="S74" s="358"/>
    </row>
    <row r="75" spans="1:19" ht="15" customHeight="1" x14ac:dyDescent="0.2">
      <c r="A75" s="358"/>
      <c r="B75" s="794" t="str">
        <f>IF('Prop D'!$B$1005="","",'Prop D'!$B$1005)</f>
        <v/>
      </c>
      <c r="C75" s="795"/>
      <c r="D75" s="795"/>
      <c r="E75" s="796"/>
      <c r="G75" s="465" t="str">
        <f>IF('Prop D'!$E$1005="","",'Prop D'!$E$1005)</f>
        <v/>
      </c>
      <c r="H75" s="465"/>
      <c r="I75" s="5"/>
      <c r="J75" s="359" t="str">
        <f>IF('Prop D'!$H$1005="","",'Prop D'!$H$1005)</f>
        <v/>
      </c>
      <c r="K75" s="358"/>
      <c r="L75" s="358"/>
      <c r="M75" s="358"/>
      <c r="N75" s="358"/>
      <c r="O75" s="358"/>
      <c r="P75" s="358"/>
      <c r="Q75" s="358"/>
      <c r="R75" s="358"/>
      <c r="S75" s="358"/>
    </row>
    <row r="76" spans="1:19" ht="15" x14ac:dyDescent="0.2">
      <c r="A76" s="358"/>
      <c r="B76" s="797"/>
      <c r="C76" s="432"/>
      <c r="D76" s="432"/>
      <c r="E76" s="798"/>
      <c r="I76" s="5"/>
      <c r="J76" s="5"/>
      <c r="K76" s="358"/>
      <c r="L76" s="358"/>
      <c r="M76" s="358"/>
      <c r="N76" s="358"/>
      <c r="O76" s="358"/>
      <c r="P76" s="358"/>
      <c r="Q76" s="358"/>
      <c r="R76" s="358"/>
      <c r="S76" s="358"/>
    </row>
    <row r="77" spans="1:19" ht="15" x14ac:dyDescent="0.2">
      <c r="A77" s="358"/>
      <c r="B77" s="797"/>
      <c r="C77" s="432"/>
      <c r="D77" s="432"/>
      <c r="E77" s="798"/>
      <c r="I77" s="5"/>
      <c r="J77" s="5"/>
      <c r="K77" s="358"/>
      <c r="L77" s="358"/>
      <c r="M77" s="358"/>
      <c r="N77" s="358"/>
      <c r="O77" s="358"/>
      <c r="P77" s="358"/>
      <c r="Q77" s="358"/>
      <c r="R77" s="358"/>
      <c r="S77" s="358"/>
    </row>
    <row r="78" spans="1:19" ht="15" x14ac:dyDescent="0.2">
      <c r="A78" s="358"/>
      <c r="B78" s="799"/>
      <c r="C78" s="800"/>
      <c r="D78" s="800"/>
      <c r="E78" s="801"/>
      <c r="I78" s="5"/>
      <c r="J78" s="5"/>
      <c r="K78" s="358"/>
      <c r="L78" s="358"/>
      <c r="M78" s="358"/>
      <c r="N78" s="358"/>
      <c r="O78" s="358"/>
      <c r="P78" s="358"/>
      <c r="Q78" s="358"/>
      <c r="R78" s="358"/>
      <c r="S78" s="358"/>
    </row>
    <row r="79" spans="1:19" ht="15" x14ac:dyDescent="0.2">
      <c r="A79" s="358"/>
      <c r="I79" s="5"/>
      <c r="J79" s="5"/>
      <c r="K79" s="358"/>
      <c r="L79" s="358"/>
      <c r="M79" s="358"/>
      <c r="N79" s="358"/>
      <c r="O79" s="358"/>
      <c r="P79" s="358"/>
      <c r="Q79" s="358"/>
      <c r="R79" s="358"/>
      <c r="S79" s="358"/>
    </row>
    <row r="80" spans="1:19" ht="15" x14ac:dyDescent="0.2">
      <c r="A80" s="358"/>
      <c r="G80" s="5"/>
      <c r="H80" s="5"/>
      <c r="I80" s="358"/>
      <c r="J80" s="358"/>
      <c r="K80" s="358"/>
      <c r="L80" s="358"/>
      <c r="M80" s="358"/>
      <c r="N80" s="358"/>
      <c r="O80" s="358"/>
      <c r="P80" s="358"/>
      <c r="Q80" s="358"/>
    </row>
    <row r="81" spans="1:19" ht="45" x14ac:dyDescent="0.2">
      <c r="A81" s="358"/>
      <c r="B81" s="386" t="s">
        <v>250</v>
      </c>
      <c r="C81" s="386" t="s">
        <v>251</v>
      </c>
      <c r="D81" s="386" t="s">
        <v>252</v>
      </c>
      <c r="E81" s="466" t="s">
        <v>253</v>
      </c>
      <c r="F81" s="793"/>
      <c r="G81" s="793"/>
      <c r="H81" s="467"/>
      <c r="I81" s="386" t="s">
        <v>254</v>
      </c>
      <c r="J81" s="386" t="s">
        <v>255</v>
      </c>
      <c r="K81" s="358"/>
      <c r="L81" s="358"/>
      <c r="M81" s="358"/>
      <c r="N81" s="358"/>
      <c r="O81" s="358"/>
      <c r="P81" s="358"/>
      <c r="Q81" s="358"/>
      <c r="R81" s="358"/>
      <c r="S81" s="358"/>
    </row>
    <row r="82" spans="1:19" ht="15" x14ac:dyDescent="0.2">
      <c r="A82" s="358"/>
      <c r="B82" s="319">
        <f>IF('Prop D'!$B1012="","",'Prop D'!$B1012)</f>
        <v>1</v>
      </c>
      <c r="C82" s="319" t="str">
        <f>IF('Prop D'!$C1012="","",'Prop D'!$C1012)</f>
        <v/>
      </c>
      <c r="D82" s="319" t="str">
        <f>IF('Prop D'!$D1012="","",'Prop D'!$D1012)</f>
        <v/>
      </c>
      <c r="E82" s="462" t="str">
        <f>IF('Prop D'!$E1012="","",'Prop D'!$E1012)</f>
        <v/>
      </c>
      <c r="F82" s="802"/>
      <c r="G82" s="802"/>
      <c r="H82" s="463"/>
      <c r="I82" s="360" t="str">
        <f>IF('Prop D'!$G1012="","",'Prop D'!$G1012)</f>
        <v/>
      </c>
      <c r="J82" s="361" t="str">
        <f>IF('Prop D'!$H1012="","",'Prop D'!$H1012)</f>
        <v/>
      </c>
      <c r="K82" s="358"/>
      <c r="L82" s="358"/>
      <c r="M82" s="358"/>
      <c r="N82" s="358"/>
      <c r="O82" s="358"/>
      <c r="P82" s="358"/>
      <c r="Q82" s="358"/>
      <c r="R82" s="358"/>
      <c r="S82" s="358"/>
    </row>
    <row r="83" spans="1:19" ht="15" x14ac:dyDescent="0.2">
      <c r="A83" s="358"/>
      <c r="B83" s="319">
        <f>IF('Prop D'!$B1013="","",'Prop D'!$B1013)</f>
        <v>2</v>
      </c>
      <c r="C83" s="319" t="str">
        <f>IF('Prop D'!$C1013="","",'Prop D'!$C1013)</f>
        <v/>
      </c>
      <c r="D83" s="319" t="str">
        <f>IF('Prop D'!$D1013="","",'Prop D'!$D1013)</f>
        <v/>
      </c>
      <c r="E83" s="462" t="str">
        <f>IF('Prop D'!$E1013="","",'Prop D'!$E1013)</f>
        <v/>
      </c>
      <c r="F83" s="802"/>
      <c r="G83" s="802"/>
      <c r="H83" s="463"/>
      <c r="I83" s="360" t="str">
        <f>IF('Prop D'!$G1013="","",'Prop D'!$G1013)</f>
        <v/>
      </c>
      <c r="J83" s="361" t="str">
        <f>IF('Prop D'!$H1013="","",'Prop D'!$H1013)</f>
        <v/>
      </c>
      <c r="K83" s="358"/>
      <c r="L83" s="358"/>
      <c r="M83" s="358"/>
      <c r="N83" s="358"/>
      <c r="O83" s="358"/>
      <c r="P83" s="358"/>
      <c r="Q83" s="358"/>
      <c r="R83" s="358"/>
      <c r="S83" s="358"/>
    </row>
    <row r="84" spans="1:19" ht="15" x14ac:dyDescent="0.2">
      <c r="A84" s="358"/>
      <c r="B84" s="319">
        <f>IF('Prop D'!$B1014="","",'Prop D'!$B1014)</f>
        <v>3</v>
      </c>
      <c r="C84" s="319" t="str">
        <f>IF('Prop D'!$C1014="","",'Prop D'!$C1014)</f>
        <v/>
      </c>
      <c r="D84" s="319" t="str">
        <f>IF('Prop D'!$D1014="","",'Prop D'!$D1014)</f>
        <v/>
      </c>
      <c r="E84" s="462" t="str">
        <f>IF('Prop D'!$E1014="","",'Prop D'!$E1014)</f>
        <v/>
      </c>
      <c r="F84" s="802"/>
      <c r="G84" s="802"/>
      <c r="H84" s="463"/>
      <c r="I84" s="360" t="str">
        <f>IF('Prop D'!$G1014="","",'Prop D'!$G1014)</f>
        <v/>
      </c>
      <c r="J84" s="361" t="str">
        <f>IF('Prop D'!$H1014="","",'Prop D'!$H1014)</f>
        <v/>
      </c>
      <c r="K84" s="358"/>
      <c r="L84" s="358"/>
      <c r="M84" s="358"/>
      <c r="N84" s="358"/>
      <c r="O84" s="358"/>
      <c r="P84" s="358"/>
      <c r="Q84" s="358"/>
      <c r="R84" s="358"/>
      <c r="S84" s="358"/>
    </row>
    <row r="85" spans="1:19" ht="15" x14ac:dyDescent="0.2">
      <c r="A85" s="358"/>
      <c r="B85" s="319">
        <f>IF('Prop D'!$B1015="","",'Prop D'!$B1015)</f>
        <v>4</v>
      </c>
      <c r="C85" s="319" t="str">
        <f>IF('Prop D'!$C1015="","",'Prop D'!$C1015)</f>
        <v/>
      </c>
      <c r="D85" s="319" t="str">
        <f>IF('Prop D'!$D1015="","",'Prop D'!$D1015)</f>
        <v/>
      </c>
      <c r="E85" s="462" t="str">
        <f>IF('Prop D'!$E1015="","",'Prop D'!$E1015)</f>
        <v/>
      </c>
      <c r="F85" s="802"/>
      <c r="G85" s="802"/>
      <c r="H85" s="463"/>
      <c r="I85" s="360" t="str">
        <f>IF('Prop D'!$G1015="","",'Prop D'!$G1015)</f>
        <v/>
      </c>
      <c r="J85" s="361" t="str">
        <f>IF('Prop D'!$H1015="","",'Prop D'!$H1015)</f>
        <v/>
      </c>
      <c r="K85" s="358"/>
      <c r="L85" s="358"/>
      <c r="M85" s="358"/>
      <c r="N85" s="358"/>
      <c r="O85" s="358"/>
      <c r="P85" s="358"/>
      <c r="Q85" s="358"/>
      <c r="R85" s="358"/>
      <c r="S85" s="358"/>
    </row>
    <row r="86" spans="1:19" ht="15" x14ac:dyDescent="0.2">
      <c r="A86" s="358"/>
      <c r="B86" s="319">
        <f>IF('Prop D'!$B1016="","",'Prop D'!$B1016)</f>
        <v>5</v>
      </c>
      <c r="C86" s="319" t="str">
        <f>IF('Prop D'!$C1016="","",'Prop D'!$C1016)</f>
        <v/>
      </c>
      <c r="D86" s="319" t="str">
        <f>IF('Prop D'!$D1016="","",'Prop D'!$D1016)</f>
        <v/>
      </c>
      <c r="E86" s="462" t="str">
        <f>IF('Prop D'!$E1016="","",'Prop D'!$E1016)</f>
        <v/>
      </c>
      <c r="F86" s="802"/>
      <c r="G86" s="802"/>
      <c r="H86" s="463"/>
      <c r="I86" s="360" t="str">
        <f>IF('Prop D'!$G1016="","",'Prop D'!$G1016)</f>
        <v/>
      </c>
      <c r="J86" s="361" t="str">
        <f>IF('Prop D'!$H1016="","",'Prop D'!$H1016)</f>
        <v/>
      </c>
      <c r="K86" s="358"/>
      <c r="L86" s="358"/>
      <c r="M86" s="358"/>
      <c r="N86" s="358"/>
      <c r="O86" s="358"/>
      <c r="P86" s="358"/>
      <c r="Q86" s="358"/>
      <c r="R86" s="358"/>
      <c r="S86" s="358"/>
    </row>
    <row r="87" spans="1:19" x14ac:dyDescent="0.2">
      <c r="A87" s="45"/>
      <c r="B87" s="45"/>
      <c r="C87" s="45"/>
      <c r="D87" s="45"/>
      <c r="E87" s="45"/>
      <c r="F87" s="45"/>
      <c r="G87" s="45"/>
      <c r="H87" s="45"/>
      <c r="I87" s="45"/>
      <c r="J87" s="45"/>
      <c r="K87" s="45"/>
      <c r="L87" s="45"/>
    </row>
    <row r="88" spans="1:19" x14ac:dyDescent="0.2">
      <c r="A88" s="45"/>
      <c r="B88" s="45"/>
      <c r="C88" s="45"/>
      <c r="D88" s="45"/>
      <c r="E88" s="45"/>
      <c r="F88" s="45"/>
      <c r="G88" s="45"/>
      <c r="H88" s="45"/>
      <c r="I88" s="45"/>
      <c r="J88" s="45"/>
      <c r="K88" s="45"/>
      <c r="L88" s="45"/>
    </row>
    <row r="89" spans="1:19" ht="15.75" thickBot="1" x14ac:dyDescent="0.25">
      <c r="A89" s="769" t="str">
        <f>CONCATENATE("Proponente: ",'Prop E'!$E$8)</f>
        <v>Proponente: Teradata</v>
      </c>
      <c r="B89" s="769"/>
      <c r="C89" s="769"/>
      <c r="D89" s="769"/>
      <c r="E89" s="769"/>
      <c r="F89" s="769"/>
      <c r="G89" s="769"/>
      <c r="H89" s="769"/>
      <c r="I89" s="769"/>
      <c r="J89" s="769"/>
      <c r="K89" s="769"/>
      <c r="L89" s="769"/>
      <c r="M89" s="769"/>
      <c r="N89" s="769"/>
      <c r="O89" s="769"/>
      <c r="P89" s="769"/>
      <c r="Q89" s="769"/>
    </row>
    <row r="90" spans="1:19" ht="15" x14ac:dyDescent="0.2">
      <c r="A90" s="358"/>
      <c r="B90" s="358"/>
      <c r="C90" s="358"/>
      <c r="D90" s="358"/>
      <c r="E90" s="358"/>
      <c r="F90" s="358"/>
      <c r="G90" s="358"/>
      <c r="H90" s="358"/>
      <c r="I90" s="358"/>
      <c r="J90" s="358"/>
      <c r="K90" s="358"/>
      <c r="L90" s="358"/>
      <c r="M90" s="358"/>
      <c r="N90" s="358"/>
      <c r="O90" s="358"/>
      <c r="P90" s="358"/>
      <c r="Q90" s="358"/>
      <c r="R90" s="358"/>
    </row>
    <row r="91" spans="1:19" ht="15" customHeight="1" x14ac:dyDescent="0.2">
      <c r="A91" s="358"/>
      <c r="B91" s="466" t="s">
        <v>230</v>
      </c>
      <c r="C91" s="793"/>
      <c r="D91" s="793"/>
      <c r="E91" s="467"/>
      <c r="G91" s="464" t="s">
        <v>248</v>
      </c>
      <c r="H91" s="464"/>
      <c r="I91" s="5"/>
      <c r="J91" s="386" t="s">
        <v>249</v>
      </c>
      <c r="K91" s="358"/>
      <c r="L91" s="358"/>
      <c r="M91" s="358"/>
      <c r="N91" s="358"/>
      <c r="O91" s="358"/>
      <c r="P91" s="358"/>
      <c r="Q91" s="358"/>
      <c r="R91" s="358"/>
      <c r="S91" s="358"/>
    </row>
    <row r="92" spans="1:19" ht="15" customHeight="1" x14ac:dyDescent="0.2">
      <c r="A92" s="358"/>
      <c r="B92" s="794" t="str">
        <f>IF('Prop E'!$B$1005="","",'Prop E'!$B$1005)</f>
        <v/>
      </c>
      <c r="C92" s="795"/>
      <c r="D92" s="795"/>
      <c r="E92" s="796"/>
      <c r="G92" s="465" t="str">
        <f>IF('Prop E'!$E$1005="","",'Prop E'!$E$1005)</f>
        <v/>
      </c>
      <c r="H92" s="465"/>
      <c r="I92" s="5"/>
      <c r="J92" s="359" t="str">
        <f>IF('Prop E'!$H$1005="","",'Prop E'!$H$1005)</f>
        <v/>
      </c>
      <c r="K92" s="358"/>
      <c r="L92" s="358"/>
      <c r="M92" s="358"/>
      <c r="N92" s="358"/>
      <c r="O92" s="358"/>
      <c r="P92" s="358"/>
      <c r="Q92" s="358"/>
      <c r="R92" s="358"/>
      <c r="S92" s="358"/>
    </row>
    <row r="93" spans="1:19" ht="15" x14ac:dyDescent="0.2">
      <c r="A93" s="358"/>
      <c r="B93" s="797"/>
      <c r="C93" s="432"/>
      <c r="D93" s="432"/>
      <c r="E93" s="798"/>
      <c r="I93" s="5"/>
      <c r="J93" s="5"/>
      <c r="K93" s="358"/>
      <c r="L93" s="358"/>
      <c r="M93" s="358"/>
      <c r="N93" s="358"/>
      <c r="O93" s="358"/>
      <c r="P93" s="358"/>
      <c r="Q93" s="358"/>
      <c r="R93" s="358"/>
      <c r="S93" s="358"/>
    </row>
    <row r="94" spans="1:19" ht="15" x14ac:dyDescent="0.2">
      <c r="A94" s="358"/>
      <c r="B94" s="797"/>
      <c r="C94" s="432"/>
      <c r="D94" s="432"/>
      <c r="E94" s="798"/>
      <c r="I94" s="5"/>
      <c r="J94" s="5"/>
      <c r="K94" s="358"/>
      <c r="L94" s="358"/>
      <c r="M94" s="358"/>
      <c r="N94" s="358"/>
      <c r="O94" s="358"/>
      <c r="P94" s="358"/>
      <c r="Q94" s="358"/>
      <c r="R94" s="358"/>
      <c r="S94" s="358"/>
    </row>
    <row r="95" spans="1:19" ht="15" x14ac:dyDescent="0.2">
      <c r="A95" s="358"/>
      <c r="B95" s="799"/>
      <c r="C95" s="800"/>
      <c r="D95" s="800"/>
      <c r="E95" s="801"/>
      <c r="I95" s="5"/>
      <c r="J95" s="5"/>
      <c r="K95" s="358"/>
      <c r="L95" s="358"/>
      <c r="M95" s="358"/>
      <c r="N95" s="358"/>
      <c r="O95" s="358"/>
      <c r="P95" s="358"/>
      <c r="Q95" s="358"/>
      <c r="R95" s="358"/>
      <c r="S95" s="358"/>
    </row>
    <row r="96" spans="1:19" ht="15" x14ac:dyDescent="0.2">
      <c r="A96" s="358"/>
      <c r="I96" s="5"/>
      <c r="J96" s="5"/>
      <c r="K96" s="358"/>
      <c r="L96" s="358"/>
      <c r="M96" s="358"/>
      <c r="N96" s="358"/>
      <c r="O96" s="358"/>
      <c r="P96" s="358"/>
      <c r="Q96" s="358"/>
      <c r="R96" s="358"/>
      <c r="S96" s="358"/>
    </row>
    <row r="97" spans="1:19" ht="15" x14ac:dyDescent="0.2">
      <c r="A97" s="358"/>
      <c r="G97" s="5"/>
      <c r="H97" s="5"/>
      <c r="I97" s="358"/>
      <c r="J97" s="358"/>
      <c r="K97" s="358"/>
      <c r="L97" s="358"/>
      <c r="M97" s="358"/>
      <c r="N97" s="358"/>
      <c r="O97" s="358"/>
      <c r="P97" s="358"/>
      <c r="Q97" s="358"/>
    </row>
    <row r="98" spans="1:19" ht="45" x14ac:dyDescent="0.2">
      <c r="A98" s="358"/>
      <c r="B98" s="386" t="s">
        <v>250</v>
      </c>
      <c r="C98" s="386" t="s">
        <v>251</v>
      </c>
      <c r="D98" s="386" t="s">
        <v>252</v>
      </c>
      <c r="E98" s="466" t="s">
        <v>253</v>
      </c>
      <c r="F98" s="793"/>
      <c r="G98" s="793"/>
      <c r="H98" s="467"/>
      <c r="I98" s="386" t="s">
        <v>254</v>
      </c>
      <c r="J98" s="386" t="s">
        <v>255</v>
      </c>
      <c r="K98" s="358"/>
      <c r="L98" s="358"/>
      <c r="M98" s="358"/>
      <c r="N98" s="358"/>
      <c r="O98" s="358"/>
      <c r="P98" s="358"/>
      <c r="Q98" s="358"/>
      <c r="R98" s="358"/>
      <c r="S98" s="358"/>
    </row>
    <row r="99" spans="1:19" ht="15" x14ac:dyDescent="0.2">
      <c r="A99" s="358"/>
      <c r="B99" s="319">
        <f>IF('Prop E'!$B1012="","",'Prop E'!$B1012)</f>
        <v>1</v>
      </c>
      <c r="C99" s="319" t="str">
        <f>IF('Prop E'!$C1012="","",'Prop E'!$C1012)</f>
        <v/>
      </c>
      <c r="D99" s="319" t="str">
        <f>IF('Prop E'!$D1012="","",'Prop E'!$D1012)</f>
        <v/>
      </c>
      <c r="E99" s="462" t="str">
        <f>IF('Prop E'!$E1012="","",'Prop E'!$E1012)</f>
        <v/>
      </c>
      <c r="F99" s="802"/>
      <c r="G99" s="802"/>
      <c r="H99" s="463"/>
      <c r="I99" s="360" t="str">
        <f>IF('Prop E'!$G1012="","",'Prop E'!$G1012)</f>
        <v/>
      </c>
      <c r="J99" s="361" t="str">
        <f>IF('Prop E'!$H1012="","",'Prop E'!$H1012)</f>
        <v/>
      </c>
      <c r="K99" s="358"/>
      <c r="L99" s="358"/>
      <c r="M99" s="358"/>
      <c r="N99" s="358"/>
      <c r="O99" s="358"/>
      <c r="P99" s="358"/>
      <c r="Q99" s="358"/>
      <c r="R99" s="358"/>
      <c r="S99" s="358"/>
    </row>
    <row r="100" spans="1:19" ht="15" x14ac:dyDescent="0.2">
      <c r="A100" s="358"/>
      <c r="B100" s="319">
        <f>IF('Prop E'!$B1013="","",'Prop E'!$B1013)</f>
        <v>2</v>
      </c>
      <c r="C100" s="319" t="str">
        <f>IF('Prop E'!$C1013="","",'Prop E'!$C1013)</f>
        <v/>
      </c>
      <c r="D100" s="319" t="str">
        <f>IF('Prop E'!$D1013="","",'Prop E'!$D1013)</f>
        <v/>
      </c>
      <c r="E100" s="462" t="str">
        <f>IF('Prop E'!$E1013="","",'Prop E'!$E1013)</f>
        <v/>
      </c>
      <c r="F100" s="802"/>
      <c r="G100" s="802"/>
      <c r="H100" s="463"/>
      <c r="I100" s="360" t="str">
        <f>IF('Prop E'!$G1013="","",'Prop E'!$G1013)</f>
        <v/>
      </c>
      <c r="J100" s="361" t="str">
        <f>IF('Prop E'!$H1013="","",'Prop E'!$H1013)</f>
        <v/>
      </c>
      <c r="K100" s="358"/>
      <c r="L100" s="358"/>
      <c r="M100" s="358"/>
      <c r="N100" s="358"/>
      <c r="O100" s="358"/>
      <c r="P100" s="358"/>
      <c r="Q100" s="358"/>
      <c r="R100" s="358"/>
      <c r="S100" s="358"/>
    </row>
    <row r="101" spans="1:19" ht="15" x14ac:dyDescent="0.2">
      <c r="A101" s="358"/>
      <c r="B101" s="319">
        <f>IF('Prop E'!$B1014="","",'Prop E'!$B1014)</f>
        <v>3</v>
      </c>
      <c r="C101" s="319" t="str">
        <f>IF('Prop E'!$C1014="","",'Prop E'!$C1014)</f>
        <v/>
      </c>
      <c r="D101" s="319" t="str">
        <f>IF('Prop E'!$D1014="","",'Prop E'!$D1014)</f>
        <v/>
      </c>
      <c r="E101" s="462" t="str">
        <f>IF('Prop E'!$E1014="","",'Prop E'!$E1014)</f>
        <v/>
      </c>
      <c r="F101" s="802"/>
      <c r="G101" s="802"/>
      <c r="H101" s="463"/>
      <c r="I101" s="360" t="str">
        <f>IF('Prop E'!$G1014="","",'Prop E'!$G1014)</f>
        <v/>
      </c>
      <c r="J101" s="361" t="str">
        <f>IF('Prop E'!$H1014="","",'Prop E'!$H1014)</f>
        <v/>
      </c>
      <c r="K101" s="358"/>
      <c r="L101" s="358"/>
      <c r="M101" s="358"/>
      <c r="N101" s="358"/>
      <c r="O101" s="358"/>
      <c r="P101" s="358"/>
      <c r="Q101" s="358"/>
      <c r="R101" s="358"/>
      <c r="S101" s="358"/>
    </row>
    <row r="102" spans="1:19" ht="15" x14ac:dyDescent="0.2">
      <c r="A102" s="358"/>
      <c r="B102" s="319">
        <f>IF('Prop E'!$B1015="","",'Prop E'!$B1015)</f>
        <v>4</v>
      </c>
      <c r="C102" s="319" t="str">
        <f>IF('Prop E'!$C1015="","",'Prop E'!$C1015)</f>
        <v/>
      </c>
      <c r="D102" s="319" t="str">
        <f>IF('Prop E'!$D1015="","",'Prop E'!$D1015)</f>
        <v/>
      </c>
      <c r="E102" s="462" t="str">
        <f>IF('Prop E'!$E1015="","",'Prop E'!$E1015)</f>
        <v/>
      </c>
      <c r="F102" s="802"/>
      <c r="G102" s="802"/>
      <c r="H102" s="463"/>
      <c r="I102" s="360" t="str">
        <f>IF('Prop E'!$G1015="","",'Prop E'!$G1015)</f>
        <v/>
      </c>
      <c r="J102" s="361" t="str">
        <f>IF('Prop E'!$H1015="","",'Prop E'!$H1015)</f>
        <v/>
      </c>
      <c r="K102" s="358"/>
      <c r="L102" s="358"/>
      <c r="M102" s="358"/>
      <c r="N102" s="358"/>
      <c r="O102" s="358"/>
      <c r="P102" s="358"/>
      <c r="Q102" s="358"/>
      <c r="R102" s="358"/>
      <c r="S102" s="358"/>
    </row>
    <row r="103" spans="1:19" ht="15" x14ac:dyDescent="0.2">
      <c r="A103" s="358"/>
      <c r="B103" s="319">
        <f>IF('Prop E'!$B1016="","",'Prop E'!$B1016)</f>
        <v>5</v>
      </c>
      <c r="C103" s="319" t="str">
        <f>IF('Prop E'!$C1016="","",'Prop E'!$C1016)</f>
        <v/>
      </c>
      <c r="D103" s="319" t="str">
        <f>IF('Prop E'!$D1016="","",'Prop E'!$D1016)</f>
        <v/>
      </c>
      <c r="E103" s="462" t="str">
        <f>IF('Prop E'!$E1016="","",'Prop E'!$E1016)</f>
        <v/>
      </c>
      <c r="F103" s="802"/>
      <c r="G103" s="802"/>
      <c r="H103" s="463"/>
      <c r="I103" s="360" t="str">
        <f>IF('Prop E'!$G1016="","",'Prop E'!$G1016)</f>
        <v/>
      </c>
      <c r="J103" s="361" t="str">
        <f>IF('Prop E'!$H1016="","",'Prop E'!$H1016)</f>
        <v/>
      </c>
      <c r="K103" s="358"/>
      <c r="L103" s="358"/>
      <c r="M103" s="358"/>
      <c r="N103" s="358"/>
      <c r="O103" s="358"/>
      <c r="P103" s="358"/>
      <c r="Q103" s="358"/>
      <c r="R103" s="358"/>
      <c r="S103" s="358"/>
    </row>
    <row r="104" spans="1:19" x14ac:dyDescent="0.2">
      <c r="A104" s="45"/>
      <c r="B104" s="45"/>
      <c r="C104" s="45"/>
      <c r="D104" s="45"/>
      <c r="E104" s="45"/>
      <c r="F104" s="45"/>
      <c r="G104" s="45"/>
      <c r="H104" s="45"/>
      <c r="I104" s="45"/>
      <c r="J104" s="45"/>
      <c r="K104" s="45"/>
      <c r="L104" s="45"/>
    </row>
    <row r="105" spans="1:19" x14ac:dyDescent="0.2">
      <c r="A105" s="45"/>
      <c r="B105" s="45"/>
      <c r="C105" s="45"/>
      <c r="D105" s="45"/>
      <c r="E105" s="45"/>
      <c r="F105" s="45"/>
      <c r="G105" s="45"/>
      <c r="H105" s="45"/>
      <c r="I105" s="45"/>
      <c r="J105" s="45"/>
      <c r="K105" s="45"/>
      <c r="L105" s="45"/>
    </row>
    <row r="106" spans="1:19" ht="15.75" thickBot="1" x14ac:dyDescent="0.25">
      <c r="A106" s="769" t="str">
        <f>CONCATENATE("Proponente: ",'Prop F'!$E$8)</f>
        <v>Proponente: Trópico/Enghouse</v>
      </c>
      <c r="B106" s="769"/>
      <c r="C106" s="769"/>
      <c r="D106" s="769"/>
      <c r="E106" s="769"/>
      <c r="F106" s="769"/>
      <c r="G106" s="769"/>
      <c r="H106" s="769"/>
      <c r="I106" s="769"/>
      <c r="J106" s="769"/>
      <c r="K106" s="769"/>
      <c r="L106" s="769"/>
      <c r="M106" s="769"/>
      <c r="N106" s="769"/>
      <c r="O106" s="769"/>
      <c r="P106" s="769"/>
      <c r="Q106" s="769"/>
    </row>
    <row r="107" spans="1:19" ht="15" x14ac:dyDescent="0.2">
      <c r="A107" s="358"/>
      <c r="B107" s="358"/>
      <c r="C107" s="358"/>
      <c r="D107" s="358"/>
      <c r="E107" s="358"/>
      <c r="F107" s="358"/>
      <c r="G107" s="358"/>
      <c r="H107" s="358"/>
      <c r="I107" s="358"/>
      <c r="J107" s="358"/>
      <c r="K107" s="358"/>
      <c r="L107" s="358"/>
      <c r="M107" s="358"/>
      <c r="N107" s="358"/>
      <c r="O107" s="358"/>
      <c r="P107" s="358"/>
      <c r="Q107" s="358"/>
      <c r="R107" s="358"/>
    </row>
    <row r="108" spans="1:19" ht="15" customHeight="1" x14ac:dyDescent="0.2">
      <c r="A108" s="358"/>
      <c r="B108" s="466" t="s">
        <v>230</v>
      </c>
      <c r="C108" s="793"/>
      <c r="D108" s="793"/>
      <c r="E108" s="467"/>
      <c r="G108" s="464" t="s">
        <v>248</v>
      </c>
      <c r="H108" s="464"/>
      <c r="I108" s="5"/>
      <c r="J108" s="386" t="s">
        <v>249</v>
      </c>
      <c r="K108" s="358"/>
      <c r="L108" s="358"/>
      <c r="M108" s="358"/>
      <c r="N108" s="358"/>
      <c r="O108" s="358"/>
      <c r="P108" s="358"/>
      <c r="Q108" s="358"/>
      <c r="R108" s="358"/>
      <c r="S108" s="358"/>
    </row>
    <row r="109" spans="1:19" ht="15" customHeight="1" x14ac:dyDescent="0.2">
      <c r="A109" s="358"/>
      <c r="B109" s="794" t="str">
        <f>IF('Prop F'!$B$1005="","",'Prop F'!$B$1005)</f>
        <v/>
      </c>
      <c r="C109" s="795"/>
      <c r="D109" s="795"/>
      <c r="E109" s="796"/>
      <c r="G109" s="465" t="str">
        <f>IF('Prop F'!$E$1005="","",'Prop F'!$E$1005)</f>
        <v/>
      </c>
      <c r="H109" s="465"/>
      <c r="I109" s="5"/>
      <c r="J109" s="359" t="str">
        <f>IF('Prop F'!$H$1005="","",'Prop F'!$H$1005)</f>
        <v/>
      </c>
      <c r="K109" s="358"/>
      <c r="L109" s="358"/>
      <c r="M109" s="358"/>
      <c r="N109" s="358"/>
      <c r="O109" s="358"/>
      <c r="P109" s="358"/>
      <c r="Q109" s="358"/>
      <c r="R109" s="358"/>
      <c r="S109" s="358"/>
    </row>
    <row r="110" spans="1:19" ht="15" x14ac:dyDescent="0.2">
      <c r="A110" s="358"/>
      <c r="B110" s="797"/>
      <c r="C110" s="432"/>
      <c r="D110" s="432"/>
      <c r="E110" s="798"/>
      <c r="I110" s="5"/>
      <c r="J110" s="5"/>
      <c r="K110" s="358"/>
      <c r="L110" s="358"/>
      <c r="M110" s="358"/>
      <c r="N110" s="358"/>
      <c r="O110" s="358"/>
      <c r="P110" s="358"/>
      <c r="Q110" s="358"/>
      <c r="R110" s="358"/>
      <c r="S110" s="358"/>
    </row>
    <row r="111" spans="1:19" ht="15" x14ac:dyDescent="0.2">
      <c r="A111" s="358"/>
      <c r="B111" s="797"/>
      <c r="C111" s="432"/>
      <c r="D111" s="432"/>
      <c r="E111" s="798"/>
      <c r="I111" s="5"/>
      <c r="J111" s="5"/>
      <c r="K111" s="358"/>
      <c r="L111" s="358"/>
      <c r="M111" s="358"/>
      <c r="N111" s="358"/>
      <c r="O111" s="358"/>
      <c r="P111" s="358"/>
      <c r="Q111" s="358"/>
      <c r="R111" s="358"/>
      <c r="S111" s="358"/>
    </row>
    <row r="112" spans="1:19" ht="15" x14ac:dyDescent="0.2">
      <c r="A112" s="358"/>
      <c r="B112" s="799"/>
      <c r="C112" s="800"/>
      <c r="D112" s="800"/>
      <c r="E112" s="801"/>
      <c r="I112" s="5"/>
      <c r="J112" s="5"/>
      <c r="K112" s="358"/>
      <c r="L112" s="358"/>
      <c r="M112" s="358"/>
      <c r="N112" s="358"/>
      <c r="O112" s="358"/>
      <c r="P112" s="358"/>
      <c r="Q112" s="358"/>
      <c r="R112" s="358"/>
      <c r="S112" s="358"/>
    </row>
    <row r="113" spans="1:19" ht="15" x14ac:dyDescent="0.2">
      <c r="A113" s="358"/>
      <c r="I113" s="5"/>
      <c r="J113" s="5"/>
      <c r="K113" s="358"/>
      <c r="L113" s="358"/>
      <c r="M113" s="358"/>
      <c r="N113" s="358"/>
      <c r="O113" s="358"/>
      <c r="P113" s="358"/>
      <c r="Q113" s="358"/>
      <c r="R113" s="358"/>
      <c r="S113" s="358"/>
    </row>
    <row r="114" spans="1:19" ht="15" x14ac:dyDescent="0.2">
      <c r="A114" s="358"/>
      <c r="G114" s="5"/>
      <c r="H114" s="5"/>
      <c r="I114" s="358"/>
      <c r="J114" s="358"/>
      <c r="K114" s="358"/>
      <c r="L114" s="358"/>
      <c r="M114" s="358"/>
      <c r="N114" s="358"/>
      <c r="O114" s="358"/>
      <c r="P114" s="358"/>
      <c r="Q114" s="358"/>
    </row>
    <row r="115" spans="1:19" ht="45" x14ac:dyDescent="0.2">
      <c r="A115" s="358"/>
      <c r="B115" s="386" t="s">
        <v>250</v>
      </c>
      <c r="C115" s="386" t="s">
        <v>251</v>
      </c>
      <c r="D115" s="386" t="s">
        <v>252</v>
      </c>
      <c r="E115" s="466" t="s">
        <v>253</v>
      </c>
      <c r="F115" s="793"/>
      <c r="G115" s="793"/>
      <c r="H115" s="467"/>
      <c r="I115" s="386" t="s">
        <v>254</v>
      </c>
      <c r="J115" s="386" t="s">
        <v>255</v>
      </c>
      <c r="K115" s="358"/>
      <c r="L115" s="358"/>
      <c r="M115" s="358"/>
      <c r="N115" s="358"/>
      <c r="O115" s="358"/>
      <c r="P115" s="358"/>
      <c r="Q115" s="358"/>
      <c r="R115" s="358"/>
      <c r="S115" s="358"/>
    </row>
    <row r="116" spans="1:19" ht="15" x14ac:dyDescent="0.2">
      <c r="A116" s="358"/>
      <c r="B116" s="319">
        <f>IF('Prop F'!$B1012="","",'Prop F'!$B1012)</f>
        <v>1</v>
      </c>
      <c r="C116" s="319" t="str">
        <f>IF('Prop F'!$C1012="","",'Prop F'!$C1012)</f>
        <v/>
      </c>
      <c r="D116" s="319" t="str">
        <f>IF('Prop F'!$D1012="","",'Prop F'!$D1012)</f>
        <v/>
      </c>
      <c r="E116" s="462" t="str">
        <f>IF('Prop F'!$E1012="","",'Prop F'!$E1012)</f>
        <v/>
      </c>
      <c r="F116" s="802"/>
      <c r="G116" s="802"/>
      <c r="H116" s="463"/>
      <c r="I116" s="360" t="str">
        <f>IF('Prop F'!$G1012="","",'Prop F'!$G1012)</f>
        <v/>
      </c>
      <c r="J116" s="361" t="str">
        <f>IF('Prop F'!$H1012="","",'Prop F'!$H1012)</f>
        <v/>
      </c>
      <c r="K116" s="358"/>
      <c r="L116" s="358"/>
      <c r="M116" s="358"/>
      <c r="N116" s="358"/>
      <c r="O116" s="358"/>
      <c r="P116" s="358"/>
      <c r="Q116" s="358"/>
      <c r="R116" s="358"/>
      <c r="S116" s="358"/>
    </row>
    <row r="117" spans="1:19" ht="15" x14ac:dyDescent="0.2">
      <c r="A117" s="358"/>
      <c r="B117" s="319">
        <f>IF('Prop F'!$B1013="","",'Prop F'!$B1013)</f>
        <v>2</v>
      </c>
      <c r="C117" s="319" t="str">
        <f>IF('Prop F'!$C1013="","",'Prop F'!$C1013)</f>
        <v/>
      </c>
      <c r="D117" s="319" t="str">
        <f>IF('Prop F'!$D1013="","",'Prop F'!$D1013)</f>
        <v/>
      </c>
      <c r="E117" s="462" t="str">
        <f>IF('Prop F'!$E1013="","",'Prop F'!$E1013)</f>
        <v/>
      </c>
      <c r="F117" s="802"/>
      <c r="G117" s="802"/>
      <c r="H117" s="463"/>
      <c r="I117" s="360" t="str">
        <f>IF('Prop F'!$G1013="","",'Prop F'!$G1013)</f>
        <v/>
      </c>
      <c r="J117" s="361" t="str">
        <f>IF('Prop F'!$H1013="","",'Prop F'!$H1013)</f>
        <v/>
      </c>
      <c r="K117" s="358"/>
      <c r="L117" s="358"/>
      <c r="M117" s="358"/>
      <c r="N117" s="358"/>
      <c r="O117" s="358"/>
      <c r="P117" s="358"/>
      <c r="Q117" s="358"/>
      <c r="R117" s="358"/>
      <c r="S117" s="358"/>
    </row>
    <row r="118" spans="1:19" ht="15" x14ac:dyDescent="0.2">
      <c r="A118" s="358"/>
      <c r="B118" s="319">
        <f>IF('Prop F'!$B1014="","",'Prop F'!$B1014)</f>
        <v>3</v>
      </c>
      <c r="C118" s="319" t="str">
        <f>IF('Prop F'!$C1014="","",'Prop F'!$C1014)</f>
        <v/>
      </c>
      <c r="D118" s="319" t="str">
        <f>IF('Prop F'!$D1014="","",'Prop F'!$D1014)</f>
        <v/>
      </c>
      <c r="E118" s="462" t="str">
        <f>IF('Prop F'!$E1014="","",'Prop F'!$E1014)</f>
        <v/>
      </c>
      <c r="F118" s="802"/>
      <c r="G118" s="802"/>
      <c r="H118" s="463"/>
      <c r="I118" s="360" t="str">
        <f>IF('Prop F'!$G1014="","",'Prop F'!$G1014)</f>
        <v/>
      </c>
      <c r="J118" s="361" t="str">
        <f>IF('Prop F'!$H1014="","",'Prop F'!$H1014)</f>
        <v/>
      </c>
      <c r="K118" s="358"/>
      <c r="L118" s="358"/>
      <c r="M118" s="358"/>
      <c r="N118" s="358"/>
      <c r="O118" s="358"/>
      <c r="P118" s="358"/>
      <c r="Q118" s="358"/>
      <c r="R118" s="358"/>
      <c r="S118" s="358"/>
    </row>
    <row r="119" spans="1:19" ht="15" x14ac:dyDescent="0.2">
      <c r="A119" s="358"/>
      <c r="B119" s="319">
        <f>IF('Prop F'!$B1015="","",'Prop F'!$B1015)</f>
        <v>4</v>
      </c>
      <c r="C119" s="319" t="str">
        <f>IF('Prop F'!$C1015="","",'Prop F'!$C1015)</f>
        <v/>
      </c>
      <c r="D119" s="319" t="str">
        <f>IF('Prop F'!$D1015="","",'Prop F'!$D1015)</f>
        <v/>
      </c>
      <c r="E119" s="462" t="str">
        <f>IF('Prop F'!$E1015="","",'Prop F'!$E1015)</f>
        <v/>
      </c>
      <c r="F119" s="802"/>
      <c r="G119" s="802"/>
      <c r="H119" s="463"/>
      <c r="I119" s="360" t="str">
        <f>IF('Prop F'!$G1015="","",'Prop F'!$G1015)</f>
        <v/>
      </c>
      <c r="J119" s="361" t="str">
        <f>IF('Prop F'!$H1015="","",'Prop F'!$H1015)</f>
        <v/>
      </c>
      <c r="K119" s="358"/>
      <c r="L119" s="358"/>
      <c r="M119" s="358"/>
      <c r="N119" s="358"/>
      <c r="O119" s="358"/>
      <c r="P119" s="358"/>
      <c r="Q119" s="358"/>
      <c r="R119" s="358"/>
      <c r="S119" s="358"/>
    </row>
    <row r="120" spans="1:19" ht="15" x14ac:dyDescent="0.2">
      <c r="A120" s="358"/>
      <c r="B120" s="319">
        <f>IF('Prop F'!$B1016="","",'Prop F'!$B1016)</f>
        <v>5</v>
      </c>
      <c r="C120" s="319" t="str">
        <f>IF('Prop F'!$C1016="","",'Prop F'!$C1016)</f>
        <v/>
      </c>
      <c r="D120" s="319" t="str">
        <f>IF('Prop F'!$D1016="","",'Prop F'!$D1016)</f>
        <v/>
      </c>
      <c r="E120" s="462" t="str">
        <f>IF('Prop F'!$E1016="","",'Prop F'!$E1016)</f>
        <v/>
      </c>
      <c r="F120" s="802"/>
      <c r="G120" s="802"/>
      <c r="H120" s="463"/>
      <c r="I120" s="360" t="str">
        <f>IF('Prop F'!$G1016="","",'Prop F'!$G1016)</f>
        <v/>
      </c>
      <c r="J120" s="361" t="str">
        <f>IF('Prop F'!$H1016="","",'Prop F'!$H1016)</f>
        <v/>
      </c>
      <c r="K120" s="358"/>
      <c r="L120" s="358"/>
      <c r="M120" s="358"/>
      <c r="N120" s="358"/>
      <c r="O120" s="358"/>
      <c r="P120" s="358"/>
      <c r="Q120" s="358"/>
      <c r="R120" s="358"/>
      <c r="S120" s="358"/>
    </row>
    <row r="121" spans="1:19" x14ac:dyDescent="0.2">
      <c r="A121" s="45"/>
      <c r="B121" s="45"/>
      <c r="C121" s="45"/>
      <c r="D121" s="45"/>
      <c r="E121" s="45"/>
      <c r="F121" s="45"/>
      <c r="G121" s="45"/>
      <c r="H121" s="45"/>
      <c r="I121" s="45"/>
      <c r="J121" s="45"/>
      <c r="K121" s="45"/>
      <c r="L121" s="45"/>
    </row>
    <row r="122" spans="1:19" x14ac:dyDescent="0.2">
      <c r="A122" s="45"/>
      <c r="B122" s="45"/>
      <c r="C122" s="45"/>
      <c r="D122" s="45"/>
      <c r="E122" s="45"/>
      <c r="F122" s="45"/>
      <c r="G122" s="45"/>
      <c r="H122" s="45"/>
      <c r="I122" s="45"/>
      <c r="J122" s="45"/>
      <c r="K122" s="45"/>
      <c r="L122" s="45"/>
    </row>
    <row r="123" spans="1:19" ht="15.75" thickBot="1" x14ac:dyDescent="0.25">
      <c r="A123" s="769" t="str">
        <f>CONCATENATE("Proponente: ",'Prop G'!$E$8)</f>
        <v>Proponente: WeDo</v>
      </c>
      <c r="B123" s="769"/>
      <c r="C123" s="769"/>
      <c r="D123" s="769"/>
      <c r="E123" s="769"/>
      <c r="F123" s="769"/>
      <c r="G123" s="769"/>
      <c r="H123" s="769"/>
      <c r="I123" s="769"/>
      <c r="J123" s="769"/>
      <c r="K123" s="769"/>
      <c r="L123" s="769"/>
      <c r="M123" s="769"/>
      <c r="N123" s="769"/>
      <c r="O123" s="769"/>
      <c r="P123" s="769"/>
      <c r="Q123" s="769"/>
    </row>
    <row r="124" spans="1:19" ht="15" x14ac:dyDescent="0.2">
      <c r="A124" s="358"/>
      <c r="B124" s="358"/>
      <c r="C124" s="358"/>
      <c r="D124" s="358"/>
      <c r="E124" s="358"/>
      <c r="F124" s="358"/>
      <c r="G124" s="358"/>
      <c r="H124" s="358"/>
      <c r="I124" s="358"/>
      <c r="J124" s="358"/>
      <c r="K124" s="358"/>
      <c r="L124" s="358"/>
      <c r="M124" s="358"/>
      <c r="N124" s="358"/>
      <c r="O124" s="358"/>
      <c r="P124" s="358"/>
      <c r="Q124" s="358"/>
      <c r="R124" s="358"/>
    </row>
    <row r="125" spans="1:19" ht="15" customHeight="1" x14ac:dyDescent="0.2">
      <c r="A125" s="358"/>
      <c r="B125" s="466" t="s">
        <v>230</v>
      </c>
      <c r="C125" s="793"/>
      <c r="D125" s="793"/>
      <c r="E125" s="467"/>
      <c r="G125" s="464" t="s">
        <v>248</v>
      </c>
      <c r="H125" s="464"/>
      <c r="I125" s="5"/>
      <c r="J125" s="386" t="s">
        <v>249</v>
      </c>
      <c r="K125" s="358"/>
      <c r="L125" s="358"/>
      <c r="M125" s="358"/>
      <c r="N125" s="358"/>
      <c r="O125" s="358"/>
      <c r="P125" s="358"/>
      <c r="Q125" s="358"/>
      <c r="R125" s="358"/>
      <c r="S125" s="358"/>
    </row>
    <row r="126" spans="1:19" ht="15" customHeight="1" x14ac:dyDescent="0.2">
      <c r="A126" s="358"/>
      <c r="B126" s="794" t="str">
        <f>IF('Prop G'!$B$1005="","",'Prop G'!$B$1005)</f>
        <v/>
      </c>
      <c r="C126" s="795"/>
      <c r="D126" s="795"/>
      <c r="E126" s="796"/>
      <c r="G126" s="465" t="str">
        <f>IF('Prop G'!$E$1005="","",'Prop G'!$E$1005)</f>
        <v/>
      </c>
      <c r="H126" s="465"/>
      <c r="I126" s="5"/>
      <c r="J126" s="359" t="str">
        <f>IF('Prop G'!$H$1005="","",'Prop G'!$H$1005)</f>
        <v/>
      </c>
      <c r="K126" s="358"/>
      <c r="L126" s="358"/>
      <c r="M126" s="358"/>
      <c r="N126" s="358"/>
      <c r="O126" s="358"/>
      <c r="P126" s="358"/>
      <c r="Q126" s="358"/>
      <c r="R126" s="358"/>
      <c r="S126" s="358"/>
    </row>
    <row r="127" spans="1:19" ht="15" x14ac:dyDescent="0.2">
      <c r="A127" s="358"/>
      <c r="B127" s="797"/>
      <c r="C127" s="432"/>
      <c r="D127" s="432"/>
      <c r="E127" s="798"/>
      <c r="I127" s="5"/>
      <c r="J127" s="5"/>
      <c r="K127" s="358"/>
      <c r="L127" s="358"/>
      <c r="M127" s="358"/>
      <c r="N127" s="358"/>
      <c r="O127" s="358"/>
      <c r="P127" s="358"/>
      <c r="Q127" s="358"/>
      <c r="R127" s="358"/>
      <c r="S127" s="358"/>
    </row>
    <row r="128" spans="1:19" ht="15" x14ac:dyDescent="0.2">
      <c r="A128" s="358"/>
      <c r="B128" s="797"/>
      <c r="C128" s="432"/>
      <c r="D128" s="432"/>
      <c r="E128" s="798"/>
      <c r="I128" s="5"/>
      <c r="J128" s="5"/>
      <c r="K128" s="358"/>
      <c r="L128" s="358"/>
      <c r="M128" s="358"/>
      <c r="N128" s="358"/>
      <c r="O128" s="358"/>
      <c r="P128" s="358"/>
      <c r="Q128" s="358"/>
      <c r="R128" s="358"/>
      <c r="S128" s="358"/>
    </row>
    <row r="129" spans="1:19" ht="15" x14ac:dyDescent="0.2">
      <c r="A129" s="358"/>
      <c r="B129" s="799"/>
      <c r="C129" s="800"/>
      <c r="D129" s="800"/>
      <c r="E129" s="801"/>
      <c r="I129" s="5"/>
      <c r="J129" s="5"/>
      <c r="K129" s="358"/>
      <c r="L129" s="358"/>
      <c r="M129" s="358"/>
      <c r="N129" s="358"/>
      <c r="O129" s="358"/>
      <c r="P129" s="358"/>
      <c r="Q129" s="358"/>
      <c r="R129" s="358"/>
      <c r="S129" s="358"/>
    </row>
    <row r="130" spans="1:19" ht="15" x14ac:dyDescent="0.2">
      <c r="A130" s="358"/>
      <c r="I130" s="5"/>
      <c r="J130" s="5"/>
      <c r="K130" s="358"/>
      <c r="L130" s="358"/>
      <c r="M130" s="358"/>
      <c r="N130" s="358"/>
      <c r="O130" s="358"/>
      <c r="P130" s="358"/>
      <c r="Q130" s="358"/>
      <c r="R130" s="358"/>
      <c r="S130" s="358"/>
    </row>
    <row r="131" spans="1:19" ht="15" x14ac:dyDescent="0.2">
      <c r="A131" s="358"/>
      <c r="G131" s="5"/>
      <c r="H131" s="5"/>
      <c r="I131" s="358"/>
      <c r="J131" s="358"/>
      <c r="K131" s="358"/>
      <c r="L131" s="358"/>
      <c r="M131" s="358"/>
      <c r="N131" s="358"/>
      <c r="O131" s="358"/>
      <c r="P131" s="358"/>
      <c r="Q131" s="358"/>
    </row>
    <row r="132" spans="1:19" ht="45" x14ac:dyDescent="0.2">
      <c r="A132" s="358"/>
      <c r="B132" s="386" t="s">
        <v>250</v>
      </c>
      <c r="C132" s="386" t="s">
        <v>251</v>
      </c>
      <c r="D132" s="386" t="s">
        <v>252</v>
      </c>
      <c r="E132" s="466" t="s">
        <v>253</v>
      </c>
      <c r="F132" s="793"/>
      <c r="G132" s="793"/>
      <c r="H132" s="467"/>
      <c r="I132" s="386" t="s">
        <v>254</v>
      </c>
      <c r="J132" s="386" t="s">
        <v>255</v>
      </c>
      <c r="K132" s="358"/>
      <c r="L132" s="358"/>
      <c r="M132" s="358"/>
      <c r="N132" s="358"/>
      <c r="O132" s="358"/>
      <c r="P132" s="358"/>
      <c r="Q132" s="358"/>
      <c r="R132" s="358"/>
      <c r="S132" s="358"/>
    </row>
    <row r="133" spans="1:19" ht="15" x14ac:dyDescent="0.2">
      <c r="A133" s="358"/>
      <c r="B133" s="319">
        <f>IF('Prop G'!$B1012="","",'Prop G'!$B1012)</f>
        <v>1</v>
      </c>
      <c r="C133" s="319" t="str">
        <f>IF('Prop G'!$C1012="","",'Prop G'!$C1012)</f>
        <v/>
      </c>
      <c r="D133" s="319" t="str">
        <f>IF('Prop G'!$D1012="","",'Prop G'!$D1012)</f>
        <v/>
      </c>
      <c r="E133" s="462" t="str">
        <f>IF('Prop G'!$E1012="","",'Prop G'!$E1012)</f>
        <v/>
      </c>
      <c r="F133" s="802"/>
      <c r="G133" s="802"/>
      <c r="H133" s="463"/>
      <c r="I133" s="360" t="str">
        <f>IF('Prop G'!$G1012="","",'Prop G'!$G1012)</f>
        <v/>
      </c>
      <c r="J133" s="361" t="str">
        <f>IF('Prop G'!$H1012="","",'Prop G'!$H1012)</f>
        <v/>
      </c>
      <c r="K133" s="358"/>
      <c r="L133" s="358"/>
      <c r="M133" s="358"/>
      <c r="N133" s="358"/>
      <c r="O133" s="358"/>
      <c r="P133" s="358"/>
      <c r="Q133" s="358"/>
      <c r="R133" s="358"/>
      <c r="S133" s="358"/>
    </row>
    <row r="134" spans="1:19" ht="15" x14ac:dyDescent="0.2">
      <c r="A134" s="358"/>
      <c r="B134" s="319">
        <f>IF('Prop G'!$B1013="","",'Prop G'!$B1013)</f>
        <v>2</v>
      </c>
      <c r="C134" s="319" t="str">
        <f>IF('Prop G'!$C1013="","",'Prop G'!$C1013)</f>
        <v/>
      </c>
      <c r="D134" s="319" t="str">
        <f>IF('Prop G'!$D1013="","",'Prop G'!$D1013)</f>
        <v/>
      </c>
      <c r="E134" s="462" t="str">
        <f>IF('Prop G'!$E1013="","",'Prop G'!$E1013)</f>
        <v/>
      </c>
      <c r="F134" s="802"/>
      <c r="G134" s="802"/>
      <c r="H134" s="463"/>
      <c r="I134" s="360" t="str">
        <f>IF('Prop G'!$G1013="","",'Prop G'!$G1013)</f>
        <v/>
      </c>
      <c r="J134" s="361" t="str">
        <f>IF('Prop G'!$H1013="","",'Prop G'!$H1013)</f>
        <v/>
      </c>
      <c r="K134" s="358"/>
      <c r="L134" s="358"/>
      <c r="M134" s="358"/>
      <c r="N134" s="358"/>
      <c r="O134" s="358"/>
      <c r="P134" s="358"/>
      <c r="Q134" s="358"/>
      <c r="R134" s="358"/>
      <c r="S134" s="358"/>
    </row>
    <row r="135" spans="1:19" ht="15" x14ac:dyDescent="0.2">
      <c r="A135" s="358"/>
      <c r="B135" s="319">
        <f>IF('Prop G'!$B1014="","",'Prop G'!$B1014)</f>
        <v>3</v>
      </c>
      <c r="C135" s="319" t="str">
        <f>IF('Prop G'!$C1014="","",'Prop G'!$C1014)</f>
        <v/>
      </c>
      <c r="D135" s="319" t="str">
        <f>IF('Prop G'!$D1014="","",'Prop G'!$D1014)</f>
        <v/>
      </c>
      <c r="E135" s="462" t="str">
        <f>IF('Prop G'!$E1014="","",'Prop G'!$E1014)</f>
        <v/>
      </c>
      <c r="F135" s="802"/>
      <c r="G135" s="802"/>
      <c r="H135" s="463"/>
      <c r="I135" s="360" t="str">
        <f>IF('Prop G'!$G1014="","",'Prop G'!$G1014)</f>
        <v/>
      </c>
      <c r="J135" s="361" t="str">
        <f>IF('Prop G'!$H1014="","",'Prop G'!$H1014)</f>
        <v/>
      </c>
      <c r="K135" s="358"/>
      <c r="L135" s="358"/>
      <c r="M135" s="358"/>
      <c r="N135" s="358"/>
      <c r="O135" s="358"/>
      <c r="P135" s="358"/>
      <c r="Q135" s="358"/>
      <c r="R135" s="358"/>
      <c r="S135" s="358"/>
    </row>
    <row r="136" spans="1:19" ht="15" x14ac:dyDescent="0.2">
      <c r="A136" s="358"/>
      <c r="B136" s="319">
        <f>IF('Prop G'!$B1015="","",'Prop G'!$B1015)</f>
        <v>4</v>
      </c>
      <c r="C136" s="319" t="str">
        <f>IF('Prop G'!$C1015="","",'Prop G'!$C1015)</f>
        <v/>
      </c>
      <c r="D136" s="319" t="str">
        <f>IF('Prop G'!$D1015="","",'Prop G'!$D1015)</f>
        <v/>
      </c>
      <c r="E136" s="462" t="str">
        <f>IF('Prop G'!$E1015="","",'Prop G'!$E1015)</f>
        <v/>
      </c>
      <c r="F136" s="802"/>
      <c r="G136" s="802"/>
      <c r="H136" s="463"/>
      <c r="I136" s="360" t="str">
        <f>IF('Prop G'!$G1015="","",'Prop G'!$G1015)</f>
        <v/>
      </c>
      <c r="J136" s="361" t="str">
        <f>IF('Prop G'!$H1015="","",'Prop G'!$H1015)</f>
        <v/>
      </c>
      <c r="K136" s="358"/>
      <c r="L136" s="358"/>
      <c r="M136" s="358"/>
      <c r="N136" s="358"/>
      <c r="O136" s="358"/>
      <c r="P136" s="358"/>
      <c r="Q136" s="358"/>
      <c r="R136" s="358"/>
      <c r="S136" s="358"/>
    </row>
    <row r="137" spans="1:19" ht="15" x14ac:dyDescent="0.2">
      <c r="A137" s="358"/>
      <c r="B137" s="319">
        <f>IF('Prop G'!$B1016="","",'Prop G'!$B1016)</f>
        <v>5</v>
      </c>
      <c r="C137" s="319" t="str">
        <f>IF('Prop G'!$C1016="","",'Prop G'!$C1016)</f>
        <v/>
      </c>
      <c r="D137" s="319" t="str">
        <f>IF('Prop G'!$D1016="","",'Prop G'!$D1016)</f>
        <v/>
      </c>
      <c r="E137" s="462" t="str">
        <f>IF('Prop G'!$E1016="","",'Prop G'!$E1016)</f>
        <v/>
      </c>
      <c r="F137" s="802"/>
      <c r="G137" s="802"/>
      <c r="H137" s="463"/>
      <c r="I137" s="360" t="str">
        <f>IF('Prop G'!$G1016="","",'Prop G'!$G1016)</f>
        <v/>
      </c>
      <c r="J137" s="361" t="str">
        <f>IF('Prop G'!$H1016="","",'Prop G'!$H1016)</f>
        <v/>
      </c>
      <c r="K137" s="358"/>
      <c r="L137" s="358"/>
      <c r="M137" s="358"/>
      <c r="N137" s="358"/>
      <c r="O137" s="358"/>
      <c r="P137" s="358"/>
      <c r="Q137" s="358"/>
      <c r="R137" s="358"/>
      <c r="S137" s="358"/>
    </row>
    <row r="138" spans="1:19" x14ac:dyDescent="0.2">
      <c r="A138" s="45"/>
      <c r="B138" s="45"/>
      <c r="C138" s="45"/>
      <c r="D138" s="45"/>
      <c r="E138" s="45"/>
      <c r="F138" s="45"/>
      <c r="G138" s="45"/>
      <c r="H138" s="45"/>
      <c r="I138" s="45"/>
      <c r="J138" s="45"/>
      <c r="K138" s="45"/>
      <c r="L138" s="45"/>
    </row>
  </sheetData>
  <mergeCells count="88">
    <mergeCell ref="A11:D11"/>
    <mergeCell ref="E11:H11"/>
    <mergeCell ref="K11:O17"/>
    <mergeCell ref="A13:D13"/>
    <mergeCell ref="E13:H17"/>
    <mergeCell ref="A2:Q5"/>
    <mergeCell ref="A7:Q7"/>
    <mergeCell ref="A9:D9"/>
    <mergeCell ref="E9:H9"/>
    <mergeCell ref="K9:O9"/>
    <mergeCell ref="A19:Q19"/>
    <mergeCell ref="A21:Q21"/>
    <mergeCell ref="B23:E23"/>
    <mergeCell ref="G23:H23"/>
    <mergeCell ref="B24:E27"/>
    <mergeCell ref="G24:H24"/>
    <mergeCell ref="E47:H47"/>
    <mergeCell ref="E30:H30"/>
    <mergeCell ref="E31:H31"/>
    <mergeCell ref="E32:H32"/>
    <mergeCell ref="E33:H33"/>
    <mergeCell ref="E34:H34"/>
    <mergeCell ref="E35:H35"/>
    <mergeCell ref="A38:Q38"/>
    <mergeCell ref="B40:E40"/>
    <mergeCell ref="G40:H40"/>
    <mergeCell ref="B41:E44"/>
    <mergeCell ref="G41:H41"/>
    <mergeCell ref="E65:H65"/>
    <mergeCell ref="E48:H48"/>
    <mergeCell ref="E49:H49"/>
    <mergeCell ref="E50:H50"/>
    <mergeCell ref="E51:H51"/>
    <mergeCell ref="E52:H52"/>
    <mergeCell ref="A55:Q55"/>
    <mergeCell ref="B57:E57"/>
    <mergeCell ref="G57:H57"/>
    <mergeCell ref="B58:E61"/>
    <mergeCell ref="G58:H58"/>
    <mergeCell ref="E64:H64"/>
    <mergeCell ref="E84:H84"/>
    <mergeCell ref="E66:H66"/>
    <mergeCell ref="E67:H67"/>
    <mergeCell ref="E68:H68"/>
    <mergeCell ref="E69:H69"/>
    <mergeCell ref="A72:Q72"/>
    <mergeCell ref="B74:E74"/>
    <mergeCell ref="G74:H74"/>
    <mergeCell ref="B75:E78"/>
    <mergeCell ref="G75:H75"/>
    <mergeCell ref="E81:H81"/>
    <mergeCell ref="E82:H82"/>
    <mergeCell ref="E83:H83"/>
    <mergeCell ref="E103:H103"/>
    <mergeCell ref="E85:H85"/>
    <mergeCell ref="E86:H86"/>
    <mergeCell ref="A89:Q89"/>
    <mergeCell ref="B91:E91"/>
    <mergeCell ref="G91:H91"/>
    <mergeCell ref="B92:E95"/>
    <mergeCell ref="G92:H92"/>
    <mergeCell ref="E98:H98"/>
    <mergeCell ref="E99:H99"/>
    <mergeCell ref="E100:H100"/>
    <mergeCell ref="E101:H101"/>
    <mergeCell ref="E102:H102"/>
    <mergeCell ref="A123:Q123"/>
    <mergeCell ref="A106:Q106"/>
    <mergeCell ref="B108:E108"/>
    <mergeCell ref="G108:H108"/>
    <mergeCell ref="B109:E112"/>
    <mergeCell ref="G109:H109"/>
    <mergeCell ref="E115:H115"/>
    <mergeCell ref="E116:H116"/>
    <mergeCell ref="E117:H117"/>
    <mergeCell ref="E118:H118"/>
    <mergeCell ref="E119:H119"/>
    <mergeCell ref="E120:H120"/>
    <mergeCell ref="E134:H134"/>
    <mergeCell ref="E135:H135"/>
    <mergeCell ref="E136:H136"/>
    <mergeCell ref="E137:H137"/>
    <mergeCell ref="B125:E125"/>
    <mergeCell ref="G125:H125"/>
    <mergeCell ref="B126:E129"/>
    <mergeCell ref="G126:H126"/>
    <mergeCell ref="E132:H132"/>
    <mergeCell ref="E133:H133"/>
  </mergeCells>
  <pageMargins left="0.5" right="0.5" top="0.5" bottom="0.5" header="0.5" footer="0.5"/>
  <pageSetup scale="52"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B2:AZ84"/>
  <sheetViews>
    <sheetView topLeftCell="A63" zoomScaleNormal="100" workbookViewId="0">
      <selection activeCell="D75" sqref="D75"/>
    </sheetView>
  </sheetViews>
  <sheetFormatPr defaultRowHeight="12.75" x14ac:dyDescent="0.2"/>
  <cols>
    <col min="1" max="1" width="3" customWidth="1"/>
    <col min="2" max="2" width="18" customWidth="1"/>
    <col min="3" max="5" width="12.7109375" customWidth="1"/>
    <col min="6" max="6" width="15" bestFit="1" customWidth="1"/>
    <col min="7" max="8" width="12.7109375" customWidth="1"/>
    <col min="9" max="10" width="12.140625" customWidth="1"/>
  </cols>
  <sheetData>
    <row r="2" spans="2:52" x14ac:dyDescent="0.2">
      <c r="B2" s="101" t="str">
        <f>Máximo!B24:E24</f>
        <v>Qualificação do Fornecedor</v>
      </c>
    </row>
    <row r="3" spans="2:52" x14ac:dyDescent="0.2">
      <c r="B3" s="101"/>
      <c r="C3" s="803" t="str">
        <f>'Prop A'!$E$8</f>
        <v>AMDOcs</v>
      </c>
      <c r="D3" s="804"/>
      <c r="E3" s="804"/>
      <c r="F3" s="804"/>
      <c r="G3" s="805"/>
      <c r="H3" s="803" t="str">
        <f>'Prop B'!$E$8</f>
        <v>E&amp;Y/SAP</v>
      </c>
      <c r="I3" s="804"/>
      <c r="J3" s="804"/>
      <c r="K3" s="804"/>
      <c r="L3" s="805"/>
      <c r="M3" s="803" t="str">
        <f>'Prop C'!$E$8</f>
        <v>SAS</v>
      </c>
      <c r="N3" s="804"/>
      <c r="O3" s="804"/>
      <c r="P3" s="804"/>
      <c r="Q3" s="805"/>
      <c r="R3" s="803" t="str">
        <f>'Prop D'!$E$8</f>
        <v>Telemont/HPE</v>
      </c>
      <c r="S3" s="804"/>
      <c r="T3" s="804"/>
      <c r="U3" s="804"/>
      <c r="V3" s="805"/>
      <c r="W3" s="803" t="str">
        <f>'Prop E'!$E$8</f>
        <v>Teradata</v>
      </c>
      <c r="X3" s="804"/>
      <c r="Y3" s="804"/>
      <c r="Z3" s="804"/>
      <c r="AA3" s="805"/>
      <c r="AB3" s="803" t="str">
        <f>'Prop F'!$E$8</f>
        <v>Trópico/Enghouse</v>
      </c>
      <c r="AC3" s="804"/>
      <c r="AD3" s="804"/>
      <c r="AE3" s="804"/>
      <c r="AF3" s="805"/>
      <c r="AG3" s="803" t="str">
        <f>'Prop G'!$E$8</f>
        <v>WeDo</v>
      </c>
      <c r="AH3" s="804"/>
      <c r="AI3" s="804"/>
      <c r="AJ3" s="804"/>
      <c r="AK3" s="805"/>
      <c r="AL3" s="803" t="e">
        <f>#REF!</f>
        <v>#REF!</v>
      </c>
      <c r="AM3" s="804"/>
      <c r="AN3" s="804"/>
      <c r="AO3" s="804"/>
      <c r="AP3" s="805"/>
      <c r="AQ3" s="803" t="e">
        <f>#REF!</f>
        <v>#REF!</v>
      </c>
      <c r="AR3" s="804"/>
      <c r="AS3" s="804"/>
      <c r="AT3" s="804"/>
      <c r="AU3" s="805"/>
      <c r="AV3" s="803" t="e">
        <f>#REF!</f>
        <v>#REF!</v>
      </c>
      <c r="AW3" s="804"/>
      <c r="AX3" s="804"/>
      <c r="AY3" s="804"/>
      <c r="AZ3" s="805"/>
    </row>
    <row r="4" spans="2:52" x14ac:dyDescent="0.2">
      <c r="B4" s="101"/>
      <c r="C4" s="156" t="s">
        <v>60</v>
      </c>
      <c r="D4" s="156" t="s">
        <v>61</v>
      </c>
      <c r="E4" s="156" t="s">
        <v>99</v>
      </c>
      <c r="F4" s="156" t="s">
        <v>210</v>
      </c>
      <c r="G4" s="105" t="s">
        <v>209</v>
      </c>
      <c r="H4" s="156" t="s">
        <v>60</v>
      </c>
      <c r="I4" s="156" t="s">
        <v>61</v>
      </c>
      <c r="J4" s="156" t="s">
        <v>99</v>
      </c>
      <c r="K4" s="156" t="s">
        <v>210</v>
      </c>
      <c r="L4" s="105" t="s">
        <v>209</v>
      </c>
      <c r="M4" s="156" t="s">
        <v>60</v>
      </c>
      <c r="N4" s="156" t="s">
        <v>61</v>
      </c>
      <c r="O4" s="156" t="s">
        <v>99</v>
      </c>
      <c r="P4" s="156" t="s">
        <v>210</v>
      </c>
      <c r="Q4" s="105" t="s">
        <v>209</v>
      </c>
      <c r="R4" s="156" t="s">
        <v>60</v>
      </c>
      <c r="S4" s="156" t="s">
        <v>61</v>
      </c>
      <c r="T4" s="156" t="s">
        <v>99</v>
      </c>
      <c r="U4" s="156" t="s">
        <v>210</v>
      </c>
      <c r="V4" s="105" t="s">
        <v>209</v>
      </c>
      <c r="W4" s="156" t="s">
        <v>60</v>
      </c>
      <c r="X4" s="156" t="s">
        <v>61</v>
      </c>
      <c r="Y4" s="156" t="s">
        <v>99</v>
      </c>
      <c r="Z4" s="156" t="s">
        <v>210</v>
      </c>
      <c r="AA4" s="105" t="s">
        <v>209</v>
      </c>
      <c r="AB4" s="156" t="s">
        <v>60</v>
      </c>
      <c r="AC4" s="156" t="s">
        <v>61</v>
      </c>
      <c r="AD4" s="156" t="s">
        <v>99</v>
      </c>
      <c r="AE4" s="156" t="s">
        <v>210</v>
      </c>
      <c r="AF4" s="105" t="s">
        <v>209</v>
      </c>
      <c r="AG4" s="156" t="s">
        <v>60</v>
      </c>
      <c r="AH4" s="156" t="s">
        <v>61</v>
      </c>
      <c r="AI4" s="156" t="s">
        <v>99</v>
      </c>
      <c r="AJ4" s="156" t="s">
        <v>210</v>
      </c>
      <c r="AK4" s="105" t="s">
        <v>209</v>
      </c>
      <c r="AL4" s="156" t="s">
        <v>60</v>
      </c>
      <c r="AM4" s="156" t="s">
        <v>61</v>
      </c>
      <c r="AN4" s="156" t="s">
        <v>99</v>
      </c>
      <c r="AO4" s="156" t="s">
        <v>210</v>
      </c>
      <c r="AP4" s="105" t="s">
        <v>209</v>
      </c>
      <c r="AQ4" s="156" t="s">
        <v>60</v>
      </c>
      <c r="AR4" s="156" t="s">
        <v>61</v>
      </c>
      <c r="AS4" s="156" t="s">
        <v>99</v>
      </c>
      <c r="AT4" s="156" t="s">
        <v>210</v>
      </c>
      <c r="AU4" s="105" t="s">
        <v>209</v>
      </c>
      <c r="AV4" s="156" t="s">
        <v>60</v>
      </c>
      <c r="AW4" s="156" t="s">
        <v>61</v>
      </c>
      <c r="AX4" s="156" t="s">
        <v>99</v>
      </c>
      <c r="AY4" s="156" t="s">
        <v>210</v>
      </c>
      <c r="AZ4" s="105" t="s">
        <v>209</v>
      </c>
    </row>
    <row r="5" spans="2:52" x14ac:dyDescent="0.2">
      <c r="B5" s="40" t="s">
        <v>16</v>
      </c>
      <c r="C5" s="8">
        <f>COUNTIFS('Prop A'!$H$25:$H$30,Auxiliar!C$4,'Prop A'!$I$25:$I$30,Auxiliar!$B5)</f>
        <v>0</v>
      </c>
      <c r="D5" s="8">
        <f>COUNTIFS('Prop A'!$H$25:$H$30,Auxiliar!D$4,'Prop A'!$I$25:$I$30,Auxiliar!$B5)</f>
        <v>0</v>
      </c>
      <c r="E5" s="8">
        <f>COUNTIFS('Prop A'!$H$25:$H$30,Auxiliar!E$4,'Prop A'!$I$25:$I$30,Auxiliar!$B5)</f>
        <v>0</v>
      </c>
      <c r="F5" s="8">
        <f>COUNTIFS('Prop A'!$H$25:$H$30,"",'Prop A'!$I$25:$I$30,Auxiliar!$B5)</f>
        <v>0</v>
      </c>
      <c r="G5" s="8">
        <f>SUM(C5:F5)</f>
        <v>0</v>
      </c>
      <c r="H5" s="8">
        <f>COUNTIFS('Prop B'!$H$25:$H$30,Auxiliar!H$4,'Prop B'!$I$25:$I$30,Auxiliar!$B5)</f>
        <v>0</v>
      </c>
      <c r="I5" s="8">
        <f>COUNTIFS('Prop B'!$H$25:$H$30,Auxiliar!I$4,'Prop B'!$I$25:$I$30,Auxiliar!$B5)</f>
        <v>0</v>
      </c>
      <c r="J5" s="8">
        <f>COUNTIFS('Prop B'!$H$25:$H$30,Auxiliar!J$4,'Prop B'!$I$25:$I$30,Auxiliar!$B5)</f>
        <v>0</v>
      </c>
      <c r="K5" s="8">
        <f>COUNTIFS('Prop B'!$H$25:$H$30,"",'Prop B'!$I$25:$I$30,Auxiliar!$B5)</f>
        <v>0</v>
      </c>
      <c r="L5" s="8">
        <f>SUM(H5:K5)</f>
        <v>0</v>
      </c>
      <c r="M5" s="8">
        <f>COUNTIFS('Prop C'!$H$25:$H$30,Auxiliar!M$4,'Prop C'!$I$25:$I$30,Auxiliar!$B5)</f>
        <v>0</v>
      </c>
      <c r="N5" s="8">
        <f>COUNTIFS('Prop C'!$H$25:$H$30,Auxiliar!N$4,'Prop C'!$I$25:$I$30,Auxiliar!$B5)</f>
        <v>2</v>
      </c>
      <c r="O5" s="8">
        <f>COUNTIFS('Prop C'!$H$25:$H$30,Auxiliar!O$4,'Prop C'!$I$25:$I$30,Auxiliar!$B5)</f>
        <v>0</v>
      </c>
      <c r="P5" s="8">
        <f>COUNTIFS('Prop C'!$H$25:$H$30,"",'Prop C'!$I$25:$I$30,Auxiliar!$B5)</f>
        <v>0</v>
      </c>
      <c r="Q5" s="8">
        <f>SUM(M5:P5)</f>
        <v>2</v>
      </c>
      <c r="R5" s="8">
        <f>COUNTIFS('Prop D'!$H$25:$H$30,Auxiliar!R$4,'Prop D'!$I$25:$I$30,Auxiliar!$B5)</f>
        <v>0</v>
      </c>
      <c r="S5" s="8">
        <f>COUNTIFS('Prop D'!$H$25:$H$30,Auxiliar!S$4,'Prop D'!$I$25:$I$30,Auxiliar!$B5)</f>
        <v>0</v>
      </c>
      <c r="T5" s="8">
        <f>COUNTIFS('Prop D'!$H$25:$H$30,Auxiliar!T$4,'Prop D'!$I$25:$I$30,Auxiliar!$B5)</f>
        <v>0</v>
      </c>
      <c r="U5" s="8">
        <f>COUNTIFS('Prop D'!$H$25:$H$30,"",'Prop D'!$I$25:$I$30,Auxiliar!$B5)</f>
        <v>0</v>
      </c>
      <c r="V5" s="8">
        <f>SUM(R5:U5)</f>
        <v>0</v>
      </c>
      <c r="W5" s="8">
        <f>COUNTIFS('Prop E'!$H$25:$H$30,Auxiliar!W$4,'Prop E'!$I$25:$I$30,Auxiliar!$B5)</f>
        <v>0</v>
      </c>
      <c r="X5" s="8">
        <f>COUNTIFS('Prop E'!$H$25:$H$30,Auxiliar!X$4,'Prop E'!$I$25:$I$30,Auxiliar!$B5)</f>
        <v>0</v>
      </c>
      <c r="Y5" s="8">
        <f>COUNTIFS('Prop E'!$H$25:$H$30,Auxiliar!Y$4,'Prop E'!$I$25:$I$30,Auxiliar!$B5)</f>
        <v>0</v>
      </c>
      <c r="Z5" s="8">
        <f>COUNTIFS('Prop E'!$H$25:$H$30,"",'Prop E'!$I$25:$I$30,Auxiliar!$B5)</f>
        <v>0</v>
      </c>
      <c r="AA5" s="8">
        <f>SUM(W5:Z5)</f>
        <v>0</v>
      </c>
      <c r="AB5" s="8">
        <f>COUNTIFS('Prop F'!$H$25:$H$30,Auxiliar!AB$4,'Prop F'!$I$25:$I$30,Auxiliar!$B5)</f>
        <v>0</v>
      </c>
      <c r="AC5" s="8">
        <f>COUNTIFS('Prop F'!$H$25:$H$30,Auxiliar!AC$4,'Prop F'!$I$25:$I$30,Auxiliar!$B5)</f>
        <v>0</v>
      </c>
      <c r="AD5" s="8">
        <f>COUNTIFS('Prop F'!$H$25:$H$30,Auxiliar!AD$4,'Prop F'!$I$25:$I$30,Auxiliar!$B5)</f>
        <v>0</v>
      </c>
      <c r="AE5" s="8">
        <f>COUNTIFS('Prop F'!$H$25:$H$30,"",'Prop F'!$I$25:$I$30,Auxiliar!$B5)</f>
        <v>0</v>
      </c>
      <c r="AF5" s="8">
        <f>SUM(AB5:AE5)</f>
        <v>0</v>
      </c>
      <c r="AG5" s="8">
        <f>COUNTIFS('Prop G'!$H$25:$H$30,Auxiliar!AG$4,'Prop G'!$I$25:$I$30,Auxiliar!$B5)</f>
        <v>0</v>
      </c>
      <c r="AH5" s="8">
        <f>COUNTIFS('Prop G'!$H$25:$H$30,Auxiliar!AH$4,'Prop G'!$I$25:$I$30,Auxiliar!$B5)</f>
        <v>0</v>
      </c>
      <c r="AI5" s="8">
        <f>COUNTIFS('Prop G'!$H$25:$H$30,Auxiliar!AI$4,'Prop G'!$I$25:$I$30,Auxiliar!$B5)</f>
        <v>0</v>
      </c>
      <c r="AJ5" s="8">
        <f>COUNTIFS('Prop G'!$H$25:$H$30,"",'Prop G'!$I$25:$I$30,Auxiliar!$B5)</f>
        <v>0</v>
      </c>
      <c r="AK5" s="8">
        <f>SUM(AG5:AJ5)</f>
        <v>0</v>
      </c>
      <c r="AL5" s="8" t="e">
        <f>COUNTIFS(#REF!,Auxiliar!AL$4,#REF!,Auxiliar!$B5)</f>
        <v>#REF!</v>
      </c>
      <c r="AM5" s="8" t="e">
        <f>COUNTIFS(#REF!,Auxiliar!AM$4,#REF!,Auxiliar!$B5)</f>
        <v>#REF!</v>
      </c>
      <c r="AN5" s="8" t="e">
        <f>COUNTIFS(#REF!,Auxiliar!AN$4,#REF!,Auxiliar!$B5)</f>
        <v>#REF!</v>
      </c>
      <c r="AO5" s="8" t="e">
        <f>COUNTIFS(#REF!,"",#REF!,Auxiliar!$B5)</f>
        <v>#REF!</v>
      </c>
      <c r="AP5" s="8" t="e">
        <f>SUM(AL5:AO5)</f>
        <v>#REF!</v>
      </c>
      <c r="AQ5" s="8" t="e">
        <f>COUNTIFS(#REF!,Auxiliar!AQ$4,#REF!,Auxiliar!$B5)</f>
        <v>#REF!</v>
      </c>
      <c r="AR5" s="8" t="e">
        <f>COUNTIFS(#REF!,Auxiliar!AR$4,#REF!,Auxiliar!$B5)</f>
        <v>#REF!</v>
      </c>
      <c r="AS5" s="8" t="e">
        <f>COUNTIFS(#REF!,Auxiliar!AS$4,#REF!,Auxiliar!$B5)</f>
        <v>#REF!</v>
      </c>
      <c r="AT5" s="8" t="e">
        <f>COUNTIFS(#REF!,"",#REF!,Auxiliar!$B5)</f>
        <v>#REF!</v>
      </c>
      <c r="AU5" s="8" t="e">
        <f>SUM(AQ5:AT5)</f>
        <v>#REF!</v>
      </c>
      <c r="AV5" s="8" t="e">
        <f>COUNTIFS(#REF!,Auxiliar!AV$4,#REF!,Auxiliar!$B5)</f>
        <v>#REF!</v>
      </c>
      <c r="AW5" s="8" t="e">
        <f>COUNTIFS(#REF!,Auxiliar!AW$4,#REF!,Auxiliar!$B5)</f>
        <v>#REF!</v>
      </c>
      <c r="AX5" s="8" t="e">
        <f>COUNTIFS(#REF!,Auxiliar!AX$4,#REF!,Auxiliar!$B5)</f>
        <v>#REF!</v>
      </c>
      <c r="AY5" s="8" t="e">
        <f>COUNTIFS(#REF!,"",#REF!,Auxiliar!$B5)</f>
        <v>#REF!</v>
      </c>
      <c r="AZ5" s="8" t="e">
        <f>SUM(AV5:AY5)</f>
        <v>#REF!</v>
      </c>
    </row>
    <row r="6" spans="2:52" x14ac:dyDescent="0.2">
      <c r="B6" s="40" t="s">
        <v>4</v>
      </c>
      <c r="C6" s="8">
        <f>COUNTIFS('Prop A'!$H$25:$H$30,Auxiliar!C$4,'Prop A'!$I$25:$I$30,Auxiliar!$B6)</f>
        <v>0</v>
      </c>
      <c r="D6" s="8">
        <f>COUNTIFS('Prop A'!$H$25:$H$30,Auxiliar!D$4,'Prop A'!$I$25:$I$30,Auxiliar!$B6)</f>
        <v>2</v>
      </c>
      <c r="E6" s="8">
        <f>COUNTIFS('Prop A'!$H$25:$H$30,Auxiliar!E$4,'Prop A'!$I$25:$I$30,Auxiliar!$B6)</f>
        <v>0</v>
      </c>
      <c r="F6" s="8">
        <f>COUNTIFS('Prop A'!$H$25:$H$30,"",'Prop A'!$I$25:$I$30,Auxiliar!$B6)</f>
        <v>0</v>
      </c>
      <c r="G6" s="8">
        <f t="shared" ref="G6:G8" si="0">SUM(C6:F6)</f>
        <v>2</v>
      </c>
      <c r="H6" s="8">
        <f>COUNTIFS('Prop B'!$H$25:$H$30,Auxiliar!H$4,'Prop B'!$I$25:$I$30,Auxiliar!$B6)</f>
        <v>0</v>
      </c>
      <c r="I6" s="8">
        <f>COUNTIFS('Prop B'!$H$25:$H$30,Auxiliar!I$4,'Prop B'!$I$25:$I$30,Auxiliar!$B6)</f>
        <v>2</v>
      </c>
      <c r="J6" s="8">
        <f>COUNTIFS('Prop B'!$H$25:$H$30,Auxiliar!J$4,'Prop B'!$I$25:$I$30,Auxiliar!$B6)</f>
        <v>0</v>
      </c>
      <c r="K6" s="8">
        <f>COUNTIFS('Prop B'!$H$25:$H$30,"",'Prop B'!$I$25:$I$30,Auxiliar!$B6)</f>
        <v>0</v>
      </c>
      <c r="L6" s="8">
        <f t="shared" ref="L6:L8" si="1">SUM(H6:K6)</f>
        <v>2</v>
      </c>
      <c r="M6" s="8">
        <f>COUNTIFS('Prop C'!$H$25:$H$30,Auxiliar!M$4,'Prop C'!$I$25:$I$30,Auxiliar!$B6)</f>
        <v>0</v>
      </c>
      <c r="N6" s="8">
        <f>COUNTIFS('Prop C'!$H$25:$H$30,Auxiliar!N$4,'Prop C'!$I$25:$I$30,Auxiliar!$B6)</f>
        <v>2</v>
      </c>
      <c r="O6" s="8">
        <f>COUNTIFS('Prop C'!$H$25:$H$30,Auxiliar!O$4,'Prop C'!$I$25:$I$30,Auxiliar!$B6)</f>
        <v>0</v>
      </c>
      <c r="P6" s="8">
        <f>COUNTIFS('Prop B'!$H$25:$H$30,"",'Prop B'!$I$25:$I$30,Auxiliar!$B6)</f>
        <v>0</v>
      </c>
      <c r="Q6" s="8">
        <f t="shared" ref="Q6:Q8" si="2">SUM(M6:P6)</f>
        <v>2</v>
      </c>
      <c r="R6" s="8">
        <f>COUNTIFS('Prop D'!$H$25:$H$30,Auxiliar!R$4,'Prop D'!$I$25:$I$30,Auxiliar!$B6)</f>
        <v>0</v>
      </c>
      <c r="S6" s="8">
        <f>COUNTIFS('Prop D'!$H$25:$H$30,Auxiliar!S$4,'Prop D'!$I$25:$I$30,Auxiliar!$B6)</f>
        <v>2</v>
      </c>
      <c r="T6" s="8">
        <f>COUNTIFS('Prop D'!$H$25:$H$30,Auxiliar!T$4,'Prop D'!$I$25:$I$30,Auxiliar!$B6)</f>
        <v>0</v>
      </c>
      <c r="U6" s="8">
        <f>COUNTIFS('Prop D'!$H$25:$H$30,"",'Prop D'!$I$25:$I$30,Auxiliar!$B6)</f>
        <v>0</v>
      </c>
      <c r="V6" s="8">
        <f t="shared" ref="V6:V8" si="3">SUM(R6:U6)</f>
        <v>2</v>
      </c>
      <c r="W6" s="8">
        <f>COUNTIFS('Prop E'!$H$25:$H$30,Auxiliar!W$4,'Prop E'!$I$25:$I$30,Auxiliar!$B6)</f>
        <v>0</v>
      </c>
      <c r="X6" s="8">
        <f>COUNTIFS('Prop E'!$H$25:$H$30,Auxiliar!X$4,'Prop E'!$I$25:$I$30,Auxiliar!$B6)</f>
        <v>3</v>
      </c>
      <c r="Y6" s="8">
        <f>COUNTIFS('Prop E'!$H$25:$H$30,Auxiliar!Y$4,'Prop E'!$I$25:$I$30,Auxiliar!$B6)</f>
        <v>0</v>
      </c>
      <c r="Z6" s="8">
        <f>COUNTIFS('Prop E'!$H$25:$H$30,"",'Prop E'!$I$25:$I$30,Auxiliar!$B6)</f>
        <v>0</v>
      </c>
      <c r="AA6" s="8">
        <f t="shared" ref="AA6:AA8" si="4">SUM(W6:Z6)</f>
        <v>3</v>
      </c>
      <c r="AB6" s="8">
        <f>COUNTIFS('Prop F'!$H$25:$H$30,Auxiliar!AB$4,'Prop F'!$I$25:$I$30,Auxiliar!$B6)</f>
        <v>0</v>
      </c>
      <c r="AC6" s="8">
        <f>COUNTIFS('Prop F'!$H$25:$H$30,Auxiliar!AC$4,'Prop F'!$I$25:$I$30,Auxiliar!$B6)</f>
        <v>1</v>
      </c>
      <c r="AD6" s="8">
        <f>COUNTIFS('Prop F'!$H$25:$H$30,Auxiliar!AD$4,'Prop F'!$I$25:$I$30,Auxiliar!$B6)</f>
        <v>0</v>
      </c>
      <c r="AE6" s="8">
        <f>COUNTIFS('Prop F'!$H$25:$H$30,"",'Prop F'!$I$25:$I$30,Auxiliar!$B6)</f>
        <v>0</v>
      </c>
      <c r="AF6" s="8">
        <f t="shared" ref="AF6:AF8" si="5">SUM(AB6:AE6)</f>
        <v>1</v>
      </c>
      <c r="AG6" s="8">
        <f>COUNTIFS('Prop G'!$H$25:$H$30,Auxiliar!AG$4,'Prop G'!$I$25:$I$30,Auxiliar!$B6)</f>
        <v>0</v>
      </c>
      <c r="AH6" s="8">
        <f>COUNTIFS('Prop G'!$H$25:$H$30,Auxiliar!AH$4,'Prop G'!$I$25:$I$30,Auxiliar!$B6)</f>
        <v>4</v>
      </c>
      <c r="AI6" s="8">
        <f>COUNTIFS('Prop G'!$H$25:$H$30,Auxiliar!AI$4,'Prop G'!$I$25:$I$30,Auxiliar!$B6)</f>
        <v>0</v>
      </c>
      <c r="AJ6" s="8">
        <f>COUNTIFS('Prop G'!$H$25:$H$30,"",'Prop G'!$I$25:$I$30,Auxiliar!$B6)</f>
        <v>0</v>
      </c>
      <c r="AK6" s="8">
        <f t="shared" ref="AK6:AK8" si="6">SUM(AG6:AJ6)</f>
        <v>4</v>
      </c>
      <c r="AL6" s="8" t="e">
        <f>COUNTIFS(#REF!,Auxiliar!AL$4,#REF!,Auxiliar!$B6)</f>
        <v>#REF!</v>
      </c>
      <c r="AM6" s="8" t="e">
        <f>COUNTIFS(#REF!,Auxiliar!AM$4,#REF!,Auxiliar!$B6)</f>
        <v>#REF!</v>
      </c>
      <c r="AN6" s="8" t="e">
        <f>COUNTIFS(#REF!,Auxiliar!AN$4,#REF!,Auxiliar!$B6)</f>
        <v>#REF!</v>
      </c>
      <c r="AO6" s="8" t="e">
        <f>COUNTIFS(#REF!,"",#REF!,Auxiliar!$B6)</f>
        <v>#REF!</v>
      </c>
      <c r="AP6" s="8" t="e">
        <f t="shared" ref="AP6:AP8" si="7">SUM(AL6:AO6)</f>
        <v>#REF!</v>
      </c>
      <c r="AQ6" s="8" t="e">
        <f>COUNTIFS(#REF!,Auxiliar!AQ$4,#REF!,Auxiliar!$B6)</f>
        <v>#REF!</v>
      </c>
      <c r="AR6" s="8" t="e">
        <f>COUNTIFS(#REF!,Auxiliar!AR$4,#REF!,Auxiliar!$B6)</f>
        <v>#REF!</v>
      </c>
      <c r="AS6" s="8" t="e">
        <f>COUNTIFS(#REF!,Auxiliar!AS$4,#REF!,Auxiliar!$B6)</f>
        <v>#REF!</v>
      </c>
      <c r="AT6" s="8" t="e">
        <f>COUNTIFS(#REF!,"",#REF!,Auxiliar!$B6)</f>
        <v>#REF!</v>
      </c>
      <c r="AU6" s="8" t="e">
        <f t="shared" ref="AU6:AU8" si="8">SUM(AQ6:AT6)</f>
        <v>#REF!</v>
      </c>
      <c r="AV6" s="8" t="e">
        <f>COUNTIFS(#REF!,Auxiliar!AV$4,#REF!,Auxiliar!$B6)</f>
        <v>#REF!</v>
      </c>
      <c r="AW6" s="8" t="e">
        <f>COUNTIFS(#REF!,Auxiliar!AW$4,#REF!,Auxiliar!$B6)</f>
        <v>#REF!</v>
      </c>
      <c r="AX6" s="8" t="e">
        <f>COUNTIFS(#REF!,Auxiliar!AX$4,#REF!,Auxiliar!$B6)</f>
        <v>#REF!</v>
      </c>
      <c r="AY6" s="8" t="e">
        <f>COUNTIFS(#REF!,"",#REF!,Auxiliar!$B6)</f>
        <v>#REF!</v>
      </c>
      <c r="AZ6" s="8" t="e">
        <f t="shared" ref="AZ6:AZ8" si="9">SUM(AV6:AY6)</f>
        <v>#REF!</v>
      </c>
    </row>
    <row r="7" spans="2:52" x14ac:dyDescent="0.2">
      <c r="B7" s="39" t="s">
        <v>17</v>
      </c>
      <c r="C7" s="8">
        <f>COUNTIFS('Prop A'!$H$25:$H$30,Auxiliar!C$4,'Prop A'!$I$25:$I$30,Auxiliar!$B7)</f>
        <v>0</v>
      </c>
      <c r="D7" s="8">
        <f>COUNTIFS('Prop A'!$H$25:$H$30,Auxiliar!D$4,'Prop A'!$I$25:$I$30,Auxiliar!$B7)</f>
        <v>3</v>
      </c>
      <c r="E7" s="8">
        <f>COUNTIFS('Prop A'!$H$25:$H$30,Auxiliar!E$4,'Prop A'!$I$25:$I$30,Auxiliar!$B7)</f>
        <v>0</v>
      </c>
      <c r="F7" s="8">
        <f>COUNTIFS('Prop A'!$H$25:$H$30,"",'Prop A'!$I$25:$I$30,Auxiliar!$B7)</f>
        <v>0</v>
      </c>
      <c r="G7" s="8">
        <f t="shared" si="0"/>
        <v>3</v>
      </c>
      <c r="H7" s="8">
        <f>COUNTIFS('Prop B'!$H$25:$H$30,Auxiliar!H$4,'Prop B'!$I$25:$I$30,Auxiliar!$B7)</f>
        <v>0</v>
      </c>
      <c r="I7" s="8">
        <f>COUNTIFS('Prop B'!$H$25:$H$30,Auxiliar!I$4,'Prop B'!$I$25:$I$30,Auxiliar!$B7)</f>
        <v>3</v>
      </c>
      <c r="J7" s="8">
        <f>COUNTIFS('Prop B'!$H$25:$H$30,Auxiliar!J$4,'Prop B'!$I$25:$I$30,Auxiliar!$B7)</f>
        <v>0</v>
      </c>
      <c r="K7" s="8">
        <f>COUNTIFS('Prop B'!$H$25:$H$30,"",'Prop B'!$I$25:$I$30,Auxiliar!$B7)</f>
        <v>0</v>
      </c>
      <c r="L7" s="8">
        <f t="shared" si="1"/>
        <v>3</v>
      </c>
      <c r="M7" s="8">
        <f>COUNTIFS('Prop C'!$H$25:$H$30,Auxiliar!M$4,'Prop C'!$I$25:$I$30,Auxiliar!$B7)</f>
        <v>0</v>
      </c>
      <c r="N7" s="8">
        <f>COUNTIFS('Prop C'!$H$25:$H$30,Auxiliar!N$4,'Prop C'!$I$25:$I$30,Auxiliar!$B7)</f>
        <v>1</v>
      </c>
      <c r="O7" s="8">
        <f>COUNTIFS('Prop C'!$H$25:$H$30,Auxiliar!O$4,'Prop C'!$I$25:$I$30,Auxiliar!$B7)</f>
        <v>0</v>
      </c>
      <c r="P7" s="8">
        <f>COUNTIFS('Prop B'!$H$25:$H$30,"",'Prop B'!$I$25:$I$30,Auxiliar!$B7)</f>
        <v>0</v>
      </c>
      <c r="Q7" s="8">
        <f t="shared" si="2"/>
        <v>1</v>
      </c>
      <c r="R7" s="8">
        <f>COUNTIFS('Prop D'!$H$25:$H$30,Auxiliar!R$4,'Prop D'!$I$25:$I$30,Auxiliar!$B7)</f>
        <v>0</v>
      </c>
      <c r="S7" s="8">
        <f>COUNTIFS('Prop D'!$H$25:$H$30,Auxiliar!S$4,'Prop D'!$I$25:$I$30,Auxiliar!$B7)</f>
        <v>3</v>
      </c>
      <c r="T7" s="8">
        <f>COUNTIFS('Prop D'!$H$25:$H$30,Auxiliar!T$4,'Prop D'!$I$25:$I$30,Auxiliar!$B7)</f>
        <v>0</v>
      </c>
      <c r="U7" s="8">
        <f>COUNTIFS('Prop D'!$H$25:$H$30,"",'Prop D'!$I$25:$I$30,Auxiliar!$B7)</f>
        <v>0</v>
      </c>
      <c r="V7" s="8">
        <f t="shared" si="3"/>
        <v>3</v>
      </c>
      <c r="W7" s="8">
        <f>COUNTIFS('Prop E'!$H$25:$H$30,Auxiliar!W$4,'Prop E'!$I$25:$I$30,Auxiliar!$B7)</f>
        <v>0</v>
      </c>
      <c r="X7" s="8">
        <f>COUNTIFS('Prop E'!$H$25:$H$30,Auxiliar!X$4,'Prop E'!$I$25:$I$30,Auxiliar!$B7)</f>
        <v>1</v>
      </c>
      <c r="Y7" s="8">
        <f>COUNTIFS('Prop E'!$H$25:$H$30,Auxiliar!Y$4,'Prop E'!$I$25:$I$30,Auxiliar!$B7)</f>
        <v>0</v>
      </c>
      <c r="Z7" s="8">
        <f>COUNTIFS('Prop E'!$H$25:$H$30,"",'Prop E'!$I$25:$I$30,Auxiliar!$B7)</f>
        <v>0</v>
      </c>
      <c r="AA7" s="8">
        <f t="shared" si="4"/>
        <v>1</v>
      </c>
      <c r="AB7" s="8">
        <f>COUNTIFS('Prop F'!$H$25:$H$30,Auxiliar!AB$4,'Prop F'!$I$25:$I$30,Auxiliar!$B7)</f>
        <v>0</v>
      </c>
      <c r="AC7" s="8">
        <f>COUNTIFS('Prop F'!$H$25:$H$30,Auxiliar!AC$4,'Prop F'!$I$25:$I$30,Auxiliar!$B7)</f>
        <v>3</v>
      </c>
      <c r="AD7" s="8">
        <f>COUNTIFS('Prop F'!$H$25:$H$30,Auxiliar!AD$4,'Prop F'!$I$25:$I$30,Auxiliar!$B7)</f>
        <v>0</v>
      </c>
      <c r="AE7" s="8">
        <f>COUNTIFS('Prop F'!$H$25:$H$30,"",'Prop F'!$I$25:$I$30,Auxiliar!$B7)</f>
        <v>0</v>
      </c>
      <c r="AF7" s="8">
        <f t="shared" si="5"/>
        <v>3</v>
      </c>
      <c r="AG7" s="8">
        <f>COUNTIFS('Prop G'!$H$25:$H$30,Auxiliar!AG$4,'Prop G'!$I$25:$I$30,Auxiliar!$B7)</f>
        <v>0</v>
      </c>
      <c r="AH7" s="8">
        <f>COUNTIFS('Prop G'!$H$25:$H$30,Auxiliar!AH$4,'Prop G'!$I$25:$I$30,Auxiliar!$B7)</f>
        <v>1</v>
      </c>
      <c r="AI7" s="8">
        <f>COUNTIFS('Prop G'!$H$25:$H$30,Auxiliar!AI$4,'Prop G'!$I$25:$I$30,Auxiliar!$B7)</f>
        <v>0</v>
      </c>
      <c r="AJ7" s="8">
        <f>COUNTIFS('Prop G'!$H$25:$H$30,"",'Prop G'!$I$25:$I$30,Auxiliar!$B7)</f>
        <v>0</v>
      </c>
      <c r="AK7" s="8">
        <f t="shared" si="6"/>
        <v>1</v>
      </c>
      <c r="AL7" s="8" t="e">
        <f>COUNTIFS(#REF!,Auxiliar!AL$4,#REF!,Auxiliar!$B7)</f>
        <v>#REF!</v>
      </c>
      <c r="AM7" s="8" t="e">
        <f>COUNTIFS(#REF!,Auxiliar!AM$4,#REF!,Auxiliar!$B7)</f>
        <v>#REF!</v>
      </c>
      <c r="AN7" s="8" t="e">
        <f>COUNTIFS(#REF!,Auxiliar!AN$4,#REF!,Auxiliar!$B7)</f>
        <v>#REF!</v>
      </c>
      <c r="AO7" s="8" t="e">
        <f>COUNTIFS(#REF!,"",#REF!,Auxiliar!$B7)</f>
        <v>#REF!</v>
      </c>
      <c r="AP7" s="8" t="e">
        <f t="shared" si="7"/>
        <v>#REF!</v>
      </c>
      <c r="AQ7" s="8" t="e">
        <f>COUNTIFS(#REF!,Auxiliar!AQ$4,#REF!,Auxiliar!$B7)</f>
        <v>#REF!</v>
      </c>
      <c r="AR7" s="8" t="e">
        <f>COUNTIFS(#REF!,Auxiliar!AR$4,#REF!,Auxiliar!$B7)</f>
        <v>#REF!</v>
      </c>
      <c r="AS7" s="8" t="e">
        <f>COUNTIFS(#REF!,Auxiliar!AS$4,#REF!,Auxiliar!$B7)</f>
        <v>#REF!</v>
      </c>
      <c r="AT7" s="8" t="e">
        <f>COUNTIFS(#REF!,"",#REF!,Auxiliar!$B7)</f>
        <v>#REF!</v>
      </c>
      <c r="AU7" s="8" t="e">
        <f t="shared" si="8"/>
        <v>#REF!</v>
      </c>
      <c r="AV7" s="8" t="e">
        <f>COUNTIFS(#REF!,Auxiliar!AV$4,#REF!,Auxiliar!$B7)</f>
        <v>#REF!</v>
      </c>
      <c r="AW7" s="8" t="e">
        <f>COUNTIFS(#REF!,Auxiliar!AW$4,#REF!,Auxiliar!$B7)</f>
        <v>#REF!</v>
      </c>
      <c r="AX7" s="8" t="e">
        <f>COUNTIFS(#REF!,Auxiliar!AX$4,#REF!,Auxiliar!$B7)</f>
        <v>#REF!</v>
      </c>
      <c r="AY7" s="8" t="e">
        <f>COUNTIFS(#REF!,"",#REF!,Auxiliar!$B7)</f>
        <v>#REF!</v>
      </c>
      <c r="AZ7" s="8" t="e">
        <f t="shared" si="9"/>
        <v>#REF!</v>
      </c>
    </row>
    <row r="8" spans="2:52" x14ac:dyDescent="0.2">
      <c r="B8" s="39" t="s">
        <v>5</v>
      </c>
      <c r="C8" s="8">
        <f>COUNTIFS('Prop A'!$H$25:$H$30,Auxiliar!C$4,'Prop A'!$I$25:$I$30,Auxiliar!$B8)</f>
        <v>0</v>
      </c>
      <c r="D8" s="8">
        <f>COUNTIFS('Prop A'!$H$25:$H$30,Auxiliar!D$4,'Prop A'!$I$25:$I$30,Auxiliar!$B8)</f>
        <v>0</v>
      </c>
      <c r="E8" s="8">
        <f>COUNTIFS('Prop A'!$H$25:$H$30,Auxiliar!E$4,'Prop A'!$I$25:$I$30,Auxiliar!$B8)</f>
        <v>0</v>
      </c>
      <c r="F8" s="8">
        <f>COUNTIFS('Prop A'!$H$25:$H$30,"",'Prop A'!$I$25:$I$30,Auxiliar!$B8)</f>
        <v>0</v>
      </c>
      <c r="G8" s="8">
        <f t="shared" si="0"/>
        <v>0</v>
      </c>
      <c r="H8" s="8">
        <f>COUNTIFS('Prop B'!$H$25:$H$30,Auxiliar!H$4,'Prop B'!$I$25:$I$30,Auxiliar!$B8)</f>
        <v>0</v>
      </c>
      <c r="I8" s="8">
        <f>COUNTIFS('Prop B'!$H$25:$H$30,Auxiliar!I$4,'Prop B'!$I$25:$I$30,Auxiliar!$B8)</f>
        <v>0</v>
      </c>
      <c r="J8" s="8">
        <f>COUNTIFS('Prop B'!$H$25:$H$30,Auxiliar!J$4,'Prop B'!$I$25:$I$30,Auxiliar!$B8)</f>
        <v>0</v>
      </c>
      <c r="K8" s="8">
        <f>COUNTIFS('Prop B'!$H$25:$H$30,"",'Prop B'!$I$25:$I$30,Auxiliar!$B8)</f>
        <v>0</v>
      </c>
      <c r="L8" s="8">
        <f t="shared" si="1"/>
        <v>0</v>
      </c>
      <c r="M8" s="8">
        <f>COUNTIFS('Prop C'!$H$25:$H$30,Auxiliar!M$4,'Prop C'!$I$25:$I$30,Auxiliar!$B8)</f>
        <v>0</v>
      </c>
      <c r="N8" s="8">
        <f>COUNTIFS('Prop C'!$H$25:$H$30,Auxiliar!N$4,'Prop C'!$I$25:$I$30,Auxiliar!$B8)</f>
        <v>0</v>
      </c>
      <c r="O8" s="8">
        <f>COUNTIFS('Prop C'!$H$25:$H$30,Auxiliar!O$4,'Prop C'!$I$25:$I$30,Auxiliar!$B8)</f>
        <v>0</v>
      </c>
      <c r="P8" s="8">
        <f>COUNTIFS('Prop B'!$H$25:$H$30,"",'Prop B'!$I$25:$I$30,Auxiliar!$B8)</f>
        <v>0</v>
      </c>
      <c r="Q8" s="8">
        <f t="shared" si="2"/>
        <v>0</v>
      </c>
      <c r="R8" s="8">
        <f>COUNTIFS('Prop D'!$H$25:$H$30,Auxiliar!R$4,'Prop D'!$I$25:$I$30,Auxiliar!$B8)</f>
        <v>0</v>
      </c>
      <c r="S8" s="8">
        <f>COUNTIFS('Prop D'!$H$25:$H$30,Auxiliar!S$4,'Prop D'!$I$25:$I$30,Auxiliar!$B8)</f>
        <v>0</v>
      </c>
      <c r="T8" s="8">
        <f>COUNTIFS('Prop D'!$H$25:$H$30,Auxiliar!T$4,'Prop D'!$I$25:$I$30,Auxiliar!$B8)</f>
        <v>0</v>
      </c>
      <c r="U8" s="8">
        <f>COUNTIFS('Prop D'!$H$25:$H$30,"",'Prop D'!$I$25:$I$30,Auxiliar!$B8)</f>
        <v>0</v>
      </c>
      <c r="V8" s="8">
        <f t="shared" si="3"/>
        <v>0</v>
      </c>
      <c r="W8" s="8">
        <f>COUNTIFS('Prop E'!$H$25:$H$30,Auxiliar!W$4,'Prop E'!$I$25:$I$30,Auxiliar!$B8)</f>
        <v>0</v>
      </c>
      <c r="X8" s="8">
        <f>COUNTIFS('Prop E'!$H$25:$H$30,Auxiliar!X$4,'Prop E'!$I$25:$I$30,Auxiliar!$B8)</f>
        <v>1</v>
      </c>
      <c r="Y8" s="8">
        <f>COUNTIFS('Prop E'!$H$25:$H$30,Auxiliar!Y$4,'Prop E'!$I$25:$I$30,Auxiliar!$B8)</f>
        <v>0</v>
      </c>
      <c r="Z8" s="8">
        <f>COUNTIFS('Prop E'!$H$25:$H$30,"",'Prop E'!$I$25:$I$30,Auxiliar!$B8)</f>
        <v>0</v>
      </c>
      <c r="AA8" s="8">
        <f t="shared" si="4"/>
        <v>1</v>
      </c>
      <c r="AB8" s="8">
        <f>COUNTIFS('Prop F'!$H$25:$H$30,Auxiliar!AB$4,'Prop F'!$I$25:$I$30,Auxiliar!$B8)</f>
        <v>0</v>
      </c>
      <c r="AC8" s="8">
        <f>COUNTIFS('Prop F'!$H$25:$H$30,Auxiliar!AC$4,'Prop F'!$I$25:$I$30,Auxiliar!$B8)</f>
        <v>1</v>
      </c>
      <c r="AD8" s="8">
        <f>COUNTIFS('Prop F'!$H$25:$H$30,Auxiliar!AD$4,'Prop F'!$I$25:$I$30,Auxiliar!$B8)</f>
        <v>0</v>
      </c>
      <c r="AE8" s="8">
        <f>COUNTIFS('Prop F'!$H$25:$H$30,"",'Prop F'!$I$25:$I$30,Auxiliar!$B8)</f>
        <v>0</v>
      </c>
      <c r="AF8" s="8">
        <f t="shared" si="5"/>
        <v>1</v>
      </c>
      <c r="AG8" s="8">
        <f>COUNTIFS('Prop G'!$H$25:$H$30,Auxiliar!AG$4,'Prop G'!$I$25:$I$30,Auxiliar!$B8)</f>
        <v>0</v>
      </c>
      <c r="AH8" s="8">
        <f>COUNTIFS('Prop G'!$H$25:$H$30,Auxiliar!AH$4,'Prop G'!$I$25:$I$30,Auxiliar!$B8)</f>
        <v>0</v>
      </c>
      <c r="AI8" s="8">
        <f>COUNTIFS('Prop G'!$H$25:$H$30,Auxiliar!AI$4,'Prop G'!$I$25:$I$30,Auxiliar!$B8)</f>
        <v>0</v>
      </c>
      <c r="AJ8" s="8">
        <f>COUNTIFS('Prop G'!$H$25:$H$30,"",'Prop G'!$I$25:$I$30,Auxiliar!$B8)</f>
        <v>0</v>
      </c>
      <c r="AK8" s="8">
        <f t="shared" si="6"/>
        <v>0</v>
      </c>
      <c r="AL8" s="8" t="e">
        <f>COUNTIFS(#REF!,Auxiliar!AL$4,#REF!,Auxiliar!$B8)</f>
        <v>#REF!</v>
      </c>
      <c r="AM8" s="8" t="e">
        <f>COUNTIFS(#REF!,Auxiliar!AM$4,#REF!,Auxiliar!$B8)</f>
        <v>#REF!</v>
      </c>
      <c r="AN8" s="8" t="e">
        <f>COUNTIFS(#REF!,Auxiliar!AN$4,#REF!,Auxiliar!$B8)</f>
        <v>#REF!</v>
      </c>
      <c r="AO8" s="8" t="e">
        <f>COUNTIFS(#REF!,"",#REF!,Auxiliar!$B8)</f>
        <v>#REF!</v>
      </c>
      <c r="AP8" s="8" t="e">
        <f t="shared" si="7"/>
        <v>#REF!</v>
      </c>
      <c r="AQ8" s="8" t="e">
        <f>COUNTIFS(#REF!,Auxiliar!AQ$4,#REF!,Auxiliar!$B8)</f>
        <v>#REF!</v>
      </c>
      <c r="AR8" s="8" t="e">
        <f>COUNTIFS(#REF!,Auxiliar!AR$4,#REF!,Auxiliar!$B8)</f>
        <v>#REF!</v>
      </c>
      <c r="AS8" s="8" t="e">
        <f>COUNTIFS(#REF!,Auxiliar!AS$4,#REF!,Auxiliar!$B8)</f>
        <v>#REF!</v>
      </c>
      <c r="AT8" s="8" t="e">
        <f>COUNTIFS(#REF!,"",#REF!,Auxiliar!$B8)</f>
        <v>#REF!</v>
      </c>
      <c r="AU8" s="8" t="e">
        <f t="shared" si="8"/>
        <v>#REF!</v>
      </c>
      <c r="AV8" s="8" t="e">
        <f>COUNTIFS(#REF!,Auxiliar!AV$4,#REF!,Auxiliar!$B8)</f>
        <v>#REF!</v>
      </c>
      <c r="AW8" s="8" t="e">
        <f>COUNTIFS(#REF!,Auxiliar!AW$4,#REF!,Auxiliar!$B8)</f>
        <v>#REF!</v>
      </c>
      <c r="AX8" s="8" t="e">
        <f>COUNTIFS(#REF!,Auxiliar!AX$4,#REF!,Auxiliar!$B8)</f>
        <v>#REF!</v>
      </c>
      <c r="AY8" s="8" t="e">
        <f>COUNTIFS(#REF!,"",#REF!,Auxiliar!$B8)</f>
        <v>#REF!</v>
      </c>
      <c r="AZ8" s="8" t="e">
        <f t="shared" si="9"/>
        <v>#REF!</v>
      </c>
    </row>
    <row r="9" spans="2:52" x14ac:dyDescent="0.2">
      <c r="B9" s="101"/>
    </row>
    <row r="10" spans="2:52" x14ac:dyDescent="0.2">
      <c r="B10" s="101" t="str">
        <f>Máximo!$B$33</f>
        <v>Requisitos Funcionais</v>
      </c>
      <c r="G10" t="s">
        <v>213</v>
      </c>
      <c r="I10" t="s">
        <v>213</v>
      </c>
      <c r="K10" t="s">
        <v>213</v>
      </c>
      <c r="M10" t="s">
        <v>213</v>
      </c>
      <c r="O10" t="s">
        <v>213</v>
      </c>
      <c r="Q10" t="s">
        <v>213</v>
      </c>
      <c r="S10" t="s">
        <v>213</v>
      </c>
      <c r="U10" t="s">
        <v>213</v>
      </c>
      <c r="W10" t="s">
        <v>213</v>
      </c>
      <c r="Y10" t="s">
        <v>213</v>
      </c>
      <c r="AA10" t="s">
        <v>213</v>
      </c>
      <c r="AC10" t="s">
        <v>213</v>
      </c>
      <c r="AE10" t="s">
        <v>213</v>
      </c>
      <c r="AG10" t="s">
        <v>213</v>
      </c>
      <c r="AI10" t="s">
        <v>213</v>
      </c>
      <c r="AK10" t="s">
        <v>213</v>
      </c>
      <c r="AM10" t="s">
        <v>213</v>
      </c>
      <c r="AO10" t="s">
        <v>213</v>
      </c>
    </row>
    <row r="11" spans="2:52" x14ac:dyDescent="0.2">
      <c r="B11" s="101"/>
      <c r="C11" s="803" t="str">
        <f>'Prop A'!$E$8</f>
        <v>AMDOcs</v>
      </c>
      <c r="D11" s="804"/>
      <c r="E11" s="804"/>
      <c r="F11" s="805"/>
      <c r="G11" s="803" t="str">
        <f>'Prop B'!$E$8</f>
        <v>E&amp;Y/SAP</v>
      </c>
      <c r="H11" s="804"/>
      <c r="I11" s="804"/>
      <c r="J11" s="805"/>
      <c r="K11" s="803" t="str">
        <f>'Prop C'!$E$8</f>
        <v>SAS</v>
      </c>
      <c r="L11" s="804"/>
      <c r="M11" s="804"/>
      <c r="N11" s="805"/>
      <c r="O11" s="803" t="str">
        <f>'Prop D'!$E$8</f>
        <v>Telemont/HPE</v>
      </c>
      <c r="P11" s="804"/>
      <c r="Q11" s="804"/>
      <c r="R11" s="805"/>
      <c r="S11" s="803" t="str">
        <f>'Prop E'!$E$8</f>
        <v>Teradata</v>
      </c>
      <c r="T11" s="804"/>
      <c r="U11" s="804"/>
      <c r="V11" s="805"/>
      <c r="W11" s="803" t="str">
        <f>'Prop F'!$E$8</f>
        <v>Trópico/Enghouse</v>
      </c>
      <c r="X11" s="804"/>
      <c r="Y11" s="804"/>
      <c r="Z11" s="805"/>
      <c r="AA11" s="803" t="str">
        <f>'Prop G'!$E$8</f>
        <v>WeDo</v>
      </c>
      <c r="AB11" s="804"/>
      <c r="AC11" s="804"/>
      <c r="AD11" s="805"/>
      <c r="AE11" s="803" t="e">
        <f>#REF!</f>
        <v>#REF!</v>
      </c>
      <c r="AF11" s="804"/>
      <c r="AG11" s="804"/>
      <c r="AH11" s="805"/>
      <c r="AI11" s="803" t="e">
        <f>#REF!</f>
        <v>#REF!</v>
      </c>
      <c r="AJ11" s="804"/>
      <c r="AK11" s="804"/>
      <c r="AL11" s="805"/>
      <c r="AM11" s="803" t="e">
        <f>#REF!</f>
        <v>#REF!</v>
      </c>
      <c r="AN11" s="804"/>
      <c r="AO11" s="804"/>
      <c r="AP11" s="805"/>
    </row>
    <row r="12" spans="2:52" x14ac:dyDescent="0.2">
      <c r="B12" s="101"/>
      <c r="C12" s="156" t="s">
        <v>60</v>
      </c>
      <c r="D12" s="156" t="s">
        <v>61</v>
      </c>
      <c r="E12" s="156" t="s">
        <v>99</v>
      </c>
      <c r="F12" s="156" t="s">
        <v>210</v>
      </c>
      <c r="G12" s="156" t="s">
        <v>60</v>
      </c>
      <c r="H12" s="156" t="s">
        <v>61</v>
      </c>
      <c r="I12" s="156" t="s">
        <v>99</v>
      </c>
      <c r="J12" s="156" t="s">
        <v>210</v>
      </c>
      <c r="K12" s="156" t="s">
        <v>60</v>
      </c>
      <c r="L12" s="156" t="s">
        <v>61</v>
      </c>
      <c r="M12" s="156" t="s">
        <v>99</v>
      </c>
      <c r="N12" s="156" t="s">
        <v>210</v>
      </c>
      <c r="O12" s="156" t="s">
        <v>60</v>
      </c>
      <c r="P12" s="156" t="s">
        <v>61</v>
      </c>
      <c r="Q12" s="156" t="s">
        <v>99</v>
      </c>
      <c r="R12" s="156" t="s">
        <v>210</v>
      </c>
      <c r="S12" s="156" t="s">
        <v>60</v>
      </c>
      <c r="T12" s="156" t="s">
        <v>61</v>
      </c>
      <c r="U12" s="156" t="s">
        <v>99</v>
      </c>
      <c r="V12" s="156" t="s">
        <v>210</v>
      </c>
      <c r="W12" s="156" t="s">
        <v>60</v>
      </c>
      <c r="X12" s="156" t="s">
        <v>61</v>
      </c>
      <c r="Y12" s="156" t="s">
        <v>99</v>
      </c>
      <c r="Z12" s="156" t="s">
        <v>210</v>
      </c>
      <c r="AA12" s="156" t="s">
        <v>60</v>
      </c>
      <c r="AB12" s="156" t="s">
        <v>61</v>
      </c>
      <c r="AC12" s="156" t="s">
        <v>99</v>
      </c>
      <c r="AD12" s="156" t="s">
        <v>210</v>
      </c>
      <c r="AE12" s="156" t="s">
        <v>60</v>
      </c>
      <c r="AF12" s="156" t="s">
        <v>61</v>
      </c>
      <c r="AG12" s="156" t="s">
        <v>99</v>
      </c>
      <c r="AH12" s="156" t="s">
        <v>210</v>
      </c>
      <c r="AI12" s="156" t="s">
        <v>60</v>
      </c>
      <c r="AJ12" s="156" t="s">
        <v>61</v>
      </c>
      <c r="AK12" s="156" t="s">
        <v>99</v>
      </c>
      <c r="AL12" s="156" t="s">
        <v>210</v>
      </c>
      <c r="AM12" s="156" t="s">
        <v>60</v>
      </c>
      <c r="AN12" s="156" t="s">
        <v>61</v>
      </c>
      <c r="AO12" s="156" t="s">
        <v>99</v>
      </c>
      <c r="AP12" s="156" t="s">
        <v>210</v>
      </c>
    </row>
    <row r="13" spans="2:52" x14ac:dyDescent="0.2">
      <c r="B13" s="40" t="s">
        <v>16</v>
      </c>
      <c r="C13" s="8">
        <f>COUNTIFS('Prop A'!$H$34:$H$123,Auxiliar!C$12,'Prop A'!$I$34:$I$123,Auxiliar!$B13)</f>
        <v>0</v>
      </c>
      <c r="D13" s="8">
        <f>COUNTIFS('Prop A'!$H$34:$H$123,Auxiliar!D$12,'Prop A'!$I$34:$I$123,Auxiliar!$B13)</f>
        <v>0</v>
      </c>
      <c r="E13" s="8">
        <f>COUNTIFS('Prop A'!$H$34:$H$123,Auxiliar!E$12,'Prop A'!$I$34:$I$123,Auxiliar!$B13)</f>
        <v>0</v>
      </c>
      <c r="F13" s="8">
        <f>COUNTIFS('Prop A'!$H$34:$H$123,"",'Prop A'!$I$34:$I$123,Auxiliar!$B13)</f>
        <v>0</v>
      </c>
      <c r="G13" s="8">
        <f>COUNTIFS('Prop B'!$H$34:$H$123,Auxiliar!G$12,'Prop B'!$I$34:$I$123,Auxiliar!$B13)</f>
        <v>0</v>
      </c>
      <c r="H13" s="8">
        <f>COUNTIFS('Prop B'!$H$34:$H$123,Auxiliar!H$12,'Prop B'!$I$34:$I$123,Auxiliar!$B13)</f>
        <v>0</v>
      </c>
      <c r="I13" s="8">
        <f>COUNTIFS('Prop B'!$H$34:$H$123,Auxiliar!I$12,'Prop B'!$I$34:$I$123,Auxiliar!$B13)</f>
        <v>0</v>
      </c>
      <c r="J13" s="8">
        <f>COUNTIFS('Prop B'!$H$34:$H$123,"",'Prop B'!$I$34:$I$123,Auxiliar!$B13)</f>
        <v>0</v>
      </c>
      <c r="K13" s="8">
        <f>COUNTIFS('Prop C'!$H$34:$H$123,Auxiliar!K$12,'Prop C'!$I$34:$I$123,Auxiliar!$B13)</f>
        <v>0</v>
      </c>
      <c r="L13" s="8">
        <f>COUNTIFS('Prop C'!$H$34:$H$123,Auxiliar!L$12,'Prop C'!$I$34:$I$123,Auxiliar!$B13)</f>
        <v>0</v>
      </c>
      <c r="M13" s="8">
        <f>COUNTIFS('Prop C'!$H$34:$H$123,Auxiliar!M$12,'Prop C'!$I$34:$I$123,Auxiliar!$B13)</f>
        <v>0</v>
      </c>
      <c r="N13" s="8">
        <f>COUNTIFS('Prop C'!$H$34:$H$123,"",'Prop C'!$I$34:$I$123,Auxiliar!$B13)</f>
        <v>0</v>
      </c>
      <c r="O13" s="8">
        <f>COUNTIFS('Prop D'!$H$34:$H$123,Auxiliar!O$12,'Prop D'!$I$34:$I$123,Auxiliar!$B13)</f>
        <v>0</v>
      </c>
      <c r="P13" s="8">
        <f>COUNTIFS('Prop D'!$H$34:$H$123,Auxiliar!P$12,'Prop D'!$I$34:$I$123,Auxiliar!$B13)</f>
        <v>0</v>
      </c>
      <c r="Q13" s="8">
        <f>COUNTIFS('Prop D'!$H$34:$H$123,Auxiliar!Q$12,'Prop D'!$I$34:$I$123,Auxiliar!$B13)</f>
        <v>0</v>
      </c>
      <c r="R13" s="8">
        <f>COUNTIFS('Prop D'!$H$34:$H$123,"",'Prop D'!$I$34:$I$123,Auxiliar!$B13)</f>
        <v>0</v>
      </c>
      <c r="S13" s="8">
        <f>COUNTIFS('Prop E'!$H$34:$H$123,Auxiliar!S$12,'Prop E'!$I$34:$I$123,Auxiliar!$B13)</f>
        <v>0</v>
      </c>
      <c r="T13" s="8">
        <f>COUNTIFS('Prop E'!$H$34:$H$123,Auxiliar!T$12,'Prop E'!$I$34:$I$123,Auxiliar!$B13)</f>
        <v>0</v>
      </c>
      <c r="U13" s="8">
        <f>COUNTIFS('Prop E'!$H$34:$H$123,Auxiliar!U$12,'Prop E'!$I$34:$I$123,Auxiliar!$B13)</f>
        <v>0</v>
      </c>
      <c r="V13" s="8">
        <f>COUNTIFS('Prop E'!$H$34:$H$123,"",'Prop E'!$I$34:$I$123,Auxiliar!$B13)</f>
        <v>0</v>
      </c>
      <c r="W13" s="8">
        <f>COUNTIFS('Prop F'!$H$34:$H$123,Auxiliar!W$12,'Prop F'!$I$34:$I$123,Auxiliar!$B13)</f>
        <v>0</v>
      </c>
      <c r="X13" s="8">
        <f>COUNTIFS('Prop F'!$H$34:$H$123,Auxiliar!X$12,'Prop F'!$I$34:$I$123,Auxiliar!$B13)</f>
        <v>0</v>
      </c>
      <c r="Y13" s="8">
        <f>COUNTIFS('Prop F'!$H$34:$H$123,Auxiliar!Y$12,'Prop F'!$I$34:$I$123,Auxiliar!$B13)</f>
        <v>0</v>
      </c>
      <c r="Z13" s="8">
        <f>COUNTIFS('Prop F'!$H$34:$H$123,"",'Prop F'!$I$34:$I$123,Auxiliar!$B13)</f>
        <v>0</v>
      </c>
      <c r="AA13" s="8">
        <f>COUNTIFS('Prop G'!$H$34:$H$123,Auxiliar!AA$12,'Prop G'!$I$34:$I$123,Auxiliar!$B13)</f>
        <v>0</v>
      </c>
      <c r="AB13" s="8">
        <f>COUNTIFS('Prop G'!$H$34:$H$123,Auxiliar!AB$12,'Prop G'!$I$34:$I$123,Auxiliar!$B13)</f>
        <v>0</v>
      </c>
      <c r="AC13" s="8">
        <f>COUNTIFS('Prop G'!$H$34:$H$123,Auxiliar!AC$12,'Prop G'!$I$34:$I$123,Auxiliar!$B13)</f>
        <v>0</v>
      </c>
      <c r="AD13" s="8">
        <f>COUNTIFS('Prop G'!$H$34:$H$123,"",'Prop G'!$I$34:$I$123,Auxiliar!$B13)</f>
        <v>0</v>
      </c>
      <c r="AE13" s="8" t="e">
        <f>COUNTIFS(#REF!,Auxiliar!AE$12,#REF!,Auxiliar!$B13)</f>
        <v>#REF!</v>
      </c>
      <c r="AF13" s="8" t="e">
        <f>COUNTIFS(#REF!,Auxiliar!AF$12,#REF!,Auxiliar!$B13)</f>
        <v>#REF!</v>
      </c>
      <c r="AG13" s="8" t="e">
        <f>COUNTIFS(#REF!,Auxiliar!AG$12,#REF!,Auxiliar!$B13)</f>
        <v>#REF!</v>
      </c>
      <c r="AH13" s="8" t="e">
        <f>COUNTIFS(#REF!,"",#REF!,Auxiliar!$B13)</f>
        <v>#REF!</v>
      </c>
      <c r="AI13" s="8" t="e">
        <f>COUNTIFS(#REF!,Auxiliar!AI$12,#REF!,Auxiliar!$B13)</f>
        <v>#REF!</v>
      </c>
      <c r="AJ13" s="8" t="e">
        <f>COUNTIFS(#REF!,Auxiliar!AJ$12,#REF!,Auxiliar!$B13)</f>
        <v>#REF!</v>
      </c>
      <c r="AK13" s="8" t="e">
        <f>COUNTIFS(#REF!,Auxiliar!AK$12,#REF!,Auxiliar!$B13)</f>
        <v>#REF!</v>
      </c>
      <c r="AL13" s="8" t="e">
        <f>COUNTIFS(#REF!,"",#REF!,Auxiliar!$B13)</f>
        <v>#REF!</v>
      </c>
      <c r="AM13" s="8" t="e">
        <f>COUNTIFS(#REF!,Auxiliar!AM$12,#REF!,Auxiliar!$B13)</f>
        <v>#REF!</v>
      </c>
      <c r="AN13" s="8" t="e">
        <f>COUNTIFS(#REF!,Auxiliar!AN$12,#REF!,Auxiliar!$B13)</f>
        <v>#REF!</v>
      </c>
      <c r="AO13" s="8" t="e">
        <f>COUNTIFS(#REF!,Auxiliar!AO$12,#REF!,Auxiliar!$B13)</f>
        <v>#REF!</v>
      </c>
      <c r="AP13" s="8" t="e">
        <f>COUNTIFS(#REF!,"",#REF!,Auxiliar!$B13)</f>
        <v>#REF!</v>
      </c>
    </row>
    <row r="14" spans="2:52" x14ac:dyDescent="0.2">
      <c r="B14" s="40" t="s">
        <v>4</v>
      </c>
      <c r="C14" s="8">
        <f>COUNTIFS('Prop A'!$H$34:$H$123,Auxiliar!C$12,'Prop A'!$I$34:$I$123,Auxiliar!$B14)</f>
        <v>0</v>
      </c>
      <c r="D14" s="8">
        <f>COUNTIFS('Prop A'!$H$34:$H$123,Auxiliar!D$12,'Prop A'!$I$34:$I$123,Auxiliar!$B14)</f>
        <v>35</v>
      </c>
      <c r="E14" s="8">
        <f>COUNTIFS('Prop A'!$H$34:$H$123,Auxiliar!E$12,'Prop A'!$I$34:$I$123,Auxiliar!$B14)</f>
        <v>0</v>
      </c>
      <c r="F14" s="8">
        <f>COUNTIFS('Prop A'!$H$34:$H$123,"",'Prop A'!$I$34:$I$123,Auxiliar!$B14)</f>
        <v>0</v>
      </c>
      <c r="G14" s="8">
        <f>COUNTIFS('Prop B'!$H$34:$H$123,Auxiliar!G$12,'Prop B'!$I$34:$I$123,Auxiliar!$B14)</f>
        <v>1</v>
      </c>
      <c r="H14" s="8">
        <f>COUNTIFS('Prop B'!$H$34:$H$123,Auxiliar!H$12,'Prop B'!$I$34:$I$123,Auxiliar!$B14)</f>
        <v>46</v>
      </c>
      <c r="I14" s="8">
        <f>COUNTIFS('Prop B'!$H$34:$H$123,Auxiliar!I$12,'Prop B'!$I$34:$I$123,Auxiliar!$B14)</f>
        <v>0</v>
      </c>
      <c r="J14" s="8">
        <f>COUNTIFS('Prop B'!$H$34:$H$123,"",'Prop B'!$I$34:$I$123,Auxiliar!$B14)</f>
        <v>0</v>
      </c>
      <c r="K14" s="8">
        <f>COUNTIFS('Prop C'!$H$34:$H$123,Auxiliar!K$12,'Prop C'!$I$34:$I$123,Auxiliar!$B14)</f>
        <v>1</v>
      </c>
      <c r="L14" s="8">
        <f>COUNTIFS('Prop C'!$H$34:$H$123,Auxiliar!L$12,'Prop C'!$I$34:$I$123,Auxiliar!$B14)</f>
        <v>85</v>
      </c>
      <c r="M14" s="8">
        <f>COUNTIFS('Prop C'!$H$34:$H$123,Auxiliar!M$12,'Prop C'!$I$34:$I$123,Auxiliar!$B14)</f>
        <v>0</v>
      </c>
      <c r="N14" s="8">
        <f>COUNTIFS('Prop C'!$H$34:$H$123,"",'Prop C'!$I$34:$I$123,Auxiliar!$B14)</f>
        <v>0</v>
      </c>
      <c r="O14" s="8">
        <f>COUNTIFS('Prop D'!$H$34:$H$123,Auxiliar!O$12,'Prop D'!$I$34:$I$123,Auxiliar!$B14)</f>
        <v>0</v>
      </c>
      <c r="P14" s="8">
        <f>COUNTIFS('Prop D'!$H$34:$H$123,Auxiliar!P$12,'Prop D'!$I$34:$I$123,Auxiliar!$B14)</f>
        <v>31</v>
      </c>
      <c r="Q14" s="8">
        <f>COUNTIFS('Prop D'!$H$34:$H$123,Auxiliar!Q$12,'Prop D'!$I$34:$I$123,Auxiliar!$B14)</f>
        <v>0</v>
      </c>
      <c r="R14" s="8">
        <f>COUNTIFS('Prop D'!$H$34:$H$123,"",'Prop D'!$I$34:$I$123,Auxiliar!$B14)</f>
        <v>0</v>
      </c>
      <c r="S14" s="8">
        <f>COUNTIFS('Prop E'!$H$34:$H$123,Auxiliar!S$12,'Prop E'!$I$34:$I$123,Auxiliar!$B14)</f>
        <v>0</v>
      </c>
      <c r="T14" s="8">
        <f>COUNTIFS('Prop E'!$H$34:$H$123,Auxiliar!T$12,'Prop E'!$I$34:$I$123,Auxiliar!$B14)</f>
        <v>10</v>
      </c>
      <c r="U14" s="8">
        <f>COUNTIFS('Prop E'!$H$34:$H$123,Auxiliar!U$12,'Prop E'!$I$34:$I$123,Auxiliar!$B14)</f>
        <v>0</v>
      </c>
      <c r="V14" s="8">
        <f>COUNTIFS('Prop E'!$H$34:$H$123,"",'Prop E'!$I$34:$I$123,Auxiliar!$B14)</f>
        <v>0</v>
      </c>
      <c r="W14" s="8">
        <f>COUNTIFS('Prop F'!$H$34:$H$123,Auxiliar!W$12,'Prop F'!$I$34:$I$123,Auxiliar!$B14)</f>
        <v>0</v>
      </c>
      <c r="X14" s="8">
        <f>COUNTIFS('Prop F'!$H$34:$H$123,Auxiliar!X$12,'Prop F'!$I$34:$I$123,Auxiliar!$B14)</f>
        <v>62</v>
      </c>
      <c r="Y14" s="8">
        <f>COUNTIFS('Prop F'!$H$34:$H$123,Auxiliar!Y$12,'Prop F'!$I$34:$I$123,Auxiliar!$B14)</f>
        <v>0</v>
      </c>
      <c r="Z14" s="8">
        <f>COUNTIFS('Prop F'!$H$34:$H$123,"",'Prop F'!$I$34:$I$123,Auxiliar!$B14)</f>
        <v>0</v>
      </c>
      <c r="AA14" s="8">
        <f>COUNTIFS('Prop G'!$H$34:$H$123,Auxiliar!AA$12,'Prop G'!$I$34:$I$123,Auxiliar!$B14)</f>
        <v>0</v>
      </c>
      <c r="AB14" s="8">
        <f>COUNTIFS('Prop G'!$H$34:$H$123,Auxiliar!AB$12,'Prop G'!$I$34:$I$123,Auxiliar!$B14)</f>
        <v>76</v>
      </c>
      <c r="AC14" s="8">
        <f>COUNTIFS('Prop G'!$H$34:$H$123,Auxiliar!AC$12,'Prop G'!$I$34:$I$123,Auxiliar!$B14)</f>
        <v>0</v>
      </c>
      <c r="AD14" s="8">
        <f>COUNTIFS('Prop G'!$H$34:$H$123,"",'Prop G'!$I$34:$I$123,Auxiliar!$B14)</f>
        <v>0</v>
      </c>
      <c r="AE14" s="8" t="e">
        <f>COUNTIFS(#REF!,Auxiliar!AE$12,#REF!,Auxiliar!$B14)</f>
        <v>#REF!</v>
      </c>
      <c r="AF14" s="8" t="e">
        <f>COUNTIFS(#REF!,Auxiliar!AF$12,#REF!,Auxiliar!$B14)</f>
        <v>#REF!</v>
      </c>
      <c r="AG14" s="8" t="e">
        <f>COUNTIFS(#REF!,Auxiliar!AG$12,#REF!,Auxiliar!$B14)</f>
        <v>#REF!</v>
      </c>
      <c r="AH14" s="8" t="e">
        <f>COUNTIFS(#REF!,"",#REF!,Auxiliar!$B14)</f>
        <v>#REF!</v>
      </c>
      <c r="AI14" s="8" t="e">
        <f>COUNTIFS(#REF!,Auxiliar!AI$12,#REF!,Auxiliar!$B14)</f>
        <v>#REF!</v>
      </c>
      <c r="AJ14" s="8" t="e">
        <f>COUNTIFS(#REF!,Auxiliar!AJ$12,#REF!,Auxiliar!$B14)</f>
        <v>#REF!</v>
      </c>
      <c r="AK14" s="8" t="e">
        <f>COUNTIFS(#REF!,Auxiliar!AK$12,#REF!,Auxiliar!$B14)</f>
        <v>#REF!</v>
      </c>
      <c r="AL14" s="8" t="e">
        <f>COUNTIFS(#REF!,"",#REF!,Auxiliar!$B14)</f>
        <v>#REF!</v>
      </c>
      <c r="AM14" s="8" t="e">
        <f>COUNTIFS(#REF!,Auxiliar!AM$12,#REF!,Auxiliar!$B14)</f>
        <v>#REF!</v>
      </c>
      <c r="AN14" s="8" t="e">
        <f>COUNTIFS(#REF!,Auxiliar!AN$12,#REF!,Auxiliar!$B14)</f>
        <v>#REF!</v>
      </c>
      <c r="AO14" s="8" t="e">
        <f>COUNTIFS(#REF!,Auxiliar!AO$12,#REF!,Auxiliar!$B14)</f>
        <v>#REF!</v>
      </c>
      <c r="AP14" s="8" t="e">
        <f>COUNTIFS(#REF!,"",#REF!,Auxiliar!$B14)</f>
        <v>#REF!</v>
      </c>
    </row>
    <row r="15" spans="2:52" x14ac:dyDescent="0.2">
      <c r="B15" s="39" t="s">
        <v>17</v>
      </c>
      <c r="C15" s="8">
        <f>COUNTIFS('Prop A'!$H$34:$H$123,Auxiliar!C$12,'Prop A'!$I$34:$I$123,Auxiliar!$B15)</f>
        <v>1</v>
      </c>
      <c r="D15" s="8">
        <f>COUNTIFS('Prop A'!$H$34:$H$123,Auxiliar!D$12,'Prop A'!$I$34:$I$123,Auxiliar!$B15)</f>
        <v>26</v>
      </c>
      <c r="E15" s="8">
        <f>COUNTIFS('Prop A'!$H$34:$H$123,Auxiliar!E$12,'Prop A'!$I$34:$I$123,Auxiliar!$B15)</f>
        <v>0</v>
      </c>
      <c r="F15" s="8">
        <f>COUNTIFS('Prop A'!$H$34:$H$123,"",'Prop A'!$I$34:$I$123,Auxiliar!$B15)</f>
        <v>0</v>
      </c>
      <c r="G15" s="8">
        <f>COUNTIFS('Prop B'!$H$34:$H$123,Auxiliar!G$12,'Prop B'!$I$34:$I$123,Auxiliar!$B15)</f>
        <v>0</v>
      </c>
      <c r="H15" s="8">
        <f>COUNTIFS('Prop B'!$H$34:$H$123,Auxiliar!H$12,'Prop B'!$I$34:$I$123,Auxiliar!$B15)</f>
        <v>37</v>
      </c>
      <c r="I15" s="8">
        <f>COUNTIFS('Prop B'!$H$34:$H$123,Auxiliar!I$12,'Prop B'!$I$34:$I$123,Auxiliar!$B15)</f>
        <v>0</v>
      </c>
      <c r="J15" s="8">
        <f>COUNTIFS('Prop B'!$H$34:$H$123,"",'Prop B'!$I$34:$I$123,Auxiliar!$B15)</f>
        <v>0</v>
      </c>
      <c r="K15" s="8">
        <f>COUNTIFS('Prop C'!$H$34:$H$123,Auxiliar!K$12,'Prop C'!$I$34:$I$123,Auxiliar!$B15)</f>
        <v>0</v>
      </c>
      <c r="L15" s="8">
        <f>COUNTIFS('Prop C'!$H$34:$H$123,Auxiliar!L$12,'Prop C'!$I$34:$I$123,Auxiliar!$B15)</f>
        <v>1</v>
      </c>
      <c r="M15" s="8">
        <f>COUNTIFS('Prop C'!$H$34:$H$123,Auxiliar!M$12,'Prop C'!$I$34:$I$123,Auxiliar!$B15)</f>
        <v>0</v>
      </c>
      <c r="N15" s="8">
        <f>COUNTIFS('Prop C'!$H$34:$H$123,"",'Prop C'!$I$34:$I$123,Auxiliar!$B15)</f>
        <v>0</v>
      </c>
      <c r="O15" s="8">
        <f>COUNTIFS('Prop D'!$H$34:$H$123,Auxiliar!O$12,'Prop D'!$I$34:$I$123,Auxiliar!$B15)</f>
        <v>0</v>
      </c>
      <c r="P15" s="8">
        <f>COUNTIFS('Prop D'!$H$34:$H$123,Auxiliar!P$12,'Prop D'!$I$34:$I$123,Auxiliar!$B15)</f>
        <v>25</v>
      </c>
      <c r="Q15" s="8">
        <f>COUNTIFS('Prop D'!$H$34:$H$123,Auxiliar!Q$12,'Prop D'!$I$34:$I$123,Auxiliar!$B15)</f>
        <v>0</v>
      </c>
      <c r="R15" s="8">
        <f>COUNTIFS('Prop D'!$H$34:$H$123,"",'Prop D'!$I$34:$I$123,Auxiliar!$B15)</f>
        <v>0</v>
      </c>
      <c r="S15" s="8">
        <f>COUNTIFS('Prop E'!$H$34:$H$123,Auxiliar!S$12,'Prop E'!$I$34:$I$123,Auxiliar!$B15)</f>
        <v>0</v>
      </c>
      <c r="T15" s="8">
        <f>COUNTIFS('Prop E'!$H$34:$H$123,Auxiliar!T$12,'Prop E'!$I$34:$I$123,Auxiliar!$B15)</f>
        <v>28</v>
      </c>
      <c r="U15" s="8">
        <f>COUNTIFS('Prop E'!$H$34:$H$123,Auxiliar!U$12,'Prop E'!$I$34:$I$123,Auxiliar!$B15)</f>
        <v>0</v>
      </c>
      <c r="V15" s="8">
        <f>COUNTIFS('Prop E'!$H$34:$H$123,"",'Prop E'!$I$34:$I$123,Auxiliar!$B15)</f>
        <v>0</v>
      </c>
      <c r="W15" s="8">
        <f>COUNTIFS('Prop F'!$H$34:$H$123,Auxiliar!W$12,'Prop F'!$I$34:$I$123,Auxiliar!$B15)</f>
        <v>0</v>
      </c>
      <c r="X15" s="8">
        <f>COUNTIFS('Prop F'!$H$34:$H$123,Auxiliar!X$12,'Prop F'!$I$34:$I$123,Auxiliar!$B15)</f>
        <v>19</v>
      </c>
      <c r="Y15" s="8">
        <f>COUNTIFS('Prop F'!$H$34:$H$123,Auxiliar!Y$12,'Prop F'!$I$34:$I$123,Auxiliar!$B15)</f>
        <v>0</v>
      </c>
      <c r="Z15" s="8">
        <f>COUNTIFS('Prop F'!$H$34:$H$123,"",'Prop F'!$I$34:$I$123,Auxiliar!$B15)</f>
        <v>0</v>
      </c>
      <c r="AA15" s="8">
        <f>COUNTIFS('Prop G'!$H$34:$H$123,Auxiliar!AA$12,'Prop G'!$I$34:$I$123,Auxiliar!$B15)</f>
        <v>0</v>
      </c>
      <c r="AB15" s="8">
        <f>COUNTIFS('Prop G'!$H$34:$H$123,Auxiliar!AB$12,'Prop G'!$I$34:$I$123,Auxiliar!$B15)</f>
        <v>5</v>
      </c>
      <c r="AC15" s="8">
        <f>COUNTIFS('Prop G'!$H$34:$H$123,Auxiliar!AC$12,'Prop G'!$I$34:$I$123,Auxiliar!$B15)</f>
        <v>0</v>
      </c>
      <c r="AD15" s="8">
        <f>COUNTIFS('Prop G'!$H$34:$H$123,"",'Prop G'!$I$34:$I$123,Auxiliar!$B15)</f>
        <v>0</v>
      </c>
      <c r="AE15" s="8" t="e">
        <f>COUNTIFS(#REF!,Auxiliar!AE$12,#REF!,Auxiliar!$B15)</f>
        <v>#REF!</v>
      </c>
      <c r="AF15" s="8" t="e">
        <f>COUNTIFS(#REF!,Auxiliar!AF$12,#REF!,Auxiliar!$B15)</f>
        <v>#REF!</v>
      </c>
      <c r="AG15" s="8" t="e">
        <f>COUNTIFS(#REF!,Auxiliar!AG$12,#REF!,Auxiliar!$B15)</f>
        <v>#REF!</v>
      </c>
      <c r="AH15" s="8" t="e">
        <f>COUNTIFS(#REF!,"",#REF!,Auxiliar!$B15)</f>
        <v>#REF!</v>
      </c>
      <c r="AI15" s="8" t="e">
        <f>COUNTIFS(#REF!,Auxiliar!AI$12,#REF!,Auxiliar!$B15)</f>
        <v>#REF!</v>
      </c>
      <c r="AJ15" s="8" t="e">
        <f>COUNTIFS(#REF!,Auxiliar!AJ$12,#REF!,Auxiliar!$B15)</f>
        <v>#REF!</v>
      </c>
      <c r="AK15" s="8" t="e">
        <f>COUNTIFS(#REF!,Auxiliar!AK$12,#REF!,Auxiliar!$B15)</f>
        <v>#REF!</v>
      </c>
      <c r="AL15" s="8" t="e">
        <f>COUNTIFS(#REF!,"",#REF!,Auxiliar!$B15)</f>
        <v>#REF!</v>
      </c>
      <c r="AM15" s="8" t="e">
        <f>COUNTIFS(#REF!,Auxiliar!AM$12,#REF!,Auxiliar!$B15)</f>
        <v>#REF!</v>
      </c>
      <c r="AN15" s="8" t="e">
        <f>COUNTIFS(#REF!,Auxiliar!AN$12,#REF!,Auxiliar!$B15)</f>
        <v>#REF!</v>
      </c>
      <c r="AO15" s="8" t="e">
        <f>COUNTIFS(#REF!,Auxiliar!AO$12,#REF!,Auxiliar!$B15)</f>
        <v>#REF!</v>
      </c>
      <c r="AP15" s="8" t="e">
        <f>COUNTIFS(#REF!,"",#REF!,Auxiliar!$B15)</f>
        <v>#REF!</v>
      </c>
    </row>
    <row r="16" spans="2:52" x14ac:dyDescent="0.2">
      <c r="B16" s="39" t="s">
        <v>5</v>
      </c>
      <c r="C16" s="8">
        <f>COUNTIFS('Prop A'!$H$34:$H$123,Auxiliar!C$12,'Prop A'!$I$34:$I$123,Auxiliar!$B16)</f>
        <v>0</v>
      </c>
      <c r="D16" s="8">
        <f>COUNTIFS('Prop A'!$H$34:$H$123,Auxiliar!D$12,'Prop A'!$I$34:$I$123,Auxiliar!$B16)</f>
        <v>27</v>
      </c>
      <c r="E16" s="8">
        <f>COUNTIFS('Prop A'!$H$34:$H$123,Auxiliar!E$12,'Prop A'!$I$34:$I$123,Auxiliar!$B16)</f>
        <v>0</v>
      </c>
      <c r="F16" s="8">
        <f>COUNTIFS('Prop A'!$H$34:$H$123,"",'Prop A'!$I$34:$I$123,Auxiliar!$B16)</f>
        <v>0</v>
      </c>
      <c r="G16" s="8">
        <f>COUNTIFS('Prop B'!$H$34:$H$123,Auxiliar!G$12,'Prop B'!$I$34:$I$123,Auxiliar!$B16)</f>
        <v>0</v>
      </c>
      <c r="H16" s="8">
        <f>COUNTIFS('Prop B'!$H$34:$H$123,Auxiliar!H$12,'Prop B'!$I$34:$I$123,Auxiliar!$B16)</f>
        <v>5</v>
      </c>
      <c r="I16" s="8">
        <f>COUNTIFS('Prop B'!$H$34:$H$123,Auxiliar!I$12,'Prop B'!$I$34:$I$123,Auxiliar!$B16)</f>
        <v>0</v>
      </c>
      <c r="J16" s="8">
        <f>COUNTIFS('Prop B'!$H$34:$H$123,"",'Prop B'!$I$34:$I$123,Auxiliar!$B16)</f>
        <v>0</v>
      </c>
      <c r="K16" s="8">
        <f>COUNTIFS('Prop C'!$H$34:$H$123,Auxiliar!K$12,'Prop C'!$I$34:$I$123,Auxiliar!$B16)</f>
        <v>0</v>
      </c>
      <c r="L16" s="8">
        <f>COUNTIFS('Prop C'!$H$34:$H$123,Auxiliar!L$12,'Prop C'!$I$34:$I$123,Auxiliar!$B16)</f>
        <v>2</v>
      </c>
      <c r="M16" s="8">
        <f>COUNTIFS('Prop C'!$H$34:$H$123,Auxiliar!M$12,'Prop C'!$I$34:$I$123,Auxiliar!$B16)</f>
        <v>0</v>
      </c>
      <c r="N16" s="8">
        <f>COUNTIFS('Prop C'!$H$34:$H$123,"",'Prop C'!$I$34:$I$123,Auxiliar!$B16)</f>
        <v>0</v>
      </c>
      <c r="O16" s="8">
        <f>COUNTIFS('Prop D'!$H$34:$H$123,Auxiliar!O$12,'Prop D'!$I$34:$I$123,Auxiliar!$B16)</f>
        <v>1</v>
      </c>
      <c r="P16" s="8">
        <f>COUNTIFS('Prop D'!$H$34:$H$123,Auxiliar!P$12,'Prop D'!$I$34:$I$123,Auxiliar!$B16)</f>
        <v>32</v>
      </c>
      <c r="Q16" s="8">
        <f>COUNTIFS('Prop D'!$H$34:$H$123,Auxiliar!Q$12,'Prop D'!$I$34:$I$123,Auxiliar!$B16)</f>
        <v>0</v>
      </c>
      <c r="R16" s="8">
        <f>COUNTIFS('Prop D'!$H$34:$H$123,"",'Prop D'!$I$34:$I$123,Auxiliar!$B16)</f>
        <v>0</v>
      </c>
      <c r="S16" s="8">
        <f>COUNTIFS('Prop E'!$H$34:$H$123,Auxiliar!S$12,'Prop E'!$I$34:$I$123,Auxiliar!$B16)</f>
        <v>1</v>
      </c>
      <c r="T16" s="8">
        <f>COUNTIFS('Prop E'!$H$34:$H$123,Auxiliar!T$12,'Prop E'!$I$34:$I$123,Auxiliar!$B16)</f>
        <v>50</v>
      </c>
      <c r="U16" s="8">
        <f>COUNTIFS('Prop E'!$H$34:$H$123,Auxiliar!U$12,'Prop E'!$I$34:$I$123,Auxiliar!$B16)</f>
        <v>0</v>
      </c>
      <c r="V16" s="8">
        <f>COUNTIFS('Prop E'!$H$34:$H$123,"",'Prop E'!$I$34:$I$123,Auxiliar!$B16)</f>
        <v>0</v>
      </c>
      <c r="W16" s="8">
        <f>COUNTIFS('Prop F'!$H$34:$H$123,Auxiliar!W$12,'Prop F'!$I$34:$I$123,Auxiliar!$B16)</f>
        <v>1</v>
      </c>
      <c r="X16" s="8">
        <f>COUNTIFS('Prop F'!$H$34:$H$123,Auxiliar!X$12,'Prop F'!$I$34:$I$123,Auxiliar!$B16)</f>
        <v>7</v>
      </c>
      <c r="Y16" s="8">
        <f>COUNTIFS('Prop F'!$H$34:$H$123,Auxiliar!Y$12,'Prop F'!$I$34:$I$123,Auxiliar!$B16)</f>
        <v>0</v>
      </c>
      <c r="Z16" s="8">
        <f>COUNTIFS('Prop F'!$H$34:$H$123,"",'Prop F'!$I$34:$I$123,Auxiliar!$B16)</f>
        <v>0</v>
      </c>
      <c r="AA16" s="8">
        <f>COUNTIFS('Prop G'!$H$34:$H$123,Auxiliar!AA$12,'Prop G'!$I$34:$I$123,Auxiliar!$B16)</f>
        <v>1</v>
      </c>
      <c r="AB16" s="8">
        <f>COUNTIFS('Prop G'!$H$34:$H$123,Auxiliar!AB$12,'Prop G'!$I$34:$I$123,Auxiliar!$B16)</f>
        <v>7</v>
      </c>
      <c r="AC16" s="8">
        <f>COUNTIFS('Prop G'!$H$34:$H$123,Auxiliar!AC$12,'Prop G'!$I$34:$I$123,Auxiliar!$B16)</f>
        <v>0</v>
      </c>
      <c r="AD16" s="8">
        <f>COUNTIFS('Prop G'!$H$34:$H$123,"",'Prop G'!$I$34:$I$123,Auxiliar!$B16)</f>
        <v>0</v>
      </c>
      <c r="AE16" s="8" t="e">
        <f>COUNTIFS(#REF!,Auxiliar!AE$12,#REF!,Auxiliar!$B16)</f>
        <v>#REF!</v>
      </c>
      <c r="AF16" s="8" t="e">
        <f>COUNTIFS(#REF!,Auxiliar!AF$12,#REF!,Auxiliar!$B16)</f>
        <v>#REF!</v>
      </c>
      <c r="AG16" s="8" t="e">
        <f>COUNTIFS(#REF!,Auxiliar!AG$12,#REF!,Auxiliar!$B16)</f>
        <v>#REF!</v>
      </c>
      <c r="AH16" s="8" t="e">
        <f>COUNTIFS(#REF!,"",#REF!,Auxiliar!$B16)</f>
        <v>#REF!</v>
      </c>
      <c r="AI16" s="8" t="e">
        <f>COUNTIFS(#REF!,Auxiliar!AI$12,#REF!,Auxiliar!$B16)</f>
        <v>#REF!</v>
      </c>
      <c r="AJ16" s="8" t="e">
        <f>COUNTIFS(#REF!,Auxiliar!AJ$12,#REF!,Auxiliar!$B16)</f>
        <v>#REF!</v>
      </c>
      <c r="AK16" s="8" t="e">
        <f>COUNTIFS(#REF!,Auxiliar!AK$12,#REF!,Auxiliar!$B16)</f>
        <v>#REF!</v>
      </c>
      <c r="AL16" s="8" t="e">
        <f>COUNTIFS(#REF!,"",#REF!,Auxiliar!$B16)</f>
        <v>#REF!</v>
      </c>
      <c r="AM16" s="8" t="e">
        <f>COUNTIFS(#REF!,Auxiliar!AM$12,#REF!,Auxiliar!$B16)</f>
        <v>#REF!</v>
      </c>
      <c r="AN16" s="8" t="e">
        <f>COUNTIFS(#REF!,Auxiliar!AN$12,#REF!,Auxiliar!$B16)</f>
        <v>#REF!</v>
      </c>
      <c r="AO16" s="8" t="e">
        <f>COUNTIFS(#REF!,Auxiliar!AO$12,#REF!,Auxiliar!$B16)</f>
        <v>#REF!</v>
      </c>
      <c r="AP16" s="8" t="e">
        <f>COUNTIFS(#REF!,"",#REF!,Auxiliar!$B16)</f>
        <v>#REF!</v>
      </c>
    </row>
    <row r="17" spans="2:42" x14ac:dyDescent="0.2">
      <c r="B17" s="101"/>
    </row>
    <row r="18" spans="2:42" x14ac:dyDescent="0.2">
      <c r="B18" s="101" t="str">
        <f>Máximo!B123:E123</f>
        <v>Requisitos Não Funcionais</v>
      </c>
      <c r="G18" t="s">
        <v>213</v>
      </c>
      <c r="I18" t="s">
        <v>213</v>
      </c>
      <c r="K18" t="s">
        <v>213</v>
      </c>
      <c r="M18" t="s">
        <v>213</v>
      </c>
      <c r="O18" t="s">
        <v>213</v>
      </c>
      <c r="Q18" t="s">
        <v>213</v>
      </c>
      <c r="S18" t="s">
        <v>213</v>
      </c>
      <c r="U18" t="s">
        <v>213</v>
      </c>
      <c r="W18" t="s">
        <v>213</v>
      </c>
      <c r="Y18" t="s">
        <v>213</v>
      </c>
      <c r="AA18" t="s">
        <v>213</v>
      </c>
      <c r="AC18" t="s">
        <v>213</v>
      </c>
      <c r="AE18" t="s">
        <v>213</v>
      </c>
      <c r="AG18" t="s">
        <v>213</v>
      </c>
      <c r="AI18" t="s">
        <v>213</v>
      </c>
      <c r="AK18" t="s">
        <v>213</v>
      </c>
      <c r="AM18" t="s">
        <v>213</v>
      </c>
      <c r="AO18" t="s">
        <v>213</v>
      </c>
    </row>
    <row r="19" spans="2:42" x14ac:dyDescent="0.2">
      <c r="B19" s="101"/>
      <c r="C19" s="803" t="str">
        <f>'Prop A'!$E$8</f>
        <v>AMDOcs</v>
      </c>
      <c r="D19" s="804"/>
      <c r="E19" s="804"/>
      <c r="F19" s="805"/>
      <c r="G19" s="803" t="str">
        <f>'Prop B'!$E$8</f>
        <v>E&amp;Y/SAP</v>
      </c>
      <c r="H19" s="804"/>
      <c r="I19" s="804"/>
      <c r="J19" s="805"/>
      <c r="K19" s="803" t="str">
        <f>'Prop C'!$E$8</f>
        <v>SAS</v>
      </c>
      <c r="L19" s="804"/>
      <c r="M19" s="804"/>
      <c r="N19" s="805"/>
      <c r="O19" s="803" t="str">
        <f>'Prop D'!$E$8</f>
        <v>Telemont/HPE</v>
      </c>
      <c r="P19" s="804"/>
      <c r="Q19" s="804"/>
      <c r="R19" s="805"/>
      <c r="S19" s="803" t="str">
        <f>'Prop E'!$E$8</f>
        <v>Teradata</v>
      </c>
      <c r="T19" s="804"/>
      <c r="U19" s="804"/>
      <c r="V19" s="805"/>
      <c r="W19" s="803" t="str">
        <f>'Prop F'!$E$8</f>
        <v>Trópico/Enghouse</v>
      </c>
      <c r="X19" s="804"/>
      <c r="Y19" s="804"/>
      <c r="Z19" s="805"/>
      <c r="AA19" s="803" t="str">
        <f>'Prop G'!$E$8</f>
        <v>WeDo</v>
      </c>
      <c r="AB19" s="804"/>
      <c r="AC19" s="804"/>
      <c r="AD19" s="805"/>
      <c r="AE19" s="803" t="e">
        <f>#REF!</f>
        <v>#REF!</v>
      </c>
      <c r="AF19" s="804"/>
      <c r="AG19" s="804"/>
      <c r="AH19" s="805"/>
      <c r="AI19" s="803" t="e">
        <f>#REF!</f>
        <v>#REF!</v>
      </c>
      <c r="AJ19" s="804"/>
      <c r="AK19" s="804"/>
      <c r="AL19" s="805"/>
      <c r="AM19" s="803" t="e">
        <f>#REF!</f>
        <v>#REF!</v>
      </c>
      <c r="AN19" s="804"/>
      <c r="AO19" s="804"/>
      <c r="AP19" s="805"/>
    </row>
    <row r="20" spans="2:42" x14ac:dyDescent="0.2">
      <c r="B20" s="101"/>
      <c r="C20" s="156" t="s">
        <v>60</v>
      </c>
      <c r="D20" s="156" t="s">
        <v>61</v>
      </c>
      <c r="E20" s="156" t="s">
        <v>99</v>
      </c>
      <c r="F20" s="156" t="s">
        <v>210</v>
      </c>
      <c r="G20" s="156" t="s">
        <v>60</v>
      </c>
      <c r="H20" s="156" t="s">
        <v>61</v>
      </c>
      <c r="I20" s="156" t="s">
        <v>99</v>
      </c>
      <c r="J20" s="156" t="s">
        <v>210</v>
      </c>
      <c r="K20" s="156" t="s">
        <v>60</v>
      </c>
      <c r="L20" s="156" t="s">
        <v>61</v>
      </c>
      <c r="M20" s="156" t="s">
        <v>99</v>
      </c>
      <c r="N20" s="156" t="s">
        <v>210</v>
      </c>
      <c r="O20" s="156" t="s">
        <v>60</v>
      </c>
      <c r="P20" s="156" t="s">
        <v>61</v>
      </c>
      <c r="Q20" s="156" t="s">
        <v>99</v>
      </c>
      <c r="R20" s="156" t="s">
        <v>210</v>
      </c>
      <c r="S20" s="156" t="s">
        <v>60</v>
      </c>
      <c r="T20" s="156" t="s">
        <v>61</v>
      </c>
      <c r="U20" s="156" t="s">
        <v>99</v>
      </c>
      <c r="V20" s="156" t="s">
        <v>210</v>
      </c>
      <c r="W20" s="156" t="s">
        <v>60</v>
      </c>
      <c r="X20" s="156" t="s">
        <v>61</v>
      </c>
      <c r="Y20" s="156" t="s">
        <v>99</v>
      </c>
      <c r="Z20" s="156" t="s">
        <v>210</v>
      </c>
      <c r="AA20" s="156" t="s">
        <v>60</v>
      </c>
      <c r="AB20" s="156" t="s">
        <v>61</v>
      </c>
      <c r="AC20" s="156" t="s">
        <v>99</v>
      </c>
      <c r="AD20" s="156" t="s">
        <v>210</v>
      </c>
      <c r="AE20" s="156" t="s">
        <v>60</v>
      </c>
      <c r="AF20" s="156" t="s">
        <v>61</v>
      </c>
      <c r="AG20" s="156" t="s">
        <v>99</v>
      </c>
      <c r="AH20" s="156" t="s">
        <v>210</v>
      </c>
      <c r="AI20" s="156" t="s">
        <v>60</v>
      </c>
      <c r="AJ20" s="156" t="s">
        <v>61</v>
      </c>
      <c r="AK20" s="156" t="s">
        <v>99</v>
      </c>
      <c r="AL20" s="156" t="s">
        <v>210</v>
      </c>
      <c r="AM20" s="156" t="s">
        <v>60</v>
      </c>
      <c r="AN20" s="156" t="s">
        <v>61</v>
      </c>
      <c r="AO20" s="156" t="s">
        <v>99</v>
      </c>
      <c r="AP20" s="156" t="s">
        <v>210</v>
      </c>
    </row>
    <row r="21" spans="2:42" x14ac:dyDescent="0.2">
      <c r="B21" s="40" t="s">
        <v>16</v>
      </c>
      <c r="C21" s="8">
        <f>COUNTIFS('Prop A'!$H$124:$H$152,Auxiliar!C$20,'Prop A'!$I$124:$I$152,Auxiliar!$B21)</f>
        <v>0</v>
      </c>
      <c r="D21" s="8">
        <f>COUNTIFS('Prop A'!$H$124:$H$152,Auxiliar!D$20,'Prop A'!$I$124:$I$152,Auxiliar!$B21)</f>
        <v>0</v>
      </c>
      <c r="E21" s="8">
        <f>COUNTIFS('Prop A'!$H$124:$H$152,Auxiliar!E$20,'Prop A'!$I$124:$I$152,Auxiliar!$B21)</f>
        <v>0</v>
      </c>
      <c r="F21" s="8">
        <f>COUNTIFS('Prop A'!$H$124:$H$152,"",'Prop A'!$I$124:$I$152,Auxiliar!$B21)</f>
        <v>0</v>
      </c>
      <c r="G21" s="8">
        <f>COUNTIFS('Prop B'!$H$124:$H$152,Auxiliar!G$20,'Prop B'!$I$124:$I$152,Auxiliar!$B21)</f>
        <v>0</v>
      </c>
      <c r="H21" s="8">
        <f>COUNTIFS('Prop B'!$H$124:$H$152,Auxiliar!H$20,'Prop B'!$I$124:$I$152,Auxiliar!$B21)</f>
        <v>0</v>
      </c>
      <c r="I21" s="8">
        <f>COUNTIFS('Prop B'!$H$124:$H$152,Auxiliar!I$20,'Prop B'!$I$124:$I$152,Auxiliar!$B21)</f>
        <v>0</v>
      </c>
      <c r="J21" s="8">
        <f>COUNTIFS('Prop B'!$H$124:$H$152,"",'Prop B'!$I$124:$I$152,Auxiliar!$B21)</f>
        <v>0</v>
      </c>
      <c r="K21" s="8">
        <f>COUNTIFS('Prop C'!$H$124:$H$152,Auxiliar!K$20,'Prop C'!$I$124:$I$152,Auxiliar!$B21)</f>
        <v>0</v>
      </c>
      <c r="L21" s="8">
        <f>COUNTIFS('Prop C'!$H$124:$H$152,Auxiliar!L$20,'Prop C'!$I$124:$I$152,Auxiliar!$B21)</f>
        <v>0</v>
      </c>
      <c r="M21" s="8">
        <f>COUNTIFS('Prop C'!$H$124:$H$152,Auxiliar!M$20,'Prop C'!$I$124:$I$152,Auxiliar!$B21)</f>
        <v>0</v>
      </c>
      <c r="N21" s="8">
        <f>COUNTIFS('Prop C'!$H$124:$H$152,"",'Prop C'!$I$124:$I$152,Auxiliar!$B21)</f>
        <v>0</v>
      </c>
      <c r="O21" s="8">
        <f>COUNTIFS('Prop D'!$H$124:$H$152,Auxiliar!O$20,'Prop D'!$I$124:$I$152,Auxiliar!$B21)</f>
        <v>0</v>
      </c>
      <c r="P21" s="8">
        <f>COUNTIFS('Prop D'!$H$124:$H$152,Auxiliar!P$20,'Prop D'!$I$124:$I$152,Auxiliar!$B21)</f>
        <v>0</v>
      </c>
      <c r="Q21" s="8">
        <f>COUNTIFS('Prop D'!$H$124:$H$152,Auxiliar!Q$20,'Prop D'!$I$124:$I$152,Auxiliar!$B21)</f>
        <v>0</v>
      </c>
      <c r="R21" s="8">
        <f>COUNTIFS('Prop D'!$H$124:$H$152,"",'Prop D'!$I$124:$I$152,Auxiliar!$B21)</f>
        <v>0</v>
      </c>
      <c r="S21" s="8">
        <f>COUNTIFS('Prop E'!$H$124:$H$152,Auxiliar!S$20,'Prop E'!$I$124:$I$152,Auxiliar!$B21)</f>
        <v>0</v>
      </c>
      <c r="T21" s="8">
        <f>COUNTIFS('Prop E'!$H$124:$H$152,Auxiliar!T$20,'Prop E'!$I$124:$I$152,Auxiliar!$B21)</f>
        <v>0</v>
      </c>
      <c r="U21" s="8">
        <f>COUNTIFS('Prop E'!$H$124:$H$152,Auxiliar!U$20,'Prop E'!$I$124:$I$152,Auxiliar!$B21)</f>
        <v>0</v>
      </c>
      <c r="V21" s="8">
        <f>COUNTIFS('Prop E'!$H$124:$H$152,"",'Prop E'!$I$124:$I$152,Auxiliar!$B21)</f>
        <v>0</v>
      </c>
      <c r="W21" s="8">
        <f>COUNTIFS('Prop F'!$H$124:$H$152,Auxiliar!W$20,'Prop F'!$I$124:$I$152,Auxiliar!$B21)</f>
        <v>0</v>
      </c>
      <c r="X21" s="8">
        <f>COUNTIFS('Prop F'!$H$124:$H$152,Auxiliar!X$20,'Prop F'!$I$124:$I$152,Auxiliar!$B21)</f>
        <v>0</v>
      </c>
      <c r="Y21" s="8">
        <f>COUNTIFS('Prop F'!$H$124:$H$152,Auxiliar!Y$20,'Prop F'!$I$124:$I$152,Auxiliar!$B21)</f>
        <v>0</v>
      </c>
      <c r="Z21" s="8">
        <f>COUNTIFS('Prop F'!$H$124:$H$152,"",'Prop F'!$I$124:$I$152,Auxiliar!$B21)</f>
        <v>0</v>
      </c>
      <c r="AA21" s="8">
        <f>COUNTIFS('Prop G'!$H$124:$H$152,Auxiliar!AA$20,'Prop G'!$I$124:$I$152,Auxiliar!$B21)</f>
        <v>0</v>
      </c>
      <c r="AB21" s="8">
        <f>COUNTIFS('Prop G'!$H$124:$H$152,Auxiliar!AB$20,'Prop G'!$I$124:$I$152,Auxiliar!$B21)</f>
        <v>0</v>
      </c>
      <c r="AC21" s="8">
        <f>COUNTIFS('Prop G'!$H$124:$H$152,Auxiliar!AC$20,'Prop G'!$I$124:$I$152,Auxiliar!$B21)</f>
        <v>0</v>
      </c>
      <c r="AD21" s="8">
        <f>COUNTIFS('Prop G'!$H$124:$H$152,"",'Prop G'!$I$124:$I$152,Auxiliar!$B21)</f>
        <v>0</v>
      </c>
      <c r="AE21" s="8" t="e">
        <f>COUNTIFS(#REF!,Auxiliar!AE$20,#REF!,Auxiliar!$B21)</f>
        <v>#REF!</v>
      </c>
      <c r="AF21" s="8" t="e">
        <f>COUNTIFS(#REF!,Auxiliar!AF$20,#REF!,Auxiliar!$B21)</f>
        <v>#REF!</v>
      </c>
      <c r="AG21" s="8" t="e">
        <f>COUNTIFS(#REF!,Auxiliar!AG$20,#REF!,Auxiliar!$B21)</f>
        <v>#REF!</v>
      </c>
      <c r="AH21" s="8" t="e">
        <f>COUNTIFS(#REF!,"",#REF!,Auxiliar!$B21)</f>
        <v>#REF!</v>
      </c>
      <c r="AI21" s="8" t="e">
        <f>COUNTIFS(#REF!,Auxiliar!AI$20,#REF!,Auxiliar!$B21)</f>
        <v>#REF!</v>
      </c>
      <c r="AJ21" s="8" t="e">
        <f>COUNTIFS(#REF!,Auxiliar!AJ$20,#REF!,Auxiliar!$B21)</f>
        <v>#REF!</v>
      </c>
      <c r="AK21" s="8" t="e">
        <f>COUNTIFS(#REF!,Auxiliar!AK$20,#REF!,Auxiliar!$B21)</f>
        <v>#REF!</v>
      </c>
      <c r="AL21" s="8" t="e">
        <f>COUNTIFS(#REF!,"",#REF!,Auxiliar!$B21)</f>
        <v>#REF!</v>
      </c>
      <c r="AM21" s="8" t="e">
        <f>COUNTIFS(#REF!,Auxiliar!AM$20,#REF!,Auxiliar!$B21)</f>
        <v>#REF!</v>
      </c>
      <c r="AN21" s="8" t="e">
        <f>COUNTIFS(#REF!,Auxiliar!AN$20,#REF!,Auxiliar!$B21)</f>
        <v>#REF!</v>
      </c>
      <c r="AO21" s="8" t="e">
        <f>COUNTIFS(#REF!,Auxiliar!AO$20,#REF!,Auxiliar!$B21)</f>
        <v>#REF!</v>
      </c>
      <c r="AP21" s="8" t="e">
        <f>COUNTIFS(#REF!,"",#REF!,Auxiliar!$B21)</f>
        <v>#REF!</v>
      </c>
    </row>
    <row r="22" spans="2:42" x14ac:dyDescent="0.2">
      <c r="B22" s="40" t="s">
        <v>4</v>
      </c>
      <c r="C22" s="8">
        <f>COUNTIFS('Prop A'!$H$124:$H$152,Auxiliar!C$20,'Prop A'!$I$124:$I$152,Auxiliar!$B22)</f>
        <v>0</v>
      </c>
      <c r="D22" s="8">
        <f>COUNTIFS('Prop A'!$H$124:$H$152,Auxiliar!D$20,'Prop A'!$I$124:$I$152,Auxiliar!$B22)</f>
        <v>26</v>
      </c>
      <c r="E22" s="8">
        <f>COUNTIFS('Prop A'!$H$124:$H$152,Auxiliar!E$20,'Prop A'!$I$124:$I$152,Auxiliar!$B22)</f>
        <v>0</v>
      </c>
      <c r="F22" s="8">
        <f>COUNTIFS('Prop A'!$H$124:$H$152,"",'Prop A'!$I$124:$I$152,Auxiliar!$B22)</f>
        <v>0</v>
      </c>
      <c r="G22" s="8">
        <f>COUNTIFS('Prop B'!$H$124:$H$152,Auxiliar!G$20,'Prop B'!$I$124:$I$152,Auxiliar!$B22)</f>
        <v>0</v>
      </c>
      <c r="H22" s="8">
        <f>COUNTIFS('Prop B'!$H$124:$H$152,Auxiliar!H$20,'Prop B'!$I$124:$I$152,Auxiliar!$B22)</f>
        <v>23</v>
      </c>
      <c r="I22" s="8">
        <f>COUNTIFS('Prop B'!$H$124:$H$152,Auxiliar!I$20,'Prop B'!$I$124:$I$152,Auxiliar!$B22)</f>
        <v>0</v>
      </c>
      <c r="J22" s="8">
        <f>COUNTIFS('Prop B'!$H$124:$H$152,"",'Prop B'!$I$124:$I$152,Auxiliar!$B22)</f>
        <v>0</v>
      </c>
      <c r="K22" s="8">
        <f>COUNTIFS('Prop C'!$H$124:$H$152,Auxiliar!K$20,'Prop C'!$I$124:$I$152,Auxiliar!$B22)</f>
        <v>0</v>
      </c>
      <c r="L22" s="8">
        <f>COUNTIFS('Prop C'!$H$124:$H$152,Auxiliar!L$20,'Prop C'!$I$124:$I$152,Auxiliar!$B22)</f>
        <v>28</v>
      </c>
      <c r="M22" s="8">
        <f>COUNTIFS('Prop C'!$H$124:$H$152,Auxiliar!M$20,'Prop C'!$I$124:$I$152,Auxiliar!$B22)</f>
        <v>0</v>
      </c>
      <c r="N22" s="8">
        <f>COUNTIFS('Prop C'!$H$124:$H$152,"",'Prop C'!$I$124:$I$152,Auxiliar!$B22)</f>
        <v>0</v>
      </c>
      <c r="O22" s="8">
        <f>COUNTIFS('Prop D'!$H$124:$H$152,Auxiliar!O$20,'Prop D'!$I$124:$I$152,Auxiliar!$B22)</f>
        <v>0</v>
      </c>
      <c r="P22" s="8">
        <f>COUNTIFS('Prop D'!$H$124:$H$152,Auxiliar!P$20,'Prop D'!$I$124:$I$152,Auxiliar!$B22)</f>
        <v>22</v>
      </c>
      <c r="Q22" s="8">
        <f>COUNTIFS('Prop D'!$H$124:$H$152,Auxiliar!Q$20,'Prop D'!$I$124:$I$152,Auxiliar!$B22)</f>
        <v>0</v>
      </c>
      <c r="R22" s="8">
        <f>COUNTIFS('Prop D'!$H$124:$H$152,"",'Prop D'!$I$124:$I$152,Auxiliar!$B22)</f>
        <v>0</v>
      </c>
      <c r="S22" s="8">
        <f>COUNTIFS('Prop E'!$H$124:$H$152,Auxiliar!S$20,'Prop E'!$I$124:$I$152,Auxiliar!$B22)</f>
        <v>0</v>
      </c>
      <c r="T22" s="8">
        <f>COUNTIFS('Prop E'!$H$124:$H$152,Auxiliar!T$20,'Prop E'!$I$124:$I$152,Auxiliar!$B22)</f>
        <v>18</v>
      </c>
      <c r="U22" s="8">
        <f>COUNTIFS('Prop E'!$H$124:$H$152,Auxiliar!U$20,'Prop E'!$I$124:$I$152,Auxiliar!$B22)</f>
        <v>0</v>
      </c>
      <c r="V22" s="8">
        <f>COUNTIFS('Prop E'!$H$124:$H$152,"",'Prop E'!$I$124:$I$152,Auxiliar!$B22)</f>
        <v>0</v>
      </c>
      <c r="W22" s="8">
        <f>COUNTIFS('Prop F'!$H$124:$H$152,Auxiliar!W$20,'Prop F'!$I$124:$I$152,Auxiliar!$B22)</f>
        <v>0</v>
      </c>
      <c r="X22" s="8">
        <f>COUNTIFS('Prop F'!$H$124:$H$152,Auxiliar!X$20,'Prop F'!$I$124:$I$152,Auxiliar!$B22)</f>
        <v>25</v>
      </c>
      <c r="Y22" s="8">
        <f>COUNTIFS('Prop F'!$H$124:$H$152,Auxiliar!Y$20,'Prop F'!$I$124:$I$152,Auxiliar!$B22)</f>
        <v>0</v>
      </c>
      <c r="Z22" s="8">
        <f>COUNTIFS('Prop F'!$H$124:$H$152,"",'Prop F'!$I$124:$I$152,Auxiliar!$B22)</f>
        <v>0</v>
      </c>
      <c r="AA22" s="8">
        <f>COUNTIFS('Prop G'!$H$124:$H$152,Auxiliar!AA$20,'Prop G'!$I$124:$I$152,Auxiliar!$B22)</f>
        <v>0</v>
      </c>
      <c r="AB22" s="8">
        <f>COUNTIFS('Prop G'!$H$124:$H$152,Auxiliar!AB$20,'Prop G'!$I$124:$I$152,Auxiliar!$B22)</f>
        <v>26</v>
      </c>
      <c r="AC22" s="8">
        <f>COUNTIFS('Prop G'!$H$124:$H$152,Auxiliar!AC$20,'Prop G'!$I$124:$I$152,Auxiliar!$B22)</f>
        <v>0</v>
      </c>
      <c r="AD22" s="8">
        <f>COUNTIFS('Prop G'!$H$124:$H$152,"",'Prop G'!$I$124:$I$152,Auxiliar!$B22)</f>
        <v>0</v>
      </c>
      <c r="AE22" s="8" t="e">
        <f>COUNTIFS(#REF!,Auxiliar!AE$20,#REF!,Auxiliar!$B22)</f>
        <v>#REF!</v>
      </c>
      <c r="AF22" s="8" t="e">
        <f>COUNTIFS(#REF!,Auxiliar!AF$20,#REF!,Auxiliar!$B22)</f>
        <v>#REF!</v>
      </c>
      <c r="AG22" s="8" t="e">
        <f>COUNTIFS(#REF!,Auxiliar!AG$20,#REF!,Auxiliar!$B22)</f>
        <v>#REF!</v>
      </c>
      <c r="AH22" s="8" t="e">
        <f>COUNTIFS(#REF!,"",#REF!,Auxiliar!$B22)</f>
        <v>#REF!</v>
      </c>
      <c r="AI22" s="8" t="e">
        <f>COUNTIFS(#REF!,Auxiliar!AI$20,#REF!,Auxiliar!$B22)</f>
        <v>#REF!</v>
      </c>
      <c r="AJ22" s="8" t="e">
        <f>COUNTIFS(#REF!,Auxiliar!AJ$20,#REF!,Auxiliar!$B22)</f>
        <v>#REF!</v>
      </c>
      <c r="AK22" s="8" t="e">
        <f>COUNTIFS(#REF!,Auxiliar!AK$20,#REF!,Auxiliar!$B22)</f>
        <v>#REF!</v>
      </c>
      <c r="AL22" s="8" t="e">
        <f>COUNTIFS(#REF!,"",#REF!,Auxiliar!$B22)</f>
        <v>#REF!</v>
      </c>
      <c r="AM22" s="8" t="e">
        <f>COUNTIFS(#REF!,Auxiliar!AM$20,#REF!,Auxiliar!$B22)</f>
        <v>#REF!</v>
      </c>
      <c r="AN22" s="8" t="e">
        <f>COUNTIFS(#REF!,Auxiliar!AN$20,#REF!,Auxiliar!$B22)</f>
        <v>#REF!</v>
      </c>
      <c r="AO22" s="8" t="e">
        <f>COUNTIFS(#REF!,Auxiliar!AO$20,#REF!,Auxiliar!$B22)</f>
        <v>#REF!</v>
      </c>
      <c r="AP22" s="8" t="e">
        <f>COUNTIFS(#REF!,"",#REF!,Auxiliar!$B22)</f>
        <v>#REF!</v>
      </c>
    </row>
    <row r="23" spans="2:42" x14ac:dyDescent="0.2">
      <c r="B23" s="39" t="s">
        <v>17</v>
      </c>
      <c r="C23" s="8">
        <f>COUNTIFS('Prop A'!$H$124:$H$152,Auxiliar!C$20,'Prop A'!$I$124:$I$152,Auxiliar!$B23)</f>
        <v>0</v>
      </c>
      <c r="D23" s="8">
        <f>COUNTIFS('Prop A'!$H$124:$H$152,Auxiliar!D$20,'Prop A'!$I$124:$I$152,Auxiliar!$B23)</f>
        <v>2</v>
      </c>
      <c r="E23" s="8">
        <f>COUNTIFS('Prop A'!$H$124:$H$152,Auxiliar!E$20,'Prop A'!$I$124:$I$152,Auxiliar!$B23)</f>
        <v>0</v>
      </c>
      <c r="F23" s="8">
        <f>COUNTIFS('Prop A'!$H$124:$H$152,"",'Prop A'!$I$124:$I$152,Auxiliar!$B23)</f>
        <v>0</v>
      </c>
      <c r="G23" s="8">
        <f>COUNTIFS('Prop B'!$H$124:$H$152,Auxiliar!G$20,'Prop B'!$I$124:$I$152,Auxiliar!$B23)</f>
        <v>0</v>
      </c>
      <c r="H23" s="8">
        <f>COUNTIFS('Prop B'!$H$124:$H$152,Auxiliar!H$20,'Prop B'!$I$124:$I$152,Auxiliar!$B23)</f>
        <v>2</v>
      </c>
      <c r="I23" s="8">
        <f>COUNTIFS('Prop B'!$H$124:$H$152,Auxiliar!I$20,'Prop B'!$I$124:$I$152,Auxiliar!$B23)</f>
        <v>0</v>
      </c>
      <c r="J23" s="8">
        <f>COUNTIFS('Prop B'!$H$124:$H$152,"",'Prop B'!$I$124:$I$152,Auxiliar!$B23)</f>
        <v>0</v>
      </c>
      <c r="K23" s="8">
        <f>COUNTIFS('Prop C'!$H$124:$H$152,Auxiliar!K$20,'Prop C'!$I$124:$I$152,Auxiliar!$B23)</f>
        <v>0</v>
      </c>
      <c r="L23" s="8">
        <f>COUNTIFS('Prop C'!$H$124:$H$152,Auxiliar!L$20,'Prop C'!$I$124:$I$152,Auxiliar!$B23)</f>
        <v>0</v>
      </c>
      <c r="M23" s="8">
        <f>COUNTIFS('Prop C'!$H$124:$H$152,Auxiliar!M$20,'Prop C'!$I$124:$I$152,Auxiliar!$B23)</f>
        <v>0</v>
      </c>
      <c r="N23" s="8">
        <f>COUNTIFS('Prop C'!$H$124:$H$152,"",'Prop C'!$I$124:$I$152,Auxiliar!$B23)</f>
        <v>0</v>
      </c>
      <c r="O23" s="8">
        <f>COUNTIFS('Prop D'!$H$124:$H$152,Auxiliar!O$20,'Prop D'!$I$124:$I$152,Auxiliar!$B23)</f>
        <v>0</v>
      </c>
      <c r="P23" s="8">
        <f>COUNTIFS('Prop D'!$H$124:$H$152,Auxiliar!P$20,'Prop D'!$I$124:$I$152,Auxiliar!$B23)</f>
        <v>0</v>
      </c>
      <c r="Q23" s="8">
        <f>COUNTIFS('Prop D'!$H$124:$H$152,Auxiliar!Q$20,'Prop D'!$I$124:$I$152,Auxiliar!$B23)</f>
        <v>0</v>
      </c>
      <c r="R23" s="8">
        <f>COUNTIFS('Prop D'!$H$124:$H$152,"",'Prop D'!$I$124:$I$152,Auxiliar!$B23)</f>
        <v>0</v>
      </c>
      <c r="S23" s="8">
        <f>COUNTIFS('Prop E'!$H$124:$H$152,Auxiliar!S$20,'Prop E'!$I$124:$I$152,Auxiliar!$B23)</f>
        <v>0</v>
      </c>
      <c r="T23" s="8">
        <f>COUNTIFS('Prop E'!$H$124:$H$152,Auxiliar!T$20,'Prop E'!$I$124:$I$152,Auxiliar!$B23)</f>
        <v>0</v>
      </c>
      <c r="U23" s="8">
        <f>COUNTIFS('Prop E'!$H$124:$H$152,Auxiliar!U$20,'Prop E'!$I$124:$I$152,Auxiliar!$B23)</f>
        <v>0</v>
      </c>
      <c r="V23" s="8">
        <f>COUNTIFS('Prop E'!$H$124:$H$152,"",'Prop E'!$I$124:$I$152,Auxiliar!$B23)</f>
        <v>0</v>
      </c>
      <c r="W23" s="8">
        <f>COUNTIFS('Prop F'!$H$124:$H$152,Auxiliar!W$20,'Prop F'!$I$124:$I$152,Auxiliar!$B23)</f>
        <v>0</v>
      </c>
      <c r="X23" s="8">
        <f>COUNTIFS('Prop F'!$H$124:$H$152,Auxiliar!X$20,'Prop F'!$I$124:$I$152,Auxiliar!$B23)</f>
        <v>1</v>
      </c>
      <c r="Y23" s="8">
        <f>COUNTIFS('Prop F'!$H$124:$H$152,Auxiliar!Y$20,'Prop F'!$I$124:$I$152,Auxiliar!$B23)</f>
        <v>0</v>
      </c>
      <c r="Z23" s="8">
        <f>COUNTIFS('Prop F'!$H$124:$H$152,"",'Prop F'!$I$124:$I$152,Auxiliar!$B23)</f>
        <v>0</v>
      </c>
      <c r="AA23" s="8">
        <f>COUNTIFS('Prop G'!$H$124:$H$152,Auxiliar!AA$20,'Prop G'!$I$124:$I$152,Auxiliar!$B23)</f>
        <v>0</v>
      </c>
      <c r="AB23" s="8">
        <f>COUNTIFS('Prop G'!$H$124:$H$152,Auxiliar!AB$20,'Prop G'!$I$124:$I$152,Auxiliar!$B23)</f>
        <v>0</v>
      </c>
      <c r="AC23" s="8">
        <f>COUNTIFS('Prop G'!$H$124:$H$152,Auxiliar!AC$20,'Prop G'!$I$124:$I$152,Auxiliar!$B23)</f>
        <v>0</v>
      </c>
      <c r="AD23" s="8">
        <f>COUNTIFS('Prop G'!$H$124:$H$152,"",'Prop G'!$I$124:$I$152,Auxiliar!$B23)</f>
        <v>0</v>
      </c>
      <c r="AE23" s="8" t="e">
        <f>COUNTIFS(#REF!,Auxiliar!AE$20,#REF!,Auxiliar!$B23)</f>
        <v>#REF!</v>
      </c>
      <c r="AF23" s="8" t="e">
        <f>COUNTIFS(#REF!,Auxiliar!AF$20,#REF!,Auxiliar!$B23)</f>
        <v>#REF!</v>
      </c>
      <c r="AG23" s="8" t="e">
        <f>COUNTIFS(#REF!,Auxiliar!AG$20,#REF!,Auxiliar!$B23)</f>
        <v>#REF!</v>
      </c>
      <c r="AH23" s="8" t="e">
        <f>COUNTIFS(#REF!,"",#REF!,Auxiliar!$B23)</f>
        <v>#REF!</v>
      </c>
      <c r="AI23" s="8" t="e">
        <f>COUNTIFS(#REF!,Auxiliar!AI$20,#REF!,Auxiliar!$B23)</f>
        <v>#REF!</v>
      </c>
      <c r="AJ23" s="8" t="e">
        <f>COUNTIFS(#REF!,Auxiliar!AJ$20,#REF!,Auxiliar!$B23)</f>
        <v>#REF!</v>
      </c>
      <c r="AK23" s="8" t="e">
        <f>COUNTIFS(#REF!,Auxiliar!AK$20,#REF!,Auxiliar!$B23)</f>
        <v>#REF!</v>
      </c>
      <c r="AL23" s="8" t="e">
        <f>COUNTIFS(#REF!,"",#REF!,Auxiliar!$B23)</f>
        <v>#REF!</v>
      </c>
      <c r="AM23" s="8" t="e">
        <f>COUNTIFS(#REF!,Auxiliar!AM$20,#REF!,Auxiliar!$B23)</f>
        <v>#REF!</v>
      </c>
      <c r="AN23" s="8" t="e">
        <f>COUNTIFS(#REF!,Auxiliar!AN$20,#REF!,Auxiliar!$B23)</f>
        <v>#REF!</v>
      </c>
      <c r="AO23" s="8" t="e">
        <f>COUNTIFS(#REF!,Auxiliar!AO$20,#REF!,Auxiliar!$B23)</f>
        <v>#REF!</v>
      </c>
      <c r="AP23" s="8" t="e">
        <f>COUNTIFS(#REF!,"",#REF!,Auxiliar!$B23)</f>
        <v>#REF!</v>
      </c>
    </row>
    <row r="24" spans="2:42" x14ac:dyDescent="0.2">
      <c r="B24" s="39" t="s">
        <v>5</v>
      </c>
      <c r="C24" s="8">
        <f>COUNTIFS('Prop A'!$H$124:$H$152,Auxiliar!C$20,'Prop A'!$I$124:$I$152,Auxiliar!$B24)</f>
        <v>0</v>
      </c>
      <c r="D24" s="8">
        <f>COUNTIFS('Prop A'!$H$124:$H$152,Auxiliar!D$20,'Prop A'!$I$124:$I$152,Auxiliar!$B24)</f>
        <v>0</v>
      </c>
      <c r="E24" s="8">
        <f>COUNTIFS('Prop A'!$H$124:$H$152,Auxiliar!E$20,'Prop A'!$I$124:$I$152,Auxiliar!$B24)</f>
        <v>0</v>
      </c>
      <c r="F24" s="8">
        <f>COUNTIFS('Prop A'!$H$124:$H$152,"",'Prop A'!$I$124:$I$152,Auxiliar!$B24)</f>
        <v>0</v>
      </c>
      <c r="G24" s="8">
        <f>COUNTIFS('Prop B'!$H$124:$H$152,Auxiliar!G$20,'Prop B'!$I$124:$I$152,Auxiliar!$B24)</f>
        <v>0</v>
      </c>
      <c r="H24" s="8">
        <f>COUNTIFS('Prop B'!$H$124:$H$152,Auxiliar!H$20,'Prop B'!$I$124:$I$152,Auxiliar!$B24)</f>
        <v>3</v>
      </c>
      <c r="I24" s="8">
        <f>COUNTIFS('Prop B'!$H$124:$H$152,Auxiliar!I$20,'Prop B'!$I$124:$I$152,Auxiliar!$B24)</f>
        <v>0</v>
      </c>
      <c r="J24" s="8">
        <f>COUNTIFS('Prop B'!$H$124:$H$152,"",'Prop B'!$I$124:$I$152,Auxiliar!$B24)</f>
        <v>0</v>
      </c>
      <c r="K24" s="8">
        <f>COUNTIFS('Prop C'!$H$124:$H$152,Auxiliar!K$20,'Prop C'!$I$124:$I$152,Auxiliar!$B24)</f>
        <v>0</v>
      </c>
      <c r="L24" s="8">
        <f>COUNTIFS('Prop C'!$H$124:$H$152,Auxiliar!L$20,'Prop C'!$I$124:$I$152,Auxiliar!$B24)</f>
        <v>0</v>
      </c>
      <c r="M24" s="8">
        <f>COUNTIFS('Prop C'!$H$124:$H$152,Auxiliar!M$20,'Prop C'!$I$124:$I$152,Auxiliar!$B24)</f>
        <v>0</v>
      </c>
      <c r="N24" s="8">
        <f>COUNTIFS('Prop C'!$H$124:$H$152,"",'Prop C'!$I$124:$I$152,Auxiliar!$B24)</f>
        <v>0</v>
      </c>
      <c r="O24" s="8">
        <f>COUNTIFS('Prop D'!$H$124:$H$152,Auxiliar!O$20,'Prop D'!$I$124:$I$152,Auxiliar!$B24)</f>
        <v>0</v>
      </c>
      <c r="P24" s="8">
        <f>COUNTIFS('Prop D'!$H$124:$H$152,Auxiliar!P$20,'Prop D'!$I$124:$I$152,Auxiliar!$B24)</f>
        <v>6</v>
      </c>
      <c r="Q24" s="8">
        <f>COUNTIFS('Prop D'!$H$124:$H$152,Auxiliar!Q$20,'Prop D'!$I$124:$I$152,Auxiliar!$B24)</f>
        <v>0</v>
      </c>
      <c r="R24" s="8">
        <f>COUNTIFS('Prop D'!$H$124:$H$152,"",'Prop D'!$I$124:$I$152,Auxiliar!$B24)</f>
        <v>0</v>
      </c>
      <c r="S24" s="8">
        <f>COUNTIFS('Prop E'!$H$124:$H$152,Auxiliar!S$20,'Prop E'!$I$124:$I$152,Auxiliar!$B24)</f>
        <v>0</v>
      </c>
      <c r="T24" s="8">
        <f>COUNTIFS('Prop E'!$H$124:$H$152,Auxiliar!T$20,'Prop E'!$I$124:$I$152,Auxiliar!$B24)</f>
        <v>10</v>
      </c>
      <c r="U24" s="8">
        <f>COUNTIFS('Prop E'!$H$124:$H$152,Auxiliar!U$20,'Prop E'!$I$124:$I$152,Auxiliar!$B24)</f>
        <v>0</v>
      </c>
      <c r="V24" s="8">
        <f>COUNTIFS('Prop E'!$H$124:$H$152,"",'Prop E'!$I$124:$I$152,Auxiliar!$B24)</f>
        <v>0</v>
      </c>
      <c r="W24" s="8">
        <f>COUNTIFS('Prop F'!$H$124:$H$152,Auxiliar!W$20,'Prop F'!$I$124:$I$152,Auxiliar!$B24)</f>
        <v>0</v>
      </c>
      <c r="X24" s="8">
        <f>COUNTIFS('Prop F'!$H$124:$H$152,Auxiliar!X$20,'Prop F'!$I$124:$I$152,Auxiliar!$B24)</f>
        <v>2</v>
      </c>
      <c r="Y24" s="8">
        <f>COUNTIFS('Prop F'!$H$124:$H$152,Auxiliar!Y$20,'Prop F'!$I$124:$I$152,Auxiliar!$B24)</f>
        <v>0</v>
      </c>
      <c r="Z24" s="8">
        <f>COUNTIFS('Prop F'!$H$124:$H$152,"",'Prop F'!$I$124:$I$152,Auxiliar!$B24)</f>
        <v>0</v>
      </c>
      <c r="AA24" s="8">
        <f>COUNTIFS('Prop G'!$H$124:$H$152,Auxiliar!AA$20,'Prop G'!$I$124:$I$152,Auxiliar!$B24)</f>
        <v>0</v>
      </c>
      <c r="AB24" s="8">
        <f>COUNTIFS('Prop G'!$H$124:$H$152,Auxiliar!AB$20,'Prop G'!$I$124:$I$152,Auxiliar!$B24)</f>
        <v>2</v>
      </c>
      <c r="AC24" s="8">
        <f>COUNTIFS('Prop G'!$H$124:$H$152,Auxiliar!AC$20,'Prop G'!$I$124:$I$152,Auxiliar!$B24)</f>
        <v>0</v>
      </c>
      <c r="AD24" s="8">
        <f>COUNTIFS('Prop G'!$H$124:$H$152,"",'Prop G'!$I$124:$I$152,Auxiliar!$B24)</f>
        <v>0</v>
      </c>
      <c r="AE24" s="8" t="e">
        <f>COUNTIFS(#REF!,Auxiliar!AE$20,#REF!,Auxiliar!$B24)</f>
        <v>#REF!</v>
      </c>
      <c r="AF24" s="8" t="e">
        <f>COUNTIFS(#REF!,Auxiliar!AF$20,#REF!,Auxiliar!$B24)</f>
        <v>#REF!</v>
      </c>
      <c r="AG24" s="8" t="e">
        <f>COUNTIFS(#REF!,Auxiliar!AG$20,#REF!,Auxiliar!$B24)</f>
        <v>#REF!</v>
      </c>
      <c r="AH24" s="8" t="e">
        <f>COUNTIFS(#REF!,"",#REF!,Auxiliar!$B24)</f>
        <v>#REF!</v>
      </c>
      <c r="AI24" s="8" t="e">
        <f>COUNTIFS(#REF!,Auxiliar!AI$20,#REF!,Auxiliar!$B24)</f>
        <v>#REF!</v>
      </c>
      <c r="AJ24" s="8" t="e">
        <f>COUNTIFS(#REF!,Auxiliar!AJ$20,#REF!,Auxiliar!$B24)</f>
        <v>#REF!</v>
      </c>
      <c r="AK24" s="8" t="e">
        <f>COUNTIFS(#REF!,Auxiliar!AK$20,#REF!,Auxiliar!$B24)</f>
        <v>#REF!</v>
      </c>
      <c r="AL24" s="8" t="e">
        <f>COUNTIFS(#REF!,"",#REF!,Auxiliar!$B24)</f>
        <v>#REF!</v>
      </c>
      <c r="AM24" s="8" t="e">
        <f>COUNTIFS(#REF!,Auxiliar!AM$20,#REF!,Auxiliar!$B24)</f>
        <v>#REF!</v>
      </c>
      <c r="AN24" s="8" t="e">
        <f>COUNTIFS(#REF!,Auxiliar!AN$20,#REF!,Auxiliar!$B24)</f>
        <v>#REF!</v>
      </c>
      <c r="AO24" s="8" t="e">
        <f>COUNTIFS(#REF!,Auxiliar!AO$20,#REF!,Auxiliar!$B24)</f>
        <v>#REF!</v>
      </c>
      <c r="AP24" s="8" t="e">
        <f>COUNTIFS(#REF!,"",#REF!,Auxiliar!$B24)</f>
        <v>#REF!</v>
      </c>
    </row>
    <row r="25" spans="2:42" x14ac:dyDescent="0.2">
      <c r="B25" s="101"/>
    </row>
    <row r="26" spans="2:42" x14ac:dyDescent="0.2">
      <c r="B26" s="101" t="str">
        <f>'Prop A'!B152:E152</f>
        <v>Requisitos de Segurança da Informação</v>
      </c>
      <c r="G26" t="s">
        <v>213</v>
      </c>
      <c r="I26" t="s">
        <v>213</v>
      </c>
      <c r="K26" t="s">
        <v>213</v>
      </c>
      <c r="M26" t="s">
        <v>213</v>
      </c>
      <c r="O26" t="s">
        <v>213</v>
      </c>
      <c r="Q26" t="s">
        <v>213</v>
      </c>
      <c r="S26" t="s">
        <v>213</v>
      </c>
      <c r="U26" t="s">
        <v>213</v>
      </c>
      <c r="W26" t="s">
        <v>213</v>
      </c>
      <c r="Y26" t="s">
        <v>213</v>
      </c>
      <c r="AA26" t="s">
        <v>213</v>
      </c>
      <c r="AC26" t="s">
        <v>213</v>
      </c>
      <c r="AE26" t="s">
        <v>213</v>
      </c>
      <c r="AG26" t="s">
        <v>213</v>
      </c>
      <c r="AI26" t="s">
        <v>213</v>
      </c>
      <c r="AK26" t="s">
        <v>213</v>
      </c>
      <c r="AM26" t="s">
        <v>213</v>
      </c>
      <c r="AO26" t="s">
        <v>213</v>
      </c>
    </row>
    <row r="27" spans="2:42" x14ac:dyDescent="0.2">
      <c r="B27" s="101"/>
      <c r="C27" s="803" t="str">
        <f>'Prop A'!$E$8</f>
        <v>AMDOcs</v>
      </c>
      <c r="D27" s="804"/>
      <c r="E27" s="804"/>
      <c r="F27" s="805"/>
      <c r="G27" s="803" t="str">
        <f>'Prop B'!$E$8</f>
        <v>E&amp;Y/SAP</v>
      </c>
      <c r="H27" s="804"/>
      <c r="I27" s="804"/>
      <c r="J27" s="805"/>
      <c r="K27" s="803" t="str">
        <f>'Prop C'!$E$8</f>
        <v>SAS</v>
      </c>
      <c r="L27" s="804"/>
      <c r="M27" s="804"/>
      <c r="N27" s="805"/>
      <c r="O27" s="803" t="str">
        <f>'Prop D'!$E$8</f>
        <v>Telemont/HPE</v>
      </c>
      <c r="P27" s="804"/>
      <c r="Q27" s="804"/>
      <c r="R27" s="805"/>
      <c r="S27" s="803" t="str">
        <f>'Prop E'!$E$8</f>
        <v>Teradata</v>
      </c>
      <c r="T27" s="804"/>
      <c r="U27" s="804"/>
      <c r="V27" s="805"/>
      <c r="W27" s="803" t="str">
        <f>'Prop F'!$E$8</f>
        <v>Trópico/Enghouse</v>
      </c>
      <c r="X27" s="804"/>
      <c r="Y27" s="804"/>
      <c r="Z27" s="805"/>
      <c r="AA27" s="803" t="str">
        <f>'Prop G'!$E$8</f>
        <v>WeDo</v>
      </c>
      <c r="AB27" s="804"/>
      <c r="AC27" s="804"/>
      <c r="AD27" s="805"/>
      <c r="AE27" s="803" t="e">
        <f>#REF!</f>
        <v>#REF!</v>
      </c>
      <c r="AF27" s="804"/>
      <c r="AG27" s="804"/>
      <c r="AH27" s="805"/>
      <c r="AI27" s="803" t="e">
        <f>#REF!</f>
        <v>#REF!</v>
      </c>
      <c r="AJ27" s="804"/>
      <c r="AK27" s="804"/>
      <c r="AL27" s="805"/>
      <c r="AM27" s="803" t="e">
        <f>#REF!</f>
        <v>#REF!</v>
      </c>
      <c r="AN27" s="804"/>
      <c r="AO27" s="804"/>
      <c r="AP27" s="805"/>
    </row>
    <row r="28" spans="2:42" x14ac:dyDescent="0.2">
      <c r="B28" s="101"/>
      <c r="C28" s="156" t="s">
        <v>60</v>
      </c>
      <c r="D28" s="156" t="s">
        <v>61</v>
      </c>
      <c r="E28" s="156" t="s">
        <v>99</v>
      </c>
      <c r="F28" s="156" t="s">
        <v>210</v>
      </c>
      <c r="G28" s="156" t="s">
        <v>60</v>
      </c>
      <c r="H28" s="156" t="s">
        <v>61</v>
      </c>
      <c r="I28" s="156" t="s">
        <v>99</v>
      </c>
      <c r="J28" s="156" t="s">
        <v>210</v>
      </c>
      <c r="K28" s="156" t="s">
        <v>60</v>
      </c>
      <c r="L28" s="156" t="s">
        <v>61</v>
      </c>
      <c r="M28" s="156" t="s">
        <v>99</v>
      </c>
      <c r="N28" s="156" t="s">
        <v>210</v>
      </c>
      <c r="O28" s="156" t="s">
        <v>60</v>
      </c>
      <c r="P28" s="156" t="s">
        <v>61</v>
      </c>
      <c r="Q28" s="156" t="s">
        <v>99</v>
      </c>
      <c r="R28" s="156" t="s">
        <v>210</v>
      </c>
      <c r="S28" s="156" t="s">
        <v>60</v>
      </c>
      <c r="T28" s="156" t="s">
        <v>61</v>
      </c>
      <c r="U28" s="156" t="s">
        <v>99</v>
      </c>
      <c r="V28" s="156" t="s">
        <v>210</v>
      </c>
      <c r="W28" s="156" t="s">
        <v>60</v>
      </c>
      <c r="X28" s="156" t="s">
        <v>61</v>
      </c>
      <c r="Y28" s="156" t="s">
        <v>99</v>
      </c>
      <c r="Z28" s="156" t="s">
        <v>210</v>
      </c>
      <c r="AA28" s="156" t="s">
        <v>60</v>
      </c>
      <c r="AB28" s="156" t="s">
        <v>61</v>
      </c>
      <c r="AC28" s="156" t="s">
        <v>99</v>
      </c>
      <c r="AD28" s="156" t="s">
        <v>210</v>
      </c>
      <c r="AE28" s="156" t="s">
        <v>60</v>
      </c>
      <c r="AF28" s="156" t="s">
        <v>61</v>
      </c>
      <c r="AG28" s="156" t="s">
        <v>99</v>
      </c>
      <c r="AH28" s="156" t="s">
        <v>210</v>
      </c>
      <c r="AI28" s="156" t="s">
        <v>60</v>
      </c>
      <c r="AJ28" s="156" t="s">
        <v>61</v>
      </c>
      <c r="AK28" s="156" t="s">
        <v>99</v>
      </c>
      <c r="AL28" s="156" t="s">
        <v>210</v>
      </c>
      <c r="AM28" s="156" t="s">
        <v>60</v>
      </c>
      <c r="AN28" s="156" t="s">
        <v>61</v>
      </c>
      <c r="AO28" s="156" t="s">
        <v>99</v>
      </c>
      <c r="AP28" s="156" t="s">
        <v>210</v>
      </c>
    </row>
    <row r="29" spans="2:42" x14ac:dyDescent="0.2">
      <c r="B29" s="40" t="s">
        <v>16</v>
      </c>
      <c r="C29" s="8">
        <f>COUNTIFS('Prop A'!$H$153:$H$283,Auxiliar!C$28,'Prop A'!$I$153:$I$283,Auxiliar!$B29)</f>
        <v>0</v>
      </c>
      <c r="D29" s="8">
        <f>COUNTIFS('Prop A'!$H$153:$H$283,Auxiliar!D$28,'Prop A'!$I$153:$I$283,Auxiliar!$B29)</f>
        <v>0</v>
      </c>
      <c r="E29" s="8">
        <f>COUNTIFS('Prop A'!$H$153:$H$283,Auxiliar!E$28,'Prop A'!$I$153:$I$283,Auxiliar!$B29)</f>
        <v>0</v>
      </c>
      <c r="F29" s="8">
        <f>COUNTIFS('Prop A'!$H$153:$H$283,"",'Prop A'!$I$153:$I$283,Auxiliar!$B29)</f>
        <v>0</v>
      </c>
      <c r="G29" s="8">
        <f>COUNTIFS('Prop B'!$H$153:$H$283,Auxiliar!G$28,'Prop B'!$I$153:$I$283,Auxiliar!$B29)</f>
        <v>0</v>
      </c>
      <c r="H29" s="8">
        <f>COUNTIFS('Prop B'!$H$153:$H$283,Auxiliar!H$28,'Prop B'!$I$153:$I$283,Auxiliar!$B29)</f>
        <v>0</v>
      </c>
      <c r="I29" s="8">
        <f>COUNTIFS('Prop B'!$H$153:$H$283,Auxiliar!I$28,'Prop B'!$I$153:$I$283,Auxiliar!$B29)</f>
        <v>0</v>
      </c>
      <c r="J29" s="8">
        <f>COUNTIFS('Prop B'!$H$153:$H$283,"",'Prop B'!$I$153:$I$283,Auxiliar!$B29)</f>
        <v>0</v>
      </c>
      <c r="K29" s="8">
        <f>COUNTIFS('Prop C'!$H$153:$H$283,Auxiliar!K$28,'Prop C'!$I$153:$I$283,Auxiliar!$B29)</f>
        <v>0</v>
      </c>
      <c r="L29" s="8">
        <f>COUNTIFS('Prop C'!$H$153:$H$283,Auxiliar!L$28,'Prop C'!$I$153:$I$283,Auxiliar!$B29)</f>
        <v>0</v>
      </c>
      <c r="M29" s="8">
        <f>COUNTIFS('Prop C'!$H$153:$H$283,Auxiliar!M$28,'Prop C'!$I$153:$I$283,Auxiliar!$B29)</f>
        <v>0</v>
      </c>
      <c r="N29" s="8">
        <f>COUNTIFS('Prop C'!$H$153:$H$283,"",'Prop C'!$I$153:$I$283,Auxiliar!$B29)</f>
        <v>0</v>
      </c>
      <c r="O29" s="8">
        <f>COUNTIFS('Prop D'!$H$153:$H$283,Auxiliar!O$28,'Prop D'!$I$153:$I$283,Auxiliar!$B29)</f>
        <v>0</v>
      </c>
      <c r="P29" s="8">
        <f>COUNTIFS('Prop D'!$H$153:$H$283,Auxiliar!P$28,'Prop D'!$I$153:$I$283,Auxiliar!$B29)</f>
        <v>0</v>
      </c>
      <c r="Q29" s="8">
        <f>COUNTIFS('Prop D'!$H$153:$H$283,Auxiliar!Q$28,'Prop D'!$I$153:$I$283,Auxiliar!$B29)</f>
        <v>0</v>
      </c>
      <c r="R29" s="8">
        <f>COUNTIFS('Prop D'!$H$153:$H$283,"",'Prop D'!$I$153:$I$283,Auxiliar!$B29)</f>
        <v>0</v>
      </c>
      <c r="S29" s="8">
        <f>COUNTIFS('Prop E'!$H$153:$H$283,Auxiliar!S$28,'Prop E'!$I$153:$I$283,Auxiliar!$B29)</f>
        <v>0</v>
      </c>
      <c r="T29" s="8">
        <f>COUNTIFS('Prop E'!$H$153:$H$283,Auxiliar!T$28,'Prop E'!$I$153:$I$283,Auxiliar!$B29)</f>
        <v>0</v>
      </c>
      <c r="U29" s="8">
        <f>COUNTIFS('Prop E'!$H$153:$H$283,Auxiliar!U$28,'Prop E'!$I$153:$I$283,Auxiliar!$B29)</f>
        <v>0</v>
      </c>
      <c r="V29" s="8">
        <f>COUNTIFS('Prop E'!$H$153:$H$283,"",'Prop E'!$I$153:$I$283,Auxiliar!$B29)</f>
        <v>0</v>
      </c>
      <c r="W29" s="8">
        <f>COUNTIFS('Prop F'!$H$153:$H$283,Auxiliar!W$28,'Prop F'!$I$153:$I$283,Auxiliar!$B29)</f>
        <v>0</v>
      </c>
      <c r="X29" s="8">
        <f>COUNTIFS('Prop F'!$H$153:$H$283,Auxiliar!X$28,'Prop F'!$I$153:$I$283,Auxiliar!$B29)</f>
        <v>0</v>
      </c>
      <c r="Y29" s="8">
        <f>COUNTIFS('Prop F'!$H$153:$H$283,Auxiliar!Y$28,'Prop F'!$I$153:$I$283,Auxiliar!$B29)</f>
        <v>0</v>
      </c>
      <c r="Z29" s="8">
        <f>COUNTIFS('Prop F'!$H$153:$H$283,"",'Prop F'!$I$153:$I$283,Auxiliar!$B29)</f>
        <v>0</v>
      </c>
      <c r="AA29" s="8">
        <f>COUNTIFS('Prop G'!$H$153:$H$283,Auxiliar!AA$28,'Prop G'!$I$153:$I$283,Auxiliar!$B29)</f>
        <v>0</v>
      </c>
      <c r="AB29" s="8">
        <f>COUNTIFS('Prop G'!$H$153:$H$283,Auxiliar!AB$28,'Prop G'!$I$153:$I$283,Auxiliar!$B29)</f>
        <v>0</v>
      </c>
      <c r="AC29" s="8">
        <f>COUNTIFS('Prop G'!$H$153:$H$283,Auxiliar!AC$28,'Prop G'!$I$153:$I$283,Auxiliar!$B29)</f>
        <v>0</v>
      </c>
      <c r="AD29" s="8">
        <f>COUNTIFS('Prop G'!$H$153:$H$283,"",'Prop G'!$I$153:$I$283,Auxiliar!$B29)</f>
        <v>0</v>
      </c>
      <c r="AE29" s="8" t="e">
        <f>COUNTIFS(#REF!,Auxiliar!AE$28,#REF!,Auxiliar!$B29)</f>
        <v>#REF!</v>
      </c>
      <c r="AF29" s="8" t="e">
        <f>COUNTIFS(#REF!,Auxiliar!AF$28,#REF!,Auxiliar!$B29)</f>
        <v>#REF!</v>
      </c>
      <c r="AG29" s="8" t="e">
        <f>COUNTIFS(#REF!,Auxiliar!AG$28,#REF!,Auxiliar!$B29)</f>
        <v>#REF!</v>
      </c>
      <c r="AH29" s="8" t="e">
        <f>COUNTIFS(#REF!,"",#REF!,Auxiliar!$B29)</f>
        <v>#REF!</v>
      </c>
      <c r="AI29" s="8" t="e">
        <f>COUNTIFS(#REF!,Auxiliar!AI$28,#REF!,Auxiliar!$B29)</f>
        <v>#REF!</v>
      </c>
      <c r="AJ29" s="8" t="e">
        <f>COUNTIFS(#REF!,Auxiliar!AJ$28,#REF!,Auxiliar!$B29)</f>
        <v>#REF!</v>
      </c>
      <c r="AK29" s="8" t="e">
        <f>COUNTIFS(#REF!,Auxiliar!AK$28,#REF!,Auxiliar!$B29)</f>
        <v>#REF!</v>
      </c>
      <c r="AL29" s="8" t="e">
        <f>COUNTIFS(#REF!,"",#REF!,Auxiliar!$B29)</f>
        <v>#REF!</v>
      </c>
      <c r="AM29" s="8" t="e">
        <f>COUNTIFS(#REF!,Auxiliar!AM$28,#REF!,Auxiliar!$B29)</f>
        <v>#REF!</v>
      </c>
      <c r="AN29" s="8" t="e">
        <f>COUNTIFS(#REF!,Auxiliar!AN$28,#REF!,Auxiliar!$B29)</f>
        <v>#REF!</v>
      </c>
      <c r="AO29" s="8" t="e">
        <f>COUNTIFS(#REF!,Auxiliar!AO$28,#REF!,Auxiliar!$B29)</f>
        <v>#REF!</v>
      </c>
      <c r="AP29" s="8" t="e">
        <f>COUNTIFS(#REF!,"",#REF!,Auxiliar!$B29)</f>
        <v>#REF!</v>
      </c>
    </row>
    <row r="30" spans="2:42" x14ac:dyDescent="0.2">
      <c r="B30" s="40" t="s">
        <v>4</v>
      </c>
      <c r="C30" s="8">
        <f>COUNTIFS('Prop A'!$H$153:$H$283,Auxiliar!C$28,'Prop A'!$I$153:$I$283,Auxiliar!$B30)</f>
        <v>0</v>
      </c>
      <c r="D30" s="8">
        <f>COUNTIFS('Prop A'!$H$153:$H$283,Auxiliar!D$28,'Prop A'!$I$153:$I$283,Auxiliar!$B30)</f>
        <v>124</v>
      </c>
      <c r="E30" s="8">
        <f>COUNTIFS('Prop A'!$H$153:$H$283,Auxiliar!E$28,'Prop A'!$I$153:$I$283,Auxiliar!$B30)</f>
        <v>0</v>
      </c>
      <c r="F30" s="8">
        <f>COUNTIFS('Prop A'!$H$153:$H$283,"",'Prop A'!$I$153:$I$283,Auxiliar!$B30)</f>
        <v>0</v>
      </c>
      <c r="G30" s="8">
        <f>COUNTIFS('Prop B'!$H$153:$H$283,Auxiliar!G$28,'Prop B'!$I$153:$I$283,Auxiliar!$B30)</f>
        <v>0</v>
      </c>
      <c r="H30" s="8">
        <f>COUNTIFS('Prop B'!$H$153:$H$283,Auxiliar!H$28,'Prop B'!$I$153:$I$283,Auxiliar!$B30)</f>
        <v>127</v>
      </c>
      <c r="I30" s="8">
        <f>COUNTIFS('Prop B'!$H$153:$H$283,Auxiliar!I$28,'Prop B'!$I$153:$I$283,Auxiliar!$B30)</f>
        <v>0</v>
      </c>
      <c r="J30" s="8">
        <f>COUNTIFS('Prop B'!$H$153:$H$283,"",'Prop B'!$I$153:$I$283,Auxiliar!$B30)</f>
        <v>0</v>
      </c>
      <c r="K30" s="8">
        <f>COUNTIFS('Prop C'!$H$153:$H$283,Auxiliar!K$28,'Prop C'!$I$153:$I$283,Auxiliar!$B30)</f>
        <v>0</v>
      </c>
      <c r="L30" s="8">
        <f>COUNTIFS('Prop C'!$H$153:$H$283,Auxiliar!L$28,'Prop C'!$I$153:$I$283,Auxiliar!$B30)</f>
        <v>130</v>
      </c>
      <c r="M30" s="8">
        <f>COUNTIFS('Prop C'!$H$153:$H$283,Auxiliar!M$28,'Prop C'!$I$153:$I$283,Auxiliar!$B30)</f>
        <v>0</v>
      </c>
      <c r="N30" s="8">
        <f>COUNTIFS('Prop C'!$H$153:$H$283,"",'Prop C'!$I$153:$I$283,Auxiliar!$B30)</f>
        <v>0</v>
      </c>
      <c r="O30" s="8">
        <f>COUNTIFS('Prop D'!$H$153:$H$283,Auxiliar!O$28,'Prop D'!$I$153:$I$283,Auxiliar!$B30)</f>
        <v>0</v>
      </c>
      <c r="P30" s="8">
        <f>COUNTIFS('Prop D'!$H$153:$H$283,Auxiliar!P$28,'Prop D'!$I$153:$I$283,Auxiliar!$B30)</f>
        <v>53</v>
      </c>
      <c r="Q30" s="8">
        <f>COUNTIFS('Prop D'!$H$153:$H$283,Auxiliar!Q$28,'Prop D'!$I$153:$I$283,Auxiliar!$B30)</f>
        <v>0</v>
      </c>
      <c r="R30" s="8">
        <f>COUNTIFS('Prop D'!$H$153:$H$283,"",'Prop D'!$I$153:$I$283,Auxiliar!$B30)</f>
        <v>0</v>
      </c>
      <c r="S30" s="8">
        <f>COUNTIFS('Prop E'!$H$153:$H$283,Auxiliar!S$28,'Prop E'!$I$153:$I$283,Auxiliar!$B30)</f>
        <v>0</v>
      </c>
      <c r="T30" s="8">
        <f>COUNTIFS('Prop E'!$H$153:$H$283,Auxiliar!T$28,'Prop E'!$I$153:$I$283,Auxiliar!$B30)</f>
        <v>127</v>
      </c>
      <c r="U30" s="8">
        <f>COUNTIFS('Prop E'!$H$153:$H$283,Auxiliar!U$28,'Prop E'!$I$153:$I$283,Auxiliar!$B30)</f>
        <v>0</v>
      </c>
      <c r="V30" s="8">
        <f>COUNTIFS('Prop E'!$H$153:$H$283,"",'Prop E'!$I$153:$I$283,Auxiliar!$B30)</f>
        <v>0</v>
      </c>
      <c r="W30" s="8">
        <f>COUNTIFS('Prop F'!$H$153:$H$283,Auxiliar!W$28,'Prop F'!$I$153:$I$283,Auxiliar!$B30)</f>
        <v>0</v>
      </c>
      <c r="X30" s="8">
        <f>COUNTIFS('Prop F'!$H$153:$H$283,Auxiliar!X$28,'Prop F'!$I$153:$I$283,Auxiliar!$B30)</f>
        <v>128</v>
      </c>
      <c r="Y30" s="8">
        <f>COUNTIFS('Prop F'!$H$153:$H$283,Auxiliar!Y$28,'Prop F'!$I$153:$I$283,Auxiliar!$B30)</f>
        <v>0</v>
      </c>
      <c r="Z30" s="8">
        <f>COUNTIFS('Prop F'!$H$153:$H$283,"",'Prop F'!$I$153:$I$283,Auxiliar!$B30)</f>
        <v>0</v>
      </c>
      <c r="AA30" s="8">
        <f>COUNTIFS('Prop G'!$H$153:$H$283,Auxiliar!AA$28,'Prop G'!$I$153:$I$283,Auxiliar!$B30)</f>
        <v>0</v>
      </c>
      <c r="AB30" s="8">
        <f>COUNTIFS('Prop G'!$H$153:$H$283,Auxiliar!AB$28,'Prop G'!$I$153:$I$283,Auxiliar!$B30)</f>
        <v>125</v>
      </c>
      <c r="AC30" s="8">
        <f>COUNTIFS('Prop G'!$H$153:$H$283,Auxiliar!AC$28,'Prop G'!$I$153:$I$283,Auxiliar!$B30)</f>
        <v>0</v>
      </c>
      <c r="AD30" s="8">
        <f>COUNTIFS('Prop G'!$H$153:$H$283,"",'Prop G'!$I$153:$I$283,Auxiliar!$B30)</f>
        <v>0</v>
      </c>
      <c r="AE30" s="8" t="e">
        <f>COUNTIFS(#REF!,Auxiliar!AE$28,#REF!,Auxiliar!$B30)</f>
        <v>#REF!</v>
      </c>
      <c r="AF30" s="8" t="e">
        <f>COUNTIFS(#REF!,Auxiliar!AF$28,#REF!,Auxiliar!$B30)</f>
        <v>#REF!</v>
      </c>
      <c r="AG30" s="8" t="e">
        <f>COUNTIFS(#REF!,Auxiliar!AG$28,#REF!,Auxiliar!$B30)</f>
        <v>#REF!</v>
      </c>
      <c r="AH30" s="8" t="e">
        <f>COUNTIFS(#REF!,"",#REF!,Auxiliar!$B30)</f>
        <v>#REF!</v>
      </c>
      <c r="AI30" s="8" t="e">
        <f>COUNTIFS(#REF!,Auxiliar!AI$28,#REF!,Auxiliar!$B30)</f>
        <v>#REF!</v>
      </c>
      <c r="AJ30" s="8" t="e">
        <f>COUNTIFS(#REF!,Auxiliar!AJ$28,#REF!,Auxiliar!$B30)</f>
        <v>#REF!</v>
      </c>
      <c r="AK30" s="8" t="e">
        <f>COUNTIFS(#REF!,Auxiliar!AK$28,#REF!,Auxiliar!$B30)</f>
        <v>#REF!</v>
      </c>
      <c r="AL30" s="8" t="e">
        <f>COUNTIFS(#REF!,"",#REF!,Auxiliar!$B30)</f>
        <v>#REF!</v>
      </c>
      <c r="AM30" s="8" t="e">
        <f>COUNTIFS(#REF!,Auxiliar!AM$28,#REF!,Auxiliar!$B30)</f>
        <v>#REF!</v>
      </c>
      <c r="AN30" s="8" t="e">
        <f>COUNTIFS(#REF!,Auxiliar!AN$28,#REF!,Auxiliar!$B30)</f>
        <v>#REF!</v>
      </c>
      <c r="AO30" s="8" t="e">
        <f>COUNTIFS(#REF!,Auxiliar!AO$28,#REF!,Auxiliar!$B30)</f>
        <v>#REF!</v>
      </c>
      <c r="AP30" s="8" t="e">
        <f>COUNTIFS(#REF!,"",#REF!,Auxiliar!$B30)</f>
        <v>#REF!</v>
      </c>
    </row>
    <row r="31" spans="2:42" x14ac:dyDescent="0.2">
      <c r="B31" s="39" t="s">
        <v>17</v>
      </c>
      <c r="C31" s="8">
        <f>COUNTIFS('Prop A'!$H$153:$H$283,Auxiliar!C$28,'Prop A'!$I$153:$I$283,Auxiliar!$B31)</f>
        <v>0</v>
      </c>
      <c r="D31" s="8">
        <f>COUNTIFS('Prop A'!$H$153:$H$283,Auxiliar!D$28,'Prop A'!$I$153:$I$283,Auxiliar!$B31)</f>
        <v>6</v>
      </c>
      <c r="E31" s="8">
        <f>COUNTIFS('Prop A'!$H$153:$H$283,Auxiliar!E$28,'Prop A'!$I$153:$I$283,Auxiliar!$B31)</f>
        <v>0</v>
      </c>
      <c r="F31" s="8">
        <f>COUNTIFS('Prop A'!$H$153:$H$283,"",'Prop A'!$I$153:$I$283,Auxiliar!$B31)</f>
        <v>0</v>
      </c>
      <c r="G31" s="8">
        <f>COUNTIFS('Prop B'!$H$153:$H$283,Auxiliar!G$28,'Prop B'!$I$153:$I$283,Auxiliar!$B31)</f>
        <v>0</v>
      </c>
      <c r="H31" s="8">
        <f>COUNTIFS('Prop B'!$H$153:$H$283,Auxiliar!H$28,'Prop B'!$I$153:$I$283,Auxiliar!$B31)</f>
        <v>2</v>
      </c>
      <c r="I31" s="8">
        <f>COUNTIFS('Prop B'!$H$153:$H$283,Auxiliar!I$28,'Prop B'!$I$153:$I$283,Auxiliar!$B31)</f>
        <v>0</v>
      </c>
      <c r="J31" s="8">
        <f>COUNTIFS('Prop B'!$H$153:$H$283,"",'Prop B'!$I$153:$I$283,Auxiliar!$B31)</f>
        <v>0</v>
      </c>
      <c r="K31" s="8">
        <f>COUNTIFS('Prop C'!$H$153:$H$283,Auxiliar!K$28,'Prop C'!$I$153:$I$283,Auxiliar!$B31)</f>
        <v>0</v>
      </c>
      <c r="L31" s="8">
        <f>COUNTIFS('Prop C'!$H$153:$H$283,Auxiliar!L$28,'Prop C'!$I$153:$I$283,Auxiliar!$B31)</f>
        <v>0</v>
      </c>
      <c r="M31" s="8">
        <f>COUNTIFS('Prop C'!$H$153:$H$283,Auxiliar!M$28,'Prop C'!$I$153:$I$283,Auxiliar!$B31)</f>
        <v>0</v>
      </c>
      <c r="N31" s="8">
        <f>COUNTIFS('Prop C'!$H$153:$H$283,"",'Prop C'!$I$153:$I$283,Auxiliar!$B31)</f>
        <v>0</v>
      </c>
      <c r="O31" s="8">
        <f>COUNTIFS('Prop D'!$H$153:$H$283,Auxiliar!O$28,'Prop D'!$I$153:$I$283,Auxiliar!$B31)</f>
        <v>0</v>
      </c>
      <c r="P31" s="8">
        <f>COUNTIFS('Prop D'!$H$153:$H$283,Auxiliar!P$28,'Prop D'!$I$153:$I$283,Auxiliar!$B31)</f>
        <v>0</v>
      </c>
      <c r="Q31" s="8">
        <f>COUNTIFS('Prop D'!$H$153:$H$283,Auxiliar!Q$28,'Prop D'!$I$153:$I$283,Auxiliar!$B31)</f>
        <v>0</v>
      </c>
      <c r="R31" s="8">
        <f>COUNTIFS('Prop D'!$H$153:$H$283,"",'Prop D'!$I$153:$I$283,Auxiliar!$B31)</f>
        <v>0</v>
      </c>
      <c r="S31" s="8">
        <f>COUNTIFS('Prop E'!$H$153:$H$283,Auxiliar!S$28,'Prop E'!$I$153:$I$283,Auxiliar!$B31)</f>
        <v>0</v>
      </c>
      <c r="T31" s="8">
        <f>COUNTIFS('Prop E'!$H$153:$H$283,Auxiliar!T$28,'Prop E'!$I$153:$I$283,Auxiliar!$B31)</f>
        <v>0</v>
      </c>
      <c r="U31" s="8">
        <f>COUNTIFS('Prop E'!$H$153:$H$283,Auxiliar!U$28,'Prop E'!$I$153:$I$283,Auxiliar!$B31)</f>
        <v>0</v>
      </c>
      <c r="V31" s="8">
        <f>COUNTIFS('Prop E'!$H$153:$H$283,"",'Prop E'!$I$153:$I$283,Auxiliar!$B31)</f>
        <v>0</v>
      </c>
      <c r="W31" s="8">
        <f>COUNTIFS('Prop F'!$H$153:$H$283,Auxiliar!W$28,'Prop F'!$I$153:$I$283,Auxiliar!$B31)</f>
        <v>0</v>
      </c>
      <c r="X31" s="8">
        <f>COUNTIFS('Prop F'!$H$153:$H$283,Auxiliar!X$28,'Prop F'!$I$153:$I$283,Auxiliar!$B31)</f>
        <v>1</v>
      </c>
      <c r="Y31" s="8">
        <f>COUNTIFS('Prop F'!$H$153:$H$283,Auxiliar!Y$28,'Prop F'!$I$153:$I$283,Auxiliar!$B31)</f>
        <v>0</v>
      </c>
      <c r="Z31" s="8">
        <f>COUNTIFS('Prop F'!$H$153:$H$283,"",'Prop F'!$I$153:$I$283,Auxiliar!$B31)</f>
        <v>0</v>
      </c>
      <c r="AA31" s="8">
        <f>COUNTIFS('Prop G'!$H$153:$H$283,Auxiliar!AA$28,'Prop G'!$I$153:$I$283,Auxiliar!$B31)</f>
        <v>0</v>
      </c>
      <c r="AB31" s="8">
        <f>COUNTIFS('Prop G'!$H$153:$H$283,Auxiliar!AB$28,'Prop G'!$I$153:$I$283,Auxiliar!$B31)</f>
        <v>5</v>
      </c>
      <c r="AC31" s="8">
        <f>COUNTIFS('Prop G'!$H$153:$H$283,Auxiliar!AC$28,'Prop G'!$I$153:$I$283,Auxiliar!$B31)</f>
        <v>0</v>
      </c>
      <c r="AD31" s="8">
        <f>COUNTIFS('Prop G'!$H$153:$H$283,"",'Prop G'!$I$153:$I$283,Auxiliar!$B31)</f>
        <v>0</v>
      </c>
      <c r="AE31" s="8" t="e">
        <f>COUNTIFS(#REF!,Auxiliar!AE$28,#REF!,Auxiliar!$B31)</f>
        <v>#REF!</v>
      </c>
      <c r="AF31" s="8" t="e">
        <f>COUNTIFS(#REF!,Auxiliar!AF$28,#REF!,Auxiliar!$B31)</f>
        <v>#REF!</v>
      </c>
      <c r="AG31" s="8" t="e">
        <f>COUNTIFS(#REF!,Auxiliar!AG$28,#REF!,Auxiliar!$B31)</f>
        <v>#REF!</v>
      </c>
      <c r="AH31" s="8" t="e">
        <f>COUNTIFS(#REF!,"",#REF!,Auxiliar!$B31)</f>
        <v>#REF!</v>
      </c>
      <c r="AI31" s="8" t="e">
        <f>COUNTIFS(#REF!,Auxiliar!AI$28,#REF!,Auxiliar!$B31)</f>
        <v>#REF!</v>
      </c>
      <c r="AJ31" s="8" t="e">
        <f>COUNTIFS(#REF!,Auxiliar!AJ$28,#REF!,Auxiliar!$B31)</f>
        <v>#REF!</v>
      </c>
      <c r="AK31" s="8" t="e">
        <f>COUNTIFS(#REF!,Auxiliar!AK$28,#REF!,Auxiliar!$B31)</f>
        <v>#REF!</v>
      </c>
      <c r="AL31" s="8" t="e">
        <f>COUNTIFS(#REF!,"",#REF!,Auxiliar!$B31)</f>
        <v>#REF!</v>
      </c>
      <c r="AM31" s="8" t="e">
        <f>COUNTIFS(#REF!,Auxiliar!AM$28,#REF!,Auxiliar!$B31)</f>
        <v>#REF!</v>
      </c>
      <c r="AN31" s="8" t="e">
        <f>COUNTIFS(#REF!,Auxiliar!AN$28,#REF!,Auxiliar!$B31)</f>
        <v>#REF!</v>
      </c>
      <c r="AO31" s="8" t="e">
        <f>COUNTIFS(#REF!,Auxiliar!AO$28,#REF!,Auxiliar!$B31)</f>
        <v>#REF!</v>
      </c>
      <c r="AP31" s="8" t="e">
        <f>COUNTIFS(#REF!,"",#REF!,Auxiliar!$B31)</f>
        <v>#REF!</v>
      </c>
    </row>
    <row r="32" spans="2:42" x14ac:dyDescent="0.2">
      <c r="B32" s="39" t="s">
        <v>5</v>
      </c>
      <c r="C32" s="8">
        <f>COUNTIFS('Prop A'!$H$153:$H$283,Auxiliar!C$28,'Prop A'!$I$153:$I$283,Auxiliar!$B32)</f>
        <v>0</v>
      </c>
      <c r="D32" s="8">
        <f>COUNTIFS('Prop A'!$H$153:$H$283,Auxiliar!D$28,'Prop A'!$I$153:$I$283,Auxiliar!$B32)</f>
        <v>0</v>
      </c>
      <c r="E32" s="8">
        <f>COUNTIFS('Prop A'!$H$153:$H$283,Auxiliar!E$28,'Prop A'!$I$153:$I$283,Auxiliar!$B32)</f>
        <v>0</v>
      </c>
      <c r="F32" s="8">
        <f>COUNTIFS('Prop A'!$H$153:$H$283,"",'Prop A'!$I$153:$I$283,Auxiliar!$B32)</f>
        <v>0</v>
      </c>
      <c r="G32" s="8">
        <f>COUNTIFS('Prop B'!$H$153:$H$283,Auxiliar!G$28,'Prop B'!$I$153:$I$283,Auxiliar!$B32)</f>
        <v>0</v>
      </c>
      <c r="H32" s="8">
        <f>COUNTIFS('Prop B'!$H$153:$H$283,Auxiliar!H$28,'Prop B'!$I$153:$I$283,Auxiliar!$B32)</f>
        <v>1</v>
      </c>
      <c r="I32" s="8">
        <f>COUNTIFS('Prop B'!$H$153:$H$283,Auxiliar!I$28,'Prop B'!$I$153:$I$283,Auxiliar!$B32)</f>
        <v>0</v>
      </c>
      <c r="J32" s="8">
        <f>COUNTIFS('Prop B'!$H$153:$H$283,"",'Prop B'!$I$153:$I$283,Auxiliar!$B32)</f>
        <v>0</v>
      </c>
      <c r="K32" s="8">
        <f>COUNTIFS('Prop C'!$H$153:$H$283,Auxiliar!K$28,'Prop C'!$I$153:$I$283,Auxiliar!$B32)</f>
        <v>0</v>
      </c>
      <c r="L32" s="8">
        <f>COUNTIFS('Prop C'!$H$153:$H$283,Auxiliar!L$28,'Prop C'!$I$153:$I$283,Auxiliar!$B32)</f>
        <v>0</v>
      </c>
      <c r="M32" s="8">
        <f>COUNTIFS('Prop C'!$H$153:$H$283,Auxiliar!M$28,'Prop C'!$I$153:$I$283,Auxiliar!$B32)</f>
        <v>0</v>
      </c>
      <c r="N32" s="8">
        <f>COUNTIFS('Prop C'!$H$153:$H$283,"",'Prop C'!$I$153:$I$283,Auxiliar!$B32)</f>
        <v>0</v>
      </c>
      <c r="O32" s="8">
        <f>COUNTIFS('Prop D'!$H$153:$H$283,Auxiliar!O$28,'Prop D'!$I$153:$I$283,Auxiliar!$B32)</f>
        <v>0</v>
      </c>
      <c r="P32" s="8">
        <f>COUNTIFS('Prop D'!$H$153:$H$283,Auxiliar!P$28,'Prop D'!$I$153:$I$283,Auxiliar!$B32)</f>
        <v>77</v>
      </c>
      <c r="Q32" s="8">
        <f>COUNTIFS('Prop D'!$H$153:$H$283,Auxiliar!Q$28,'Prop D'!$I$153:$I$283,Auxiliar!$B32)</f>
        <v>0</v>
      </c>
      <c r="R32" s="8">
        <f>COUNTIFS('Prop D'!$H$153:$H$283,"",'Prop D'!$I$153:$I$283,Auxiliar!$B32)</f>
        <v>0</v>
      </c>
      <c r="S32" s="8">
        <f>COUNTIFS('Prop E'!$H$153:$H$283,Auxiliar!S$28,'Prop E'!$I$153:$I$283,Auxiliar!$B32)</f>
        <v>0</v>
      </c>
      <c r="T32" s="8">
        <f>COUNTIFS('Prop E'!$H$153:$H$283,Auxiliar!T$28,'Prop E'!$I$153:$I$283,Auxiliar!$B32)</f>
        <v>3</v>
      </c>
      <c r="U32" s="8">
        <f>COUNTIFS('Prop E'!$H$153:$H$283,Auxiliar!U$28,'Prop E'!$I$153:$I$283,Auxiliar!$B32)</f>
        <v>0</v>
      </c>
      <c r="V32" s="8">
        <f>COUNTIFS('Prop E'!$H$153:$H$283,"",'Prop E'!$I$153:$I$283,Auxiliar!$B32)</f>
        <v>0</v>
      </c>
      <c r="W32" s="8">
        <f>COUNTIFS('Prop F'!$H$153:$H$283,Auxiliar!W$28,'Prop F'!$I$153:$I$283,Auxiliar!$B32)</f>
        <v>0</v>
      </c>
      <c r="X32" s="8">
        <f>COUNTIFS('Prop F'!$H$153:$H$283,Auxiliar!X$28,'Prop F'!$I$153:$I$283,Auxiliar!$B32)</f>
        <v>1</v>
      </c>
      <c r="Y32" s="8">
        <f>COUNTIFS('Prop F'!$H$153:$H$283,Auxiliar!Y$28,'Prop F'!$I$153:$I$283,Auxiliar!$B32)</f>
        <v>0</v>
      </c>
      <c r="Z32" s="8">
        <f>COUNTIFS('Prop F'!$H$153:$H$283,"",'Prop F'!$I$153:$I$283,Auxiliar!$B32)</f>
        <v>0</v>
      </c>
      <c r="AA32" s="8">
        <f>COUNTIFS('Prop G'!$H$153:$H$283,Auxiliar!AA$28,'Prop G'!$I$153:$I$283,Auxiliar!$B32)</f>
        <v>0</v>
      </c>
      <c r="AB32" s="8">
        <f>COUNTIFS('Prop G'!$H$153:$H$283,Auxiliar!AB$28,'Prop G'!$I$153:$I$283,Auxiliar!$B32)</f>
        <v>0</v>
      </c>
      <c r="AC32" s="8">
        <f>COUNTIFS('Prop G'!$H$153:$H$283,Auxiliar!AC$28,'Prop G'!$I$153:$I$283,Auxiliar!$B32)</f>
        <v>0</v>
      </c>
      <c r="AD32" s="8">
        <f>COUNTIFS('Prop G'!$H$153:$H$283,"",'Prop G'!$I$153:$I$283,Auxiliar!$B32)</f>
        <v>0</v>
      </c>
      <c r="AE32" s="8" t="e">
        <f>COUNTIFS(#REF!,Auxiliar!AE$28,#REF!,Auxiliar!$B32)</f>
        <v>#REF!</v>
      </c>
      <c r="AF32" s="8" t="e">
        <f>COUNTIFS(#REF!,Auxiliar!AF$28,#REF!,Auxiliar!$B32)</f>
        <v>#REF!</v>
      </c>
      <c r="AG32" s="8" t="e">
        <f>COUNTIFS(#REF!,Auxiliar!AG$28,#REF!,Auxiliar!$B32)</f>
        <v>#REF!</v>
      </c>
      <c r="AH32" s="8" t="e">
        <f>COUNTIFS(#REF!,"",#REF!,Auxiliar!$B32)</f>
        <v>#REF!</v>
      </c>
      <c r="AI32" s="8" t="e">
        <f>COUNTIFS(#REF!,Auxiliar!AI$28,#REF!,Auxiliar!$B32)</f>
        <v>#REF!</v>
      </c>
      <c r="AJ32" s="8" t="e">
        <f>COUNTIFS(#REF!,Auxiliar!AJ$28,#REF!,Auxiliar!$B32)</f>
        <v>#REF!</v>
      </c>
      <c r="AK32" s="8" t="e">
        <f>COUNTIFS(#REF!,Auxiliar!AK$28,#REF!,Auxiliar!$B32)</f>
        <v>#REF!</v>
      </c>
      <c r="AL32" s="8" t="e">
        <f>COUNTIFS(#REF!,"",#REF!,Auxiliar!$B32)</f>
        <v>#REF!</v>
      </c>
      <c r="AM32" s="8" t="e">
        <f>COUNTIFS(#REF!,Auxiliar!AM$28,#REF!,Auxiliar!$B32)</f>
        <v>#REF!</v>
      </c>
      <c r="AN32" s="8" t="e">
        <f>COUNTIFS(#REF!,Auxiliar!AN$28,#REF!,Auxiliar!$B32)</f>
        <v>#REF!</v>
      </c>
      <c r="AO32" s="8" t="e">
        <f>COUNTIFS(#REF!,Auxiliar!AO$28,#REF!,Auxiliar!$B32)</f>
        <v>#REF!</v>
      </c>
      <c r="AP32" s="8" t="e">
        <f>COUNTIFS(#REF!,"",#REF!,Auxiliar!$B32)</f>
        <v>#REF!</v>
      </c>
    </row>
    <row r="33" spans="2:42" x14ac:dyDescent="0.2">
      <c r="B33" s="101"/>
    </row>
    <row r="34" spans="2:42" x14ac:dyDescent="0.2">
      <c r="B34" s="101" t="str">
        <f>'Prop A'!B283:E283</f>
        <v>Requisitos de Monitoração e Controle</v>
      </c>
      <c r="G34" t="s">
        <v>213</v>
      </c>
      <c r="I34" t="s">
        <v>213</v>
      </c>
      <c r="K34" t="s">
        <v>213</v>
      </c>
      <c r="M34" t="s">
        <v>213</v>
      </c>
      <c r="O34" t="s">
        <v>213</v>
      </c>
      <c r="Q34" t="s">
        <v>213</v>
      </c>
      <c r="S34" t="s">
        <v>213</v>
      </c>
      <c r="U34" t="s">
        <v>213</v>
      </c>
      <c r="W34" t="s">
        <v>213</v>
      </c>
      <c r="Y34" t="s">
        <v>213</v>
      </c>
      <c r="AA34" t="s">
        <v>213</v>
      </c>
      <c r="AC34" t="s">
        <v>213</v>
      </c>
      <c r="AE34" t="s">
        <v>213</v>
      </c>
      <c r="AG34" t="s">
        <v>213</v>
      </c>
      <c r="AI34" t="s">
        <v>213</v>
      </c>
      <c r="AK34" t="s">
        <v>213</v>
      </c>
      <c r="AM34" t="s">
        <v>213</v>
      </c>
      <c r="AO34" t="s">
        <v>213</v>
      </c>
    </row>
    <row r="35" spans="2:42" x14ac:dyDescent="0.2">
      <c r="B35" s="101"/>
      <c r="C35" s="803" t="str">
        <f>'Prop A'!$E$8</f>
        <v>AMDOcs</v>
      </c>
      <c r="D35" s="804"/>
      <c r="E35" s="804"/>
      <c r="F35" s="805"/>
      <c r="G35" s="803" t="str">
        <f>'Prop B'!$E$8</f>
        <v>E&amp;Y/SAP</v>
      </c>
      <c r="H35" s="804"/>
      <c r="I35" s="804"/>
      <c r="J35" s="805"/>
      <c r="K35" s="803" t="str">
        <f>'Prop C'!$E$8</f>
        <v>SAS</v>
      </c>
      <c r="L35" s="804"/>
      <c r="M35" s="804"/>
      <c r="N35" s="805"/>
      <c r="O35" s="803" t="str">
        <f>'Prop D'!$E$8</f>
        <v>Telemont/HPE</v>
      </c>
      <c r="P35" s="804"/>
      <c r="Q35" s="804"/>
      <c r="R35" s="805"/>
      <c r="S35" s="803" t="str">
        <f>'Prop E'!$E$8</f>
        <v>Teradata</v>
      </c>
      <c r="T35" s="804"/>
      <c r="U35" s="804"/>
      <c r="V35" s="805"/>
      <c r="W35" s="803" t="str">
        <f>'Prop F'!$E$8</f>
        <v>Trópico/Enghouse</v>
      </c>
      <c r="X35" s="804"/>
      <c r="Y35" s="804"/>
      <c r="Z35" s="805"/>
      <c r="AA35" s="803" t="str">
        <f>'Prop G'!$E$8</f>
        <v>WeDo</v>
      </c>
      <c r="AB35" s="804"/>
      <c r="AC35" s="804"/>
      <c r="AD35" s="805"/>
      <c r="AE35" s="803" t="e">
        <f>#REF!</f>
        <v>#REF!</v>
      </c>
      <c r="AF35" s="804"/>
      <c r="AG35" s="804"/>
      <c r="AH35" s="805"/>
      <c r="AI35" s="803" t="e">
        <f>#REF!</f>
        <v>#REF!</v>
      </c>
      <c r="AJ35" s="804"/>
      <c r="AK35" s="804"/>
      <c r="AL35" s="805"/>
      <c r="AM35" s="803" t="e">
        <f>#REF!</f>
        <v>#REF!</v>
      </c>
      <c r="AN35" s="804"/>
      <c r="AO35" s="804"/>
      <c r="AP35" s="805"/>
    </row>
    <row r="36" spans="2:42" x14ac:dyDescent="0.2">
      <c r="B36" s="101"/>
      <c r="C36" s="156" t="s">
        <v>60</v>
      </c>
      <c r="D36" s="156" t="s">
        <v>61</v>
      </c>
      <c r="E36" s="156" t="s">
        <v>99</v>
      </c>
      <c r="F36" s="156" t="s">
        <v>210</v>
      </c>
      <c r="G36" s="156" t="s">
        <v>60</v>
      </c>
      <c r="H36" s="156" t="s">
        <v>61</v>
      </c>
      <c r="I36" s="156" t="s">
        <v>99</v>
      </c>
      <c r="J36" s="156" t="s">
        <v>210</v>
      </c>
      <c r="K36" s="156" t="s">
        <v>60</v>
      </c>
      <c r="L36" s="156" t="s">
        <v>61</v>
      </c>
      <c r="M36" s="156" t="s">
        <v>99</v>
      </c>
      <c r="N36" s="156" t="s">
        <v>210</v>
      </c>
      <c r="O36" s="156" t="s">
        <v>60</v>
      </c>
      <c r="P36" s="156" t="s">
        <v>61</v>
      </c>
      <c r="Q36" s="156" t="s">
        <v>99</v>
      </c>
      <c r="R36" s="156" t="s">
        <v>210</v>
      </c>
      <c r="S36" s="156" t="s">
        <v>60</v>
      </c>
      <c r="T36" s="156" t="s">
        <v>61</v>
      </c>
      <c r="U36" s="156" t="s">
        <v>99</v>
      </c>
      <c r="V36" s="156" t="s">
        <v>210</v>
      </c>
      <c r="W36" s="156" t="s">
        <v>60</v>
      </c>
      <c r="X36" s="156" t="s">
        <v>61</v>
      </c>
      <c r="Y36" s="156" t="s">
        <v>99</v>
      </c>
      <c r="Z36" s="156" t="s">
        <v>210</v>
      </c>
      <c r="AA36" s="156" t="s">
        <v>60</v>
      </c>
      <c r="AB36" s="156" t="s">
        <v>61</v>
      </c>
      <c r="AC36" s="156" t="s">
        <v>99</v>
      </c>
      <c r="AD36" s="156" t="s">
        <v>210</v>
      </c>
      <c r="AE36" s="156" t="s">
        <v>60</v>
      </c>
      <c r="AF36" s="156" t="s">
        <v>61</v>
      </c>
      <c r="AG36" s="156" t="s">
        <v>99</v>
      </c>
      <c r="AH36" s="156" t="s">
        <v>210</v>
      </c>
      <c r="AI36" s="156" t="s">
        <v>60</v>
      </c>
      <c r="AJ36" s="156" t="s">
        <v>61</v>
      </c>
      <c r="AK36" s="156" t="s">
        <v>99</v>
      </c>
      <c r="AL36" s="156" t="s">
        <v>210</v>
      </c>
      <c r="AM36" s="156" t="s">
        <v>60</v>
      </c>
      <c r="AN36" s="156" t="s">
        <v>61</v>
      </c>
      <c r="AO36" s="156" t="s">
        <v>99</v>
      </c>
      <c r="AP36" s="156" t="s">
        <v>210</v>
      </c>
    </row>
    <row r="37" spans="2:42" x14ac:dyDescent="0.2">
      <c r="B37" s="40" t="s">
        <v>16</v>
      </c>
      <c r="C37" s="8">
        <f>COUNTIFS('Prop A'!$H$284:$H$288,Auxiliar!C$36,'Prop A'!$I$284:$I$288,Auxiliar!$B37)</f>
        <v>0</v>
      </c>
      <c r="D37" s="8">
        <f>COUNTIFS('Prop A'!$H$284:$H$288,Auxiliar!D$36,'Prop A'!$I$284:$I$288,Auxiliar!$B37)</f>
        <v>0</v>
      </c>
      <c r="E37" s="8">
        <f>COUNTIFS('Prop A'!$H$284:$H$288,Auxiliar!E$36,'Prop A'!$I$284:$I$288,Auxiliar!$B37)</f>
        <v>0</v>
      </c>
      <c r="F37" s="8">
        <f>COUNTIFS('Prop A'!$H$284:$H$288,"",'Prop A'!$I$284:$I$288,Auxiliar!$B37)</f>
        <v>0</v>
      </c>
      <c r="G37" s="8">
        <f>COUNTIFS('Prop B'!$H$284:$H$288,Auxiliar!G$36,'Prop B'!$I$284:$I$288,Auxiliar!$B37)</f>
        <v>0</v>
      </c>
      <c r="H37" s="8">
        <f>COUNTIFS('Prop B'!$H$284:$H$288,Auxiliar!H$36,'Prop B'!$I$284:$I$288,Auxiliar!$B37)</f>
        <v>0</v>
      </c>
      <c r="I37" s="8">
        <f>COUNTIFS('Prop B'!$H$284:$H$288,Auxiliar!I$36,'Prop B'!$I$284:$I$288,Auxiliar!$B37)</f>
        <v>0</v>
      </c>
      <c r="J37" s="8">
        <f>COUNTIFS('Prop B'!$H$284:$H$288,"",'Prop B'!$I$284:$I$288,Auxiliar!$B37)</f>
        <v>0</v>
      </c>
      <c r="K37" s="8">
        <f>COUNTIFS('Prop C'!$H$284:$H$288,Auxiliar!K$36,'Prop C'!$I$284:$I$288,Auxiliar!$B37)</f>
        <v>0</v>
      </c>
      <c r="L37" s="8">
        <f>COUNTIFS('Prop C'!$H$284:$H$288,Auxiliar!L$36,'Prop C'!$I$284:$I$288,Auxiliar!$B37)</f>
        <v>0</v>
      </c>
      <c r="M37" s="8">
        <f>COUNTIFS('Prop C'!$H$284:$H$288,Auxiliar!M$36,'Prop C'!$I$284:$I$288,Auxiliar!$B37)</f>
        <v>0</v>
      </c>
      <c r="N37" s="8">
        <f>COUNTIFS('Prop C'!$H$284:$H$288,"",'Prop C'!$I$284:$I$288,Auxiliar!$B37)</f>
        <v>0</v>
      </c>
      <c r="O37" s="8">
        <f>COUNTIFS('Prop D'!$H$284:$H$288,Auxiliar!O$36,'Prop D'!$I$284:$I$288,Auxiliar!$B37)</f>
        <v>0</v>
      </c>
      <c r="P37" s="8">
        <f>COUNTIFS('Prop D'!$H$284:$H$288,Auxiliar!P$36,'Prop D'!$I$284:$I$288,Auxiliar!$B37)</f>
        <v>0</v>
      </c>
      <c r="Q37" s="8">
        <f>COUNTIFS('Prop D'!$H$284:$H$288,Auxiliar!Q$36,'Prop D'!$I$284:$I$288,Auxiliar!$B37)</f>
        <v>0</v>
      </c>
      <c r="R37" s="8">
        <f>COUNTIFS('Prop D'!$H$284:$H$288,"",'Prop D'!$I$284:$I$288,Auxiliar!$B37)</f>
        <v>0</v>
      </c>
      <c r="S37" s="8">
        <f>COUNTIFS('Prop E'!$H$284:$H$288,Auxiliar!S$36,'Prop E'!$I$284:$I$288,Auxiliar!$B37)</f>
        <v>0</v>
      </c>
      <c r="T37" s="8">
        <f>COUNTIFS('Prop E'!$H$284:$H$288,Auxiliar!T$36,'Prop E'!$I$284:$I$288,Auxiliar!$B37)</f>
        <v>0</v>
      </c>
      <c r="U37" s="8">
        <f>COUNTIFS('Prop E'!$H$284:$H$288,Auxiliar!U$36,'Prop E'!$I$284:$I$288,Auxiliar!$B37)</f>
        <v>0</v>
      </c>
      <c r="V37" s="8">
        <f>COUNTIFS('Prop E'!$H$284:$H$288,"",'Prop E'!$I$284:$I$288,Auxiliar!$B37)</f>
        <v>0</v>
      </c>
      <c r="W37" s="8">
        <f>COUNTIFS('Prop F'!$H$284:$H$288,Auxiliar!W$36,'Prop F'!$I$284:$I$288,Auxiliar!$B37)</f>
        <v>0</v>
      </c>
      <c r="X37" s="8">
        <f>COUNTIFS('Prop F'!$H$284:$H$288,Auxiliar!X$36,'Prop F'!$I$284:$I$288,Auxiliar!$B37)</f>
        <v>0</v>
      </c>
      <c r="Y37" s="8">
        <f>COUNTIFS('Prop F'!$H$284:$H$288,Auxiliar!Y$36,'Prop F'!$I$284:$I$288,Auxiliar!$B37)</f>
        <v>0</v>
      </c>
      <c r="Z37" s="8">
        <f>COUNTIFS('Prop F'!$H$284:$H$288,"",'Prop F'!$I$284:$I$288,Auxiliar!$B37)</f>
        <v>0</v>
      </c>
      <c r="AA37" s="8">
        <f>COUNTIFS('Prop G'!$H$284:$H$288,Auxiliar!AA$36,'Prop G'!$I$284:$I$288,Auxiliar!$B37)</f>
        <v>0</v>
      </c>
      <c r="AB37" s="8">
        <f>COUNTIFS('Prop G'!$H$284:$H$288,Auxiliar!AB$36,'Prop G'!$I$284:$I$288,Auxiliar!$B37)</f>
        <v>0</v>
      </c>
      <c r="AC37" s="8">
        <f>COUNTIFS('Prop G'!$H$284:$H$288,Auxiliar!AC$36,'Prop G'!$I$284:$I$288,Auxiliar!$B37)</f>
        <v>0</v>
      </c>
      <c r="AD37" s="8">
        <f>COUNTIFS('Prop G'!$H$284:$H$288,"",'Prop G'!$I$284:$I$288,Auxiliar!$B37)</f>
        <v>0</v>
      </c>
      <c r="AE37" s="8" t="e">
        <f>COUNTIFS(#REF!,Auxiliar!AE$36,#REF!,Auxiliar!$B37)</f>
        <v>#REF!</v>
      </c>
      <c r="AF37" s="8" t="e">
        <f>COUNTIFS(#REF!,Auxiliar!AF$36,#REF!,Auxiliar!$B37)</f>
        <v>#REF!</v>
      </c>
      <c r="AG37" s="8" t="e">
        <f>COUNTIFS(#REF!,Auxiliar!AG$36,#REF!,Auxiliar!$B37)</f>
        <v>#REF!</v>
      </c>
      <c r="AH37" s="8" t="e">
        <f>COUNTIFS(#REF!,"",#REF!,Auxiliar!$B37)</f>
        <v>#REF!</v>
      </c>
      <c r="AI37" s="8" t="e">
        <f>COUNTIFS(#REF!,Auxiliar!AI$36,#REF!,Auxiliar!$B37)</f>
        <v>#REF!</v>
      </c>
      <c r="AJ37" s="8">
        <f>COUNTIFS('Prop A'!$H$284:$H$288,Auxiliar!AJ$36,'Prop A'!$I$284:$I$288,Auxiliar!$B37)</f>
        <v>0</v>
      </c>
      <c r="AK37" s="8">
        <f>COUNTIFS('Prop A'!$H$284:$H$288,Auxiliar!AK$36,'Prop A'!$I$284:$I$288,Auxiliar!$B37)</f>
        <v>0</v>
      </c>
      <c r="AL37" s="8" t="e">
        <f>COUNTIFS(#REF!,"",#REF!,Auxiliar!$B37)</f>
        <v>#REF!</v>
      </c>
      <c r="AM37" s="8" t="e">
        <f>COUNTIFS(#REF!,Auxiliar!AM$36,#REF!,Auxiliar!$B37)</f>
        <v>#REF!</v>
      </c>
      <c r="AN37" s="8" t="e">
        <f>COUNTIFS(#REF!,Auxiliar!AN$36,#REF!,Auxiliar!$B37)</f>
        <v>#REF!</v>
      </c>
      <c r="AO37" s="8" t="e">
        <f>COUNTIFS(#REF!,Auxiliar!AO$36,#REF!,Auxiliar!$B37)</f>
        <v>#REF!</v>
      </c>
      <c r="AP37" s="8" t="e">
        <f>COUNTIFS(#REF!,"",#REF!,Auxiliar!$B37)</f>
        <v>#REF!</v>
      </c>
    </row>
    <row r="38" spans="2:42" x14ac:dyDescent="0.2">
      <c r="B38" s="40" t="s">
        <v>4</v>
      </c>
      <c r="C38" s="8">
        <f>COUNTIFS('Prop A'!$H$284:$H$288,Auxiliar!C$36,'Prop A'!$I$284:$I$288,Auxiliar!$B38)</f>
        <v>0</v>
      </c>
      <c r="D38" s="8">
        <f>COUNTIFS('Prop A'!$H$284:$H$288,Auxiliar!D$36,'Prop A'!$I$284:$I$288,Auxiliar!$B38)</f>
        <v>3</v>
      </c>
      <c r="E38" s="8">
        <f>COUNTIFS('Prop A'!$H$284:$H$288,Auxiliar!E$36,'Prop A'!$I$284:$I$288,Auxiliar!$B38)</f>
        <v>0</v>
      </c>
      <c r="F38" s="8">
        <f>COUNTIFS('Prop A'!$H$284:$H$288,"",'Prop A'!$I$284:$I$288,Auxiliar!$B38)</f>
        <v>0</v>
      </c>
      <c r="G38" s="8">
        <f>COUNTIFS('Prop B'!$H$284:$H$288,Auxiliar!G$36,'Prop B'!$I$284:$I$288,Auxiliar!$B38)</f>
        <v>0</v>
      </c>
      <c r="H38" s="8">
        <f>COUNTIFS('Prop B'!$H$284:$H$288,Auxiliar!H$36,'Prop B'!$I$284:$I$288,Auxiliar!$B38)</f>
        <v>4</v>
      </c>
      <c r="I38" s="8">
        <f>COUNTIFS('Prop B'!$H$284:$H$288,Auxiliar!I$36,'Prop B'!$I$284:$I$288,Auxiliar!$B38)</f>
        <v>0</v>
      </c>
      <c r="J38" s="8">
        <f>COUNTIFS('Prop B'!$H$284:$H$288,"",'Prop B'!$I$284:$I$288,Auxiliar!$B38)</f>
        <v>0</v>
      </c>
      <c r="K38" s="8">
        <f>COUNTIFS('Prop C'!$H$284:$H$288,Auxiliar!K$36,'Prop C'!$I$284:$I$288,Auxiliar!$B38)</f>
        <v>0</v>
      </c>
      <c r="L38" s="8">
        <f>COUNTIFS('Prop C'!$H$284:$H$288,Auxiliar!L$36,'Prop C'!$I$284:$I$288,Auxiliar!$B38)</f>
        <v>4</v>
      </c>
      <c r="M38" s="8">
        <f>COUNTIFS('Prop C'!$H$284:$H$288,Auxiliar!M$36,'Prop C'!$I$284:$I$288,Auxiliar!$B38)</f>
        <v>0</v>
      </c>
      <c r="N38" s="8">
        <f>COUNTIFS('Prop C'!$H$284:$H$288,"",'Prop C'!$I$284:$I$288,Auxiliar!$B38)</f>
        <v>0</v>
      </c>
      <c r="O38" s="8">
        <f>COUNTIFS('Prop D'!$H$284:$H$288,Auxiliar!O$36,'Prop D'!$I$284:$I$288,Auxiliar!$B38)</f>
        <v>0</v>
      </c>
      <c r="P38" s="8">
        <f>COUNTIFS('Prop D'!$H$284:$H$288,Auxiliar!P$36,'Prop D'!$I$284:$I$288,Auxiliar!$B38)</f>
        <v>4</v>
      </c>
      <c r="Q38" s="8">
        <f>COUNTIFS('Prop D'!$H$284:$H$288,Auxiliar!Q$36,'Prop D'!$I$284:$I$288,Auxiliar!$B38)</f>
        <v>0</v>
      </c>
      <c r="R38" s="8">
        <f>COUNTIFS('Prop D'!$H$284:$H$288,"",'Prop D'!$I$284:$I$288,Auxiliar!$B38)</f>
        <v>0</v>
      </c>
      <c r="S38" s="8">
        <f>COUNTIFS('Prop E'!$H$284:$H$288,Auxiliar!S$36,'Prop E'!$I$284:$I$288,Auxiliar!$B38)</f>
        <v>0</v>
      </c>
      <c r="T38" s="8">
        <f>COUNTIFS('Prop E'!$H$284:$H$288,Auxiliar!T$36,'Prop E'!$I$284:$I$288,Auxiliar!$B38)</f>
        <v>1</v>
      </c>
      <c r="U38" s="8">
        <f>COUNTIFS('Prop E'!$H$284:$H$288,Auxiliar!U$36,'Prop E'!$I$284:$I$288,Auxiliar!$B38)</f>
        <v>0</v>
      </c>
      <c r="V38" s="8">
        <f>COUNTIFS('Prop E'!$H$284:$H$288,"",'Prop E'!$I$284:$I$288,Auxiliar!$B38)</f>
        <v>0</v>
      </c>
      <c r="W38" s="8">
        <f>COUNTIFS('Prop F'!$H$284:$H$288,Auxiliar!W$36,'Prop F'!$I$284:$I$288,Auxiliar!$B38)</f>
        <v>0</v>
      </c>
      <c r="X38" s="8">
        <f>COUNTIFS('Prop F'!$H$284:$H$288,Auxiliar!X$36,'Prop F'!$I$284:$I$288,Auxiliar!$B38)</f>
        <v>4</v>
      </c>
      <c r="Y38" s="8">
        <f>COUNTIFS('Prop F'!$H$284:$H$288,Auxiliar!Y$36,'Prop F'!$I$284:$I$288,Auxiliar!$B38)</f>
        <v>0</v>
      </c>
      <c r="Z38" s="8">
        <f>COUNTIFS('Prop F'!$H$284:$H$288,"",'Prop F'!$I$284:$I$288,Auxiliar!$B38)</f>
        <v>0</v>
      </c>
      <c r="AA38" s="8">
        <f>COUNTIFS('Prop G'!$H$284:$H$288,Auxiliar!AA$36,'Prop G'!$I$284:$I$288,Auxiliar!$B38)</f>
        <v>0</v>
      </c>
      <c r="AB38" s="8">
        <f>COUNTIFS('Prop G'!$H$284:$H$288,Auxiliar!AB$36,'Prop G'!$I$284:$I$288,Auxiliar!$B38)</f>
        <v>3</v>
      </c>
      <c r="AC38" s="8">
        <f>COUNTIFS('Prop G'!$H$284:$H$288,Auxiliar!AC$36,'Prop G'!$I$284:$I$288,Auxiliar!$B38)</f>
        <v>0</v>
      </c>
      <c r="AD38" s="8">
        <f>COUNTIFS('Prop G'!$H$284:$H$288,"",'Prop G'!$I$284:$I$288,Auxiliar!$B38)</f>
        <v>0</v>
      </c>
      <c r="AE38" s="8" t="e">
        <f>COUNTIFS(#REF!,Auxiliar!AE$36,#REF!,Auxiliar!$B38)</f>
        <v>#REF!</v>
      </c>
      <c r="AF38" s="8" t="e">
        <f>COUNTIFS(#REF!,Auxiliar!AF$36,#REF!,Auxiliar!$B38)</f>
        <v>#REF!</v>
      </c>
      <c r="AG38" s="8" t="e">
        <f>COUNTIFS(#REF!,Auxiliar!AG$36,#REF!,Auxiliar!$B38)</f>
        <v>#REF!</v>
      </c>
      <c r="AH38" s="8" t="e">
        <f>COUNTIFS(#REF!,"",#REF!,Auxiliar!$B38)</f>
        <v>#REF!</v>
      </c>
      <c r="AI38" s="8">
        <f>COUNTIFS('Prop A'!$H$284:$H$288,Auxiliar!AI$36,'Prop A'!$I$284:$I$288,Auxiliar!$B38)</f>
        <v>0</v>
      </c>
      <c r="AJ38" s="8">
        <f>COUNTIFS('Prop A'!$H$284:$H$288,Auxiliar!AJ$36,'Prop A'!$I$284:$I$288,Auxiliar!$B38)</f>
        <v>3</v>
      </c>
      <c r="AK38" s="8">
        <f>COUNTIFS('Prop A'!$H$284:$H$288,Auxiliar!AK$36,'Prop A'!$I$284:$I$288,Auxiliar!$B38)</f>
        <v>0</v>
      </c>
      <c r="AL38" s="8" t="e">
        <f>COUNTIFS(#REF!,"",#REF!,Auxiliar!$B38)</f>
        <v>#REF!</v>
      </c>
      <c r="AM38" s="8" t="e">
        <f>COUNTIFS(#REF!,Auxiliar!AM$36,#REF!,Auxiliar!$B38)</f>
        <v>#REF!</v>
      </c>
      <c r="AN38" s="8" t="e">
        <f>COUNTIFS(#REF!,Auxiliar!AN$36,#REF!,Auxiliar!$B38)</f>
        <v>#REF!</v>
      </c>
      <c r="AO38" s="8" t="e">
        <f>COUNTIFS(#REF!,Auxiliar!AO$36,#REF!,Auxiliar!$B38)</f>
        <v>#REF!</v>
      </c>
      <c r="AP38" s="8" t="e">
        <f>COUNTIFS(#REF!,"",#REF!,Auxiliar!$B38)</f>
        <v>#REF!</v>
      </c>
    </row>
    <row r="39" spans="2:42" x14ac:dyDescent="0.2">
      <c r="B39" s="39" t="s">
        <v>17</v>
      </c>
      <c r="C39" s="8">
        <f>COUNTIFS('Prop A'!$H$284:$H$288,Auxiliar!C$36,'Prop A'!$I$284:$I$288,Auxiliar!$B39)</f>
        <v>0</v>
      </c>
      <c r="D39" s="8">
        <f>COUNTIFS('Prop A'!$H$284:$H$288,Auxiliar!D$36,'Prop A'!$I$284:$I$288,Auxiliar!$B39)</f>
        <v>1</v>
      </c>
      <c r="E39" s="8">
        <f>COUNTIFS('Prop A'!$H$284:$H$288,Auxiliar!E$36,'Prop A'!$I$284:$I$288,Auxiliar!$B39)</f>
        <v>0</v>
      </c>
      <c r="F39" s="8">
        <f>COUNTIFS('Prop A'!$H$284:$H$288,"",'Prop A'!$I$284:$I$288,Auxiliar!$B39)</f>
        <v>0</v>
      </c>
      <c r="G39" s="8">
        <f>COUNTIFS('Prop B'!$H$284:$H$288,Auxiliar!G$36,'Prop B'!$I$284:$I$288,Auxiliar!$B39)</f>
        <v>0</v>
      </c>
      <c r="H39" s="8">
        <f>COUNTIFS('Prop B'!$H$284:$H$288,Auxiliar!H$36,'Prop B'!$I$284:$I$288,Auxiliar!$B39)</f>
        <v>0</v>
      </c>
      <c r="I39" s="8">
        <f>COUNTIFS('Prop B'!$H$284:$H$288,Auxiliar!I$36,'Prop B'!$I$284:$I$288,Auxiliar!$B39)</f>
        <v>0</v>
      </c>
      <c r="J39" s="8">
        <f>COUNTIFS('Prop B'!$H$284:$H$288,"",'Prop B'!$I$284:$I$288,Auxiliar!$B39)</f>
        <v>0</v>
      </c>
      <c r="K39" s="8">
        <f>COUNTIFS('Prop C'!$H$284:$H$288,Auxiliar!K$36,'Prop C'!$I$284:$I$288,Auxiliar!$B39)</f>
        <v>0</v>
      </c>
      <c r="L39" s="8">
        <f>COUNTIFS('Prop C'!$H$284:$H$288,Auxiliar!L$36,'Prop C'!$I$284:$I$288,Auxiliar!$B39)</f>
        <v>0</v>
      </c>
      <c r="M39" s="8">
        <f>COUNTIFS('Prop C'!$H$284:$H$288,Auxiliar!M$36,'Prop C'!$I$284:$I$288,Auxiliar!$B39)</f>
        <v>0</v>
      </c>
      <c r="N39" s="8">
        <f>COUNTIFS('Prop C'!$H$284:$H$288,"",'Prop C'!$I$284:$I$288,Auxiliar!$B39)</f>
        <v>0</v>
      </c>
      <c r="O39" s="8">
        <f>COUNTIFS('Prop D'!$H$284:$H$288,Auxiliar!O$36,'Prop D'!$I$284:$I$288,Auxiliar!$B39)</f>
        <v>0</v>
      </c>
      <c r="P39" s="8">
        <f>COUNTIFS('Prop D'!$H$284:$H$288,Auxiliar!P$36,'Prop D'!$I$284:$I$288,Auxiliar!$B39)</f>
        <v>0</v>
      </c>
      <c r="Q39" s="8">
        <f>COUNTIFS('Prop D'!$H$284:$H$288,Auxiliar!Q$36,'Prop D'!$I$284:$I$288,Auxiliar!$B39)</f>
        <v>0</v>
      </c>
      <c r="R39" s="8">
        <f>COUNTIFS('Prop D'!$H$284:$H$288,"",'Prop D'!$I$284:$I$288,Auxiliar!$B39)</f>
        <v>0</v>
      </c>
      <c r="S39" s="8">
        <f>COUNTIFS('Prop E'!$H$284:$H$288,Auxiliar!S$36,'Prop E'!$I$284:$I$288,Auxiliar!$B39)</f>
        <v>0</v>
      </c>
      <c r="T39" s="8">
        <f>COUNTIFS('Prop E'!$H$284:$H$288,Auxiliar!T$36,'Prop E'!$I$284:$I$288,Auxiliar!$B39)</f>
        <v>0</v>
      </c>
      <c r="U39" s="8">
        <f>COUNTIFS('Prop E'!$H$284:$H$288,Auxiliar!U$36,'Prop E'!$I$284:$I$288,Auxiliar!$B39)</f>
        <v>0</v>
      </c>
      <c r="V39" s="8">
        <f>COUNTIFS('Prop E'!$H$284:$H$288,"",'Prop E'!$I$284:$I$288,Auxiliar!$B39)</f>
        <v>0</v>
      </c>
      <c r="W39" s="8">
        <f>COUNTIFS('Prop F'!$H$284:$H$288,Auxiliar!W$36,'Prop F'!$I$284:$I$288,Auxiliar!$B39)</f>
        <v>0</v>
      </c>
      <c r="X39" s="8">
        <f>COUNTIFS('Prop F'!$H$284:$H$288,Auxiliar!X$36,'Prop F'!$I$284:$I$288,Auxiliar!$B39)</f>
        <v>0</v>
      </c>
      <c r="Y39" s="8">
        <f>COUNTIFS('Prop F'!$H$284:$H$288,Auxiliar!Y$36,'Prop F'!$I$284:$I$288,Auxiliar!$B39)</f>
        <v>0</v>
      </c>
      <c r="Z39" s="8">
        <f>COUNTIFS('Prop F'!$H$284:$H$288,"",'Prop F'!$I$284:$I$288,Auxiliar!$B39)</f>
        <v>0</v>
      </c>
      <c r="AA39" s="8">
        <f>COUNTIFS('Prop G'!$H$284:$H$288,Auxiliar!AA$36,'Prop G'!$I$284:$I$288,Auxiliar!$B39)</f>
        <v>0</v>
      </c>
      <c r="AB39" s="8">
        <f>COUNTIFS('Prop G'!$H$284:$H$288,Auxiliar!AB$36,'Prop G'!$I$284:$I$288,Auxiliar!$B39)</f>
        <v>1</v>
      </c>
      <c r="AC39" s="8">
        <f>COUNTIFS('Prop G'!$H$284:$H$288,Auxiliar!AC$36,'Prop G'!$I$284:$I$288,Auxiliar!$B39)</f>
        <v>0</v>
      </c>
      <c r="AD39" s="8">
        <f>COUNTIFS('Prop G'!$H$284:$H$288,"",'Prop G'!$I$284:$I$288,Auxiliar!$B39)</f>
        <v>0</v>
      </c>
      <c r="AE39" s="8" t="e">
        <f>COUNTIFS(#REF!,Auxiliar!AE$36,#REF!,Auxiliar!$B39)</f>
        <v>#REF!</v>
      </c>
      <c r="AF39" s="8" t="e">
        <f>COUNTIFS(#REF!,Auxiliar!AF$36,#REF!,Auxiliar!$B39)</f>
        <v>#REF!</v>
      </c>
      <c r="AG39" s="8" t="e">
        <f>COUNTIFS(#REF!,Auxiliar!AG$36,#REF!,Auxiliar!$B39)</f>
        <v>#REF!</v>
      </c>
      <c r="AH39" s="8" t="e">
        <f>COUNTIFS(#REF!,"",#REF!,Auxiliar!$B39)</f>
        <v>#REF!</v>
      </c>
      <c r="AI39" s="8">
        <f>COUNTIFS('Prop A'!$H$284:$H$288,Auxiliar!AI$36,'Prop A'!$I$284:$I$288,Auxiliar!$B39)</f>
        <v>0</v>
      </c>
      <c r="AJ39" s="8">
        <f>COUNTIFS('Prop A'!$H$284:$H$288,Auxiliar!AJ$36,'Prop A'!$I$284:$I$288,Auxiliar!$B39)</f>
        <v>1</v>
      </c>
      <c r="AK39" s="8">
        <f>COUNTIFS('Prop A'!$H$284:$H$288,Auxiliar!AK$36,'Prop A'!$I$284:$I$288,Auxiliar!$B39)</f>
        <v>0</v>
      </c>
      <c r="AL39" s="8" t="e">
        <f>COUNTIFS(#REF!,"",#REF!,Auxiliar!$B39)</f>
        <v>#REF!</v>
      </c>
      <c r="AM39" s="8" t="e">
        <f>COUNTIFS(#REF!,Auxiliar!AM$36,#REF!,Auxiliar!$B39)</f>
        <v>#REF!</v>
      </c>
      <c r="AN39" s="8" t="e">
        <f>COUNTIFS(#REF!,Auxiliar!AN$36,#REF!,Auxiliar!$B39)</f>
        <v>#REF!</v>
      </c>
      <c r="AO39" s="8" t="e">
        <f>COUNTIFS(#REF!,Auxiliar!AO$36,#REF!,Auxiliar!$B39)</f>
        <v>#REF!</v>
      </c>
      <c r="AP39" s="8" t="e">
        <f>COUNTIFS(#REF!,"",#REF!,Auxiliar!$B39)</f>
        <v>#REF!</v>
      </c>
    </row>
    <row r="40" spans="2:42" x14ac:dyDescent="0.2">
      <c r="B40" s="39" t="s">
        <v>5</v>
      </c>
      <c r="C40" s="8">
        <f>COUNTIFS('Prop A'!$H$284:$H$288,Auxiliar!C$36,'Prop A'!$I$284:$I$288,Auxiliar!$B40)</f>
        <v>0</v>
      </c>
      <c r="D40" s="8">
        <f>COUNTIFS('Prop A'!$H$284:$H$288,Auxiliar!D$36,'Prop A'!$I$284:$I$288,Auxiliar!$B40)</f>
        <v>0</v>
      </c>
      <c r="E40" s="8">
        <f>COUNTIFS('Prop A'!$H$284:$H$288,Auxiliar!E$36,'Prop A'!$I$284:$I$288,Auxiliar!$B40)</f>
        <v>0</v>
      </c>
      <c r="F40" s="8">
        <f>COUNTIFS('Prop A'!$H$284:$H$288,"",'Prop A'!$I$284:$I$288,Auxiliar!$B40)</f>
        <v>0</v>
      </c>
      <c r="G40" s="8">
        <f>COUNTIFS('Prop B'!$H$284:$H$288,Auxiliar!G$36,'Prop B'!$I$284:$I$288,Auxiliar!$B40)</f>
        <v>0</v>
      </c>
      <c r="H40" s="8">
        <f>COUNTIFS('Prop B'!$H$284:$H$288,Auxiliar!H$36,'Prop B'!$I$284:$I$288,Auxiliar!$B40)</f>
        <v>0</v>
      </c>
      <c r="I40" s="8">
        <f>COUNTIFS('Prop B'!$H$284:$H$288,Auxiliar!I$36,'Prop B'!$I$284:$I$288,Auxiliar!$B40)</f>
        <v>0</v>
      </c>
      <c r="J40" s="8">
        <f>COUNTIFS('Prop B'!$H$284:$H$288,"",'Prop B'!$I$284:$I$288,Auxiliar!$B40)</f>
        <v>0</v>
      </c>
      <c r="K40" s="8">
        <f>COUNTIFS('Prop C'!$H$284:$H$288,Auxiliar!K$36,'Prop C'!$I$284:$I$288,Auxiliar!$B40)</f>
        <v>0</v>
      </c>
      <c r="L40" s="8">
        <f>COUNTIFS('Prop C'!$H$284:$H$288,Auxiliar!L$36,'Prop C'!$I$284:$I$288,Auxiliar!$B40)</f>
        <v>0</v>
      </c>
      <c r="M40" s="8">
        <f>COUNTIFS('Prop C'!$H$284:$H$288,Auxiliar!M$36,'Prop C'!$I$284:$I$288,Auxiliar!$B40)</f>
        <v>0</v>
      </c>
      <c r="N40" s="8">
        <f>COUNTIFS('Prop C'!$H$284:$H$288,"",'Prop C'!$I$284:$I$288,Auxiliar!$B40)</f>
        <v>0</v>
      </c>
      <c r="O40" s="8">
        <f>COUNTIFS('Prop D'!$H$284:$H$288,Auxiliar!O$36,'Prop D'!$I$284:$I$288,Auxiliar!$B40)</f>
        <v>0</v>
      </c>
      <c r="P40" s="8">
        <f>COUNTIFS('Prop D'!$H$284:$H$288,Auxiliar!P$36,'Prop D'!$I$284:$I$288,Auxiliar!$B40)</f>
        <v>0</v>
      </c>
      <c r="Q40" s="8">
        <f>COUNTIFS('Prop D'!$H$284:$H$288,Auxiliar!Q$36,'Prop D'!$I$284:$I$288,Auxiliar!$B40)</f>
        <v>0</v>
      </c>
      <c r="R40" s="8">
        <f>COUNTIFS('Prop D'!$H$284:$H$288,"",'Prop D'!$I$284:$I$288,Auxiliar!$B40)</f>
        <v>0</v>
      </c>
      <c r="S40" s="8">
        <f>COUNTIFS('Prop E'!$H$284:$H$288,Auxiliar!S$36,'Prop E'!$I$284:$I$288,Auxiliar!$B40)</f>
        <v>0</v>
      </c>
      <c r="T40" s="8">
        <f>COUNTIFS('Prop E'!$H$284:$H$288,Auxiliar!T$36,'Prop E'!$I$284:$I$288,Auxiliar!$B40)</f>
        <v>3</v>
      </c>
      <c r="U40" s="8">
        <f>COUNTIFS('Prop E'!$H$284:$H$288,Auxiliar!U$36,'Prop E'!$I$284:$I$288,Auxiliar!$B40)</f>
        <v>0</v>
      </c>
      <c r="V40" s="8">
        <f>COUNTIFS('Prop E'!$H$284:$H$288,"",'Prop E'!$I$284:$I$288,Auxiliar!$B40)</f>
        <v>0</v>
      </c>
      <c r="W40" s="8">
        <f>COUNTIFS('Prop F'!$H$284:$H$288,Auxiliar!W$36,'Prop F'!$I$284:$I$288,Auxiliar!$B40)</f>
        <v>0</v>
      </c>
      <c r="X40" s="8">
        <f>COUNTIFS('Prop F'!$H$284:$H$288,Auxiliar!X$36,'Prop F'!$I$284:$I$288,Auxiliar!$B40)</f>
        <v>0</v>
      </c>
      <c r="Y40" s="8">
        <f>COUNTIFS('Prop F'!$H$284:$H$288,Auxiliar!Y$36,'Prop F'!$I$284:$I$288,Auxiliar!$B40)</f>
        <v>0</v>
      </c>
      <c r="Z40" s="8">
        <f>COUNTIFS('Prop F'!$H$284:$H$288,"",'Prop F'!$I$284:$I$288,Auxiliar!$B40)</f>
        <v>0</v>
      </c>
      <c r="AA40" s="8">
        <f>COUNTIFS('Prop G'!$H$284:$H$288,Auxiliar!AA$36,'Prop G'!$I$284:$I$288,Auxiliar!$B40)</f>
        <v>0</v>
      </c>
      <c r="AB40" s="8">
        <f>COUNTIFS('Prop G'!$H$284:$H$288,Auxiliar!AB$36,'Prop G'!$I$284:$I$288,Auxiliar!$B40)</f>
        <v>0</v>
      </c>
      <c r="AC40" s="8">
        <f>COUNTIFS('Prop G'!$H$284:$H$288,Auxiliar!AC$36,'Prop G'!$I$284:$I$288,Auxiliar!$B40)</f>
        <v>0</v>
      </c>
      <c r="AD40" s="8">
        <f>COUNTIFS('Prop G'!$H$284:$H$288,"",'Prop G'!$I$284:$I$288,Auxiliar!$B40)</f>
        <v>0</v>
      </c>
      <c r="AE40" s="8" t="e">
        <f>COUNTIFS(#REF!,Auxiliar!AE$36,#REF!,Auxiliar!$B40)</f>
        <v>#REF!</v>
      </c>
      <c r="AF40" s="8" t="e">
        <f>COUNTIFS(#REF!,Auxiliar!AF$36,#REF!,Auxiliar!$B40)</f>
        <v>#REF!</v>
      </c>
      <c r="AG40" s="8" t="e">
        <f>COUNTIFS(#REF!,Auxiliar!AG$36,#REF!,Auxiliar!$B40)</f>
        <v>#REF!</v>
      </c>
      <c r="AH40" s="8" t="e">
        <f>COUNTIFS(#REF!,"",#REF!,Auxiliar!$B40)</f>
        <v>#REF!</v>
      </c>
      <c r="AI40" s="8">
        <f>COUNTIFS('Prop A'!$H$284:$H$288,Auxiliar!AI$36,'Prop A'!$I$284:$I$288,Auxiliar!$B40)</f>
        <v>0</v>
      </c>
      <c r="AJ40" s="8">
        <f>COUNTIFS('Prop A'!$H$284:$H$288,Auxiliar!AJ$36,'Prop A'!$I$284:$I$288,Auxiliar!$B40)</f>
        <v>0</v>
      </c>
      <c r="AK40" s="8">
        <f>COUNTIFS('Prop A'!$H$284:$H$288,Auxiliar!AK$36,'Prop A'!$I$284:$I$288,Auxiliar!$B40)</f>
        <v>0</v>
      </c>
      <c r="AL40" s="8" t="e">
        <f>COUNTIFS(#REF!,"",#REF!,Auxiliar!$B40)</f>
        <v>#REF!</v>
      </c>
      <c r="AM40" s="8" t="e">
        <f>COUNTIFS(#REF!,Auxiliar!AM$36,#REF!,Auxiliar!$B40)</f>
        <v>#REF!</v>
      </c>
      <c r="AN40" s="8" t="e">
        <f>COUNTIFS(#REF!,Auxiliar!AN$36,#REF!,Auxiliar!$B40)</f>
        <v>#REF!</v>
      </c>
      <c r="AO40" s="8" t="e">
        <f>COUNTIFS(#REF!,Auxiliar!AO$36,#REF!,Auxiliar!$B40)</f>
        <v>#REF!</v>
      </c>
      <c r="AP40" s="8" t="e">
        <f>COUNTIFS(#REF!,"",#REF!,Auxiliar!$B40)</f>
        <v>#REF!</v>
      </c>
    </row>
    <row r="41" spans="2:42" x14ac:dyDescent="0.2">
      <c r="B41" s="101"/>
    </row>
    <row r="42" spans="2:42" x14ac:dyDescent="0.2">
      <c r="B42" s="101" t="str">
        <f>Máximo!B288:E288</f>
        <v>Requisitos de Integração</v>
      </c>
      <c r="G42" t="s">
        <v>213</v>
      </c>
      <c r="I42" t="s">
        <v>213</v>
      </c>
      <c r="K42" t="s">
        <v>213</v>
      </c>
      <c r="M42" t="s">
        <v>213</v>
      </c>
      <c r="O42" t="s">
        <v>213</v>
      </c>
      <c r="Q42" t="s">
        <v>213</v>
      </c>
      <c r="S42" t="s">
        <v>213</v>
      </c>
      <c r="U42" t="s">
        <v>213</v>
      </c>
      <c r="W42" t="s">
        <v>213</v>
      </c>
      <c r="Y42" t="s">
        <v>213</v>
      </c>
      <c r="AA42" t="s">
        <v>213</v>
      </c>
      <c r="AC42" t="s">
        <v>213</v>
      </c>
      <c r="AE42" t="s">
        <v>213</v>
      </c>
      <c r="AG42" t="s">
        <v>213</v>
      </c>
      <c r="AI42" t="s">
        <v>213</v>
      </c>
      <c r="AK42" t="s">
        <v>213</v>
      </c>
      <c r="AM42" t="s">
        <v>213</v>
      </c>
      <c r="AO42" t="s">
        <v>213</v>
      </c>
    </row>
    <row r="43" spans="2:42" x14ac:dyDescent="0.2">
      <c r="B43" s="101"/>
      <c r="C43" s="803" t="str">
        <f>'Prop A'!$E$8</f>
        <v>AMDOcs</v>
      </c>
      <c r="D43" s="804"/>
      <c r="E43" s="804"/>
      <c r="F43" s="805"/>
      <c r="G43" s="803" t="str">
        <f>'Prop B'!$E$8</f>
        <v>E&amp;Y/SAP</v>
      </c>
      <c r="H43" s="804"/>
      <c r="I43" s="804"/>
      <c r="J43" s="805"/>
      <c r="K43" s="803" t="str">
        <f>'Prop C'!$E$8</f>
        <v>SAS</v>
      </c>
      <c r="L43" s="804"/>
      <c r="M43" s="804"/>
      <c r="N43" s="805"/>
      <c r="O43" s="803" t="str">
        <f>'Prop D'!$E$8</f>
        <v>Telemont/HPE</v>
      </c>
      <c r="P43" s="804"/>
      <c r="Q43" s="804"/>
      <c r="R43" s="805"/>
      <c r="S43" s="803" t="str">
        <f>'Prop E'!$E$8</f>
        <v>Teradata</v>
      </c>
      <c r="T43" s="804"/>
      <c r="U43" s="804"/>
      <c r="V43" s="805"/>
      <c r="W43" s="803" t="str">
        <f>'Prop F'!$E$8</f>
        <v>Trópico/Enghouse</v>
      </c>
      <c r="X43" s="804"/>
      <c r="Y43" s="804"/>
      <c r="Z43" s="805"/>
      <c r="AA43" s="803" t="str">
        <f>'Prop G'!$E$8</f>
        <v>WeDo</v>
      </c>
      <c r="AB43" s="804"/>
      <c r="AC43" s="804"/>
      <c r="AD43" s="805"/>
      <c r="AE43" s="803" t="e">
        <f>#REF!</f>
        <v>#REF!</v>
      </c>
      <c r="AF43" s="804"/>
      <c r="AG43" s="804"/>
      <c r="AH43" s="805"/>
      <c r="AI43" s="803" t="e">
        <f>#REF!</f>
        <v>#REF!</v>
      </c>
      <c r="AJ43" s="804"/>
      <c r="AK43" s="804"/>
      <c r="AL43" s="805"/>
      <c r="AM43" s="803" t="e">
        <f>#REF!</f>
        <v>#REF!</v>
      </c>
      <c r="AN43" s="804"/>
      <c r="AO43" s="804"/>
      <c r="AP43" s="805"/>
    </row>
    <row r="44" spans="2:42" x14ac:dyDescent="0.2">
      <c r="B44" s="101"/>
      <c r="C44" s="156" t="s">
        <v>60</v>
      </c>
      <c r="D44" s="156" t="s">
        <v>61</v>
      </c>
      <c r="E44" s="156" t="s">
        <v>99</v>
      </c>
      <c r="F44" s="156" t="s">
        <v>210</v>
      </c>
      <c r="G44" s="156" t="s">
        <v>60</v>
      </c>
      <c r="H44" s="156" t="s">
        <v>61</v>
      </c>
      <c r="I44" s="156" t="s">
        <v>99</v>
      </c>
      <c r="J44" s="156" t="s">
        <v>210</v>
      </c>
      <c r="K44" s="156" t="s">
        <v>60</v>
      </c>
      <c r="L44" s="156" t="s">
        <v>61</v>
      </c>
      <c r="M44" s="156" t="s">
        <v>99</v>
      </c>
      <c r="N44" s="156" t="s">
        <v>210</v>
      </c>
      <c r="O44" s="156" t="s">
        <v>60</v>
      </c>
      <c r="P44" s="156" t="s">
        <v>61</v>
      </c>
      <c r="Q44" s="156" t="s">
        <v>99</v>
      </c>
      <c r="R44" s="156" t="s">
        <v>210</v>
      </c>
      <c r="S44" s="156" t="s">
        <v>60</v>
      </c>
      <c r="T44" s="156" t="s">
        <v>61</v>
      </c>
      <c r="U44" s="156" t="s">
        <v>99</v>
      </c>
      <c r="V44" s="156" t="s">
        <v>210</v>
      </c>
      <c r="W44" s="156" t="s">
        <v>60</v>
      </c>
      <c r="X44" s="156" t="s">
        <v>61</v>
      </c>
      <c r="Y44" s="156" t="s">
        <v>99</v>
      </c>
      <c r="Z44" s="156" t="s">
        <v>210</v>
      </c>
      <c r="AA44" s="156" t="s">
        <v>60</v>
      </c>
      <c r="AB44" s="156" t="s">
        <v>61</v>
      </c>
      <c r="AC44" s="156" t="s">
        <v>99</v>
      </c>
      <c r="AD44" s="156" t="s">
        <v>210</v>
      </c>
      <c r="AE44" s="156" t="s">
        <v>60</v>
      </c>
      <c r="AF44" s="156" t="s">
        <v>61</v>
      </c>
      <c r="AG44" s="156" t="s">
        <v>99</v>
      </c>
      <c r="AH44" s="156" t="s">
        <v>210</v>
      </c>
      <c r="AI44" s="156" t="s">
        <v>60</v>
      </c>
      <c r="AJ44" s="156" t="s">
        <v>61</v>
      </c>
      <c r="AK44" s="156" t="s">
        <v>99</v>
      </c>
      <c r="AL44" s="156" t="s">
        <v>210</v>
      </c>
      <c r="AM44" s="156" t="s">
        <v>60</v>
      </c>
      <c r="AN44" s="156" t="s">
        <v>61</v>
      </c>
      <c r="AO44" s="156" t="s">
        <v>99</v>
      </c>
      <c r="AP44" s="156" t="s">
        <v>210</v>
      </c>
    </row>
    <row r="45" spans="2:42" x14ac:dyDescent="0.2">
      <c r="B45" s="40" t="s">
        <v>16</v>
      </c>
      <c r="C45" s="8">
        <f>COUNTIFS('Prop A'!$H$289:$H$312,Auxiliar!C$44,'Prop A'!$I$289:$I$312,Auxiliar!$B45)</f>
        <v>0</v>
      </c>
      <c r="D45" s="8">
        <f>COUNTIFS('Prop A'!$H$289:$H$312,Auxiliar!D$44,'Prop A'!$I$289:$I$312,Auxiliar!$B45)</f>
        <v>0</v>
      </c>
      <c r="E45" s="8">
        <f>COUNTIFS('Prop A'!$H$289:$H$312,Auxiliar!E$44,'Prop A'!$I$289:$I$312,Auxiliar!$B45)</f>
        <v>0</v>
      </c>
      <c r="F45" s="8">
        <f>COUNTIFS('Prop A'!$H$289:$H$312,"",'Prop A'!$I$289:$I$312,Auxiliar!$B45)</f>
        <v>0</v>
      </c>
      <c r="G45" s="8">
        <f>COUNTIFS('Prop B'!$H$289:$H$312,Auxiliar!G$44,'Prop B'!$I$289:$I$312,Auxiliar!$B45)</f>
        <v>0</v>
      </c>
      <c r="H45" s="8">
        <f>COUNTIFS('Prop B'!$H$289:$H$312,Auxiliar!H$44,'Prop B'!$I$289:$I$312,Auxiliar!$B45)</f>
        <v>0</v>
      </c>
      <c r="I45" s="8">
        <f>COUNTIFS('Prop B'!$H$289:$H$312,Auxiliar!I$44,'Prop B'!$I$289:$I$312,Auxiliar!$B45)</f>
        <v>0</v>
      </c>
      <c r="J45" s="8">
        <f>COUNTIFS('Prop B'!$H$289:$H$312,"",'Prop B'!$I$289:$I$312,Auxiliar!$B45)</f>
        <v>0</v>
      </c>
      <c r="K45" s="8">
        <f>COUNTIFS('Prop C'!$H$289:$H$312,Auxiliar!K$44,'Prop C'!$I$289:$I$312,Auxiliar!$B45)</f>
        <v>0</v>
      </c>
      <c r="L45" s="8">
        <f>COUNTIFS('Prop C'!$H$289:$H$312,Auxiliar!L$44,'Prop C'!$I$289:$I$312,Auxiliar!$B45)</f>
        <v>0</v>
      </c>
      <c r="M45" s="8">
        <f>COUNTIFS('Prop C'!$H$289:$H$312,Auxiliar!M$44,'Prop C'!$I$289:$I$312,Auxiliar!$B45)</f>
        <v>0</v>
      </c>
      <c r="N45" s="8">
        <f>COUNTIFS('Prop C'!$H$289:$H$312,"",'Prop C'!$I$289:$I$312,Auxiliar!$B45)</f>
        <v>0</v>
      </c>
      <c r="O45" s="8">
        <f>COUNTIFS('Prop D'!$H$289:$H$312,Auxiliar!O$44,'Prop D'!$I$289:$I$312,Auxiliar!$B45)</f>
        <v>0</v>
      </c>
      <c r="P45" s="8">
        <f>COUNTIFS('Prop D'!$H$289:$H$312,Auxiliar!P$44,'Prop D'!$I$289:$I$312,Auxiliar!$B45)</f>
        <v>0</v>
      </c>
      <c r="Q45" s="8">
        <f>COUNTIFS('Prop D'!$H$289:$H$312,Auxiliar!Q$44,'Prop D'!$I$289:$I$312,Auxiliar!$B45)</f>
        <v>0</v>
      </c>
      <c r="R45" s="8">
        <f>COUNTIFS('Prop D'!$H$289:$H$312,"",'Prop D'!$I$289:$I$312,Auxiliar!$B45)</f>
        <v>0</v>
      </c>
      <c r="S45" s="8">
        <f>COUNTIFS('Prop E'!$H$289:$H$312,Auxiliar!S$44,'Prop E'!$I$289:$I$312,Auxiliar!$B45)</f>
        <v>0</v>
      </c>
      <c r="T45" s="8">
        <f>COUNTIFS('Prop E'!$H$289:$H$312,Auxiliar!T$44,'Prop E'!$I$289:$I$312,Auxiliar!$B45)</f>
        <v>0</v>
      </c>
      <c r="U45" s="8">
        <f>COUNTIFS('Prop E'!$H$289:$H$312,Auxiliar!U$44,'Prop E'!$I$289:$I$312,Auxiliar!$B45)</f>
        <v>0</v>
      </c>
      <c r="V45" s="8">
        <f>COUNTIFS('Prop E'!$H$289:$H$312,"",'Prop E'!$I$289:$I$312,Auxiliar!$B45)</f>
        <v>0</v>
      </c>
      <c r="W45" s="8">
        <f>COUNTIFS('Prop F'!$H$289:$H$312,Auxiliar!W$44,'Prop F'!$I$289:$I$312,Auxiliar!$B45)</f>
        <v>0</v>
      </c>
      <c r="X45" s="8">
        <f>COUNTIFS('Prop F'!$H$289:$H$312,Auxiliar!X$44,'Prop F'!$I$289:$I$312,Auxiliar!$B45)</f>
        <v>0</v>
      </c>
      <c r="Y45" s="8">
        <f>COUNTIFS('Prop F'!$H$289:$H$312,Auxiliar!Y$44,'Prop F'!$I$289:$I$312,Auxiliar!$B45)</f>
        <v>0</v>
      </c>
      <c r="Z45" s="8">
        <f>COUNTIFS('Prop F'!$H$289:$H$312,"",'Prop F'!$I$289:$I$312,Auxiliar!$B45)</f>
        <v>0</v>
      </c>
      <c r="AA45" s="8">
        <f>COUNTIFS('Prop G'!$H$289:$H$312,Auxiliar!AA$44,'Prop G'!$I$289:$I$312,Auxiliar!$B45)</f>
        <v>0</v>
      </c>
      <c r="AB45" s="8">
        <f>COUNTIFS('Prop G'!$H$289:$H$312,Auxiliar!AB$44,'Prop G'!$I$289:$I$312,Auxiliar!$B45)</f>
        <v>0</v>
      </c>
      <c r="AC45" s="8">
        <f>COUNTIFS('Prop G'!$H$289:$H$312,Auxiliar!AC$44,'Prop G'!$I$289:$I$312,Auxiliar!$B45)</f>
        <v>0</v>
      </c>
      <c r="AD45" s="8">
        <f>COUNTIFS('Prop G'!$H$289:$H$312,"",'Prop G'!$I$289:$I$312,Auxiliar!$B45)</f>
        <v>0</v>
      </c>
      <c r="AE45" s="8" t="e">
        <f>COUNTIFS(#REF!,Auxiliar!AE$44,#REF!,Auxiliar!$B45)</f>
        <v>#REF!</v>
      </c>
      <c r="AF45" s="8" t="e">
        <f>COUNTIFS(#REF!,Auxiliar!AF$44,#REF!,Auxiliar!$B45)</f>
        <v>#REF!</v>
      </c>
      <c r="AG45" s="8" t="e">
        <f>COUNTIFS(#REF!,Auxiliar!AG$44,#REF!,Auxiliar!$B45)</f>
        <v>#REF!</v>
      </c>
      <c r="AH45" s="8" t="e">
        <f>COUNTIFS(#REF!,"",#REF!,Auxiliar!$B45)</f>
        <v>#REF!</v>
      </c>
      <c r="AI45" s="8" t="e">
        <f>COUNTIFS(#REF!,Auxiliar!AI$44,#REF!,Auxiliar!$B45)</f>
        <v>#REF!</v>
      </c>
      <c r="AJ45" s="8" t="e">
        <f>COUNTIFS(#REF!,Auxiliar!AJ$44,#REF!,Auxiliar!$B45)</f>
        <v>#REF!</v>
      </c>
      <c r="AK45" s="8" t="e">
        <f>COUNTIFS(#REF!,Auxiliar!AK$44,#REF!,Auxiliar!$B45)</f>
        <v>#REF!</v>
      </c>
      <c r="AL45" s="8" t="e">
        <f>COUNTIFS(#REF!,"",#REF!,Auxiliar!$B45)</f>
        <v>#REF!</v>
      </c>
      <c r="AM45" s="8" t="e">
        <f>COUNTIFS(#REF!,Auxiliar!AM$44,#REF!,Auxiliar!$B45)</f>
        <v>#REF!</v>
      </c>
      <c r="AN45" s="8" t="e">
        <f>COUNTIFS(#REF!,Auxiliar!AN$44,#REF!,Auxiliar!$B45)</f>
        <v>#REF!</v>
      </c>
      <c r="AO45" s="8" t="e">
        <f>COUNTIFS(#REF!,Auxiliar!AO$44,#REF!,Auxiliar!$B45)</f>
        <v>#REF!</v>
      </c>
      <c r="AP45" s="8" t="e">
        <f>COUNTIFS(#REF!,"",#REF!,Auxiliar!$B45)</f>
        <v>#REF!</v>
      </c>
    </row>
    <row r="46" spans="2:42" x14ac:dyDescent="0.2">
      <c r="B46" s="40" t="s">
        <v>4</v>
      </c>
      <c r="C46" s="8">
        <f>COUNTIFS('Prop A'!$H$289:$H$312,Auxiliar!C$44,'Prop A'!$I$289:$I$312,Auxiliar!$B46)</f>
        <v>0</v>
      </c>
      <c r="D46" s="8">
        <f>COUNTIFS('Prop A'!$H$289:$H$312,Auxiliar!D$44,'Prop A'!$I$289:$I$312,Auxiliar!$B46)</f>
        <v>20</v>
      </c>
      <c r="E46" s="8">
        <f>COUNTIFS('Prop A'!$H$289:$H$312,Auxiliar!E$44,'Prop A'!$I$289:$I$312,Auxiliar!$B46)</f>
        <v>0</v>
      </c>
      <c r="F46" s="8">
        <f>COUNTIFS('Prop A'!$H$289:$H$312,"",'Prop A'!$I$289:$I$312,Auxiliar!$B46)</f>
        <v>0</v>
      </c>
      <c r="G46" s="8">
        <f>COUNTIFS('Prop B'!$H$289:$H$312,Auxiliar!G$44,'Prop B'!$I$289:$I$312,Auxiliar!$B46)</f>
        <v>0</v>
      </c>
      <c r="H46" s="8">
        <f>COUNTIFS('Prop B'!$H$289:$H$312,Auxiliar!H$44,'Prop B'!$I$289:$I$312,Auxiliar!$B46)</f>
        <v>13</v>
      </c>
      <c r="I46" s="8">
        <f>COUNTIFS('Prop B'!$H$289:$H$312,Auxiliar!I$44,'Prop B'!$I$289:$I$312,Auxiliar!$B46)</f>
        <v>0</v>
      </c>
      <c r="J46" s="8">
        <f>COUNTIFS('Prop B'!$H$289:$H$312,"",'Prop B'!$I$289:$I$312,Auxiliar!$B46)</f>
        <v>0</v>
      </c>
      <c r="K46" s="8">
        <f>COUNTIFS('Prop C'!$H$289:$H$312,Auxiliar!K$44,'Prop C'!$I$289:$I$312,Auxiliar!$B46)</f>
        <v>0</v>
      </c>
      <c r="L46" s="8">
        <f>COUNTIFS('Prop C'!$H$289:$H$312,Auxiliar!L$44,'Prop C'!$I$289:$I$312,Auxiliar!$B46)</f>
        <v>21</v>
      </c>
      <c r="M46" s="8">
        <f>COUNTIFS('Prop C'!$H$289:$H$312,Auxiliar!M$44,'Prop C'!$I$289:$I$312,Auxiliar!$B46)</f>
        <v>0</v>
      </c>
      <c r="N46" s="8">
        <f>COUNTIFS('Prop C'!$H$289:$H$312,"",'Prop C'!$I$289:$I$312,Auxiliar!$B46)</f>
        <v>0</v>
      </c>
      <c r="O46" s="8">
        <f>COUNTIFS('Prop D'!$H$289:$H$312,Auxiliar!O$44,'Prop D'!$I$289:$I$312,Auxiliar!$B46)</f>
        <v>0</v>
      </c>
      <c r="P46" s="8">
        <f>COUNTIFS('Prop D'!$H$289:$H$312,Auxiliar!P$44,'Prop D'!$I$289:$I$312,Auxiliar!$B46)</f>
        <v>16</v>
      </c>
      <c r="Q46" s="8">
        <f>COUNTIFS('Prop D'!$H$289:$H$312,Auxiliar!Q$44,'Prop D'!$I$289:$I$312,Auxiliar!$B46)</f>
        <v>0</v>
      </c>
      <c r="R46" s="8">
        <f>COUNTIFS('Prop D'!$H$289:$H$312,"",'Prop D'!$I$289:$I$312,Auxiliar!$B46)</f>
        <v>0</v>
      </c>
      <c r="S46" s="8">
        <f>COUNTIFS('Prop E'!$H$289:$H$312,Auxiliar!S$44,'Prop E'!$I$289:$I$312,Auxiliar!$B46)</f>
        <v>0</v>
      </c>
      <c r="T46" s="8">
        <f>COUNTIFS('Prop E'!$H$289:$H$312,Auxiliar!T$44,'Prop E'!$I$289:$I$312,Auxiliar!$B46)</f>
        <v>7</v>
      </c>
      <c r="U46" s="8">
        <f>COUNTIFS('Prop E'!$H$289:$H$312,Auxiliar!U$44,'Prop E'!$I$289:$I$312,Auxiliar!$B46)</f>
        <v>0</v>
      </c>
      <c r="V46" s="8">
        <f>COUNTIFS('Prop E'!$H$289:$H$312,"",'Prop E'!$I$289:$I$312,Auxiliar!$B46)</f>
        <v>0</v>
      </c>
      <c r="W46" s="8">
        <f>COUNTIFS('Prop F'!$H$289:$H$312,Auxiliar!W$44,'Prop F'!$I$289:$I$312,Auxiliar!$B46)</f>
        <v>0</v>
      </c>
      <c r="X46" s="8">
        <f>COUNTIFS('Prop F'!$H$289:$H$312,Auxiliar!X$44,'Prop F'!$I$289:$I$312,Auxiliar!$B46)</f>
        <v>21</v>
      </c>
      <c r="Y46" s="8">
        <f>COUNTIFS('Prop F'!$H$289:$H$312,Auxiliar!Y$44,'Prop F'!$I$289:$I$312,Auxiliar!$B46)</f>
        <v>0</v>
      </c>
      <c r="Z46" s="8">
        <f>COUNTIFS('Prop F'!$H$289:$H$312,"",'Prop F'!$I$289:$I$312,Auxiliar!$B46)</f>
        <v>0</v>
      </c>
      <c r="AA46" s="8">
        <f>COUNTIFS('Prop G'!$H$289:$H$312,Auxiliar!AA$44,'Prop G'!$I$289:$I$312,Auxiliar!$B46)</f>
        <v>0</v>
      </c>
      <c r="AB46" s="8">
        <f>COUNTIFS('Prop G'!$H$289:$H$312,Auxiliar!AB$44,'Prop G'!$I$289:$I$312,Auxiliar!$B46)</f>
        <v>15</v>
      </c>
      <c r="AC46" s="8">
        <f>COUNTIFS('Prop G'!$H$289:$H$312,Auxiliar!AC$44,'Prop G'!$I$289:$I$312,Auxiliar!$B46)</f>
        <v>0</v>
      </c>
      <c r="AD46" s="8">
        <f>COUNTIFS('Prop G'!$H$289:$H$312,"",'Prop G'!$I$289:$I$312,Auxiliar!$B46)</f>
        <v>0</v>
      </c>
      <c r="AE46" s="8" t="e">
        <f>COUNTIFS(#REF!,Auxiliar!AE$44,#REF!,Auxiliar!$B46)</f>
        <v>#REF!</v>
      </c>
      <c r="AF46" s="8" t="e">
        <f>COUNTIFS(#REF!,Auxiliar!AF$44,#REF!,Auxiliar!$B46)</f>
        <v>#REF!</v>
      </c>
      <c r="AG46" s="8" t="e">
        <f>COUNTIFS(#REF!,Auxiliar!AG$44,#REF!,Auxiliar!$B46)</f>
        <v>#REF!</v>
      </c>
      <c r="AH46" s="8" t="e">
        <f>COUNTIFS(#REF!,"",#REF!,Auxiliar!$B46)</f>
        <v>#REF!</v>
      </c>
      <c r="AI46" s="8" t="e">
        <f>COUNTIFS(#REF!,Auxiliar!AI$44,#REF!,Auxiliar!$B46)</f>
        <v>#REF!</v>
      </c>
      <c r="AJ46" s="8" t="e">
        <f>COUNTIFS(#REF!,Auxiliar!AJ$44,#REF!,Auxiliar!$B46)</f>
        <v>#REF!</v>
      </c>
      <c r="AK46" s="8" t="e">
        <f>COUNTIFS(#REF!,Auxiliar!AK$44,#REF!,Auxiliar!$B46)</f>
        <v>#REF!</v>
      </c>
      <c r="AL46" s="8" t="e">
        <f>COUNTIFS(#REF!,"",#REF!,Auxiliar!$B46)</f>
        <v>#REF!</v>
      </c>
      <c r="AM46" s="8" t="e">
        <f>COUNTIFS(#REF!,Auxiliar!AM$44,#REF!,Auxiliar!$B46)</f>
        <v>#REF!</v>
      </c>
      <c r="AN46" s="8" t="e">
        <f>COUNTIFS(#REF!,Auxiliar!AN$44,#REF!,Auxiliar!$B46)</f>
        <v>#REF!</v>
      </c>
      <c r="AO46" s="8" t="e">
        <f>COUNTIFS(#REF!,Auxiliar!AO$44,#REF!,Auxiliar!$B46)</f>
        <v>#REF!</v>
      </c>
      <c r="AP46" s="8" t="e">
        <f>COUNTIFS(#REF!,"",#REF!,Auxiliar!$B46)</f>
        <v>#REF!</v>
      </c>
    </row>
    <row r="47" spans="2:42" x14ac:dyDescent="0.2">
      <c r="B47" s="39" t="s">
        <v>17</v>
      </c>
      <c r="C47" s="8">
        <f>COUNTIFS('Prop A'!$H$289:$H$312,Auxiliar!C$44,'Prop A'!$I$289:$I$312,Auxiliar!$B47)</f>
        <v>0</v>
      </c>
      <c r="D47" s="8">
        <f>COUNTIFS('Prop A'!$H$289:$H$312,Auxiliar!D$44,'Prop A'!$I$289:$I$312,Auxiliar!$B47)</f>
        <v>2</v>
      </c>
      <c r="E47" s="8">
        <f>COUNTIFS('Prop A'!$H$289:$H$312,Auxiliar!E$44,'Prop A'!$I$289:$I$312,Auxiliar!$B47)</f>
        <v>0</v>
      </c>
      <c r="F47" s="8">
        <f>COUNTIFS('Prop A'!$H$289:$H$312,"",'Prop A'!$I$289:$I$312,Auxiliar!$B47)</f>
        <v>0</v>
      </c>
      <c r="G47" s="8">
        <f>COUNTIFS('Prop B'!$H$289:$H$312,Auxiliar!G$44,'Prop B'!$I$289:$I$312,Auxiliar!$B47)</f>
        <v>0</v>
      </c>
      <c r="H47" s="8">
        <f>COUNTIFS('Prop B'!$H$289:$H$312,Auxiliar!H$44,'Prop B'!$I$289:$I$312,Auxiliar!$B47)</f>
        <v>9</v>
      </c>
      <c r="I47" s="8">
        <f>COUNTIFS('Prop B'!$H$289:$H$312,Auxiliar!I$44,'Prop B'!$I$289:$I$312,Auxiliar!$B47)</f>
        <v>0</v>
      </c>
      <c r="J47" s="8">
        <f>COUNTIFS('Prop B'!$H$289:$H$312,"",'Prop B'!$I$289:$I$312,Auxiliar!$B47)</f>
        <v>0</v>
      </c>
      <c r="K47" s="8">
        <f>COUNTIFS('Prop C'!$H$289:$H$312,Auxiliar!K$44,'Prop C'!$I$289:$I$312,Auxiliar!$B47)</f>
        <v>0</v>
      </c>
      <c r="L47" s="8">
        <f>COUNTIFS('Prop C'!$H$289:$H$312,Auxiliar!L$44,'Prop C'!$I$289:$I$312,Auxiliar!$B47)</f>
        <v>2</v>
      </c>
      <c r="M47" s="8">
        <f>COUNTIFS('Prop C'!$H$289:$H$312,Auxiliar!M$44,'Prop C'!$I$289:$I$312,Auxiliar!$B47)</f>
        <v>0</v>
      </c>
      <c r="N47" s="8">
        <f>COUNTIFS('Prop C'!$H$289:$H$312,"",'Prop C'!$I$289:$I$312,Auxiliar!$B47)</f>
        <v>0</v>
      </c>
      <c r="O47" s="8">
        <f>COUNTIFS('Prop D'!$H$289:$H$312,Auxiliar!O$44,'Prop D'!$I$289:$I$312,Auxiliar!$B47)</f>
        <v>0</v>
      </c>
      <c r="P47" s="8">
        <f>COUNTIFS('Prop D'!$H$289:$H$312,Auxiliar!P$44,'Prop D'!$I$289:$I$312,Auxiliar!$B47)</f>
        <v>0</v>
      </c>
      <c r="Q47" s="8">
        <f>COUNTIFS('Prop D'!$H$289:$H$312,Auxiliar!Q$44,'Prop D'!$I$289:$I$312,Auxiliar!$B47)</f>
        <v>0</v>
      </c>
      <c r="R47" s="8">
        <f>COUNTIFS('Prop D'!$H$289:$H$312,"",'Prop D'!$I$289:$I$312,Auxiliar!$B47)</f>
        <v>0</v>
      </c>
      <c r="S47" s="8">
        <f>COUNTIFS('Prop E'!$H$289:$H$312,Auxiliar!S$44,'Prop E'!$I$289:$I$312,Auxiliar!$B47)</f>
        <v>0</v>
      </c>
      <c r="T47" s="8">
        <f>COUNTIFS('Prop E'!$H$289:$H$312,Auxiliar!T$44,'Prop E'!$I$289:$I$312,Auxiliar!$B47)</f>
        <v>0</v>
      </c>
      <c r="U47" s="8">
        <f>COUNTIFS('Prop E'!$H$289:$H$312,Auxiliar!U$44,'Prop E'!$I$289:$I$312,Auxiliar!$B47)</f>
        <v>0</v>
      </c>
      <c r="V47" s="8">
        <f>COUNTIFS('Prop E'!$H$289:$H$312,"",'Prop E'!$I$289:$I$312,Auxiliar!$B47)</f>
        <v>0</v>
      </c>
      <c r="W47" s="8">
        <f>COUNTIFS('Prop F'!$H$289:$H$312,Auxiliar!W$44,'Prop F'!$I$289:$I$312,Auxiliar!$B47)</f>
        <v>0</v>
      </c>
      <c r="X47" s="8">
        <f>COUNTIFS('Prop F'!$H$289:$H$312,Auxiliar!X$44,'Prop F'!$I$289:$I$312,Auxiliar!$B47)</f>
        <v>1</v>
      </c>
      <c r="Y47" s="8">
        <f>COUNTIFS('Prop F'!$H$289:$H$312,Auxiliar!Y$44,'Prop F'!$I$289:$I$312,Auxiliar!$B47)</f>
        <v>0</v>
      </c>
      <c r="Z47" s="8">
        <f>COUNTIFS('Prop F'!$H$289:$H$312,"",'Prop F'!$I$289:$I$312,Auxiliar!$B47)</f>
        <v>0</v>
      </c>
      <c r="AA47" s="8">
        <f>COUNTIFS('Prop G'!$H$289:$H$312,Auxiliar!AA$44,'Prop G'!$I$289:$I$312,Auxiliar!$B47)</f>
        <v>0</v>
      </c>
      <c r="AB47" s="8">
        <f>COUNTIFS('Prop G'!$H$289:$H$312,Auxiliar!AB$44,'Prop G'!$I$289:$I$312,Auxiliar!$B47)</f>
        <v>4</v>
      </c>
      <c r="AC47" s="8">
        <f>COUNTIFS('Prop G'!$H$289:$H$312,Auxiliar!AC$44,'Prop G'!$I$289:$I$312,Auxiliar!$B47)</f>
        <v>0</v>
      </c>
      <c r="AD47" s="8">
        <f>COUNTIFS('Prop G'!$H$289:$H$312,"",'Prop G'!$I$289:$I$312,Auxiliar!$B47)</f>
        <v>0</v>
      </c>
      <c r="AE47" s="8" t="e">
        <f>COUNTIFS(#REF!,Auxiliar!AE$44,#REF!,Auxiliar!$B47)</f>
        <v>#REF!</v>
      </c>
      <c r="AF47" s="8" t="e">
        <f>COUNTIFS(#REF!,Auxiliar!AF$44,#REF!,Auxiliar!$B47)</f>
        <v>#REF!</v>
      </c>
      <c r="AG47" s="8" t="e">
        <f>COUNTIFS(#REF!,Auxiliar!AG$44,#REF!,Auxiliar!$B47)</f>
        <v>#REF!</v>
      </c>
      <c r="AH47" s="8" t="e">
        <f>COUNTIFS(#REF!,"",#REF!,Auxiliar!$B47)</f>
        <v>#REF!</v>
      </c>
      <c r="AI47" s="8" t="e">
        <f>COUNTIFS(#REF!,Auxiliar!AI$44,#REF!,Auxiliar!$B47)</f>
        <v>#REF!</v>
      </c>
      <c r="AJ47" s="8" t="e">
        <f>COUNTIFS(#REF!,Auxiliar!AJ$44,#REF!,Auxiliar!$B47)</f>
        <v>#REF!</v>
      </c>
      <c r="AK47" s="8" t="e">
        <f>COUNTIFS(#REF!,Auxiliar!AK$44,#REF!,Auxiliar!$B47)</f>
        <v>#REF!</v>
      </c>
      <c r="AL47" s="8" t="e">
        <f>COUNTIFS(#REF!,"",#REF!,Auxiliar!$B47)</f>
        <v>#REF!</v>
      </c>
      <c r="AM47" s="8" t="e">
        <f>COUNTIFS(#REF!,Auxiliar!AM$44,#REF!,Auxiliar!$B47)</f>
        <v>#REF!</v>
      </c>
      <c r="AN47" s="8" t="e">
        <f>COUNTIFS(#REF!,Auxiliar!AN$44,#REF!,Auxiliar!$B47)</f>
        <v>#REF!</v>
      </c>
      <c r="AO47" s="8" t="e">
        <f>COUNTIFS(#REF!,Auxiliar!AO$44,#REF!,Auxiliar!$B47)</f>
        <v>#REF!</v>
      </c>
      <c r="AP47" s="8" t="e">
        <f>COUNTIFS(#REF!,"",#REF!,Auxiliar!$B47)</f>
        <v>#REF!</v>
      </c>
    </row>
    <row r="48" spans="2:42" x14ac:dyDescent="0.2">
      <c r="B48" s="39" t="s">
        <v>5</v>
      </c>
      <c r="C48" s="8">
        <f>COUNTIFS('Prop A'!$H$289:$H$312,Auxiliar!C$44,'Prop A'!$I$289:$I$312,Auxiliar!$B48)</f>
        <v>0</v>
      </c>
      <c r="D48" s="8">
        <f>COUNTIFS('Prop A'!$H$289:$H$312,Auxiliar!D$44,'Prop A'!$I$289:$I$312,Auxiliar!$B48)</f>
        <v>1</v>
      </c>
      <c r="E48" s="8">
        <f>COUNTIFS('Prop A'!$H$289:$H$312,Auxiliar!E$44,'Prop A'!$I$289:$I$312,Auxiliar!$B48)</f>
        <v>0</v>
      </c>
      <c r="F48" s="8">
        <f>COUNTIFS('Prop A'!$H$289:$H$312,"",'Prop A'!$I$289:$I$312,Auxiliar!$B48)</f>
        <v>0</v>
      </c>
      <c r="G48" s="8">
        <f>COUNTIFS('Prop B'!$H$289:$H$312,Auxiliar!G$44,'Prop B'!$I$289:$I$312,Auxiliar!$B48)</f>
        <v>0</v>
      </c>
      <c r="H48" s="8">
        <f>COUNTIFS('Prop B'!$H$289:$H$312,Auxiliar!H$44,'Prop B'!$I$289:$I$312,Auxiliar!$B48)</f>
        <v>1</v>
      </c>
      <c r="I48" s="8">
        <f>COUNTIFS('Prop B'!$H$289:$H$312,Auxiliar!I$44,'Prop B'!$I$289:$I$312,Auxiliar!$B48)</f>
        <v>0</v>
      </c>
      <c r="J48" s="8">
        <f>COUNTIFS('Prop B'!$H$289:$H$312,"",'Prop B'!$I$289:$I$312,Auxiliar!$B48)</f>
        <v>0</v>
      </c>
      <c r="K48" s="8">
        <f>COUNTIFS('Prop C'!$H$289:$H$312,Auxiliar!K$44,'Prop C'!$I$289:$I$312,Auxiliar!$B48)</f>
        <v>0</v>
      </c>
      <c r="L48" s="8">
        <f>COUNTIFS('Prop C'!$H$289:$H$312,Auxiliar!L$44,'Prop C'!$I$289:$I$312,Auxiliar!$B48)</f>
        <v>0</v>
      </c>
      <c r="M48" s="8">
        <f>COUNTIFS('Prop C'!$H$289:$H$312,Auxiliar!M$44,'Prop C'!$I$289:$I$312,Auxiliar!$B48)</f>
        <v>0</v>
      </c>
      <c r="N48" s="8">
        <f>COUNTIFS('Prop C'!$H$289:$H$312,"",'Prop C'!$I$289:$I$312,Auxiliar!$B48)</f>
        <v>0</v>
      </c>
      <c r="O48" s="8">
        <f>COUNTIFS('Prop D'!$H$289:$H$312,Auxiliar!O$44,'Prop D'!$I$289:$I$312,Auxiliar!$B48)</f>
        <v>0</v>
      </c>
      <c r="P48" s="8">
        <f>COUNTIFS('Prop D'!$H$289:$H$312,Auxiliar!P$44,'Prop D'!$I$289:$I$312,Auxiliar!$B48)</f>
        <v>7</v>
      </c>
      <c r="Q48" s="8">
        <f>COUNTIFS('Prop D'!$H$289:$H$312,Auxiliar!Q$44,'Prop D'!$I$289:$I$312,Auxiliar!$B48)</f>
        <v>0</v>
      </c>
      <c r="R48" s="8">
        <f>COUNTIFS('Prop D'!$H$289:$H$312,"",'Prop D'!$I$289:$I$312,Auxiliar!$B48)</f>
        <v>0</v>
      </c>
      <c r="S48" s="8">
        <f>COUNTIFS('Prop E'!$H$289:$H$312,Auxiliar!S$44,'Prop E'!$I$289:$I$312,Auxiliar!$B48)</f>
        <v>0</v>
      </c>
      <c r="T48" s="8">
        <f>COUNTIFS('Prop E'!$H$289:$H$312,Auxiliar!T$44,'Prop E'!$I$289:$I$312,Auxiliar!$B48)</f>
        <v>16</v>
      </c>
      <c r="U48" s="8">
        <f>COUNTIFS('Prop E'!$H$289:$H$312,Auxiliar!U$44,'Prop E'!$I$289:$I$312,Auxiliar!$B48)</f>
        <v>0</v>
      </c>
      <c r="V48" s="8">
        <f>COUNTIFS('Prop E'!$H$289:$H$312,"",'Prop E'!$I$289:$I$312,Auxiliar!$B48)</f>
        <v>0</v>
      </c>
      <c r="W48" s="8">
        <f>COUNTIFS('Prop F'!$H$289:$H$312,Auxiliar!W$44,'Prop F'!$I$289:$I$312,Auxiliar!$B48)</f>
        <v>0</v>
      </c>
      <c r="X48" s="8">
        <f>COUNTIFS('Prop F'!$H$289:$H$312,Auxiliar!X$44,'Prop F'!$I$289:$I$312,Auxiliar!$B48)</f>
        <v>1</v>
      </c>
      <c r="Y48" s="8">
        <f>COUNTIFS('Prop F'!$H$289:$H$312,Auxiliar!Y$44,'Prop F'!$I$289:$I$312,Auxiliar!$B48)</f>
        <v>0</v>
      </c>
      <c r="Z48" s="8">
        <f>COUNTIFS('Prop F'!$H$289:$H$312,"",'Prop F'!$I$289:$I$312,Auxiliar!$B48)</f>
        <v>0</v>
      </c>
      <c r="AA48" s="8">
        <f>COUNTIFS('Prop G'!$H$289:$H$312,Auxiliar!AA$44,'Prop G'!$I$289:$I$312,Auxiliar!$B48)</f>
        <v>0</v>
      </c>
      <c r="AB48" s="8">
        <f>COUNTIFS('Prop G'!$H$289:$H$312,Auxiliar!AB$44,'Prop G'!$I$289:$I$312,Auxiliar!$B48)</f>
        <v>4</v>
      </c>
      <c r="AC48" s="8">
        <f>COUNTIFS('Prop G'!$H$289:$H$312,Auxiliar!AC$44,'Prop G'!$I$289:$I$312,Auxiliar!$B48)</f>
        <v>0</v>
      </c>
      <c r="AD48" s="8">
        <f>COUNTIFS('Prop G'!$H$289:$H$312,"",'Prop G'!$I$289:$I$312,Auxiliar!$B48)</f>
        <v>0</v>
      </c>
      <c r="AE48" s="8" t="e">
        <f>COUNTIFS(#REF!,Auxiliar!AE$44,#REF!,Auxiliar!$B48)</f>
        <v>#REF!</v>
      </c>
      <c r="AF48" s="8" t="e">
        <f>COUNTIFS(#REF!,Auxiliar!AF$44,#REF!,Auxiliar!$B48)</f>
        <v>#REF!</v>
      </c>
      <c r="AG48" s="8" t="e">
        <f>COUNTIFS(#REF!,Auxiliar!AG$44,#REF!,Auxiliar!$B48)</f>
        <v>#REF!</v>
      </c>
      <c r="AH48" s="8" t="e">
        <f>COUNTIFS(#REF!,"",#REF!,Auxiliar!$B48)</f>
        <v>#REF!</v>
      </c>
      <c r="AI48" s="8" t="e">
        <f>COUNTIFS(#REF!,Auxiliar!AI$44,#REF!,Auxiliar!$B48)</f>
        <v>#REF!</v>
      </c>
      <c r="AJ48" s="8" t="e">
        <f>COUNTIFS(#REF!,Auxiliar!AJ$44,#REF!,Auxiliar!$B48)</f>
        <v>#REF!</v>
      </c>
      <c r="AK48" s="8" t="e">
        <f>COUNTIFS(#REF!,Auxiliar!AK$44,#REF!,Auxiliar!$B48)</f>
        <v>#REF!</v>
      </c>
      <c r="AL48" s="8" t="e">
        <f>COUNTIFS(#REF!,"",#REF!,Auxiliar!$B48)</f>
        <v>#REF!</v>
      </c>
      <c r="AM48" s="8" t="e">
        <f>COUNTIFS(#REF!,Auxiliar!AM$44,#REF!,Auxiliar!$B48)</f>
        <v>#REF!</v>
      </c>
      <c r="AN48" s="8" t="e">
        <f>COUNTIFS(#REF!,Auxiliar!AN$44,#REF!,Auxiliar!$B48)</f>
        <v>#REF!</v>
      </c>
      <c r="AO48" s="8" t="e">
        <f>COUNTIFS(#REF!,Auxiliar!AO$44,#REF!,Auxiliar!$B48)</f>
        <v>#REF!</v>
      </c>
      <c r="AP48" s="8" t="e">
        <f>COUNTIFS(#REF!,"",#REF!,Auxiliar!$B48)</f>
        <v>#REF!</v>
      </c>
    </row>
    <row r="49" spans="2:42" x14ac:dyDescent="0.2">
      <c r="B49" s="101"/>
    </row>
    <row r="50" spans="2:42" x14ac:dyDescent="0.2">
      <c r="B50" s="101" t="str">
        <f>Máximo!B312:E312</f>
        <v>Requisitos de Infraestrutura</v>
      </c>
      <c r="G50" t="s">
        <v>213</v>
      </c>
      <c r="I50" t="s">
        <v>213</v>
      </c>
      <c r="K50" t="s">
        <v>213</v>
      </c>
      <c r="M50" t="s">
        <v>213</v>
      </c>
      <c r="O50" t="s">
        <v>213</v>
      </c>
      <c r="Q50" t="s">
        <v>213</v>
      </c>
      <c r="S50" t="s">
        <v>213</v>
      </c>
      <c r="U50" t="s">
        <v>213</v>
      </c>
      <c r="W50" t="s">
        <v>213</v>
      </c>
      <c r="Y50" t="s">
        <v>213</v>
      </c>
      <c r="AA50" t="s">
        <v>213</v>
      </c>
      <c r="AC50" t="s">
        <v>213</v>
      </c>
      <c r="AE50" t="s">
        <v>213</v>
      </c>
      <c r="AG50" t="s">
        <v>213</v>
      </c>
      <c r="AI50" t="s">
        <v>213</v>
      </c>
      <c r="AK50" t="s">
        <v>213</v>
      </c>
      <c r="AM50" t="s">
        <v>213</v>
      </c>
      <c r="AO50" t="s">
        <v>213</v>
      </c>
    </row>
    <row r="51" spans="2:42" x14ac:dyDescent="0.2">
      <c r="B51" s="101"/>
      <c r="C51" s="803" t="str">
        <f>'Prop A'!$E$8</f>
        <v>AMDOcs</v>
      </c>
      <c r="D51" s="804"/>
      <c r="E51" s="804"/>
      <c r="F51" s="805"/>
      <c r="G51" s="803" t="str">
        <f>'Prop B'!$E$8</f>
        <v>E&amp;Y/SAP</v>
      </c>
      <c r="H51" s="804"/>
      <c r="I51" s="804"/>
      <c r="J51" s="805"/>
      <c r="K51" s="803" t="str">
        <f>'Prop C'!$E$8</f>
        <v>SAS</v>
      </c>
      <c r="L51" s="804"/>
      <c r="M51" s="804"/>
      <c r="N51" s="805"/>
      <c r="O51" s="803" t="str">
        <f>'Prop D'!$E$8</f>
        <v>Telemont/HPE</v>
      </c>
      <c r="P51" s="804"/>
      <c r="Q51" s="804"/>
      <c r="R51" s="805"/>
      <c r="S51" s="803" t="str">
        <f>'Prop E'!$E$8</f>
        <v>Teradata</v>
      </c>
      <c r="T51" s="804"/>
      <c r="U51" s="804"/>
      <c r="V51" s="805"/>
      <c r="W51" s="803" t="str">
        <f>'Prop F'!$E$8</f>
        <v>Trópico/Enghouse</v>
      </c>
      <c r="X51" s="804"/>
      <c r="Y51" s="804"/>
      <c r="Z51" s="805"/>
      <c r="AA51" s="803" t="str">
        <f>'Prop G'!$E$8</f>
        <v>WeDo</v>
      </c>
      <c r="AB51" s="804"/>
      <c r="AC51" s="804"/>
      <c r="AD51" s="805"/>
      <c r="AE51" s="803" t="e">
        <f>#REF!</f>
        <v>#REF!</v>
      </c>
      <c r="AF51" s="804"/>
      <c r="AG51" s="804"/>
      <c r="AH51" s="805"/>
      <c r="AI51" s="803" t="e">
        <f>#REF!</f>
        <v>#REF!</v>
      </c>
      <c r="AJ51" s="804"/>
      <c r="AK51" s="804"/>
      <c r="AL51" s="805"/>
      <c r="AM51" s="803" t="e">
        <f>#REF!</f>
        <v>#REF!</v>
      </c>
      <c r="AN51" s="804"/>
      <c r="AO51" s="804"/>
      <c r="AP51" s="805"/>
    </row>
    <row r="52" spans="2:42" x14ac:dyDescent="0.2">
      <c r="B52" s="101"/>
      <c r="C52" s="156" t="s">
        <v>60</v>
      </c>
      <c r="D52" s="156" t="s">
        <v>61</v>
      </c>
      <c r="E52" s="156" t="s">
        <v>99</v>
      </c>
      <c r="F52" s="156" t="s">
        <v>210</v>
      </c>
      <c r="G52" s="156" t="s">
        <v>60</v>
      </c>
      <c r="H52" s="156" t="s">
        <v>61</v>
      </c>
      <c r="I52" s="156" t="s">
        <v>99</v>
      </c>
      <c r="J52" s="156" t="s">
        <v>210</v>
      </c>
      <c r="K52" s="156" t="s">
        <v>60</v>
      </c>
      <c r="L52" s="156" t="s">
        <v>61</v>
      </c>
      <c r="M52" s="156" t="s">
        <v>99</v>
      </c>
      <c r="N52" s="156" t="s">
        <v>210</v>
      </c>
      <c r="O52" s="156" t="s">
        <v>60</v>
      </c>
      <c r="P52" s="156" t="s">
        <v>61</v>
      </c>
      <c r="Q52" s="156" t="s">
        <v>99</v>
      </c>
      <c r="R52" s="156" t="s">
        <v>210</v>
      </c>
      <c r="S52" s="156" t="s">
        <v>60</v>
      </c>
      <c r="T52" s="156" t="s">
        <v>61</v>
      </c>
      <c r="U52" s="156" t="s">
        <v>99</v>
      </c>
      <c r="V52" s="156" t="s">
        <v>210</v>
      </c>
      <c r="W52" s="156" t="s">
        <v>60</v>
      </c>
      <c r="X52" s="156" t="s">
        <v>61</v>
      </c>
      <c r="Y52" s="156" t="s">
        <v>99</v>
      </c>
      <c r="Z52" s="156" t="s">
        <v>210</v>
      </c>
      <c r="AA52" s="156" t="s">
        <v>60</v>
      </c>
      <c r="AB52" s="156" t="s">
        <v>61</v>
      </c>
      <c r="AC52" s="156" t="s">
        <v>99</v>
      </c>
      <c r="AD52" s="156" t="s">
        <v>210</v>
      </c>
      <c r="AE52" s="156" t="s">
        <v>60</v>
      </c>
      <c r="AF52" s="156" t="s">
        <v>61</v>
      </c>
      <c r="AG52" s="156" t="s">
        <v>99</v>
      </c>
      <c r="AH52" s="156" t="s">
        <v>210</v>
      </c>
      <c r="AI52" s="156" t="s">
        <v>60</v>
      </c>
      <c r="AJ52" s="156" t="s">
        <v>61</v>
      </c>
      <c r="AK52" s="156" t="s">
        <v>99</v>
      </c>
      <c r="AL52" s="156" t="s">
        <v>210</v>
      </c>
      <c r="AM52" s="156" t="s">
        <v>60</v>
      </c>
      <c r="AN52" s="156" t="s">
        <v>61</v>
      </c>
      <c r="AO52" s="156" t="s">
        <v>99</v>
      </c>
      <c r="AP52" s="156" t="s">
        <v>210</v>
      </c>
    </row>
    <row r="53" spans="2:42" x14ac:dyDescent="0.2">
      <c r="B53" s="40" t="s">
        <v>16</v>
      </c>
      <c r="C53" s="8">
        <f>COUNTIFS('Prop A'!$H$313:$H$779,Auxiliar!C$52,'Prop A'!$I$313:$I$779,Auxiliar!$B53)</f>
        <v>0</v>
      </c>
      <c r="D53" s="8">
        <f>COUNTIFS('Prop A'!$H$313:$H$779,Auxiliar!D$52,'Prop A'!$I$313:$I$779,Auxiliar!$B53)</f>
        <v>0</v>
      </c>
      <c r="E53" s="8">
        <f>COUNTIFS('Prop A'!$H$313:$H$779,Auxiliar!E$52,'Prop A'!$I$313:$I$779,Auxiliar!$B53)</f>
        <v>0</v>
      </c>
      <c r="F53" s="8">
        <f>COUNTIFS('Prop A'!$H$313:$H$779,"",'Prop A'!$I$313:$I$779,Auxiliar!$B53)</f>
        <v>0</v>
      </c>
      <c r="G53" s="8">
        <f>COUNTIFS('Prop B'!$H$313:$H$779,Auxiliar!G$52,'Prop B'!$I$313:$I$779,Auxiliar!$B53)</f>
        <v>0</v>
      </c>
      <c r="H53" s="8">
        <f>COUNTIFS('Prop B'!$H$313:$H$779,Auxiliar!H$52,'Prop B'!$I$313:$I$779,Auxiliar!$B53)</f>
        <v>0</v>
      </c>
      <c r="I53" s="8">
        <f>COUNTIFS('Prop B'!$H$313:$H$779,Auxiliar!I$52,'Prop B'!$I$313:$I$779,Auxiliar!$B53)</f>
        <v>0</v>
      </c>
      <c r="J53" s="8">
        <f>COUNTIFS('Prop B'!$H$313:$H$779,"",'Prop B'!$I$313:$I$779,Auxiliar!$B53)</f>
        <v>0</v>
      </c>
      <c r="K53" s="8">
        <f>COUNTIFS('Prop C'!$H$313:$H$779,Auxiliar!K$52,'Prop C'!$I$313:$I$779,Auxiliar!$B53)</f>
        <v>0</v>
      </c>
      <c r="L53" s="8">
        <f>COUNTIFS('Prop C'!$H$313:$H$779,Auxiliar!L$52,'Prop C'!$I$313:$I$779,Auxiliar!$B53)</f>
        <v>0</v>
      </c>
      <c r="M53" s="8">
        <f>COUNTIFS('Prop C'!$H$313:$H$779,Auxiliar!M$52,'Prop C'!$I$313:$I$779,Auxiliar!$B53)</f>
        <v>0</v>
      </c>
      <c r="N53" s="8">
        <f>COUNTIFS('Prop C'!$H$313:$H$779,"",'Prop C'!$I$313:$I$779,Auxiliar!$B53)</f>
        <v>0</v>
      </c>
      <c r="O53" s="8">
        <f>COUNTIFS('Prop D'!$H$313:$H$779,Auxiliar!O$52,'Prop D'!$I$313:$I$779,Auxiliar!$B53)</f>
        <v>0</v>
      </c>
      <c r="P53" s="8">
        <f>COUNTIFS('Prop D'!$H$313:$H$779,Auxiliar!P$52,'Prop D'!$I$313:$I$779,Auxiliar!$B53)</f>
        <v>0</v>
      </c>
      <c r="Q53" s="8">
        <f>COUNTIFS('Prop D'!$H$313:$H$779,Auxiliar!Q$52,'Prop D'!$I$313:$I$779,Auxiliar!$B53)</f>
        <v>0</v>
      </c>
      <c r="R53" s="8">
        <f>COUNTIFS('Prop D'!$H$313:$H$779,"",'Prop D'!$I$313:$I$779,Auxiliar!$B53)</f>
        <v>0</v>
      </c>
      <c r="S53" s="8">
        <f>COUNTIFS('Prop E'!$H$313:$H$779,Auxiliar!S$52,'Prop E'!$I$313:$I$779,Auxiliar!$B53)</f>
        <v>0</v>
      </c>
      <c r="T53" s="8">
        <f>COUNTIFS('Prop E'!$H$313:$H$779,Auxiliar!T$52,'Prop E'!$I$313:$I$779,Auxiliar!$B53)</f>
        <v>0</v>
      </c>
      <c r="U53" s="8">
        <f>COUNTIFS('Prop E'!$H$313:$H$779,Auxiliar!U$52,'Prop E'!$I$313:$I$779,Auxiliar!$B53)</f>
        <v>0</v>
      </c>
      <c r="V53" s="8">
        <f>COUNTIFS('Prop E'!$H$313:$H$779,"",'Prop E'!$I$313:$I$779,Auxiliar!$B53)</f>
        <v>0</v>
      </c>
      <c r="W53" s="8">
        <f>COUNTIFS('Prop F'!$H$313:$H$779,Auxiliar!W$52,'Prop F'!$I$313:$I$779,Auxiliar!$B53)</f>
        <v>0</v>
      </c>
      <c r="X53" s="8">
        <f>COUNTIFS('Prop F'!$H$313:$H$779,Auxiliar!X$52,'Prop F'!$I$313:$I$779,Auxiliar!$B53)</f>
        <v>0</v>
      </c>
      <c r="Y53" s="8">
        <f>COUNTIFS('Prop F'!$H$313:$H$779,Auxiliar!Y$52,'Prop F'!$I$313:$I$779,Auxiliar!$B53)</f>
        <v>0</v>
      </c>
      <c r="Z53" s="8">
        <f>COUNTIFS('Prop F'!$H$313:$H$779,"",'Prop F'!$I$313:$I$779,Auxiliar!$B53)</f>
        <v>0</v>
      </c>
      <c r="AA53" s="8">
        <f>COUNTIFS('Prop G'!$H$313:$H$779,Auxiliar!AA$52,'Prop G'!$I$313:$I$779,Auxiliar!$B53)</f>
        <v>0</v>
      </c>
      <c r="AB53" s="8">
        <f>COUNTIFS('Prop G'!$H$313:$H$779,Auxiliar!AB$52,'Prop G'!$I$313:$I$779,Auxiliar!$B53)</f>
        <v>0</v>
      </c>
      <c r="AC53" s="8">
        <f>COUNTIFS('Prop G'!$H$313:$H$779,Auxiliar!AC$52,'Prop G'!$I$313:$I$779,Auxiliar!$B53)</f>
        <v>0</v>
      </c>
      <c r="AD53" s="8">
        <f>COUNTIFS('Prop G'!$H$313:$H$779,"",'Prop G'!$I$313:$I$779,Auxiliar!$B53)</f>
        <v>0</v>
      </c>
      <c r="AE53" s="8" t="e">
        <f>COUNTIFS(#REF!,Auxiliar!AE$52,#REF!,Auxiliar!$B53)</f>
        <v>#REF!</v>
      </c>
      <c r="AF53" s="8" t="e">
        <f>COUNTIFS(#REF!,Auxiliar!AF$52,#REF!,Auxiliar!$B53)</f>
        <v>#REF!</v>
      </c>
      <c r="AG53" s="8" t="e">
        <f>COUNTIFS(#REF!,Auxiliar!AG$52,#REF!,Auxiliar!$B53)</f>
        <v>#REF!</v>
      </c>
      <c r="AH53" s="8" t="e">
        <f>COUNTIFS(#REF!,"",#REF!,Auxiliar!$B53)</f>
        <v>#REF!</v>
      </c>
      <c r="AI53" s="8" t="e">
        <f>COUNTIFS(#REF!,Auxiliar!AI$52,#REF!,Auxiliar!$B53)</f>
        <v>#REF!</v>
      </c>
      <c r="AJ53" s="8" t="e">
        <f>COUNTIFS(#REF!,Auxiliar!AJ$52,#REF!,Auxiliar!$B53)</f>
        <v>#REF!</v>
      </c>
      <c r="AK53" s="8" t="e">
        <f>COUNTIFS(#REF!,Auxiliar!AK$52,#REF!,Auxiliar!$B53)</f>
        <v>#REF!</v>
      </c>
      <c r="AL53" s="8" t="e">
        <f>COUNTIFS(#REF!,"",#REF!,Auxiliar!$B53)</f>
        <v>#REF!</v>
      </c>
      <c r="AM53" s="8" t="e">
        <f>COUNTIFS(#REF!,Auxiliar!AM$52,#REF!,Auxiliar!$B53)</f>
        <v>#REF!</v>
      </c>
      <c r="AN53" s="8" t="e">
        <f>COUNTIFS(#REF!,Auxiliar!AN$52,#REF!,Auxiliar!$B53)</f>
        <v>#REF!</v>
      </c>
      <c r="AO53" s="8" t="e">
        <f>COUNTIFS(#REF!,Auxiliar!AO$52,#REF!,Auxiliar!$B53)</f>
        <v>#REF!</v>
      </c>
      <c r="AP53" s="8" t="e">
        <f>COUNTIFS(#REF!,"",#REF!,Auxiliar!$B53)</f>
        <v>#REF!</v>
      </c>
    </row>
    <row r="54" spans="2:42" x14ac:dyDescent="0.2">
      <c r="B54" s="40" t="s">
        <v>4</v>
      </c>
      <c r="C54" s="8">
        <f>COUNTIFS('Prop A'!$H$313:$H$779,Auxiliar!C$52,'Prop A'!$I$313:$I$779,Auxiliar!$B54)</f>
        <v>0</v>
      </c>
      <c r="D54" s="8">
        <f>COUNTIFS('Prop A'!$H$313:$H$779,Auxiliar!D$52,'Prop A'!$I$313:$I$779,Auxiliar!$B54)</f>
        <v>381</v>
      </c>
      <c r="E54" s="8">
        <f>COUNTIFS('Prop A'!$H$313:$H$779,Auxiliar!E$52,'Prop A'!$I$313:$I$779,Auxiliar!$B54)</f>
        <v>0</v>
      </c>
      <c r="F54" s="8">
        <f>COUNTIFS('Prop A'!$H$313:$H$779,"",'Prop A'!$I$313:$I$779,Auxiliar!$B54)</f>
        <v>0</v>
      </c>
      <c r="G54" s="8">
        <f>COUNTIFS('Prop B'!$H$313:$H$779,Auxiliar!G$52,'Prop B'!$I$313:$I$779,Auxiliar!$B54)</f>
        <v>0</v>
      </c>
      <c r="H54" s="8">
        <f>COUNTIFS('Prop B'!$H$313:$H$779,Auxiliar!H$52,'Prop B'!$I$313:$I$779,Auxiliar!$B54)</f>
        <v>464</v>
      </c>
      <c r="I54" s="8">
        <f>COUNTIFS('Prop B'!$H$313:$H$779,Auxiliar!I$52,'Prop B'!$I$313:$I$779,Auxiliar!$B54)</f>
        <v>0</v>
      </c>
      <c r="J54" s="8">
        <f>COUNTIFS('Prop B'!$H$313:$H$779,"",'Prop B'!$I$313:$I$779,Auxiliar!$B54)</f>
        <v>0</v>
      </c>
      <c r="K54" s="8">
        <f>COUNTIFS('Prop C'!$H$313:$H$779,Auxiliar!K$52,'Prop C'!$I$313:$I$779,Auxiliar!$B54)</f>
        <v>0</v>
      </c>
      <c r="L54" s="8">
        <f>COUNTIFS('Prop C'!$H$313:$H$779,Auxiliar!L$52,'Prop C'!$I$313:$I$779,Auxiliar!$B54)</f>
        <v>458</v>
      </c>
      <c r="M54" s="8">
        <f>COUNTIFS('Prop C'!$H$313:$H$779,Auxiliar!M$52,'Prop C'!$I$313:$I$779,Auxiliar!$B54)</f>
        <v>0</v>
      </c>
      <c r="N54" s="8">
        <f>COUNTIFS('Prop C'!$H$313:$H$779,"",'Prop C'!$I$313:$I$779,Auxiliar!$B54)</f>
        <v>0</v>
      </c>
      <c r="O54" s="8">
        <f>COUNTIFS('Prop D'!$H$313:$H$779,Auxiliar!O$52,'Prop D'!$I$313:$I$779,Auxiliar!$B54)</f>
        <v>0</v>
      </c>
      <c r="P54" s="8">
        <f>COUNTIFS('Prop D'!$H$313:$H$779,Auxiliar!P$52,'Prop D'!$I$313:$I$779,Auxiliar!$B54)</f>
        <v>457</v>
      </c>
      <c r="Q54" s="8">
        <f>COUNTIFS('Prop D'!$H$313:$H$779,Auxiliar!Q$52,'Prop D'!$I$313:$I$779,Auxiliar!$B54)</f>
        <v>0</v>
      </c>
      <c r="R54" s="8">
        <f>COUNTIFS('Prop D'!$H$313:$H$779,"",'Prop D'!$I$313:$I$779,Auxiliar!$B54)</f>
        <v>0</v>
      </c>
      <c r="S54" s="8">
        <f>COUNTIFS('Prop E'!$H$313:$H$779,Auxiliar!S$52,'Prop E'!$I$313:$I$779,Auxiliar!$B54)</f>
        <v>0</v>
      </c>
      <c r="T54" s="8">
        <f>COUNTIFS('Prop E'!$H$313:$H$779,Auxiliar!T$52,'Prop E'!$I$313:$I$779,Auxiliar!$B54)</f>
        <v>446</v>
      </c>
      <c r="U54" s="8">
        <f>COUNTIFS('Prop E'!$H$313:$H$779,Auxiliar!U$52,'Prop E'!$I$313:$I$779,Auxiliar!$B54)</f>
        <v>0</v>
      </c>
      <c r="V54" s="8">
        <f>COUNTIFS('Prop E'!$H$313:$H$779,"",'Prop E'!$I$313:$I$779,Auxiliar!$B54)</f>
        <v>0</v>
      </c>
      <c r="W54" s="8">
        <f>COUNTIFS('Prop F'!$H$313:$H$779,Auxiliar!W$52,'Prop F'!$I$313:$I$779,Auxiliar!$B54)</f>
        <v>0</v>
      </c>
      <c r="X54" s="8">
        <f>COUNTIFS('Prop F'!$H$313:$H$779,Auxiliar!X$52,'Prop F'!$I$313:$I$779,Auxiliar!$B54)</f>
        <v>464</v>
      </c>
      <c r="Y54" s="8">
        <f>COUNTIFS('Prop F'!$H$313:$H$779,Auxiliar!Y$52,'Prop F'!$I$313:$I$779,Auxiliar!$B54)</f>
        <v>0</v>
      </c>
      <c r="Z54" s="8">
        <f>COUNTIFS('Prop F'!$H$313:$H$779,"",'Prop F'!$I$313:$I$779,Auxiliar!$B54)</f>
        <v>0</v>
      </c>
      <c r="AA54" s="8">
        <f>COUNTIFS('Prop G'!$H$313:$H$779,Auxiliar!AA$52,'Prop G'!$I$313:$I$779,Auxiliar!$B54)</f>
        <v>0</v>
      </c>
      <c r="AB54" s="8">
        <f>COUNTIFS('Prop G'!$H$313:$H$779,Auxiliar!AB$52,'Prop G'!$I$313:$I$779,Auxiliar!$B54)</f>
        <v>396</v>
      </c>
      <c r="AC54" s="8">
        <f>COUNTIFS('Prop G'!$H$313:$H$779,Auxiliar!AC$52,'Prop G'!$I$313:$I$779,Auxiliar!$B54)</f>
        <v>0</v>
      </c>
      <c r="AD54" s="8">
        <f>COUNTIFS('Prop G'!$H$313:$H$779,"",'Prop G'!$I$313:$I$779,Auxiliar!$B54)</f>
        <v>0</v>
      </c>
      <c r="AE54" s="8" t="e">
        <f>COUNTIFS(#REF!,Auxiliar!AE$52,#REF!,Auxiliar!$B54)</f>
        <v>#REF!</v>
      </c>
      <c r="AF54" s="8" t="e">
        <f>COUNTIFS(#REF!,Auxiliar!AF$52,#REF!,Auxiliar!$B54)</f>
        <v>#REF!</v>
      </c>
      <c r="AG54" s="8" t="e">
        <f>COUNTIFS(#REF!,Auxiliar!AG$52,#REF!,Auxiliar!$B54)</f>
        <v>#REF!</v>
      </c>
      <c r="AH54" s="8" t="e">
        <f>COUNTIFS(#REF!,"",#REF!,Auxiliar!$B54)</f>
        <v>#REF!</v>
      </c>
      <c r="AI54" s="8" t="e">
        <f>COUNTIFS(#REF!,Auxiliar!AI$52,#REF!,Auxiliar!$B54)</f>
        <v>#REF!</v>
      </c>
      <c r="AJ54" s="8" t="e">
        <f>COUNTIFS(#REF!,Auxiliar!AJ$52,#REF!,Auxiliar!$B54)</f>
        <v>#REF!</v>
      </c>
      <c r="AK54" s="8" t="e">
        <f>COUNTIFS(#REF!,Auxiliar!AK$52,#REF!,Auxiliar!$B54)</f>
        <v>#REF!</v>
      </c>
      <c r="AL54" s="8" t="e">
        <f>COUNTIFS(#REF!,"",#REF!,Auxiliar!$B54)</f>
        <v>#REF!</v>
      </c>
      <c r="AM54" s="8" t="e">
        <f>COUNTIFS(#REF!,Auxiliar!AM$52,#REF!,Auxiliar!$B54)</f>
        <v>#REF!</v>
      </c>
      <c r="AN54" s="8" t="e">
        <f>COUNTIFS(#REF!,Auxiliar!AN$52,#REF!,Auxiliar!$B54)</f>
        <v>#REF!</v>
      </c>
      <c r="AO54" s="8" t="e">
        <f>COUNTIFS(#REF!,Auxiliar!AO$52,#REF!,Auxiliar!$B54)</f>
        <v>#REF!</v>
      </c>
      <c r="AP54" s="8" t="e">
        <f>COUNTIFS(#REF!,"",#REF!,Auxiliar!$B54)</f>
        <v>#REF!</v>
      </c>
    </row>
    <row r="55" spans="2:42" x14ac:dyDescent="0.2">
      <c r="B55" s="39" t="s">
        <v>17</v>
      </c>
      <c r="C55" s="8">
        <f>COUNTIFS('Prop A'!$H$313:$H$779,Auxiliar!C$52,'Prop A'!$I$313:$I$779,Auxiliar!$B55)</f>
        <v>0</v>
      </c>
      <c r="D55" s="8">
        <f>COUNTIFS('Prop A'!$H$313:$H$779,Auxiliar!D$52,'Prop A'!$I$313:$I$779,Auxiliar!$B55)</f>
        <v>59</v>
      </c>
      <c r="E55" s="8">
        <f>COUNTIFS('Prop A'!$H$313:$H$779,Auxiliar!E$52,'Prop A'!$I$313:$I$779,Auxiliar!$B55)</f>
        <v>0</v>
      </c>
      <c r="F55" s="8">
        <f>COUNTIFS('Prop A'!$H$313:$H$779,"",'Prop A'!$I$313:$I$779,Auxiliar!$B55)</f>
        <v>0</v>
      </c>
      <c r="G55" s="8">
        <f>COUNTIFS('Prop B'!$H$313:$H$779,Auxiliar!G$52,'Prop B'!$I$313:$I$779,Auxiliar!$B55)</f>
        <v>0</v>
      </c>
      <c r="H55" s="8">
        <f>COUNTIFS('Prop B'!$H$313:$H$779,Auxiliar!H$52,'Prop B'!$I$313:$I$779,Auxiliar!$B55)</f>
        <v>1</v>
      </c>
      <c r="I55" s="8">
        <f>COUNTIFS('Prop B'!$H$313:$H$779,Auxiliar!I$52,'Prop B'!$I$313:$I$779,Auxiliar!$B55)</f>
        <v>0</v>
      </c>
      <c r="J55" s="8">
        <f>COUNTIFS('Prop B'!$H$313:$H$779,"",'Prop B'!$I$313:$I$779,Auxiliar!$B55)</f>
        <v>0</v>
      </c>
      <c r="K55" s="8">
        <f>COUNTIFS('Prop C'!$H$313:$H$779,Auxiliar!K$52,'Prop C'!$I$313:$I$779,Auxiliar!$B55)</f>
        <v>0</v>
      </c>
      <c r="L55" s="8">
        <f>COUNTIFS('Prop C'!$H$313:$H$779,Auxiliar!L$52,'Prop C'!$I$313:$I$779,Auxiliar!$B55)</f>
        <v>6</v>
      </c>
      <c r="M55" s="8">
        <f>COUNTIFS('Prop C'!$H$313:$H$779,Auxiliar!M$52,'Prop C'!$I$313:$I$779,Auxiliar!$B55)</f>
        <v>0</v>
      </c>
      <c r="N55" s="8">
        <f>COUNTIFS('Prop C'!$H$313:$H$779,"",'Prop C'!$I$313:$I$779,Auxiliar!$B55)</f>
        <v>0</v>
      </c>
      <c r="O55" s="8">
        <f>COUNTIFS('Prop D'!$H$313:$H$779,Auxiliar!O$52,'Prop D'!$I$313:$I$779,Auxiliar!$B55)</f>
        <v>0</v>
      </c>
      <c r="P55" s="8">
        <f>COUNTIFS('Prop D'!$H$313:$H$779,Auxiliar!P$52,'Prop D'!$I$313:$I$779,Auxiliar!$B55)</f>
        <v>3</v>
      </c>
      <c r="Q55" s="8">
        <f>COUNTIFS('Prop D'!$H$313:$H$779,Auxiliar!Q$52,'Prop D'!$I$313:$I$779,Auxiliar!$B55)</f>
        <v>0</v>
      </c>
      <c r="R55" s="8">
        <f>COUNTIFS('Prop D'!$H$313:$H$779,"",'Prop D'!$I$313:$I$779,Auxiliar!$B55)</f>
        <v>0</v>
      </c>
      <c r="S55" s="8">
        <f>COUNTIFS('Prop E'!$H$313:$H$779,Auxiliar!S$52,'Prop E'!$I$313:$I$779,Auxiliar!$B55)</f>
        <v>0</v>
      </c>
      <c r="T55" s="8">
        <f>COUNTIFS('Prop E'!$H$313:$H$779,Auxiliar!T$52,'Prop E'!$I$313:$I$779,Auxiliar!$B55)</f>
        <v>18</v>
      </c>
      <c r="U55" s="8">
        <f>COUNTIFS('Prop E'!$H$313:$H$779,Auxiliar!U$52,'Prop E'!$I$313:$I$779,Auxiliar!$B55)</f>
        <v>0</v>
      </c>
      <c r="V55" s="8">
        <f>COUNTIFS('Prop E'!$H$313:$H$779,"",'Prop E'!$I$313:$I$779,Auxiliar!$B55)</f>
        <v>0</v>
      </c>
      <c r="W55" s="8">
        <f>COUNTIFS('Prop F'!$H$313:$H$779,Auxiliar!W$52,'Prop F'!$I$313:$I$779,Auxiliar!$B55)</f>
        <v>0</v>
      </c>
      <c r="X55" s="8">
        <f>COUNTIFS('Prop F'!$H$313:$H$779,Auxiliar!X$52,'Prop F'!$I$313:$I$779,Auxiliar!$B55)</f>
        <v>2</v>
      </c>
      <c r="Y55" s="8">
        <f>COUNTIFS('Prop F'!$H$313:$H$779,Auxiliar!Y$52,'Prop F'!$I$313:$I$779,Auxiliar!$B55)</f>
        <v>0</v>
      </c>
      <c r="Z55" s="8">
        <f>COUNTIFS('Prop F'!$H$313:$H$779,"",'Prop F'!$I$313:$I$779,Auxiliar!$B55)</f>
        <v>0</v>
      </c>
      <c r="AA55" s="8">
        <f>COUNTIFS('Prop G'!$H$313:$H$779,Auxiliar!AA$52,'Prop G'!$I$313:$I$779,Auxiliar!$B55)</f>
        <v>0</v>
      </c>
      <c r="AB55" s="8">
        <f>COUNTIFS('Prop G'!$H$313:$H$779,Auxiliar!AB$52,'Prop G'!$I$313:$I$779,Auxiliar!$B55)</f>
        <v>51</v>
      </c>
      <c r="AC55" s="8">
        <f>COUNTIFS('Prop G'!$H$313:$H$779,Auxiliar!AC$52,'Prop G'!$I$313:$I$779,Auxiliar!$B55)</f>
        <v>0</v>
      </c>
      <c r="AD55" s="8">
        <f>COUNTIFS('Prop G'!$H$313:$H$779,"",'Prop G'!$I$313:$I$779,Auxiliar!$B55)</f>
        <v>0</v>
      </c>
      <c r="AE55" s="8" t="e">
        <f>COUNTIFS(#REF!,Auxiliar!AE$52,#REF!,Auxiliar!$B55)</f>
        <v>#REF!</v>
      </c>
      <c r="AF55" s="8" t="e">
        <f>COUNTIFS(#REF!,Auxiliar!AF$52,#REF!,Auxiliar!$B55)</f>
        <v>#REF!</v>
      </c>
      <c r="AG55" s="8" t="e">
        <f>COUNTIFS(#REF!,Auxiliar!AG$52,#REF!,Auxiliar!$B55)</f>
        <v>#REF!</v>
      </c>
      <c r="AH55" s="8" t="e">
        <f>COUNTIFS(#REF!,"",#REF!,Auxiliar!$B55)</f>
        <v>#REF!</v>
      </c>
      <c r="AI55" s="8" t="e">
        <f>COUNTIFS(#REF!,Auxiliar!AI$52,#REF!,Auxiliar!$B55)</f>
        <v>#REF!</v>
      </c>
      <c r="AJ55" s="8" t="e">
        <f>COUNTIFS(#REF!,Auxiliar!AJ$52,#REF!,Auxiliar!$B55)</f>
        <v>#REF!</v>
      </c>
      <c r="AK55" s="8" t="e">
        <f>COUNTIFS(#REF!,Auxiliar!AK$52,#REF!,Auxiliar!$B55)</f>
        <v>#REF!</v>
      </c>
      <c r="AL55" s="8" t="e">
        <f>COUNTIFS(#REF!,"",#REF!,Auxiliar!$B55)</f>
        <v>#REF!</v>
      </c>
      <c r="AM55" s="8" t="e">
        <f>COUNTIFS(#REF!,Auxiliar!AM$52,#REF!,Auxiliar!$B55)</f>
        <v>#REF!</v>
      </c>
      <c r="AN55" s="8" t="e">
        <f>COUNTIFS(#REF!,Auxiliar!AN$52,#REF!,Auxiliar!$B55)</f>
        <v>#REF!</v>
      </c>
      <c r="AO55" s="8" t="e">
        <f>COUNTIFS(#REF!,Auxiliar!AO$52,#REF!,Auxiliar!$B55)</f>
        <v>#REF!</v>
      </c>
      <c r="AP55" s="8" t="e">
        <f>COUNTIFS(#REF!,"",#REF!,Auxiliar!$B55)</f>
        <v>#REF!</v>
      </c>
    </row>
    <row r="56" spans="2:42" x14ac:dyDescent="0.2">
      <c r="B56" s="39" t="s">
        <v>5</v>
      </c>
      <c r="C56" s="8">
        <f>COUNTIFS('Prop A'!$H$313:$H$779,Auxiliar!C$52,'Prop A'!$I$313:$I$779,Auxiliar!$B56)</f>
        <v>0</v>
      </c>
      <c r="D56" s="8">
        <f>COUNTIFS('Prop A'!$H$313:$H$779,Auxiliar!D$52,'Prop A'!$I$313:$I$779,Auxiliar!$B56)</f>
        <v>26</v>
      </c>
      <c r="E56" s="8">
        <f>COUNTIFS('Prop A'!$H$313:$H$779,Auxiliar!E$52,'Prop A'!$I$313:$I$779,Auxiliar!$B56)</f>
        <v>0</v>
      </c>
      <c r="F56" s="8">
        <f>COUNTIFS('Prop A'!$H$313:$H$779,"",'Prop A'!$I$313:$I$779,Auxiliar!$B56)</f>
        <v>0</v>
      </c>
      <c r="G56" s="8">
        <f>COUNTIFS('Prop B'!$H$313:$H$779,Auxiliar!G$52,'Prop B'!$I$313:$I$779,Auxiliar!$B56)</f>
        <v>0</v>
      </c>
      <c r="H56" s="8">
        <f>COUNTIFS('Prop B'!$H$313:$H$779,Auxiliar!H$52,'Prop B'!$I$313:$I$779,Auxiliar!$B56)</f>
        <v>1</v>
      </c>
      <c r="I56" s="8">
        <f>COUNTIFS('Prop B'!$H$313:$H$779,Auxiliar!I$52,'Prop B'!$I$313:$I$779,Auxiliar!$B56)</f>
        <v>0</v>
      </c>
      <c r="J56" s="8">
        <f>COUNTIFS('Prop B'!$H$313:$H$779,"",'Prop B'!$I$313:$I$779,Auxiliar!$B56)</f>
        <v>0</v>
      </c>
      <c r="K56" s="8">
        <f>COUNTIFS('Prop C'!$H$313:$H$779,Auxiliar!K$52,'Prop C'!$I$313:$I$779,Auxiliar!$B56)</f>
        <v>0</v>
      </c>
      <c r="L56" s="8">
        <f>COUNTIFS('Prop C'!$H$313:$H$779,Auxiliar!L$52,'Prop C'!$I$313:$I$779,Auxiliar!$B56)</f>
        <v>2</v>
      </c>
      <c r="M56" s="8">
        <f>COUNTIFS('Prop C'!$H$313:$H$779,Auxiliar!M$52,'Prop C'!$I$313:$I$779,Auxiliar!$B56)</f>
        <v>0</v>
      </c>
      <c r="N56" s="8">
        <f>COUNTIFS('Prop C'!$H$313:$H$779,"",'Prop C'!$I$313:$I$779,Auxiliar!$B56)</f>
        <v>0</v>
      </c>
      <c r="O56" s="8">
        <f>COUNTIFS('Prop D'!$H$313:$H$779,Auxiliar!O$52,'Prop D'!$I$313:$I$779,Auxiliar!$B56)</f>
        <v>0</v>
      </c>
      <c r="P56" s="8">
        <f>COUNTIFS('Prop D'!$H$313:$H$779,Auxiliar!P$52,'Prop D'!$I$313:$I$779,Auxiliar!$B56)</f>
        <v>6</v>
      </c>
      <c r="Q56" s="8">
        <f>COUNTIFS('Prop D'!$H$313:$H$779,Auxiliar!Q$52,'Prop D'!$I$313:$I$779,Auxiliar!$B56)</f>
        <v>0</v>
      </c>
      <c r="R56" s="8">
        <f>COUNTIFS('Prop D'!$H$313:$H$779,"",'Prop D'!$I$313:$I$779,Auxiliar!$B56)</f>
        <v>0</v>
      </c>
      <c r="S56" s="8">
        <f>COUNTIFS('Prop E'!$H$313:$H$779,Auxiliar!S$52,'Prop E'!$I$313:$I$779,Auxiliar!$B56)</f>
        <v>0</v>
      </c>
      <c r="T56" s="8">
        <f>COUNTIFS('Prop E'!$H$313:$H$779,Auxiliar!T$52,'Prop E'!$I$313:$I$779,Auxiliar!$B56)</f>
        <v>2</v>
      </c>
      <c r="U56" s="8">
        <f>COUNTIFS('Prop E'!$H$313:$H$779,Auxiliar!U$52,'Prop E'!$I$313:$I$779,Auxiliar!$B56)</f>
        <v>0</v>
      </c>
      <c r="V56" s="8">
        <f>COUNTIFS('Prop E'!$H$313:$H$779,"",'Prop E'!$I$313:$I$779,Auxiliar!$B56)</f>
        <v>0</v>
      </c>
      <c r="W56" s="8">
        <f>COUNTIFS('Prop F'!$H$313:$H$779,Auxiliar!W$52,'Prop F'!$I$313:$I$779,Auxiliar!$B56)</f>
        <v>0</v>
      </c>
      <c r="X56" s="8">
        <f>COUNTIFS('Prop F'!$H$313:$H$779,Auxiliar!X$52,'Prop F'!$I$313:$I$779,Auxiliar!$B56)</f>
        <v>0</v>
      </c>
      <c r="Y56" s="8">
        <f>COUNTIFS('Prop F'!$H$313:$H$779,Auxiliar!Y$52,'Prop F'!$I$313:$I$779,Auxiliar!$B56)</f>
        <v>0</v>
      </c>
      <c r="Z56" s="8">
        <f>COUNTIFS('Prop F'!$H$313:$H$779,"",'Prop F'!$I$313:$I$779,Auxiliar!$B56)</f>
        <v>0</v>
      </c>
      <c r="AA56" s="8">
        <f>COUNTIFS('Prop G'!$H$313:$H$779,Auxiliar!AA$52,'Prop G'!$I$313:$I$779,Auxiliar!$B56)</f>
        <v>0</v>
      </c>
      <c r="AB56" s="8">
        <f>COUNTIFS('Prop G'!$H$313:$H$779,Auxiliar!AB$52,'Prop G'!$I$313:$I$779,Auxiliar!$B56)</f>
        <v>19</v>
      </c>
      <c r="AC56" s="8">
        <f>COUNTIFS('Prop G'!$H$313:$H$779,Auxiliar!AC$52,'Prop G'!$I$313:$I$779,Auxiliar!$B56)</f>
        <v>0</v>
      </c>
      <c r="AD56" s="8">
        <f>COUNTIFS('Prop G'!$H$313:$H$779,"",'Prop G'!$I$313:$I$779,Auxiliar!$B56)</f>
        <v>0</v>
      </c>
      <c r="AE56" s="8" t="e">
        <f>COUNTIFS(#REF!,Auxiliar!AE$52,#REF!,Auxiliar!$B56)</f>
        <v>#REF!</v>
      </c>
      <c r="AF56" s="8" t="e">
        <f>COUNTIFS(#REF!,Auxiliar!AF$52,#REF!,Auxiliar!$B56)</f>
        <v>#REF!</v>
      </c>
      <c r="AG56" s="8" t="e">
        <f>COUNTIFS(#REF!,Auxiliar!AG$52,#REF!,Auxiliar!$B56)</f>
        <v>#REF!</v>
      </c>
      <c r="AH56" s="8" t="e">
        <f>COUNTIFS(#REF!,"",#REF!,Auxiliar!$B56)</f>
        <v>#REF!</v>
      </c>
      <c r="AI56" s="8" t="e">
        <f>COUNTIFS(#REF!,Auxiliar!AI$52,#REF!,Auxiliar!$B56)</f>
        <v>#REF!</v>
      </c>
      <c r="AJ56" s="8" t="e">
        <f>COUNTIFS(#REF!,Auxiliar!AJ$52,#REF!,Auxiliar!$B56)</f>
        <v>#REF!</v>
      </c>
      <c r="AK56" s="8" t="e">
        <f>COUNTIFS(#REF!,Auxiliar!AK$52,#REF!,Auxiliar!$B56)</f>
        <v>#REF!</v>
      </c>
      <c r="AL56" s="8" t="e">
        <f>COUNTIFS(#REF!,"",#REF!,Auxiliar!$B56)</f>
        <v>#REF!</v>
      </c>
      <c r="AM56" s="8" t="e">
        <f>COUNTIFS(#REF!,Auxiliar!AM$52,#REF!,Auxiliar!$B56)</f>
        <v>#REF!</v>
      </c>
      <c r="AN56" s="8" t="e">
        <f>COUNTIFS(#REF!,Auxiliar!AN$52,#REF!,Auxiliar!$B56)</f>
        <v>#REF!</v>
      </c>
      <c r="AO56" s="8" t="e">
        <f>COUNTIFS(#REF!,Auxiliar!AO$52,#REF!,Auxiliar!$B56)</f>
        <v>#REF!</v>
      </c>
      <c r="AP56" s="8" t="e">
        <f>COUNTIFS(#REF!,"",#REF!,Auxiliar!$B56)</f>
        <v>#REF!</v>
      </c>
    </row>
    <row r="57" spans="2:42" x14ac:dyDescent="0.2">
      <c r="B57" s="101"/>
    </row>
    <row r="58" spans="2:42" x14ac:dyDescent="0.2">
      <c r="B58" s="101" t="str">
        <f>Máximo!B779</f>
        <v>Serviço</v>
      </c>
      <c r="G58" t="s">
        <v>213</v>
      </c>
      <c r="I58" t="s">
        <v>213</v>
      </c>
      <c r="K58" t="s">
        <v>213</v>
      </c>
      <c r="M58" t="s">
        <v>213</v>
      </c>
      <c r="O58" t="s">
        <v>213</v>
      </c>
      <c r="Q58" t="s">
        <v>213</v>
      </c>
      <c r="S58" t="s">
        <v>213</v>
      </c>
      <c r="U58" t="s">
        <v>213</v>
      </c>
      <c r="W58" t="s">
        <v>213</v>
      </c>
      <c r="Y58" t="s">
        <v>213</v>
      </c>
      <c r="AA58" t="s">
        <v>213</v>
      </c>
      <c r="AC58" t="s">
        <v>213</v>
      </c>
      <c r="AE58" t="s">
        <v>213</v>
      </c>
      <c r="AG58" t="s">
        <v>213</v>
      </c>
      <c r="AI58" t="s">
        <v>213</v>
      </c>
      <c r="AK58" t="s">
        <v>213</v>
      </c>
      <c r="AM58" t="s">
        <v>213</v>
      </c>
      <c r="AO58" t="s">
        <v>213</v>
      </c>
    </row>
    <row r="59" spans="2:42" x14ac:dyDescent="0.2">
      <c r="B59" s="101"/>
      <c r="C59" s="803" t="str">
        <f>'Prop A'!$E$8</f>
        <v>AMDOcs</v>
      </c>
      <c r="D59" s="804"/>
      <c r="E59" s="804"/>
      <c r="F59" s="805"/>
      <c r="G59" s="803" t="str">
        <f>'Prop B'!$E$8</f>
        <v>E&amp;Y/SAP</v>
      </c>
      <c r="H59" s="804"/>
      <c r="I59" s="804"/>
      <c r="J59" s="805"/>
      <c r="K59" s="803" t="str">
        <f>'Prop C'!$E$8</f>
        <v>SAS</v>
      </c>
      <c r="L59" s="804"/>
      <c r="M59" s="804"/>
      <c r="N59" s="805"/>
      <c r="O59" s="803" t="str">
        <f>'Prop D'!$E$8</f>
        <v>Telemont/HPE</v>
      </c>
      <c r="P59" s="804"/>
      <c r="Q59" s="804"/>
      <c r="R59" s="805"/>
      <c r="S59" s="803" t="str">
        <f>'Prop E'!$E$8</f>
        <v>Teradata</v>
      </c>
      <c r="T59" s="804"/>
      <c r="U59" s="804"/>
      <c r="V59" s="805"/>
      <c r="W59" s="803" t="str">
        <f>'Prop F'!$E$8</f>
        <v>Trópico/Enghouse</v>
      </c>
      <c r="X59" s="804"/>
      <c r="Y59" s="804"/>
      <c r="Z59" s="805"/>
      <c r="AA59" s="803" t="str">
        <f>'Prop G'!$E$8</f>
        <v>WeDo</v>
      </c>
      <c r="AB59" s="804"/>
      <c r="AC59" s="804"/>
      <c r="AD59" s="805"/>
      <c r="AE59" s="803" t="e">
        <f>#REF!</f>
        <v>#REF!</v>
      </c>
      <c r="AF59" s="804"/>
      <c r="AG59" s="804"/>
      <c r="AH59" s="805"/>
      <c r="AI59" s="803" t="e">
        <f>#REF!</f>
        <v>#REF!</v>
      </c>
      <c r="AJ59" s="804"/>
      <c r="AK59" s="804"/>
      <c r="AL59" s="805"/>
      <c r="AM59" s="803" t="e">
        <f>#REF!</f>
        <v>#REF!</v>
      </c>
      <c r="AN59" s="804"/>
      <c r="AO59" s="804"/>
      <c r="AP59" s="805"/>
    </row>
    <row r="60" spans="2:42" x14ac:dyDescent="0.2">
      <c r="B60" s="101"/>
      <c r="C60" s="156" t="s">
        <v>60</v>
      </c>
      <c r="D60" s="156" t="s">
        <v>61</v>
      </c>
      <c r="E60" s="156" t="s">
        <v>99</v>
      </c>
      <c r="F60" s="156" t="s">
        <v>210</v>
      </c>
      <c r="G60" s="156" t="s">
        <v>60</v>
      </c>
      <c r="H60" s="156" t="s">
        <v>61</v>
      </c>
      <c r="I60" s="156" t="s">
        <v>99</v>
      </c>
      <c r="J60" s="156" t="s">
        <v>210</v>
      </c>
      <c r="K60" s="156" t="s">
        <v>60</v>
      </c>
      <c r="L60" s="156" t="s">
        <v>61</v>
      </c>
      <c r="M60" s="156" t="s">
        <v>99</v>
      </c>
      <c r="N60" s="156" t="s">
        <v>210</v>
      </c>
      <c r="O60" s="156" t="s">
        <v>60</v>
      </c>
      <c r="P60" s="156" t="s">
        <v>61</v>
      </c>
      <c r="Q60" s="156" t="s">
        <v>99</v>
      </c>
      <c r="R60" s="156" t="s">
        <v>210</v>
      </c>
      <c r="S60" s="156" t="s">
        <v>60</v>
      </c>
      <c r="T60" s="156" t="s">
        <v>61</v>
      </c>
      <c r="U60" s="156" t="s">
        <v>99</v>
      </c>
      <c r="V60" s="156" t="s">
        <v>210</v>
      </c>
      <c r="W60" s="156" t="s">
        <v>60</v>
      </c>
      <c r="X60" s="156" t="s">
        <v>61</v>
      </c>
      <c r="Y60" s="156" t="s">
        <v>99</v>
      </c>
      <c r="Z60" s="156" t="s">
        <v>210</v>
      </c>
      <c r="AA60" s="156" t="s">
        <v>60</v>
      </c>
      <c r="AB60" s="156" t="s">
        <v>61</v>
      </c>
      <c r="AC60" s="156" t="s">
        <v>99</v>
      </c>
      <c r="AD60" s="156" t="s">
        <v>210</v>
      </c>
      <c r="AE60" s="156" t="s">
        <v>60</v>
      </c>
      <c r="AF60" s="156" t="s">
        <v>61</v>
      </c>
      <c r="AG60" s="156" t="s">
        <v>99</v>
      </c>
      <c r="AH60" s="156" t="s">
        <v>210</v>
      </c>
      <c r="AI60" s="156" t="s">
        <v>60</v>
      </c>
      <c r="AJ60" s="156" t="s">
        <v>61</v>
      </c>
      <c r="AK60" s="156" t="s">
        <v>99</v>
      </c>
      <c r="AL60" s="156" t="s">
        <v>210</v>
      </c>
      <c r="AM60" s="156" t="s">
        <v>60</v>
      </c>
      <c r="AN60" s="156" t="s">
        <v>61</v>
      </c>
      <c r="AO60" s="156" t="s">
        <v>99</v>
      </c>
      <c r="AP60" s="156" t="s">
        <v>210</v>
      </c>
    </row>
    <row r="61" spans="2:42" x14ac:dyDescent="0.2">
      <c r="B61" s="40" t="s">
        <v>16</v>
      </c>
      <c r="C61" s="8">
        <f>COUNTIFS('Prop A'!$H$780:$H$785,Auxiliar!C$60,'Prop A'!$I$780:$I$785,Auxiliar!$B61)</f>
        <v>0</v>
      </c>
      <c r="D61" s="8">
        <f>COUNTIFS('Prop A'!$H$780:$H$785,Auxiliar!D$60,'Prop A'!$I$780:$I$785,Auxiliar!$B61)</f>
        <v>0</v>
      </c>
      <c r="E61" s="8">
        <f>COUNTIFS('Prop A'!$H$780:$H$785,Auxiliar!E$60,'Prop A'!$I$780:$I$785,Auxiliar!$B61)</f>
        <v>0</v>
      </c>
      <c r="F61" s="8">
        <f>COUNTIFS('Prop A'!$H$780:$H$785,"",'Prop A'!$I$780:$I$785,Auxiliar!$B61)</f>
        <v>0</v>
      </c>
      <c r="G61" s="8">
        <f>COUNTIFS('Prop B'!$H$780:$H$785,Auxiliar!G$60,'Prop B'!$I$780:$I$785,Auxiliar!$B61)</f>
        <v>0</v>
      </c>
      <c r="H61" s="8">
        <f>COUNTIFS('Prop B'!$H$780:$H$785,Auxiliar!H$60,'Prop B'!$I$780:$I$785,Auxiliar!$B61)</f>
        <v>0</v>
      </c>
      <c r="I61" s="8">
        <f>COUNTIFS('Prop B'!$H$780:$H$785,Auxiliar!I$60,'Prop B'!$I$780:$I$785,Auxiliar!$B61)</f>
        <v>0</v>
      </c>
      <c r="J61" s="8">
        <f>COUNTIFS('Prop B'!$H$780:$H$785,"",'Prop B'!$I$780:$I$785,Auxiliar!$B61)</f>
        <v>0</v>
      </c>
      <c r="K61" s="8">
        <f>COUNTIFS('Prop C'!$H$780:$H$785,Auxiliar!K$60,'Prop C'!$I$780:$I$785,Auxiliar!$B61)</f>
        <v>0</v>
      </c>
      <c r="L61" s="8">
        <f>COUNTIFS('Prop C'!$H$780:$H$785,Auxiliar!L$60,'Prop C'!$I$780:$I$785,Auxiliar!$B61)</f>
        <v>0</v>
      </c>
      <c r="M61" s="8">
        <f>COUNTIFS('Prop C'!$H$780:$H$785,Auxiliar!M$60,'Prop C'!$I$780:$I$785,Auxiliar!$B61)</f>
        <v>0</v>
      </c>
      <c r="N61" s="8">
        <f>COUNTIFS('Prop C'!$H$780:$H$785,"",'Prop C'!$I$780:$I$785,Auxiliar!$B61)</f>
        <v>0</v>
      </c>
      <c r="O61" s="8">
        <f>COUNTIFS('Prop D'!$H$780:$H$785,Auxiliar!O$60,'Prop D'!$I$780:$I$785,Auxiliar!$B61)</f>
        <v>0</v>
      </c>
      <c r="P61" s="8">
        <f>COUNTIFS('Prop D'!$H$780:$H$785,Auxiliar!P$60,'Prop D'!$I$780:$I$785,Auxiliar!$B61)</f>
        <v>0</v>
      </c>
      <c r="Q61" s="8">
        <f>COUNTIFS('Prop D'!$H$780:$H$785,Auxiliar!Q$60,'Prop D'!$I$780:$I$785,Auxiliar!$B61)</f>
        <v>0</v>
      </c>
      <c r="R61" s="8">
        <f>COUNTIFS('Prop D'!$H$780:$H$785,"",'Prop D'!$I$780:$I$785,Auxiliar!$B61)</f>
        <v>0</v>
      </c>
      <c r="S61" s="8">
        <f>COUNTIFS('Prop E'!$H$780:$H$785,Auxiliar!S$60,'Prop E'!$I$780:$I$785,Auxiliar!$B61)</f>
        <v>0</v>
      </c>
      <c r="T61" s="8">
        <f>COUNTIFS('Prop E'!$H$780:$H$785,Auxiliar!T$60,'Prop E'!$I$780:$I$785,Auxiliar!$B61)</f>
        <v>0</v>
      </c>
      <c r="U61" s="8">
        <f>COUNTIFS('Prop E'!$H$780:$H$785,Auxiliar!U$60,'Prop E'!$I$780:$I$785,Auxiliar!$B61)</f>
        <v>0</v>
      </c>
      <c r="V61" s="8">
        <f>COUNTIFS('Prop E'!$H$780:$H$785,"",'Prop E'!$I$780:$I$785,Auxiliar!$B61)</f>
        <v>0</v>
      </c>
      <c r="W61" s="8">
        <f>COUNTIFS('Prop F'!$H$780:$H$785,Auxiliar!W$60,'Prop F'!$I$780:$I$785,Auxiliar!$B61)</f>
        <v>0</v>
      </c>
      <c r="X61" s="8">
        <f>COUNTIFS('Prop F'!$H$780:$H$785,Auxiliar!X$60,'Prop F'!$I$780:$I$785,Auxiliar!$B61)</f>
        <v>0</v>
      </c>
      <c r="Y61" s="8">
        <f>COUNTIFS('Prop F'!$H$780:$H$785,Auxiliar!Y$60,'Prop F'!$I$780:$I$785,Auxiliar!$B61)</f>
        <v>0</v>
      </c>
      <c r="Z61" s="8">
        <f>COUNTIFS('Prop F'!$H$780:$H$785,"",'Prop F'!$I$780:$I$785,Auxiliar!$B61)</f>
        <v>0</v>
      </c>
      <c r="AA61" s="8">
        <f>COUNTIFS('Prop G'!$H$780:$H$785,Auxiliar!AA$60,'Prop G'!$I$780:$I$785,Auxiliar!$B61)</f>
        <v>0</v>
      </c>
      <c r="AB61" s="8">
        <f>COUNTIFS('Prop G'!$H$780:$H$785,Auxiliar!AB$60,'Prop G'!$I$780:$I$785,Auxiliar!$B61)</f>
        <v>0</v>
      </c>
      <c r="AC61" s="8">
        <f>COUNTIFS('Prop G'!$H$780:$H$785,Auxiliar!AC$60,'Prop G'!$I$780:$I$785,Auxiliar!$B61)</f>
        <v>0</v>
      </c>
      <c r="AD61" s="8">
        <f>COUNTIFS('Prop G'!$H$780:$H$785,"",'Prop G'!$I$780:$I$785,Auxiliar!$B61)</f>
        <v>0</v>
      </c>
      <c r="AE61" s="8" t="e">
        <f>COUNTIFS(#REF!,Auxiliar!AE$60,#REF!,Auxiliar!$B61)</f>
        <v>#REF!</v>
      </c>
      <c r="AF61" s="8" t="e">
        <f>COUNTIFS(#REF!,Auxiliar!AF$60,#REF!,Auxiliar!$B61)</f>
        <v>#REF!</v>
      </c>
      <c r="AG61" s="8" t="e">
        <f>COUNTIFS(#REF!,Auxiliar!AG$60,#REF!,Auxiliar!$B61)</f>
        <v>#REF!</v>
      </c>
      <c r="AH61" s="8" t="e">
        <f>COUNTIFS(#REF!,"",#REF!,Auxiliar!$B61)</f>
        <v>#REF!</v>
      </c>
      <c r="AI61" s="8" t="e">
        <f>COUNTIFS(#REF!,Auxiliar!AI$60,#REF!,Auxiliar!$B61)</f>
        <v>#REF!</v>
      </c>
      <c r="AJ61" s="8" t="e">
        <f>COUNTIFS(#REF!,Auxiliar!AJ$60,#REF!,Auxiliar!$B61)</f>
        <v>#REF!</v>
      </c>
      <c r="AK61" s="8" t="e">
        <f>COUNTIFS(#REF!,Auxiliar!AK$60,#REF!,Auxiliar!$B61)</f>
        <v>#REF!</v>
      </c>
      <c r="AL61" s="8" t="e">
        <f>COUNTIFS(#REF!,"",#REF!,Auxiliar!$B61)</f>
        <v>#REF!</v>
      </c>
      <c r="AM61" s="8" t="e">
        <f>COUNTIFS(#REF!,Auxiliar!AM$60,#REF!,Auxiliar!$B61)</f>
        <v>#REF!</v>
      </c>
      <c r="AN61" s="8" t="e">
        <f>COUNTIFS(#REF!,Auxiliar!AN$60,#REF!,Auxiliar!$B61)</f>
        <v>#REF!</v>
      </c>
      <c r="AO61" s="8" t="e">
        <f>COUNTIFS(#REF!,Auxiliar!AO$60,#REF!,Auxiliar!$B61)</f>
        <v>#REF!</v>
      </c>
      <c r="AP61" s="8" t="e">
        <f>COUNTIFS(#REF!,"",#REF!,Auxiliar!$B61)</f>
        <v>#REF!</v>
      </c>
    </row>
    <row r="62" spans="2:42" x14ac:dyDescent="0.2">
      <c r="B62" s="40" t="s">
        <v>4</v>
      </c>
      <c r="C62" s="8">
        <f>COUNTIFS('Prop A'!$H$780:$H$785,Auxiliar!C$60,'Prop A'!$I$780:$I$785,Auxiliar!$B62)</f>
        <v>0</v>
      </c>
      <c r="D62" s="8">
        <f>COUNTIFS('Prop A'!$H$780:$H$785,Auxiliar!D$60,'Prop A'!$I$780:$I$785,Auxiliar!$B62)</f>
        <v>3</v>
      </c>
      <c r="E62" s="8">
        <f>COUNTIFS('Prop A'!$H$780:$H$785,Auxiliar!E$60,'Prop A'!$I$780:$I$785,Auxiliar!$B62)</f>
        <v>0</v>
      </c>
      <c r="F62" s="8">
        <f>COUNTIFS('Prop A'!$H$780:$H$785,"",'Prop A'!$I$780:$I$785,Auxiliar!$B62)</f>
        <v>0</v>
      </c>
      <c r="G62" s="8">
        <f>COUNTIFS('Prop B'!$H$780:$H$785,Auxiliar!G$60,'Prop B'!$I$780:$I$785,Auxiliar!$B62)</f>
        <v>0</v>
      </c>
      <c r="H62" s="8">
        <f>COUNTIFS('Prop B'!$H$780:$H$785,Auxiliar!H$60,'Prop B'!$I$780:$I$785,Auxiliar!$B62)</f>
        <v>4</v>
      </c>
      <c r="I62" s="8">
        <f>COUNTIFS('Prop B'!$H$780:$H$785,Auxiliar!I$60,'Prop B'!$I$780:$I$785,Auxiliar!$B62)</f>
        <v>0</v>
      </c>
      <c r="J62" s="8">
        <f>COUNTIFS('Prop B'!$H$780:$H$785,"",'Prop B'!$I$780:$I$785,Auxiliar!$B62)</f>
        <v>0</v>
      </c>
      <c r="K62" s="8">
        <f>COUNTIFS('Prop C'!$H$780:$H$785,Auxiliar!K$60,'Prop C'!$I$780:$I$785,Auxiliar!$B62)</f>
        <v>0</v>
      </c>
      <c r="L62" s="8">
        <f>COUNTIFS('Prop C'!$H$780:$H$785,Auxiliar!L$60,'Prop C'!$I$780:$I$785,Auxiliar!$B62)</f>
        <v>3</v>
      </c>
      <c r="M62" s="8">
        <f>COUNTIFS('Prop C'!$H$780:$H$785,Auxiliar!M$60,'Prop C'!$I$780:$I$785,Auxiliar!$B62)</f>
        <v>0</v>
      </c>
      <c r="N62" s="8">
        <f>COUNTIFS('Prop C'!$H$780:$H$785,"",'Prop C'!$I$780:$I$785,Auxiliar!$B62)</f>
        <v>0</v>
      </c>
      <c r="O62" s="8">
        <f>COUNTIFS('Prop D'!$H$780:$H$785,Auxiliar!O$60,'Prop D'!$I$780:$I$785,Auxiliar!$B62)</f>
        <v>0</v>
      </c>
      <c r="P62" s="8">
        <f>COUNTIFS('Prop D'!$H$780:$H$785,Auxiliar!P$60,'Prop D'!$I$780:$I$785,Auxiliar!$B62)</f>
        <v>3</v>
      </c>
      <c r="Q62" s="8">
        <f>COUNTIFS('Prop D'!$H$780:$H$785,Auxiliar!Q$60,'Prop D'!$I$780:$I$785,Auxiliar!$B62)</f>
        <v>0</v>
      </c>
      <c r="R62" s="8">
        <f>COUNTIFS('Prop D'!$H$780:$H$785,"",'Prop D'!$I$780:$I$785,Auxiliar!$B62)</f>
        <v>0</v>
      </c>
      <c r="S62" s="8">
        <f>COUNTIFS('Prop E'!$H$780:$H$785,Auxiliar!S$60,'Prop E'!$I$780:$I$785,Auxiliar!$B62)</f>
        <v>0</v>
      </c>
      <c r="T62" s="8">
        <f>COUNTIFS('Prop E'!$H$780:$H$785,Auxiliar!T$60,'Prop E'!$I$780:$I$785,Auxiliar!$B62)</f>
        <v>3</v>
      </c>
      <c r="U62" s="8">
        <f>COUNTIFS('Prop E'!$H$780:$H$785,Auxiliar!U$60,'Prop E'!$I$780:$I$785,Auxiliar!$B62)</f>
        <v>0</v>
      </c>
      <c r="V62" s="8">
        <f>COUNTIFS('Prop E'!$H$780:$H$785,"",'Prop E'!$I$780:$I$785,Auxiliar!$B62)</f>
        <v>0</v>
      </c>
      <c r="W62" s="8">
        <f>COUNTIFS('Prop F'!$H$780:$H$785,Auxiliar!W$60,'Prop F'!$I$780:$I$785,Auxiliar!$B62)</f>
        <v>0</v>
      </c>
      <c r="X62" s="8">
        <f>COUNTIFS('Prop F'!$H$780:$H$785,Auxiliar!X$60,'Prop F'!$I$780:$I$785,Auxiliar!$B62)</f>
        <v>3</v>
      </c>
      <c r="Y62" s="8">
        <f>COUNTIFS('Prop F'!$H$780:$H$785,Auxiliar!Y$60,'Prop F'!$I$780:$I$785,Auxiliar!$B62)</f>
        <v>0</v>
      </c>
      <c r="Z62" s="8">
        <f>COUNTIFS('Prop F'!$H$780:$H$785,"",'Prop F'!$I$780:$I$785,Auxiliar!$B62)</f>
        <v>0</v>
      </c>
      <c r="AA62" s="8">
        <f>COUNTIFS('Prop G'!$H$780:$H$785,Auxiliar!AA$60,'Prop G'!$I$780:$I$785,Auxiliar!$B62)</f>
        <v>0</v>
      </c>
      <c r="AB62" s="8">
        <f>COUNTIFS('Prop G'!$H$780:$H$785,Auxiliar!AB$60,'Prop G'!$I$780:$I$785,Auxiliar!$B62)</f>
        <v>3</v>
      </c>
      <c r="AC62" s="8">
        <f>COUNTIFS('Prop G'!$H$780:$H$785,Auxiliar!AC$60,'Prop G'!$I$780:$I$785,Auxiliar!$B62)</f>
        <v>0</v>
      </c>
      <c r="AD62" s="8">
        <f>COUNTIFS('Prop G'!$H$780:$H$785,"",'Prop G'!$I$780:$I$785,Auxiliar!$B62)</f>
        <v>0</v>
      </c>
      <c r="AE62" s="8" t="e">
        <f>COUNTIFS(#REF!,Auxiliar!AE$60,#REF!,Auxiliar!$B62)</f>
        <v>#REF!</v>
      </c>
      <c r="AF62" s="8" t="e">
        <f>COUNTIFS(#REF!,Auxiliar!AF$60,#REF!,Auxiliar!$B62)</f>
        <v>#REF!</v>
      </c>
      <c r="AG62" s="8" t="e">
        <f>COUNTIFS(#REF!,Auxiliar!AG$60,#REF!,Auxiliar!$B62)</f>
        <v>#REF!</v>
      </c>
      <c r="AH62" s="8" t="e">
        <f>COUNTIFS(#REF!,"",#REF!,Auxiliar!$B62)</f>
        <v>#REF!</v>
      </c>
      <c r="AI62" s="8" t="e">
        <f>COUNTIFS(#REF!,Auxiliar!AI$60,#REF!,Auxiliar!$B62)</f>
        <v>#REF!</v>
      </c>
      <c r="AJ62" s="8" t="e">
        <f>COUNTIFS(#REF!,Auxiliar!AJ$60,#REF!,Auxiliar!$B62)</f>
        <v>#REF!</v>
      </c>
      <c r="AK62" s="8" t="e">
        <f>COUNTIFS(#REF!,Auxiliar!AK$60,#REF!,Auxiliar!$B62)</f>
        <v>#REF!</v>
      </c>
      <c r="AL62" s="8" t="e">
        <f>COUNTIFS(#REF!,"",#REF!,Auxiliar!$B62)</f>
        <v>#REF!</v>
      </c>
      <c r="AM62" s="8" t="e">
        <f>COUNTIFS(#REF!,Auxiliar!AM$60,#REF!,Auxiliar!$B62)</f>
        <v>#REF!</v>
      </c>
      <c r="AN62" s="8" t="e">
        <f>COUNTIFS(#REF!,Auxiliar!AN$60,#REF!,Auxiliar!$B62)</f>
        <v>#REF!</v>
      </c>
      <c r="AO62" s="8" t="e">
        <f>COUNTIFS(#REF!,Auxiliar!AO$60,#REF!,Auxiliar!$B62)</f>
        <v>#REF!</v>
      </c>
      <c r="AP62" s="8" t="e">
        <f>COUNTIFS(#REF!,"",#REF!,Auxiliar!$B62)</f>
        <v>#REF!</v>
      </c>
    </row>
    <row r="63" spans="2:42" x14ac:dyDescent="0.2">
      <c r="B63" s="39" t="s">
        <v>17</v>
      </c>
      <c r="C63" s="8">
        <f>COUNTIFS('Prop A'!$H$780:$H$785,Auxiliar!C$60,'Prop A'!$I$780:$I$785,Auxiliar!$B63)</f>
        <v>0</v>
      </c>
      <c r="D63" s="8">
        <f>COUNTIFS('Prop A'!$H$780:$H$785,Auxiliar!D$60,'Prop A'!$I$780:$I$785,Auxiliar!$B63)</f>
        <v>2</v>
      </c>
      <c r="E63" s="8">
        <f>COUNTIFS('Prop A'!$H$780:$H$785,Auxiliar!E$60,'Prop A'!$I$780:$I$785,Auxiliar!$B63)</f>
        <v>0</v>
      </c>
      <c r="F63" s="8">
        <f>COUNTIFS('Prop A'!$H$780:$H$785,"",'Prop A'!$I$780:$I$785,Auxiliar!$B63)</f>
        <v>0</v>
      </c>
      <c r="G63" s="8">
        <f>COUNTIFS('Prop B'!$H$780:$H$785,Auxiliar!G$60,'Prop B'!$I$780:$I$785,Auxiliar!$B63)</f>
        <v>0</v>
      </c>
      <c r="H63" s="8">
        <f>COUNTIFS('Prop B'!$H$780:$H$785,Auxiliar!H$60,'Prop B'!$I$780:$I$785,Auxiliar!$B63)</f>
        <v>1</v>
      </c>
      <c r="I63" s="8">
        <f>COUNTIFS('Prop B'!$H$780:$H$785,Auxiliar!I$60,'Prop B'!$I$780:$I$785,Auxiliar!$B63)</f>
        <v>0</v>
      </c>
      <c r="J63" s="8">
        <f>COUNTIFS('Prop B'!$H$780:$H$785,"",'Prop B'!$I$780:$I$785,Auxiliar!$B63)</f>
        <v>0</v>
      </c>
      <c r="K63" s="8">
        <f>COUNTIFS('Prop C'!$H$780:$H$785,Auxiliar!K$60,'Prop C'!$I$780:$I$785,Auxiliar!$B63)</f>
        <v>0</v>
      </c>
      <c r="L63" s="8">
        <f>COUNTIFS('Prop C'!$H$780:$H$785,Auxiliar!L$60,'Prop C'!$I$780:$I$785,Auxiliar!$B63)</f>
        <v>2</v>
      </c>
      <c r="M63" s="8">
        <f>COUNTIFS('Prop C'!$H$780:$H$785,Auxiliar!M$60,'Prop C'!$I$780:$I$785,Auxiliar!$B63)</f>
        <v>0</v>
      </c>
      <c r="N63" s="8">
        <f>COUNTIFS('Prop C'!$H$780:$H$785,"",'Prop C'!$I$780:$I$785,Auxiliar!$B63)</f>
        <v>0</v>
      </c>
      <c r="O63" s="8">
        <f>COUNTIFS('Prop D'!$H$780:$H$785,Auxiliar!O$60,'Prop D'!$I$780:$I$785,Auxiliar!$B63)</f>
        <v>0</v>
      </c>
      <c r="P63" s="8">
        <f>COUNTIFS('Prop D'!$H$780:$H$785,Auxiliar!P$60,'Prop D'!$I$780:$I$785,Auxiliar!$B63)</f>
        <v>2</v>
      </c>
      <c r="Q63" s="8">
        <f>COUNTIFS('Prop D'!$H$780:$H$785,Auxiliar!Q$60,'Prop D'!$I$780:$I$785,Auxiliar!$B63)</f>
        <v>0</v>
      </c>
      <c r="R63" s="8">
        <f>COUNTIFS('Prop D'!$H$780:$H$785,"",'Prop D'!$I$780:$I$785,Auxiliar!$B63)</f>
        <v>0</v>
      </c>
      <c r="S63" s="8">
        <f>COUNTIFS('Prop E'!$H$780:$H$785,Auxiliar!S$60,'Prop E'!$I$780:$I$785,Auxiliar!$B63)</f>
        <v>0</v>
      </c>
      <c r="T63" s="8">
        <f>COUNTIFS('Prop E'!$H$780:$H$785,Auxiliar!T$60,'Prop E'!$I$780:$I$785,Auxiliar!$B63)</f>
        <v>2</v>
      </c>
      <c r="U63" s="8">
        <f>COUNTIFS('Prop E'!$H$780:$H$785,Auxiliar!U$60,'Prop E'!$I$780:$I$785,Auxiliar!$B63)</f>
        <v>0</v>
      </c>
      <c r="V63" s="8">
        <f>COUNTIFS('Prop E'!$H$780:$H$785,"",'Prop E'!$I$780:$I$785,Auxiliar!$B63)</f>
        <v>0</v>
      </c>
      <c r="W63" s="8">
        <f>COUNTIFS('Prop F'!$H$780:$H$785,Auxiliar!W$60,'Prop F'!$I$780:$I$785,Auxiliar!$B63)</f>
        <v>0</v>
      </c>
      <c r="X63" s="8">
        <f>COUNTIFS('Prop F'!$H$780:$H$785,Auxiliar!X$60,'Prop F'!$I$780:$I$785,Auxiliar!$B63)</f>
        <v>1</v>
      </c>
      <c r="Y63" s="8">
        <f>COUNTIFS('Prop F'!$H$780:$H$785,Auxiliar!Y$60,'Prop F'!$I$780:$I$785,Auxiliar!$B63)</f>
        <v>0</v>
      </c>
      <c r="Z63" s="8">
        <f>COUNTIFS('Prop F'!$H$780:$H$785,"",'Prop F'!$I$780:$I$785,Auxiliar!$B63)</f>
        <v>0</v>
      </c>
      <c r="AA63" s="8">
        <f>COUNTIFS('Prop G'!$H$780:$H$785,Auxiliar!AA$60,'Prop G'!$I$780:$I$785,Auxiliar!$B63)</f>
        <v>0</v>
      </c>
      <c r="AB63" s="8">
        <f>COUNTIFS('Prop G'!$H$780:$H$785,Auxiliar!AB$60,'Prop G'!$I$780:$I$785,Auxiliar!$B63)</f>
        <v>2</v>
      </c>
      <c r="AC63" s="8">
        <f>COUNTIFS('Prop G'!$H$780:$H$785,Auxiliar!AC$60,'Prop G'!$I$780:$I$785,Auxiliar!$B63)</f>
        <v>0</v>
      </c>
      <c r="AD63" s="8">
        <f>COUNTIFS('Prop G'!$H$780:$H$785,"",'Prop G'!$I$780:$I$785,Auxiliar!$B63)</f>
        <v>0</v>
      </c>
      <c r="AE63" s="8" t="e">
        <f>COUNTIFS(#REF!,Auxiliar!AE$60,#REF!,Auxiliar!$B63)</f>
        <v>#REF!</v>
      </c>
      <c r="AF63" s="8" t="e">
        <f>COUNTIFS(#REF!,Auxiliar!AF$60,#REF!,Auxiliar!$B63)</f>
        <v>#REF!</v>
      </c>
      <c r="AG63" s="8" t="e">
        <f>COUNTIFS(#REF!,Auxiliar!AG$60,#REF!,Auxiliar!$B63)</f>
        <v>#REF!</v>
      </c>
      <c r="AH63" s="8" t="e">
        <f>COUNTIFS(#REF!,"",#REF!,Auxiliar!$B63)</f>
        <v>#REF!</v>
      </c>
      <c r="AI63" s="8" t="e">
        <f>COUNTIFS(#REF!,Auxiliar!AI$60,#REF!,Auxiliar!$B63)</f>
        <v>#REF!</v>
      </c>
      <c r="AJ63" s="8" t="e">
        <f>COUNTIFS(#REF!,Auxiliar!AJ$60,#REF!,Auxiliar!$B63)</f>
        <v>#REF!</v>
      </c>
      <c r="AK63" s="8" t="e">
        <f>COUNTIFS(#REF!,Auxiliar!AK$60,#REF!,Auxiliar!$B63)</f>
        <v>#REF!</v>
      </c>
      <c r="AL63" s="8" t="e">
        <f>COUNTIFS(#REF!,"",#REF!,Auxiliar!$B63)</f>
        <v>#REF!</v>
      </c>
      <c r="AM63" s="8" t="e">
        <f>COUNTIFS(#REF!,Auxiliar!AM$60,#REF!,Auxiliar!$B63)</f>
        <v>#REF!</v>
      </c>
      <c r="AN63" s="8" t="e">
        <f>COUNTIFS(#REF!,Auxiliar!AN$60,#REF!,Auxiliar!$B63)</f>
        <v>#REF!</v>
      </c>
      <c r="AO63" s="8" t="e">
        <f>COUNTIFS(#REF!,Auxiliar!AO$60,#REF!,Auxiliar!$B63)</f>
        <v>#REF!</v>
      </c>
      <c r="AP63" s="8" t="e">
        <f>COUNTIFS(#REF!,"",#REF!,Auxiliar!$B63)</f>
        <v>#REF!</v>
      </c>
    </row>
    <row r="64" spans="2:42" x14ac:dyDescent="0.2">
      <c r="B64" s="39" t="s">
        <v>5</v>
      </c>
      <c r="C64" s="8">
        <f>COUNTIFS('Prop A'!$H$780:$H$785,Auxiliar!C$60,'Prop A'!$I$780:$I$785,Auxiliar!$B64)</f>
        <v>0</v>
      </c>
      <c r="D64" s="8">
        <f>COUNTIFS('Prop A'!$H$780:$H$785,Auxiliar!D$60,'Prop A'!$I$780:$I$785,Auxiliar!$B64)</f>
        <v>0</v>
      </c>
      <c r="E64" s="8">
        <f>COUNTIFS('Prop A'!$H$780:$H$785,Auxiliar!E$60,'Prop A'!$I$780:$I$785,Auxiliar!$B64)</f>
        <v>0</v>
      </c>
      <c r="F64" s="8">
        <f>COUNTIFS('Prop A'!$H$780:$H$785,"",'Prop A'!$I$780:$I$785,Auxiliar!$B64)</f>
        <v>0</v>
      </c>
      <c r="G64" s="8">
        <f>COUNTIFS('Prop B'!$H$780:$H$785,Auxiliar!G$60,'Prop B'!$I$780:$I$785,Auxiliar!$B64)</f>
        <v>0</v>
      </c>
      <c r="H64" s="8">
        <f>COUNTIFS('Prop B'!$H$780:$H$785,Auxiliar!H$60,'Prop B'!$I$780:$I$785,Auxiliar!$B64)</f>
        <v>0</v>
      </c>
      <c r="I64" s="8">
        <f>COUNTIFS('Prop B'!$H$780:$H$785,Auxiliar!I$60,'Prop B'!$I$780:$I$785,Auxiliar!$B64)</f>
        <v>0</v>
      </c>
      <c r="J64" s="8">
        <f>COUNTIFS('Prop B'!$H$780:$H$785,"",'Prop B'!$I$780:$I$785,Auxiliar!$B64)</f>
        <v>0</v>
      </c>
      <c r="K64" s="8">
        <f>COUNTIFS('Prop C'!$H$780:$H$785,Auxiliar!K$60,'Prop C'!$I$780:$I$785,Auxiliar!$B64)</f>
        <v>0</v>
      </c>
      <c r="L64" s="8">
        <f>COUNTIFS('Prop C'!$H$780:$H$785,Auxiliar!L$60,'Prop C'!$I$780:$I$785,Auxiliar!$B64)</f>
        <v>0</v>
      </c>
      <c r="M64" s="8">
        <f>COUNTIFS('Prop C'!$H$780:$H$785,Auxiliar!M$60,'Prop C'!$I$780:$I$785,Auxiliar!$B64)</f>
        <v>0</v>
      </c>
      <c r="N64" s="8">
        <f>COUNTIFS('Prop C'!$H$780:$H$785,"",'Prop C'!$I$780:$I$785,Auxiliar!$B64)</f>
        <v>0</v>
      </c>
      <c r="O64" s="8">
        <f>COUNTIFS('Prop D'!$H$780:$H$785,Auxiliar!O$60,'Prop D'!$I$780:$I$785,Auxiliar!$B64)</f>
        <v>0</v>
      </c>
      <c r="P64" s="8">
        <f>COUNTIFS('Prop D'!$H$780:$H$785,Auxiliar!P$60,'Prop D'!$I$780:$I$785,Auxiliar!$B64)</f>
        <v>0</v>
      </c>
      <c r="Q64" s="8">
        <f>COUNTIFS('Prop D'!$H$780:$H$785,Auxiliar!Q$60,'Prop D'!$I$780:$I$785,Auxiliar!$B64)</f>
        <v>0</v>
      </c>
      <c r="R64" s="8">
        <f>COUNTIFS('Prop D'!$H$780:$H$785,"",'Prop D'!$I$780:$I$785,Auxiliar!$B64)</f>
        <v>0</v>
      </c>
      <c r="S64" s="8">
        <f>COUNTIFS('Prop E'!$H$780:$H$785,Auxiliar!S$60,'Prop E'!$I$780:$I$785,Auxiliar!$B64)</f>
        <v>0</v>
      </c>
      <c r="T64" s="8">
        <f>COUNTIFS('Prop E'!$H$780:$H$785,Auxiliar!T$60,'Prop E'!$I$780:$I$785,Auxiliar!$B64)</f>
        <v>0</v>
      </c>
      <c r="U64" s="8">
        <f>COUNTIFS('Prop E'!$H$780:$H$785,Auxiliar!U$60,'Prop E'!$I$780:$I$785,Auxiliar!$B64)</f>
        <v>0</v>
      </c>
      <c r="V64" s="8">
        <f>COUNTIFS('Prop E'!$H$780:$H$785,"",'Prop E'!$I$780:$I$785,Auxiliar!$B64)</f>
        <v>0</v>
      </c>
      <c r="W64" s="8">
        <f>COUNTIFS('Prop F'!$H$780:$H$785,Auxiliar!W$60,'Prop F'!$I$780:$I$785,Auxiliar!$B64)</f>
        <v>0</v>
      </c>
      <c r="X64" s="8">
        <f>COUNTIFS('Prop F'!$H$780:$H$785,Auxiliar!X$60,'Prop F'!$I$780:$I$785,Auxiliar!$B64)</f>
        <v>1</v>
      </c>
      <c r="Y64" s="8">
        <f>COUNTIFS('Prop F'!$H$780:$H$785,Auxiliar!Y$60,'Prop F'!$I$780:$I$785,Auxiliar!$B64)</f>
        <v>0</v>
      </c>
      <c r="Z64" s="8">
        <f>COUNTIFS('Prop F'!$H$780:$H$785,"",'Prop F'!$I$780:$I$785,Auxiliar!$B64)</f>
        <v>0</v>
      </c>
      <c r="AA64" s="8">
        <f>COUNTIFS('Prop G'!$H$780:$H$785,Auxiliar!AA$60,'Prop G'!$I$780:$I$785,Auxiliar!$B64)</f>
        <v>0</v>
      </c>
      <c r="AB64" s="8">
        <f>COUNTIFS('Prop G'!$H$780:$H$785,Auxiliar!AB$60,'Prop G'!$I$780:$I$785,Auxiliar!$B64)</f>
        <v>0</v>
      </c>
      <c r="AC64" s="8">
        <f>COUNTIFS('Prop G'!$H$780:$H$785,Auxiliar!AC$60,'Prop G'!$I$780:$I$785,Auxiliar!$B64)</f>
        <v>0</v>
      </c>
      <c r="AD64" s="8">
        <f>COUNTIFS('Prop G'!$H$780:$H$785,"",'Prop G'!$I$780:$I$785,Auxiliar!$B64)</f>
        <v>0</v>
      </c>
      <c r="AE64" s="8" t="e">
        <f>COUNTIFS(#REF!,Auxiliar!AE$60,#REF!,Auxiliar!$B64)</f>
        <v>#REF!</v>
      </c>
      <c r="AF64" s="8" t="e">
        <f>COUNTIFS(#REF!,Auxiliar!AF$60,#REF!,Auxiliar!$B64)</f>
        <v>#REF!</v>
      </c>
      <c r="AG64" s="8" t="e">
        <f>COUNTIFS(#REF!,Auxiliar!AG$60,#REF!,Auxiliar!$B64)</f>
        <v>#REF!</v>
      </c>
      <c r="AH64" s="8" t="e">
        <f>COUNTIFS(#REF!,"",#REF!,Auxiliar!$B64)</f>
        <v>#REF!</v>
      </c>
      <c r="AI64" s="8" t="e">
        <f>COUNTIFS(#REF!,Auxiliar!AI$60,#REF!,Auxiliar!$B64)</f>
        <v>#REF!</v>
      </c>
      <c r="AJ64" s="8" t="e">
        <f>COUNTIFS(#REF!,Auxiliar!AJ$60,#REF!,Auxiliar!$B64)</f>
        <v>#REF!</v>
      </c>
      <c r="AK64" s="8" t="e">
        <f>COUNTIFS(#REF!,Auxiliar!AK$60,#REF!,Auxiliar!$B64)</f>
        <v>#REF!</v>
      </c>
      <c r="AL64" s="8" t="e">
        <f>COUNTIFS(#REF!,"",#REF!,Auxiliar!$B64)</f>
        <v>#REF!</v>
      </c>
      <c r="AM64" s="8" t="e">
        <f>COUNTIFS(#REF!,Auxiliar!AM$60,#REF!,Auxiliar!$B64)</f>
        <v>#REF!</v>
      </c>
      <c r="AN64" s="8" t="e">
        <f>COUNTIFS(#REF!,Auxiliar!AN$60,#REF!,Auxiliar!$B64)</f>
        <v>#REF!</v>
      </c>
      <c r="AO64" s="8" t="e">
        <f>COUNTIFS(#REF!,Auxiliar!AO$60,#REF!,Auxiliar!$B64)</f>
        <v>#REF!</v>
      </c>
      <c r="AP64" s="8" t="e">
        <f>COUNTIFS(#REF!,"",#REF!,Auxiliar!$B64)</f>
        <v>#REF!</v>
      </c>
    </row>
    <row r="66" spans="2:42" x14ac:dyDescent="0.2">
      <c r="B66" s="101" t="str">
        <f>Máximo!B785</f>
        <v>Treinamento</v>
      </c>
      <c r="G66" t="s">
        <v>213</v>
      </c>
      <c r="I66" t="s">
        <v>213</v>
      </c>
      <c r="K66" t="s">
        <v>213</v>
      </c>
      <c r="M66" t="s">
        <v>213</v>
      </c>
      <c r="O66" t="s">
        <v>213</v>
      </c>
      <c r="Q66" t="s">
        <v>213</v>
      </c>
      <c r="S66" t="s">
        <v>213</v>
      </c>
      <c r="U66" t="s">
        <v>213</v>
      </c>
      <c r="W66" t="s">
        <v>213</v>
      </c>
      <c r="Y66" t="s">
        <v>213</v>
      </c>
      <c r="AA66" t="s">
        <v>213</v>
      </c>
      <c r="AC66" t="s">
        <v>213</v>
      </c>
      <c r="AE66" t="s">
        <v>213</v>
      </c>
      <c r="AG66" t="s">
        <v>213</v>
      </c>
      <c r="AI66" t="s">
        <v>213</v>
      </c>
      <c r="AK66" t="s">
        <v>213</v>
      </c>
      <c r="AM66" t="s">
        <v>213</v>
      </c>
      <c r="AO66" t="s">
        <v>213</v>
      </c>
    </row>
    <row r="67" spans="2:42" x14ac:dyDescent="0.2">
      <c r="B67" s="101"/>
      <c r="C67" s="803" t="str">
        <f>'Prop A'!$E$8</f>
        <v>AMDOcs</v>
      </c>
      <c r="D67" s="804"/>
      <c r="E67" s="804"/>
      <c r="F67" s="805"/>
      <c r="G67" s="803" t="str">
        <f>'Prop B'!$E$8</f>
        <v>E&amp;Y/SAP</v>
      </c>
      <c r="H67" s="804"/>
      <c r="I67" s="804"/>
      <c r="J67" s="805"/>
      <c r="K67" s="803" t="str">
        <f>'Prop C'!$E$8</f>
        <v>SAS</v>
      </c>
      <c r="L67" s="804"/>
      <c r="M67" s="804"/>
      <c r="N67" s="805"/>
      <c r="O67" s="803" t="str">
        <f>'Prop D'!$E$8</f>
        <v>Telemont/HPE</v>
      </c>
      <c r="P67" s="804"/>
      <c r="Q67" s="804"/>
      <c r="R67" s="805"/>
      <c r="S67" s="803" t="str">
        <f>'Prop E'!$E$8</f>
        <v>Teradata</v>
      </c>
      <c r="T67" s="804"/>
      <c r="U67" s="804"/>
      <c r="V67" s="805"/>
      <c r="W67" s="803" t="str">
        <f>'Prop F'!$E$8</f>
        <v>Trópico/Enghouse</v>
      </c>
      <c r="X67" s="804"/>
      <c r="Y67" s="804"/>
      <c r="Z67" s="805"/>
      <c r="AA67" s="803" t="str">
        <f>'Prop G'!$E$8</f>
        <v>WeDo</v>
      </c>
      <c r="AB67" s="804"/>
      <c r="AC67" s="804"/>
      <c r="AD67" s="805"/>
      <c r="AE67" s="803" t="e">
        <f>#REF!</f>
        <v>#REF!</v>
      </c>
      <c r="AF67" s="804"/>
      <c r="AG67" s="804"/>
      <c r="AH67" s="805"/>
      <c r="AI67" s="803" t="e">
        <f>#REF!</f>
        <v>#REF!</v>
      </c>
      <c r="AJ67" s="804"/>
      <c r="AK67" s="804"/>
      <c r="AL67" s="805"/>
      <c r="AM67" s="803" t="e">
        <f>#REF!</f>
        <v>#REF!</v>
      </c>
      <c r="AN67" s="804"/>
      <c r="AO67" s="804"/>
      <c r="AP67" s="805"/>
    </row>
    <row r="68" spans="2:42" x14ac:dyDescent="0.2">
      <c r="B68" s="101"/>
      <c r="C68" s="156" t="s">
        <v>60</v>
      </c>
      <c r="D68" s="156" t="s">
        <v>61</v>
      </c>
      <c r="E68" s="156" t="s">
        <v>99</v>
      </c>
      <c r="F68" s="156" t="s">
        <v>210</v>
      </c>
      <c r="G68" s="156" t="s">
        <v>60</v>
      </c>
      <c r="H68" s="156" t="s">
        <v>61</v>
      </c>
      <c r="I68" s="156" t="s">
        <v>99</v>
      </c>
      <c r="J68" s="156" t="s">
        <v>210</v>
      </c>
      <c r="K68" s="156" t="s">
        <v>60</v>
      </c>
      <c r="L68" s="156" t="s">
        <v>61</v>
      </c>
      <c r="M68" s="156" t="s">
        <v>99</v>
      </c>
      <c r="N68" s="156" t="s">
        <v>210</v>
      </c>
      <c r="O68" s="156" t="s">
        <v>60</v>
      </c>
      <c r="P68" s="156" t="s">
        <v>61</v>
      </c>
      <c r="Q68" s="156" t="s">
        <v>99</v>
      </c>
      <c r="R68" s="156" t="s">
        <v>210</v>
      </c>
      <c r="S68" s="156" t="s">
        <v>60</v>
      </c>
      <c r="T68" s="156" t="s">
        <v>61</v>
      </c>
      <c r="U68" s="156" t="s">
        <v>99</v>
      </c>
      <c r="V68" s="156" t="s">
        <v>210</v>
      </c>
      <c r="W68" s="156" t="s">
        <v>60</v>
      </c>
      <c r="X68" s="156" t="s">
        <v>61</v>
      </c>
      <c r="Y68" s="156" t="s">
        <v>99</v>
      </c>
      <c r="Z68" s="156" t="s">
        <v>210</v>
      </c>
      <c r="AA68" s="156" t="s">
        <v>60</v>
      </c>
      <c r="AB68" s="156" t="s">
        <v>61</v>
      </c>
      <c r="AC68" s="156" t="s">
        <v>99</v>
      </c>
      <c r="AD68" s="156" t="s">
        <v>210</v>
      </c>
      <c r="AE68" s="156" t="s">
        <v>60</v>
      </c>
      <c r="AF68" s="156" t="s">
        <v>61</v>
      </c>
      <c r="AG68" s="156" t="s">
        <v>99</v>
      </c>
      <c r="AH68" s="156" t="s">
        <v>210</v>
      </c>
      <c r="AI68" s="156" t="s">
        <v>60</v>
      </c>
      <c r="AJ68" s="156" t="s">
        <v>61</v>
      </c>
      <c r="AK68" s="156" t="s">
        <v>99</v>
      </c>
      <c r="AL68" s="156" t="s">
        <v>210</v>
      </c>
      <c r="AM68" s="156" t="s">
        <v>60</v>
      </c>
      <c r="AN68" s="156" t="s">
        <v>61</v>
      </c>
      <c r="AO68" s="156" t="s">
        <v>99</v>
      </c>
      <c r="AP68" s="156" t="s">
        <v>210</v>
      </c>
    </row>
    <row r="69" spans="2:42" x14ac:dyDescent="0.2">
      <c r="B69" s="40" t="s">
        <v>16</v>
      </c>
      <c r="C69" s="8">
        <f>COUNTIFS('Prop A'!$H$786:$H$787,Auxiliar!C$52,'Prop A'!$I$786:$I$787,Auxiliar!$B69)</f>
        <v>0</v>
      </c>
      <c r="D69" s="8">
        <f>COUNTIFS('Prop A'!$H$786:$H$787,Auxiliar!D$52,'Prop A'!$I$786:$I$787,Auxiliar!$B69)</f>
        <v>0</v>
      </c>
      <c r="E69" s="8">
        <f>COUNTIFS('Prop A'!$H$786:$H$787,Auxiliar!E$52,'Prop A'!$I$786:$I$787,Auxiliar!$B69)</f>
        <v>0</v>
      </c>
      <c r="F69" s="8">
        <f>COUNTIFS('Prop A'!$H$786:$H$787,"",'Prop A'!$I$786:$I$787,Auxiliar!$B69)</f>
        <v>0</v>
      </c>
      <c r="G69" s="8">
        <f>COUNTIFS('Prop B'!$H$786:$H$787,Auxiliar!G$68,'Prop B'!$I$786:$I$787,Auxiliar!$B69)</f>
        <v>0</v>
      </c>
      <c r="H69" s="8">
        <f>COUNTIFS('Prop B'!$H$786:$H$787,Auxiliar!H$68,'Prop B'!$I$786:$I$787,Auxiliar!$B69)</f>
        <v>0</v>
      </c>
      <c r="I69" s="8">
        <f>COUNTIFS('Prop B'!$H$786:$H$787,Auxiliar!I$68,'Prop B'!$I$786:$I$787,Auxiliar!$B69)</f>
        <v>0</v>
      </c>
      <c r="J69" s="8">
        <f>COUNTIFS('Prop B'!$H$786:$H$787,"",'Prop B'!$I$786:$I$787,Auxiliar!$B69)</f>
        <v>0</v>
      </c>
      <c r="K69" s="8">
        <f>COUNTIFS('Prop C'!$H$786:$H$787,Auxiliar!K$68,'Prop C'!$I$786:$I$787,Auxiliar!$B69)</f>
        <v>0</v>
      </c>
      <c r="L69" s="8">
        <f>COUNTIFS('Prop C'!$H$786:$H$787,Auxiliar!L$68,'Prop C'!$I$786:$I$787,Auxiliar!$B69)</f>
        <v>0</v>
      </c>
      <c r="M69" s="8">
        <f>COUNTIFS('Prop C'!$H$786:$H$787,Auxiliar!M$68,'Prop C'!$I$786:$I$787,Auxiliar!$B69)</f>
        <v>0</v>
      </c>
      <c r="N69" s="8">
        <f>COUNTIFS('Prop C'!$H$786:$H$787,"",'Prop C'!$I$786:$I$787,Auxiliar!$B69)</f>
        <v>0</v>
      </c>
      <c r="O69" s="8">
        <f>COUNTIFS('Prop D'!$H$786:$H$787,Auxiliar!O$68,'Prop D'!$I$786:$I$787,Auxiliar!$B69)</f>
        <v>0</v>
      </c>
      <c r="P69" s="8">
        <f>COUNTIFS('Prop D'!$H$786:$H$787,Auxiliar!P$68,'Prop D'!$I$786:$I$787,Auxiliar!$B69)</f>
        <v>0</v>
      </c>
      <c r="Q69" s="8">
        <f>COUNTIFS('Prop D'!$H$786:$H$787,Auxiliar!Q$68,'Prop D'!$I$786:$I$787,Auxiliar!$B69)</f>
        <v>0</v>
      </c>
      <c r="R69" s="8">
        <f>COUNTIFS('Prop D'!$H$786:$H$787,"",'Prop D'!$I$786:$I$787,Auxiliar!$B69)</f>
        <v>0</v>
      </c>
      <c r="S69" s="8">
        <f>COUNTIFS('Prop E'!$H$786:$H$787,Auxiliar!S$52,'Prop E'!$I$786:$I$787,Auxiliar!$B69)</f>
        <v>0</v>
      </c>
      <c r="T69" s="8">
        <f>COUNTIFS('Prop E'!$H$786:$H$787,Auxiliar!T$52,'Prop E'!$I$786:$I$787,Auxiliar!$B69)</f>
        <v>0</v>
      </c>
      <c r="U69" s="8">
        <f>COUNTIFS('Prop E'!$H$786:$H$787,Auxiliar!U$52,'Prop E'!$I$786:$I$787,Auxiliar!$B69)</f>
        <v>0</v>
      </c>
      <c r="V69" s="8">
        <f>COUNTIFS('Prop E'!$H$786:$H$787,"",'Prop E'!$I$786:$I$787,Auxiliar!$B69)</f>
        <v>0</v>
      </c>
      <c r="W69" s="8">
        <f>COUNTIFS('Prop F'!$H$786:$H$787,Auxiliar!W$68,'Prop F'!$I$786:$I$787,Auxiliar!$B69)</f>
        <v>0</v>
      </c>
      <c r="X69" s="8">
        <f>COUNTIFS('Prop F'!$H$786:$H$787,Auxiliar!X$68,'Prop F'!$I$786:$I$787,Auxiliar!$B69)</f>
        <v>0</v>
      </c>
      <c r="Y69" s="8">
        <f>COUNTIFS('Prop F'!$H$786:$H$787,Auxiliar!Y$68,'Prop F'!$I$786:$I$787,Auxiliar!$B69)</f>
        <v>0</v>
      </c>
      <c r="Z69" s="8">
        <f>COUNTIFS('Prop F'!$H$786:$H$787,"",'Prop F'!$I$786:$I$787,Auxiliar!$B69)</f>
        <v>0</v>
      </c>
      <c r="AA69" s="8">
        <f>COUNTIFS('Prop G'!$H$786:$H$787,Auxiliar!AA$68,'Prop G'!$I$786:$I$787,Auxiliar!$B69)</f>
        <v>0</v>
      </c>
      <c r="AB69" s="8">
        <f>COUNTIFS('Prop G'!$H$786:$H$787,Auxiliar!AB$68,'Prop G'!$I$786:$I$787,Auxiliar!$B69)</f>
        <v>0</v>
      </c>
      <c r="AC69" s="8">
        <f>COUNTIFS('Prop G'!$H$786:$H$787,Auxiliar!AC$68,'Prop G'!$I$786:$I$787,Auxiliar!$B69)</f>
        <v>0</v>
      </c>
      <c r="AD69" s="8">
        <f>COUNTIFS('Prop G'!$H$786:$H$787,"",'Prop G'!$I$786:$I$787,Auxiliar!$B69)</f>
        <v>0</v>
      </c>
      <c r="AE69" s="8" t="e">
        <f>COUNTIFS(#REF!,Auxiliar!AE$68,#REF!,Auxiliar!$B69)</f>
        <v>#REF!</v>
      </c>
      <c r="AF69" s="8" t="e">
        <f>COUNTIFS(#REF!,Auxiliar!AF$68,#REF!,Auxiliar!$B69)</f>
        <v>#REF!</v>
      </c>
      <c r="AG69" s="8" t="e">
        <f>COUNTIFS(#REF!,Auxiliar!AG$68,#REF!,Auxiliar!$B69)</f>
        <v>#REF!</v>
      </c>
      <c r="AH69" s="8" t="e">
        <f>COUNTIFS(#REF!,"",#REF!,Auxiliar!$B69)</f>
        <v>#REF!</v>
      </c>
      <c r="AI69" s="8" t="e">
        <f>COUNTIFS(#REF!,Auxiliar!AI$68,#REF!,Auxiliar!$B69)</f>
        <v>#REF!</v>
      </c>
      <c r="AJ69" s="8" t="e">
        <f>COUNTIFS(#REF!,Auxiliar!AJ$68,#REF!,Auxiliar!$B69)</f>
        <v>#REF!</v>
      </c>
      <c r="AK69" s="8" t="e">
        <f>COUNTIFS(#REF!,Auxiliar!AK$68,#REF!,Auxiliar!$B69)</f>
        <v>#REF!</v>
      </c>
      <c r="AL69" s="8" t="e">
        <f>COUNTIFS(#REF!,"",#REF!,Auxiliar!$B69)</f>
        <v>#REF!</v>
      </c>
      <c r="AM69" s="8" t="e">
        <f>COUNTIFS(#REF!,Auxiliar!AM$68,#REF!,Auxiliar!$B69)</f>
        <v>#REF!</v>
      </c>
      <c r="AN69" s="8" t="e">
        <f>COUNTIFS(#REF!,Auxiliar!AN$68,#REF!,Auxiliar!$B69)</f>
        <v>#REF!</v>
      </c>
      <c r="AO69" s="8" t="e">
        <f>COUNTIFS(#REF!,Auxiliar!AO$68,#REF!,Auxiliar!$B69)</f>
        <v>#REF!</v>
      </c>
      <c r="AP69" s="8" t="e">
        <f>COUNTIFS(#REF!,"",#REF!,Auxiliar!$B69)</f>
        <v>#REF!</v>
      </c>
    </row>
    <row r="70" spans="2:42" x14ac:dyDescent="0.2">
      <c r="B70" s="40" t="s">
        <v>4</v>
      </c>
      <c r="C70" s="8">
        <f>COUNTIFS('Prop A'!$H$786:$H$787,Auxiliar!C$52,'Prop A'!$I$786:$I$787,Auxiliar!$B70)</f>
        <v>0</v>
      </c>
      <c r="D70" s="8">
        <f>COUNTIFS('Prop A'!$H$786:$H$787,Auxiliar!D$52,'Prop A'!$I$786:$I$787,Auxiliar!$B70)</f>
        <v>1</v>
      </c>
      <c r="E70" s="8">
        <f>COUNTIFS('Prop A'!$H$786:$H$787,Auxiliar!E$52,'Prop A'!$I$786:$I$787,Auxiliar!$B70)</f>
        <v>0</v>
      </c>
      <c r="F70" s="8">
        <f>COUNTIFS('Prop A'!$H$786:$H$787,"",'Prop A'!$I$786:$I$787,Auxiliar!$B70)</f>
        <v>0</v>
      </c>
      <c r="G70" s="8">
        <f>COUNTIFS('Prop B'!$H$786:$H$787,Auxiliar!G$68,'Prop B'!$I$786:$I$787,Auxiliar!$B70)</f>
        <v>0</v>
      </c>
      <c r="H70" s="8">
        <f>COUNTIFS('Prop B'!$H$786:$H$787,Auxiliar!H$68,'Prop B'!$I$786:$I$787,Auxiliar!$B70)</f>
        <v>0</v>
      </c>
      <c r="I70" s="8">
        <f>COUNTIFS('Prop B'!$H$786:$H$787,Auxiliar!I$68,'Prop B'!$I$786:$I$787,Auxiliar!$B70)</f>
        <v>0</v>
      </c>
      <c r="J70" s="8">
        <f>COUNTIFS('Prop B'!$H$786:$H$787,"",'Prop B'!$I$786:$I$787,Auxiliar!$B70)</f>
        <v>0</v>
      </c>
      <c r="K70" s="8">
        <f>COUNTIFS('Prop C'!$H$786:$H$787,Auxiliar!K$68,'Prop C'!$I$786:$I$787,Auxiliar!$B70)</f>
        <v>0</v>
      </c>
      <c r="L70" s="8">
        <f>COUNTIFS('Prop C'!$H$786:$H$787,Auxiliar!L$68,'Prop C'!$I$786:$I$787,Auxiliar!$B70)</f>
        <v>1</v>
      </c>
      <c r="M70" s="8">
        <f>COUNTIFS('Prop C'!$H$786:$H$787,Auxiliar!M$68,'Prop C'!$I$786:$I$787,Auxiliar!$B70)</f>
        <v>0</v>
      </c>
      <c r="N70" s="8">
        <f>COUNTIFS('Prop C'!$H$786:$H$787,"",'Prop C'!$I$786:$I$787,Auxiliar!$B70)</f>
        <v>0</v>
      </c>
      <c r="O70" s="8">
        <f>COUNTIFS('Prop D'!$H$786:$H$787,Auxiliar!O$68,'Prop D'!$I$786:$I$787,Auxiliar!$B70)</f>
        <v>0</v>
      </c>
      <c r="P70" s="8">
        <f>COUNTIFS('Prop D'!$H$786:$H$787,Auxiliar!P$68,'Prop D'!$I$786:$I$787,Auxiliar!$B70)</f>
        <v>1</v>
      </c>
      <c r="Q70" s="8">
        <f>COUNTIFS('Prop D'!$H$786:$H$787,Auxiliar!Q$68,'Prop D'!$I$786:$I$787,Auxiliar!$B70)</f>
        <v>0</v>
      </c>
      <c r="R70" s="8">
        <f>COUNTIFS('Prop D'!$H$786:$H$787,"",'Prop D'!$I$786:$I$787,Auxiliar!$B70)</f>
        <v>0</v>
      </c>
      <c r="S70" s="8">
        <f>COUNTIFS('Prop E'!$H$786:$H$787,Auxiliar!S$52,'Prop E'!$I$786:$I$787,Auxiliar!$B70)</f>
        <v>0</v>
      </c>
      <c r="T70" s="8">
        <f>COUNTIFS('Prop E'!$H$786:$H$787,Auxiliar!T$52,'Prop E'!$I$786:$I$787,Auxiliar!$B70)</f>
        <v>0</v>
      </c>
      <c r="U70" s="8">
        <f>COUNTIFS('Prop E'!$H$786:$H$787,Auxiliar!U$52,'Prop E'!$I$786:$I$787,Auxiliar!$B70)</f>
        <v>0</v>
      </c>
      <c r="V70" s="8">
        <f>COUNTIFS('Prop E'!$H$786:$H$787,"",'Prop E'!$I$786:$I$787,Auxiliar!$B70)</f>
        <v>0</v>
      </c>
      <c r="W70" s="8">
        <f>COUNTIFS('Prop F'!$H$786:$H$787,Auxiliar!W$68,'Prop F'!$I$786:$I$787,Auxiliar!$B70)</f>
        <v>0</v>
      </c>
      <c r="X70" s="8">
        <f>COUNTIFS('Prop F'!$H$786:$H$787,Auxiliar!X$68,'Prop F'!$I$786:$I$787,Auxiliar!$B70)</f>
        <v>0</v>
      </c>
      <c r="Y70" s="8">
        <f>COUNTIFS('Prop F'!$H$786:$H$787,Auxiliar!Y$68,'Prop F'!$I$786:$I$787,Auxiliar!$B70)</f>
        <v>0</v>
      </c>
      <c r="Z70" s="8">
        <f>COUNTIFS('Prop F'!$H$786:$H$787,"",'Prop F'!$I$786:$I$787,Auxiliar!$B70)</f>
        <v>0</v>
      </c>
      <c r="AA70" s="8">
        <f>COUNTIFS('Prop G'!$H$786:$H$787,Auxiliar!AA$68,'Prop G'!$I$786:$I$787,Auxiliar!$B70)</f>
        <v>0</v>
      </c>
      <c r="AB70" s="8">
        <f>COUNTIFS('Prop G'!$H$786:$H$787,Auxiliar!AB$68,'Prop G'!$I$786:$I$787,Auxiliar!$B70)</f>
        <v>1</v>
      </c>
      <c r="AC70" s="8">
        <f>COUNTIFS('Prop G'!$H$786:$H$787,Auxiliar!AC$68,'Prop G'!$I$786:$I$787,Auxiliar!$B70)</f>
        <v>0</v>
      </c>
      <c r="AD70" s="8">
        <f>COUNTIFS('Prop G'!$H$786:$H$787,"",'Prop G'!$I$786:$I$787,Auxiliar!$B70)</f>
        <v>0</v>
      </c>
      <c r="AE70" s="8" t="e">
        <f>COUNTIFS(#REF!,Auxiliar!AE$68,#REF!,Auxiliar!$B70)</f>
        <v>#REF!</v>
      </c>
      <c r="AF70" s="8" t="e">
        <f>COUNTIFS(#REF!,Auxiliar!AF$68,#REF!,Auxiliar!$B70)</f>
        <v>#REF!</v>
      </c>
      <c r="AG70" s="8" t="e">
        <f>COUNTIFS(#REF!,Auxiliar!AG$68,#REF!,Auxiliar!$B70)</f>
        <v>#REF!</v>
      </c>
      <c r="AH70" s="8" t="e">
        <f>COUNTIFS(#REF!,"",#REF!,Auxiliar!$B70)</f>
        <v>#REF!</v>
      </c>
      <c r="AI70" s="8" t="e">
        <f>COUNTIFS(#REF!,Auxiliar!AI$68,#REF!,Auxiliar!$B70)</f>
        <v>#REF!</v>
      </c>
      <c r="AJ70" s="8" t="e">
        <f>COUNTIFS(#REF!,Auxiliar!AJ$68,#REF!,Auxiliar!$B70)</f>
        <v>#REF!</v>
      </c>
      <c r="AK70" s="8" t="e">
        <f>COUNTIFS(#REF!,Auxiliar!AK$68,#REF!,Auxiliar!$B70)</f>
        <v>#REF!</v>
      </c>
      <c r="AL70" s="8" t="e">
        <f>COUNTIFS(#REF!,"",#REF!,Auxiliar!$B70)</f>
        <v>#REF!</v>
      </c>
      <c r="AM70" s="8" t="e">
        <f>COUNTIFS(#REF!,Auxiliar!AM$68,#REF!,Auxiliar!$B70)</f>
        <v>#REF!</v>
      </c>
      <c r="AN70" s="8" t="e">
        <f>COUNTIFS(#REF!,Auxiliar!AN$68,#REF!,Auxiliar!$B70)</f>
        <v>#REF!</v>
      </c>
      <c r="AO70" s="8" t="e">
        <f>COUNTIFS(#REF!,Auxiliar!AO$68,#REF!,Auxiliar!$B70)</f>
        <v>#REF!</v>
      </c>
      <c r="AP70" s="8" t="e">
        <f>COUNTIFS(#REF!,"",#REF!,Auxiliar!$B70)</f>
        <v>#REF!</v>
      </c>
    </row>
    <row r="71" spans="2:42" x14ac:dyDescent="0.2">
      <c r="B71" s="39" t="s">
        <v>17</v>
      </c>
      <c r="C71" s="8">
        <f>COUNTIFS('Prop A'!$H$786:$H$787,Auxiliar!C$52,'Prop A'!$I$786:$I$787,Auxiliar!$B71)</f>
        <v>0</v>
      </c>
      <c r="D71" s="8">
        <f>COUNTIFS('Prop A'!$H$786:$H$787,Auxiliar!D$52,'Prop A'!$I$786:$I$787,Auxiliar!$B71)</f>
        <v>0</v>
      </c>
      <c r="E71" s="8">
        <f>COUNTIFS('Prop A'!$H$786:$H$787,Auxiliar!E$52,'Prop A'!$I$786:$I$787,Auxiliar!$B71)</f>
        <v>0</v>
      </c>
      <c r="F71" s="8">
        <f>COUNTIFS('Prop A'!$H$786:$H$787,"",'Prop A'!$I$786:$I$787,Auxiliar!$B71)</f>
        <v>0</v>
      </c>
      <c r="G71" s="8">
        <f>COUNTIFS('Prop B'!$H$786:$H$787,Auxiliar!G$68,'Prop B'!$I$786:$I$787,Auxiliar!$B71)</f>
        <v>0</v>
      </c>
      <c r="H71" s="8">
        <f>COUNTIFS('Prop B'!$H$786:$H$787,Auxiliar!H$68,'Prop B'!$I$786:$I$787,Auxiliar!$B71)</f>
        <v>1</v>
      </c>
      <c r="I71" s="8">
        <f>COUNTIFS('Prop B'!$H$786:$H$787,Auxiliar!I$68,'Prop B'!$I$786:$I$787,Auxiliar!$B71)</f>
        <v>0</v>
      </c>
      <c r="J71" s="8">
        <f>COUNTIFS('Prop B'!$H$786:$H$787,"",'Prop B'!$I$786:$I$787,Auxiliar!$B71)</f>
        <v>0</v>
      </c>
      <c r="K71" s="8">
        <f>COUNTIFS('Prop C'!$H$786:$H$787,Auxiliar!K$68,'Prop C'!$I$786:$I$787,Auxiliar!$B71)</f>
        <v>0</v>
      </c>
      <c r="L71" s="8">
        <f>COUNTIFS('Prop C'!$H$786:$H$787,Auxiliar!L$68,'Prop C'!$I$786:$I$787,Auxiliar!$B71)</f>
        <v>0</v>
      </c>
      <c r="M71" s="8">
        <f>COUNTIFS('Prop C'!$H$786:$H$787,Auxiliar!M$68,'Prop C'!$I$786:$I$787,Auxiliar!$B71)</f>
        <v>0</v>
      </c>
      <c r="N71" s="8">
        <f>COUNTIFS('Prop C'!$H$786:$H$787,"",'Prop C'!$I$786:$I$787,Auxiliar!$B71)</f>
        <v>0</v>
      </c>
      <c r="O71" s="8">
        <f>COUNTIFS('Prop D'!$H$786:$H$787,Auxiliar!O$68,'Prop D'!$I$786:$I$787,Auxiliar!$B71)</f>
        <v>0</v>
      </c>
      <c r="P71" s="8">
        <f>COUNTIFS('Prop D'!$H$786:$H$787,Auxiliar!P$68,'Prop D'!$I$786:$I$787,Auxiliar!$B71)</f>
        <v>0</v>
      </c>
      <c r="Q71" s="8">
        <f>COUNTIFS('Prop D'!$H$786:$H$787,Auxiliar!Q$68,'Prop D'!$I$786:$I$787,Auxiliar!$B71)</f>
        <v>0</v>
      </c>
      <c r="R71" s="8">
        <f>COUNTIFS('Prop D'!$H$786:$H$787,"",'Prop D'!$I$786:$I$787,Auxiliar!$B71)</f>
        <v>0</v>
      </c>
      <c r="S71" s="8">
        <f>COUNTIFS('Prop E'!$H$786:$H$787,Auxiliar!S$52,'Prop E'!$I$786:$I$787,Auxiliar!$B71)</f>
        <v>0</v>
      </c>
      <c r="T71" s="8">
        <f>COUNTIFS('Prop E'!$H$786:$H$787,Auxiliar!T$52,'Prop E'!$I$786:$I$787,Auxiliar!$B71)</f>
        <v>1</v>
      </c>
      <c r="U71" s="8">
        <f>COUNTIFS('Prop E'!$H$786:$H$787,Auxiliar!U$52,'Prop E'!$I$786:$I$787,Auxiliar!$B71)</f>
        <v>0</v>
      </c>
      <c r="V71" s="8">
        <f>COUNTIFS('Prop E'!$H$786:$H$787,"",'Prop E'!$I$786:$I$787,Auxiliar!$B71)</f>
        <v>0</v>
      </c>
      <c r="W71" s="8">
        <f>COUNTIFS('Prop F'!$H$786:$H$787,Auxiliar!W$68,'Prop F'!$I$786:$I$787,Auxiliar!$B71)</f>
        <v>0</v>
      </c>
      <c r="X71" s="8">
        <f>COUNTIFS('Prop F'!$H$786:$H$787,Auxiliar!X$68,'Prop F'!$I$786:$I$787,Auxiliar!$B71)</f>
        <v>1</v>
      </c>
      <c r="Y71" s="8">
        <f>COUNTIFS('Prop F'!$H$786:$H$787,Auxiliar!Y$68,'Prop F'!$I$786:$I$787,Auxiliar!$B71)</f>
        <v>0</v>
      </c>
      <c r="Z71" s="8">
        <f>COUNTIFS('Prop F'!$H$786:$H$787,"",'Prop F'!$I$786:$I$787,Auxiliar!$B71)</f>
        <v>0</v>
      </c>
      <c r="AA71" s="8">
        <f>COUNTIFS('Prop G'!$H$786:$H$787,Auxiliar!AA$68,'Prop G'!$I$786:$I$787,Auxiliar!$B71)</f>
        <v>0</v>
      </c>
      <c r="AB71" s="8">
        <f>COUNTIFS('Prop G'!$H$786:$H$787,Auxiliar!AB$68,'Prop G'!$I$786:$I$787,Auxiliar!$B71)</f>
        <v>0</v>
      </c>
      <c r="AC71" s="8">
        <f>COUNTIFS('Prop G'!$H$786:$H$787,Auxiliar!AC$68,'Prop G'!$I$786:$I$787,Auxiliar!$B71)</f>
        <v>0</v>
      </c>
      <c r="AD71" s="8">
        <f>COUNTIFS('Prop G'!$H$786:$H$787,"",'Prop G'!$I$786:$I$787,Auxiliar!$B71)</f>
        <v>0</v>
      </c>
      <c r="AE71" s="8" t="e">
        <f>COUNTIFS(#REF!,Auxiliar!AE$68,#REF!,Auxiliar!$B71)</f>
        <v>#REF!</v>
      </c>
      <c r="AF71" s="8" t="e">
        <f>COUNTIFS(#REF!,Auxiliar!AF$68,#REF!,Auxiliar!$B71)</f>
        <v>#REF!</v>
      </c>
      <c r="AG71" s="8" t="e">
        <f>COUNTIFS(#REF!,Auxiliar!AG$68,#REF!,Auxiliar!$B71)</f>
        <v>#REF!</v>
      </c>
      <c r="AH71" s="8" t="e">
        <f>COUNTIFS(#REF!,"",#REF!,Auxiliar!$B71)</f>
        <v>#REF!</v>
      </c>
      <c r="AI71" s="8" t="e">
        <f>COUNTIFS(#REF!,Auxiliar!AI$68,#REF!,Auxiliar!$B71)</f>
        <v>#REF!</v>
      </c>
      <c r="AJ71" s="8" t="e">
        <f>COUNTIFS(#REF!,Auxiliar!AJ$68,#REF!,Auxiliar!$B71)</f>
        <v>#REF!</v>
      </c>
      <c r="AK71" s="8" t="e">
        <f>COUNTIFS(#REF!,Auxiliar!AK$68,#REF!,Auxiliar!$B71)</f>
        <v>#REF!</v>
      </c>
      <c r="AL71" s="8" t="e">
        <f>COUNTIFS(#REF!,"",#REF!,Auxiliar!$B71)</f>
        <v>#REF!</v>
      </c>
      <c r="AM71" s="8" t="e">
        <f>COUNTIFS(#REF!,Auxiliar!AM$68,#REF!,Auxiliar!$B71)</f>
        <v>#REF!</v>
      </c>
      <c r="AN71" s="8" t="e">
        <f>COUNTIFS(#REF!,Auxiliar!AN$68,#REF!,Auxiliar!$B71)</f>
        <v>#REF!</v>
      </c>
      <c r="AO71" s="8" t="e">
        <f>COUNTIFS(#REF!,Auxiliar!AO$68,#REF!,Auxiliar!$B71)</f>
        <v>#REF!</v>
      </c>
      <c r="AP71" s="8" t="e">
        <f>COUNTIFS(#REF!,"",#REF!,Auxiliar!$B71)</f>
        <v>#REF!</v>
      </c>
    </row>
    <row r="72" spans="2:42" x14ac:dyDescent="0.2">
      <c r="B72" s="39" t="s">
        <v>5</v>
      </c>
      <c r="C72" s="8">
        <f>COUNTIFS('Prop A'!$H$786:$H$787,Auxiliar!C$52,'Prop A'!$I$786:$I$787,Auxiliar!$B72)</f>
        <v>0</v>
      </c>
      <c r="D72" s="8">
        <f>COUNTIFS('Prop A'!$H$786:$H$787,Auxiliar!D$52,'Prop A'!$I$786:$I$787,Auxiliar!$B72)</f>
        <v>0</v>
      </c>
      <c r="E72" s="8">
        <f>COUNTIFS('Prop A'!$H$786:$H$787,Auxiliar!E$52,'Prop A'!$I$786:$I$787,Auxiliar!$B72)</f>
        <v>0</v>
      </c>
      <c r="F72" s="8">
        <f>COUNTIFS('Prop A'!$H$786:$H$787,"",'Prop A'!$I$786:$I$787,Auxiliar!$B72)</f>
        <v>0</v>
      </c>
      <c r="G72" s="8">
        <f>COUNTIFS('Prop B'!$H$786:$H$787,Auxiliar!G$68,'Prop B'!$I$786:$I$787,Auxiliar!$B72)</f>
        <v>0</v>
      </c>
      <c r="H72" s="8">
        <f>COUNTIFS('Prop B'!$H$786:$H$787,Auxiliar!H$68,'Prop B'!$I$786:$I$787,Auxiliar!$B72)</f>
        <v>0</v>
      </c>
      <c r="I72" s="8">
        <f>COUNTIFS('Prop B'!$H$786:$H$787,Auxiliar!I$68,'Prop B'!$I$786:$I$787,Auxiliar!$B72)</f>
        <v>0</v>
      </c>
      <c r="J72" s="8">
        <f>COUNTIFS('Prop B'!$H$786:$H$787,"",'Prop B'!$I$786:$I$787,Auxiliar!$B72)</f>
        <v>0</v>
      </c>
      <c r="K72" s="8">
        <f>COUNTIFS('Prop C'!$H$786:$H$787,Auxiliar!K$68,'Prop C'!$I$786:$I$787,Auxiliar!$B72)</f>
        <v>0</v>
      </c>
      <c r="L72" s="8">
        <f>COUNTIFS('Prop C'!$H$786:$H$787,Auxiliar!L$68,'Prop C'!$I$786:$I$787,Auxiliar!$B72)</f>
        <v>0</v>
      </c>
      <c r="M72" s="8">
        <f>COUNTIFS('Prop C'!$H$786:$H$787,Auxiliar!M$68,'Prop C'!$I$786:$I$787,Auxiliar!$B72)</f>
        <v>0</v>
      </c>
      <c r="N72" s="8">
        <f>COUNTIFS('Prop C'!$H$786:$H$787,"",'Prop C'!$I$786:$I$787,Auxiliar!$B72)</f>
        <v>0</v>
      </c>
      <c r="O72" s="8">
        <f>COUNTIFS('Prop D'!$H$786:$H$787,Auxiliar!O$68,'Prop D'!$I$786:$I$787,Auxiliar!$B72)</f>
        <v>0</v>
      </c>
      <c r="P72" s="8">
        <f>COUNTIFS('Prop D'!$H$786:$H$787,Auxiliar!P$68,'Prop D'!$I$786:$I$787,Auxiliar!$B72)</f>
        <v>0</v>
      </c>
      <c r="Q72" s="8">
        <f>COUNTIFS('Prop D'!$H$786:$H$787,Auxiliar!Q$68,'Prop D'!$I$786:$I$787,Auxiliar!$B72)</f>
        <v>0</v>
      </c>
      <c r="R72" s="8">
        <f>COUNTIFS('Prop D'!$H$786:$H$787,"",'Prop D'!$I$786:$I$787,Auxiliar!$B72)</f>
        <v>0</v>
      </c>
      <c r="S72" s="8">
        <f>COUNTIFS('Prop E'!$H$786:$H$787,Auxiliar!S$52,'Prop E'!$I$786:$I$787,Auxiliar!$B72)</f>
        <v>0</v>
      </c>
      <c r="T72" s="8">
        <f>COUNTIFS('Prop E'!$H$786:$H$787,Auxiliar!T$52,'Prop E'!$I$786:$I$787,Auxiliar!$B72)</f>
        <v>0</v>
      </c>
      <c r="U72" s="8">
        <f>COUNTIFS('Prop E'!$H$786:$H$787,Auxiliar!U$52,'Prop E'!$I$786:$I$787,Auxiliar!$B72)</f>
        <v>0</v>
      </c>
      <c r="V72" s="8">
        <f>COUNTIFS('Prop E'!$H$786:$H$787,"",'Prop E'!$I$786:$I$787,Auxiliar!$B72)</f>
        <v>0</v>
      </c>
      <c r="W72" s="8">
        <f>COUNTIFS('Prop F'!$H$786:$H$787,Auxiliar!W$68,'Prop F'!$I$786:$I$787,Auxiliar!$B72)</f>
        <v>0</v>
      </c>
      <c r="X72" s="8">
        <f>COUNTIFS('Prop F'!$H$786:$H$787,Auxiliar!X$68,'Prop F'!$I$786:$I$787,Auxiliar!$B72)</f>
        <v>0</v>
      </c>
      <c r="Y72" s="8">
        <f>COUNTIFS('Prop F'!$H$786:$H$787,Auxiliar!Y$68,'Prop F'!$I$786:$I$787,Auxiliar!$B72)</f>
        <v>0</v>
      </c>
      <c r="Z72" s="8">
        <f>COUNTIFS('Prop F'!$H$786:$H$787,"",'Prop F'!$I$786:$I$787,Auxiliar!$B72)</f>
        <v>0</v>
      </c>
      <c r="AA72" s="8">
        <f>COUNTIFS('Prop G'!$H$786:$H$787,Auxiliar!AA$68,'Prop G'!$I$786:$I$787,Auxiliar!$B72)</f>
        <v>0</v>
      </c>
      <c r="AB72" s="8">
        <f>COUNTIFS('Prop G'!$H$786:$H$787,Auxiliar!AB$68,'Prop G'!$I$786:$I$787,Auxiliar!$B72)</f>
        <v>0</v>
      </c>
      <c r="AC72" s="8">
        <f>COUNTIFS('Prop G'!$H$786:$H$787,Auxiliar!AC$68,'Prop G'!$I$786:$I$787,Auxiliar!$B72)</f>
        <v>0</v>
      </c>
      <c r="AD72" s="8">
        <f>COUNTIFS('Prop G'!$H$786:$H$787,"",'Prop G'!$I$786:$I$787,Auxiliar!$B72)</f>
        <v>0</v>
      </c>
      <c r="AE72" s="8" t="e">
        <f>COUNTIFS(#REF!,Auxiliar!AE$68,#REF!,Auxiliar!$B72)</f>
        <v>#REF!</v>
      </c>
      <c r="AF72" s="8" t="e">
        <f>COUNTIFS(#REF!,Auxiliar!AF$68,#REF!,Auxiliar!$B72)</f>
        <v>#REF!</v>
      </c>
      <c r="AG72" s="8" t="e">
        <f>COUNTIFS(#REF!,Auxiliar!AG$68,#REF!,Auxiliar!$B72)</f>
        <v>#REF!</v>
      </c>
      <c r="AH72" s="8" t="e">
        <f>COUNTIFS(#REF!,"",#REF!,Auxiliar!$B72)</f>
        <v>#REF!</v>
      </c>
      <c r="AI72" s="8" t="e">
        <f>COUNTIFS(#REF!,Auxiliar!AI$68,#REF!,Auxiliar!$B72)</f>
        <v>#REF!</v>
      </c>
      <c r="AJ72" s="8" t="e">
        <f>COUNTIFS(#REF!,Auxiliar!AJ$68,#REF!,Auxiliar!$B72)</f>
        <v>#REF!</v>
      </c>
      <c r="AK72" s="8" t="e">
        <f>COUNTIFS(#REF!,Auxiliar!AK$68,#REF!,Auxiliar!$B72)</f>
        <v>#REF!</v>
      </c>
      <c r="AL72" s="8" t="e">
        <f>COUNTIFS(#REF!,"",#REF!,Auxiliar!$B72)</f>
        <v>#REF!</v>
      </c>
      <c r="AM72" s="8" t="e">
        <f>COUNTIFS(#REF!,Auxiliar!AM$68,#REF!,Auxiliar!$B72)</f>
        <v>#REF!</v>
      </c>
      <c r="AN72" s="8" t="e">
        <f>COUNTIFS(#REF!,Auxiliar!AN$68,#REF!,Auxiliar!$B72)</f>
        <v>#REF!</v>
      </c>
      <c r="AO72" s="8" t="e">
        <f>COUNTIFS(#REF!,Auxiliar!AO$68,#REF!,Auxiliar!$B72)</f>
        <v>#REF!</v>
      </c>
      <c r="AP72" s="8" t="e">
        <f>COUNTIFS(#REF!,"",#REF!,Auxiliar!$B72)</f>
        <v>#REF!</v>
      </c>
    </row>
    <row r="74" spans="2:42" x14ac:dyDescent="0.2">
      <c r="C74" s="101" t="s">
        <v>206</v>
      </c>
      <c r="D74" s="101" t="s">
        <v>269</v>
      </c>
    </row>
    <row r="75" spans="2:42" x14ac:dyDescent="0.2">
      <c r="B75" s="348" t="str">
        <f>'Prop A'!$E$8</f>
        <v>AMDOcs</v>
      </c>
      <c r="C75">
        <f>'Prop A'!$P$916</f>
        <v>7.1428571428571423</v>
      </c>
      <c r="D75">
        <f>'Prop A'!$P$951</f>
        <v>10</v>
      </c>
    </row>
    <row r="76" spans="2:42" x14ac:dyDescent="0.2">
      <c r="B76" s="348" t="str">
        <f>'Prop B'!$E$8</f>
        <v>E&amp;Y/SAP</v>
      </c>
      <c r="C76">
        <f>'Prop B'!$P$916</f>
        <v>0</v>
      </c>
      <c r="D76">
        <f>'Prop B'!$P$951</f>
        <v>0</v>
      </c>
    </row>
    <row r="77" spans="2:42" x14ac:dyDescent="0.2">
      <c r="B77" s="348" t="str">
        <f>'Prop C'!$E$8</f>
        <v>SAS</v>
      </c>
      <c r="C77">
        <f>'Prop C'!$P$916</f>
        <v>2.857142857142855</v>
      </c>
      <c r="D77">
        <f>'Prop C'!$P$951</f>
        <v>10</v>
      </c>
    </row>
    <row r="78" spans="2:42" x14ac:dyDescent="0.2">
      <c r="B78" s="348" t="str">
        <f>'Prop D'!$E$8</f>
        <v>Telemont/HPE</v>
      </c>
      <c r="C78">
        <f>'Prop D'!$P$916</f>
        <v>10</v>
      </c>
      <c r="D78">
        <f>'Prop D'!$P$951</f>
        <v>1.4285714285714259</v>
      </c>
    </row>
    <row r="79" spans="2:42" x14ac:dyDescent="0.2">
      <c r="B79" s="348" t="str">
        <f>'Prop E'!$E$8</f>
        <v>Teradata</v>
      </c>
      <c r="C79">
        <f>'Prop E'!$P$916</f>
        <v>4.2857142857142838</v>
      </c>
      <c r="D79">
        <f>'Prop E'!$P$951</f>
        <v>10</v>
      </c>
    </row>
    <row r="80" spans="2:42" x14ac:dyDescent="0.2">
      <c r="B80" s="348" t="str">
        <f>'Prop F'!$E$8</f>
        <v>Trópico/Enghouse</v>
      </c>
      <c r="C80">
        <f>'Prop F'!$P$916</f>
        <v>0</v>
      </c>
      <c r="D80">
        <f>'Prop F'!$P$951</f>
        <v>0</v>
      </c>
    </row>
    <row r="81" spans="2:4" x14ac:dyDescent="0.2">
      <c r="B81" s="348" t="str">
        <f>'Prop G'!$E$8</f>
        <v>WeDo</v>
      </c>
      <c r="C81">
        <f>'Prop G'!$P$916</f>
        <v>8.5714285714285712</v>
      </c>
      <c r="D81">
        <f>'Prop G'!$P$951</f>
        <v>10</v>
      </c>
    </row>
    <row r="82" spans="2:4" x14ac:dyDescent="0.2">
      <c r="B82" s="348" t="e">
        <f>#REF!</f>
        <v>#REF!</v>
      </c>
      <c r="C82" t="e">
        <f>#REF!</f>
        <v>#REF!</v>
      </c>
      <c r="D82" t="e">
        <f>#REF!</f>
        <v>#REF!</v>
      </c>
    </row>
    <row r="83" spans="2:4" x14ac:dyDescent="0.2">
      <c r="B83" s="348" t="e">
        <f>#REF!</f>
        <v>#REF!</v>
      </c>
      <c r="C83" t="e">
        <f>#REF!</f>
        <v>#REF!</v>
      </c>
      <c r="D83" t="e">
        <f>#REF!</f>
        <v>#REF!</v>
      </c>
    </row>
    <row r="84" spans="2:4" x14ac:dyDescent="0.2">
      <c r="B84" s="348" t="e">
        <f>#REF!</f>
        <v>#REF!</v>
      </c>
      <c r="C84" t="e">
        <f>#REF!</f>
        <v>#REF!</v>
      </c>
      <c r="D84" t="e">
        <f>#REF!</f>
        <v>#REF!</v>
      </c>
    </row>
  </sheetData>
  <mergeCells count="90">
    <mergeCell ref="W67:Z67"/>
    <mergeCell ref="AA67:AD67"/>
    <mergeCell ref="AE67:AH67"/>
    <mergeCell ref="AI67:AL67"/>
    <mergeCell ref="AM67:AP67"/>
    <mergeCell ref="C67:F67"/>
    <mergeCell ref="G67:J67"/>
    <mergeCell ref="K67:N67"/>
    <mergeCell ref="O67:R67"/>
    <mergeCell ref="S67:V67"/>
    <mergeCell ref="W59:Z59"/>
    <mergeCell ref="AA59:AD59"/>
    <mergeCell ref="AE59:AH59"/>
    <mergeCell ref="AI59:AL59"/>
    <mergeCell ref="AM59:AP59"/>
    <mergeCell ref="C59:F59"/>
    <mergeCell ref="G59:J59"/>
    <mergeCell ref="K59:N59"/>
    <mergeCell ref="O59:R59"/>
    <mergeCell ref="S59:V59"/>
    <mergeCell ref="C19:F19"/>
    <mergeCell ref="C27:F27"/>
    <mergeCell ref="C35:F35"/>
    <mergeCell ref="C43:F43"/>
    <mergeCell ref="C51:F51"/>
    <mergeCell ref="C11:F11"/>
    <mergeCell ref="C3:G3"/>
    <mergeCell ref="H3:L3"/>
    <mergeCell ref="M3:Q3"/>
    <mergeCell ref="R3:V3"/>
    <mergeCell ref="AV3:AZ3"/>
    <mergeCell ref="G11:J11"/>
    <mergeCell ref="K11:N11"/>
    <mergeCell ref="O11:R11"/>
    <mergeCell ref="S11:V11"/>
    <mergeCell ref="W11:Z11"/>
    <mergeCell ref="AA11:AD11"/>
    <mergeCell ref="AE11:AH11"/>
    <mergeCell ref="AI11:AL11"/>
    <mergeCell ref="AM11:AP11"/>
    <mergeCell ref="W3:AA3"/>
    <mergeCell ref="AB3:AF3"/>
    <mergeCell ref="AG3:AK3"/>
    <mergeCell ref="AL3:AP3"/>
    <mergeCell ref="AQ3:AU3"/>
    <mergeCell ref="AA19:AD19"/>
    <mergeCell ref="AE19:AH19"/>
    <mergeCell ref="AI19:AL19"/>
    <mergeCell ref="AM19:AP19"/>
    <mergeCell ref="G27:J27"/>
    <mergeCell ref="O27:R27"/>
    <mergeCell ref="W27:Z27"/>
    <mergeCell ref="AE27:AH27"/>
    <mergeCell ref="AM27:AP27"/>
    <mergeCell ref="G19:J19"/>
    <mergeCell ref="K19:N19"/>
    <mergeCell ref="O19:R19"/>
    <mergeCell ref="S19:V19"/>
    <mergeCell ref="W19:Z19"/>
    <mergeCell ref="AI27:AL27"/>
    <mergeCell ref="AA27:AD27"/>
    <mergeCell ref="G35:J35"/>
    <mergeCell ref="G43:J43"/>
    <mergeCell ref="G51:J51"/>
    <mergeCell ref="K27:N27"/>
    <mergeCell ref="K35:N35"/>
    <mergeCell ref="K43:N43"/>
    <mergeCell ref="K51:N51"/>
    <mergeCell ref="O35:R35"/>
    <mergeCell ref="O43:R43"/>
    <mergeCell ref="O51:R51"/>
    <mergeCell ref="S27:V27"/>
    <mergeCell ref="S35:V35"/>
    <mergeCell ref="S43:V43"/>
    <mergeCell ref="S51:V51"/>
    <mergeCell ref="W35:Z35"/>
    <mergeCell ref="W43:Z43"/>
    <mergeCell ref="W51:Z51"/>
    <mergeCell ref="AA35:AD35"/>
    <mergeCell ref="AA43:AD43"/>
    <mergeCell ref="AA51:AD51"/>
    <mergeCell ref="AM35:AP35"/>
    <mergeCell ref="AM43:AP43"/>
    <mergeCell ref="AM51:AP51"/>
    <mergeCell ref="AE35:AH35"/>
    <mergeCell ref="AE43:AH43"/>
    <mergeCell ref="AE51:AH51"/>
    <mergeCell ref="AI35:AL35"/>
    <mergeCell ref="AI43:AL43"/>
    <mergeCell ref="AI51:AL51"/>
  </mergeCells>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2:Y12"/>
  <sheetViews>
    <sheetView showGridLines="0" workbookViewId="0">
      <selection activeCell="G10" sqref="G10"/>
    </sheetView>
  </sheetViews>
  <sheetFormatPr defaultRowHeight="12.75" x14ac:dyDescent="0.2"/>
  <cols>
    <col min="2" max="2" width="18.28515625" bestFit="1" customWidth="1"/>
    <col min="5" max="5" width="14.85546875" customWidth="1"/>
    <col min="6" max="6" width="5.7109375" customWidth="1"/>
    <col min="7" max="7" width="104" customWidth="1"/>
    <col min="9" max="9" width="23.28515625" bestFit="1" customWidth="1"/>
    <col min="11" max="11" width="26.5703125" customWidth="1"/>
    <col min="14" max="14" width="23.7109375" bestFit="1" customWidth="1"/>
    <col min="17" max="17" width="19.42578125" bestFit="1" customWidth="1"/>
    <col min="19" max="19" width="25.28515625" bestFit="1" customWidth="1"/>
    <col min="21" max="21" width="7.7109375" bestFit="1" customWidth="1"/>
    <col min="22" max="22" width="36.28515625" bestFit="1" customWidth="1"/>
    <col min="23" max="23" width="3.7109375" customWidth="1"/>
    <col min="24" max="24" width="25.28515625" bestFit="1" customWidth="1"/>
  </cols>
  <sheetData>
    <row r="2" spans="2:25" x14ac:dyDescent="0.2">
      <c r="B2" s="10" t="s">
        <v>48</v>
      </c>
      <c r="C2" s="11" t="s">
        <v>100</v>
      </c>
      <c r="E2" s="36" t="s">
        <v>59</v>
      </c>
      <c r="F2" s="36" t="s">
        <v>100</v>
      </c>
      <c r="G2" s="206" t="s">
        <v>38</v>
      </c>
      <c r="I2" s="12" t="s">
        <v>49</v>
      </c>
      <c r="K2" s="283" t="s">
        <v>219</v>
      </c>
      <c r="L2" s="14" t="s">
        <v>18</v>
      </c>
      <c r="N2" s="16" t="s">
        <v>22</v>
      </c>
      <c r="O2" s="16" t="s">
        <v>18</v>
      </c>
      <c r="Q2" s="17" t="s">
        <v>32</v>
      </c>
      <c r="S2" s="55" t="s">
        <v>76</v>
      </c>
      <c r="U2" s="157" t="s">
        <v>176</v>
      </c>
      <c r="V2" s="157" t="s">
        <v>195</v>
      </c>
      <c r="X2" s="160" t="s">
        <v>196</v>
      </c>
      <c r="Y2" s="159">
        <f>IF('Informações Gerais'!$E$15=1,0,(1-Y3)/(Y4-1))</f>
        <v>0.14285714285714288</v>
      </c>
    </row>
    <row r="3" spans="2:25" x14ac:dyDescent="0.2">
      <c r="B3" s="9" t="s">
        <v>16</v>
      </c>
      <c r="C3" s="8">
        <v>2</v>
      </c>
      <c r="D3" s="35"/>
      <c r="E3" s="86" t="s">
        <v>60</v>
      </c>
      <c r="F3" s="88">
        <v>1</v>
      </c>
      <c r="G3" s="88"/>
      <c r="I3" s="9" t="s">
        <v>4</v>
      </c>
      <c r="K3" s="9" t="s">
        <v>23</v>
      </c>
      <c r="L3" s="8">
        <v>2</v>
      </c>
      <c r="N3" s="8" t="s">
        <v>26</v>
      </c>
      <c r="O3" s="8">
        <v>0</v>
      </c>
      <c r="Q3" s="9" t="s">
        <v>23</v>
      </c>
      <c r="S3" s="8"/>
      <c r="U3" s="156" t="s">
        <v>194</v>
      </c>
      <c r="V3" s="158">
        <v>1</v>
      </c>
      <c r="X3" s="160" t="s">
        <v>197</v>
      </c>
      <c r="Y3" s="158">
        <f>V3/Y4</f>
        <v>0.14285714285714285</v>
      </c>
    </row>
    <row r="4" spans="2:25" x14ac:dyDescent="0.2">
      <c r="B4" s="9" t="s">
        <v>4</v>
      </c>
      <c r="C4" s="8">
        <v>2</v>
      </c>
      <c r="D4" s="35"/>
      <c r="E4" s="87" t="s">
        <v>61</v>
      </c>
      <c r="F4" s="88">
        <v>2</v>
      </c>
      <c r="G4" s="88"/>
      <c r="I4" s="9" t="s">
        <v>5</v>
      </c>
      <c r="K4" s="9" t="s">
        <v>25</v>
      </c>
      <c r="L4" s="8">
        <v>1</v>
      </c>
      <c r="N4" s="8" t="s">
        <v>27</v>
      </c>
      <c r="O4" s="8">
        <v>5</v>
      </c>
      <c r="Q4" s="9" t="s">
        <v>24</v>
      </c>
      <c r="S4" s="8">
        <v>2</v>
      </c>
      <c r="U4" s="156" t="str">
        <f>IF('Informações Gerais'!$E$15&gt;=2,"2º","")</f>
        <v>2º</v>
      </c>
      <c r="V4" s="158">
        <f>IF(U4="","",V3-$Y$2)</f>
        <v>0.8571428571428571</v>
      </c>
      <c r="X4" s="160" t="s">
        <v>76</v>
      </c>
      <c r="Y4" s="161">
        <f>'Informações Gerais'!$E$15</f>
        <v>7</v>
      </c>
    </row>
    <row r="5" spans="2:25" ht="38.25" x14ac:dyDescent="0.2">
      <c r="B5" s="9" t="s">
        <v>17</v>
      </c>
      <c r="C5" s="8">
        <v>1</v>
      </c>
      <c r="D5" s="35"/>
      <c r="E5" s="87" t="s">
        <v>99</v>
      </c>
      <c r="F5" s="88">
        <v>2</v>
      </c>
      <c r="G5" s="207" t="s">
        <v>101</v>
      </c>
      <c r="K5" s="9" t="s">
        <v>24</v>
      </c>
      <c r="L5" s="8">
        <v>0</v>
      </c>
      <c r="N5" s="8" t="s">
        <v>28</v>
      </c>
      <c r="O5" s="8">
        <v>15</v>
      </c>
      <c r="S5" s="8">
        <v>3</v>
      </c>
      <c r="U5" s="156" t="str">
        <f>IF('Informações Gerais'!$E$15&gt;=3,"3º","")</f>
        <v>3º</v>
      </c>
      <c r="V5" s="158">
        <f t="shared" ref="V5:V12" si="0">IF(U5="","",V4-$Y$2)</f>
        <v>0.71428571428571419</v>
      </c>
    </row>
    <row r="6" spans="2:25" x14ac:dyDescent="0.2">
      <c r="B6" s="8" t="s">
        <v>5</v>
      </c>
      <c r="C6" s="8">
        <v>0</v>
      </c>
      <c r="D6" s="35"/>
      <c r="E6" s="35"/>
      <c r="F6" s="35"/>
      <c r="G6" s="35"/>
      <c r="N6" s="8" t="s">
        <v>29</v>
      </c>
      <c r="O6" s="8">
        <v>30</v>
      </c>
      <c r="S6" s="8">
        <v>4</v>
      </c>
      <c r="U6" s="156" t="str">
        <f>IF('Informações Gerais'!$E$15&gt;=4,"4º","")</f>
        <v>4º</v>
      </c>
      <c r="V6" s="158">
        <f t="shared" si="0"/>
        <v>0.57142857142857129</v>
      </c>
    </row>
    <row r="7" spans="2:25" x14ac:dyDescent="0.2">
      <c r="N7" s="8" t="s">
        <v>30</v>
      </c>
      <c r="O7" s="8">
        <v>50</v>
      </c>
      <c r="S7" s="8">
        <v>5</v>
      </c>
      <c r="U7" s="156" t="str">
        <f>IF('Informações Gerais'!$E$15&gt;=5,"5º","")</f>
        <v>5º</v>
      </c>
      <c r="V7" s="158">
        <f t="shared" si="0"/>
        <v>0.42857142857142838</v>
      </c>
    </row>
    <row r="8" spans="2:25" x14ac:dyDescent="0.2">
      <c r="N8" s="8" t="s">
        <v>31</v>
      </c>
      <c r="O8" s="8">
        <v>100</v>
      </c>
      <c r="S8" s="8">
        <v>6</v>
      </c>
      <c r="U8" s="156" t="str">
        <f>IF('Informações Gerais'!$E$15&gt;=6,"6º","")</f>
        <v>6º</v>
      </c>
      <c r="V8" s="158">
        <f t="shared" si="0"/>
        <v>0.28571428571428548</v>
      </c>
    </row>
    <row r="9" spans="2:25" x14ac:dyDescent="0.2">
      <c r="S9" s="8">
        <v>7</v>
      </c>
      <c r="U9" s="156" t="str">
        <f>IF('Informações Gerais'!$E$15&gt;=7,"7º","")</f>
        <v>7º</v>
      </c>
      <c r="V9" s="158">
        <f t="shared" si="0"/>
        <v>0.1428571428571426</v>
      </c>
    </row>
    <row r="10" spans="2:25" x14ac:dyDescent="0.2">
      <c r="S10" s="8">
        <v>8</v>
      </c>
      <c r="U10" s="156" t="str">
        <f>IF('Informações Gerais'!$E$15&gt;=8,"8º","")</f>
        <v/>
      </c>
      <c r="V10" s="158" t="str">
        <f t="shared" si="0"/>
        <v/>
      </c>
    </row>
    <row r="11" spans="2:25" x14ac:dyDescent="0.2">
      <c r="S11" s="8">
        <v>9</v>
      </c>
      <c r="U11" s="156" t="str">
        <f>IF('Informações Gerais'!$E$15&gt;=9,"9º","")</f>
        <v/>
      </c>
      <c r="V11" s="158" t="str">
        <f t="shared" si="0"/>
        <v/>
      </c>
    </row>
    <row r="12" spans="2:25" x14ac:dyDescent="0.2">
      <c r="S12" s="8">
        <v>10</v>
      </c>
      <c r="U12" s="156" t="str">
        <f>IF('Informações Gerais'!$E$15&gt;=10,"10º","")</f>
        <v/>
      </c>
      <c r="V12" s="158" t="str">
        <f t="shared" si="0"/>
        <v/>
      </c>
    </row>
  </sheetData>
  <sheetProtection password="DBFB" sheet="1" formatCells="0" formatColumns="0" formatRows="0" insertColumns="0" insertRows="0" insertHyperlinks="0" deleteColumns="0" deleteRows="0" sort="0" autoFilter="0" pivotTables="0"/>
  <phoneticPr fontId="19" type="noConversion"/>
  <pageMargins left="0.78740157499999996" right="0.78740157499999996" top="0.984251969" bottom="0.984251969" header="0.49212598499999999" footer="0.49212598499999999"/>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o" ma:contentTypeID="0x010100413675A2DC3FD848A850D8AE75E4FCEE" ma:contentTypeVersion="3" ma:contentTypeDescription="Crie um novo documento." ma:contentTypeScope="" ma:versionID="7686bb03bff1881aea49f28c6bf03d18">
  <xsd:schema xmlns:xsd="http://www.w3.org/2001/XMLSchema" xmlns:xs="http://www.w3.org/2001/XMLSchema" xmlns:p="http://schemas.microsoft.com/office/2006/metadata/properties" targetNamespace="http://schemas.microsoft.com/office/2006/metadata/properties" ma:root="true" ma:fieldsID="6e078010f886becc52d8153076464ff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1C22D80-3F4B-4A93-9560-B112F7DABE99}">
  <ds:schemaRefs>
    <ds:schemaRef ds:uri="http://schemas.microsoft.com/office/2006/documentManagement/types"/>
    <ds:schemaRef ds:uri="http://schemas.openxmlformats.org/package/2006/metadata/core-properties"/>
    <ds:schemaRef ds:uri="http://purl.org/dc/terms/"/>
    <ds:schemaRef ds:uri="http://schemas.microsoft.com/office/2006/metadata/properties"/>
    <ds:schemaRef ds:uri="http://purl.org/dc/elements/1.1/"/>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28126B4A-4165-4538-8CEF-2D90CDBCA119}">
  <ds:schemaRefs>
    <ds:schemaRef ds:uri="http://schemas.microsoft.com/office/2006/metadata/longProperties"/>
  </ds:schemaRefs>
</ds:datastoreItem>
</file>

<file path=customXml/itemProps3.xml><?xml version="1.0" encoding="utf-8"?>
<ds:datastoreItem xmlns:ds="http://schemas.openxmlformats.org/officeDocument/2006/customXml" ds:itemID="{515257B5-DA78-43F2-B698-61C860DB83B5}">
  <ds:schemaRefs>
    <ds:schemaRef ds:uri="http://schemas.microsoft.com/sharepoint/v3/contenttype/forms"/>
  </ds:schemaRefs>
</ds:datastoreItem>
</file>

<file path=customXml/itemProps4.xml><?xml version="1.0" encoding="utf-8"?>
<ds:datastoreItem xmlns:ds="http://schemas.openxmlformats.org/officeDocument/2006/customXml" ds:itemID="{D58DBC8B-B64C-4449-98E4-94B04CC715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28</vt:i4>
      </vt:variant>
      <vt:variant>
        <vt:lpstr>Intervalos nomeados</vt:lpstr>
      </vt:variant>
      <vt:variant>
        <vt:i4>12</vt:i4>
      </vt:variant>
    </vt:vector>
  </HeadingPairs>
  <TitlesOfParts>
    <vt:vector size="40" baseType="lpstr">
      <vt:lpstr>Versões</vt:lpstr>
      <vt:lpstr>Capa</vt:lpstr>
      <vt:lpstr>Instruções</vt:lpstr>
      <vt:lpstr>Máximo</vt:lpstr>
      <vt:lpstr>Informações Gerais</vt:lpstr>
      <vt:lpstr>Prop A</vt:lpstr>
      <vt:lpstr>3. Req Produto - Prop A</vt:lpstr>
      <vt:lpstr>Prop B</vt:lpstr>
      <vt:lpstr>3. Req Produto - Prop B</vt:lpstr>
      <vt:lpstr>Prop C</vt:lpstr>
      <vt:lpstr>3. Req Produto - Prop C</vt:lpstr>
      <vt:lpstr>Prop D</vt:lpstr>
      <vt:lpstr>3. Req Produto - Prop D</vt:lpstr>
      <vt:lpstr>Prop E</vt:lpstr>
      <vt:lpstr>3. Req Produto - Prop E</vt:lpstr>
      <vt:lpstr>Prop F</vt:lpstr>
      <vt:lpstr>3. Req Produto - Prop F</vt:lpstr>
      <vt:lpstr>Prop G</vt:lpstr>
      <vt:lpstr>3. Req Produto - Prop G</vt:lpstr>
      <vt:lpstr>Comparativo Analítico</vt:lpstr>
      <vt:lpstr>Modelo - Parecer Final 1</vt:lpstr>
      <vt:lpstr>Parecer Final 1</vt:lpstr>
      <vt:lpstr>Modelo - Parecer Final 2</vt:lpstr>
      <vt:lpstr>Parecer Final 2</vt:lpstr>
      <vt:lpstr>Modelo - Parecer Final 3</vt:lpstr>
      <vt:lpstr>Parecer Final 3</vt:lpstr>
      <vt:lpstr>Auxiliar</vt:lpstr>
      <vt:lpstr>Parâmetros</vt:lpstr>
      <vt:lpstr>Capa!Area_de_impressao</vt:lpstr>
      <vt:lpstr>'Modelo - Parecer Final 1'!Area_de_impressao</vt:lpstr>
      <vt:lpstr>'Modelo - Parecer Final 2'!Area_de_impressao</vt:lpstr>
      <vt:lpstr>'Modelo - Parecer Final 3'!Area_de_impressao</vt:lpstr>
      <vt:lpstr>'Parecer Final 1'!Area_de_impressao</vt:lpstr>
      <vt:lpstr>'Parecer Final 2'!Area_de_impressao</vt:lpstr>
      <vt:lpstr>'Parecer Final 3'!Area_de_impressao</vt:lpstr>
      <vt:lpstr>atende_req</vt:lpstr>
      <vt:lpstr>Clausulas</vt:lpstr>
      <vt:lpstr>Nivel_Custom</vt:lpstr>
      <vt:lpstr>Req_exclusão</vt:lpstr>
      <vt:lpstr>requerimentos</vt:lpstr>
    </vt:vector>
  </TitlesOfParts>
  <Company>Telebahia Celular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de Avaliação de Fornecedores</dc:title>
  <dc:creator>Oi/Telemar</dc:creator>
  <cp:lastModifiedBy>profile</cp:lastModifiedBy>
  <cp:lastPrinted>2012-10-17T18:48:07Z</cp:lastPrinted>
  <dcterms:created xsi:type="dcterms:W3CDTF">2002-08-13T14:20:59Z</dcterms:created>
  <dcterms:modified xsi:type="dcterms:W3CDTF">2017-06-20T18:39:58Z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0x010100413675A2DC3FD848A850D8AE75E4FCEE</vt:lpwstr>
  </property>
  <property fmtid="{D5CDD505-2E9C-101B-9397-08002B2CF9AE}" pid="3" name="ContentType">
    <vt:lpwstr>Documento</vt:lpwstr>
  </property>
</Properties>
</file>